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540" windowWidth="20730" windowHeight="6600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calcPr calcId="145621"/>
</workbook>
</file>

<file path=xl/calcChain.xml><?xml version="1.0" encoding="utf-8"?>
<calcChain xmlns="http://schemas.openxmlformats.org/spreadsheetml/2006/main">
  <c r="G115" i="8" l="1"/>
  <c r="F115" i="8"/>
  <c r="E115" i="8"/>
  <c r="D115" i="8"/>
  <c r="E113" i="8"/>
  <c r="D113" i="8"/>
  <c r="J108" i="8"/>
  <c r="I108" i="8"/>
  <c r="G108" i="8"/>
  <c r="F108" i="8"/>
  <c r="E108" i="8"/>
  <c r="D108" i="8"/>
  <c r="H107" i="8"/>
  <c r="H108" i="8" s="1"/>
  <c r="J104" i="8"/>
  <c r="I104" i="8"/>
  <c r="G104" i="8"/>
  <c r="F104" i="8"/>
  <c r="E104" i="8"/>
  <c r="D104" i="8"/>
  <c r="H103" i="8"/>
  <c r="H104" i="8" s="1"/>
  <c r="H102" i="8"/>
  <c r="J99" i="8"/>
  <c r="I99" i="8"/>
  <c r="G99" i="8"/>
  <c r="F99" i="8"/>
  <c r="E99" i="8"/>
  <c r="D99" i="8"/>
  <c r="H98" i="8"/>
  <c r="H97" i="8"/>
  <c r="H96" i="8"/>
  <c r="H95" i="8"/>
  <c r="H94" i="8"/>
  <c r="H93" i="8"/>
  <c r="H92" i="8"/>
  <c r="H91" i="8"/>
  <c r="H90" i="8"/>
  <c r="H89" i="8"/>
  <c r="H99" i="8" s="1"/>
  <c r="H88" i="8"/>
  <c r="J85" i="8"/>
  <c r="I85" i="8"/>
  <c r="G85" i="8"/>
  <c r="F85" i="8"/>
  <c r="E85" i="8"/>
  <c r="D85" i="8"/>
  <c r="H84" i="8"/>
  <c r="H83" i="8"/>
  <c r="H85" i="8" s="1"/>
  <c r="H82" i="8"/>
  <c r="J79" i="8"/>
  <c r="I79" i="8"/>
  <c r="G79" i="8"/>
  <c r="F79" i="8"/>
  <c r="E79" i="8"/>
  <c r="D79" i="8"/>
  <c r="H78" i="8"/>
  <c r="H77" i="8"/>
  <c r="H76" i="8"/>
  <c r="H75" i="8"/>
  <c r="H79" i="8" s="1"/>
  <c r="J72" i="8"/>
  <c r="I72" i="8"/>
  <c r="G72" i="8"/>
  <c r="F72" i="8"/>
  <c r="E72" i="8"/>
  <c r="D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72" i="8" s="1"/>
  <c r="J56" i="8"/>
  <c r="I56" i="8"/>
  <c r="G56" i="8"/>
  <c r="F56" i="8"/>
  <c r="E56" i="8"/>
  <c r="D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56" i="8" s="1"/>
  <c r="J39" i="8"/>
  <c r="I39" i="8"/>
  <c r="H39" i="8"/>
  <c r="G39" i="8"/>
  <c r="F39" i="8"/>
  <c r="E39" i="8"/>
  <c r="D39" i="8"/>
  <c r="H38" i="8"/>
  <c r="H37" i="8"/>
  <c r="J34" i="8"/>
  <c r="I34" i="8"/>
  <c r="G34" i="8"/>
  <c r="F34" i="8"/>
  <c r="E34" i="8"/>
  <c r="D34" i="8"/>
  <c r="H33" i="8"/>
  <c r="H34" i="8" s="1"/>
  <c r="H32" i="8"/>
  <c r="J29" i="8"/>
  <c r="J110" i="8" s="1"/>
  <c r="I29" i="8"/>
  <c r="G29" i="8"/>
  <c r="F29" i="8"/>
  <c r="F110" i="8" s="1"/>
  <c r="F113" i="8" s="1"/>
  <c r="E29" i="8"/>
  <c r="D29" i="8"/>
  <c r="D110" i="8" s="1"/>
  <c r="H28" i="8"/>
  <c r="H27" i="8"/>
  <c r="H26" i="8"/>
  <c r="H25" i="8"/>
  <c r="H29" i="8" s="1"/>
  <c r="J22" i="8"/>
  <c r="I22" i="8"/>
  <c r="I110" i="8" s="1"/>
  <c r="G22" i="8"/>
  <c r="G110" i="8" s="1"/>
  <c r="G113" i="8" s="1"/>
  <c r="F22" i="8"/>
  <c r="E22" i="8"/>
  <c r="E110" i="8" s="1"/>
  <c r="D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22" i="8" s="1"/>
  <c r="AE12" i="7"/>
  <c r="AC12" i="7"/>
  <c r="AG12" i="7" s="1"/>
  <c r="AA12" i="7"/>
  <c r="W12" i="7"/>
  <c r="U12" i="7"/>
  <c r="Y12" i="7" s="1"/>
  <c r="S12" i="7"/>
  <c r="O12" i="7"/>
  <c r="M12" i="7"/>
  <c r="Q12" i="7" s="1"/>
  <c r="K12" i="7"/>
  <c r="G12" i="7"/>
  <c r="E12" i="7"/>
  <c r="I12" i="7" s="1"/>
  <c r="C12" i="7"/>
  <c r="AG10" i="7"/>
  <c r="Y10" i="7"/>
  <c r="Q10" i="7"/>
  <c r="I10" i="7"/>
  <c r="AG9" i="7"/>
  <c r="Y9" i="7"/>
  <c r="Q9" i="7"/>
  <c r="I9" i="7"/>
  <c r="AG8" i="7"/>
  <c r="Y8" i="7"/>
  <c r="Q8" i="7"/>
  <c r="I8" i="7"/>
  <c r="AG7" i="7"/>
  <c r="Y7" i="7"/>
  <c r="Q7" i="7"/>
  <c r="I7" i="7"/>
  <c r="G154" i="6"/>
  <c r="F154" i="6"/>
  <c r="E154" i="6"/>
  <c r="D154" i="6"/>
  <c r="E152" i="6"/>
  <c r="J147" i="6"/>
  <c r="I147" i="6"/>
  <c r="H147" i="6"/>
  <c r="G147" i="6"/>
  <c r="F147" i="6"/>
  <c r="E147" i="6"/>
  <c r="D147" i="6"/>
  <c r="H146" i="6"/>
  <c r="J143" i="6"/>
  <c r="I143" i="6"/>
  <c r="G143" i="6"/>
  <c r="F143" i="6"/>
  <c r="E143" i="6"/>
  <c r="D143" i="6"/>
  <c r="H142" i="6"/>
  <c r="H141" i="6"/>
  <c r="H143" i="6" s="1"/>
  <c r="H140" i="6"/>
  <c r="J137" i="6"/>
  <c r="I137" i="6"/>
  <c r="G137" i="6"/>
  <c r="F137" i="6"/>
  <c r="E137" i="6"/>
  <c r="D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37" i="6" s="1"/>
  <c r="H124" i="6"/>
  <c r="J121" i="6"/>
  <c r="I121" i="6"/>
  <c r="G121" i="6"/>
  <c r="F121" i="6"/>
  <c r="E121" i="6"/>
  <c r="D121" i="6"/>
  <c r="H120" i="6"/>
  <c r="H119" i="6"/>
  <c r="H118" i="6"/>
  <c r="H117" i="6"/>
  <c r="H121" i="6" s="1"/>
  <c r="H116" i="6"/>
  <c r="J113" i="6"/>
  <c r="I113" i="6"/>
  <c r="G113" i="6"/>
  <c r="F113" i="6"/>
  <c r="E113" i="6"/>
  <c r="D113" i="6"/>
  <c r="H112" i="6"/>
  <c r="H111" i="6"/>
  <c r="H110" i="6"/>
  <c r="H109" i="6"/>
  <c r="H108" i="6"/>
  <c r="H107" i="6"/>
  <c r="H106" i="6"/>
  <c r="H105" i="6"/>
  <c r="H113" i="6" s="1"/>
  <c r="H104" i="6"/>
  <c r="J101" i="6"/>
  <c r="I101" i="6"/>
  <c r="G101" i="6"/>
  <c r="F101" i="6"/>
  <c r="E101" i="6"/>
  <c r="D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101" i="6" s="1"/>
  <c r="H80" i="6"/>
  <c r="J77" i="6"/>
  <c r="I77" i="6"/>
  <c r="G77" i="6"/>
  <c r="F77" i="6"/>
  <c r="E77" i="6"/>
  <c r="D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77" i="6" s="1"/>
  <c r="J50" i="6"/>
  <c r="I50" i="6"/>
  <c r="I149" i="6" s="1"/>
  <c r="G50" i="6"/>
  <c r="G149" i="6" s="1"/>
  <c r="G152" i="6" s="1"/>
  <c r="F50" i="6"/>
  <c r="E50" i="6"/>
  <c r="E149" i="6" s="1"/>
  <c r="D50" i="6"/>
  <c r="H49" i="6"/>
  <c r="H50" i="6" s="1"/>
  <c r="H48" i="6"/>
  <c r="J45" i="6"/>
  <c r="I45" i="6"/>
  <c r="G45" i="6"/>
  <c r="F45" i="6"/>
  <c r="E45" i="6"/>
  <c r="D45" i="6"/>
  <c r="H44" i="6"/>
  <c r="H43" i="6"/>
  <c r="H42" i="6"/>
  <c r="H41" i="6"/>
  <c r="H45" i="6" s="1"/>
  <c r="H40" i="6"/>
  <c r="H39" i="6"/>
  <c r="H38" i="6"/>
  <c r="J35" i="6"/>
  <c r="I35" i="6"/>
  <c r="G35" i="6"/>
  <c r="F35" i="6"/>
  <c r="E35" i="6"/>
  <c r="D35" i="6"/>
  <c r="H34" i="6"/>
  <c r="H33" i="6"/>
  <c r="H32" i="6"/>
  <c r="H31" i="6"/>
  <c r="H30" i="6"/>
  <c r="H29" i="6"/>
  <c r="H28" i="6"/>
  <c r="H27" i="6"/>
  <c r="H35" i="6" s="1"/>
  <c r="H26" i="6"/>
  <c r="J23" i="6"/>
  <c r="J149" i="6" s="1"/>
  <c r="I23" i="6"/>
  <c r="G23" i="6"/>
  <c r="F23" i="6"/>
  <c r="F149" i="6" s="1"/>
  <c r="F152" i="6" s="1"/>
  <c r="E23" i="6"/>
  <c r="D23" i="6"/>
  <c r="D149" i="6" s="1"/>
  <c r="D152" i="6" s="1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23" i="6" s="1"/>
  <c r="H149" i="6" s="1"/>
  <c r="AE12" i="5"/>
  <c r="AC12" i="5"/>
  <c r="AG12" i="5" s="1"/>
  <c r="AA12" i="5"/>
  <c r="W12" i="5"/>
  <c r="U12" i="5"/>
  <c r="Y12" i="5" s="1"/>
  <c r="S12" i="5"/>
  <c r="O12" i="5"/>
  <c r="M12" i="5"/>
  <c r="Q12" i="5" s="1"/>
  <c r="K12" i="5"/>
  <c r="G12" i="5"/>
  <c r="E12" i="5"/>
  <c r="I12" i="5" s="1"/>
  <c r="C12" i="5"/>
  <c r="AG10" i="5"/>
  <c r="Y10" i="5"/>
  <c r="Q10" i="5"/>
  <c r="I10" i="5"/>
  <c r="AG9" i="5"/>
  <c r="Y9" i="5"/>
  <c r="Q9" i="5"/>
  <c r="I9" i="5"/>
  <c r="AG8" i="5"/>
  <c r="Y8" i="5"/>
  <c r="Q8" i="5"/>
  <c r="I8" i="5"/>
  <c r="AG7" i="5"/>
  <c r="Y7" i="5"/>
  <c r="Q7" i="5"/>
  <c r="I7" i="5"/>
  <c r="G142" i="4"/>
  <c r="F142" i="4"/>
  <c r="E142" i="4"/>
  <c r="D142" i="4"/>
  <c r="E140" i="4"/>
  <c r="J135" i="4"/>
  <c r="I135" i="4"/>
  <c r="H135" i="4"/>
  <c r="G135" i="4"/>
  <c r="F135" i="4"/>
  <c r="E135" i="4"/>
  <c r="D135" i="4"/>
  <c r="H134" i="4"/>
  <c r="J131" i="4"/>
  <c r="I131" i="4"/>
  <c r="H131" i="4"/>
  <c r="G131" i="4"/>
  <c r="F131" i="4"/>
  <c r="E131" i="4"/>
  <c r="D131" i="4"/>
  <c r="H130" i="4"/>
  <c r="H129" i="4"/>
  <c r="J126" i="4"/>
  <c r="I126" i="4"/>
  <c r="G126" i="4"/>
  <c r="F126" i="4"/>
  <c r="E126" i="4"/>
  <c r="D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26" i="4" s="1"/>
  <c r="J111" i="4"/>
  <c r="I111" i="4"/>
  <c r="H111" i="4"/>
  <c r="G111" i="4"/>
  <c r="F111" i="4"/>
  <c r="E111" i="4"/>
  <c r="D111" i="4"/>
  <c r="H110" i="4"/>
  <c r="H109" i="4"/>
  <c r="J106" i="4"/>
  <c r="I106" i="4"/>
  <c r="G106" i="4"/>
  <c r="F106" i="4"/>
  <c r="E106" i="4"/>
  <c r="D106" i="4"/>
  <c r="H105" i="4"/>
  <c r="H104" i="4"/>
  <c r="H103" i="4"/>
  <c r="H102" i="4"/>
  <c r="H101" i="4"/>
  <c r="H100" i="4"/>
  <c r="H99" i="4"/>
  <c r="H98" i="4"/>
  <c r="H97" i="4"/>
  <c r="H96" i="4"/>
  <c r="H106" i="4" s="1"/>
  <c r="J93" i="4"/>
  <c r="I93" i="4"/>
  <c r="G93" i="4"/>
  <c r="F93" i="4"/>
  <c r="E93" i="4"/>
  <c r="D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93" i="4" s="1"/>
  <c r="H76" i="4"/>
  <c r="J73" i="4"/>
  <c r="I73" i="4"/>
  <c r="G73" i="4"/>
  <c r="F73" i="4"/>
  <c r="E73" i="4"/>
  <c r="D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73" i="4" s="1"/>
  <c r="H54" i="4"/>
  <c r="J51" i="4"/>
  <c r="I51" i="4"/>
  <c r="H51" i="4"/>
  <c r="G51" i="4"/>
  <c r="F51" i="4"/>
  <c r="E51" i="4"/>
  <c r="D51" i="4"/>
  <c r="H50" i="4"/>
  <c r="H49" i="4"/>
  <c r="J46" i="4"/>
  <c r="I46" i="4"/>
  <c r="G46" i="4"/>
  <c r="F46" i="4"/>
  <c r="E46" i="4"/>
  <c r="D46" i="4"/>
  <c r="H45" i="4"/>
  <c r="H44" i="4"/>
  <c r="H43" i="4"/>
  <c r="H42" i="4"/>
  <c r="H41" i="4"/>
  <c r="H40" i="4"/>
  <c r="H39" i="4"/>
  <c r="H38" i="4"/>
  <c r="H37" i="4"/>
  <c r="H36" i="4"/>
  <c r="H46" i="4" s="1"/>
  <c r="J33" i="4"/>
  <c r="I33" i="4"/>
  <c r="G33" i="4"/>
  <c r="F33" i="4"/>
  <c r="E33" i="4"/>
  <c r="D33" i="4"/>
  <c r="H32" i="4"/>
  <c r="H31" i="4"/>
  <c r="H30" i="4"/>
  <c r="H29" i="4"/>
  <c r="H28" i="4"/>
  <c r="H27" i="4"/>
  <c r="H26" i="4"/>
  <c r="H25" i="4"/>
  <c r="H33" i="4" s="1"/>
  <c r="J22" i="4"/>
  <c r="J137" i="4" s="1"/>
  <c r="I22" i="4"/>
  <c r="I137" i="4" s="1"/>
  <c r="G22" i="4"/>
  <c r="G137" i="4" s="1"/>
  <c r="G140" i="4" s="1"/>
  <c r="F22" i="4"/>
  <c r="F137" i="4" s="1"/>
  <c r="F140" i="4" s="1"/>
  <c r="E22" i="4"/>
  <c r="E137" i="4" s="1"/>
  <c r="D22" i="4"/>
  <c r="D137" i="4" s="1"/>
  <c r="D140" i="4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22" i="4" s="1"/>
  <c r="AE12" i="3"/>
  <c r="AC12" i="3"/>
  <c r="AG12" i="3" s="1"/>
  <c r="AA12" i="3"/>
  <c r="W12" i="3"/>
  <c r="U12" i="3"/>
  <c r="Y12" i="3" s="1"/>
  <c r="S12" i="3"/>
  <c r="O12" i="3"/>
  <c r="M12" i="3"/>
  <c r="Q12" i="3" s="1"/>
  <c r="K12" i="3"/>
  <c r="G12" i="3"/>
  <c r="E12" i="3"/>
  <c r="I12" i="3" s="1"/>
  <c r="C12" i="3"/>
  <c r="AG10" i="3"/>
  <c r="Y10" i="3"/>
  <c r="Q10" i="3"/>
  <c r="I10" i="3"/>
  <c r="AG9" i="3"/>
  <c r="Y9" i="3"/>
  <c r="Q9" i="3"/>
  <c r="I9" i="3"/>
  <c r="AG8" i="3"/>
  <c r="Y8" i="3"/>
  <c r="Q8" i="3"/>
  <c r="I8" i="3"/>
  <c r="AG7" i="3"/>
  <c r="Y7" i="3"/>
  <c r="Q7" i="3"/>
  <c r="I7" i="3"/>
  <c r="G147" i="2"/>
  <c r="F147" i="2"/>
  <c r="E147" i="2"/>
  <c r="D147" i="2"/>
  <c r="E145" i="2"/>
  <c r="J140" i="2"/>
  <c r="I140" i="2"/>
  <c r="H140" i="2"/>
  <c r="G140" i="2"/>
  <c r="F140" i="2"/>
  <c r="E140" i="2"/>
  <c r="D140" i="2"/>
  <c r="H139" i="2"/>
  <c r="J136" i="2"/>
  <c r="I136" i="2"/>
  <c r="G136" i="2"/>
  <c r="F136" i="2"/>
  <c r="E136" i="2"/>
  <c r="D136" i="2"/>
  <c r="H135" i="2"/>
  <c r="H134" i="2"/>
  <c r="H133" i="2"/>
  <c r="H132" i="2"/>
  <c r="H136" i="2" s="1"/>
  <c r="J129" i="2"/>
  <c r="I129" i="2"/>
  <c r="G129" i="2"/>
  <c r="F129" i="2"/>
  <c r="E129" i="2"/>
  <c r="D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29" i="2" s="1"/>
  <c r="J113" i="2"/>
  <c r="I113" i="2"/>
  <c r="G113" i="2"/>
  <c r="F113" i="2"/>
  <c r="E113" i="2"/>
  <c r="D113" i="2"/>
  <c r="H112" i="2"/>
  <c r="H111" i="2"/>
  <c r="H110" i="2"/>
  <c r="H109" i="2"/>
  <c r="H108" i="2"/>
  <c r="H113" i="2" s="1"/>
  <c r="J105" i="2"/>
  <c r="I105" i="2"/>
  <c r="G105" i="2"/>
  <c r="F105" i="2"/>
  <c r="E105" i="2"/>
  <c r="D105" i="2"/>
  <c r="H104" i="2"/>
  <c r="H103" i="2"/>
  <c r="H102" i="2"/>
  <c r="H101" i="2"/>
  <c r="H100" i="2"/>
  <c r="H99" i="2"/>
  <c r="H98" i="2"/>
  <c r="H97" i="2"/>
  <c r="H96" i="2"/>
  <c r="H95" i="2"/>
  <c r="H94" i="2"/>
  <c r="H105" i="2" s="1"/>
  <c r="J91" i="2"/>
  <c r="I91" i="2"/>
  <c r="G91" i="2"/>
  <c r="G142" i="2" s="1"/>
  <c r="G145" i="2" s="1"/>
  <c r="F91" i="2"/>
  <c r="E91" i="2"/>
  <c r="D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91" i="2" s="1"/>
  <c r="J72" i="2"/>
  <c r="I72" i="2"/>
  <c r="G72" i="2"/>
  <c r="F72" i="2"/>
  <c r="E72" i="2"/>
  <c r="D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72" i="2" s="1"/>
  <c r="H53" i="2"/>
  <c r="J50" i="2"/>
  <c r="I50" i="2"/>
  <c r="H50" i="2"/>
  <c r="G50" i="2"/>
  <c r="F50" i="2"/>
  <c r="E50" i="2"/>
  <c r="D50" i="2"/>
  <c r="H49" i="2"/>
  <c r="H48" i="2"/>
  <c r="J45" i="2"/>
  <c r="I45" i="2"/>
  <c r="I142" i="2" s="1"/>
  <c r="G45" i="2"/>
  <c r="F45" i="2"/>
  <c r="E45" i="2"/>
  <c r="E142" i="2" s="1"/>
  <c r="D45" i="2"/>
  <c r="H44" i="2"/>
  <c r="H43" i="2"/>
  <c r="H42" i="2"/>
  <c r="H41" i="2"/>
  <c r="H40" i="2"/>
  <c r="H39" i="2"/>
  <c r="H38" i="2"/>
  <c r="H37" i="2"/>
  <c r="H45" i="2" s="1"/>
  <c r="J34" i="2"/>
  <c r="I34" i="2"/>
  <c r="G34" i="2"/>
  <c r="F34" i="2"/>
  <c r="E34" i="2"/>
  <c r="D34" i="2"/>
  <c r="H33" i="2"/>
  <c r="H32" i="2"/>
  <c r="H31" i="2"/>
  <c r="H30" i="2"/>
  <c r="H34" i="2" s="1"/>
  <c r="H29" i="2"/>
  <c r="H28" i="2"/>
  <c r="H27" i="2"/>
  <c r="J24" i="2"/>
  <c r="J142" i="2" s="1"/>
  <c r="I24" i="2"/>
  <c r="G24" i="2"/>
  <c r="F24" i="2"/>
  <c r="F142" i="2" s="1"/>
  <c r="F145" i="2" s="1"/>
  <c r="E24" i="2"/>
  <c r="D24" i="2"/>
  <c r="D142" i="2" s="1"/>
  <c r="D145" i="2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24" i="2" s="1"/>
  <c r="H142" i="2" s="1"/>
  <c r="H9" i="2"/>
  <c r="AE12" i="1"/>
  <c r="AC12" i="1"/>
  <c r="AG12" i="1" s="1"/>
  <c r="AA12" i="1"/>
  <c r="W12" i="1"/>
  <c r="U12" i="1"/>
  <c r="Y12" i="1" s="1"/>
  <c r="S12" i="1"/>
  <c r="O12" i="1"/>
  <c r="M12" i="1"/>
  <c r="Q12" i="1" s="1"/>
  <c r="K12" i="1"/>
  <c r="G12" i="1"/>
  <c r="E12" i="1"/>
  <c r="I12" i="1" s="1"/>
  <c r="C12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I153" i="6" l="1"/>
  <c r="J146" i="2"/>
  <c r="J141" i="4"/>
  <c r="J153" i="6"/>
  <c r="H110" i="8"/>
  <c r="J114" i="8"/>
  <c r="I146" i="2"/>
  <c r="H137" i="4"/>
  <c r="I141" i="4" s="1"/>
  <c r="I114" i="8"/>
</calcChain>
</file>

<file path=xl/sharedStrings.xml><?xml version="1.0" encoding="utf-8"?>
<sst xmlns="http://schemas.openxmlformats.org/spreadsheetml/2006/main" count="663" uniqueCount="182">
  <si>
    <t>Phosphoric Acid Production and Deliveries in Major Producing Countries</t>
  </si>
  <si>
    <t>PIT/2015/2Q/P/7</t>
  </si>
  <si>
    <t>January - June 2015</t>
  </si>
  <si>
    <t>('000 metric tonnes P2O5)</t>
  </si>
  <si>
    <t>PRODUCTION</t>
  </si>
  <si>
    <t>TOTAL DELIVERIES</t>
  </si>
  <si>
    <t>HOME DELIVERIES</t>
  </si>
  <si>
    <t>EXPORTS</t>
  </si>
  <si>
    <t>2Q 2015</t>
  </si>
  <si>
    <t>%</t>
  </si>
  <si>
    <t>Africa, West Asia &amp; USA</t>
  </si>
  <si>
    <t>e</t>
  </si>
  <si>
    <t>Brazil</t>
  </si>
  <si>
    <t>China</t>
  </si>
  <si>
    <t>f</t>
  </si>
  <si>
    <t>c</t>
  </si>
  <si>
    <t>Others</t>
  </si>
  <si>
    <t>Total (not entire world)</t>
  </si>
  <si>
    <t xml:space="preserve">Phosphoric Acid Exports by Destination </t>
  </si>
  <si>
    <t>Exporting</t>
  </si>
  <si>
    <t>countries</t>
  </si>
  <si>
    <t>TOTAL</t>
  </si>
  <si>
    <t>Importing</t>
  </si>
  <si>
    <t>Countries</t>
  </si>
  <si>
    <t>West Europe</t>
  </si>
  <si>
    <t>Belgium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</si>
  <si>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</si>
  <si>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</si>
  <si>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</si>
  <si>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</si>
  <si>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</si>
  <si>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</si>
  <si>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</si>
  <si>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</si>
  <si>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</si>
  <si>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</si>
  <si>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</si>
  <si>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</si>
  <si>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</si>
  <si>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Various</t>
  </si>
  <si>
    <t>Subtotal</t>
  </si>
  <si>
    <t>Central Europe</t>
  </si>
  <si>
    <t>Bulgaria</t>
  </si>
  <si>
    <t>Croatia</t>
  </si>
  <si>
    <t>Poland</t>
  </si>
  <si>
    <t>Romania</t>
  </si>
  <si>
    <t>Serbia</t>
  </si>
  <si>
    <t>Slovenia</t>
  </si>
  <si>
    <t>E. Europe &amp; C. Asia</t>
  </si>
  <si>
    <t>Estonia</t>
  </si>
  <si>
    <t>Kazakhstan</t>
  </si>
  <si>
    <t>Lithuania</t>
  </si>
  <si>
    <t>Moldavia</t>
  </si>
  <si>
    <t>Russia</t>
  </si>
  <si>
    <t>Ukraine</t>
  </si>
  <si>
    <t>Uzbekistan</t>
  </si>
  <si>
    <t>North America</t>
  </si>
  <si>
    <t>Canada</t>
  </si>
  <si>
    <t>USA</t>
  </si>
  <si>
    <t>Latin America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</si>
  <si>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</si>
  <si>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</si>
  <si>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</si>
  <si>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</si>
  <si>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</si>
  <si>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</si>
  <si>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</si>
  <si>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</si>
  <si>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</si>
  <si>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Mexico</t>
  </si>
  <si>
    <t>Nicaragua</t>
  </si>
  <si>
    <t>Panama</t>
  </si>
  <si>
    <t>Paraguay</t>
  </si>
  <si>
    <t>Peru</t>
  </si>
  <si>
    <t>Puerto Rico</t>
  </si>
  <si>
    <t>Trinidad and Tobago</t>
  </si>
  <si>
    <t>Venezuela</t>
  </si>
  <si>
    <t>Africa</t>
  </si>
  <si>
    <t>Algeria</t>
  </si>
  <si>
    <t>Cameroon</t>
  </si>
  <si>
    <t>Cote d'Ivoire</t>
  </si>
  <si>
    <t>Egypt</t>
  </si>
  <si>
    <t>Ghana</t>
  </si>
  <si>
    <t>Kenya</t>
  </si>
  <si>
    <t>Libya</t>
  </si>
  <si>
    <t>Madagascar</t>
  </si>
  <si>
    <t>Mauritius</t>
  </si>
  <si>
    <t>Nigeria</t>
  </si>
  <si>
    <t>Senegal</t>
  </si>
  <si>
    <t>South Africa</t>
  </si>
  <si>
    <t>Sudan</t>
  </si>
  <si>
    <t>Tanzania</t>
  </si>
  <si>
    <t>Tunisia</t>
  </si>
  <si>
    <t>West Asia</t>
  </si>
  <si>
    <t>Abu Dhabi, UAE</t>
  </si>
  <si>
    <t>Iran</t>
  </si>
  <si>
    <t>Iraq</t>
  </si>
  <si>
    <t>Israel</t>
  </si>
  <si>
    <t>Jordan</t>
  </si>
  <si>
    <t>Kuwait</t>
  </si>
  <si>
    <t>Oman</t>
  </si>
  <si>
    <t>Saudi Arabia</t>
  </si>
  <si>
    <t>Syria</t>
  </si>
  <si>
    <t>Turkey</t>
  </si>
  <si>
    <t>South Asia</t>
  </si>
  <si>
    <t>Bangladesh</t>
  </si>
  <si>
    <t>India</t>
  </si>
  <si>
    <t>Pakistan</t>
  </si>
  <si>
    <t>Sri Lanka</t>
  </si>
  <si>
    <t>East Asia</t>
  </si>
  <si>
    <t>Hong-Kong</t>
  </si>
  <si>
    <t>Indonesia</t>
  </si>
  <si>
    <t>Japan</t>
  </si>
  <si>
    <t>Korea Rep.</t>
  </si>
  <si>
    <t>Malaysia</t>
  </si>
  <si>
    <t>Myanmar</t>
  </si>
  <si>
    <t>Philippines</t>
  </si>
  <si>
    <t>Singapore</t>
  </si>
  <si>
    <t>Taiwan, China</t>
  </si>
  <si>
    <t>Thailand</t>
  </si>
  <si>
    <t>Vietnam</t>
  </si>
  <si>
    <t>Oceania</t>
  </si>
  <si>
    <t>Australia</t>
  </si>
  <si>
    <t>Fiji</t>
  </si>
  <si>
    <t>New Zealand</t>
  </si>
  <si>
    <t>WORLD TOTAL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</si>
  <si>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</si>
  <si>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</si>
  <si>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</si>
  <si>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</si>
  <si>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</si>
  <si>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</si>
  <si>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</si>
  <si>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MAP Production and Deliveries in Major Producing Countries</t>
  </si>
  <si>
    <t xml:space="preserve">MAP Exports by Destination </t>
  </si>
  <si>
    <t>Austria</t>
  </si>
  <si>
    <t>Czech. Rep.</t>
  </si>
  <si>
    <t>Hungary</t>
  </si>
  <si>
    <t>Slovakia</t>
  </si>
  <si>
    <t>Azerbaijan</t>
  </si>
  <si>
    <t>Belarus</t>
  </si>
  <si>
    <t>Georgia</t>
  </si>
  <si>
    <t>Kyrgyzstan</t>
  </si>
  <si>
    <t>Latvia</t>
  </si>
  <si>
    <t>Bahamas</t>
  </si>
  <si>
    <t>Dominica</t>
  </si>
  <si>
    <t>Honduras</t>
  </si>
  <si>
    <t>Uruguay</t>
  </si>
  <si>
    <t>Angola</t>
  </si>
  <si>
    <t>Congo</t>
  </si>
  <si>
    <t>Djibouti</t>
  </si>
  <si>
    <t>Ethiopia</t>
  </si>
  <si>
    <t>Morocco</t>
  </si>
  <si>
    <t>Mozambique</t>
  </si>
  <si>
    <t>Zimbabwe</t>
  </si>
  <si>
    <t>Lebanon</t>
  </si>
  <si>
    <t>Korea DPR</t>
  </si>
  <si>
    <t>Mongolia</t>
  </si>
  <si>
    <t>DAP Production and Deliveries in Major Producing Countries</t>
  </si>
  <si>
    <t xml:space="preserve">DAP Exports by Destination </t>
  </si>
  <si>
    <t>USA,  Africa &amp; West Asia</t>
  </si>
  <si>
    <t>Ireland</t>
  </si>
  <si>
    <t>Luxemburg</t>
  </si>
  <si>
    <t>Albania</t>
  </si>
  <si>
    <t>Belize</t>
  </si>
  <si>
    <t>Guadeloupe</t>
  </si>
  <si>
    <t>Jamaica</t>
  </si>
  <si>
    <t>Martinique</t>
  </si>
  <si>
    <t>Surinam</t>
  </si>
  <si>
    <t>Malawi</t>
  </si>
  <si>
    <t>Mali</t>
  </si>
  <si>
    <t>Mauritania</t>
  </si>
  <si>
    <t>Sierra Leone</t>
  </si>
  <si>
    <t>Togo</t>
  </si>
  <si>
    <t>Afghanistan</t>
  </si>
  <si>
    <t>Qatar</t>
  </si>
  <si>
    <t>Nepal</t>
  </si>
  <si>
    <t>Kampuchea</t>
  </si>
  <si>
    <t>TSP Production and Deliveries in Major Producing Countries</t>
  </si>
  <si>
    <t>n</t>
  </si>
  <si>
    <t xml:space="preserve">TSP Exports by Destination </t>
  </si>
  <si>
    <t>French Guiana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</si>
</sst>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4" fontId="14" fillId="3" borderId="19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20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4" fontId="14" fillId="3" borderId="19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20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4" fontId="14" fillId="3" borderId="19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20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4" fontId="14" fillId="3" borderId="19" xfId="0" applyNumberFormat="1" applyFont="1" applyFill="1" applyBorder="1" applyAlignment="1" applyProtection="1">
      <alignment horizontal="right" vertical="center" indent="1"/>
    </xf>
    <xf numFmtId="164" fontId="14" fillId="3" borderId="0" xfId="0" applyNumberFormat="1" applyFont="1" applyFill="1" applyAlignment="1" applyProtection="1">
      <alignment horizontal="right" vertical="center" indent="1"/>
    </xf>
    <xf numFmtId="0" fontId="15" fillId="2" borderId="20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right" vertical="center" indent="1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right" vertical="center" indent="1"/>
    </xf>
    <xf numFmtId="0" fontId="14" fillId="2" borderId="0" xfId="0" applyFont="1" applyFill="1" applyAlignment="1" applyProtection="1">
      <alignment horizontal="right" vertical="center" indent="1"/>
    </xf>
    <xf numFmtId="0" fontId="13" fillId="3" borderId="0" xfId="0" applyFont="1" applyFill="1" applyAlignment="1" applyProtection="1">
      <alignment horizontal="left" vertical="top"/>
    </xf>
    <xf numFmtId="0" fontId="13" fillId="2" borderId="16" xfId="0" applyFont="1" applyFill="1" applyBorder="1" applyAlignment="1" applyProtection="1">
      <alignment horizontal="left" vertical="top"/>
    </xf>
    <xf numFmtId="0" fontId="13" fillId="3" borderId="12" xfId="0" applyFont="1" applyFill="1" applyBorder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top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Q16" sqref="Q1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2" customWidth="1"/>
    <col min="5" max="5" width="8.5703125" customWidth="1"/>
    <col min="6" max="6" width="1" customWidth="1"/>
    <col min="7" max="7" width="8.5703125" customWidth="1"/>
    <col min="8" max="8" width="2" customWidth="1"/>
    <col min="9" max="9" width="8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2" customWidth="1"/>
    <col min="17" max="17" width="8.2851562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7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52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1" t="s">
        <v>1</v>
      </c>
    </row>
    <row r="2" spans="1:33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"/>
    </row>
    <row r="3" spans="1:33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1"/>
    </row>
    <row r="5" spans="1:33" ht="18.75" x14ac:dyDescent="0.25">
      <c r="A5" s="2"/>
      <c r="B5" s="2"/>
      <c r="C5" s="255" t="s">
        <v>4</v>
      </c>
      <c r="D5" s="253"/>
      <c r="E5" s="253"/>
      <c r="F5" s="253"/>
      <c r="G5" s="253"/>
      <c r="H5" s="253"/>
      <c r="I5" s="253"/>
      <c r="J5" s="2"/>
      <c r="K5" s="255" t="s">
        <v>5</v>
      </c>
      <c r="L5" s="253"/>
      <c r="M5" s="253"/>
      <c r="N5" s="253"/>
      <c r="O5" s="253"/>
      <c r="P5" s="253"/>
      <c r="Q5" s="253"/>
      <c r="R5" s="2"/>
      <c r="S5" s="255" t="s">
        <v>6</v>
      </c>
      <c r="T5" s="253"/>
      <c r="U5" s="253"/>
      <c r="V5" s="253"/>
      <c r="W5" s="253"/>
      <c r="X5" s="253"/>
      <c r="Y5" s="253"/>
      <c r="Z5" s="2"/>
      <c r="AA5" s="255" t="s">
        <v>7</v>
      </c>
      <c r="AB5" s="253"/>
      <c r="AC5" s="253"/>
      <c r="AD5" s="253"/>
      <c r="AE5" s="253"/>
      <c r="AF5" s="253"/>
      <c r="AG5" s="253"/>
    </row>
    <row r="6" spans="1:33" ht="33.950000000000003" customHeight="1" x14ac:dyDescent="0.25">
      <c r="A6" s="3" t="s">
        <v>8</v>
      </c>
      <c r="C6" s="251">
        <v>2013</v>
      </c>
      <c r="D6" s="249"/>
      <c r="E6" s="249">
        <v>2014</v>
      </c>
      <c r="F6" s="249"/>
      <c r="G6" s="250">
        <v>2015</v>
      </c>
      <c r="H6" s="249"/>
      <c r="I6" s="4" t="s">
        <v>9</v>
      </c>
      <c r="K6" s="251">
        <v>2013</v>
      </c>
      <c r="L6" s="249"/>
      <c r="M6" s="249">
        <v>2014</v>
      </c>
      <c r="N6" s="249"/>
      <c r="O6" s="250">
        <v>2015</v>
      </c>
      <c r="P6" s="249"/>
      <c r="Q6" s="4" t="s">
        <v>9</v>
      </c>
      <c r="S6" s="251">
        <v>2013</v>
      </c>
      <c r="T6" s="249"/>
      <c r="U6" s="249">
        <v>2014</v>
      </c>
      <c r="V6" s="249"/>
      <c r="W6" s="250">
        <v>2015</v>
      </c>
      <c r="X6" s="249"/>
      <c r="Y6" s="4" t="s">
        <v>9</v>
      </c>
      <c r="AA6" s="251">
        <v>2013</v>
      </c>
      <c r="AB6" s="249"/>
      <c r="AC6" s="249">
        <v>2014</v>
      </c>
      <c r="AD6" s="249"/>
      <c r="AE6" s="250">
        <v>2015</v>
      </c>
      <c r="AF6" s="249"/>
      <c r="AG6" s="4" t="s">
        <v>9</v>
      </c>
    </row>
    <row r="7" spans="1:33" x14ac:dyDescent="0.25">
      <c r="A7" s="5" t="s">
        <v>10</v>
      </c>
      <c r="B7" s="6"/>
      <c r="C7" s="7">
        <v>7798.0641100000003</v>
      </c>
      <c r="D7" s="8"/>
      <c r="E7" s="7">
        <v>7931.8209999999999</v>
      </c>
      <c r="F7" s="8"/>
      <c r="G7" s="9">
        <v>7646.3389999999999</v>
      </c>
      <c r="H7" s="8" t="s">
        <v>11</v>
      </c>
      <c r="I7" s="10">
        <f>IF(OR(E7=0,E7="-"),"-",IF(G7="-",(0-E7)/E7,(G7-E7)/E7))</f>
        <v>-3.5991987212016005E-2</v>
      </c>
      <c r="K7" s="7">
        <v>7798.0641100000003</v>
      </c>
      <c r="L7" s="8"/>
      <c r="M7" s="7">
        <v>7931.8209999999999</v>
      </c>
      <c r="N7" s="8"/>
      <c r="O7" s="9">
        <v>7646.3389999999999</v>
      </c>
      <c r="P7" s="8" t="s">
        <v>11</v>
      </c>
      <c r="Q7" s="10">
        <f>IF(OR(M7=0,M7="-"),"-",IF(O7="-",(0-M7)/M7,(O7-M7)/M7))</f>
        <v>-3.5991987212016005E-2</v>
      </c>
      <c r="S7" s="7">
        <v>6226.09411</v>
      </c>
      <c r="T7" s="8"/>
      <c r="U7" s="7">
        <v>6292.0360000000001</v>
      </c>
      <c r="V7" s="8"/>
      <c r="W7" s="9">
        <v>5963.808</v>
      </c>
      <c r="X7" s="8"/>
      <c r="Y7" s="10">
        <f>IF(OR(U7=0,U7="-"),"-",IF(W7="-",(0-U7)/U7,(W7-U7)/U7))</f>
        <v>-5.2165626515805072E-2</v>
      </c>
      <c r="AA7" s="7">
        <v>1571.97</v>
      </c>
      <c r="AB7" s="8"/>
      <c r="AC7" s="7">
        <v>1639.7850000000001</v>
      </c>
      <c r="AD7" s="8"/>
      <c r="AE7" s="9">
        <v>1682.5309999999999</v>
      </c>
      <c r="AF7" s="8" t="s">
        <v>11</v>
      </c>
      <c r="AG7" s="10">
        <f>IF(OR(AC7=0,AC7="-"),"-",IF(AE7="-",(0-AC7)/AC7,(AE7-AC7)/AC7))</f>
        <v>2.6068051604326094E-2</v>
      </c>
    </row>
    <row r="8" spans="1:33" x14ac:dyDescent="0.25">
      <c r="A8" s="11" t="s">
        <v>12</v>
      </c>
      <c r="B8" s="12"/>
      <c r="C8" s="13">
        <v>649.9</v>
      </c>
      <c r="D8" s="14"/>
      <c r="E8" s="13">
        <v>539.4</v>
      </c>
      <c r="F8" s="14"/>
      <c r="G8" s="15">
        <v>616</v>
      </c>
      <c r="H8" s="14"/>
      <c r="I8" s="16">
        <f>IF(OR(E8=0,E8="-"),"-",IF(G8="-",(0-E8)/E8,(G8-E8)/E8))</f>
        <v>0.14200964034111982</v>
      </c>
      <c r="K8" s="13">
        <v>649.9</v>
      </c>
      <c r="L8" s="14"/>
      <c r="M8" s="13">
        <v>539.4</v>
      </c>
      <c r="N8" s="14"/>
      <c r="O8" s="15">
        <v>616</v>
      </c>
      <c r="P8" s="14"/>
      <c r="Q8" s="16">
        <f>IF(OR(M8=0,M8="-"),"-",IF(O8="-",(0-M8)/M8,(O8-M8)/M8))</f>
        <v>0.14200964034111982</v>
      </c>
      <c r="S8" s="13">
        <v>649.9</v>
      </c>
      <c r="T8" s="14"/>
      <c r="U8" s="13">
        <v>539.4</v>
      </c>
      <c r="V8" s="14"/>
      <c r="W8" s="15">
        <v>616</v>
      </c>
      <c r="X8" s="14"/>
      <c r="Y8" s="16">
        <f>IF(OR(U8=0,U8="-"),"-",IF(W8="-",(0-U8)/U8,(W8-U8)/U8))</f>
        <v>0.14200964034111982</v>
      </c>
      <c r="AA8" s="13">
        <v>0</v>
      </c>
      <c r="AB8" s="14"/>
      <c r="AC8" s="13">
        <v>0</v>
      </c>
      <c r="AD8" s="14"/>
      <c r="AE8" s="15">
        <v>0</v>
      </c>
      <c r="AF8" s="14"/>
      <c r="AG8" s="16" t="str">
        <f>IF(OR(AC8=0,AC8="-"),"-",IF(AE8="-",(0-AC8)/AC8,(AE8-AC8)/AC8))</f>
        <v>-</v>
      </c>
    </row>
    <row r="9" spans="1:33" x14ac:dyDescent="0.25">
      <c r="A9" s="17" t="s">
        <v>13</v>
      </c>
      <c r="B9" s="18"/>
      <c r="C9" s="19">
        <v>6750</v>
      </c>
      <c r="D9" s="20" t="s">
        <v>14</v>
      </c>
      <c r="E9" s="19">
        <v>7125.0002999999997</v>
      </c>
      <c r="F9" s="20"/>
      <c r="G9" s="21">
        <v>8099.9946</v>
      </c>
      <c r="H9" s="20" t="s">
        <v>14</v>
      </c>
      <c r="I9" s="22">
        <f>IF(OR(E9=0,E9="-"),"-",IF(G9="-",(0-E9)/E9,(G9-E9)/E9))</f>
        <v>0.13684129950141902</v>
      </c>
      <c r="K9" s="19">
        <v>6750</v>
      </c>
      <c r="L9" s="20"/>
      <c r="M9" s="19">
        <v>7125.0002999999997</v>
      </c>
      <c r="N9" s="20"/>
      <c r="O9" s="21">
        <v>8099.9946</v>
      </c>
      <c r="P9" s="20"/>
      <c r="Q9" s="22">
        <f>IF(OR(M9=0,M9="-"),"-",IF(O9="-",(0-M9)/M9,(O9-M9)/M9))</f>
        <v>0.13684129950141902</v>
      </c>
      <c r="S9" s="19">
        <v>6616.6033600000001</v>
      </c>
      <c r="T9" s="20"/>
      <c r="U9" s="19">
        <v>6969.6595799999996</v>
      </c>
      <c r="V9" s="20"/>
      <c r="W9" s="21">
        <v>7944.9336000000003</v>
      </c>
      <c r="X9" s="20"/>
      <c r="Y9" s="22">
        <f>IF(OR(U9=0,U9="-"),"-",IF(W9="-",(0-U9)/U9,(W9-U9)/U9))</f>
        <v>0.13993137093791902</v>
      </c>
      <c r="AA9" s="19">
        <v>133.39663999999999</v>
      </c>
      <c r="AB9" s="20" t="s">
        <v>15</v>
      </c>
      <c r="AC9" s="19">
        <v>155.34072</v>
      </c>
      <c r="AD9" s="20" t="s">
        <v>15</v>
      </c>
      <c r="AE9" s="21">
        <v>155.06100000000001</v>
      </c>
      <c r="AF9" s="20" t="s">
        <v>15</v>
      </c>
      <c r="AG9" s="22">
        <f>IF(OR(AC9=0,AC9="-"),"-",IF(AE9="-",(0-AC9)/AC9,(AE9-AC9)/AC9))</f>
        <v>-1.8006869029575602E-3</v>
      </c>
    </row>
    <row r="10" spans="1:33" x14ac:dyDescent="0.25">
      <c r="A10" s="23" t="s">
        <v>16</v>
      </c>
      <c r="B10" s="24"/>
      <c r="C10" s="25">
        <v>2063.3240000000001</v>
      </c>
      <c r="D10" s="26"/>
      <c r="E10" s="25">
        <v>1935.0039999999999</v>
      </c>
      <c r="F10" s="26"/>
      <c r="G10" s="27">
        <v>2149.665</v>
      </c>
      <c r="H10" s="26"/>
      <c r="I10" s="28">
        <f>IF(OR(E10=0,E10="-"),"-",IF(G10="-",(0-E10)/E10,(G10-E10)/E10))</f>
        <v>0.11093568798824192</v>
      </c>
      <c r="K10" s="25">
        <v>2063.3240000000001</v>
      </c>
      <c r="L10" s="26"/>
      <c r="M10" s="25">
        <v>1935.0039999999999</v>
      </c>
      <c r="N10" s="26"/>
      <c r="O10" s="27">
        <v>2149.665</v>
      </c>
      <c r="P10" s="26"/>
      <c r="Q10" s="28">
        <f>IF(OR(M10=0,M10="-"),"-",IF(O10="-",(0-M10)/M10,(O10-M10)/M10))</f>
        <v>0.11093568798824192</v>
      </c>
      <c r="S10" s="25">
        <v>2039.124</v>
      </c>
      <c r="T10" s="26"/>
      <c r="U10" s="25">
        <v>1889.204</v>
      </c>
      <c r="V10" s="26"/>
      <c r="W10" s="27">
        <v>2127.0650000000001</v>
      </c>
      <c r="X10" s="26"/>
      <c r="Y10" s="28">
        <f>IF(OR(U10=0,U10="-"),"-",IF(W10="-",(0-U10)/U10,(W10-U10)/U10))</f>
        <v>0.12590540778020801</v>
      </c>
      <c r="AA10" s="25">
        <v>24.2</v>
      </c>
      <c r="AB10" s="26"/>
      <c r="AC10" s="25">
        <v>45.8</v>
      </c>
      <c r="AD10" s="26"/>
      <c r="AE10" s="27">
        <v>22.6</v>
      </c>
      <c r="AF10" s="26"/>
      <c r="AG10" s="28">
        <f>IF(OR(AC10=0,AC10="-"),"-",IF(AE10="-",(0-AC10)/AC10,(AE10-AC10)/AC10))</f>
        <v>-0.50655021834061131</v>
      </c>
    </row>
    <row r="12" spans="1:33" ht="18" x14ac:dyDescent="0.25">
      <c r="A12" s="29" t="s">
        <v>17</v>
      </c>
      <c r="B12" s="30"/>
      <c r="C12" s="31">
        <f>C7+C8+C9+C10</f>
        <v>17261.288110000001</v>
      </c>
      <c r="D12" s="32"/>
      <c r="E12" s="31">
        <f>E7+E8+E9+E10</f>
        <v>17531.225299999998</v>
      </c>
      <c r="F12" s="32"/>
      <c r="G12" s="33">
        <f>G7+G8+G9+G10</f>
        <v>18511.998599999999</v>
      </c>
      <c r="H12" s="32"/>
      <c r="I12" s="34">
        <f>IF(E12*1=0,"-",(G12-E12)/E12)</f>
        <v>5.5944366877767569E-2</v>
      </c>
      <c r="K12" s="31">
        <f>K7+K8+K9+K10</f>
        <v>17261.288110000001</v>
      </c>
      <c r="L12" s="32"/>
      <c r="M12" s="31">
        <f>M7+M8+M9+M10</f>
        <v>17531.225299999998</v>
      </c>
      <c r="N12" s="32"/>
      <c r="O12" s="33">
        <f>O7+O8+O9+O10</f>
        <v>18511.998599999999</v>
      </c>
      <c r="P12" s="32"/>
      <c r="Q12" s="34">
        <f>IF(M12*1=0,"-",(O12-M12)/M12)</f>
        <v>5.5944366877767569E-2</v>
      </c>
      <c r="S12" s="31">
        <f>S7+S8+S9+S10</f>
        <v>15531.72147</v>
      </c>
      <c r="T12" s="32"/>
      <c r="U12" s="31">
        <f>U7+U8+U9+U10</f>
        <v>15690.299579999999</v>
      </c>
      <c r="V12" s="32"/>
      <c r="W12" s="33">
        <f>W7+W8+W9+W10</f>
        <v>16651.8066</v>
      </c>
      <c r="X12" s="32"/>
      <c r="Y12" s="34">
        <f>IF(U12*1=0,"-",(W12-U12)/U12)</f>
        <v>6.128034809645113E-2</v>
      </c>
      <c r="AA12" s="31">
        <f>AA7+AA8+AA9+AA10</f>
        <v>1729.56664</v>
      </c>
      <c r="AB12" s="32"/>
      <c r="AC12" s="31">
        <f>AC7+AC8+AC9+AC10</f>
        <v>1840.92572</v>
      </c>
      <c r="AD12" s="32"/>
      <c r="AE12" s="33">
        <f>AE7+AE8+AE9+AE10</f>
        <v>1860.1919999999998</v>
      </c>
      <c r="AF12" s="32"/>
      <c r="AG12" s="34">
        <f>IF(AC12*1=0,"-",(AE12-AC12)/AC12)</f>
        <v>1.0465539044128204E-2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130" workbookViewId="0">
      <selection sqref="A1:I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8.140625" customWidth="1"/>
    <col min="11" max="12" width="9.140625" customWidth="1"/>
  </cols>
  <sheetData>
    <row r="1" spans="1:12" ht="23.25" x14ac:dyDescent="0.25">
      <c r="A1" s="252" t="s">
        <v>18</v>
      </c>
      <c r="B1" s="253"/>
      <c r="C1" s="253"/>
      <c r="D1" s="253"/>
      <c r="E1" s="253"/>
      <c r="F1" s="253"/>
      <c r="G1" s="253"/>
      <c r="H1" s="253"/>
      <c r="I1" s="253"/>
      <c r="J1" s="35" t="s">
        <v>1</v>
      </c>
    </row>
    <row r="2" spans="1:12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35"/>
    </row>
    <row r="3" spans="1:12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35"/>
    </row>
    <row r="5" spans="1:12" ht="51" customHeight="1" x14ac:dyDescent="0.25">
      <c r="A5" s="36" t="s">
        <v>8</v>
      </c>
      <c r="B5" s="264" t="s">
        <v>19</v>
      </c>
      <c r="C5" s="264" t="s">
        <v>20</v>
      </c>
      <c r="D5" s="265" t="s">
        <v>10</v>
      </c>
      <c r="E5" s="265" t="s">
        <v>12</v>
      </c>
      <c r="F5" s="265" t="s">
        <v>13</v>
      </c>
      <c r="G5" s="265" t="s">
        <v>16</v>
      </c>
      <c r="H5" s="263" t="s">
        <v>21</v>
      </c>
      <c r="I5" s="263" t="s">
        <v>21</v>
      </c>
      <c r="J5" s="263" t="s">
        <v>21</v>
      </c>
    </row>
    <row r="6" spans="1:12" x14ac:dyDescent="0.25">
      <c r="A6" s="38" t="s">
        <v>22</v>
      </c>
      <c r="B6" s="253"/>
      <c r="C6" s="253"/>
      <c r="D6" s="253"/>
      <c r="E6" s="253"/>
      <c r="F6" s="253"/>
      <c r="G6" s="253"/>
      <c r="H6" s="253"/>
      <c r="I6" s="253"/>
      <c r="J6" s="253"/>
    </row>
    <row r="7" spans="1:12" ht="15.75" x14ac:dyDescent="0.25">
      <c r="A7" s="38" t="s">
        <v>23</v>
      </c>
      <c r="B7" s="253"/>
      <c r="C7" s="253"/>
      <c r="D7" s="253"/>
      <c r="E7" s="253"/>
      <c r="F7" s="253"/>
      <c r="G7" s="253"/>
      <c r="H7" s="37">
        <v>2015</v>
      </c>
      <c r="I7" s="37">
        <v>2014</v>
      </c>
      <c r="J7" s="37">
        <v>2013</v>
      </c>
    </row>
    <row r="8" spans="1:12" ht="15.75" x14ac:dyDescent="0.25">
      <c r="A8" s="39" t="s">
        <v>24</v>
      </c>
      <c r="B8" s="262"/>
      <c r="C8" s="253"/>
      <c r="D8" s="40"/>
      <c r="E8" s="40"/>
      <c r="F8" s="40"/>
      <c r="G8" s="40"/>
      <c r="H8" s="41"/>
      <c r="I8" s="42"/>
      <c r="J8" s="42"/>
    </row>
    <row r="9" spans="1:12" ht="15.75" x14ac:dyDescent="0.25">
      <c r="A9" s="43" t="s">
        <v>25</v>
      </c>
      <c r="B9" s="258"/>
      <c r="C9" s="253"/>
      <c r="D9" s="44">
        <v>45.631999999999998</v>
      </c>
      <c r="E9" s="44">
        <v>0</v>
      </c>
      <c r="F9" s="44">
        <v>1.7225999999999999</v>
      </c>
      <c r="G9" s="44">
        <v>4.9000000000000004</v>
      </c>
      <c r="H9" s="45">
        <f t="shared" ref="H9:H23" si="0">SUM(D9,E9,F9,G9)</f>
        <v>52.254599999999996</v>
      </c>
      <c r="I9" s="44">
        <v>53.517359999999996</v>
      </c>
      <c r="J9" s="44">
        <v>55.192140000000002</v>
      </c>
      <c r="K9" s="258"/>
      <c r="L9" s="253"/>
    </row>
    <row r="10" spans="1:12" ht="15.75" x14ac:dyDescent="0.25">
      <c r="A10" s="46" t="s">
        <v>26</v>
      </c>
      <c r="B10" s="261"/>
      <c r="C10" s="253"/>
      <c r="D10" s="47">
        <v>0</v>
      </c>
      <c r="E10" s="47">
        <v>0</v>
      </c>
      <c r="F10" s="47">
        <v>0</v>
      </c>
      <c r="G10" s="47">
        <v>0</v>
      </c>
      <c r="H10" s="48">
        <f t="shared" si="0"/>
        <v>0</v>
      </c>
      <c r="I10" s="47">
        <v>0</v>
      </c>
      <c r="J10" s="47">
        <v>2.8039999999999999E-2</v>
      </c>
    </row>
    <row r="11" spans="1:12" ht="15.75" x14ac:dyDescent="0.25">
      <c r="A11" s="43" t="s">
        <v>27</v>
      </c>
      <c r="B11" s="258"/>
      <c r="C11" s="253"/>
      <c r="D11" s="44">
        <v>0</v>
      </c>
      <c r="E11" s="44">
        <v>0</v>
      </c>
      <c r="F11" s="44">
        <v>0.1026</v>
      </c>
      <c r="G11" s="44">
        <v>0</v>
      </c>
      <c r="H11" s="45">
        <f t="shared" si="0"/>
        <v>0.1026</v>
      </c>
      <c r="I11" s="44">
        <v>0.12744</v>
      </c>
      <c r="J11" s="44">
        <v>0.12444</v>
      </c>
    </row>
    <row r="12" spans="1:12" ht="15.75" x14ac:dyDescent="0.25">
      <c r="A12" s="46" t="s">
        <v>28</v>
      </c>
      <c r="B12" s="261"/>
      <c r="C12" s="253"/>
      <c r="D12" s="47">
        <v>76.209000000000003</v>
      </c>
      <c r="E12" s="47">
        <v>0</v>
      </c>
      <c r="F12" s="47">
        <v>0</v>
      </c>
      <c r="G12" s="47">
        <v>0</v>
      </c>
      <c r="H12" s="48">
        <f t="shared" si="0"/>
        <v>76.209000000000003</v>
      </c>
      <c r="I12" s="47">
        <v>103.922</v>
      </c>
      <c r="J12" s="47">
        <v>103.54588</v>
      </c>
    </row>
    <row r="13" spans="1:12" ht="15.75" x14ac:dyDescent="0.25">
      <c r="A13" s="43" t="s">
        <v>29</v>
      </c>
      <c r="B13" s="258"/>
      <c r="C13" s="253"/>
      <c r="D13" s="44">
        <v>0</v>
      </c>
      <c r="E13" s="44">
        <v>0</v>
      </c>
      <c r="F13" s="44">
        <v>0.1512</v>
      </c>
      <c r="G13" s="44">
        <v>0</v>
      </c>
      <c r="H13" s="45">
        <f t="shared" si="0"/>
        <v>0.1512</v>
      </c>
      <c r="I13" s="44">
        <v>0.108</v>
      </c>
      <c r="J13" s="44">
        <v>0.16875999999999999</v>
      </c>
    </row>
    <row r="14" spans="1:12" ht="15.75" x14ac:dyDescent="0.25">
      <c r="A14" s="46" t="s">
        <v>30</v>
      </c>
      <c r="B14" s="261"/>
      <c r="C14" s="253"/>
      <c r="D14" s="47">
        <v>0</v>
      </c>
      <c r="E14" s="47">
        <v>0</v>
      </c>
      <c r="F14" s="47">
        <v>0</v>
      </c>
      <c r="G14" s="47">
        <v>0</v>
      </c>
      <c r="H14" s="48">
        <f t="shared" si="0"/>
        <v>0</v>
      </c>
      <c r="I14" s="47">
        <v>0.108</v>
      </c>
      <c r="J14" s="47">
        <v>1.2E-2</v>
      </c>
    </row>
    <row r="15" spans="1:12" ht="15.75" x14ac:dyDescent="0.25">
      <c r="A15" s="43" t="s">
        <v>31</v>
      </c>
      <c r="B15" s="258"/>
      <c r="C15" s="253"/>
      <c r="D15" s="44">
        <v>17.248999999999999</v>
      </c>
      <c r="E15" s="44">
        <v>0</v>
      </c>
      <c r="F15" s="44">
        <v>0.29699999999999999</v>
      </c>
      <c r="G15" s="44">
        <v>0</v>
      </c>
      <c r="H15" s="45">
        <f t="shared" si="0"/>
        <v>17.545999999999999</v>
      </c>
      <c r="I15" s="44">
        <v>22.08708</v>
      </c>
      <c r="J15" s="44">
        <v>19.30688</v>
      </c>
    </row>
    <row r="16" spans="1:12" ht="15.75" x14ac:dyDescent="0.25">
      <c r="A16" s="46" t="s">
        <v>32</v>
      </c>
      <c r="B16" s="261"/>
      <c r="C16" s="253"/>
      <c r="D16" s="47">
        <v>77.647000000000006</v>
      </c>
      <c r="E16" s="47">
        <v>0</v>
      </c>
      <c r="F16" s="47">
        <v>0.97740000000000005</v>
      </c>
      <c r="G16" s="47">
        <v>0</v>
      </c>
      <c r="H16" s="48">
        <f t="shared" si="0"/>
        <v>78.624400000000009</v>
      </c>
      <c r="I16" s="47">
        <v>67.167439999999999</v>
      </c>
      <c r="J16" s="47">
        <v>62.313420000000001</v>
      </c>
    </row>
    <row r="17" spans="1:12" ht="15.75" x14ac:dyDescent="0.25">
      <c r="A17" s="43" t="s">
        <v>33</v>
      </c>
      <c r="B17" s="258"/>
      <c r="C17" s="253"/>
      <c r="D17" s="44">
        <v>4.4089999999999998</v>
      </c>
      <c r="E17" s="44">
        <v>0</v>
      </c>
      <c r="F17" s="44">
        <v>9.7199999999999995E-2</v>
      </c>
      <c r="G17" s="44">
        <v>0</v>
      </c>
      <c r="H17" s="45">
        <f t="shared" si="0"/>
        <v>4.5061999999999998</v>
      </c>
      <c r="I17" s="44">
        <v>5.3999999999999999E-2</v>
      </c>
      <c r="J17" s="44">
        <v>6.0695399999999999</v>
      </c>
    </row>
    <row r="18" spans="1:12" ht="15.75" x14ac:dyDescent="0.25">
      <c r="A18" s="46" t="s">
        <v>34</v>
      </c>
      <c r="B18" s="261"/>
      <c r="C18" s="253"/>
      <c r="D18" s="47">
        <v>12.148999999999999</v>
      </c>
      <c r="E18" s="47">
        <v>0</v>
      </c>
      <c r="F18" s="47">
        <v>9.7199999999999995E-2</v>
      </c>
      <c r="G18" s="47">
        <v>0</v>
      </c>
      <c r="H18" s="48">
        <f t="shared" si="0"/>
        <v>12.2462</v>
      </c>
      <c r="I18" s="47">
        <v>12.36</v>
      </c>
      <c r="J18" s="47">
        <v>6.5309999999999997</v>
      </c>
    </row>
    <row r="19" spans="1:12" ht="15.75" x14ac:dyDescent="0.25">
      <c r="A19" s="43" t="s">
        <v>35</v>
      </c>
      <c r="B19" s="258"/>
      <c r="C19" s="253"/>
      <c r="D19" s="44">
        <v>55.878</v>
      </c>
      <c r="E19" s="44">
        <v>0</v>
      </c>
      <c r="F19" s="44">
        <v>1.4634</v>
      </c>
      <c r="G19" s="44">
        <v>0</v>
      </c>
      <c r="H19" s="45">
        <f t="shared" si="0"/>
        <v>57.3414</v>
      </c>
      <c r="I19" s="44">
        <v>48.395139999999998</v>
      </c>
      <c r="J19" s="44">
        <v>97.656379999999999</v>
      </c>
    </row>
    <row r="20" spans="1:12" ht="15.75" x14ac:dyDescent="0.25">
      <c r="A20" s="46" t="s">
        <v>36</v>
      </c>
      <c r="B20" s="261"/>
      <c r="C20" s="253"/>
      <c r="D20" s="47">
        <v>6.5730000000000004</v>
      </c>
      <c r="E20" s="47">
        <v>0</v>
      </c>
      <c r="F20" s="47">
        <v>0</v>
      </c>
      <c r="G20" s="47">
        <v>0</v>
      </c>
      <c r="H20" s="48">
        <f t="shared" si="0"/>
        <v>6.5730000000000004</v>
      </c>
      <c r="I20" s="47">
        <v>0</v>
      </c>
      <c r="J20" s="47">
        <v>18.2</v>
      </c>
    </row>
    <row r="21" spans="1:12" ht="15.75" x14ac:dyDescent="0.25">
      <c r="A21" s="43" t="s">
        <v>37</v>
      </c>
      <c r="B21" s="258"/>
      <c r="C21" s="253"/>
      <c r="D21" s="44">
        <v>4.9829999999999997</v>
      </c>
      <c r="E21" s="44">
        <v>0</v>
      </c>
      <c r="F21" s="44">
        <v>0</v>
      </c>
      <c r="G21" s="44">
        <v>0</v>
      </c>
      <c r="H21" s="45">
        <f t="shared" si="0"/>
        <v>4.9829999999999997</v>
      </c>
      <c r="I21" s="44">
        <v>0</v>
      </c>
      <c r="J21" s="44">
        <v>0</v>
      </c>
    </row>
    <row r="22" spans="1:12" ht="15.75" x14ac:dyDescent="0.25">
      <c r="A22" s="46" t="s">
        <v>38</v>
      </c>
      <c r="B22" s="261"/>
      <c r="C22" s="253"/>
      <c r="D22" s="47">
        <v>4.5439999999999996</v>
      </c>
      <c r="E22" s="47">
        <v>0</v>
      </c>
      <c r="F22" s="47">
        <v>10.6812</v>
      </c>
      <c r="G22" s="47">
        <v>0</v>
      </c>
      <c r="H22" s="48">
        <f t="shared" si="0"/>
        <v>15.225200000000001</v>
      </c>
      <c r="I22" s="47">
        <v>10.979279999999999</v>
      </c>
      <c r="J22" s="47">
        <v>14.03182</v>
      </c>
    </row>
    <row r="23" spans="1:12" ht="15.75" x14ac:dyDescent="0.25">
      <c r="A23" s="43" t="s">
        <v>39</v>
      </c>
      <c r="B23" s="258"/>
      <c r="C23" s="253"/>
      <c r="D23" s="44">
        <v>0</v>
      </c>
      <c r="E23" s="44">
        <v>0</v>
      </c>
      <c r="F23" s="44">
        <v>0</v>
      </c>
      <c r="G23" s="44">
        <v>17.7</v>
      </c>
      <c r="H23" s="45">
        <f t="shared" si="0"/>
        <v>17.7</v>
      </c>
      <c r="I23" s="44">
        <v>43.1</v>
      </c>
      <c r="J23" s="44">
        <v>0.10044</v>
      </c>
    </row>
    <row r="24" spans="1:12" ht="15.75" x14ac:dyDescent="0.25">
      <c r="A24" s="49" t="s">
        <v>40</v>
      </c>
      <c r="B24" s="259"/>
      <c r="C24" s="253"/>
      <c r="D24" s="50">
        <f t="shared" ref="D24:J24" si="1">SUM(D9,D10,D11,D12,D13,D14,D15,D16,D17,D18,D19,D20,D21,D22,D23)</f>
        <v>305.27299999999997</v>
      </c>
      <c r="E24" s="50">
        <f t="shared" si="1"/>
        <v>0</v>
      </c>
      <c r="F24" s="50">
        <f t="shared" si="1"/>
        <v>15.5898</v>
      </c>
      <c r="G24" s="50">
        <f t="shared" si="1"/>
        <v>22.6</v>
      </c>
      <c r="H24" s="51">
        <f t="shared" si="1"/>
        <v>343.46279999999996</v>
      </c>
      <c r="I24" s="47">
        <f t="shared" si="1"/>
        <v>361.92574000000002</v>
      </c>
      <c r="J24" s="47">
        <f t="shared" si="1"/>
        <v>383.28073999999998</v>
      </c>
    </row>
    <row r="26" spans="1:12" ht="15.75" x14ac:dyDescent="0.25">
      <c r="A26" s="39" t="s">
        <v>41</v>
      </c>
      <c r="B26" s="262"/>
      <c r="C26" s="253"/>
      <c r="D26" s="40"/>
      <c r="E26" s="40"/>
      <c r="F26" s="40"/>
      <c r="G26" s="40"/>
      <c r="H26" s="41"/>
      <c r="I26" s="42"/>
      <c r="J26" s="42"/>
    </row>
    <row r="27" spans="1:12" ht="15.75" x14ac:dyDescent="0.25">
      <c r="A27" s="43" t="s">
        <v>42</v>
      </c>
      <c r="B27" s="258"/>
      <c r="C27" s="253"/>
      <c r="D27" s="44">
        <v>4.6109999999999998</v>
      </c>
      <c r="E27" s="44">
        <v>0</v>
      </c>
      <c r="F27" s="44">
        <v>0.22140000000000001</v>
      </c>
      <c r="G27" s="44">
        <v>0</v>
      </c>
      <c r="H27" s="45">
        <f t="shared" ref="H27:H33" si="2">SUM(D27,E27,F27,G27)</f>
        <v>4.8323999999999998</v>
      </c>
      <c r="I27" s="44">
        <v>2.63104</v>
      </c>
      <c r="J27" s="44">
        <v>1.3892199999999999</v>
      </c>
      <c r="K27" s="258"/>
      <c r="L27" s="253"/>
    </row>
    <row r="28" spans="1:12" ht="15.75" x14ac:dyDescent="0.25">
      <c r="A28" s="46" t="s">
        <v>43</v>
      </c>
      <c r="B28" s="261"/>
      <c r="C28" s="253"/>
      <c r="D28" s="47">
        <v>0</v>
      </c>
      <c r="E28" s="47">
        <v>0</v>
      </c>
      <c r="F28" s="47">
        <v>0</v>
      </c>
      <c r="G28" s="47">
        <v>0</v>
      </c>
      <c r="H28" s="48">
        <f t="shared" si="2"/>
        <v>0</v>
      </c>
      <c r="I28" s="47">
        <v>5.3999999999999999E-2</v>
      </c>
      <c r="J28" s="47">
        <v>5.2920000000000002E-2</v>
      </c>
    </row>
    <row r="29" spans="1:12" ht="15.75" x14ac:dyDescent="0.25">
      <c r="A29" s="43" t="s">
        <v>44</v>
      </c>
      <c r="B29" s="258"/>
      <c r="C29" s="253"/>
      <c r="D29" s="44">
        <v>9.9009999999999998</v>
      </c>
      <c r="E29" s="44">
        <v>0</v>
      </c>
      <c r="F29" s="44">
        <v>0.1782</v>
      </c>
      <c r="G29" s="44">
        <v>0</v>
      </c>
      <c r="H29" s="45">
        <f t="shared" si="2"/>
        <v>10.0792</v>
      </c>
      <c r="I29" s="44">
        <v>7.2380000000000004</v>
      </c>
      <c r="J29" s="44">
        <v>2.4146399999999999</v>
      </c>
    </row>
    <row r="30" spans="1:12" ht="15.75" x14ac:dyDescent="0.25">
      <c r="A30" s="46" t="s">
        <v>45</v>
      </c>
      <c r="B30" s="261"/>
      <c r="C30" s="253"/>
      <c r="D30" s="47">
        <v>0</v>
      </c>
      <c r="E30" s="47">
        <v>0</v>
      </c>
      <c r="F30" s="47">
        <v>0.15659999999999999</v>
      </c>
      <c r="G30" s="47">
        <v>0</v>
      </c>
      <c r="H30" s="48">
        <f t="shared" si="2"/>
        <v>0.15659999999999999</v>
      </c>
      <c r="I30" s="47">
        <v>0.17226</v>
      </c>
      <c r="J30" s="47">
        <v>0.11734</v>
      </c>
    </row>
    <row r="31" spans="1:12" ht="15.75" x14ac:dyDescent="0.25">
      <c r="A31" s="43" t="s">
        <v>46</v>
      </c>
      <c r="B31" s="258"/>
      <c r="C31" s="253"/>
      <c r="D31" s="44">
        <v>0</v>
      </c>
      <c r="E31" s="44">
        <v>0</v>
      </c>
      <c r="F31" s="44">
        <v>0</v>
      </c>
      <c r="G31" s="44">
        <v>0</v>
      </c>
      <c r="H31" s="45">
        <f t="shared" si="2"/>
        <v>0</v>
      </c>
      <c r="I31" s="44">
        <v>5.1299999999999998E-2</v>
      </c>
      <c r="J31" s="44">
        <v>5.1299999999999998E-2</v>
      </c>
    </row>
    <row r="32" spans="1:12" ht="15.75" x14ac:dyDescent="0.25">
      <c r="A32" s="46" t="s">
        <v>47</v>
      </c>
      <c r="B32" s="261"/>
      <c r="C32" s="253"/>
      <c r="D32" s="47">
        <v>0</v>
      </c>
      <c r="E32" s="47">
        <v>0</v>
      </c>
      <c r="F32" s="47">
        <v>0</v>
      </c>
      <c r="G32" s="47">
        <v>0</v>
      </c>
      <c r="H32" s="48">
        <f t="shared" si="2"/>
        <v>0</v>
      </c>
      <c r="I32" s="47">
        <v>0</v>
      </c>
      <c r="J32" s="47">
        <v>1.8960399999999999</v>
      </c>
    </row>
    <row r="33" spans="1:12" ht="15.75" x14ac:dyDescent="0.25">
      <c r="A33" s="43" t="s">
        <v>39</v>
      </c>
      <c r="B33" s="258"/>
      <c r="C33" s="253"/>
      <c r="D33" s="44">
        <v>0</v>
      </c>
      <c r="E33" s="44">
        <v>0</v>
      </c>
      <c r="F33" s="44">
        <v>0</v>
      </c>
      <c r="G33" s="44">
        <v>0</v>
      </c>
      <c r="H33" s="45">
        <f t="shared" si="2"/>
        <v>0</v>
      </c>
      <c r="I33" s="44">
        <v>2.7</v>
      </c>
      <c r="J33" s="44">
        <v>1.4E-2</v>
      </c>
    </row>
    <row r="34" spans="1:12" ht="15.75" x14ac:dyDescent="0.25">
      <c r="A34" s="49" t="s">
        <v>40</v>
      </c>
      <c r="B34" s="259"/>
      <c r="C34" s="253"/>
      <c r="D34" s="50">
        <f t="shared" ref="D34:J34" si="3">SUM(D27,D28,D29,D30,D31,D32,D33)</f>
        <v>14.512</v>
      </c>
      <c r="E34" s="50">
        <f t="shared" si="3"/>
        <v>0</v>
      </c>
      <c r="F34" s="50">
        <f t="shared" si="3"/>
        <v>0.55620000000000003</v>
      </c>
      <c r="G34" s="50">
        <f t="shared" si="3"/>
        <v>0</v>
      </c>
      <c r="H34" s="51">
        <f t="shared" si="3"/>
        <v>15.068199999999999</v>
      </c>
      <c r="I34" s="47">
        <f t="shared" si="3"/>
        <v>12.846599999999999</v>
      </c>
      <c r="J34" s="47">
        <f t="shared" si="3"/>
        <v>5.93546</v>
      </c>
    </row>
    <row r="36" spans="1:12" ht="15.75" x14ac:dyDescent="0.25">
      <c r="A36" s="39" t="s">
        <v>48</v>
      </c>
      <c r="B36" s="262"/>
      <c r="C36" s="253"/>
      <c r="D36" s="40"/>
      <c r="E36" s="40"/>
      <c r="F36" s="40"/>
      <c r="G36" s="40"/>
      <c r="H36" s="41"/>
      <c r="I36" s="42"/>
      <c r="J36" s="42"/>
    </row>
    <row r="37" spans="1:12" ht="15.75" x14ac:dyDescent="0.25">
      <c r="A37" s="43" t="s">
        <v>49</v>
      </c>
      <c r="B37" s="258"/>
      <c r="C37" s="253"/>
      <c r="D37" s="44">
        <v>0</v>
      </c>
      <c r="E37" s="44">
        <v>0</v>
      </c>
      <c r="F37" s="44">
        <v>7.0199999999999999E-2</v>
      </c>
      <c r="G37" s="44">
        <v>0</v>
      </c>
      <c r="H37" s="45">
        <f t="shared" ref="H37:H44" si="4">SUM(D37,E37,F37,G37)</f>
        <v>7.0199999999999999E-2</v>
      </c>
      <c r="I37" s="44">
        <v>0.108</v>
      </c>
      <c r="J37" s="44">
        <v>0</v>
      </c>
      <c r="K37" s="258"/>
      <c r="L37" s="253"/>
    </row>
    <row r="38" spans="1:12" ht="15.75" x14ac:dyDescent="0.25">
      <c r="A38" s="46" t="s">
        <v>50</v>
      </c>
      <c r="B38" s="261"/>
      <c r="C38" s="253"/>
      <c r="D38" s="47">
        <v>0</v>
      </c>
      <c r="E38" s="47">
        <v>0</v>
      </c>
      <c r="F38" s="47">
        <v>7.0199999999999999E-2</v>
      </c>
      <c r="G38" s="47">
        <v>0</v>
      </c>
      <c r="H38" s="48">
        <f t="shared" si="4"/>
        <v>7.0199999999999999E-2</v>
      </c>
      <c r="I38" s="47">
        <v>0</v>
      </c>
      <c r="J38" s="47">
        <v>7.2120000000000004E-2</v>
      </c>
    </row>
    <row r="39" spans="1:12" ht="15.75" x14ac:dyDescent="0.25">
      <c r="A39" s="43" t="s">
        <v>51</v>
      </c>
      <c r="B39" s="258"/>
      <c r="C39" s="253"/>
      <c r="D39" s="44">
        <v>0</v>
      </c>
      <c r="E39" s="44">
        <v>0</v>
      </c>
      <c r="F39" s="44">
        <v>0.1404</v>
      </c>
      <c r="G39" s="44">
        <v>0</v>
      </c>
      <c r="H39" s="45">
        <f t="shared" si="4"/>
        <v>0.1404</v>
      </c>
      <c r="I39" s="44">
        <v>0.23003999999999999</v>
      </c>
      <c r="J39" s="44">
        <v>0.21421999999999999</v>
      </c>
    </row>
    <row r="40" spans="1:12" ht="15.75" x14ac:dyDescent="0.25">
      <c r="A40" s="46" t="s">
        <v>52</v>
      </c>
      <c r="B40" s="261"/>
      <c r="C40" s="253"/>
      <c r="D40" s="47">
        <v>0</v>
      </c>
      <c r="E40" s="47">
        <v>0</v>
      </c>
      <c r="F40" s="47">
        <v>0</v>
      </c>
      <c r="G40" s="47">
        <v>0</v>
      </c>
      <c r="H40" s="48">
        <f t="shared" si="4"/>
        <v>0</v>
      </c>
      <c r="I40" s="47">
        <v>5.3999999999999999E-2</v>
      </c>
      <c r="J40" s="47">
        <v>0</v>
      </c>
    </row>
    <row r="41" spans="1:12" ht="15.75" x14ac:dyDescent="0.25">
      <c r="A41" s="43" t="s">
        <v>53</v>
      </c>
      <c r="B41" s="258"/>
      <c r="C41" s="253"/>
      <c r="D41" s="44">
        <v>0</v>
      </c>
      <c r="E41" s="44">
        <v>0</v>
      </c>
      <c r="F41" s="44">
        <v>1.0367999999999999</v>
      </c>
      <c r="G41" s="44">
        <v>0</v>
      </c>
      <c r="H41" s="45">
        <f t="shared" si="4"/>
        <v>1.0367999999999999</v>
      </c>
      <c r="I41" s="44">
        <v>2.15028</v>
      </c>
      <c r="J41" s="44">
        <v>1.6489400000000001</v>
      </c>
    </row>
    <row r="42" spans="1:12" ht="15.75" x14ac:dyDescent="0.25">
      <c r="A42" s="46" t="s">
        <v>54</v>
      </c>
      <c r="B42" s="261"/>
      <c r="C42" s="253"/>
      <c r="D42" s="47">
        <v>0</v>
      </c>
      <c r="E42" s="47">
        <v>0</v>
      </c>
      <c r="F42" s="47">
        <v>0.621</v>
      </c>
      <c r="G42" s="47">
        <v>0</v>
      </c>
      <c r="H42" s="48">
        <f t="shared" si="4"/>
        <v>0.621</v>
      </c>
      <c r="I42" s="47">
        <v>0.48599999999999999</v>
      </c>
      <c r="J42" s="47">
        <v>0.61165999999999998</v>
      </c>
    </row>
    <row r="43" spans="1:12" ht="15.75" x14ac:dyDescent="0.25">
      <c r="A43" s="43" t="s">
        <v>55</v>
      </c>
      <c r="B43" s="258"/>
      <c r="C43" s="253"/>
      <c r="D43" s="44">
        <v>0</v>
      </c>
      <c r="E43" s="44">
        <v>0</v>
      </c>
      <c r="F43" s="44">
        <v>5.3999999999999999E-2</v>
      </c>
      <c r="G43" s="44">
        <v>0</v>
      </c>
      <c r="H43" s="45">
        <f t="shared" si="4"/>
        <v>5.3999999999999999E-2</v>
      </c>
      <c r="I43" s="44">
        <v>0</v>
      </c>
      <c r="J43" s="44">
        <v>0</v>
      </c>
    </row>
    <row r="44" spans="1:12" ht="15.75" x14ac:dyDescent="0.25">
      <c r="A44" s="46" t="s">
        <v>39</v>
      </c>
      <c r="B44" s="261"/>
      <c r="C44" s="253"/>
      <c r="D44" s="47">
        <v>0</v>
      </c>
      <c r="E44" s="47">
        <v>0</v>
      </c>
      <c r="F44" s="47">
        <v>0</v>
      </c>
      <c r="G44" s="47">
        <v>0</v>
      </c>
      <c r="H44" s="48">
        <f t="shared" si="4"/>
        <v>0</v>
      </c>
      <c r="I44" s="47">
        <v>0</v>
      </c>
      <c r="J44" s="47">
        <v>5.9479999999999998E-2</v>
      </c>
    </row>
    <row r="45" spans="1:12" ht="15.75" x14ac:dyDescent="0.25">
      <c r="A45" s="49" t="s">
        <v>40</v>
      </c>
      <c r="B45" s="259"/>
      <c r="C45" s="253"/>
      <c r="D45" s="50">
        <f t="shared" ref="D45:J45" si="5">SUM(D37,D38,D39,D40,D41,D42,D43,D44)</f>
        <v>0</v>
      </c>
      <c r="E45" s="50">
        <f t="shared" si="5"/>
        <v>0</v>
      </c>
      <c r="F45" s="50">
        <f t="shared" si="5"/>
        <v>1.9925999999999999</v>
      </c>
      <c r="G45" s="50">
        <f t="shared" si="5"/>
        <v>0</v>
      </c>
      <c r="H45" s="51">
        <f t="shared" si="5"/>
        <v>1.9925999999999999</v>
      </c>
      <c r="I45" s="47">
        <f t="shared" si="5"/>
        <v>3.0283199999999999</v>
      </c>
      <c r="J45" s="47">
        <f t="shared" si="5"/>
        <v>2.6064200000000004</v>
      </c>
    </row>
    <row r="47" spans="1:12" ht="15.75" x14ac:dyDescent="0.25">
      <c r="A47" s="39" t="s">
        <v>56</v>
      </c>
      <c r="B47" s="262"/>
      <c r="C47" s="253"/>
      <c r="D47" s="40"/>
      <c r="E47" s="40"/>
      <c r="F47" s="40"/>
      <c r="G47" s="40"/>
      <c r="H47" s="41"/>
      <c r="I47" s="42"/>
      <c r="J47" s="42"/>
    </row>
    <row r="48" spans="1:12" ht="15.75" x14ac:dyDescent="0.25">
      <c r="A48" s="43" t="s">
        <v>57</v>
      </c>
      <c r="B48" s="258"/>
      <c r="C48" s="253"/>
      <c r="D48" s="44">
        <v>15.125999999999999</v>
      </c>
      <c r="E48" s="44">
        <v>0</v>
      </c>
      <c r="F48" s="44">
        <v>1.4850000000000001</v>
      </c>
      <c r="G48" s="44">
        <v>0</v>
      </c>
      <c r="H48" s="45">
        <f>SUM(D48,E48,F48,G48)</f>
        <v>16.611000000000001</v>
      </c>
      <c r="I48" s="44">
        <v>14.367979999999999</v>
      </c>
      <c r="J48" s="44">
        <v>16.88278</v>
      </c>
      <c r="K48" s="258"/>
      <c r="L48" s="253"/>
    </row>
    <row r="49" spans="1:12" ht="15.75" x14ac:dyDescent="0.25">
      <c r="A49" s="46" t="s">
        <v>58</v>
      </c>
      <c r="B49" s="261"/>
      <c r="C49" s="253"/>
      <c r="D49" s="47">
        <v>0</v>
      </c>
      <c r="E49" s="47">
        <v>0</v>
      </c>
      <c r="F49" s="47">
        <v>17.674199999999999</v>
      </c>
      <c r="G49" s="47">
        <v>0</v>
      </c>
      <c r="H49" s="48">
        <f>SUM(D49,E49,F49,G49)</f>
        <v>17.674199999999999</v>
      </c>
      <c r="I49" s="47">
        <v>16.606619999999999</v>
      </c>
      <c r="J49" s="47">
        <v>12.490780000000001</v>
      </c>
    </row>
    <row r="50" spans="1:12" ht="15.75" x14ac:dyDescent="0.25">
      <c r="A50" s="49" t="s">
        <v>40</v>
      </c>
      <c r="B50" s="259"/>
      <c r="C50" s="253"/>
      <c r="D50" s="50">
        <f t="shared" ref="D50:J50" si="6">SUM(D48,D49)</f>
        <v>15.125999999999999</v>
      </c>
      <c r="E50" s="50">
        <f t="shared" si="6"/>
        <v>0</v>
      </c>
      <c r="F50" s="50">
        <f t="shared" si="6"/>
        <v>19.159199999999998</v>
      </c>
      <c r="G50" s="50">
        <f t="shared" si="6"/>
        <v>0</v>
      </c>
      <c r="H50" s="51">
        <f t="shared" si="6"/>
        <v>34.285200000000003</v>
      </c>
      <c r="I50" s="47">
        <f t="shared" si="6"/>
        <v>30.974599999999999</v>
      </c>
      <c r="J50" s="47">
        <f t="shared" si="6"/>
        <v>29.373560000000001</v>
      </c>
    </row>
    <row r="52" spans="1:12" ht="15.75" x14ac:dyDescent="0.25">
      <c r="A52" s="39" t="s">
        <v>59</v>
      </c>
      <c r="B52" s="262"/>
      <c r="C52" s="253"/>
      <c r="D52" s="40"/>
      <c r="E52" s="40"/>
      <c r="F52" s="40"/>
      <c r="G52" s="40"/>
      <c r="H52" s="41"/>
      <c r="I52" s="42"/>
      <c r="J52" s="42"/>
    </row>
    <row r="53" spans="1:12" ht="15.75" x14ac:dyDescent="0.25">
      <c r="A53" s="43" t="s">
        <v>60</v>
      </c>
      <c r="B53" s="258"/>
      <c r="C53" s="253"/>
      <c r="D53" s="44">
        <v>0</v>
      </c>
      <c r="E53" s="44">
        <v>0</v>
      </c>
      <c r="F53" s="44">
        <v>1.863</v>
      </c>
      <c r="G53" s="44">
        <v>0</v>
      </c>
      <c r="H53" s="45">
        <f t="shared" ref="H53:H71" si="7">SUM(D53,E53,F53,G53)</f>
        <v>1.863</v>
      </c>
      <c r="I53" s="44">
        <v>1.6448400000000001</v>
      </c>
      <c r="J53" s="44">
        <v>1.7528999999999999</v>
      </c>
      <c r="K53" s="258"/>
      <c r="L53" s="253"/>
    </row>
    <row r="54" spans="1:12" ht="15.75" x14ac:dyDescent="0.25">
      <c r="A54" s="46" t="s">
        <v>12</v>
      </c>
      <c r="B54" s="261"/>
      <c r="C54" s="253"/>
      <c r="D54" s="47">
        <v>56.847000000000001</v>
      </c>
      <c r="E54" s="47">
        <v>0</v>
      </c>
      <c r="F54" s="47">
        <v>0.88560000000000005</v>
      </c>
      <c r="G54" s="47">
        <v>0</v>
      </c>
      <c r="H54" s="48">
        <f t="shared" si="7"/>
        <v>57.732599999999998</v>
      </c>
      <c r="I54" s="47">
        <v>44.340020000000003</v>
      </c>
      <c r="J54" s="47">
        <v>37.817860000000003</v>
      </c>
    </row>
    <row r="55" spans="1:12" ht="15.75" x14ac:dyDescent="0.25">
      <c r="A55" s="43" t="s">
        <v>61</v>
      </c>
      <c r="B55" s="258"/>
      <c r="C55" s="253"/>
      <c r="D55" s="44">
        <v>0</v>
      </c>
      <c r="E55" s="44">
        <v>0</v>
      </c>
      <c r="F55" s="44">
        <v>2.3058000000000001</v>
      </c>
      <c r="G55" s="44">
        <v>0</v>
      </c>
      <c r="H55" s="45">
        <f t="shared" si="7"/>
        <v>2.3058000000000001</v>
      </c>
      <c r="I55" s="44">
        <v>1.41696</v>
      </c>
      <c r="J55" s="44">
        <v>1.3783000000000001</v>
      </c>
    </row>
    <row r="56" spans="1:12" ht="15.75" x14ac:dyDescent="0.25">
      <c r="A56" s="46" t="s">
        <v>62</v>
      </c>
      <c r="B56" s="261"/>
      <c r="C56" s="253"/>
      <c r="D56" s="47">
        <v>1.4139999999999999</v>
      </c>
      <c r="E56" s="47">
        <v>0</v>
      </c>
      <c r="F56" s="47">
        <v>1.1718</v>
      </c>
      <c r="G56" s="47">
        <v>0</v>
      </c>
      <c r="H56" s="48">
        <f t="shared" si="7"/>
        <v>2.5857999999999999</v>
      </c>
      <c r="I56" s="47">
        <v>2.2981600000000002</v>
      </c>
      <c r="J56" s="47">
        <v>2.74532</v>
      </c>
    </row>
    <row r="57" spans="1:12" ht="15.75" x14ac:dyDescent="0.25">
      <c r="A57" s="43" t="s">
        <v>63</v>
      </c>
      <c r="B57" s="258"/>
      <c r="C57" s="253"/>
      <c r="D57" s="44">
        <v>0</v>
      </c>
      <c r="E57" s="44">
        <v>0</v>
      </c>
      <c r="F57" s="44">
        <v>0.2268</v>
      </c>
      <c r="G57" s="44">
        <v>0</v>
      </c>
      <c r="H57" s="45">
        <f t="shared" si="7"/>
        <v>0.2268</v>
      </c>
      <c r="I57" s="44">
        <v>0.13932</v>
      </c>
      <c r="J57" s="44">
        <v>5.3460000000000001E-2</v>
      </c>
    </row>
    <row r="58" spans="1:12" ht="15.75" x14ac:dyDescent="0.25">
      <c r="A58" s="46" t="s">
        <v>64</v>
      </c>
      <c r="B58" s="261"/>
      <c r="C58" s="253"/>
      <c r="D58" s="47">
        <v>0</v>
      </c>
      <c r="E58" s="47">
        <v>0</v>
      </c>
      <c r="F58" s="47">
        <v>0.23219999999999999</v>
      </c>
      <c r="G58" s="47">
        <v>0</v>
      </c>
      <c r="H58" s="48">
        <f t="shared" si="7"/>
        <v>0.23219999999999999</v>
      </c>
      <c r="I58" s="47">
        <v>8.4779999999999994E-2</v>
      </c>
      <c r="J58" s="47">
        <v>2.5999999999999999E-2</v>
      </c>
    </row>
    <row r="59" spans="1:12" ht="15.75" x14ac:dyDescent="0.25">
      <c r="A59" s="43" t="s">
        <v>65</v>
      </c>
      <c r="B59" s="258"/>
      <c r="C59" s="253"/>
      <c r="D59" s="44">
        <v>0</v>
      </c>
      <c r="E59" s="44">
        <v>0</v>
      </c>
      <c r="F59" s="44">
        <v>0</v>
      </c>
      <c r="G59" s="44">
        <v>0</v>
      </c>
      <c r="H59" s="45">
        <f t="shared" si="7"/>
        <v>0</v>
      </c>
      <c r="I59" s="44">
        <v>0.108</v>
      </c>
      <c r="J59" s="44">
        <v>4.2040000000000001E-2</v>
      </c>
    </row>
    <row r="60" spans="1:12" ht="15.75" x14ac:dyDescent="0.25">
      <c r="A60" s="46" t="s">
        <v>66</v>
      </c>
      <c r="B60" s="261"/>
      <c r="C60" s="253"/>
      <c r="D60" s="47">
        <v>0</v>
      </c>
      <c r="E60" s="47">
        <v>0</v>
      </c>
      <c r="F60" s="47">
        <v>0.5292</v>
      </c>
      <c r="G60" s="47">
        <v>0</v>
      </c>
      <c r="H60" s="48">
        <f t="shared" si="7"/>
        <v>0.5292</v>
      </c>
      <c r="I60" s="47">
        <v>0.35424</v>
      </c>
      <c r="J60" s="47">
        <v>0.28908</v>
      </c>
    </row>
    <row r="61" spans="1:12" ht="15.75" x14ac:dyDescent="0.25">
      <c r="A61" s="43" t="s">
        <v>67</v>
      </c>
      <c r="B61" s="258"/>
      <c r="C61" s="253"/>
      <c r="D61" s="44">
        <v>0</v>
      </c>
      <c r="E61" s="44">
        <v>0</v>
      </c>
      <c r="F61" s="44">
        <v>2.7E-2</v>
      </c>
      <c r="G61" s="44">
        <v>0</v>
      </c>
      <c r="H61" s="45">
        <f t="shared" si="7"/>
        <v>2.7E-2</v>
      </c>
      <c r="I61" s="44">
        <v>0</v>
      </c>
      <c r="J61" s="44">
        <v>0.11065999999999999</v>
      </c>
    </row>
    <row r="62" spans="1:12" ht="15.75" x14ac:dyDescent="0.25">
      <c r="A62" s="46" t="s">
        <v>68</v>
      </c>
      <c r="B62" s="261"/>
      <c r="C62" s="253"/>
      <c r="D62" s="47">
        <v>0</v>
      </c>
      <c r="E62" s="47">
        <v>0</v>
      </c>
      <c r="F62" s="47">
        <v>0.27539999999999998</v>
      </c>
      <c r="G62" s="47">
        <v>0</v>
      </c>
      <c r="H62" s="48">
        <f t="shared" si="7"/>
        <v>0.27539999999999998</v>
      </c>
      <c r="I62" s="47">
        <v>0.24192</v>
      </c>
      <c r="J62" s="47">
        <v>0.22273999999999999</v>
      </c>
    </row>
    <row r="63" spans="1:12" ht="15.75" x14ac:dyDescent="0.25">
      <c r="A63" s="43" t="s">
        <v>69</v>
      </c>
      <c r="B63" s="258"/>
      <c r="C63" s="253"/>
      <c r="D63" s="44">
        <v>44.05</v>
      </c>
      <c r="E63" s="44">
        <v>0</v>
      </c>
      <c r="F63" s="44">
        <v>0.38340000000000002</v>
      </c>
      <c r="G63" s="44">
        <v>0</v>
      </c>
      <c r="H63" s="45">
        <f t="shared" si="7"/>
        <v>44.433399999999999</v>
      </c>
      <c r="I63" s="44">
        <v>50.937600000000003</v>
      </c>
      <c r="J63" s="44">
        <v>50.091760000000001</v>
      </c>
    </row>
    <row r="64" spans="1:12" ht="15.75" x14ac:dyDescent="0.25">
      <c r="A64" s="46" t="s">
        <v>70</v>
      </c>
      <c r="B64" s="261"/>
      <c r="C64" s="253"/>
      <c r="D64" s="47">
        <v>0</v>
      </c>
      <c r="E64" s="47">
        <v>0</v>
      </c>
      <c r="F64" s="47">
        <v>5.9400000000000001E-2</v>
      </c>
      <c r="G64" s="47">
        <v>0</v>
      </c>
      <c r="H64" s="48">
        <f t="shared" si="7"/>
        <v>5.9400000000000001E-2</v>
      </c>
      <c r="I64" s="47">
        <v>0.13769999999999999</v>
      </c>
      <c r="J64" s="47">
        <v>4.2000000000000003E-2</v>
      </c>
    </row>
    <row r="65" spans="1:12" ht="15.75" x14ac:dyDescent="0.25">
      <c r="A65" s="43" t="s">
        <v>71</v>
      </c>
      <c r="B65" s="258"/>
      <c r="C65" s="253"/>
      <c r="D65" s="44">
        <v>0</v>
      </c>
      <c r="E65" s="44">
        <v>0</v>
      </c>
      <c r="F65" s="44">
        <v>7.0199999999999999E-2</v>
      </c>
      <c r="G65" s="44">
        <v>0</v>
      </c>
      <c r="H65" s="45">
        <f t="shared" si="7"/>
        <v>7.0199999999999999E-2</v>
      </c>
      <c r="I65" s="44">
        <v>0</v>
      </c>
      <c r="J65" s="44">
        <v>3.9419999999999997E-2</v>
      </c>
    </row>
    <row r="66" spans="1:12" ht="15.75" x14ac:dyDescent="0.25">
      <c r="A66" s="46" t="s">
        <v>72</v>
      </c>
      <c r="B66" s="261"/>
      <c r="C66" s="253"/>
      <c r="D66" s="47">
        <v>0</v>
      </c>
      <c r="E66" s="47">
        <v>0</v>
      </c>
      <c r="F66" s="47">
        <v>0</v>
      </c>
      <c r="G66" s="47">
        <v>0</v>
      </c>
      <c r="H66" s="48">
        <f t="shared" si="7"/>
        <v>0</v>
      </c>
      <c r="I66" s="47">
        <v>5.3999999999999999E-2</v>
      </c>
      <c r="J66" s="47">
        <v>4.3040000000000002E-2</v>
      </c>
    </row>
    <row r="67" spans="1:12" ht="15.75" x14ac:dyDescent="0.25">
      <c r="A67" s="43" t="s">
        <v>73</v>
      </c>
      <c r="B67" s="258"/>
      <c r="C67" s="253"/>
      <c r="D67" s="44">
        <v>0</v>
      </c>
      <c r="E67" s="44">
        <v>0</v>
      </c>
      <c r="F67" s="44">
        <v>1.9008</v>
      </c>
      <c r="G67" s="44">
        <v>0</v>
      </c>
      <c r="H67" s="45">
        <f t="shared" si="7"/>
        <v>1.9008</v>
      </c>
      <c r="I67" s="44">
        <v>0.92069999999999996</v>
      </c>
      <c r="J67" s="44">
        <v>1.4318599999999999</v>
      </c>
    </row>
    <row r="68" spans="1:12" ht="15.75" x14ac:dyDescent="0.25">
      <c r="A68" s="46" t="s">
        <v>74</v>
      </c>
      <c r="B68" s="261"/>
      <c r="C68" s="253"/>
      <c r="D68" s="47">
        <v>0</v>
      </c>
      <c r="E68" s="47">
        <v>0</v>
      </c>
      <c r="F68" s="47">
        <v>0</v>
      </c>
      <c r="G68" s="47">
        <v>0</v>
      </c>
      <c r="H68" s="48">
        <f t="shared" si="7"/>
        <v>0</v>
      </c>
      <c r="I68" s="47">
        <v>5.3999999999999999E-2</v>
      </c>
      <c r="J68" s="47">
        <v>9.0340000000000004E-2</v>
      </c>
    </row>
    <row r="69" spans="1:12" ht="15.75" x14ac:dyDescent="0.25">
      <c r="A69" s="43" t="s">
        <v>75</v>
      </c>
      <c r="B69" s="258"/>
      <c r="C69" s="253"/>
      <c r="D69" s="44">
        <v>0</v>
      </c>
      <c r="E69" s="44">
        <v>0</v>
      </c>
      <c r="F69" s="44">
        <v>0</v>
      </c>
      <c r="G69" s="44">
        <v>0</v>
      </c>
      <c r="H69" s="45">
        <f t="shared" si="7"/>
        <v>0</v>
      </c>
      <c r="I69" s="44">
        <v>5.3999999999999999E-2</v>
      </c>
      <c r="J69" s="44">
        <v>5.2920000000000002E-2</v>
      </c>
    </row>
    <row r="70" spans="1:12" ht="15.75" x14ac:dyDescent="0.25">
      <c r="A70" s="46" t="s">
        <v>76</v>
      </c>
      <c r="B70" s="261"/>
      <c r="C70" s="253"/>
      <c r="D70" s="47">
        <v>0</v>
      </c>
      <c r="E70" s="47">
        <v>0</v>
      </c>
      <c r="F70" s="47">
        <v>0.23219999999999999</v>
      </c>
      <c r="G70" s="47">
        <v>0</v>
      </c>
      <c r="H70" s="48">
        <f t="shared" si="7"/>
        <v>0.23219999999999999</v>
      </c>
      <c r="I70" s="47">
        <v>0.25380000000000003</v>
      </c>
      <c r="J70" s="47">
        <v>0.55554000000000003</v>
      </c>
    </row>
    <row r="71" spans="1:12" ht="15.75" x14ac:dyDescent="0.25">
      <c r="A71" s="43" t="s">
        <v>39</v>
      </c>
      <c r="B71" s="258"/>
      <c r="C71" s="253"/>
      <c r="D71" s="44">
        <v>0</v>
      </c>
      <c r="E71" s="44">
        <v>0</v>
      </c>
      <c r="F71" s="44">
        <v>0</v>
      </c>
      <c r="G71" s="44">
        <v>0</v>
      </c>
      <c r="H71" s="45">
        <f t="shared" si="7"/>
        <v>0</v>
      </c>
      <c r="I71" s="44">
        <v>0</v>
      </c>
      <c r="J71" s="44">
        <v>4.2659999999999997E-2</v>
      </c>
    </row>
    <row r="72" spans="1:12" ht="15.75" x14ac:dyDescent="0.25">
      <c r="A72" s="49" t="s">
        <v>40</v>
      </c>
      <c r="B72" s="259"/>
      <c r="C72" s="253"/>
      <c r="D72" s="50">
        <f t="shared" ref="D72:J72" si="8">SUM(D53,D54,D55,D56,D57,D58,D59,D60,D61,D62,D63,D64,D65,D66,D67,D68,D69,D70,D71)</f>
        <v>102.31100000000001</v>
      </c>
      <c r="E72" s="50">
        <f t="shared" si="8"/>
        <v>0</v>
      </c>
      <c r="F72" s="50">
        <f t="shared" si="8"/>
        <v>10.162800000000002</v>
      </c>
      <c r="G72" s="50">
        <f t="shared" si="8"/>
        <v>0</v>
      </c>
      <c r="H72" s="51">
        <f t="shared" si="8"/>
        <v>112.47380000000003</v>
      </c>
      <c r="I72" s="47">
        <f t="shared" si="8"/>
        <v>103.04004</v>
      </c>
      <c r="J72" s="47">
        <f t="shared" si="8"/>
        <v>96.827900000000014</v>
      </c>
    </row>
    <row r="74" spans="1:12" ht="15.75" x14ac:dyDescent="0.25">
      <c r="A74" s="39" t="s">
        <v>77</v>
      </c>
      <c r="B74" s="262"/>
      <c r="C74" s="253"/>
      <c r="D74" s="40"/>
      <c r="E74" s="40"/>
      <c r="F74" s="40"/>
      <c r="G74" s="40"/>
      <c r="H74" s="41"/>
      <c r="I74" s="42"/>
      <c r="J74" s="42"/>
    </row>
    <row r="75" spans="1:12" ht="15.75" x14ac:dyDescent="0.25">
      <c r="A75" s="43" t="s">
        <v>78</v>
      </c>
      <c r="B75" s="258"/>
      <c r="C75" s="253"/>
      <c r="D75" s="44">
        <v>3.2280000000000002</v>
      </c>
      <c r="E75" s="44">
        <v>0</v>
      </c>
      <c r="F75" s="44">
        <v>0.108</v>
      </c>
      <c r="G75" s="44">
        <v>0</v>
      </c>
      <c r="H75" s="45">
        <f t="shared" ref="H75:H90" si="9">SUM(D75,E75,F75,G75)</f>
        <v>3.3360000000000003</v>
      </c>
      <c r="I75" s="44">
        <v>8.8699999999999992</v>
      </c>
      <c r="J75" s="44">
        <v>6.9510399999999999</v>
      </c>
      <c r="K75" s="258"/>
      <c r="L75" s="253"/>
    </row>
    <row r="76" spans="1:12" ht="15.75" x14ac:dyDescent="0.25">
      <c r="A76" s="46" t="s">
        <v>79</v>
      </c>
      <c r="B76" s="261"/>
      <c r="C76" s="253"/>
      <c r="D76" s="47">
        <v>0</v>
      </c>
      <c r="E76" s="47">
        <v>0</v>
      </c>
      <c r="F76" s="47">
        <v>0</v>
      </c>
      <c r="G76" s="47">
        <v>0</v>
      </c>
      <c r="H76" s="48">
        <f t="shared" si="9"/>
        <v>0</v>
      </c>
      <c r="I76" s="47">
        <v>0</v>
      </c>
      <c r="J76" s="47">
        <v>1.4999999999999999E-2</v>
      </c>
    </row>
    <row r="77" spans="1:12" ht="15.75" x14ac:dyDescent="0.25">
      <c r="A77" s="43" t="s">
        <v>80</v>
      </c>
      <c r="B77" s="258"/>
      <c r="C77" s="253"/>
      <c r="D77" s="44">
        <v>0</v>
      </c>
      <c r="E77" s="44">
        <v>0</v>
      </c>
      <c r="F77" s="44">
        <v>0.13500000000000001</v>
      </c>
      <c r="G77" s="44">
        <v>0</v>
      </c>
      <c r="H77" s="45">
        <f t="shared" si="9"/>
        <v>0.13500000000000001</v>
      </c>
      <c r="I77" s="44">
        <v>0.35477999999999998</v>
      </c>
      <c r="J77" s="44">
        <v>0.20962</v>
      </c>
    </row>
    <row r="78" spans="1:12" ht="15.75" x14ac:dyDescent="0.25">
      <c r="A78" s="46" t="s">
        <v>81</v>
      </c>
      <c r="B78" s="261"/>
      <c r="C78" s="253"/>
      <c r="D78" s="47">
        <v>0</v>
      </c>
      <c r="E78" s="47">
        <v>0</v>
      </c>
      <c r="F78" s="47">
        <v>2.8241999999999998</v>
      </c>
      <c r="G78" s="47">
        <v>0</v>
      </c>
      <c r="H78" s="48">
        <f t="shared" si="9"/>
        <v>2.8241999999999998</v>
      </c>
      <c r="I78" s="47">
        <v>5.4269999999999996</v>
      </c>
      <c r="J78" s="47">
        <v>4.1432200000000003</v>
      </c>
    </row>
    <row r="79" spans="1:12" ht="15.75" x14ac:dyDescent="0.25">
      <c r="A79" s="43" t="s">
        <v>82</v>
      </c>
      <c r="B79" s="258"/>
      <c r="C79" s="253"/>
      <c r="D79" s="44">
        <v>0</v>
      </c>
      <c r="E79" s="44">
        <v>0</v>
      </c>
      <c r="F79" s="44">
        <v>0</v>
      </c>
      <c r="G79" s="44">
        <v>0</v>
      </c>
      <c r="H79" s="45">
        <f t="shared" si="9"/>
        <v>0</v>
      </c>
      <c r="I79" s="44">
        <v>5.3999999999999999E-2</v>
      </c>
      <c r="J79" s="44">
        <v>9.758E-2</v>
      </c>
    </row>
    <row r="80" spans="1:12" ht="15.75" x14ac:dyDescent="0.25">
      <c r="A80" s="46" t="s">
        <v>83</v>
      </c>
      <c r="B80" s="261"/>
      <c r="C80" s="253"/>
      <c r="D80" s="47">
        <v>0</v>
      </c>
      <c r="E80" s="47">
        <v>0</v>
      </c>
      <c r="F80" s="47">
        <v>0.51839999999999997</v>
      </c>
      <c r="G80" s="47">
        <v>0</v>
      </c>
      <c r="H80" s="48">
        <f t="shared" si="9"/>
        <v>0.51839999999999997</v>
      </c>
      <c r="I80" s="47">
        <v>0.61236000000000002</v>
      </c>
      <c r="J80" s="47">
        <v>0.53598000000000001</v>
      </c>
    </row>
    <row r="81" spans="1:12" ht="15.75" x14ac:dyDescent="0.25">
      <c r="A81" s="43" t="s">
        <v>84</v>
      </c>
      <c r="B81" s="258"/>
      <c r="C81" s="253"/>
      <c r="D81" s="44">
        <v>0</v>
      </c>
      <c r="E81" s="44">
        <v>0</v>
      </c>
      <c r="F81" s="44">
        <v>0</v>
      </c>
      <c r="G81" s="44">
        <v>0</v>
      </c>
      <c r="H81" s="45">
        <f t="shared" si="9"/>
        <v>0</v>
      </c>
      <c r="I81" s="44">
        <v>0</v>
      </c>
      <c r="J81" s="44">
        <v>1.4E-2</v>
      </c>
    </row>
    <row r="82" spans="1:12" ht="15.75" x14ac:dyDescent="0.25">
      <c r="A82" s="46" t="s">
        <v>85</v>
      </c>
      <c r="B82" s="261"/>
      <c r="C82" s="253"/>
      <c r="D82" s="47">
        <v>0</v>
      </c>
      <c r="E82" s="47">
        <v>0</v>
      </c>
      <c r="F82" s="47">
        <v>0</v>
      </c>
      <c r="G82" s="47">
        <v>0</v>
      </c>
      <c r="H82" s="48">
        <f t="shared" si="9"/>
        <v>0</v>
      </c>
      <c r="I82" s="47">
        <v>4.8599999999999997E-2</v>
      </c>
      <c r="J82" s="47">
        <v>1.0800000000000001E-2</v>
      </c>
    </row>
    <row r="83" spans="1:12" ht="15.75" x14ac:dyDescent="0.25">
      <c r="A83" s="43" t="s">
        <v>86</v>
      </c>
      <c r="B83" s="258"/>
      <c r="C83" s="253"/>
      <c r="D83" s="44">
        <v>0</v>
      </c>
      <c r="E83" s="44">
        <v>0</v>
      </c>
      <c r="F83" s="44">
        <v>0</v>
      </c>
      <c r="G83" s="44">
        <v>0</v>
      </c>
      <c r="H83" s="45">
        <f t="shared" si="9"/>
        <v>0</v>
      </c>
      <c r="I83" s="44">
        <v>0.108</v>
      </c>
      <c r="J83" s="44">
        <v>2.5999999999999999E-2</v>
      </c>
    </row>
    <row r="84" spans="1:12" ht="15.75" x14ac:dyDescent="0.25">
      <c r="A84" s="46" t="s">
        <v>87</v>
      </c>
      <c r="B84" s="261"/>
      <c r="C84" s="253"/>
      <c r="D84" s="47">
        <v>0</v>
      </c>
      <c r="E84" s="47">
        <v>0</v>
      </c>
      <c r="F84" s="47">
        <v>0.37259999999999999</v>
      </c>
      <c r="G84" s="47">
        <v>0</v>
      </c>
      <c r="H84" s="48">
        <f t="shared" si="9"/>
        <v>0.37259999999999999</v>
      </c>
      <c r="I84" s="47">
        <v>0.66149999999999998</v>
      </c>
      <c r="J84" s="47">
        <v>0.33835999999999999</v>
      </c>
    </row>
    <row r="85" spans="1:12" ht="15.75" x14ac:dyDescent="0.25">
      <c r="A85" s="43" t="s">
        <v>88</v>
      </c>
      <c r="B85" s="258"/>
      <c r="C85" s="253"/>
      <c r="D85" s="44">
        <v>0</v>
      </c>
      <c r="E85" s="44">
        <v>0</v>
      </c>
      <c r="F85" s="44">
        <v>0</v>
      </c>
      <c r="G85" s="44">
        <v>0</v>
      </c>
      <c r="H85" s="45">
        <f t="shared" si="9"/>
        <v>0</v>
      </c>
      <c r="I85" s="44">
        <v>5.3999999999999999E-2</v>
      </c>
      <c r="J85" s="44">
        <v>0</v>
      </c>
    </row>
    <row r="86" spans="1:12" ht="15.75" x14ac:dyDescent="0.25">
      <c r="A86" s="46" t="s">
        <v>89</v>
      </c>
      <c r="B86" s="261"/>
      <c r="C86" s="253"/>
      <c r="D86" s="47">
        <v>0</v>
      </c>
      <c r="E86" s="47">
        <v>0</v>
      </c>
      <c r="F86" s="47">
        <v>1.8954</v>
      </c>
      <c r="G86" s="47">
        <v>0</v>
      </c>
      <c r="H86" s="48">
        <f t="shared" si="9"/>
        <v>1.8954</v>
      </c>
      <c r="I86" s="47">
        <v>2.0039400000000001</v>
      </c>
      <c r="J86" s="47">
        <v>1.2499</v>
      </c>
    </row>
    <row r="87" spans="1:12" ht="15.75" x14ac:dyDescent="0.25">
      <c r="A87" s="43" t="s">
        <v>90</v>
      </c>
      <c r="B87" s="258"/>
      <c r="C87" s="253"/>
      <c r="D87" s="44">
        <v>0</v>
      </c>
      <c r="E87" s="44">
        <v>0</v>
      </c>
      <c r="F87" s="44">
        <v>0</v>
      </c>
      <c r="G87" s="44">
        <v>0</v>
      </c>
      <c r="H87" s="45">
        <f t="shared" si="9"/>
        <v>0</v>
      </c>
      <c r="I87" s="44">
        <v>0.16092000000000001</v>
      </c>
      <c r="J87" s="44">
        <v>4.2000000000000003E-2</v>
      </c>
    </row>
    <row r="88" spans="1:12" ht="15.75" x14ac:dyDescent="0.25">
      <c r="A88" s="46" t="s">
        <v>91</v>
      </c>
      <c r="B88" s="261"/>
      <c r="C88" s="253"/>
      <c r="D88" s="47">
        <v>0</v>
      </c>
      <c r="E88" s="47">
        <v>0</v>
      </c>
      <c r="F88" s="47">
        <v>0.1134</v>
      </c>
      <c r="G88" s="47">
        <v>0</v>
      </c>
      <c r="H88" s="48">
        <f t="shared" si="9"/>
        <v>0.1134</v>
      </c>
      <c r="I88" s="47">
        <v>0.13553999999999999</v>
      </c>
      <c r="J88" s="47">
        <v>4.1000000000000002E-2</v>
      </c>
    </row>
    <row r="89" spans="1:12" ht="15.75" x14ac:dyDescent="0.25">
      <c r="A89" s="43" t="s">
        <v>92</v>
      </c>
      <c r="B89" s="258"/>
      <c r="C89" s="253"/>
      <c r="D89" s="44">
        <v>0</v>
      </c>
      <c r="E89" s="44">
        <v>0</v>
      </c>
      <c r="F89" s="44">
        <v>0</v>
      </c>
      <c r="G89" s="44">
        <v>0</v>
      </c>
      <c r="H89" s="45">
        <f t="shared" si="9"/>
        <v>0</v>
      </c>
      <c r="I89" s="44">
        <v>8.3159999999999998E-2</v>
      </c>
      <c r="J89" s="44">
        <v>2.8080000000000001E-2</v>
      </c>
    </row>
    <row r="90" spans="1:12" ht="15.75" x14ac:dyDescent="0.25">
      <c r="A90" s="46" t="s">
        <v>39</v>
      </c>
      <c r="B90" s="261"/>
      <c r="C90" s="253"/>
      <c r="D90" s="47">
        <v>0</v>
      </c>
      <c r="E90" s="47">
        <v>0</v>
      </c>
      <c r="F90" s="47">
        <v>0</v>
      </c>
      <c r="G90" s="47">
        <v>0</v>
      </c>
      <c r="H90" s="48">
        <f t="shared" si="9"/>
        <v>0</v>
      </c>
      <c r="I90" s="47">
        <v>0</v>
      </c>
      <c r="J90" s="47">
        <v>0.12544</v>
      </c>
    </row>
    <row r="91" spans="1:12" ht="15.75" x14ac:dyDescent="0.25">
      <c r="A91" s="49" t="s">
        <v>40</v>
      </c>
      <c r="B91" s="259"/>
      <c r="C91" s="253"/>
      <c r="D91" s="50">
        <f t="shared" ref="D91:J91" si="10">SUM(D75,D76,D77,D78,D79,D80,D81,D82,D83,D84,D85,D86,D87,D88,D89,D90)</f>
        <v>3.2280000000000002</v>
      </c>
      <c r="E91" s="50">
        <f t="shared" si="10"/>
        <v>0</v>
      </c>
      <c r="F91" s="50">
        <f t="shared" si="10"/>
        <v>5.9669999999999996</v>
      </c>
      <c r="G91" s="50">
        <f t="shared" si="10"/>
        <v>0</v>
      </c>
      <c r="H91" s="51">
        <f t="shared" si="10"/>
        <v>9.1950000000000003</v>
      </c>
      <c r="I91" s="47">
        <f t="shared" si="10"/>
        <v>18.573799999999999</v>
      </c>
      <c r="J91" s="47">
        <f t="shared" si="10"/>
        <v>13.828019999999999</v>
      </c>
    </row>
    <row r="93" spans="1:12" ht="15.75" x14ac:dyDescent="0.25">
      <c r="A93" s="39" t="s">
        <v>93</v>
      </c>
      <c r="B93" s="262"/>
      <c r="C93" s="253"/>
      <c r="D93" s="40"/>
      <c r="E93" s="40"/>
      <c r="F93" s="40"/>
      <c r="G93" s="40"/>
      <c r="H93" s="41"/>
      <c r="I93" s="42"/>
      <c r="J93" s="42"/>
    </row>
    <row r="94" spans="1:12" ht="15.75" x14ac:dyDescent="0.25">
      <c r="A94" s="43" t="s">
        <v>94</v>
      </c>
      <c r="B94" s="258"/>
      <c r="C94" s="253"/>
      <c r="D94" s="44">
        <v>7.5330000000000004</v>
      </c>
      <c r="E94" s="44">
        <v>0</v>
      </c>
      <c r="F94" s="44">
        <v>0.4158</v>
      </c>
      <c r="G94" s="44">
        <v>0</v>
      </c>
      <c r="H94" s="45">
        <f t="shared" ref="H94:H104" si="11">SUM(D94,E94,F94,G94)</f>
        <v>7.9488000000000003</v>
      </c>
      <c r="I94" s="44">
        <v>30.521319999999999</v>
      </c>
      <c r="J94" s="44">
        <v>0.33889999999999998</v>
      </c>
      <c r="K94" s="258"/>
      <c r="L94" s="253"/>
    </row>
    <row r="95" spans="1:12" ht="15.75" x14ac:dyDescent="0.25">
      <c r="A95" s="46" t="s">
        <v>95</v>
      </c>
      <c r="B95" s="261"/>
      <c r="C95" s="253"/>
      <c r="D95" s="47">
        <v>0</v>
      </c>
      <c r="E95" s="47">
        <v>0</v>
      </c>
      <c r="F95" s="47">
        <v>1.6848000000000001</v>
      </c>
      <c r="G95" s="47">
        <v>0</v>
      </c>
      <c r="H95" s="48">
        <f t="shared" si="11"/>
        <v>1.6848000000000001</v>
      </c>
      <c r="I95" s="47">
        <v>0.39635999999999999</v>
      </c>
      <c r="J95" s="47">
        <v>0.36062</v>
      </c>
    </row>
    <row r="96" spans="1:12" ht="15.75" x14ac:dyDescent="0.25">
      <c r="A96" s="43" t="s">
        <v>96</v>
      </c>
      <c r="B96" s="258"/>
      <c r="C96" s="253"/>
      <c r="D96" s="44">
        <v>0</v>
      </c>
      <c r="E96" s="44">
        <v>0</v>
      </c>
      <c r="F96" s="44">
        <v>0</v>
      </c>
      <c r="G96" s="44">
        <v>0</v>
      </c>
      <c r="H96" s="45">
        <f t="shared" si="11"/>
        <v>0</v>
      </c>
      <c r="I96" s="44">
        <v>5.3999999999999999E-2</v>
      </c>
      <c r="J96" s="44">
        <v>0</v>
      </c>
    </row>
    <row r="97" spans="1:12" ht="15.75" x14ac:dyDescent="0.25">
      <c r="A97" s="46" t="s">
        <v>97</v>
      </c>
      <c r="B97" s="261"/>
      <c r="C97" s="253"/>
      <c r="D97" s="47">
        <v>0</v>
      </c>
      <c r="E97" s="47">
        <v>0</v>
      </c>
      <c r="F97" s="47">
        <v>0.43740000000000001</v>
      </c>
      <c r="G97" s="47">
        <v>0</v>
      </c>
      <c r="H97" s="48">
        <f t="shared" si="11"/>
        <v>0.43740000000000001</v>
      </c>
      <c r="I97" s="47">
        <v>0.26729999999999998</v>
      </c>
      <c r="J97" s="47">
        <v>0.1031</v>
      </c>
    </row>
    <row r="98" spans="1:12" ht="15.75" x14ac:dyDescent="0.25">
      <c r="A98" s="43" t="s">
        <v>98</v>
      </c>
      <c r="B98" s="258"/>
      <c r="C98" s="253"/>
      <c r="D98" s="44">
        <v>0</v>
      </c>
      <c r="E98" s="44">
        <v>0</v>
      </c>
      <c r="F98" s="44">
        <v>0</v>
      </c>
      <c r="G98" s="44">
        <v>0</v>
      </c>
      <c r="H98" s="45">
        <f t="shared" si="11"/>
        <v>0</v>
      </c>
      <c r="I98" s="44">
        <v>5.3999999999999999E-2</v>
      </c>
      <c r="J98" s="44">
        <v>2.8039999999999999E-2</v>
      </c>
    </row>
    <row r="99" spans="1:12" ht="15.75" x14ac:dyDescent="0.25">
      <c r="A99" s="46" t="s">
        <v>99</v>
      </c>
      <c r="B99" s="261"/>
      <c r="C99" s="253"/>
      <c r="D99" s="47">
        <v>0</v>
      </c>
      <c r="E99" s="47">
        <v>0</v>
      </c>
      <c r="F99" s="47">
        <v>0.1512</v>
      </c>
      <c r="G99" s="47">
        <v>0</v>
      </c>
      <c r="H99" s="48">
        <f t="shared" si="11"/>
        <v>0.1512</v>
      </c>
      <c r="I99" s="47">
        <v>5.3999999999999999E-2</v>
      </c>
      <c r="J99" s="47">
        <v>3.8339999999999999E-2</v>
      </c>
    </row>
    <row r="100" spans="1:12" ht="15.75" x14ac:dyDescent="0.25">
      <c r="A100" s="43" t="s">
        <v>100</v>
      </c>
      <c r="B100" s="258"/>
      <c r="C100" s="253"/>
      <c r="D100" s="44">
        <v>0</v>
      </c>
      <c r="E100" s="44">
        <v>0</v>
      </c>
      <c r="F100" s="44">
        <v>0</v>
      </c>
      <c r="G100" s="44">
        <v>0</v>
      </c>
      <c r="H100" s="45">
        <f t="shared" si="11"/>
        <v>0</v>
      </c>
      <c r="I100" s="44">
        <v>0</v>
      </c>
      <c r="J100" s="44">
        <v>2.5999999999999999E-2</v>
      </c>
    </row>
    <row r="101" spans="1:12" ht="15.75" x14ac:dyDescent="0.25">
      <c r="A101" s="46" t="s">
        <v>101</v>
      </c>
      <c r="B101" s="261"/>
      <c r="C101" s="253"/>
      <c r="D101" s="47">
        <v>57.347999999999999</v>
      </c>
      <c r="E101" s="47">
        <v>0</v>
      </c>
      <c r="F101" s="47">
        <v>0.4914</v>
      </c>
      <c r="G101" s="47">
        <v>0</v>
      </c>
      <c r="H101" s="48">
        <f t="shared" si="11"/>
        <v>57.839399999999998</v>
      </c>
      <c r="I101" s="47">
        <v>52.630580000000002</v>
      </c>
      <c r="J101" s="47">
        <v>38.446080000000002</v>
      </c>
    </row>
    <row r="102" spans="1:12" ht="15.75" x14ac:dyDescent="0.25">
      <c r="A102" s="43" t="s">
        <v>102</v>
      </c>
      <c r="B102" s="258"/>
      <c r="C102" s="253"/>
      <c r="D102" s="44">
        <v>0</v>
      </c>
      <c r="E102" s="44">
        <v>0</v>
      </c>
      <c r="F102" s="44">
        <v>0</v>
      </c>
      <c r="G102" s="44">
        <v>0</v>
      </c>
      <c r="H102" s="45">
        <f t="shared" si="11"/>
        <v>0</v>
      </c>
      <c r="I102" s="44">
        <v>3.9E-2</v>
      </c>
      <c r="J102" s="44">
        <v>0</v>
      </c>
    </row>
    <row r="103" spans="1:12" ht="15.75" x14ac:dyDescent="0.25">
      <c r="A103" s="46" t="s">
        <v>103</v>
      </c>
      <c r="B103" s="261"/>
      <c r="C103" s="253"/>
      <c r="D103" s="47">
        <v>105.319</v>
      </c>
      <c r="E103" s="47">
        <v>0</v>
      </c>
      <c r="F103" s="47">
        <v>3.0996000000000001</v>
      </c>
      <c r="G103" s="47">
        <v>0</v>
      </c>
      <c r="H103" s="48">
        <f t="shared" si="11"/>
        <v>108.4186</v>
      </c>
      <c r="I103" s="47">
        <v>95.300839999999994</v>
      </c>
      <c r="J103" s="47">
        <v>73.299019999999999</v>
      </c>
    </row>
    <row r="104" spans="1:12" ht="15.75" x14ac:dyDescent="0.25">
      <c r="A104" s="43" t="s">
        <v>39</v>
      </c>
      <c r="B104" s="258"/>
      <c r="C104" s="253"/>
      <c r="D104" s="44">
        <v>0</v>
      </c>
      <c r="E104" s="44">
        <v>0</v>
      </c>
      <c r="F104" s="44">
        <v>0</v>
      </c>
      <c r="G104" s="44">
        <v>0</v>
      </c>
      <c r="H104" s="45">
        <f t="shared" si="11"/>
        <v>0</v>
      </c>
      <c r="I104" s="44">
        <v>0</v>
      </c>
      <c r="J104" s="44">
        <v>4.2079999999999999E-2</v>
      </c>
    </row>
    <row r="105" spans="1:12" ht="15.75" x14ac:dyDescent="0.25">
      <c r="A105" s="49" t="s">
        <v>40</v>
      </c>
      <c r="B105" s="259"/>
      <c r="C105" s="253"/>
      <c r="D105" s="50">
        <f t="shared" ref="D105:J105" si="12">SUM(D94,D95,D96,D97,D98,D99,D100,D101,D102,D103,D104)</f>
        <v>170.2</v>
      </c>
      <c r="E105" s="50">
        <f t="shared" si="12"/>
        <v>0</v>
      </c>
      <c r="F105" s="50">
        <f t="shared" si="12"/>
        <v>6.2802000000000007</v>
      </c>
      <c r="G105" s="50">
        <f t="shared" si="12"/>
        <v>0</v>
      </c>
      <c r="H105" s="51">
        <f t="shared" si="12"/>
        <v>176.4802</v>
      </c>
      <c r="I105" s="47">
        <f t="shared" si="12"/>
        <v>179.31739999999999</v>
      </c>
      <c r="J105" s="47">
        <f t="shared" si="12"/>
        <v>112.68218</v>
      </c>
    </row>
    <row r="107" spans="1:12" ht="15.75" x14ac:dyDescent="0.25">
      <c r="A107" s="39" t="s">
        <v>104</v>
      </c>
      <c r="B107" s="262"/>
      <c r="C107" s="253"/>
      <c r="D107" s="40"/>
      <c r="E107" s="40"/>
      <c r="F107" s="40"/>
      <c r="G107" s="40"/>
      <c r="H107" s="41"/>
      <c r="I107" s="42"/>
      <c r="J107" s="42"/>
    </row>
    <row r="108" spans="1:12" ht="15.75" x14ac:dyDescent="0.25">
      <c r="A108" s="43" t="s">
        <v>105</v>
      </c>
      <c r="B108" s="258"/>
      <c r="C108" s="253"/>
      <c r="D108" s="44">
        <v>10.558</v>
      </c>
      <c r="E108" s="44">
        <v>0</v>
      </c>
      <c r="F108" s="44">
        <v>0.48060000000000003</v>
      </c>
      <c r="G108" s="44">
        <v>0</v>
      </c>
      <c r="H108" s="45">
        <f>SUM(D108,E108,F108,G108)</f>
        <v>11.038600000000001</v>
      </c>
      <c r="I108" s="44">
        <v>11.8087</v>
      </c>
      <c r="J108" s="44">
        <v>23.336300000000001</v>
      </c>
      <c r="K108" s="258"/>
      <c r="L108" s="253"/>
    </row>
    <row r="109" spans="1:12" ht="15.75" x14ac:dyDescent="0.25">
      <c r="A109" s="46" t="s">
        <v>106</v>
      </c>
      <c r="B109" s="261"/>
      <c r="C109" s="253"/>
      <c r="D109" s="47">
        <v>823.65099999999995</v>
      </c>
      <c r="E109" s="47">
        <v>0</v>
      </c>
      <c r="F109" s="47">
        <v>1.8737999999999999</v>
      </c>
      <c r="G109" s="47">
        <v>0</v>
      </c>
      <c r="H109" s="48">
        <f>SUM(D109,E109,F109,G109)</f>
        <v>825.52479999999991</v>
      </c>
      <c r="I109" s="47">
        <v>772.12684000000002</v>
      </c>
      <c r="J109" s="47">
        <v>717.85339999999997</v>
      </c>
    </row>
    <row r="110" spans="1:12" ht="15.75" x14ac:dyDescent="0.25">
      <c r="A110" s="43" t="s">
        <v>107</v>
      </c>
      <c r="B110" s="258"/>
      <c r="C110" s="253"/>
      <c r="D110" s="44">
        <v>193.363</v>
      </c>
      <c r="E110" s="44">
        <v>0</v>
      </c>
      <c r="F110" s="44">
        <v>0.90720000000000001</v>
      </c>
      <c r="G110" s="44">
        <v>0</v>
      </c>
      <c r="H110" s="45">
        <f>SUM(D110,E110,F110,G110)</f>
        <v>194.27019999999999</v>
      </c>
      <c r="I110" s="44">
        <v>161.71950000000001</v>
      </c>
      <c r="J110" s="44">
        <v>163.1439</v>
      </c>
    </row>
    <row r="111" spans="1:12" ht="15.75" x14ac:dyDescent="0.25">
      <c r="A111" s="46" t="s">
        <v>108</v>
      </c>
      <c r="B111" s="261"/>
      <c r="C111" s="253"/>
      <c r="D111" s="47">
        <v>0</v>
      </c>
      <c r="E111" s="47">
        <v>0</v>
      </c>
      <c r="F111" s="47">
        <v>0</v>
      </c>
      <c r="G111" s="47">
        <v>0</v>
      </c>
      <c r="H111" s="48">
        <f>SUM(D111,E111,F111,G111)</f>
        <v>0</v>
      </c>
      <c r="I111" s="47">
        <v>5.3999999999999999E-2</v>
      </c>
      <c r="J111" s="47">
        <v>2.8000000000000001E-2</v>
      </c>
    </row>
    <row r="112" spans="1:12" ht="15.75" x14ac:dyDescent="0.25">
      <c r="A112" s="43" t="s">
        <v>39</v>
      </c>
      <c r="B112" s="258"/>
      <c r="C112" s="253"/>
      <c r="D112" s="44">
        <v>0</v>
      </c>
      <c r="E112" s="44">
        <v>0</v>
      </c>
      <c r="F112" s="44">
        <v>0</v>
      </c>
      <c r="G112" s="44">
        <v>0</v>
      </c>
      <c r="H112" s="45">
        <f>SUM(D112,E112,F112,G112)</f>
        <v>0</v>
      </c>
      <c r="I112" s="44">
        <v>0</v>
      </c>
      <c r="J112" s="44">
        <v>4.7079999999999997E-2</v>
      </c>
    </row>
    <row r="113" spans="1:12" ht="15.75" x14ac:dyDescent="0.25">
      <c r="A113" s="49" t="s">
        <v>40</v>
      </c>
      <c r="B113" s="259"/>
      <c r="C113" s="253"/>
      <c r="D113" s="50">
        <f t="shared" ref="D113:J113" si="13">SUM(D108,D109,D110,D111,D112)</f>
        <v>1027.5719999999999</v>
      </c>
      <c r="E113" s="50">
        <f t="shared" si="13"/>
        <v>0</v>
      </c>
      <c r="F113" s="50">
        <f t="shared" si="13"/>
        <v>3.2616000000000001</v>
      </c>
      <c r="G113" s="50">
        <f t="shared" si="13"/>
        <v>0</v>
      </c>
      <c r="H113" s="51">
        <f t="shared" si="13"/>
        <v>1030.8335999999999</v>
      </c>
      <c r="I113" s="47">
        <f t="shared" si="13"/>
        <v>945.70904000000007</v>
      </c>
      <c r="J113" s="47">
        <f t="shared" si="13"/>
        <v>904.40868000000012</v>
      </c>
    </row>
    <row r="115" spans="1:12" ht="15.75" x14ac:dyDescent="0.25">
      <c r="A115" s="39" t="s">
        <v>109</v>
      </c>
      <c r="B115" s="262"/>
      <c r="C115" s="253"/>
      <c r="D115" s="40"/>
      <c r="E115" s="40"/>
      <c r="F115" s="40"/>
      <c r="G115" s="40"/>
      <c r="H115" s="41"/>
      <c r="I115" s="42"/>
      <c r="J115" s="42"/>
    </row>
    <row r="116" spans="1:12" ht="15.75" x14ac:dyDescent="0.25">
      <c r="A116" s="43" t="s">
        <v>13</v>
      </c>
      <c r="B116" s="258"/>
      <c r="C116" s="253"/>
      <c r="D116" s="44">
        <v>3.3940000000000001</v>
      </c>
      <c r="E116" s="44">
        <v>0</v>
      </c>
      <c r="F116" s="44">
        <v>0</v>
      </c>
      <c r="G116" s="44">
        <v>0</v>
      </c>
      <c r="H116" s="45">
        <f t="shared" ref="H116:H128" si="14">SUM(D116,E116,F116,G116)</f>
        <v>3.3940000000000001</v>
      </c>
      <c r="I116" s="44">
        <v>0</v>
      </c>
      <c r="J116" s="44">
        <v>5.2450000000000001</v>
      </c>
      <c r="K116" s="258"/>
      <c r="L116" s="253"/>
    </row>
    <row r="117" spans="1:12" ht="15.75" x14ac:dyDescent="0.25">
      <c r="A117" s="46" t="s">
        <v>110</v>
      </c>
      <c r="B117" s="261"/>
      <c r="C117" s="253"/>
      <c r="D117" s="47">
        <v>0</v>
      </c>
      <c r="E117" s="47">
        <v>0</v>
      </c>
      <c r="F117" s="47">
        <v>0</v>
      </c>
      <c r="G117" s="47">
        <v>0</v>
      </c>
      <c r="H117" s="48">
        <f t="shared" si="14"/>
        <v>0</v>
      </c>
      <c r="I117" s="47">
        <v>0</v>
      </c>
      <c r="J117" s="47">
        <v>1.0999999999999999E-2</v>
      </c>
    </row>
    <row r="118" spans="1:12" ht="15.75" x14ac:dyDescent="0.25">
      <c r="A118" s="43" t="s">
        <v>111</v>
      </c>
      <c r="B118" s="258"/>
      <c r="C118" s="253"/>
      <c r="D118" s="44">
        <v>40.914999999999999</v>
      </c>
      <c r="E118" s="44">
        <v>0</v>
      </c>
      <c r="F118" s="44">
        <v>8.1107999999999993</v>
      </c>
      <c r="G118" s="44">
        <v>0</v>
      </c>
      <c r="H118" s="45">
        <f t="shared" si="14"/>
        <v>49.025799999999997</v>
      </c>
      <c r="I118" s="44">
        <v>102.26824000000001</v>
      </c>
      <c r="J118" s="44">
        <v>105.13524</v>
      </c>
    </row>
    <row r="119" spans="1:12" ht="15.75" x14ac:dyDescent="0.25">
      <c r="A119" s="46" t="s">
        <v>112</v>
      </c>
      <c r="B119" s="261"/>
      <c r="C119" s="253"/>
      <c r="D119" s="47">
        <v>0</v>
      </c>
      <c r="E119" s="47">
        <v>0</v>
      </c>
      <c r="F119" s="47">
        <v>8.8613999999999997</v>
      </c>
      <c r="G119" s="47">
        <v>0</v>
      </c>
      <c r="H119" s="48">
        <f t="shared" si="14"/>
        <v>8.8613999999999997</v>
      </c>
      <c r="I119" s="47">
        <v>9.0045000000000002</v>
      </c>
      <c r="J119" s="47">
        <v>9.4291599999999995</v>
      </c>
    </row>
    <row r="120" spans="1:12" ht="15.75" x14ac:dyDescent="0.25">
      <c r="A120" s="43" t="s">
        <v>113</v>
      </c>
      <c r="B120" s="258"/>
      <c r="C120" s="253"/>
      <c r="D120" s="44">
        <v>0</v>
      </c>
      <c r="E120" s="44">
        <v>0</v>
      </c>
      <c r="F120" s="44">
        <v>27.642600000000002</v>
      </c>
      <c r="G120" s="44">
        <v>0</v>
      </c>
      <c r="H120" s="45">
        <f t="shared" si="14"/>
        <v>27.642600000000002</v>
      </c>
      <c r="I120" s="44">
        <v>17.926919999999999</v>
      </c>
      <c r="J120" s="44">
        <v>21.090039999999998</v>
      </c>
    </row>
    <row r="121" spans="1:12" ht="15.75" x14ac:dyDescent="0.25">
      <c r="A121" s="46" t="s">
        <v>114</v>
      </c>
      <c r="B121" s="261"/>
      <c r="C121" s="253"/>
      <c r="D121" s="47">
        <v>0</v>
      </c>
      <c r="E121" s="47">
        <v>0</v>
      </c>
      <c r="F121" s="47">
        <v>3.51</v>
      </c>
      <c r="G121" s="47">
        <v>0</v>
      </c>
      <c r="H121" s="48">
        <f t="shared" si="14"/>
        <v>3.51</v>
      </c>
      <c r="I121" s="47">
        <v>4.1471999999999998</v>
      </c>
      <c r="J121" s="47">
        <v>4.32226</v>
      </c>
    </row>
    <row r="122" spans="1:12" ht="15.75" x14ac:dyDescent="0.25">
      <c r="A122" s="43" t="s">
        <v>115</v>
      </c>
      <c r="B122" s="258"/>
      <c r="C122" s="253"/>
      <c r="D122" s="44">
        <v>0</v>
      </c>
      <c r="E122" s="44">
        <v>0</v>
      </c>
      <c r="F122" s="44">
        <v>0.1404</v>
      </c>
      <c r="G122" s="44">
        <v>0</v>
      </c>
      <c r="H122" s="45">
        <f t="shared" si="14"/>
        <v>0.1404</v>
      </c>
      <c r="I122" s="44">
        <v>5.3999999999999999E-2</v>
      </c>
      <c r="J122" s="44">
        <v>6.5519999999999995E-2</v>
      </c>
    </row>
    <row r="123" spans="1:12" ht="15.75" x14ac:dyDescent="0.25">
      <c r="A123" s="46" t="s">
        <v>116</v>
      </c>
      <c r="B123" s="261"/>
      <c r="C123" s="253"/>
      <c r="D123" s="47">
        <v>0</v>
      </c>
      <c r="E123" s="47">
        <v>0</v>
      </c>
      <c r="F123" s="47">
        <v>0.62639999999999996</v>
      </c>
      <c r="G123" s="47">
        <v>0</v>
      </c>
      <c r="H123" s="48">
        <f t="shared" si="14"/>
        <v>0.62639999999999996</v>
      </c>
      <c r="I123" s="47">
        <v>1.05246</v>
      </c>
      <c r="J123" s="47">
        <v>0.78768000000000005</v>
      </c>
    </row>
    <row r="124" spans="1:12" ht="15.75" x14ac:dyDescent="0.25">
      <c r="A124" s="43" t="s">
        <v>117</v>
      </c>
      <c r="B124" s="258"/>
      <c r="C124" s="253"/>
      <c r="D124" s="44">
        <v>0</v>
      </c>
      <c r="E124" s="44">
        <v>0</v>
      </c>
      <c r="F124" s="44">
        <v>1.512</v>
      </c>
      <c r="G124" s="44">
        <v>0</v>
      </c>
      <c r="H124" s="45">
        <f t="shared" si="14"/>
        <v>1.512</v>
      </c>
      <c r="I124" s="44">
        <v>1.54386</v>
      </c>
      <c r="J124" s="44">
        <v>2.0106799999999998</v>
      </c>
    </row>
    <row r="125" spans="1:12" ht="15.75" x14ac:dyDescent="0.25">
      <c r="A125" s="46" t="s">
        <v>118</v>
      </c>
      <c r="B125" s="261"/>
      <c r="C125" s="253"/>
      <c r="D125" s="47">
        <v>0</v>
      </c>
      <c r="E125" s="47">
        <v>0</v>
      </c>
      <c r="F125" s="47">
        <v>14.31</v>
      </c>
      <c r="G125" s="47">
        <v>0</v>
      </c>
      <c r="H125" s="48">
        <f t="shared" si="14"/>
        <v>14.31</v>
      </c>
      <c r="I125" s="47">
        <v>15.05442</v>
      </c>
      <c r="J125" s="47">
        <v>15.047700000000001</v>
      </c>
    </row>
    <row r="126" spans="1:12" ht="15.75" x14ac:dyDescent="0.25">
      <c r="A126" s="43" t="s">
        <v>119</v>
      </c>
      <c r="B126" s="258"/>
      <c r="C126" s="253"/>
      <c r="D126" s="44">
        <v>0</v>
      </c>
      <c r="E126" s="44">
        <v>0</v>
      </c>
      <c r="F126" s="44">
        <v>20.6388</v>
      </c>
      <c r="G126" s="44">
        <v>0</v>
      </c>
      <c r="H126" s="45">
        <f t="shared" si="14"/>
        <v>20.6388</v>
      </c>
      <c r="I126" s="44">
        <v>28.03518</v>
      </c>
      <c r="J126" s="44">
        <v>12.18122</v>
      </c>
    </row>
    <row r="127" spans="1:12" ht="15.75" x14ac:dyDescent="0.25">
      <c r="A127" s="46" t="s">
        <v>120</v>
      </c>
      <c r="B127" s="261"/>
      <c r="C127" s="253"/>
      <c r="D127" s="47">
        <v>0</v>
      </c>
      <c r="E127" s="47">
        <v>0</v>
      </c>
      <c r="F127" s="47">
        <v>1.4363999999999999</v>
      </c>
      <c r="G127" s="47">
        <v>0</v>
      </c>
      <c r="H127" s="48">
        <f t="shared" si="14"/>
        <v>1.4363999999999999</v>
      </c>
      <c r="I127" s="47">
        <v>1.0686599999999999</v>
      </c>
      <c r="J127" s="47">
        <v>0.68189999999999995</v>
      </c>
    </row>
    <row r="128" spans="1:12" ht="15.75" x14ac:dyDescent="0.25">
      <c r="A128" s="43" t="s">
        <v>39</v>
      </c>
      <c r="B128" s="258"/>
      <c r="C128" s="253"/>
      <c r="D128" s="44">
        <v>0</v>
      </c>
      <c r="E128" s="44">
        <v>0</v>
      </c>
      <c r="F128" s="44">
        <v>0</v>
      </c>
      <c r="G128" s="44">
        <v>0</v>
      </c>
      <c r="H128" s="45">
        <f t="shared" si="14"/>
        <v>0</v>
      </c>
      <c r="I128" s="44">
        <v>0</v>
      </c>
      <c r="J128" s="44">
        <v>3.5720000000000002E-2</v>
      </c>
    </row>
    <row r="129" spans="1:12" ht="15.75" x14ac:dyDescent="0.25">
      <c r="A129" s="49" t="s">
        <v>40</v>
      </c>
      <c r="B129" s="259"/>
      <c r="C129" s="253"/>
      <c r="D129" s="50">
        <f t="shared" ref="D129:J129" si="15">SUM(D116,D117,D118,D119,D120,D121,D122,D123,D124,D125,D126,D127,D128)</f>
        <v>44.308999999999997</v>
      </c>
      <c r="E129" s="50">
        <f t="shared" si="15"/>
        <v>0</v>
      </c>
      <c r="F129" s="50">
        <f t="shared" si="15"/>
        <v>86.788800000000009</v>
      </c>
      <c r="G129" s="50">
        <f t="shared" si="15"/>
        <v>0</v>
      </c>
      <c r="H129" s="51">
        <f t="shared" si="15"/>
        <v>131.09780000000001</v>
      </c>
      <c r="I129" s="47">
        <f t="shared" si="15"/>
        <v>180.15543999999997</v>
      </c>
      <c r="J129" s="47">
        <f t="shared" si="15"/>
        <v>176.04311999999999</v>
      </c>
    </row>
    <row r="131" spans="1:12" ht="15.75" x14ac:dyDescent="0.25">
      <c r="A131" s="39" t="s">
        <v>121</v>
      </c>
      <c r="B131" s="262"/>
      <c r="C131" s="253"/>
      <c r="D131" s="40"/>
      <c r="E131" s="40"/>
      <c r="F131" s="40"/>
      <c r="G131" s="40"/>
      <c r="H131" s="41"/>
      <c r="I131" s="42"/>
      <c r="J131" s="42"/>
    </row>
    <row r="132" spans="1:12" ht="15.75" x14ac:dyDescent="0.25">
      <c r="A132" s="43" t="s">
        <v>122</v>
      </c>
      <c r="B132" s="258"/>
      <c r="C132" s="253"/>
      <c r="D132" s="44">
        <v>0</v>
      </c>
      <c r="E132" s="44">
        <v>0</v>
      </c>
      <c r="F132" s="44">
        <v>2.7972000000000001</v>
      </c>
      <c r="G132" s="44">
        <v>0</v>
      </c>
      <c r="H132" s="45">
        <f>SUM(D132,E132,F132,G132)</f>
        <v>2.7972000000000001</v>
      </c>
      <c r="I132" s="44">
        <v>3.9063599999999998</v>
      </c>
      <c r="J132" s="44">
        <v>3.5003799999999998</v>
      </c>
      <c r="K132" s="258"/>
      <c r="L132" s="253"/>
    </row>
    <row r="133" spans="1:12" ht="15.75" x14ac:dyDescent="0.25">
      <c r="A133" s="46" t="s">
        <v>123</v>
      </c>
      <c r="B133" s="261"/>
      <c r="C133" s="253"/>
      <c r="D133" s="47">
        <v>0</v>
      </c>
      <c r="E133" s="47">
        <v>0</v>
      </c>
      <c r="F133" s="47">
        <v>0</v>
      </c>
      <c r="G133" s="47">
        <v>0</v>
      </c>
      <c r="H133" s="48">
        <f>SUM(D133,E133,F133,G133)</f>
        <v>0</v>
      </c>
      <c r="I133" s="47">
        <v>0</v>
      </c>
      <c r="J133" s="47">
        <v>1.4E-2</v>
      </c>
    </row>
    <row r="134" spans="1:12" ht="15.75" x14ac:dyDescent="0.25">
      <c r="A134" s="43" t="s">
        <v>124</v>
      </c>
      <c r="B134" s="258"/>
      <c r="C134" s="253"/>
      <c r="D134" s="44">
        <v>0</v>
      </c>
      <c r="E134" s="44">
        <v>0</v>
      </c>
      <c r="F134" s="44">
        <v>0.54</v>
      </c>
      <c r="G134" s="44">
        <v>0</v>
      </c>
      <c r="H134" s="45">
        <f>SUM(D134,E134,F134,G134)</f>
        <v>0.54</v>
      </c>
      <c r="I134" s="44">
        <v>0.63126000000000004</v>
      </c>
      <c r="J134" s="44">
        <v>0.6008</v>
      </c>
    </row>
    <row r="135" spans="1:12" ht="15.75" x14ac:dyDescent="0.25">
      <c r="A135" s="46" t="s">
        <v>39</v>
      </c>
      <c r="B135" s="261"/>
      <c r="C135" s="253"/>
      <c r="D135" s="47">
        <v>0</v>
      </c>
      <c r="E135" s="47">
        <v>0</v>
      </c>
      <c r="F135" s="47">
        <v>0</v>
      </c>
      <c r="G135" s="47">
        <v>0</v>
      </c>
      <c r="H135" s="48">
        <f>SUM(D135,E135,F135,G135)</f>
        <v>0</v>
      </c>
      <c r="I135" s="47">
        <v>0</v>
      </c>
      <c r="J135" s="47">
        <v>6.5379999999999994E-2</v>
      </c>
    </row>
    <row r="136" spans="1:12" ht="15.75" x14ac:dyDescent="0.25">
      <c r="A136" s="49" t="s">
        <v>40</v>
      </c>
      <c r="B136" s="259"/>
      <c r="C136" s="253"/>
      <c r="D136" s="50">
        <f t="shared" ref="D136:J136" si="16">SUM(D132,D133,D134,D135)</f>
        <v>0</v>
      </c>
      <c r="E136" s="50">
        <f t="shared" si="16"/>
        <v>0</v>
      </c>
      <c r="F136" s="50">
        <f t="shared" si="16"/>
        <v>3.3372000000000002</v>
      </c>
      <c r="G136" s="50">
        <f t="shared" si="16"/>
        <v>0</v>
      </c>
      <c r="H136" s="51">
        <f t="shared" si="16"/>
        <v>3.3372000000000002</v>
      </c>
      <c r="I136" s="47">
        <f t="shared" si="16"/>
        <v>4.5376199999999995</v>
      </c>
      <c r="J136" s="47">
        <f t="shared" si="16"/>
        <v>4.1805599999999998</v>
      </c>
    </row>
    <row r="138" spans="1:12" ht="15.75" x14ac:dyDescent="0.25">
      <c r="A138" s="39" t="s">
        <v>39</v>
      </c>
      <c r="B138" s="262"/>
      <c r="C138" s="253"/>
      <c r="D138" s="40"/>
      <c r="E138" s="40"/>
      <c r="F138" s="40"/>
      <c r="G138" s="40"/>
      <c r="H138" s="41"/>
      <c r="I138" s="42"/>
      <c r="J138" s="42"/>
    </row>
    <row r="139" spans="1:12" ht="15.75" x14ac:dyDescent="0.25">
      <c r="A139" s="43" t="s">
        <v>16</v>
      </c>
      <c r="B139" s="258"/>
      <c r="C139" s="253"/>
      <c r="D139" s="44">
        <v>0</v>
      </c>
      <c r="E139" s="44">
        <v>0</v>
      </c>
      <c r="F139" s="44">
        <v>1.9656</v>
      </c>
      <c r="G139" s="44">
        <v>0</v>
      </c>
      <c r="H139" s="45">
        <f>SUM(D139,E139,F139,G139)</f>
        <v>1.9656</v>
      </c>
      <c r="I139" s="44">
        <v>0.81711999999999996</v>
      </c>
      <c r="J139" s="44">
        <v>0.4</v>
      </c>
      <c r="K139" s="258"/>
      <c r="L139" s="253"/>
    </row>
    <row r="140" spans="1:12" ht="15.75" x14ac:dyDescent="0.25">
      <c r="A140" s="49" t="s">
        <v>40</v>
      </c>
      <c r="B140" s="259"/>
      <c r="C140" s="253"/>
      <c r="D140" s="50">
        <f t="shared" ref="D140:J140" si="17">D139</f>
        <v>0</v>
      </c>
      <c r="E140" s="50">
        <f t="shared" si="17"/>
        <v>0</v>
      </c>
      <c r="F140" s="50">
        <f t="shared" si="17"/>
        <v>1.9656</v>
      </c>
      <c r="G140" s="50">
        <f t="shared" si="17"/>
        <v>0</v>
      </c>
      <c r="H140" s="51">
        <f t="shared" si="17"/>
        <v>1.9656</v>
      </c>
      <c r="I140" s="47">
        <f t="shared" si="17"/>
        <v>0.81711999999999996</v>
      </c>
      <c r="J140" s="47">
        <f t="shared" si="17"/>
        <v>0.4</v>
      </c>
    </row>
    <row r="142" spans="1:12" ht="33.950000000000003" customHeight="1" x14ac:dyDescent="0.25">
      <c r="A142" s="52" t="s">
        <v>125</v>
      </c>
      <c r="B142" s="260"/>
      <c r="C142" s="253"/>
      <c r="D142" s="53">
        <f t="shared" ref="D142:J142" si="18">SUM(D24,D34,D45,D50,D72,D91,D105,D113,D129,D136,D140)</f>
        <v>1682.5309999999997</v>
      </c>
      <c r="E142" s="53">
        <f t="shared" si="18"/>
        <v>0</v>
      </c>
      <c r="F142" s="53">
        <f t="shared" si="18"/>
        <v>155.06100000000001</v>
      </c>
      <c r="G142" s="53">
        <f t="shared" si="18"/>
        <v>22.6</v>
      </c>
      <c r="H142" s="53">
        <f t="shared" si="18"/>
        <v>1860.1919999999998</v>
      </c>
      <c r="I142" s="53">
        <f t="shared" si="18"/>
        <v>1840.9257200000002</v>
      </c>
      <c r="J142" s="54">
        <f t="shared" si="18"/>
        <v>1729.5666400000005</v>
      </c>
    </row>
    <row r="144" spans="1:12" x14ac:dyDescent="0.25">
      <c r="A144" s="55" t="s">
        <v>126</v>
      </c>
      <c r="B144" s="257"/>
      <c r="C144" s="253"/>
      <c r="D144" s="56">
        <v>1639.7850000000001</v>
      </c>
      <c r="E144" s="56">
        <v>0</v>
      </c>
      <c r="F144" s="56">
        <v>155.34072</v>
      </c>
      <c r="G144" s="56">
        <v>45.8</v>
      </c>
      <c r="I144" s="57" t="s">
        <v>127</v>
      </c>
      <c r="J144" s="57" t="s">
        <v>127</v>
      </c>
    </row>
    <row r="145" spans="1:10" x14ac:dyDescent="0.25">
      <c r="A145" s="58" t="s">
        <v>128</v>
      </c>
      <c r="B145" s="256"/>
      <c r="C145" s="253"/>
      <c r="D145" s="59">
        <f>IF(OR(D144=0,D144="-"),"-",IF(D142="-",(0-D144)/D144,(D142-D144)/D144))</f>
        <v>2.6068051604325956E-2</v>
      </c>
      <c r="E145" s="59" t="str">
        <f>IF(OR(E144=0,E144="-"),"-",IF(E142="-",(0-E144)/E144,(E142-E144)/E144))</f>
        <v>-</v>
      </c>
      <c r="F145" s="59">
        <f>IF(OR(F144=0,F144="-"),"-",IF(F142="-",(0-F144)/F144,(F142-F144)/F144))</f>
        <v>-1.8006869029575602E-3</v>
      </c>
      <c r="G145" s="59">
        <f>IF(OR(G144=0,G144="-"),"-",IF(G142="-",(0-G144)/G144,(G142-G144)/G144))</f>
        <v>-0.50655021834061131</v>
      </c>
      <c r="I145" s="60" t="s">
        <v>129</v>
      </c>
      <c r="J145" s="60" t="s">
        <v>130</v>
      </c>
    </row>
    <row r="146" spans="1:10" x14ac:dyDescent="0.25">
      <c r="A146" s="55" t="s">
        <v>131</v>
      </c>
      <c r="B146" s="257"/>
      <c r="C146" s="253"/>
      <c r="D146" s="56">
        <v>1571.97</v>
      </c>
      <c r="E146" s="56">
        <v>0</v>
      </c>
      <c r="F146" s="56">
        <v>133.39663999999999</v>
      </c>
      <c r="G146" s="56">
        <v>24.2</v>
      </c>
      <c r="I146" s="61">
        <f>IF(OR(I142=0,I142="-"),"-",IF(H142="-",(0-I142)/I142,(H142-I142)/I142))</f>
        <v>1.0465539044128079E-2</v>
      </c>
      <c r="J146" s="61">
        <f>IF(OR(J142=0,J142="-"),"-",IF(I142="-",(0-J142)/J142,(I142-J142)/J142))</f>
        <v>6.4385538796007127E-2</v>
      </c>
    </row>
    <row r="147" spans="1:10" x14ac:dyDescent="0.25">
      <c r="A147" s="62" t="s">
        <v>132</v>
      </c>
      <c r="B147" s="256"/>
      <c r="C147" s="253"/>
      <c r="D147" s="59">
        <f>IF(OR(D146=0,D146="-"),"-",IF(D144="-",(0-D146)/D146,(D144-D146)/D146))</f>
        <v>4.3140136262142442E-2</v>
      </c>
      <c r="E147" s="59" t="str">
        <f>IF(OR(E146=0,E146="-"),"-",IF(E144="-",(0-E146)/E146,(E144-E146)/E146))</f>
        <v>-</v>
      </c>
      <c r="F147" s="59">
        <f>IF(OR(F146=0,F146="-"),"-",IF(F144="-",(0-F146)/F146,(F144-F146)/F146))</f>
        <v>0.16450249421574648</v>
      </c>
      <c r="G147" s="59">
        <f>IF(OR(G146=0,G146="-"),"-",IF(G144="-",(0-G146)/G146,(G144-G146)/G146))</f>
        <v>0.89256198347107429</v>
      </c>
    </row>
  </sheetData>
  <sheetProtection formatCells="0" formatColumns="0" formatRows="0" insertColumns="0" insertRows="0" insertHyperlinks="0" deleteColumns="0" deleteRows="0" sort="0" autoFilter="0" pivotTables="0"/>
  <mergeCells count="151"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K27:L27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K37:L37"/>
    <mergeCell ref="B37:C37"/>
    <mergeCell ref="B38:C38"/>
    <mergeCell ref="B39:C39"/>
    <mergeCell ref="B40:C40"/>
    <mergeCell ref="B31:C31"/>
    <mergeCell ref="B32:C32"/>
    <mergeCell ref="B33:C33"/>
    <mergeCell ref="B34:C34"/>
    <mergeCell ref="B36:C36"/>
    <mergeCell ref="B47:C47"/>
    <mergeCell ref="K48:L48"/>
    <mergeCell ref="B48:C48"/>
    <mergeCell ref="B49:C49"/>
    <mergeCell ref="B50:C50"/>
    <mergeCell ref="B41:C41"/>
    <mergeCell ref="B42:C42"/>
    <mergeCell ref="B43:C43"/>
    <mergeCell ref="B44:C44"/>
    <mergeCell ref="B45:C45"/>
    <mergeCell ref="B56:C56"/>
    <mergeCell ref="B57:C57"/>
    <mergeCell ref="B58:C58"/>
    <mergeCell ref="B59:C59"/>
    <mergeCell ref="B60:C60"/>
    <mergeCell ref="B52:C52"/>
    <mergeCell ref="K53:L53"/>
    <mergeCell ref="B53:C53"/>
    <mergeCell ref="B54:C54"/>
    <mergeCell ref="B55:C5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79:C79"/>
    <mergeCell ref="B80:C80"/>
    <mergeCell ref="B71:C71"/>
    <mergeCell ref="B72:C72"/>
    <mergeCell ref="B74:C74"/>
    <mergeCell ref="K75:L75"/>
    <mergeCell ref="B75:C7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96:C96"/>
    <mergeCell ref="B97:C97"/>
    <mergeCell ref="B98:C98"/>
    <mergeCell ref="B99:C99"/>
    <mergeCell ref="B100:C100"/>
    <mergeCell ref="B91:C91"/>
    <mergeCell ref="B93:C93"/>
    <mergeCell ref="K94:L94"/>
    <mergeCell ref="B94:C94"/>
    <mergeCell ref="B95:C95"/>
    <mergeCell ref="K116:L116"/>
    <mergeCell ref="B116:C116"/>
    <mergeCell ref="B107:C107"/>
    <mergeCell ref="K108:L108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117:C117"/>
    <mergeCell ref="B118:C118"/>
    <mergeCell ref="B119:C119"/>
    <mergeCell ref="B120:C120"/>
    <mergeCell ref="B121:C121"/>
    <mergeCell ref="B111:C111"/>
    <mergeCell ref="B112:C112"/>
    <mergeCell ref="B113:C113"/>
    <mergeCell ref="B115:C115"/>
    <mergeCell ref="B127:C127"/>
    <mergeCell ref="B128:C128"/>
    <mergeCell ref="B129:C129"/>
    <mergeCell ref="B131:C131"/>
    <mergeCell ref="K132:L132"/>
    <mergeCell ref="B132:C132"/>
    <mergeCell ref="B122:C122"/>
    <mergeCell ref="B123:C123"/>
    <mergeCell ref="B124:C124"/>
    <mergeCell ref="B125:C125"/>
    <mergeCell ref="B126:C126"/>
    <mergeCell ref="B145:C145"/>
    <mergeCell ref="B146:C146"/>
    <mergeCell ref="B147:C147"/>
    <mergeCell ref="K139:L139"/>
    <mergeCell ref="B139:C139"/>
    <mergeCell ref="B140:C140"/>
    <mergeCell ref="B142:C142"/>
    <mergeCell ref="B144:C144"/>
    <mergeCell ref="B133:C133"/>
    <mergeCell ref="B134:C134"/>
    <mergeCell ref="B135:C135"/>
    <mergeCell ref="B136:C136"/>
    <mergeCell ref="B138:C138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G1" sqref="AG1:AG104857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7.855468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4257812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6.42578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5" customWidth="1"/>
  </cols>
  <sheetData>
    <row r="1" spans="1:33" ht="23.25" x14ac:dyDescent="0.25">
      <c r="A1" s="252" t="s">
        <v>133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63" t="s">
        <v>1</v>
      </c>
    </row>
    <row r="2" spans="1:33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63"/>
    </row>
    <row r="3" spans="1:33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63"/>
    </row>
    <row r="5" spans="1:33" ht="18.75" x14ac:dyDescent="0.25">
      <c r="A5" s="64"/>
      <c r="B5" s="64"/>
      <c r="C5" s="255" t="s">
        <v>4</v>
      </c>
      <c r="D5" s="253"/>
      <c r="E5" s="253"/>
      <c r="F5" s="253"/>
      <c r="G5" s="253"/>
      <c r="H5" s="253"/>
      <c r="I5" s="253"/>
      <c r="J5" s="64"/>
      <c r="K5" s="255" t="s">
        <v>5</v>
      </c>
      <c r="L5" s="253"/>
      <c r="M5" s="253"/>
      <c r="N5" s="253"/>
      <c r="O5" s="253"/>
      <c r="P5" s="253"/>
      <c r="Q5" s="253"/>
      <c r="R5" s="64"/>
      <c r="S5" s="255" t="s">
        <v>6</v>
      </c>
      <c r="T5" s="253"/>
      <c r="U5" s="253"/>
      <c r="V5" s="253"/>
      <c r="W5" s="253"/>
      <c r="X5" s="253"/>
      <c r="Y5" s="253"/>
      <c r="Z5" s="64"/>
      <c r="AA5" s="255" t="s">
        <v>7</v>
      </c>
      <c r="AB5" s="253"/>
      <c r="AC5" s="253"/>
      <c r="AD5" s="253"/>
      <c r="AE5" s="253"/>
      <c r="AF5" s="253"/>
      <c r="AG5" s="253"/>
    </row>
    <row r="6" spans="1:33" ht="33.950000000000003" customHeight="1" x14ac:dyDescent="0.25">
      <c r="A6" s="65" t="s">
        <v>8</v>
      </c>
      <c r="C6" s="251">
        <v>2013</v>
      </c>
      <c r="D6" s="249"/>
      <c r="E6" s="249">
        <v>2014</v>
      </c>
      <c r="F6" s="249"/>
      <c r="G6" s="250">
        <v>2015</v>
      </c>
      <c r="H6" s="249"/>
      <c r="I6" s="66" t="s">
        <v>9</v>
      </c>
      <c r="K6" s="251">
        <v>2013</v>
      </c>
      <c r="L6" s="249"/>
      <c r="M6" s="249">
        <v>2014</v>
      </c>
      <c r="N6" s="249"/>
      <c r="O6" s="250">
        <v>2015</v>
      </c>
      <c r="P6" s="249"/>
      <c r="Q6" s="66" t="s">
        <v>9</v>
      </c>
      <c r="S6" s="251">
        <v>2013</v>
      </c>
      <c r="T6" s="249"/>
      <c r="U6" s="249">
        <v>2014</v>
      </c>
      <c r="V6" s="249"/>
      <c r="W6" s="250">
        <v>2015</v>
      </c>
      <c r="X6" s="249"/>
      <c r="Y6" s="66" t="s">
        <v>9</v>
      </c>
      <c r="AA6" s="251">
        <v>2013</v>
      </c>
      <c r="AB6" s="249"/>
      <c r="AC6" s="249">
        <v>2014</v>
      </c>
      <c r="AD6" s="249"/>
      <c r="AE6" s="250">
        <v>2015</v>
      </c>
      <c r="AF6" s="249"/>
      <c r="AG6" s="66" t="s">
        <v>9</v>
      </c>
    </row>
    <row r="7" spans="1:33" x14ac:dyDescent="0.25">
      <c r="A7" s="67" t="s">
        <v>10</v>
      </c>
      <c r="B7" s="68"/>
      <c r="C7" s="69">
        <v>1849.2850000000001</v>
      </c>
      <c r="D7" s="70"/>
      <c r="E7" s="69">
        <v>1813.1027200000001</v>
      </c>
      <c r="F7" s="70"/>
      <c r="G7" s="71">
        <v>1848.8116</v>
      </c>
      <c r="H7" s="70"/>
      <c r="I7" s="72">
        <f>IF(OR(E7=0,E7="-"),"-",IF(G7="-",(0-E7)/E7,(G7-E7)/E7))</f>
        <v>1.9694901786921321E-2</v>
      </c>
      <c r="K7" s="69">
        <v>1828.471</v>
      </c>
      <c r="L7" s="70"/>
      <c r="M7" s="69">
        <v>1998.4092800000001</v>
      </c>
      <c r="N7" s="70"/>
      <c r="O7" s="71">
        <v>1856.9429600000001</v>
      </c>
      <c r="P7" s="70"/>
      <c r="Q7" s="72">
        <f>IF(OR(M7=0,M7="-"),"-",IF(O7="-",(0-M7)/M7,(O7-M7)/M7))</f>
        <v>-7.0789463107377076E-2</v>
      </c>
      <c r="S7" s="69">
        <v>712.57500000000005</v>
      </c>
      <c r="T7" s="70"/>
      <c r="U7" s="69">
        <v>892.51700000000005</v>
      </c>
      <c r="V7" s="70"/>
      <c r="W7" s="71">
        <v>819.64739999999995</v>
      </c>
      <c r="X7" s="70"/>
      <c r="Y7" s="72">
        <f>IF(OR(U7=0,U7="-"),"-",IF(W7="-",(0-U7)/U7,(W7-U7)/U7))</f>
        <v>-8.1645055500343525E-2</v>
      </c>
      <c r="AA7" s="69">
        <v>1115.896</v>
      </c>
      <c r="AB7" s="70"/>
      <c r="AC7" s="69">
        <v>1105.89228</v>
      </c>
      <c r="AD7" s="70"/>
      <c r="AE7" s="71">
        <v>1037.29556</v>
      </c>
      <c r="AF7" s="70"/>
      <c r="AG7" s="72">
        <f>IF(OR(AC7=0,AC7="-"),"-",IF(AE7="-",(0-AC7)/AC7,(AE7-AC7)/AC7))</f>
        <v>-6.2028392132369353E-2</v>
      </c>
    </row>
    <row r="8" spans="1:33" x14ac:dyDescent="0.25">
      <c r="A8" s="73" t="s">
        <v>12</v>
      </c>
      <c r="B8" s="74"/>
      <c r="C8" s="75">
        <v>363.9</v>
      </c>
      <c r="D8" s="76"/>
      <c r="E8" s="75">
        <v>322.39999999999998</v>
      </c>
      <c r="F8" s="76"/>
      <c r="G8" s="77">
        <v>346.2</v>
      </c>
      <c r="H8" s="76"/>
      <c r="I8" s="78">
        <f>IF(OR(E8=0,E8="-"),"-",IF(G8="-",(0-E8)/E8,(G8-E8)/E8))</f>
        <v>7.3821339950372253E-2</v>
      </c>
      <c r="K8" s="75">
        <v>363.9</v>
      </c>
      <c r="L8" s="76"/>
      <c r="M8" s="75">
        <v>322.39999999999998</v>
      </c>
      <c r="N8" s="76"/>
      <c r="O8" s="77">
        <v>346.2</v>
      </c>
      <c r="P8" s="76"/>
      <c r="Q8" s="78">
        <f>IF(OR(M8=0,M8="-"),"-",IF(O8="-",(0-M8)/M8,(O8-M8)/M8))</f>
        <v>7.3821339950372253E-2</v>
      </c>
      <c r="S8" s="75">
        <v>363.9</v>
      </c>
      <c r="T8" s="76"/>
      <c r="U8" s="75">
        <v>322.39999999999998</v>
      </c>
      <c r="V8" s="76"/>
      <c r="W8" s="77">
        <v>346.2</v>
      </c>
      <c r="X8" s="76"/>
      <c r="Y8" s="78">
        <f>IF(OR(U8=0,U8="-"),"-",IF(W8="-",(0-U8)/U8,(W8-U8)/U8))</f>
        <v>7.3821339950372253E-2</v>
      </c>
      <c r="AA8" s="75">
        <v>0</v>
      </c>
      <c r="AB8" s="76"/>
      <c r="AC8" s="75">
        <v>0</v>
      </c>
      <c r="AD8" s="76"/>
      <c r="AE8" s="77">
        <v>0</v>
      </c>
      <c r="AF8" s="76"/>
      <c r="AG8" s="78" t="str">
        <f>IF(OR(AC8=0,AC8="-"),"-",IF(AE8="-",(0-AC8)/AC8,(AE8-AC8)/AC8))</f>
        <v>-</v>
      </c>
    </row>
    <row r="9" spans="1:33" x14ac:dyDescent="0.25">
      <c r="A9" s="79" t="s">
        <v>13</v>
      </c>
      <c r="B9" s="80"/>
      <c r="C9" s="81">
        <v>2191.84</v>
      </c>
      <c r="D9" s="82"/>
      <c r="E9" s="81">
        <v>2370.84</v>
      </c>
      <c r="F9" s="82"/>
      <c r="G9" s="83">
        <v>2734.7</v>
      </c>
      <c r="H9" s="82"/>
      <c r="I9" s="84">
        <f>IF(OR(E9=0,E9="-"),"-",IF(G9="-",(0-E9)/E9,(G9-E9)/E9))</f>
        <v>0.15347303065580117</v>
      </c>
      <c r="K9" s="81">
        <v>2191.84</v>
      </c>
      <c r="L9" s="82"/>
      <c r="M9" s="81">
        <v>2370.84</v>
      </c>
      <c r="N9" s="82"/>
      <c r="O9" s="83">
        <v>2734.7138</v>
      </c>
      <c r="P9" s="82"/>
      <c r="Q9" s="84">
        <f>IF(OR(M9=0,M9="-"),"-",IF(O9="-",(0-M9)/M9,(O9-M9)/M9))</f>
        <v>0.15347885137757075</v>
      </c>
      <c r="S9" s="81">
        <v>2100.7423199999998</v>
      </c>
      <c r="T9" s="82"/>
      <c r="U9" s="81">
        <v>2096.6321600000001</v>
      </c>
      <c r="V9" s="82"/>
      <c r="W9" s="83">
        <v>2094.1776</v>
      </c>
      <c r="X9" s="82"/>
      <c r="Y9" s="84">
        <f>IF(OR(U9=0,U9="-"),"-",IF(W9="-",(0-U9)/U9,(W9-U9)/U9))</f>
        <v>-1.1707156108871899E-3</v>
      </c>
      <c r="AA9" s="81">
        <v>91.097679999999997</v>
      </c>
      <c r="AB9" s="82" t="s">
        <v>15</v>
      </c>
      <c r="AC9" s="81">
        <v>274.20783999999998</v>
      </c>
      <c r="AD9" s="82" t="s">
        <v>15</v>
      </c>
      <c r="AE9" s="83">
        <v>640.53620000000001</v>
      </c>
      <c r="AF9" s="82" t="s">
        <v>15</v>
      </c>
      <c r="AG9" s="84">
        <f>IF(OR(AC9=0,AC9="-"),"-",IF(AE9="-",(0-AC9)/AC9,(AE9-AC9)/AC9))</f>
        <v>1.3359514447143455</v>
      </c>
    </row>
    <row r="10" spans="1:33" x14ac:dyDescent="0.25">
      <c r="A10" s="85" t="s">
        <v>16</v>
      </c>
      <c r="B10" s="86"/>
      <c r="C10" s="87">
        <v>825.22136</v>
      </c>
      <c r="D10" s="88"/>
      <c r="E10" s="87">
        <v>811.32867999999996</v>
      </c>
      <c r="F10" s="88"/>
      <c r="G10" s="89">
        <v>788.59900000000005</v>
      </c>
      <c r="H10" s="88"/>
      <c r="I10" s="90">
        <f>IF(OR(E10=0,E10="-"),"-",IF(G10="-",(0-E10)/E10,(G10-E10)/E10))</f>
        <v>-2.8015378428382341E-2</v>
      </c>
      <c r="K10" s="87">
        <v>807.55255999999997</v>
      </c>
      <c r="L10" s="88"/>
      <c r="M10" s="87">
        <v>861.82752000000005</v>
      </c>
      <c r="N10" s="88"/>
      <c r="O10" s="89">
        <v>790.83375999999998</v>
      </c>
      <c r="P10" s="88"/>
      <c r="Q10" s="90">
        <f>IF(OR(M10=0,M10="-"),"-",IF(O10="-",(0-M10)/M10,(O10-M10)/M10))</f>
        <v>-8.2375833159748793E-2</v>
      </c>
      <c r="S10" s="87">
        <v>222.62647999999999</v>
      </c>
      <c r="T10" s="88"/>
      <c r="U10" s="87">
        <v>231.3278</v>
      </c>
      <c r="V10" s="88"/>
      <c r="W10" s="89">
        <v>234.56811999999999</v>
      </c>
      <c r="X10" s="88"/>
      <c r="Y10" s="90">
        <f>IF(OR(U10=0,U10="-"),"-",IF(W10="-",(0-U10)/U10,(W10-U10)/U10))</f>
        <v>1.4007482023345215E-2</v>
      </c>
      <c r="AA10" s="87">
        <v>584.92607999999996</v>
      </c>
      <c r="AB10" s="88"/>
      <c r="AC10" s="87">
        <v>630.49972000000002</v>
      </c>
      <c r="AD10" s="88"/>
      <c r="AE10" s="89">
        <v>556.26563999999996</v>
      </c>
      <c r="AF10" s="88"/>
      <c r="AG10" s="90">
        <f>IF(OR(AC10=0,AC10="-"),"-",IF(AE10="-",(0-AC10)/AC10,(AE10-AC10)/AC10))</f>
        <v>-0.11773848210432204</v>
      </c>
    </row>
    <row r="12" spans="1:33" ht="18" x14ac:dyDescent="0.25">
      <c r="A12" s="91" t="s">
        <v>17</v>
      </c>
      <c r="B12" s="92"/>
      <c r="C12" s="93">
        <f>C7+C8+C9+C10</f>
        <v>5230.2463599999992</v>
      </c>
      <c r="D12" s="94"/>
      <c r="E12" s="93">
        <f>E7+E8+E9+E10</f>
        <v>5317.6714000000002</v>
      </c>
      <c r="F12" s="94"/>
      <c r="G12" s="95">
        <f>G7+G8+G9+G10</f>
        <v>5718.3105999999998</v>
      </c>
      <c r="H12" s="94"/>
      <c r="I12" s="96">
        <f>IF(E12*1=0,"-",(G12-E12)/E12)</f>
        <v>7.5341097609002247E-2</v>
      </c>
      <c r="K12" s="93">
        <f>K7+K8+K9+K10</f>
        <v>5191.7635600000003</v>
      </c>
      <c r="L12" s="94"/>
      <c r="M12" s="93">
        <f>M7+M8+M9+M10</f>
        <v>5553.4767999999995</v>
      </c>
      <c r="N12" s="94"/>
      <c r="O12" s="95">
        <f>O7+O8+O9+O10</f>
        <v>5728.6905200000001</v>
      </c>
      <c r="P12" s="94"/>
      <c r="Q12" s="96">
        <f>IF(M12*1=0,"-",(O12-M12)/M12)</f>
        <v>3.155027495568194E-2</v>
      </c>
      <c r="S12" s="93">
        <f>S7+S8+S9+S10</f>
        <v>3399.8437999999996</v>
      </c>
      <c r="T12" s="94"/>
      <c r="U12" s="93">
        <f>U7+U8+U9+U10</f>
        <v>3542.8769600000001</v>
      </c>
      <c r="V12" s="94"/>
      <c r="W12" s="95">
        <f>W7+W8+W9+W10</f>
        <v>3494.5931199999995</v>
      </c>
      <c r="X12" s="94"/>
      <c r="Y12" s="96">
        <f>IF(U12*1=0,"-",(W12-U12)/U12)</f>
        <v>-1.3628426994540761E-2</v>
      </c>
      <c r="AA12" s="93">
        <f>AA7+AA8+AA9+AA10</f>
        <v>1791.91976</v>
      </c>
      <c r="AB12" s="94"/>
      <c r="AC12" s="93">
        <f>AC7+AC8+AC9+AC10</f>
        <v>2010.5998400000001</v>
      </c>
      <c r="AD12" s="94"/>
      <c r="AE12" s="95">
        <f>AE7+AE8+AE9+AE10</f>
        <v>2234.0974000000001</v>
      </c>
      <c r="AF12" s="94"/>
      <c r="AG12" s="96">
        <f>IF(AC12*1=0,"-",(AE12-AC12)/AC12)</f>
        <v>0.1111596427860056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136" workbookViewId="0">
      <selection sqref="A1:I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8.140625" customWidth="1"/>
    <col min="11" max="12" width="9.140625" customWidth="1"/>
  </cols>
  <sheetData>
    <row r="1" spans="1:12" ht="23.25" x14ac:dyDescent="0.25">
      <c r="A1" s="252" t="s">
        <v>134</v>
      </c>
      <c r="B1" s="253"/>
      <c r="C1" s="253"/>
      <c r="D1" s="253"/>
      <c r="E1" s="253"/>
      <c r="F1" s="253"/>
      <c r="G1" s="253"/>
      <c r="H1" s="253"/>
      <c r="I1" s="253"/>
      <c r="J1" s="97" t="s">
        <v>1</v>
      </c>
    </row>
    <row r="2" spans="1:12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97"/>
    </row>
    <row r="3" spans="1:12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97"/>
    </row>
    <row r="5" spans="1:12" ht="51" customHeight="1" x14ac:dyDescent="0.25">
      <c r="A5" s="98" t="s">
        <v>8</v>
      </c>
      <c r="B5" s="264" t="s">
        <v>19</v>
      </c>
      <c r="C5" s="264" t="s">
        <v>20</v>
      </c>
      <c r="D5" s="265" t="s">
        <v>10</v>
      </c>
      <c r="E5" s="265" t="s">
        <v>12</v>
      </c>
      <c r="F5" s="265" t="s">
        <v>13</v>
      </c>
      <c r="G5" s="265" t="s">
        <v>16</v>
      </c>
      <c r="H5" s="263" t="s">
        <v>21</v>
      </c>
      <c r="I5" s="263" t="s">
        <v>21</v>
      </c>
      <c r="J5" s="263" t="s">
        <v>21</v>
      </c>
    </row>
    <row r="6" spans="1:12" x14ac:dyDescent="0.25">
      <c r="A6" s="100" t="s">
        <v>22</v>
      </c>
      <c r="B6" s="253"/>
      <c r="C6" s="253"/>
      <c r="D6" s="253"/>
      <c r="E6" s="253"/>
      <c r="F6" s="253"/>
      <c r="G6" s="253"/>
      <c r="H6" s="253"/>
      <c r="I6" s="253"/>
      <c r="J6" s="253"/>
    </row>
    <row r="7" spans="1:12" ht="15.75" x14ac:dyDescent="0.25">
      <c r="A7" s="100" t="s">
        <v>23</v>
      </c>
      <c r="B7" s="253"/>
      <c r="C7" s="253"/>
      <c r="D7" s="253"/>
      <c r="E7" s="253"/>
      <c r="F7" s="253"/>
      <c r="G7" s="253"/>
      <c r="H7" s="99">
        <v>2015</v>
      </c>
      <c r="I7" s="99">
        <v>2014</v>
      </c>
      <c r="J7" s="99">
        <v>2013</v>
      </c>
    </row>
    <row r="8" spans="1:12" ht="15.75" x14ac:dyDescent="0.25">
      <c r="A8" s="101" t="s">
        <v>24</v>
      </c>
      <c r="B8" s="262"/>
      <c r="C8" s="253"/>
      <c r="D8" s="102"/>
      <c r="E8" s="102"/>
      <c r="F8" s="102"/>
      <c r="G8" s="102"/>
      <c r="H8" s="103"/>
      <c r="I8" s="104"/>
      <c r="J8" s="104"/>
    </row>
    <row r="9" spans="1:12" ht="15.75" x14ac:dyDescent="0.25">
      <c r="A9" s="105" t="s">
        <v>135</v>
      </c>
      <c r="B9" s="258"/>
      <c r="C9" s="253"/>
      <c r="D9" s="106">
        <v>0</v>
      </c>
      <c r="E9" s="106">
        <v>0</v>
      </c>
      <c r="F9" s="106">
        <v>0</v>
      </c>
      <c r="G9" s="106">
        <v>1.8597600000000001</v>
      </c>
      <c r="H9" s="107">
        <f t="shared" ref="H9:H21" si="0">SUM(D9,E9,F9,G9)</f>
        <v>1.8597600000000001</v>
      </c>
      <c r="I9" s="106">
        <v>0.55100000000000005</v>
      </c>
      <c r="J9" s="106">
        <v>0</v>
      </c>
      <c r="K9" s="258"/>
      <c r="L9" s="253"/>
    </row>
    <row r="10" spans="1:12" ht="15.75" x14ac:dyDescent="0.25">
      <c r="A10" s="108" t="s">
        <v>25</v>
      </c>
      <c r="B10" s="261"/>
      <c r="C10" s="253"/>
      <c r="D10" s="109">
        <v>3.5830000000000002</v>
      </c>
      <c r="E10" s="109">
        <v>0</v>
      </c>
      <c r="F10" s="109">
        <v>0.1288</v>
      </c>
      <c r="G10" s="109">
        <v>2.21468</v>
      </c>
      <c r="H10" s="110">
        <f t="shared" si="0"/>
        <v>5.9264799999999997</v>
      </c>
      <c r="I10" s="109">
        <v>7.8874000000000004</v>
      </c>
      <c r="J10" s="109">
        <v>1.54752</v>
      </c>
    </row>
    <row r="11" spans="1:12" ht="15.75" x14ac:dyDescent="0.25">
      <c r="A11" s="105" t="s">
        <v>27</v>
      </c>
      <c r="B11" s="258"/>
      <c r="C11" s="253"/>
      <c r="D11" s="106">
        <v>0</v>
      </c>
      <c r="E11" s="106">
        <v>0</v>
      </c>
      <c r="F11" s="106">
        <v>0</v>
      </c>
      <c r="G11" s="106">
        <v>0.54767999999999994</v>
      </c>
      <c r="H11" s="107">
        <f t="shared" si="0"/>
        <v>0.54767999999999994</v>
      </c>
      <c r="I11" s="106">
        <v>1.2932399999999999</v>
      </c>
      <c r="J11" s="106">
        <v>1.0285599999999999</v>
      </c>
    </row>
    <row r="12" spans="1:12" ht="15.75" x14ac:dyDescent="0.25">
      <c r="A12" s="108" t="s">
        <v>28</v>
      </c>
      <c r="B12" s="261"/>
      <c r="C12" s="253"/>
      <c r="D12" s="109">
        <v>2.0819999999999999</v>
      </c>
      <c r="E12" s="109">
        <v>0</v>
      </c>
      <c r="F12" s="109">
        <v>0</v>
      </c>
      <c r="G12" s="109">
        <v>2.34056</v>
      </c>
      <c r="H12" s="110">
        <f t="shared" si="0"/>
        <v>4.4225599999999998</v>
      </c>
      <c r="I12" s="109">
        <v>5.4834800000000001</v>
      </c>
      <c r="J12" s="109">
        <v>7.8100800000000001</v>
      </c>
    </row>
    <row r="13" spans="1:12" ht="15.75" x14ac:dyDescent="0.25">
      <c r="A13" s="105" t="s">
        <v>29</v>
      </c>
      <c r="B13" s="258"/>
      <c r="C13" s="253"/>
      <c r="D13" s="106">
        <v>1.625</v>
      </c>
      <c r="E13" s="106">
        <v>0</v>
      </c>
      <c r="F13" s="106">
        <v>0</v>
      </c>
      <c r="G13" s="106">
        <v>0.64063999999999999</v>
      </c>
      <c r="H13" s="107">
        <f t="shared" si="0"/>
        <v>2.2656399999999999</v>
      </c>
      <c r="I13" s="106">
        <v>1.2989599999999999</v>
      </c>
      <c r="J13" s="106">
        <v>5.3113999999999999</v>
      </c>
    </row>
    <row r="14" spans="1:12" ht="15.75" x14ac:dyDescent="0.25">
      <c r="A14" s="108" t="s">
        <v>30</v>
      </c>
      <c r="B14" s="261"/>
      <c r="C14" s="253"/>
      <c r="D14" s="109">
        <v>0</v>
      </c>
      <c r="E14" s="109">
        <v>0</v>
      </c>
      <c r="F14" s="109">
        <v>0.45079999999999998</v>
      </c>
      <c r="G14" s="109">
        <v>4.0414399999999997</v>
      </c>
      <c r="H14" s="110">
        <f t="shared" si="0"/>
        <v>4.4922399999999998</v>
      </c>
      <c r="I14" s="109">
        <v>2</v>
      </c>
      <c r="J14" s="109">
        <v>0.6552</v>
      </c>
    </row>
    <row r="15" spans="1:12" ht="15.75" x14ac:dyDescent="0.25">
      <c r="A15" s="105" t="s">
        <v>31</v>
      </c>
      <c r="B15" s="258"/>
      <c r="C15" s="253"/>
      <c r="D15" s="106">
        <v>5.2469999999999999</v>
      </c>
      <c r="E15" s="106">
        <v>0</v>
      </c>
      <c r="F15" s="106">
        <v>0.78200000000000003</v>
      </c>
      <c r="G15" s="106">
        <v>8.2191200000000002</v>
      </c>
      <c r="H15" s="107">
        <f t="shared" si="0"/>
        <v>14.24812</v>
      </c>
      <c r="I15" s="106">
        <v>8.4060000000000006</v>
      </c>
      <c r="J15" s="106">
        <v>11.843999999999999</v>
      </c>
    </row>
    <row r="16" spans="1:12" ht="15.75" x14ac:dyDescent="0.25">
      <c r="A16" s="108" t="s">
        <v>32</v>
      </c>
      <c r="B16" s="261"/>
      <c r="C16" s="253"/>
      <c r="D16" s="109">
        <v>0</v>
      </c>
      <c r="E16" s="109">
        <v>0</v>
      </c>
      <c r="F16" s="109">
        <v>0.3266</v>
      </c>
      <c r="G16" s="109">
        <v>2.6124800000000001</v>
      </c>
      <c r="H16" s="110">
        <f t="shared" si="0"/>
        <v>2.9390800000000001</v>
      </c>
      <c r="I16" s="109">
        <v>0.24936</v>
      </c>
      <c r="J16" s="109">
        <v>0</v>
      </c>
    </row>
    <row r="17" spans="1:12" ht="15.75" x14ac:dyDescent="0.25">
      <c r="A17" s="105" t="s">
        <v>34</v>
      </c>
      <c r="B17" s="258"/>
      <c r="C17" s="253"/>
      <c r="D17" s="106">
        <v>0.28100000000000003</v>
      </c>
      <c r="E17" s="106">
        <v>0</v>
      </c>
      <c r="F17" s="106">
        <v>0</v>
      </c>
      <c r="G17" s="106">
        <v>0</v>
      </c>
      <c r="H17" s="107">
        <f t="shared" si="0"/>
        <v>0.28100000000000003</v>
      </c>
      <c r="I17" s="106">
        <v>0</v>
      </c>
      <c r="J17" s="106">
        <v>2.78152</v>
      </c>
    </row>
    <row r="18" spans="1:12" ht="15.75" x14ac:dyDescent="0.25">
      <c r="A18" s="108" t="s">
        <v>35</v>
      </c>
      <c r="B18" s="261"/>
      <c r="C18" s="253"/>
      <c r="D18" s="109">
        <v>10.683</v>
      </c>
      <c r="E18" s="109">
        <v>0</v>
      </c>
      <c r="F18" s="109">
        <v>2.0424000000000002</v>
      </c>
      <c r="G18" s="109">
        <v>3.28952</v>
      </c>
      <c r="H18" s="110">
        <f t="shared" si="0"/>
        <v>16.01492</v>
      </c>
      <c r="I18" s="109">
        <v>16.681239999999999</v>
      </c>
      <c r="J18" s="109">
        <v>9.0359999999999996</v>
      </c>
    </row>
    <row r="19" spans="1:12" ht="15.75" x14ac:dyDescent="0.25">
      <c r="A19" s="105" t="s">
        <v>36</v>
      </c>
      <c r="B19" s="258"/>
      <c r="C19" s="253"/>
      <c r="D19" s="106">
        <v>0</v>
      </c>
      <c r="E19" s="106">
        <v>0</v>
      </c>
      <c r="F19" s="106">
        <v>0</v>
      </c>
      <c r="G19" s="106">
        <v>4.0987200000000001</v>
      </c>
      <c r="H19" s="107">
        <f t="shared" si="0"/>
        <v>4.0987200000000001</v>
      </c>
      <c r="I19" s="106">
        <v>0</v>
      </c>
      <c r="J19" s="106">
        <v>1.7250000000000001</v>
      </c>
    </row>
    <row r="20" spans="1:12" ht="15.75" x14ac:dyDescent="0.25">
      <c r="A20" s="108" t="s">
        <v>37</v>
      </c>
      <c r="B20" s="261"/>
      <c r="C20" s="253"/>
      <c r="D20" s="109">
        <v>0</v>
      </c>
      <c r="E20" s="109">
        <v>0</v>
      </c>
      <c r="F20" s="109">
        <v>0</v>
      </c>
      <c r="G20" s="109">
        <v>0</v>
      </c>
      <c r="H20" s="110">
        <f t="shared" si="0"/>
        <v>0</v>
      </c>
      <c r="I20" s="109">
        <v>0.29380000000000001</v>
      </c>
      <c r="J20" s="109">
        <v>0</v>
      </c>
    </row>
    <row r="21" spans="1:12" ht="15.75" x14ac:dyDescent="0.25">
      <c r="A21" s="105" t="s">
        <v>38</v>
      </c>
      <c r="B21" s="258"/>
      <c r="C21" s="253"/>
      <c r="D21" s="106">
        <v>0</v>
      </c>
      <c r="E21" s="106">
        <v>0</v>
      </c>
      <c r="F21" s="106">
        <v>8.2799999999999999E-2</v>
      </c>
      <c r="G21" s="106">
        <v>1.6</v>
      </c>
      <c r="H21" s="107">
        <f t="shared" si="0"/>
        <v>1.6828000000000001</v>
      </c>
      <c r="I21" s="106">
        <v>3.544</v>
      </c>
      <c r="J21" s="106">
        <v>4.8329599999999999</v>
      </c>
    </row>
    <row r="22" spans="1:12" ht="15.75" x14ac:dyDescent="0.25">
      <c r="A22" s="111" t="s">
        <v>40</v>
      </c>
      <c r="B22" s="259"/>
      <c r="C22" s="253"/>
      <c r="D22" s="112">
        <f t="shared" ref="D22:J22" si="1">SUM(D9,D10,D11,D12,D13,D14,D15,D16,D17,D18,D19,D20,D21)</f>
        <v>23.500999999999998</v>
      </c>
      <c r="E22" s="112">
        <f t="shared" si="1"/>
        <v>0</v>
      </c>
      <c r="F22" s="112">
        <f t="shared" si="1"/>
        <v>3.8134000000000006</v>
      </c>
      <c r="G22" s="112">
        <f t="shared" si="1"/>
        <v>31.464600000000004</v>
      </c>
      <c r="H22" s="113">
        <f t="shared" si="1"/>
        <v>58.778999999999996</v>
      </c>
      <c r="I22" s="109">
        <f t="shared" si="1"/>
        <v>47.688479999999991</v>
      </c>
      <c r="J22" s="109">
        <f t="shared" si="1"/>
        <v>46.572240000000001</v>
      </c>
    </row>
    <row r="24" spans="1:12" ht="15.75" x14ac:dyDescent="0.25">
      <c r="A24" s="101" t="s">
        <v>41</v>
      </c>
      <c r="B24" s="262"/>
      <c r="C24" s="253"/>
      <c r="D24" s="102"/>
      <c r="E24" s="102"/>
      <c r="F24" s="102"/>
      <c r="G24" s="102"/>
      <c r="H24" s="103"/>
      <c r="I24" s="104"/>
      <c r="J24" s="104"/>
    </row>
    <row r="25" spans="1:12" ht="15.75" x14ac:dyDescent="0.25">
      <c r="A25" s="105" t="s">
        <v>42</v>
      </c>
      <c r="B25" s="258"/>
      <c r="C25" s="253"/>
      <c r="D25" s="106">
        <v>9.7229600000000005</v>
      </c>
      <c r="E25" s="106">
        <v>0</v>
      </c>
      <c r="F25" s="106">
        <v>0</v>
      </c>
      <c r="G25" s="106">
        <v>2.3249200000000001</v>
      </c>
      <c r="H25" s="107">
        <f t="shared" ref="H25:H32" si="2">SUM(D25,E25,F25,G25)</f>
        <v>12.047880000000001</v>
      </c>
      <c r="I25" s="106">
        <v>16.039919999999999</v>
      </c>
      <c r="J25" s="106">
        <v>10.67816</v>
      </c>
      <c r="K25" s="258"/>
      <c r="L25" s="253"/>
    </row>
    <row r="26" spans="1:12" ht="15.75" x14ac:dyDescent="0.25">
      <c r="A26" s="108" t="s">
        <v>43</v>
      </c>
      <c r="B26" s="261"/>
      <c r="C26" s="253"/>
      <c r="D26" s="109">
        <v>0</v>
      </c>
      <c r="E26" s="109">
        <v>0</v>
      </c>
      <c r="F26" s="109">
        <v>0</v>
      </c>
      <c r="G26" s="109">
        <v>8.5035600000000002</v>
      </c>
      <c r="H26" s="110">
        <f t="shared" si="2"/>
        <v>8.5035600000000002</v>
      </c>
      <c r="I26" s="109">
        <v>6.0839999999999996</v>
      </c>
      <c r="J26" s="109">
        <v>16.872160000000001</v>
      </c>
    </row>
    <row r="27" spans="1:12" ht="15.75" x14ac:dyDescent="0.25">
      <c r="A27" s="105" t="s">
        <v>136</v>
      </c>
      <c r="B27" s="258"/>
      <c r="C27" s="253"/>
      <c r="D27" s="106">
        <v>0</v>
      </c>
      <c r="E27" s="106">
        <v>0</v>
      </c>
      <c r="F27" s="106">
        <v>0</v>
      </c>
      <c r="G27" s="106">
        <v>1.7</v>
      </c>
      <c r="H27" s="107">
        <f t="shared" si="2"/>
        <v>1.7</v>
      </c>
      <c r="I27" s="106">
        <v>1.97908</v>
      </c>
      <c r="J27" s="106">
        <v>2.8443999999999998</v>
      </c>
    </row>
    <row r="28" spans="1:12" ht="15.75" x14ac:dyDescent="0.25">
      <c r="A28" s="108" t="s">
        <v>137</v>
      </c>
      <c r="B28" s="261"/>
      <c r="C28" s="253"/>
      <c r="D28" s="109">
        <v>2.86</v>
      </c>
      <c r="E28" s="109">
        <v>0</v>
      </c>
      <c r="F28" s="109">
        <v>0</v>
      </c>
      <c r="G28" s="109">
        <v>8.8526399999999992</v>
      </c>
      <c r="H28" s="110">
        <f t="shared" si="2"/>
        <v>11.712639999999999</v>
      </c>
      <c r="I28" s="109">
        <v>19.720839999999999</v>
      </c>
      <c r="J28" s="109">
        <v>26.359680000000001</v>
      </c>
    </row>
    <row r="29" spans="1:12" ht="15.75" x14ac:dyDescent="0.25">
      <c r="A29" s="105" t="s">
        <v>44</v>
      </c>
      <c r="B29" s="258"/>
      <c r="C29" s="253"/>
      <c r="D29" s="106">
        <v>5.3949999999999996</v>
      </c>
      <c r="E29" s="106">
        <v>0</v>
      </c>
      <c r="F29" s="106">
        <v>0.26679999999999998</v>
      </c>
      <c r="G29" s="106">
        <v>15.6</v>
      </c>
      <c r="H29" s="107">
        <f t="shared" si="2"/>
        <v>21.261800000000001</v>
      </c>
      <c r="I29" s="106">
        <v>16.133099999999999</v>
      </c>
      <c r="J29" s="106">
        <v>15.811</v>
      </c>
    </row>
    <row r="30" spans="1:12" ht="15.75" x14ac:dyDescent="0.25">
      <c r="A30" s="108" t="s">
        <v>45</v>
      </c>
      <c r="B30" s="261"/>
      <c r="C30" s="253"/>
      <c r="D30" s="109">
        <v>3.6989999999999998</v>
      </c>
      <c r="E30" s="109">
        <v>0</v>
      </c>
      <c r="F30" s="109">
        <v>0</v>
      </c>
      <c r="G30" s="109">
        <v>7.3486399999999996</v>
      </c>
      <c r="H30" s="110">
        <f t="shared" si="2"/>
        <v>11.047639999999999</v>
      </c>
      <c r="I30" s="109">
        <v>12.86632</v>
      </c>
      <c r="J30" s="109">
        <v>8.8727999999999998</v>
      </c>
    </row>
    <row r="31" spans="1:12" ht="15.75" x14ac:dyDescent="0.25">
      <c r="A31" s="105" t="s">
        <v>46</v>
      </c>
      <c r="B31" s="258"/>
      <c r="C31" s="253"/>
      <c r="D31" s="106">
        <v>0</v>
      </c>
      <c r="E31" s="106">
        <v>0</v>
      </c>
      <c r="F31" s="106">
        <v>0</v>
      </c>
      <c r="G31" s="106">
        <v>11.3802</v>
      </c>
      <c r="H31" s="107">
        <f t="shared" si="2"/>
        <v>11.3802</v>
      </c>
      <c r="I31" s="106">
        <v>8.9600000000000009</v>
      </c>
      <c r="J31" s="106">
        <v>20.813120000000001</v>
      </c>
    </row>
    <row r="32" spans="1:12" ht="15.75" x14ac:dyDescent="0.25">
      <c r="A32" s="108" t="s">
        <v>138</v>
      </c>
      <c r="B32" s="261"/>
      <c r="C32" s="253"/>
      <c r="D32" s="109">
        <v>0</v>
      </c>
      <c r="E32" s="109">
        <v>0</v>
      </c>
      <c r="F32" s="109">
        <v>0</v>
      </c>
      <c r="G32" s="109">
        <v>0.63336000000000003</v>
      </c>
      <c r="H32" s="110">
        <f t="shared" si="2"/>
        <v>0.63336000000000003</v>
      </c>
      <c r="I32" s="109">
        <v>0</v>
      </c>
      <c r="J32" s="109">
        <v>3.18052</v>
      </c>
    </row>
    <row r="33" spans="1:12" ht="15.75" x14ac:dyDescent="0.25">
      <c r="A33" s="111" t="s">
        <v>40</v>
      </c>
      <c r="B33" s="259"/>
      <c r="C33" s="253"/>
      <c r="D33" s="112">
        <f t="shared" ref="D33:J33" si="3">SUM(D25,D26,D27,D28,D29,D30,D31,D32)</f>
        <v>21.676960000000001</v>
      </c>
      <c r="E33" s="112">
        <f t="shared" si="3"/>
        <v>0</v>
      </c>
      <c r="F33" s="112">
        <f t="shared" si="3"/>
        <v>0.26679999999999998</v>
      </c>
      <c r="G33" s="112">
        <f t="shared" si="3"/>
        <v>56.343319999999999</v>
      </c>
      <c r="H33" s="113">
        <f t="shared" si="3"/>
        <v>78.287079999999989</v>
      </c>
      <c r="I33" s="109">
        <f t="shared" si="3"/>
        <v>81.783259999999984</v>
      </c>
      <c r="J33" s="109">
        <f t="shared" si="3"/>
        <v>105.43184000000001</v>
      </c>
    </row>
    <row r="35" spans="1:12" ht="15.75" x14ac:dyDescent="0.25">
      <c r="A35" s="101" t="s">
        <v>48</v>
      </c>
      <c r="B35" s="262"/>
      <c r="C35" s="253"/>
      <c r="D35" s="102"/>
      <c r="E35" s="102"/>
      <c r="F35" s="102"/>
      <c r="G35" s="102"/>
      <c r="H35" s="103"/>
      <c r="I35" s="104"/>
      <c r="J35" s="104"/>
    </row>
    <row r="36" spans="1:12" ht="15.75" x14ac:dyDescent="0.25">
      <c r="A36" s="105" t="s">
        <v>139</v>
      </c>
      <c r="B36" s="258"/>
      <c r="C36" s="253"/>
      <c r="D36" s="106">
        <v>0</v>
      </c>
      <c r="E36" s="106">
        <v>0</v>
      </c>
      <c r="F36" s="106">
        <v>0</v>
      </c>
      <c r="G36" s="106">
        <v>0.26519999999999999</v>
      </c>
      <c r="H36" s="107">
        <f t="shared" ref="H36:H45" si="4">SUM(D36,E36,F36,G36)</f>
        <v>0.26519999999999999</v>
      </c>
      <c r="I36" s="106">
        <v>1.02752</v>
      </c>
      <c r="J36" s="106">
        <v>0.96096000000000004</v>
      </c>
      <c r="K36" s="258"/>
      <c r="L36" s="253"/>
    </row>
    <row r="37" spans="1:12" ht="15.75" x14ac:dyDescent="0.25">
      <c r="A37" s="108" t="s">
        <v>140</v>
      </c>
      <c r="B37" s="261"/>
      <c r="C37" s="253"/>
      <c r="D37" s="109">
        <v>0</v>
      </c>
      <c r="E37" s="109">
        <v>0</v>
      </c>
      <c r="F37" s="109">
        <v>0</v>
      </c>
      <c r="G37" s="109">
        <v>27.320959999999999</v>
      </c>
      <c r="H37" s="110">
        <f t="shared" si="4"/>
        <v>27.320959999999999</v>
      </c>
      <c r="I37" s="109">
        <v>20.360479999999999</v>
      </c>
      <c r="J37" s="109">
        <v>43.09216</v>
      </c>
    </row>
    <row r="38" spans="1:12" ht="15.75" x14ac:dyDescent="0.25">
      <c r="A38" s="105" t="s">
        <v>49</v>
      </c>
      <c r="B38" s="258"/>
      <c r="C38" s="253"/>
      <c r="D38" s="106">
        <v>0</v>
      </c>
      <c r="E38" s="106">
        <v>0</v>
      </c>
      <c r="F38" s="106">
        <v>0</v>
      </c>
      <c r="G38" s="106">
        <v>1.3285199999999999</v>
      </c>
      <c r="H38" s="107">
        <f t="shared" si="4"/>
        <v>1.3285199999999999</v>
      </c>
      <c r="I38" s="106">
        <v>0.89751999999999998</v>
      </c>
      <c r="J38" s="106">
        <v>0.72799999999999998</v>
      </c>
    </row>
    <row r="39" spans="1:12" ht="15.75" x14ac:dyDescent="0.25">
      <c r="A39" s="108" t="s">
        <v>141</v>
      </c>
      <c r="B39" s="261"/>
      <c r="C39" s="253"/>
      <c r="D39" s="109">
        <v>0</v>
      </c>
      <c r="E39" s="109">
        <v>0</v>
      </c>
      <c r="F39" s="109">
        <v>0</v>
      </c>
      <c r="G39" s="109">
        <v>6.6559999999999994E-2</v>
      </c>
      <c r="H39" s="110">
        <f t="shared" si="4"/>
        <v>6.6559999999999994E-2</v>
      </c>
      <c r="I39" s="109">
        <v>9.9320000000000006E-2</v>
      </c>
      <c r="J39" s="109">
        <v>0</v>
      </c>
    </row>
    <row r="40" spans="1:12" ht="15.75" x14ac:dyDescent="0.25">
      <c r="A40" s="105" t="s">
        <v>142</v>
      </c>
      <c r="B40" s="258"/>
      <c r="C40" s="253"/>
      <c r="D40" s="106">
        <v>0</v>
      </c>
      <c r="E40" s="106">
        <v>0</v>
      </c>
      <c r="F40" s="106">
        <v>0</v>
      </c>
      <c r="G40" s="106">
        <v>0.5</v>
      </c>
      <c r="H40" s="107">
        <f t="shared" si="4"/>
        <v>0.5</v>
      </c>
      <c r="I40" s="106">
        <v>0</v>
      </c>
      <c r="J40" s="106">
        <v>0</v>
      </c>
    </row>
    <row r="41" spans="1:12" ht="15.75" x14ac:dyDescent="0.25">
      <c r="A41" s="108" t="s">
        <v>143</v>
      </c>
      <c r="B41" s="261"/>
      <c r="C41" s="253"/>
      <c r="D41" s="109">
        <v>0</v>
      </c>
      <c r="E41" s="109">
        <v>0</v>
      </c>
      <c r="F41" s="109">
        <v>0</v>
      </c>
      <c r="G41" s="109">
        <v>5.9249999999999998</v>
      </c>
      <c r="H41" s="110">
        <f t="shared" si="4"/>
        <v>5.9249999999999998</v>
      </c>
      <c r="I41" s="109">
        <v>7.6396800000000002</v>
      </c>
      <c r="J41" s="109">
        <v>1.0569999999999999</v>
      </c>
    </row>
    <row r="42" spans="1:12" ht="15.75" x14ac:dyDescent="0.25">
      <c r="A42" s="105" t="s">
        <v>51</v>
      </c>
      <c r="B42" s="258"/>
      <c r="C42" s="253"/>
      <c r="D42" s="106">
        <v>0</v>
      </c>
      <c r="E42" s="106">
        <v>0</v>
      </c>
      <c r="F42" s="106">
        <v>0</v>
      </c>
      <c r="G42" s="106">
        <v>6.2249999999999996</v>
      </c>
      <c r="H42" s="107">
        <f t="shared" si="4"/>
        <v>6.2249999999999996</v>
      </c>
      <c r="I42" s="106">
        <v>2.7549999999999999</v>
      </c>
      <c r="J42" s="106">
        <v>7.9080000000000004</v>
      </c>
    </row>
    <row r="43" spans="1:12" ht="15.75" x14ac:dyDescent="0.25">
      <c r="A43" s="108" t="s">
        <v>52</v>
      </c>
      <c r="B43" s="261"/>
      <c r="C43" s="253"/>
      <c r="D43" s="109">
        <v>0</v>
      </c>
      <c r="E43" s="109">
        <v>0</v>
      </c>
      <c r="F43" s="109">
        <v>0</v>
      </c>
      <c r="G43" s="109">
        <v>2.49552</v>
      </c>
      <c r="H43" s="110">
        <f t="shared" si="4"/>
        <v>2.49552</v>
      </c>
      <c r="I43" s="109">
        <v>0.86607999999999996</v>
      </c>
      <c r="J43" s="109">
        <v>0.74639999999999995</v>
      </c>
    </row>
    <row r="44" spans="1:12" ht="15.75" x14ac:dyDescent="0.25">
      <c r="A44" s="105" t="s">
        <v>54</v>
      </c>
      <c r="B44" s="258"/>
      <c r="C44" s="253"/>
      <c r="D44" s="106">
        <v>0</v>
      </c>
      <c r="E44" s="106">
        <v>0</v>
      </c>
      <c r="F44" s="106">
        <v>0</v>
      </c>
      <c r="G44" s="106">
        <v>10.439920000000001</v>
      </c>
      <c r="H44" s="107">
        <f t="shared" si="4"/>
        <v>10.439920000000001</v>
      </c>
      <c r="I44" s="106">
        <v>12.232519999999999</v>
      </c>
      <c r="J44" s="106">
        <v>31.046759999999999</v>
      </c>
    </row>
    <row r="45" spans="1:12" ht="15.75" x14ac:dyDescent="0.25">
      <c r="A45" s="108" t="s">
        <v>55</v>
      </c>
      <c r="B45" s="261"/>
      <c r="C45" s="253"/>
      <c r="D45" s="109">
        <v>0</v>
      </c>
      <c r="E45" s="109">
        <v>0</v>
      </c>
      <c r="F45" s="109">
        <v>4.5999999999999999E-2</v>
      </c>
      <c r="G45" s="109">
        <v>0</v>
      </c>
      <c r="H45" s="110">
        <f t="shared" si="4"/>
        <v>4.5999999999999999E-2</v>
      </c>
      <c r="I45" s="109">
        <v>4.5999999999999999E-2</v>
      </c>
      <c r="J45" s="109">
        <v>0</v>
      </c>
    </row>
    <row r="46" spans="1:12" ht="15.75" x14ac:dyDescent="0.25">
      <c r="A46" s="111" t="s">
        <v>40</v>
      </c>
      <c r="B46" s="259"/>
      <c r="C46" s="253"/>
      <c r="D46" s="112">
        <f t="shared" ref="D46:J46" si="5">SUM(D36,D37,D38,D39,D40,D41,D42,D43,D44,D45)</f>
        <v>0</v>
      </c>
      <c r="E46" s="112">
        <f t="shared" si="5"/>
        <v>0</v>
      </c>
      <c r="F46" s="112">
        <f t="shared" si="5"/>
        <v>4.5999999999999999E-2</v>
      </c>
      <c r="G46" s="112">
        <f t="shared" si="5"/>
        <v>54.566679999999998</v>
      </c>
      <c r="H46" s="113">
        <f t="shared" si="5"/>
        <v>54.612679999999997</v>
      </c>
      <c r="I46" s="109">
        <f t="shared" si="5"/>
        <v>45.924119999999995</v>
      </c>
      <c r="J46" s="109">
        <f t="shared" si="5"/>
        <v>85.539280000000005</v>
      </c>
    </row>
    <row r="48" spans="1:12" ht="15.75" x14ac:dyDescent="0.25">
      <c r="A48" s="101" t="s">
        <v>56</v>
      </c>
      <c r="B48" s="262"/>
      <c r="C48" s="253"/>
      <c r="D48" s="102"/>
      <c r="E48" s="102"/>
      <c r="F48" s="102"/>
      <c r="G48" s="102"/>
      <c r="H48" s="103"/>
      <c r="I48" s="104"/>
      <c r="J48" s="104"/>
    </row>
    <row r="49" spans="1:12" ht="15.75" x14ac:dyDescent="0.25">
      <c r="A49" s="105" t="s">
        <v>57</v>
      </c>
      <c r="B49" s="258"/>
      <c r="C49" s="253"/>
      <c r="D49" s="106">
        <v>81.871039999999994</v>
      </c>
      <c r="E49" s="106">
        <v>0</v>
      </c>
      <c r="F49" s="106">
        <v>7.8200000000000006E-2</v>
      </c>
      <c r="G49" s="106">
        <v>9.1519999999999992</v>
      </c>
      <c r="H49" s="107">
        <f>SUM(D49,E49,F49,G49)</f>
        <v>91.10123999999999</v>
      </c>
      <c r="I49" s="106">
        <v>167.23383999999999</v>
      </c>
      <c r="J49" s="106">
        <v>164.965</v>
      </c>
      <c r="K49" s="258"/>
      <c r="L49" s="253"/>
    </row>
    <row r="50" spans="1:12" ht="15.75" x14ac:dyDescent="0.25">
      <c r="A50" s="108" t="s">
        <v>58</v>
      </c>
      <c r="B50" s="261"/>
      <c r="C50" s="253"/>
      <c r="D50" s="109">
        <v>37.746000000000002</v>
      </c>
      <c r="E50" s="109">
        <v>0</v>
      </c>
      <c r="F50" s="109">
        <v>68.149000000000001</v>
      </c>
      <c r="G50" s="109">
        <v>48.017600000000002</v>
      </c>
      <c r="H50" s="110">
        <f>SUM(D50,E50,F50,G50)</f>
        <v>153.9126</v>
      </c>
      <c r="I50" s="109">
        <v>95.574179999999998</v>
      </c>
      <c r="J50" s="109">
        <v>120.08984</v>
      </c>
    </row>
    <row r="51" spans="1:12" ht="15.75" x14ac:dyDescent="0.25">
      <c r="A51" s="111" t="s">
        <v>40</v>
      </c>
      <c r="B51" s="259"/>
      <c r="C51" s="253"/>
      <c r="D51" s="112">
        <f t="shared" ref="D51:J51" si="6">SUM(D49,D50)</f>
        <v>119.61704</v>
      </c>
      <c r="E51" s="112">
        <f t="shared" si="6"/>
        <v>0</v>
      </c>
      <c r="F51" s="112">
        <f t="shared" si="6"/>
        <v>68.227199999999996</v>
      </c>
      <c r="G51" s="112">
        <f t="shared" si="6"/>
        <v>57.169600000000003</v>
      </c>
      <c r="H51" s="113">
        <f t="shared" si="6"/>
        <v>245.01383999999999</v>
      </c>
      <c r="I51" s="109">
        <f t="shared" si="6"/>
        <v>262.80802</v>
      </c>
      <c r="J51" s="109">
        <f t="shared" si="6"/>
        <v>285.05484000000001</v>
      </c>
    </row>
    <row r="53" spans="1:12" ht="15.75" x14ac:dyDescent="0.25">
      <c r="A53" s="101" t="s">
        <v>59</v>
      </c>
      <c r="B53" s="262"/>
      <c r="C53" s="253"/>
      <c r="D53" s="102"/>
      <c r="E53" s="102"/>
      <c r="F53" s="102"/>
      <c r="G53" s="102"/>
      <c r="H53" s="103"/>
      <c r="I53" s="104"/>
      <c r="J53" s="104"/>
    </row>
    <row r="54" spans="1:12" ht="15.75" x14ac:dyDescent="0.25">
      <c r="A54" s="105" t="s">
        <v>60</v>
      </c>
      <c r="B54" s="258"/>
      <c r="C54" s="253"/>
      <c r="D54" s="106">
        <v>9.3589599999999997</v>
      </c>
      <c r="E54" s="106">
        <v>0</v>
      </c>
      <c r="F54" s="106">
        <v>32.186199999999999</v>
      </c>
      <c r="G54" s="106">
        <v>27.68</v>
      </c>
      <c r="H54" s="107">
        <f t="shared" ref="H54:H72" si="7">SUM(D54,E54,F54,G54)</f>
        <v>69.225159999999988</v>
      </c>
      <c r="I54" s="106">
        <v>146.39555999999999</v>
      </c>
      <c r="J54" s="106">
        <v>110.14752</v>
      </c>
      <c r="K54" s="258"/>
      <c r="L54" s="253"/>
    </row>
    <row r="55" spans="1:12" ht="15.75" x14ac:dyDescent="0.25">
      <c r="A55" s="108" t="s">
        <v>144</v>
      </c>
      <c r="B55" s="261"/>
      <c r="C55" s="253"/>
      <c r="D55" s="109">
        <v>0</v>
      </c>
      <c r="E55" s="109">
        <v>0</v>
      </c>
      <c r="F55" s="109">
        <v>0</v>
      </c>
      <c r="G55" s="109">
        <v>0</v>
      </c>
      <c r="H55" s="110">
        <f t="shared" si="7"/>
        <v>0</v>
      </c>
      <c r="I55" s="109">
        <v>0</v>
      </c>
      <c r="J55" s="109">
        <v>1.56</v>
      </c>
    </row>
    <row r="56" spans="1:12" ht="15.75" x14ac:dyDescent="0.25">
      <c r="A56" s="105" t="s">
        <v>12</v>
      </c>
      <c r="B56" s="258"/>
      <c r="C56" s="253"/>
      <c r="D56" s="106">
        <v>524.80768</v>
      </c>
      <c r="E56" s="106">
        <v>0</v>
      </c>
      <c r="F56" s="106">
        <v>289.16059999999999</v>
      </c>
      <c r="G56" s="106">
        <v>296.09107999999998</v>
      </c>
      <c r="H56" s="107">
        <f t="shared" si="7"/>
        <v>1110.05936</v>
      </c>
      <c r="I56" s="106">
        <v>947.99620000000004</v>
      </c>
      <c r="J56" s="106">
        <v>820.05784000000006</v>
      </c>
    </row>
    <row r="57" spans="1:12" ht="15.75" x14ac:dyDescent="0.25">
      <c r="A57" s="108" t="s">
        <v>61</v>
      </c>
      <c r="B57" s="261"/>
      <c r="C57" s="253"/>
      <c r="D57" s="109">
        <v>2.08</v>
      </c>
      <c r="E57" s="109">
        <v>0</v>
      </c>
      <c r="F57" s="109">
        <v>8.7721999999999998</v>
      </c>
      <c r="G57" s="109">
        <v>0</v>
      </c>
      <c r="H57" s="110">
        <f t="shared" si="7"/>
        <v>10.8522</v>
      </c>
      <c r="I57" s="109">
        <v>9.1999999999999998E-2</v>
      </c>
      <c r="J57" s="109">
        <v>2.7890000000000001</v>
      </c>
    </row>
    <row r="58" spans="1:12" ht="15.75" x14ac:dyDescent="0.25">
      <c r="A58" s="105" t="s">
        <v>62</v>
      </c>
      <c r="B58" s="258"/>
      <c r="C58" s="253"/>
      <c r="D58" s="106">
        <v>36.927520000000001</v>
      </c>
      <c r="E58" s="106">
        <v>0</v>
      </c>
      <c r="F58" s="106">
        <v>3.6753999999999998</v>
      </c>
      <c r="G58" s="106">
        <v>0</v>
      </c>
      <c r="H58" s="107">
        <f t="shared" si="7"/>
        <v>40.602919999999997</v>
      </c>
      <c r="I58" s="106">
        <v>35.085000000000001</v>
      </c>
      <c r="J58" s="106">
        <v>28.018000000000001</v>
      </c>
    </row>
    <row r="59" spans="1:12" ht="15.75" x14ac:dyDescent="0.25">
      <c r="A59" s="108" t="s">
        <v>63</v>
      </c>
      <c r="B59" s="261"/>
      <c r="C59" s="253"/>
      <c r="D59" s="109">
        <v>0.62539999999999996</v>
      </c>
      <c r="E59" s="109">
        <v>0</v>
      </c>
      <c r="F59" s="109">
        <v>0.41399999999999998</v>
      </c>
      <c r="G59" s="109">
        <v>0</v>
      </c>
      <c r="H59" s="110">
        <f t="shared" si="7"/>
        <v>1.0393999999999999</v>
      </c>
      <c r="I59" s="109">
        <v>0.41</v>
      </c>
      <c r="J59" s="109">
        <v>0</v>
      </c>
    </row>
    <row r="60" spans="1:12" ht="15.75" x14ac:dyDescent="0.25">
      <c r="A60" s="105" t="s">
        <v>145</v>
      </c>
      <c r="B60" s="258"/>
      <c r="C60" s="253"/>
      <c r="D60" s="106">
        <v>0</v>
      </c>
      <c r="E60" s="106">
        <v>0</v>
      </c>
      <c r="F60" s="106">
        <v>0</v>
      </c>
      <c r="G60" s="106">
        <v>3.1E-2</v>
      </c>
      <c r="H60" s="107">
        <f t="shared" si="7"/>
        <v>3.1E-2</v>
      </c>
      <c r="I60" s="106">
        <v>0</v>
      </c>
      <c r="J60" s="106">
        <v>0</v>
      </c>
    </row>
    <row r="61" spans="1:12" ht="15.75" x14ac:dyDescent="0.25">
      <c r="A61" s="108" t="s">
        <v>65</v>
      </c>
      <c r="B61" s="261"/>
      <c r="C61" s="253"/>
      <c r="D61" s="109">
        <v>0</v>
      </c>
      <c r="E61" s="109">
        <v>0</v>
      </c>
      <c r="F61" s="109">
        <v>4.5999999999999999E-2</v>
      </c>
      <c r="G61" s="109">
        <v>0</v>
      </c>
      <c r="H61" s="110">
        <f t="shared" si="7"/>
        <v>4.5999999999999999E-2</v>
      </c>
      <c r="I61" s="109">
        <v>1.345</v>
      </c>
      <c r="J61" s="109">
        <v>0</v>
      </c>
    </row>
    <row r="62" spans="1:12" ht="15.75" x14ac:dyDescent="0.25">
      <c r="A62" s="105" t="s">
        <v>66</v>
      </c>
      <c r="B62" s="258"/>
      <c r="C62" s="253"/>
      <c r="D62" s="106">
        <v>0</v>
      </c>
      <c r="E62" s="106">
        <v>0</v>
      </c>
      <c r="F62" s="106">
        <v>5.9799999999999999E-2</v>
      </c>
      <c r="G62" s="106">
        <v>0</v>
      </c>
      <c r="H62" s="107">
        <f t="shared" si="7"/>
        <v>5.9799999999999999E-2</v>
      </c>
      <c r="I62" s="106">
        <v>0.1</v>
      </c>
      <c r="J62" s="106">
        <v>0</v>
      </c>
    </row>
    <row r="63" spans="1:12" ht="15.75" x14ac:dyDescent="0.25">
      <c r="A63" s="108" t="s">
        <v>68</v>
      </c>
      <c r="B63" s="261"/>
      <c r="C63" s="253"/>
      <c r="D63" s="109">
        <v>3.0165199999999999</v>
      </c>
      <c r="E63" s="109">
        <v>0</v>
      </c>
      <c r="F63" s="109">
        <v>0.2576</v>
      </c>
      <c r="G63" s="109">
        <v>0</v>
      </c>
      <c r="H63" s="110">
        <f t="shared" si="7"/>
        <v>3.2741199999999999</v>
      </c>
      <c r="I63" s="109">
        <v>0</v>
      </c>
      <c r="J63" s="109">
        <v>0</v>
      </c>
    </row>
    <row r="64" spans="1:12" ht="15.75" x14ac:dyDescent="0.25">
      <c r="A64" s="105" t="s">
        <v>146</v>
      </c>
      <c r="B64" s="258"/>
      <c r="C64" s="253"/>
      <c r="D64" s="106">
        <v>0</v>
      </c>
      <c r="E64" s="106">
        <v>0</v>
      </c>
      <c r="F64" s="106">
        <v>0.29899999999999999</v>
      </c>
      <c r="G64" s="106">
        <v>0</v>
      </c>
      <c r="H64" s="107">
        <f t="shared" si="7"/>
        <v>0.29899999999999999</v>
      </c>
      <c r="I64" s="106">
        <v>9.1999999999999998E-2</v>
      </c>
      <c r="J64" s="106">
        <v>0</v>
      </c>
    </row>
    <row r="65" spans="1:12" ht="15.75" x14ac:dyDescent="0.25">
      <c r="A65" s="108" t="s">
        <v>69</v>
      </c>
      <c r="B65" s="261"/>
      <c r="C65" s="253"/>
      <c r="D65" s="109">
        <v>12.947559999999999</v>
      </c>
      <c r="E65" s="109">
        <v>0</v>
      </c>
      <c r="F65" s="109">
        <v>10.948</v>
      </c>
      <c r="G65" s="109">
        <v>0</v>
      </c>
      <c r="H65" s="110">
        <f t="shared" si="7"/>
        <v>23.89556</v>
      </c>
      <c r="I65" s="109">
        <v>10.711080000000001</v>
      </c>
      <c r="J65" s="109">
        <v>18.385999999999999</v>
      </c>
    </row>
    <row r="66" spans="1:12" ht="15.75" x14ac:dyDescent="0.25">
      <c r="A66" s="105" t="s">
        <v>70</v>
      </c>
      <c r="B66" s="258"/>
      <c r="C66" s="253"/>
      <c r="D66" s="106">
        <v>2.069</v>
      </c>
      <c r="E66" s="106">
        <v>0</v>
      </c>
      <c r="F66" s="106">
        <v>9.1999999999999998E-2</v>
      </c>
      <c r="G66" s="106">
        <v>0</v>
      </c>
      <c r="H66" s="107">
        <f t="shared" si="7"/>
        <v>2.161</v>
      </c>
      <c r="I66" s="106">
        <v>0</v>
      </c>
      <c r="J66" s="106">
        <v>0</v>
      </c>
    </row>
    <row r="67" spans="1:12" ht="15.75" x14ac:dyDescent="0.25">
      <c r="A67" s="108" t="s">
        <v>71</v>
      </c>
      <c r="B67" s="261"/>
      <c r="C67" s="253"/>
      <c r="D67" s="109">
        <v>0.42599999999999999</v>
      </c>
      <c r="E67" s="109">
        <v>0</v>
      </c>
      <c r="F67" s="109">
        <v>0</v>
      </c>
      <c r="G67" s="109">
        <v>0</v>
      </c>
      <c r="H67" s="110">
        <f t="shared" si="7"/>
        <v>0.42599999999999999</v>
      </c>
      <c r="I67" s="109">
        <v>0.26500000000000001</v>
      </c>
      <c r="J67" s="109">
        <v>0.629</v>
      </c>
    </row>
    <row r="68" spans="1:12" ht="15.75" x14ac:dyDescent="0.25">
      <c r="A68" s="105" t="s">
        <v>72</v>
      </c>
      <c r="B68" s="258"/>
      <c r="C68" s="253"/>
      <c r="D68" s="106">
        <v>0</v>
      </c>
      <c r="E68" s="106">
        <v>0</v>
      </c>
      <c r="F68" s="106">
        <v>0</v>
      </c>
      <c r="G68" s="106">
        <v>1</v>
      </c>
      <c r="H68" s="107">
        <f t="shared" si="7"/>
        <v>1</v>
      </c>
      <c r="I68" s="106">
        <v>2.9830000000000001</v>
      </c>
      <c r="J68" s="106">
        <v>4.4939999999999998</v>
      </c>
    </row>
    <row r="69" spans="1:12" ht="15.75" x14ac:dyDescent="0.25">
      <c r="A69" s="108" t="s">
        <v>73</v>
      </c>
      <c r="B69" s="261"/>
      <c r="C69" s="253"/>
      <c r="D69" s="109">
        <v>2.6</v>
      </c>
      <c r="E69" s="109">
        <v>0</v>
      </c>
      <c r="F69" s="109">
        <v>0.7268</v>
      </c>
      <c r="G69" s="109">
        <v>0</v>
      </c>
      <c r="H69" s="110">
        <f t="shared" si="7"/>
        <v>3.3268</v>
      </c>
      <c r="I69" s="109">
        <v>5.9369800000000001</v>
      </c>
      <c r="J69" s="109">
        <v>5.9749999999999996</v>
      </c>
    </row>
    <row r="70" spans="1:12" ht="15.75" x14ac:dyDescent="0.25">
      <c r="A70" s="105" t="s">
        <v>147</v>
      </c>
      <c r="B70" s="258"/>
      <c r="C70" s="253"/>
      <c r="D70" s="106">
        <v>0</v>
      </c>
      <c r="E70" s="106">
        <v>0</v>
      </c>
      <c r="F70" s="106">
        <v>19.940999999999999</v>
      </c>
      <c r="G70" s="106">
        <v>0</v>
      </c>
      <c r="H70" s="107">
        <f t="shared" si="7"/>
        <v>19.940999999999999</v>
      </c>
      <c r="I70" s="106">
        <v>35.207720000000002</v>
      </c>
      <c r="J70" s="106">
        <v>14.608000000000001</v>
      </c>
    </row>
    <row r="71" spans="1:12" ht="15.75" x14ac:dyDescent="0.25">
      <c r="A71" s="108" t="s">
        <v>76</v>
      </c>
      <c r="B71" s="261"/>
      <c r="C71" s="253"/>
      <c r="D71" s="109">
        <v>7.9736799999999999</v>
      </c>
      <c r="E71" s="109">
        <v>0</v>
      </c>
      <c r="F71" s="109">
        <v>0</v>
      </c>
      <c r="G71" s="109">
        <v>0</v>
      </c>
      <c r="H71" s="110">
        <f t="shared" si="7"/>
        <v>7.9736799999999999</v>
      </c>
      <c r="I71" s="109">
        <v>2.6</v>
      </c>
      <c r="J71" s="109">
        <v>2.86</v>
      </c>
    </row>
    <row r="72" spans="1:12" ht="15.75" x14ac:dyDescent="0.25">
      <c r="A72" s="105" t="s">
        <v>39</v>
      </c>
      <c r="B72" s="258"/>
      <c r="C72" s="253"/>
      <c r="D72" s="106">
        <v>0</v>
      </c>
      <c r="E72" s="106">
        <v>0</v>
      </c>
      <c r="F72" s="106">
        <v>0</v>
      </c>
      <c r="G72" s="106">
        <v>0</v>
      </c>
      <c r="H72" s="107">
        <f t="shared" si="7"/>
        <v>0</v>
      </c>
      <c r="I72" s="106">
        <v>3.431</v>
      </c>
      <c r="J72" s="106">
        <v>0</v>
      </c>
    </row>
    <row r="73" spans="1:12" ht="15.75" x14ac:dyDescent="0.25">
      <c r="A73" s="111" t="s">
        <v>40</v>
      </c>
      <c r="B73" s="259"/>
      <c r="C73" s="253"/>
      <c r="D73" s="112">
        <f t="shared" ref="D73:J73" si="8">SUM(D54,D55,D56,D57,D58,D59,D60,D61,D62,D63,D64,D65,D66,D67,D68,D69,D70,D71,D72)</f>
        <v>602.83231999999998</v>
      </c>
      <c r="E73" s="112">
        <f t="shared" si="8"/>
        <v>0</v>
      </c>
      <c r="F73" s="112">
        <f t="shared" si="8"/>
        <v>366.57859999999994</v>
      </c>
      <c r="G73" s="112">
        <f t="shared" si="8"/>
        <v>324.80207999999999</v>
      </c>
      <c r="H73" s="113">
        <f t="shared" si="8"/>
        <v>1294.213</v>
      </c>
      <c r="I73" s="109">
        <f t="shared" si="8"/>
        <v>1192.6505400000003</v>
      </c>
      <c r="J73" s="109">
        <f t="shared" si="8"/>
        <v>1009.5243600000001</v>
      </c>
    </row>
    <row r="75" spans="1:12" ht="15.75" x14ac:dyDescent="0.25">
      <c r="A75" s="101" t="s">
        <v>77</v>
      </c>
      <c r="B75" s="262"/>
      <c r="C75" s="253"/>
      <c r="D75" s="102"/>
      <c r="E75" s="102"/>
      <c r="F75" s="102"/>
      <c r="G75" s="102"/>
      <c r="H75" s="103"/>
      <c r="I75" s="104"/>
      <c r="J75" s="104"/>
    </row>
    <row r="76" spans="1:12" ht="15.75" x14ac:dyDescent="0.25">
      <c r="A76" s="105" t="s">
        <v>78</v>
      </c>
      <c r="B76" s="258"/>
      <c r="C76" s="253"/>
      <c r="D76" s="106">
        <v>3.9319999999999999</v>
      </c>
      <c r="E76" s="106">
        <v>0</v>
      </c>
      <c r="F76" s="106">
        <v>0</v>
      </c>
      <c r="G76" s="106">
        <v>0</v>
      </c>
      <c r="H76" s="107">
        <f t="shared" ref="H76:H92" si="9">SUM(D76,E76,F76,G76)</f>
        <v>3.9319999999999999</v>
      </c>
      <c r="I76" s="106">
        <v>1.8180000000000001</v>
      </c>
      <c r="J76" s="106">
        <v>1.6379999999999999</v>
      </c>
      <c r="K76" s="258"/>
      <c r="L76" s="253"/>
    </row>
    <row r="77" spans="1:12" ht="15.75" x14ac:dyDescent="0.25">
      <c r="A77" s="108" t="s">
        <v>148</v>
      </c>
      <c r="B77" s="261"/>
      <c r="C77" s="253"/>
      <c r="D77" s="109">
        <v>0</v>
      </c>
      <c r="E77" s="109">
        <v>0</v>
      </c>
      <c r="F77" s="109">
        <v>5.9799999999999999E-2</v>
      </c>
      <c r="G77" s="109">
        <v>0</v>
      </c>
      <c r="H77" s="110">
        <f t="shared" si="9"/>
        <v>5.9799999999999999E-2</v>
      </c>
      <c r="I77" s="109">
        <v>0</v>
      </c>
      <c r="J77" s="109">
        <v>0</v>
      </c>
    </row>
    <row r="78" spans="1:12" ht="15.75" x14ac:dyDescent="0.25">
      <c r="A78" s="105" t="s">
        <v>79</v>
      </c>
      <c r="B78" s="258"/>
      <c r="C78" s="253"/>
      <c r="D78" s="106">
        <v>0</v>
      </c>
      <c r="E78" s="106">
        <v>0</v>
      </c>
      <c r="F78" s="106">
        <v>0</v>
      </c>
      <c r="G78" s="106">
        <v>0</v>
      </c>
      <c r="H78" s="107">
        <f t="shared" si="9"/>
        <v>0</v>
      </c>
      <c r="I78" s="106">
        <v>0.17</v>
      </c>
      <c r="J78" s="106">
        <v>0.17</v>
      </c>
    </row>
    <row r="79" spans="1:12" ht="15.75" x14ac:dyDescent="0.25">
      <c r="A79" s="108" t="s">
        <v>149</v>
      </c>
      <c r="B79" s="261"/>
      <c r="C79" s="253"/>
      <c r="D79" s="109">
        <v>0</v>
      </c>
      <c r="E79" s="109">
        <v>0</v>
      </c>
      <c r="F79" s="109">
        <v>0</v>
      </c>
      <c r="G79" s="109">
        <v>0</v>
      </c>
      <c r="H79" s="110">
        <f t="shared" si="9"/>
        <v>0</v>
      </c>
      <c r="I79" s="109">
        <v>0.13</v>
      </c>
      <c r="J79" s="109">
        <v>0</v>
      </c>
    </row>
    <row r="80" spans="1:12" ht="15.75" x14ac:dyDescent="0.25">
      <c r="A80" s="105" t="s">
        <v>80</v>
      </c>
      <c r="B80" s="258"/>
      <c r="C80" s="253"/>
      <c r="D80" s="106">
        <v>0</v>
      </c>
      <c r="E80" s="106">
        <v>0</v>
      </c>
      <c r="F80" s="106">
        <v>2.8290000000000002</v>
      </c>
      <c r="G80" s="106">
        <v>2.73</v>
      </c>
      <c r="H80" s="107">
        <f t="shared" si="9"/>
        <v>5.5590000000000002</v>
      </c>
      <c r="I80" s="106">
        <v>0</v>
      </c>
      <c r="J80" s="106">
        <v>0</v>
      </c>
    </row>
    <row r="81" spans="1:12" ht="15.75" x14ac:dyDescent="0.25">
      <c r="A81" s="108" t="s">
        <v>150</v>
      </c>
      <c r="B81" s="261"/>
      <c r="C81" s="253"/>
      <c r="D81" s="109">
        <v>0</v>
      </c>
      <c r="E81" s="109">
        <v>0</v>
      </c>
      <c r="F81" s="109">
        <v>5.5199999999999999E-2</v>
      </c>
      <c r="G81" s="109">
        <v>0</v>
      </c>
      <c r="H81" s="110">
        <f t="shared" si="9"/>
        <v>5.5199999999999999E-2</v>
      </c>
      <c r="I81" s="109">
        <v>0</v>
      </c>
      <c r="J81" s="109">
        <v>0</v>
      </c>
    </row>
    <row r="82" spans="1:12" ht="15.75" x14ac:dyDescent="0.25">
      <c r="A82" s="105" t="s">
        <v>81</v>
      </c>
      <c r="B82" s="258"/>
      <c r="C82" s="253"/>
      <c r="D82" s="106">
        <v>0</v>
      </c>
      <c r="E82" s="106">
        <v>0</v>
      </c>
      <c r="F82" s="106">
        <v>1.0533999999999999</v>
      </c>
      <c r="G82" s="106">
        <v>0</v>
      </c>
      <c r="H82" s="107">
        <f t="shared" si="9"/>
        <v>1.0533999999999999</v>
      </c>
      <c r="I82" s="106">
        <v>1.41404</v>
      </c>
      <c r="J82" s="106">
        <v>0</v>
      </c>
    </row>
    <row r="83" spans="1:12" ht="15.75" x14ac:dyDescent="0.25">
      <c r="A83" s="108" t="s">
        <v>151</v>
      </c>
      <c r="B83" s="261"/>
      <c r="C83" s="253"/>
      <c r="D83" s="109">
        <v>107.746</v>
      </c>
      <c r="E83" s="109">
        <v>0</v>
      </c>
      <c r="F83" s="109">
        <v>0</v>
      </c>
      <c r="G83" s="109">
        <v>0</v>
      </c>
      <c r="H83" s="110">
        <f t="shared" si="9"/>
        <v>107.746</v>
      </c>
      <c r="I83" s="109">
        <v>37.732999999999997</v>
      </c>
      <c r="J83" s="109">
        <v>0</v>
      </c>
    </row>
    <row r="84" spans="1:12" ht="15.75" x14ac:dyDescent="0.25">
      <c r="A84" s="105" t="s">
        <v>83</v>
      </c>
      <c r="B84" s="258"/>
      <c r="C84" s="253"/>
      <c r="D84" s="106">
        <v>0</v>
      </c>
      <c r="E84" s="106">
        <v>0</v>
      </c>
      <c r="F84" s="106">
        <v>0.13800000000000001</v>
      </c>
      <c r="G84" s="106">
        <v>0</v>
      </c>
      <c r="H84" s="107">
        <f t="shared" si="9"/>
        <v>0.13800000000000001</v>
      </c>
      <c r="I84" s="106">
        <v>0.13800000000000001</v>
      </c>
      <c r="J84" s="106">
        <v>0</v>
      </c>
    </row>
    <row r="85" spans="1:12" ht="15.75" x14ac:dyDescent="0.25">
      <c r="A85" s="108" t="s">
        <v>86</v>
      </c>
      <c r="B85" s="261"/>
      <c r="C85" s="253"/>
      <c r="D85" s="109">
        <v>0</v>
      </c>
      <c r="E85" s="109">
        <v>0</v>
      </c>
      <c r="F85" s="109">
        <v>0</v>
      </c>
      <c r="G85" s="109">
        <v>0</v>
      </c>
      <c r="H85" s="110">
        <f t="shared" si="9"/>
        <v>0</v>
      </c>
      <c r="I85" s="109">
        <v>5.5199999999999999E-2</v>
      </c>
      <c r="J85" s="109">
        <v>0</v>
      </c>
    </row>
    <row r="86" spans="1:12" ht="15.75" x14ac:dyDescent="0.25">
      <c r="A86" s="105" t="s">
        <v>152</v>
      </c>
      <c r="B86" s="258"/>
      <c r="C86" s="253"/>
      <c r="D86" s="106">
        <v>0</v>
      </c>
      <c r="E86" s="106">
        <v>0</v>
      </c>
      <c r="F86" s="106">
        <v>1.5087999999999999</v>
      </c>
      <c r="G86" s="106">
        <v>0</v>
      </c>
      <c r="H86" s="107">
        <f t="shared" si="9"/>
        <v>1.5087999999999999</v>
      </c>
      <c r="I86" s="106">
        <v>0.73599999999999999</v>
      </c>
      <c r="J86" s="106">
        <v>0</v>
      </c>
    </row>
    <row r="87" spans="1:12" ht="15.75" x14ac:dyDescent="0.25">
      <c r="A87" s="108" t="s">
        <v>153</v>
      </c>
      <c r="B87" s="261"/>
      <c r="C87" s="253"/>
      <c r="D87" s="109">
        <v>0</v>
      </c>
      <c r="E87" s="109">
        <v>0</v>
      </c>
      <c r="F87" s="109">
        <v>8.1327999999999996</v>
      </c>
      <c r="G87" s="109">
        <v>0.52936000000000005</v>
      </c>
      <c r="H87" s="110">
        <f t="shared" si="9"/>
        <v>8.6621600000000001</v>
      </c>
      <c r="I87" s="109">
        <v>10.353999999999999</v>
      </c>
      <c r="J87" s="109">
        <v>5.0462400000000001</v>
      </c>
    </row>
    <row r="88" spans="1:12" ht="15.75" x14ac:dyDescent="0.25">
      <c r="A88" s="105" t="s">
        <v>89</v>
      </c>
      <c r="B88" s="258"/>
      <c r="C88" s="253"/>
      <c r="D88" s="106">
        <v>31.128799999999998</v>
      </c>
      <c r="E88" s="106">
        <v>0</v>
      </c>
      <c r="F88" s="106">
        <v>5.8834</v>
      </c>
      <c r="G88" s="106">
        <v>0</v>
      </c>
      <c r="H88" s="107">
        <f t="shared" si="9"/>
        <v>37.0122</v>
      </c>
      <c r="I88" s="106">
        <v>19.724440000000001</v>
      </c>
      <c r="J88" s="106">
        <v>24.3</v>
      </c>
    </row>
    <row r="89" spans="1:12" ht="15.75" x14ac:dyDescent="0.25">
      <c r="A89" s="108" t="s">
        <v>90</v>
      </c>
      <c r="B89" s="261"/>
      <c r="C89" s="253"/>
      <c r="D89" s="109">
        <v>0.104</v>
      </c>
      <c r="E89" s="109">
        <v>0</v>
      </c>
      <c r="F89" s="109">
        <v>0.10580000000000001</v>
      </c>
      <c r="G89" s="109">
        <v>0</v>
      </c>
      <c r="H89" s="110">
        <f t="shared" si="9"/>
        <v>0.20979999999999999</v>
      </c>
      <c r="I89" s="109">
        <v>0</v>
      </c>
      <c r="J89" s="109">
        <v>0</v>
      </c>
    </row>
    <row r="90" spans="1:12" ht="15.75" x14ac:dyDescent="0.25">
      <c r="A90" s="105" t="s">
        <v>91</v>
      </c>
      <c r="B90" s="258"/>
      <c r="C90" s="253"/>
      <c r="D90" s="106">
        <v>0</v>
      </c>
      <c r="E90" s="106">
        <v>0</v>
      </c>
      <c r="F90" s="106">
        <v>8.2799999999999999E-2</v>
      </c>
      <c r="G90" s="106">
        <v>0</v>
      </c>
      <c r="H90" s="107">
        <f t="shared" si="9"/>
        <v>8.2799999999999999E-2</v>
      </c>
      <c r="I90" s="106">
        <v>4.5999999999999999E-2</v>
      </c>
      <c r="J90" s="106">
        <v>0</v>
      </c>
    </row>
    <row r="91" spans="1:12" ht="15.75" x14ac:dyDescent="0.25">
      <c r="A91" s="108" t="s">
        <v>92</v>
      </c>
      <c r="B91" s="261"/>
      <c r="C91" s="253"/>
      <c r="D91" s="109">
        <v>0</v>
      </c>
      <c r="E91" s="109">
        <v>0</v>
      </c>
      <c r="F91" s="109">
        <v>0</v>
      </c>
      <c r="G91" s="109">
        <v>0</v>
      </c>
      <c r="H91" s="110">
        <f t="shared" si="9"/>
        <v>0</v>
      </c>
      <c r="I91" s="109">
        <v>4.5999999999999999E-2</v>
      </c>
      <c r="J91" s="109">
        <v>0</v>
      </c>
    </row>
    <row r="92" spans="1:12" ht="15.75" x14ac:dyDescent="0.25">
      <c r="A92" s="105" t="s">
        <v>154</v>
      </c>
      <c r="B92" s="258"/>
      <c r="C92" s="253"/>
      <c r="D92" s="106">
        <v>4.7569999999999997</v>
      </c>
      <c r="E92" s="106">
        <v>0</v>
      </c>
      <c r="F92" s="106">
        <v>0</v>
      </c>
      <c r="G92" s="106">
        <v>0</v>
      </c>
      <c r="H92" s="107">
        <f t="shared" si="9"/>
        <v>4.7569999999999997</v>
      </c>
      <c r="I92" s="106">
        <v>1</v>
      </c>
      <c r="J92" s="106">
        <v>0</v>
      </c>
    </row>
    <row r="93" spans="1:12" ht="15.75" x14ac:dyDescent="0.25">
      <c r="A93" s="111" t="s">
        <v>40</v>
      </c>
      <c r="B93" s="259"/>
      <c r="C93" s="253"/>
      <c r="D93" s="112">
        <f t="shared" ref="D93:J93" si="10">SUM(D76,D77,D78,D79,D80,D81,D82,D83,D84,D85,D86,D87,D88,D89,D90,D91,D92)</f>
        <v>147.66780000000003</v>
      </c>
      <c r="E93" s="112">
        <f t="shared" si="10"/>
        <v>0</v>
      </c>
      <c r="F93" s="112">
        <f t="shared" si="10"/>
        <v>19.849</v>
      </c>
      <c r="G93" s="112">
        <f t="shared" si="10"/>
        <v>3.25936</v>
      </c>
      <c r="H93" s="113">
        <f t="shared" si="10"/>
        <v>170.77616</v>
      </c>
      <c r="I93" s="109">
        <f t="shared" si="10"/>
        <v>73.364680000000007</v>
      </c>
      <c r="J93" s="109">
        <f t="shared" si="10"/>
        <v>31.154240000000001</v>
      </c>
    </row>
    <row r="95" spans="1:12" ht="15.75" x14ac:dyDescent="0.25">
      <c r="A95" s="101" t="s">
        <v>93</v>
      </c>
      <c r="B95" s="262"/>
      <c r="C95" s="253"/>
      <c r="D95" s="102"/>
      <c r="E95" s="102"/>
      <c r="F95" s="102"/>
      <c r="G95" s="102"/>
      <c r="H95" s="103"/>
      <c r="I95" s="104"/>
      <c r="J95" s="104"/>
    </row>
    <row r="96" spans="1:12" ht="15.75" x14ac:dyDescent="0.25">
      <c r="A96" s="105" t="s">
        <v>94</v>
      </c>
      <c r="B96" s="258"/>
      <c r="C96" s="253"/>
      <c r="D96" s="106">
        <v>0</v>
      </c>
      <c r="E96" s="106">
        <v>0</v>
      </c>
      <c r="F96" s="106">
        <v>1.6928000000000001</v>
      </c>
      <c r="G96" s="106">
        <v>0</v>
      </c>
      <c r="H96" s="107">
        <f t="shared" ref="H96:H105" si="11">SUM(D96,E96,F96,G96)</f>
        <v>1.6928000000000001</v>
      </c>
      <c r="I96" s="106">
        <v>0.27600000000000002</v>
      </c>
      <c r="J96" s="106">
        <v>0.23499999999999999</v>
      </c>
      <c r="K96" s="258"/>
      <c r="L96" s="253"/>
    </row>
    <row r="97" spans="1:12" ht="15.75" x14ac:dyDescent="0.25">
      <c r="A97" s="108" t="s">
        <v>95</v>
      </c>
      <c r="B97" s="261"/>
      <c r="C97" s="253"/>
      <c r="D97" s="109">
        <v>0</v>
      </c>
      <c r="E97" s="109">
        <v>0</v>
      </c>
      <c r="F97" s="109">
        <v>0.2576</v>
      </c>
      <c r="G97" s="109">
        <v>0</v>
      </c>
      <c r="H97" s="110">
        <f t="shared" si="11"/>
        <v>0.2576</v>
      </c>
      <c r="I97" s="109">
        <v>5.704E-2</v>
      </c>
      <c r="J97" s="109">
        <v>0</v>
      </c>
    </row>
    <row r="98" spans="1:12" ht="15.75" x14ac:dyDescent="0.25">
      <c r="A98" s="105" t="s">
        <v>96</v>
      </c>
      <c r="B98" s="258"/>
      <c r="C98" s="253"/>
      <c r="D98" s="106">
        <v>0.25791999999999998</v>
      </c>
      <c r="E98" s="106">
        <v>0</v>
      </c>
      <c r="F98" s="106">
        <v>0</v>
      </c>
      <c r="G98" s="106">
        <v>0</v>
      </c>
      <c r="H98" s="107">
        <f t="shared" si="11"/>
        <v>0.25791999999999998</v>
      </c>
      <c r="I98" s="106">
        <v>0</v>
      </c>
      <c r="J98" s="106">
        <v>0</v>
      </c>
    </row>
    <row r="99" spans="1:12" ht="15.75" x14ac:dyDescent="0.25">
      <c r="A99" s="108" t="s">
        <v>97</v>
      </c>
      <c r="B99" s="261"/>
      <c r="C99" s="253"/>
      <c r="D99" s="109">
        <v>0</v>
      </c>
      <c r="E99" s="109">
        <v>0</v>
      </c>
      <c r="F99" s="109">
        <v>0</v>
      </c>
      <c r="G99" s="109">
        <v>1.6</v>
      </c>
      <c r="H99" s="110">
        <f t="shared" si="11"/>
        <v>1.6</v>
      </c>
      <c r="I99" s="109">
        <v>0.3</v>
      </c>
      <c r="J99" s="109">
        <v>1.1282799999999999</v>
      </c>
    </row>
    <row r="100" spans="1:12" ht="15.75" x14ac:dyDescent="0.25">
      <c r="A100" s="105" t="s">
        <v>98</v>
      </c>
      <c r="B100" s="258"/>
      <c r="C100" s="253"/>
      <c r="D100" s="106">
        <v>0</v>
      </c>
      <c r="E100" s="106">
        <v>0</v>
      </c>
      <c r="F100" s="106">
        <v>1.0349999999999999</v>
      </c>
      <c r="G100" s="106">
        <v>0</v>
      </c>
      <c r="H100" s="107">
        <f t="shared" si="11"/>
        <v>1.0349999999999999</v>
      </c>
      <c r="I100" s="106">
        <v>1.22258</v>
      </c>
      <c r="J100" s="106">
        <v>0</v>
      </c>
    </row>
    <row r="101" spans="1:12" ht="15.75" x14ac:dyDescent="0.25">
      <c r="A101" s="108" t="s">
        <v>99</v>
      </c>
      <c r="B101" s="261"/>
      <c r="C101" s="253"/>
      <c r="D101" s="109">
        <v>0</v>
      </c>
      <c r="E101" s="109">
        <v>0</v>
      </c>
      <c r="F101" s="109">
        <v>3.6799999999999999E-2</v>
      </c>
      <c r="G101" s="109">
        <v>0</v>
      </c>
      <c r="H101" s="110">
        <f t="shared" si="11"/>
        <v>3.6799999999999999E-2</v>
      </c>
      <c r="I101" s="109">
        <v>0</v>
      </c>
      <c r="J101" s="109">
        <v>0</v>
      </c>
    </row>
    <row r="102" spans="1:12" ht="15.75" x14ac:dyDescent="0.25">
      <c r="A102" s="105" t="s">
        <v>155</v>
      </c>
      <c r="B102" s="258"/>
      <c r="C102" s="253"/>
      <c r="D102" s="106">
        <v>0</v>
      </c>
      <c r="E102" s="106">
        <v>0</v>
      </c>
      <c r="F102" s="106">
        <v>9.1999999999999998E-2</v>
      </c>
      <c r="G102" s="106">
        <v>0</v>
      </c>
      <c r="H102" s="107">
        <f t="shared" si="11"/>
        <v>9.1999999999999998E-2</v>
      </c>
      <c r="I102" s="106">
        <v>0</v>
      </c>
      <c r="J102" s="106">
        <v>0</v>
      </c>
    </row>
    <row r="103" spans="1:12" ht="15.75" x14ac:dyDescent="0.25">
      <c r="A103" s="108" t="s">
        <v>100</v>
      </c>
      <c r="B103" s="261"/>
      <c r="C103" s="253"/>
      <c r="D103" s="109">
        <v>6.6000000000000003E-2</v>
      </c>
      <c r="E103" s="109">
        <v>0</v>
      </c>
      <c r="F103" s="109">
        <v>0</v>
      </c>
      <c r="G103" s="109">
        <v>0</v>
      </c>
      <c r="H103" s="110">
        <f t="shared" si="11"/>
        <v>6.6000000000000003E-2</v>
      </c>
      <c r="I103" s="109">
        <v>0</v>
      </c>
      <c r="J103" s="109">
        <v>0</v>
      </c>
    </row>
    <row r="104" spans="1:12" ht="15.75" x14ac:dyDescent="0.25">
      <c r="A104" s="105" t="s">
        <v>101</v>
      </c>
      <c r="B104" s="258"/>
      <c r="C104" s="253"/>
      <c r="D104" s="106">
        <v>0</v>
      </c>
      <c r="E104" s="106">
        <v>0</v>
      </c>
      <c r="F104" s="106">
        <v>1.3386</v>
      </c>
      <c r="G104" s="106">
        <v>0</v>
      </c>
      <c r="H104" s="107">
        <f t="shared" si="11"/>
        <v>1.3386</v>
      </c>
      <c r="I104" s="106">
        <v>0.64676</v>
      </c>
      <c r="J104" s="106">
        <v>0</v>
      </c>
    </row>
    <row r="105" spans="1:12" ht="15.75" x14ac:dyDescent="0.25">
      <c r="A105" s="108" t="s">
        <v>103</v>
      </c>
      <c r="B105" s="261"/>
      <c r="C105" s="253"/>
      <c r="D105" s="109">
        <v>10.504</v>
      </c>
      <c r="E105" s="109">
        <v>0</v>
      </c>
      <c r="F105" s="109">
        <v>2.8795999999999999</v>
      </c>
      <c r="G105" s="109">
        <v>4.16</v>
      </c>
      <c r="H105" s="110">
        <f t="shared" si="11"/>
        <v>17.543599999999998</v>
      </c>
      <c r="I105" s="109">
        <v>6.1490999999999998</v>
      </c>
      <c r="J105" s="109">
        <v>19.196000000000002</v>
      </c>
    </row>
    <row r="106" spans="1:12" ht="15.75" x14ac:dyDescent="0.25">
      <c r="A106" s="111" t="s">
        <v>40</v>
      </c>
      <c r="B106" s="259"/>
      <c r="C106" s="253"/>
      <c r="D106" s="112">
        <f t="shared" ref="D106:J106" si="12">SUM(D96,D97,D98,D99,D100,D101,D102,D103,D104,D105)</f>
        <v>10.827919999999999</v>
      </c>
      <c r="E106" s="112">
        <f t="shared" si="12"/>
        <v>0</v>
      </c>
      <c r="F106" s="112">
        <f t="shared" si="12"/>
        <v>7.3323999999999998</v>
      </c>
      <c r="G106" s="112">
        <f t="shared" si="12"/>
        <v>5.76</v>
      </c>
      <c r="H106" s="113">
        <f t="shared" si="12"/>
        <v>23.920319999999997</v>
      </c>
      <c r="I106" s="109">
        <f t="shared" si="12"/>
        <v>8.6514799999999994</v>
      </c>
      <c r="J106" s="109">
        <f t="shared" si="12"/>
        <v>20.559280000000001</v>
      </c>
    </row>
    <row r="108" spans="1:12" ht="15.75" x14ac:dyDescent="0.25">
      <c r="A108" s="101" t="s">
        <v>104</v>
      </c>
      <c r="B108" s="262"/>
      <c r="C108" s="253"/>
      <c r="D108" s="102"/>
      <c r="E108" s="102"/>
      <c r="F108" s="102"/>
      <c r="G108" s="102"/>
      <c r="H108" s="103"/>
      <c r="I108" s="104"/>
      <c r="J108" s="104"/>
    </row>
    <row r="109" spans="1:12" ht="15.75" x14ac:dyDescent="0.25">
      <c r="A109" s="105" t="s">
        <v>106</v>
      </c>
      <c r="B109" s="258"/>
      <c r="C109" s="253"/>
      <c r="D109" s="106">
        <v>0</v>
      </c>
      <c r="E109" s="106">
        <v>0</v>
      </c>
      <c r="F109" s="106">
        <v>17.884799999999998</v>
      </c>
      <c r="G109" s="106">
        <v>0</v>
      </c>
      <c r="H109" s="107">
        <f>SUM(D109,E109,F109,G109)</f>
        <v>17.884799999999998</v>
      </c>
      <c r="I109" s="106">
        <v>9.8035200000000007</v>
      </c>
      <c r="J109" s="106">
        <v>9.3840000000000003</v>
      </c>
      <c r="K109" s="258"/>
      <c r="L109" s="253"/>
    </row>
    <row r="110" spans="1:12" ht="15.75" x14ac:dyDescent="0.25">
      <c r="A110" s="108" t="s">
        <v>107</v>
      </c>
      <c r="B110" s="261"/>
      <c r="C110" s="253"/>
      <c r="D110" s="109">
        <v>0</v>
      </c>
      <c r="E110" s="109">
        <v>0</v>
      </c>
      <c r="F110" s="109">
        <v>5.9799999999999999E-2</v>
      </c>
      <c r="G110" s="109">
        <v>0</v>
      </c>
      <c r="H110" s="110">
        <f>SUM(D110,E110,F110,G110)</f>
        <v>5.9799999999999999E-2</v>
      </c>
      <c r="I110" s="109">
        <v>1.748</v>
      </c>
      <c r="J110" s="109">
        <v>3.4319999999999999</v>
      </c>
    </row>
    <row r="111" spans="1:12" ht="15.75" x14ac:dyDescent="0.25">
      <c r="A111" s="111" t="s">
        <v>40</v>
      </c>
      <c r="B111" s="259"/>
      <c r="C111" s="253"/>
      <c r="D111" s="112">
        <f t="shared" ref="D111:J111" si="13">SUM(D109,D110)</f>
        <v>0</v>
      </c>
      <c r="E111" s="112">
        <f t="shared" si="13"/>
        <v>0</v>
      </c>
      <c r="F111" s="112">
        <f t="shared" si="13"/>
        <v>17.944599999999998</v>
      </c>
      <c r="G111" s="112">
        <f t="shared" si="13"/>
        <v>0</v>
      </c>
      <c r="H111" s="113">
        <f t="shared" si="13"/>
        <v>17.944599999999998</v>
      </c>
      <c r="I111" s="109">
        <f t="shared" si="13"/>
        <v>11.55152</v>
      </c>
      <c r="J111" s="109">
        <f t="shared" si="13"/>
        <v>12.816000000000001</v>
      </c>
    </row>
    <row r="113" spans="1:12" ht="15.75" x14ac:dyDescent="0.25">
      <c r="A113" s="101" t="s">
        <v>109</v>
      </c>
      <c r="B113" s="262"/>
      <c r="C113" s="253"/>
      <c r="D113" s="102"/>
      <c r="E113" s="102"/>
      <c r="F113" s="102"/>
      <c r="G113" s="102"/>
      <c r="H113" s="103"/>
      <c r="I113" s="104"/>
      <c r="J113" s="104"/>
    </row>
    <row r="114" spans="1:12" ht="15.75" x14ac:dyDescent="0.25">
      <c r="A114" s="105" t="s">
        <v>111</v>
      </c>
      <c r="B114" s="258"/>
      <c r="C114" s="253"/>
      <c r="D114" s="106">
        <v>0</v>
      </c>
      <c r="E114" s="106">
        <v>0</v>
      </c>
      <c r="F114" s="106">
        <v>1.0396000000000001</v>
      </c>
      <c r="G114" s="106">
        <v>0</v>
      </c>
      <c r="H114" s="107">
        <f t="shared" ref="H114:H125" si="14">SUM(D114,E114,F114,G114)</f>
        <v>1.0396000000000001</v>
      </c>
      <c r="I114" s="106">
        <v>0.3841</v>
      </c>
      <c r="J114" s="106">
        <v>0.45100000000000001</v>
      </c>
      <c r="K114" s="258"/>
      <c r="L114" s="253"/>
    </row>
    <row r="115" spans="1:12" ht="15.75" x14ac:dyDescent="0.25">
      <c r="A115" s="108" t="s">
        <v>112</v>
      </c>
      <c r="B115" s="261"/>
      <c r="C115" s="253"/>
      <c r="D115" s="109">
        <v>27.041519999999998</v>
      </c>
      <c r="E115" s="109">
        <v>0</v>
      </c>
      <c r="F115" s="109">
        <v>0.44159999999999999</v>
      </c>
      <c r="G115" s="109">
        <v>0</v>
      </c>
      <c r="H115" s="110">
        <f t="shared" si="14"/>
        <v>27.48312</v>
      </c>
      <c r="I115" s="109">
        <v>26.942</v>
      </c>
      <c r="J115" s="109">
        <v>31.133839999999999</v>
      </c>
    </row>
    <row r="116" spans="1:12" ht="15.75" x14ac:dyDescent="0.25">
      <c r="A116" s="105" t="s">
        <v>156</v>
      </c>
      <c r="B116" s="258"/>
      <c r="C116" s="253"/>
      <c r="D116" s="106">
        <v>0</v>
      </c>
      <c r="E116" s="106">
        <v>0</v>
      </c>
      <c r="F116" s="106">
        <v>0.69</v>
      </c>
      <c r="G116" s="106">
        <v>0</v>
      </c>
      <c r="H116" s="107">
        <f t="shared" si="14"/>
        <v>0.69</v>
      </c>
      <c r="I116" s="106">
        <v>0</v>
      </c>
      <c r="J116" s="106">
        <v>0</v>
      </c>
    </row>
    <row r="117" spans="1:12" ht="15.75" x14ac:dyDescent="0.25">
      <c r="A117" s="108" t="s">
        <v>113</v>
      </c>
      <c r="B117" s="261"/>
      <c r="C117" s="253"/>
      <c r="D117" s="109">
        <v>0</v>
      </c>
      <c r="E117" s="109">
        <v>0</v>
      </c>
      <c r="F117" s="109">
        <v>0.86939999999999995</v>
      </c>
      <c r="G117" s="109">
        <v>0</v>
      </c>
      <c r="H117" s="110">
        <f t="shared" si="14"/>
        <v>0.86939999999999995</v>
      </c>
      <c r="I117" s="109">
        <v>0.36799999999999999</v>
      </c>
      <c r="J117" s="109">
        <v>1.8400000000000001E-3</v>
      </c>
    </row>
    <row r="118" spans="1:12" ht="15.75" x14ac:dyDescent="0.25">
      <c r="A118" s="105" t="s">
        <v>114</v>
      </c>
      <c r="B118" s="258"/>
      <c r="C118" s="253"/>
      <c r="D118" s="106">
        <v>0</v>
      </c>
      <c r="E118" s="106">
        <v>0</v>
      </c>
      <c r="F118" s="106">
        <v>9.4713999999999992</v>
      </c>
      <c r="G118" s="106">
        <v>0</v>
      </c>
      <c r="H118" s="107">
        <f t="shared" si="14"/>
        <v>9.4713999999999992</v>
      </c>
      <c r="I118" s="106">
        <v>2.2866599999999999</v>
      </c>
      <c r="J118" s="106">
        <v>1.956</v>
      </c>
    </row>
    <row r="119" spans="1:12" ht="15.75" x14ac:dyDescent="0.25">
      <c r="A119" s="108" t="s">
        <v>157</v>
      </c>
      <c r="B119" s="261"/>
      <c r="C119" s="253"/>
      <c r="D119" s="109">
        <v>0</v>
      </c>
      <c r="E119" s="109">
        <v>0</v>
      </c>
      <c r="F119" s="109">
        <v>0</v>
      </c>
      <c r="G119" s="109">
        <v>0</v>
      </c>
      <c r="H119" s="110">
        <f t="shared" si="14"/>
        <v>0</v>
      </c>
      <c r="I119" s="109">
        <v>9.1999999999999998E-2</v>
      </c>
      <c r="J119" s="109">
        <v>0</v>
      </c>
    </row>
    <row r="120" spans="1:12" ht="15.75" x14ac:dyDescent="0.25">
      <c r="A120" s="105" t="s">
        <v>115</v>
      </c>
      <c r="B120" s="258"/>
      <c r="C120" s="253"/>
      <c r="D120" s="106">
        <v>0</v>
      </c>
      <c r="E120" s="106">
        <v>0</v>
      </c>
      <c r="F120" s="106">
        <v>8.2799999999999999E-2</v>
      </c>
      <c r="G120" s="106">
        <v>0</v>
      </c>
      <c r="H120" s="107">
        <f t="shared" si="14"/>
        <v>8.2799999999999999E-2</v>
      </c>
      <c r="I120" s="106">
        <v>0</v>
      </c>
      <c r="J120" s="106">
        <v>0</v>
      </c>
    </row>
    <row r="121" spans="1:12" ht="15.75" x14ac:dyDescent="0.25">
      <c r="A121" s="108" t="s">
        <v>116</v>
      </c>
      <c r="B121" s="261"/>
      <c r="C121" s="253"/>
      <c r="D121" s="109">
        <v>0</v>
      </c>
      <c r="E121" s="109">
        <v>0</v>
      </c>
      <c r="F121" s="109">
        <v>0.2944</v>
      </c>
      <c r="G121" s="109">
        <v>0</v>
      </c>
      <c r="H121" s="110">
        <f t="shared" si="14"/>
        <v>0.2944</v>
      </c>
      <c r="I121" s="109">
        <v>0.184</v>
      </c>
      <c r="J121" s="109">
        <v>0</v>
      </c>
    </row>
    <row r="122" spans="1:12" ht="15.75" x14ac:dyDescent="0.25">
      <c r="A122" s="105" t="s">
        <v>117</v>
      </c>
      <c r="B122" s="258"/>
      <c r="C122" s="253"/>
      <c r="D122" s="106">
        <v>24.553000000000001</v>
      </c>
      <c r="E122" s="106">
        <v>0</v>
      </c>
      <c r="F122" s="106">
        <v>0</v>
      </c>
      <c r="G122" s="106">
        <v>0</v>
      </c>
      <c r="H122" s="107">
        <f t="shared" si="14"/>
        <v>24.553000000000001</v>
      </c>
      <c r="I122" s="106">
        <v>0</v>
      </c>
      <c r="J122" s="106">
        <v>0</v>
      </c>
    </row>
    <row r="123" spans="1:12" ht="15.75" x14ac:dyDescent="0.25">
      <c r="A123" s="108" t="s">
        <v>118</v>
      </c>
      <c r="B123" s="261"/>
      <c r="C123" s="253"/>
      <c r="D123" s="109">
        <v>0</v>
      </c>
      <c r="E123" s="109">
        <v>0</v>
      </c>
      <c r="F123" s="109">
        <v>5.3773999999999997</v>
      </c>
      <c r="G123" s="109">
        <v>0</v>
      </c>
      <c r="H123" s="110">
        <f t="shared" si="14"/>
        <v>5.3773999999999997</v>
      </c>
      <c r="I123" s="109">
        <v>6.1249000000000002</v>
      </c>
      <c r="J123" s="109">
        <v>1.38</v>
      </c>
    </row>
    <row r="124" spans="1:12" ht="15.75" x14ac:dyDescent="0.25">
      <c r="A124" s="105" t="s">
        <v>119</v>
      </c>
      <c r="B124" s="258"/>
      <c r="C124" s="253"/>
      <c r="D124" s="106">
        <v>0</v>
      </c>
      <c r="E124" s="106">
        <v>0</v>
      </c>
      <c r="F124" s="106">
        <v>7.5026000000000002</v>
      </c>
      <c r="G124" s="106">
        <v>0</v>
      </c>
      <c r="H124" s="107">
        <f t="shared" si="14"/>
        <v>7.5026000000000002</v>
      </c>
      <c r="I124" s="106">
        <v>19.60398</v>
      </c>
      <c r="J124" s="106">
        <v>10.43</v>
      </c>
    </row>
    <row r="125" spans="1:12" ht="15.75" x14ac:dyDescent="0.25">
      <c r="A125" s="108" t="s">
        <v>120</v>
      </c>
      <c r="B125" s="261"/>
      <c r="C125" s="253"/>
      <c r="D125" s="109">
        <v>0</v>
      </c>
      <c r="E125" s="109">
        <v>0</v>
      </c>
      <c r="F125" s="109">
        <v>23.188600000000001</v>
      </c>
      <c r="G125" s="109">
        <v>0</v>
      </c>
      <c r="H125" s="110">
        <f t="shared" si="14"/>
        <v>23.188600000000001</v>
      </c>
      <c r="I125" s="109">
        <v>4.5999999999999996</v>
      </c>
      <c r="J125" s="109">
        <v>1.427</v>
      </c>
    </row>
    <row r="126" spans="1:12" ht="15.75" x14ac:dyDescent="0.25">
      <c r="A126" s="111" t="s">
        <v>40</v>
      </c>
      <c r="B126" s="259"/>
      <c r="C126" s="253"/>
      <c r="D126" s="112">
        <f t="shared" ref="D126:J126" si="15">SUM(D114,D115,D116,D117,D118,D119,D120,D121,D122,D123,D124,D125)</f>
        <v>51.594520000000003</v>
      </c>
      <c r="E126" s="112">
        <f t="shared" si="15"/>
        <v>0</v>
      </c>
      <c r="F126" s="112">
        <f t="shared" si="15"/>
        <v>48.957799999999999</v>
      </c>
      <c r="G126" s="112">
        <f t="shared" si="15"/>
        <v>0</v>
      </c>
      <c r="H126" s="113">
        <f t="shared" si="15"/>
        <v>100.55232000000001</v>
      </c>
      <c r="I126" s="109">
        <f t="shared" si="15"/>
        <v>60.585639999999998</v>
      </c>
      <c r="J126" s="109">
        <f t="shared" si="15"/>
        <v>46.779680000000006</v>
      </c>
    </row>
    <row r="128" spans="1:12" ht="15.75" x14ac:dyDescent="0.25">
      <c r="A128" s="101" t="s">
        <v>121</v>
      </c>
      <c r="B128" s="262"/>
      <c r="C128" s="253"/>
      <c r="D128" s="102"/>
      <c r="E128" s="102"/>
      <c r="F128" s="102"/>
      <c r="G128" s="102"/>
      <c r="H128" s="103"/>
      <c r="I128" s="104"/>
      <c r="J128" s="104"/>
    </row>
    <row r="129" spans="1:12" ht="15.75" x14ac:dyDescent="0.25">
      <c r="A129" s="105" t="s">
        <v>122</v>
      </c>
      <c r="B129" s="258"/>
      <c r="C129" s="253"/>
      <c r="D129" s="106">
        <v>59.578000000000003</v>
      </c>
      <c r="E129" s="106">
        <v>0</v>
      </c>
      <c r="F129" s="106">
        <v>107.0834</v>
      </c>
      <c r="G129" s="106">
        <v>22.9</v>
      </c>
      <c r="H129" s="107">
        <f>SUM(D129,E129,F129,G129)</f>
        <v>189.56140000000002</v>
      </c>
      <c r="I129" s="106">
        <v>225.06356</v>
      </c>
      <c r="J129" s="106">
        <v>146.14400000000001</v>
      </c>
      <c r="K129" s="258"/>
      <c r="L129" s="253"/>
    </row>
    <row r="130" spans="1:12" ht="15.75" x14ac:dyDescent="0.25">
      <c r="A130" s="108" t="s">
        <v>124</v>
      </c>
      <c r="B130" s="261"/>
      <c r="C130" s="253"/>
      <c r="D130" s="109">
        <v>0</v>
      </c>
      <c r="E130" s="109">
        <v>0</v>
      </c>
      <c r="F130" s="109">
        <v>0.1794</v>
      </c>
      <c r="G130" s="109">
        <v>0</v>
      </c>
      <c r="H130" s="110">
        <f>SUM(D130,E130,F130,G130)</f>
        <v>0.1794</v>
      </c>
      <c r="I130" s="109">
        <v>0.184</v>
      </c>
      <c r="J130" s="109">
        <v>0</v>
      </c>
    </row>
    <row r="131" spans="1:12" ht="15.75" x14ac:dyDescent="0.25">
      <c r="A131" s="111" t="s">
        <v>40</v>
      </c>
      <c r="B131" s="259"/>
      <c r="C131" s="253"/>
      <c r="D131" s="112">
        <f t="shared" ref="D131:J131" si="16">SUM(D129,D130)</f>
        <v>59.578000000000003</v>
      </c>
      <c r="E131" s="112">
        <f t="shared" si="16"/>
        <v>0</v>
      </c>
      <c r="F131" s="112">
        <f t="shared" si="16"/>
        <v>107.2628</v>
      </c>
      <c r="G131" s="112">
        <f t="shared" si="16"/>
        <v>22.9</v>
      </c>
      <c r="H131" s="113">
        <f t="shared" si="16"/>
        <v>189.74080000000001</v>
      </c>
      <c r="I131" s="109">
        <f t="shared" si="16"/>
        <v>225.24755999999999</v>
      </c>
      <c r="J131" s="109">
        <f t="shared" si="16"/>
        <v>146.14400000000001</v>
      </c>
    </row>
    <row r="133" spans="1:12" ht="15.75" x14ac:dyDescent="0.25">
      <c r="A133" s="101" t="s">
        <v>39</v>
      </c>
      <c r="B133" s="262"/>
      <c r="C133" s="253"/>
      <c r="D133" s="102"/>
      <c r="E133" s="102"/>
      <c r="F133" s="102"/>
      <c r="G133" s="102"/>
      <c r="H133" s="103"/>
      <c r="I133" s="104"/>
      <c r="J133" s="104"/>
    </row>
    <row r="134" spans="1:12" ht="15.75" x14ac:dyDescent="0.25">
      <c r="A134" s="105" t="s">
        <v>16</v>
      </c>
      <c r="B134" s="258"/>
      <c r="C134" s="253"/>
      <c r="D134" s="106">
        <v>0</v>
      </c>
      <c r="E134" s="106">
        <v>0</v>
      </c>
      <c r="F134" s="106">
        <v>0.2576</v>
      </c>
      <c r="G134" s="106">
        <v>0</v>
      </c>
      <c r="H134" s="107">
        <f>SUM(D134,E134,F134,G134)</f>
        <v>0.2576</v>
      </c>
      <c r="I134" s="106">
        <v>0.34454000000000001</v>
      </c>
      <c r="J134" s="106">
        <v>2.3439999999999999</v>
      </c>
      <c r="K134" s="258"/>
      <c r="L134" s="253"/>
    </row>
    <row r="135" spans="1:12" ht="15.75" x14ac:dyDescent="0.25">
      <c r="A135" s="111" t="s">
        <v>40</v>
      </c>
      <c r="B135" s="259"/>
      <c r="C135" s="253"/>
      <c r="D135" s="112">
        <f t="shared" ref="D135:J135" si="17">D134</f>
        <v>0</v>
      </c>
      <c r="E135" s="112">
        <f t="shared" si="17"/>
        <v>0</v>
      </c>
      <c r="F135" s="112">
        <f t="shared" si="17"/>
        <v>0.2576</v>
      </c>
      <c r="G135" s="112">
        <f t="shared" si="17"/>
        <v>0</v>
      </c>
      <c r="H135" s="113">
        <f t="shared" si="17"/>
        <v>0.2576</v>
      </c>
      <c r="I135" s="109">
        <f t="shared" si="17"/>
        <v>0.34454000000000001</v>
      </c>
      <c r="J135" s="109">
        <f t="shared" si="17"/>
        <v>2.3439999999999999</v>
      </c>
    </row>
    <row r="137" spans="1:12" ht="33.950000000000003" customHeight="1" x14ac:dyDescent="0.25">
      <c r="A137" s="114" t="s">
        <v>125</v>
      </c>
      <c r="B137" s="260"/>
      <c r="C137" s="253"/>
      <c r="D137" s="115">
        <f t="shared" ref="D137:J137" si="18">SUM(D22,D33,D46,D51,D73,D93,D106,D111,D126,D131,D135)</f>
        <v>1037.29556</v>
      </c>
      <c r="E137" s="115">
        <f t="shared" si="18"/>
        <v>0</v>
      </c>
      <c r="F137" s="115">
        <f t="shared" si="18"/>
        <v>640.53619999999989</v>
      </c>
      <c r="G137" s="115">
        <f t="shared" si="18"/>
        <v>556.26563999999996</v>
      </c>
      <c r="H137" s="115">
        <f t="shared" si="18"/>
        <v>2234.0973999999997</v>
      </c>
      <c r="I137" s="115">
        <f t="shared" si="18"/>
        <v>2010.5998400000003</v>
      </c>
      <c r="J137" s="116">
        <f t="shared" si="18"/>
        <v>1791.9197600000005</v>
      </c>
    </row>
    <row r="139" spans="1:12" x14ac:dyDescent="0.25">
      <c r="A139" s="117" t="s">
        <v>126</v>
      </c>
      <c r="B139" s="257"/>
      <c r="C139" s="253"/>
      <c r="D139" s="118">
        <v>1105.89228</v>
      </c>
      <c r="E139" s="118">
        <v>0</v>
      </c>
      <c r="F139" s="118">
        <v>274.20783999999998</v>
      </c>
      <c r="G139" s="118">
        <v>630.49972000000002</v>
      </c>
      <c r="I139" s="119" t="s">
        <v>127</v>
      </c>
      <c r="J139" s="119" t="s">
        <v>127</v>
      </c>
    </row>
    <row r="140" spans="1:12" x14ac:dyDescent="0.25">
      <c r="A140" s="120" t="s">
        <v>128</v>
      </c>
      <c r="B140" s="256"/>
      <c r="C140" s="253"/>
      <c r="D140" s="121">
        <f>IF(OR(D139=0,D139="-"),"-",IF(D137="-",(0-D139)/D139,(D137-D139)/D139))</f>
        <v>-6.2028392132369353E-2</v>
      </c>
      <c r="E140" s="121" t="str">
        <f>IF(OR(E139=0,E139="-"),"-",IF(E137="-",(0-E139)/E139,(E137-E139)/E139))</f>
        <v>-</v>
      </c>
      <c r="F140" s="121">
        <f>IF(OR(F139=0,F139="-"),"-",IF(F137="-",(0-F139)/F139,(F137-F139)/F139))</f>
        <v>1.335951444714345</v>
      </c>
      <c r="G140" s="121">
        <f>IF(OR(G139=0,G139="-"),"-",IF(G137="-",(0-G139)/G139,(G137-G139)/G139))</f>
        <v>-0.11773848210432204</v>
      </c>
      <c r="I140" s="122" t="s">
        <v>129</v>
      </c>
      <c r="J140" s="122" t="s">
        <v>130</v>
      </c>
    </row>
    <row r="141" spans="1:12" x14ac:dyDescent="0.25">
      <c r="A141" s="117" t="s">
        <v>131</v>
      </c>
      <c r="B141" s="257"/>
      <c r="C141" s="253"/>
      <c r="D141" s="118">
        <v>1115.896</v>
      </c>
      <c r="E141" s="118">
        <v>0</v>
      </c>
      <c r="F141" s="118">
        <v>91.097679999999997</v>
      </c>
      <c r="G141" s="118">
        <v>584.92607999999996</v>
      </c>
      <c r="I141" s="123">
        <f>IF(OR(I137=0,I137="-"),"-",IF(H137="-",(0-I137)/I137,(H137-I137)/I137))</f>
        <v>0.11115964278600525</v>
      </c>
      <c r="J141" s="123">
        <f>IF(OR(J137=0,J137="-"),"-",IF(I137="-",(0-J137)/J137,(I137-J137)/J137))</f>
        <v>0.12203675905666658</v>
      </c>
    </row>
    <row r="142" spans="1:12" x14ac:dyDescent="0.25">
      <c r="A142" s="124" t="s">
        <v>132</v>
      </c>
      <c r="B142" s="256"/>
      <c r="C142" s="253"/>
      <c r="D142" s="121">
        <f>IF(OR(D141=0,D141="-"),"-",IF(D139="-",(0-D141)/D141,(D139-D141)/D141))</f>
        <v>-8.964742234043253E-3</v>
      </c>
      <c r="E142" s="121" t="str">
        <f>IF(OR(E141=0,E141="-"),"-",IF(E139="-",(0-E141)/E141,(E139-E141)/E141))</f>
        <v>-</v>
      </c>
      <c r="F142" s="121">
        <f>IF(OR(F141=0,F141="-"),"-",IF(F139="-",(0-F141)/F141,(F139-F141)/F141))</f>
        <v>2.0100419681379371</v>
      </c>
      <c r="G142" s="121">
        <f>IF(OR(G141=0,G141="-"),"-",IF(G139="-",(0-G141)/G141,(G139-G141)/G141))</f>
        <v>7.7913503190010044E-2</v>
      </c>
    </row>
  </sheetData>
  <sheetProtection formatCells="0" formatColumns="0" formatRows="0" insertColumns="0" insertRows="0" insertHyperlinks="0" deleteColumns="0" deleteRows="0" sort="0" autoFilter="0" pivotTables="0"/>
  <mergeCells count="146"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K36:L36"/>
    <mergeCell ref="B36:C36"/>
    <mergeCell ref="B26:C26"/>
    <mergeCell ref="B27:C27"/>
    <mergeCell ref="B28:C28"/>
    <mergeCell ref="B29:C29"/>
    <mergeCell ref="B30:C30"/>
    <mergeCell ref="B21:C21"/>
    <mergeCell ref="B22:C22"/>
    <mergeCell ref="B24:C24"/>
    <mergeCell ref="K25:L25"/>
    <mergeCell ref="B25:C25"/>
    <mergeCell ref="B37:C37"/>
    <mergeCell ref="B38:C38"/>
    <mergeCell ref="B39:C39"/>
    <mergeCell ref="B40:C40"/>
    <mergeCell ref="B41:C41"/>
    <mergeCell ref="B31:C31"/>
    <mergeCell ref="B32:C32"/>
    <mergeCell ref="B33:C33"/>
    <mergeCell ref="B35:C35"/>
    <mergeCell ref="B48:C48"/>
    <mergeCell ref="K49:L49"/>
    <mergeCell ref="B49:C49"/>
    <mergeCell ref="B50:C50"/>
    <mergeCell ref="B51:C51"/>
    <mergeCell ref="B42:C42"/>
    <mergeCell ref="B43:C43"/>
    <mergeCell ref="B44:C44"/>
    <mergeCell ref="B45:C45"/>
    <mergeCell ref="B46:C46"/>
    <mergeCell ref="B57:C57"/>
    <mergeCell ref="B58:C58"/>
    <mergeCell ref="B59:C59"/>
    <mergeCell ref="B60:C60"/>
    <mergeCell ref="B61:C61"/>
    <mergeCell ref="B53:C53"/>
    <mergeCell ref="K54:L54"/>
    <mergeCell ref="B54:C54"/>
    <mergeCell ref="B55:C55"/>
    <mergeCell ref="B56:C5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77:C77"/>
    <mergeCell ref="B78:C78"/>
    <mergeCell ref="B79:C79"/>
    <mergeCell ref="B80:C80"/>
    <mergeCell ref="B81:C81"/>
    <mergeCell ref="B72:C72"/>
    <mergeCell ref="B73:C73"/>
    <mergeCell ref="B75:C75"/>
    <mergeCell ref="K76:L76"/>
    <mergeCell ref="B76:C7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97:C97"/>
    <mergeCell ref="B98:C98"/>
    <mergeCell ref="B99:C99"/>
    <mergeCell ref="B100:C100"/>
    <mergeCell ref="B101:C101"/>
    <mergeCell ref="B92:C92"/>
    <mergeCell ref="B93:C93"/>
    <mergeCell ref="B95:C95"/>
    <mergeCell ref="K96:L96"/>
    <mergeCell ref="B96:C96"/>
    <mergeCell ref="B108:C108"/>
    <mergeCell ref="K109:L109"/>
    <mergeCell ref="B109:C109"/>
    <mergeCell ref="B110:C110"/>
    <mergeCell ref="B111:C111"/>
    <mergeCell ref="B102:C102"/>
    <mergeCell ref="B103:C103"/>
    <mergeCell ref="B104:C104"/>
    <mergeCell ref="B105:C105"/>
    <mergeCell ref="B106:C106"/>
    <mergeCell ref="B117:C117"/>
    <mergeCell ref="B118:C118"/>
    <mergeCell ref="B119:C119"/>
    <mergeCell ref="B120:C120"/>
    <mergeCell ref="B121:C121"/>
    <mergeCell ref="B113:C113"/>
    <mergeCell ref="K114:L114"/>
    <mergeCell ref="B114:C114"/>
    <mergeCell ref="B115:C115"/>
    <mergeCell ref="B116:C116"/>
    <mergeCell ref="B128:C128"/>
    <mergeCell ref="K129:L129"/>
    <mergeCell ref="B129:C129"/>
    <mergeCell ref="B130:C130"/>
    <mergeCell ref="B131:C131"/>
    <mergeCell ref="B122:C122"/>
    <mergeCell ref="B123:C123"/>
    <mergeCell ref="B124:C124"/>
    <mergeCell ref="B125:C125"/>
    <mergeCell ref="B126:C126"/>
    <mergeCell ref="B139:C139"/>
    <mergeCell ref="B140:C140"/>
    <mergeCell ref="B141:C141"/>
    <mergeCell ref="B142:C142"/>
    <mergeCell ref="B133:C133"/>
    <mergeCell ref="K134:L134"/>
    <mergeCell ref="B134:C134"/>
    <mergeCell ref="B135:C135"/>
    <mergeCell ref="B137:C13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Q13" sqref="Q13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7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28515625" customWidth="1"/>
    <col min="18" max="18" width="0.42578125" customWidth="1"/>
    <col min="19" max="19" width="8.1406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7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52" t="s">
        <v>158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125" t="s">
        <v>1</v>
      </c>
    </row>
    <row r="2" spans="1:33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5"/>
    </row>
    <row r="3" spans="1:33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125"/>
    </row>
    <row r="5" spans="1:33" ht="18.75" x14ac:dyDescent="0.25">
      <c r="A5" s="126"/>
      <c r="B5" s="126"/>
      <c r="C5" s="255" t="s">
        <v>4</v>
      </c>
      <c r="D5" s="253"/>
      <c r="E5" s="253"/>
      <c r="F5" s="253"/>
      <c r="G5" s="253"/>
      <c r="H5" s="253"/>
      <c r="I5" s="253"/>
      <c r="J5" s="126"/>
      <c r="K5" s="255" t="s">
        <v>5</v>
      </c>
      <c r="L5" s="253"/>
      <c r="M5" s="253"/>
      <c r="N5" s="253"/>
      <c r="O5" s="253"/>
      <c r="P5" s="253"/>
      <c r="Q5" s="253"/>
      <c r="R5" s="126"/>
      <c r="S5" s="255" t="s">
        <v>6</v>
      </c>
      <c r="T5" s="253"/>
      <c r="U5" s="253"/>
      <c r="V5" s="253"/>
      <c r="W5" s="253"/>
      <c r="X5" s="253"/>
      <c r="Y5" s="253"/>
      <c r="Z5" s="126"/>
      <c r="AA5" s="255" t="s">
        <v>7</v>
      </c>
      <c r="AB5" s="253"/>
      <c r="AC5" s="253"/>
      <c r="AD5" s="253"/>
      <c r="AE5" s="253"/>
      <c r="AF5" s="253"/>
      <c r="AG5" s="253"/>
    </row>
    <row r="6" spans="1:33" ht="33.950000000000003" customHeight="1" x14ac:dyDescent="0.25">
      <c r="A6" s="127" t="s">
        <v>8</v>
      </c>
      <c r="C6" s="251">
        <v>2013</v>
      </c>
      <c r="D6" s="249"/>
      <c r="E6" s="249">
        <v>2014</v>
      </c>
      <c r="F6" s="249"/>
      <c r="G6" s="250">
        <v>2015</v>
      </c>
      <c r="H6" s="249"/>
      <c r="I6" s="128" t="s">
        <v>9</v>
      </c>
      <c r="K6" s="251">
        <v>2013</v>
      </c>
      <c r="L6" s="249"/>
      <c r="M6" s="249">
        <v>2014</v>
      </c>
      <c r="N6" s="249"/>
      <c r="O6" s="250">
        <v>2015</v>
      </c>
      <c r="P6" s="249"/>
      <c r="Q6" s="128" t="s">
        <v>9</v>
      </c>
      <c r="S6" s="251">
        <v>2013</v>
      </c>
      <c r="T6" s="249"/>
      <c r="U6" s="249">
        <v>2014</v>
      </c>
      <c r="V6" s="249"/>
      <c r="W6" s="250">
        <v>2015</v>
      </c>
      <c r="X6" s="249"/>
      <c r="Y6" s="128" t="s">
        <v>9</v>
      </c>
      <c r="AA6" s="251">
        <v>2013</v>
      </c>
      <c r="AB6" s="249"/>
      <c r="AC6" s="249">
        <v>2014</v>
      </c>
      <c r="AD6" s="249"/>
      <c r="AE6" s="250">
        <v>2015</v>
      </c>
      <c r="AF6" s="249"/>
      <c r="AG6" s="128" t="s">
        <v>9</v>
      </c>
    </row>
    <row r="7" spans="1:33" x14ac:dyDescent="0.25">
      <c r="A7" s="129" t="s">
        <v>10</v>
      </c>
      <c r="B7" s="130"/>
      <c r="C7" s="131">
        <v>2470.82276</v>
      </c>
      <c r="D7" s="132"/>
      <c r="E7" s="131">
        <v>2359.6790299999998</v>
      </c>
      <c r="F7" s="132"/>
      <c r="G7" s="133">
        <v>2167.3636750000001</v>
      </c>
      <c r="H7" s="132"/>
      <c r="I7" s="134">
        <f>IF(OR(E7=0,E7="-"),"-",IF(G7="-",(0-E7)/E7,(G7-E7)/E7))</f>
        <v>-8.1500641635993923E-2</v>
      </c>
      <c r="K7" s="131">
        <v>2552.9521800000002</v>
      </c>
      <c r="L7" s="132"/>
      <c r="M7" s="131">
        <v>2393.6699800000001</v>
      </c>
      <c r="N7" s="132"/>
      <c r="O7" s="133">
        <v>2227.6842750000001</v>
      </c>
      <c r="P7" s="132"/>
      <c r="Q7" s="134">
        <f>IF(OR(M7=0,M7="-"),"-",IF(O7="-",(0-M7)/M7,(O7-M7)/M7))</f>
        <v>-6.9343604752063623E-2</v>
      </c>
      <c r="S7" s="131">
        <v>858.70871999999997</v>
      </c>
      <c r="T7" s="132"/>
      <c r="U7" s="131">
        <v>747.38414999999998</v>
      </c>
      <c r="V7" s="132"/>
      <c r="W7" s="133">
        <v>688.539355</v>
      </c>
      <c r="X7" s="132"/>
      <c r="Y7" s="134">
        <f>IF(OR(U7=0,U7="-"),"-",IF(W7="-",(0-U7)/U7,(W7-U7)/U7))</f>
        <v>-7.873433628476062E-2</v>
      </c>
      <c r="AA7" s="131">
        <v>1694.2434599999999</v>
      </c>
      <c r="AB7" s="132"/>
      <c r="AC7" s="131">
        <v>1646.28583</v>
      </c>
      <c r="AD7" s="132"/>
      <c r="AE7" s="133">
        <v>1539.14492</v>
      </c>
      <c r="AF7" s="132"/>
      <c r="AG7" s="134">
        <f>IF(OR(AC7=0,AC7="-"),"-",IF(AE7="-",(0-AC7)/AC7,(AE7-AC7)/AC7))</f>
        <v>-6.508038157626618E-2</v>
      </c>
    </row>
    <row r="8" spans="1:33" x14ac:dyDescent="0.25">
      <c r="A8" s="135" t="s">
        <v>12</v>
      </c>
      <c r="B8" s="136"/>
      <c r="C8" s="137">
        <v>0</v>
      </c>
      <c r="D8" s="138"/>
      <c r="E8" s="137">
        <v>0</v>
      </c>
      <c r="F8" s="138"/>
      <c r="G8" s="139">
        <v>0</v>
      </c>
      <c r="H8" s="138"/>
      <c r="I8" s="140" t="str">
        <f>IF(OR(E8=0,E8="-"),"-",IF(G8="-",(0-E8)/E8,(G8-E8)/E8))</f>
        <v>-</v>
      </c>
      <c r="K8" s="137">
        <v>0</v>
      </c>
      <c r="L8" s="138"/>
      <c r="M8" s="137">
        <v>0</v>
      </c>
      <c r="N8" s="138"/>
      <c r="O8" s="139">
        <v>0</v>
      </c>
      <c r="P8" s="138"/>
      <c r="Q8" s="140" t="str">
        <f>IF(OR(M8=0,M8="-"),"-",IF(O8="-",(0-M8)/M8,(O8-M8)/M8))</f>
        <v>-</v>
      </c>
      <c r="S8" s="137">
        <v>0</v>
      </c>
      <c r="T8" s="138"/>
      <c r="U8" s="137">
        <v>0</v>
      </c>
      <c r="V8" s="138"/>
      <c r="W8" s="139">
        <v>0</v>
      </c>
      <c r="X8" s="138"/>
      <c r="Y8" s="140" t="str">
        <f>IF(OR(U8=0,U8="-"),"-",IF(W8="-",(0-U8)/U8,(W8-U8)/U8))</f>
        <v>-</v>
      </c>
      <c r="AA8" s="137">
        <v>0</v>
      </c>
      <c r="AB8" s="138"/>
      <c r="AC8" s="137">
        <v>0</v>
      </c>
      <c r="AD8" s="138"/>
      <c r="AE8" s="139">
        <v>0</v>
      </c>
      <c r="AF8" s="138"/>
      <c r="AG8" s="140" t="str">
        <f>IF(OR(AC8=0,AC8="-"),"-",IF(AE8="-",(0-AC8)/AC8,(AE8-AC8)/AC8))</f>
        <v>-</v>
      </c>
    </row>
    <row r="9" spans="1:33" x14ac:dyDescent="0.25">
      <c r="A9" s="141" t="s">
        <v>13</v>
      </c>
      <c r="B9" s="142"/>
      <c r="C9" s="143">
        <v>3482.2</v>
      </c>
      <c r="D9" s="144"/>
      <c r="E9" s="143">
        <v>3346.96</v>
      </c>
      <c r="F9" s="144"/>
      <c r="G9" s="145">
        <v>3926.1</v>
      </c>
      <c r="H9" s="144"/>
      <c r="I9" s="146">
        <f>IF(OR(E9=0,E9="-"),"-",IF(G9="-",(0-E9)/E9,(G9-E9)/E9))</f>
        <v>0.17303463441451342</v>
      </c>
      <c r="K9" s="143">
        <v>3482.2</v>
      </c>
      <c r="L9" s="144"/>
      <c r="M9" s="143">
        <v>3346.96</v>
      </c>
      <c r="N9" s="144"/>
      <c r="O9" s="145">
        <v>3926.1</v>
      </c>
      <c r="P9" s="144"/>
      <c r="Q9" s="146">
        <f>IF(OR(M9=0,M9="-"),"-",IF(O9="-",(0-M9)/M9,(O9-M9)/M9))</f>
        <v>0.17303463441451342</v>
      </c>
      <c r="S9" s="143">
        <v>3244.0864799999999</v>
      </c>
      <c r="T9" s="144"/>
      <c r="U9" s="143">
        <v>2761.6329999999998</v>
      </c>
      <c r="V9" s="144"/>
      <c r="W9" s="145">
        <v>2627.3267999999998</v>
      </c>
      <c r="X9" s="144"/>
      <c r="Y9" s="146">
        <f>IF(OR(U9=0,U9="-"),"-",IF(W9="-",(0-U9)/U9,(W9-U9)/U9))</f>
        <v>-4.8632892205445109E-2</v>
      </c>
      <c r="AA9" s="143">
        <v>238.11351999999999</v>
      </c>
      <c r="AB9" s="144" t="s">
        <v>15</v>
      </c>
      <c r="AC9" s="143">
        <v>585.327</v>
      </c>
      <c r="AD9" s="144" t="s">
        <v>15</v>
      </c>
      <c r="AE9" s="145">
        <v>1298.7732000000001</v>
      </c>
      <c r="AF9" s="144" t="s">
        <v>15</v>
      </c>
      <c r="AG9" s="146">
        <f>IF(OR(AC9=0,AC9="-"),"-",IF(AE9="-",(0-AC9)/AC9,(AE9-AC9)/AC9))</f>
        <v>1.2188848284804905</v>
      </c>
    </row>
    <row r="10" spans="1:33" x14ac:dyDescent="0.25">
      <c r="A10" s="147" t="s">
        <v>16</v>
      </c>
      <c r="B10" s="148"/>
      <c r="C10" s="149">
        <v>567.52527999999995</v>
      </c>
      <c r="D10" s="150"/>
      <c r="E10" s="149">
        <v>428.80110000000002</v>
      </c>
      <c r="F10" s="150"/>
      <c r="G10" s="151">
        <v>628.56083999999998</v>
      </c>
      <c r="H10" s="150"/>
      <c r="I10" s="152">
        <f>IF(OR(E10=0,E10="-"),"-",IF(G10="-",(0-E10)/E10,(G10-E10)/E10))</f>
        <v>0.46585640755119323</v>
      </c>
      <c r="K10" s="149">
        <v>578.23946000000001</v>
      </c>
      <c r="L10" s="150"/>
      <c r="M10" s="149">
        <v>426.74644000000001</v>
      </c>
      <c r="N10" s="150"/>
      <c r="O10" s="151">
        <v>609.71735999999999</v>
      </c>
      <c r="P10" s="150"/>
      <c r="Q10" s="152">
        <f>IF(OR(M10=0,M10="-"),"-",IF(O10="-",(0-M10)/M10,(O10-M10)/M10))</f>
        <v>0.42875792941588448</v>
      </c>
      <c r="S10" s="149">
        <v>102.32080000000001</v>
      </c>
      <c r="T10" s="150"/>
      <c r="U10" s="149">
        <v>100.7178</v>
      </c>
      <c r="V10" s="150"/>
      <c r="W10" s="151">
        <v>79.180499999999995</v>
      </c>
      <c r="X10" s="150"/>
      <c r="Y10" s="152">
        <f>IF(OR(U10=0,U10="-"),"-",IF(W10="-",(0-U10)/U10,(W10-U10)/U10))</f>
        <v>-0.21383807033116295</v>
      </c>
      <c r="AA10" s="149">
        <v>475.91865999999999</v>
      </c>
      <c r="AB10" s="150"/>
      <c r="AC10" s="149">
        <v>326.02864</v>
      </c>
      <c r="AD10" s="150"/>
      <c r="AE10" s="151">
        <v>530.53686000000005</v>
      </c>
      <c r="AF10" s="150"/>
      <c r="AG10" s="152">
        <f>IF(OR(AC10=0,AC10="-"),"-",IF(AE10="-",(0-AC10)/AC10,(AE10-AC10)/AC10))</f>
        <v>0.62727072075631163</v>
      </c>
    </row>
    <row r="12" spans="1:33" ht="18" x14ac:dyDescent="0.25">
      <c r="A12" s="153" t="s">
        <v>17</v>
      </c>
      <c r="B12" s="154"/>
      <c r="C12" s="155">
        <f>C7+C8+C9+C10</f>
        <v>6520.5480399999997</v>
      </c>
      <c r="D12" s="156"/>
      <c r="E12" s="155">
        <f>E7+E8+E9+E10</f>
        <v>6135.44013</v>
      </c>
      <c r="F12" s="156"/>
      <c r="G12" s="157">
        <f>G7+G8+G9+G10</f>
        <v>6722.0245150000001</v>
      </c>
      <c r="H12" s="156"/>
      <c r="I12" s="158">
        <f>IF(E12*1=0,"-",(G12-E12)/E12)</f>
        <v>9.5605917843093691E-2</v>
      </c>
      <c r="K12" s="155">
        <f>K7+K8+K9+K10</f>
        <v>6613.3916399999998</v>
      </c>
      <c r="L12" s="156"/>
      <c r="M12" s="155">
        <f>M7+M8+M9+M10</f>
        <v>6167.3764199999996</v>
      </c>
      <c r="N12" s="156"/>
      <c r="O12" s="157">
        <f>O7+O8+O9+O10</f>
        <v>6763.5016349999996</v>
      </c>
      <c r="P12" s="156"/>
      <c r="Q12" s="158">
        <f>IF(M12*1=0,"-",(O12-M12)/M12)</f>
        <v>9.6657828937900314E-2</v>
      </c>
      <c r="S12" s="155">
        <f>S7+S8+S9+S10</f>
        <v>4205.116</v>
      </c>
      <c r="T12" s="156"/>
      <c r="U12" s="155">
        <f>U7+U8+U9+U10</f>
        <v>3609.7349499999996</v>
      </c>
      <c r="V12" s="156"/>
      <c r="W12" s="157">
        <f>W7+W8+W9+W10</f>
        <v>3395.0466549999996</v>
      </c>
      <c r="X12" s="156"/>
      <c r="Y12" s="158">
        <f>IF(U12*1=0,"-",(W12-U12)/U12)</f>
        <v>-5.9474808531302263E-2</v>
      </c>
      <c r="AA12" s="155">
        <f>AA7+AA8+AA9+AA10</f>
        <v>2408.2756399999998</v>
      </c>
      <c r="AB12" s="156"/>
      <c r="AC12" s="155">
        <f>AC7+AC8+AC9+AC10</f>
        <v>2557.64147</v>
      </c>
      <c r="AD12" s="156"/>
      <c r="AE12" s="157">
        <f>AE7+AE8+AE9+AE10</f>
        <v>3368.4549800000004</v>
      </c>
      <c r="AF12" s="156"/>
      <c r="AG12" s="158">
        <f>IF(AC12*1=0,"-",(AE12-AC12)/AC12)</f>
        <v>0.31701609451929963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opLeftCell="A133" workbookViewId="0">
      <selection sqref="A1:I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8.140625" customWidth="1"/>
    <col min="11" max="12" width="9.140625" customWidth="1"/>
  </cols>
  <sheetData>
    <row r="1" spans="1:12" ht="23.25" x14ac:dyDescent="0.25">
      <c r="A1" s="252" t="s">
        <v>159</v>
      </c>
      <c r="B1" s="253"/>
      <c r="C1" s="253"/>
      <c r="D1" s="253"/>
      <c r="E1" s="253"/>
      <c r="F1" s="253"/>
      <c r="G1" s="253"/>
      <c r="H1" s="253"/>
      <c r="I1" s="253"/>
      <c r="J1" s="159" t="s">
        <v>1</v>
      </c>
    </row>
    <row r="2" spans="1:12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159"/>
    </row>
    <row r="3" spans="1:12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159"/>
    </row>
    <row r="5" spans="1:12" ht="51" customHeight="1" x14ac:dyDescent="0.25">
      <c r="A5" s="160" t="s">
        <v>8</v>
      </c>
      <c r="B5" s="264" t="s">
        <v>19</v>
      </c>
      <c r="C5" s="264" t="s">
        <v>20</v>
      </c>
      <c r="D5" s="265" t="s">
        <v>160</v>
      </c>
      <c r="E5" s="265" t="s">
        <v>12</v>
      </c>
      <c r="F5" s="265" t="s">
        <v>13</v>
      </c>
      <c r="G5" s="265" t="s">
        <v>16</v>
      </c>
      <c r="H5" s="263" t="s">
        <v>21</v>
      </c>
      <c r="I5" s="263" t="s">
        <v>21</v>
      </c>
      <c r="J5" s="263" t="s">
        <v>21</v>
      </c>
    </row>
    <row r="6" spans="1:12" x14ac:dyDescent="0.25">
      <c r="A6" s="162" t="s">
        <v>22</v>
      </c>
      <c r="B6" s="253"/>
      <c r="C6" s="253"/>
      <c r="D6" s="253"/>
      <c r="E6" s="253"/>
      <c r="F6" s="253"/>
      <c r="G6" s="253"/>
      <c r="H6" s="253"/>
      <c r="I6" s="253"/>
      <c r="J6" s="253"/>
    </row>
    <row r="7" spans="1:12" ht="15.75" x14ac:dyDescent="0.25">
      <c r="A7" s="162" t="s">
        <v>23</v>
      </c>
      <c r="B7" s="253"/>
      <c r="C7" s="253"/>
      <c r="D7" s="253"/>
      <c r="E7" s="253"/>
      <c r="F7" s="253"/>
      <c r="G7" s="253"/>
      <c r="H7" s="161">
        <v>2015</v>
      </c>
      <c r="I7" s="161">
        <v>2014</v>
      </c>
      <c r="J7" s="161">
        <v>2013</v>
      </c>
    </row>
    <row r="8" spans="1:12" ht="15.75" x14ac:dyDescent="0.25">
      <c r="A8" s="163" t="s">
        <v>24</v>
      </c>
      <c r="B8" s="262"/>
      <c r="C8" s="253"/>
      <c r="D8" s="164"/>
      <c r="E8" s="164"/>
      <c r="F8" s="164"/>
      <c r="G8" s="164"/>
      <c r="H8" s="165"/>
      <c r="I8" s="166"/>
      <c r="J8" s="166"/>
    </row>
    <row r="9" spans="1:12" ht="15.75" x14ac:dyDescent="0.25">
      <c r="A9" s="167" t="s">
        <v>135</v>
      </c>
      <c r="B9" s="258"/>
      <c r="C9" s="253"/>
      <c r="D9" s="168">
        <v>0</v>
      </c>
      <c r="E9" s="168">
        <v>0</v>
      </c>
      <c r="F9" s="168">
        <v>0</v>
      </c>
      <c r="G9" s="168">
        <v>6.4701199999999996</v>
      </c>
      <c r="H9" s="169">
        <f t="shared" ref="H9:H22" si="0">SUM(D9,E9,F9,G9)</f>
        <v>6.4701199999999996</v>
      </c>
      <c r="I9" s="168">
        <v>0.60121999999999998</v>
      </c>
      <c r="J9" s="168">
        <v>0</v>
      </c>
      <c r="K9" s="258"/>
      <c r="L9" s="253"/>
    </row>
    <row r="10" spans="1:12" ht="15.75" x14ac:dyDescent="0.25">
      <c r="A10" s="170" t="s">
        <v>25</v>
      </c>
      <c r="B10" s="261"/>
      <c r="C10" s="253"/>
      <c r="D10" s="171">
        <v>0</v>
      </c>
      <c r="E10" s="171">
        <v>0</v>
      </c>
      <c r="F10" s="171">
        <v>0</v>
      </c>
      <c r="G10" s="171">
        <v>13.407299999999999</v>
      </c>
      <c r="H10" s="172">
        <f t="shared" si="0"/>
        <v>13.407299999999999</v>
      </c>
      <c r="I10" s="171">
        <v>5.8793600000000001</v>
      </c>
      <c r="J10" s="171">
        <v>40.184699999999999</v>
      </c>
    </row>
    <row r="11" spans="1:12" ht="15.75" x14ac:dyDescent="0.25">
      <c r="A11" s="167" t="s">
        <v>26</v>
      </c>
      <c r="B11" s="258"/>
      <c r="C11" s="253"/>
      <c r="D11" s="168">
        <v>0</v>
      </c>
      <c r="E11" s="168">
        <v>0</v>
      </c>
      <c r="F11" s="168">
        <v>0</v>
      </c>
      <c r="G11" s="168">
        <v>2.8904999999999998</v>
      </c>
      <c r="H11" s="169">
        <f t="shared" si="0"/>
        <v>2.8904999999999998</v>
      </c>
      <c r="I11" s="168">
        <v>0</v>
      </c>
      <c r="J11" s="168">
        <v>1.1499999999999999</v>
      </c>
    </row>
    <row r="12" spans="1:12" ht="15.75" x14ac:dyDescent="0.25">
      <c r="A12" s="170" t="s">
        <v>28</v>
      </c>
      <c r="B12" s="261"/>
      <c r="C12" s="253"/>
      <c r="D12" s="171">
        <v>19.504000000000001</v>
      </c>
      <c r="E12" s="171">
        <v>0</v>
      </c>
      <c r="F12" s="171">
        <v>0</v>
      </c>
      <c r="G12" s="171">
        <v>50.289499999999997</v>
      </c>
      <c r="H12" s="172">
        <f t="shared" si="0"/>
        <v>69.793499999999995</v>
      </c>
      <c r="I12" s="171">
        <v>89.862480000000005</v>
      </c>
      <c r="J12" s="171">
        <v>92.104740000000007</v>
      </c>
    </row>
    <row r="13" spans="1:12" ht="15.75" x14ac:dyDescent="0.25">
      <c r="A13" s="167" t="s">
        <v>29</v>
      </c>
      <c r="B13" s="258"/>
      <c r="C13" s="253"/>
      <c r="D13" s="168">
        <v>6.3789999999999996</v>
      </c>
      <c r="E13" s="168">
        <v>0</v>
      </c>
      <c r="F13" s="168">
        <v>0</v>
      </c>
      <c r="G13" s="168">
        <v>62.679839999999999</v>
      </c>
      <c r="H13" s="169">
        <f t="shared" si="0"/>
        <v>69.058840000000004</v>
      </c>
      <c r="I13" s="168">
        <v>59.601819999999996</v>
      </c>
      <c r="J13" s="168">
        <v>86.311840000000004</v>
      </c>
    </row>
    <row r="14" spans="1:12" ht="15.75" x14ac:dyDescent="0.25">
      <c r="A14" s="170" t="s">
        <v>30</v>
      </c>
      <c r="B14" s="261"/>
      <c r="C14" s="253"/>
      <c r="D14" s="171">
        <v>1.425</v>
      </c>
      <c r="E14" s="171">
        <v>0</v>
      </c>
      <c r="F14" s="171">
        <v>0</v>
      </c>
      <c r="G14" s="171">
        <v>0</v>
      </c>
      <c r="H14" s="172">
        <f t="shared" si="0"/>
        <v>1.425</v>
      </c>
      <c r="I14" s="171">
        <v>0</v>
      </c>
      <c r="J14" s="171">
        <v>2.5819999999999999</v>
      </c>
    </row>
    <row r="15" spans="1:12" ht="15.75" x14ac:dyDescent="0.25">
      <c r="A15" s="167" t="s">
        <v>161</v>
      </c>
      <c r="B15" s="258"/>
      <c r="C15" s="253"/>
      <c r="D15" s="168">
        <v>1.3340000000000001</v>
      </c>
      <c r="E15" s="168">
        <v>0</v>
      </c>
      <c r="F15" s="168">
        <v>0</v>
      </c>
      <c r="G15" s="168">
        <v>38.244700000000002</v>
      </c>
      <c r="H15" s="169">
        <f t="shared" si="0"/>
        <v>39.578700000000005</v>
      </c>
      <c r="I15" s="168">
        <v>43.678359999999998</v>
      </c>
      <c r="J15" s="168">
        <v>46.11506</v>
      </c>
    </row>
    <row r="16" spans="1:12" ht="15.75" x14ac:dyDescent="0.25">
      <c r="A16" s="170" t="s">
        <v>31</v>
      </c>
      <c r="B16" s="261"/>
      <c r="C16" s="253"/>
      <c r="D16" s="171">
        <v>28.4908</v>
      </c>
      <c r="E16" s="171">
        <v>0</v>
      </c>
      <c r="F16" s="171">
        <v>0</v>
      </c>
      <c r="G16" s="171">
        <v>1.23004</v>
      </c>
      <c r="H16" s="172">
        <f t="shared" si="0"/>
        <v>29.720839999999999</v>
      </c>
      <c r="I16" s="171">
        <v>61.03848</v>
      </c>
      <c r="J16" s="171">
        <v>44.337000000000003</v>
      </c>
    </row>
    <row r="17" spans="1:12" ht="15.75" x14ac:dyDescent="0.25">
      <c r="A17" s="167" t="s">
        <v>162</v>
      </c>
      <c r="B17" s="258"/>
      <c r="C17" s="253"/>
      <c r="D17" s="168">
        <v>0</v>
      </c>
      <c r="E17" s="168">
        <v>0</v>
      </c>
      <c r="F17" s="168">
        <v>0</v>
      </c>
      <c r="G17" s="168">
        <v>0.34177999999999997</v>
      </c>
      <c r="H17" s="169">
        <f t="shared" si="0"/>
        <v>0.34177999999999997</v>
      </c>
      <c r="I17" s="168">
        <v>0.25852000000000003</v>
      </c>
      <c r="J17" s="168">
        <v>0</v>
      </c>
    </row>
    <row r="18" spans="1:12" ht="15.75" x14ac:dyDescent="0.25">
      <c r="A18" s="170" t="s">
        <v>32</v>
      </c>
      <c r="B18" s="261"/>
      <c r="C18" s="253"/>
      <c r="D18" s="171">
        <v>17.385999999999999</v>
      </c>
      <c r="E18" s="171">
        <v>0</v>
      </c>
      <c r="F18" s="171">
        <v>0</v>
      </c>
      <c r="G18" s="171">
        <v>5.1980000000000004</v>
      </c>
      <c r="H18" s="172">
        <f t="shared" si="0"/>
        <v>22.584</v>
      </c>
      <c r="I18" s="171">
        <v>34.232819999999997</v>
      </c>
      <c r="J18" s="171">
        <v>38.865400000000001</v>
      </c>
    </row>
    <row r="19" spans="1:12" ht="15.75" x14ac:dyDescent="0.25">
      <c r="A19" s="167" t="s">
        <v>34</v>
      </c>
      <c r="B19" s="258"/>
      <c r="C19" s="253"/>
      <c r="D19" s="168">
        <v>6.8310000000000004</v>
      </c>
      <c r="E19" s="168">
        <v>0</v>
      </c>
      <c r="F19" s="168">
        <v>0</v>
      </c>
      <c r="G19" s="168">
        <v>0</v>
      </c>
      <c r="H19" s="169">
        <f t="shared" si="0"/>
        <v>6.8310000000000004</v>
      </c>
      <c r="I19" s="168">
        <v>4.827</v>
      </c>
      <c r="J19" s="168">
        <v>4.8837999999999999</v>
      </c>
    </row>
    <row r="20" spans="1:12" ht="15.75" x14ac:dyDescent="0.25">
      <c r="A20" s="170" t="s">
        <v>35</v>
      </c>
      <c r="B20" s="261"/>
      <c r="C20" s="253"/>
      <c r="D20" s="171">
        <v>15.919</v>
      </c>
      <c r="E20" s="171">
        <v>0</v>
      </c>
      <c r="F20" s="171">
        <v>0</v>
      </c>
      <c r="G20" s="171">
        <v>9.8402600000000007</v>
      </c>
      <c r="H20" s="172">
        <f t="shared" si="0"/>
        <v>25.759260000000001</v>
      </c>
      <c r="I20" s="171">
        <v>49.267600000000002</v>
      </c>
      <c r="J20" s="171">
        <v>13.191000000000001</v>
      </c>
    </row>
    <row r="21" spans="1:12" ht="15.75" x14ac:dyDescent="0.25">
      <c r="A21" s="167" t="s">
        <v>37</v>
      </c>
      <c r="B21" s="258"/>
      <c r="C21" s="253"/>
      <c r="D21" s="168">
        <v>0</v>
      </c>
      <c r="E21" s="168">
        <v>0</v>
      </c>
      <c r="F21" s="168">
        <v>0</v>
      </c>
      <c r="G21" s="168">
        <v>0</v>
      </c>
      <c r="H21" s="169">
        <f t="shared" si="0"/>
        <v>0</v>
      </c>
      <c r="I21" s="168">
        <v>0</v>
      </c>
      <c r="J21" s="168">
        <v>0.46689999999999998</v>
      </c>
    </row>
    <row r="22" spans="1:12" ht="15.75" x14ac:dyDescent="0.25">
      <c r="A22" s="170" t="s">
        <v>38</v>
      </c>
      <c r="B22" s="261"/>
      <c r="C22" s="253"/>
      <c r="D22" s="171">
        <v>11.566000000000001</v>
      </c>
      <c r="E22" s="171">
        <v>0</v>
      </c>
      <c r="F22" s="171">
        <v>0</v>
      </c>
      <c r="G22" s="171">
        <v>28.03106</v>
      </c>
      <c r="H22" s="172">
        <f t="shared" si="0"/>
        <v>39.597059999999999</v>
      </c>
      <c r="I22" s="171">
        <v>34.173720000000003</v>
      </c>
      <c r="J22" s="171">
        <v>35.472580000000001</v>
      </c>
    </row>
    <row r="23" spans="1:12" ht="15.75" x14ac:dyDescent="0.25">
      <c r="A23" s="173" t="s">
        <v>40</v>
      </c>
      <c r="B23" s="259"/>
      <c r="C23" s="253"/>
      <c r="D23" s="174">
        <f t="shared" ref="D23:J23" si="1">SUM(D9,D10,D11,D12,D13,D14,D15,D16,D17,D18,D19,D20,D21,D22)</f>
        <v>108.8348</v>
      </c>
      <c r="E23" s="174">
        <f t="shared" si="1"/>
        <v>0</v>
      </c>
      <c r="F23" s="174">
        <f t="shared" si="1"/>
        <v>0</v>
      </c>
      <c r="G23" s="174">
        <f t="shared" si="1"/>
        <v>218.62309999999999</v>
      </c>
      <c r="H23" s="175">
        <f t="shared" si="1"/>
        <v>327.4579</v>
      </c>
      <c r="I23" s="171">
        <f t="shared" si="1"/>
        <v>383.42138</v>
      </c>
      <c r="J23" s="171">
        <f t="shared" si="1"/>
        <v>405.66502000000003</v>
      </c>
    </row>
    <row r="25" spans="1:12" ht="15.75" x14ac:dyDescent="0.25">
      <c r="A25" s="163" t="s">
        <v>41</v>
      </c>
      <c r="B25" s="262"/>
      <c r="C25" s="253"/>
      <c r="D25" s="164"/>
      <c r="E25" s="164"/>
      <c r="F25" s="164"/>
      <c r="G25" s="164"/>
      <c r="H25" s="165"/>
      <c r="I25" s="166"/>
      <c r="J25" s="166"/>
    </row>
    <row r="26" spans="1:12" ht="15.75" x14ac:dyDescent="0.25">
      <c r="A26" s="167" t="s">
        <v>163</v>
      </c>
      <c r="B26" s="258"/>
      <c r="C26" s="253"/>
      <c r="D26" s="168">
        <v>0</v>
      </c>
      <c r="E26" s="168">
        <v>0</v>
      </c>
      <c r="F26" s="168">
        <v>0</v>
      </c>
      <c r="G26" s="168">
        <v>0</v>
      </c>
      <c r="H26" s="169">
        <f t="shared" ref="H26:H34" si="2">SUM(D26,E26,F26,G26)</f>
        <v>0</v>
      </c>
      <c r="I26" s="168">
        <v>1.0580000000000001</v>
      </c>
      <c r="J26" s="168">
        <v>1.84</v>
      </c>
      <c r="K26" s="258"/>
      <c r="L26" s="253"/>
    </row>
    <row r="27" spans="1:12" ht="15.75" x14ac:dyDescent="0.25">
      <c r="A27" s="170" t="s">
        <v>42</v>
      </c>
      <c r="B27" s="261"/>
      <c r="C27" s="253"/>
      <c r="D27" s="171">
        <v>14.582000000000001</v>
      </c>
      <c r="E27" s="171">
        <v>0</v>
      </c>
      <c r="F27" s="171">
        <v>0</v>
      </c>
      <c r="G27" s="171">
        <v>0</v>
      </c>
      <c r="H27" s="172">
        <f t="shared" si="2"/>
        <v>14.582000000000001</v>
      </c>
      <c r="I27" s="171">
        <v>18.582000000000001</v>
      </c>
      <c r="J27" s="171">
        <v>21.2</v>
      </c>
    </row>
    <row r="28" spans="1:12" ht="15.75" x14ac:dyDescent="0.25">
      <c r="A28" s="167" t="s">
        <v>43</v>
      </c>
      <c r="B28" s="258"/>
      <c r="C28" s="253"/>
      <c r="D28" s="168">
        <v>3.8</v>
      </c>
      <c r="E28" s="168">
        <v>0</v>
      </c>
      <c r="F28" s="168">
        <v>0</v>
      </c>
      <c r="G28" s="168">
        <v>0</v>
      </c>
      <c r="H28" s="169">
        <f t="shared" si="2"/>
        <v>3.8</v>
      </c>
      <c r="I28" s="168">
        <v>2.5685500000000001</v>
      </c>
      <c r="J28" s="168">
        <v>2.319</v>
      </c>
    </row>
    <row r="29" spans="1:12" ht="15.75" x14ac:dyDescent="0.25">
      <c r="A29" s="170" t="s">
        <v>136</v>
      </c>
      <c r="B29" s="261"/>
      <c r="C29" s="253"/>
      <c r="D29" s="171">
        <v>0</v>
      </c>
      <c r="E29" s="171">
        <v>0</v>
      </c>
      <c r="F29" s="171">
        <v>0</v>
      </c>
      <c r="G29" s="171">
        <v>1.3027200000000001</v>
      </c>
      <c r="H29" s="172">
        <f t="shared" si="2"/>
        <v>1.3027200000000001</v>
      </c>
      <c r="I29" s="171">
        <v>2.4177599999999999</v>
      </c>
      <c r="J29" s="171">
        <v>2.2958599999999998</v>
      </c>
    </row>
    <row r="30" spans="1:12" ht="15.75" x14ac:dyDescent="0.25">
      <c r="A30" s="167" t="s">
        <v>137</v>
      </c>
      <c r="B30" s="258"/>
      <c r="C30" s="253"/>
      <c r="D30" s="168">
        <v>0</v>
      </c>
      <c r="E30" s="168">
        <v>0</v>
      </c>
      <c r="F30" s="168">
        <v>0</v>
      </c>
      <c r="G30" s="168">
        <v>3.7733599999999998</v>
      </c>
      <c r="H30" s="169">
        <f t="shared" si="2"/>
        <v>3.7733599999999998</v>
      </c>
      <c r="I30" s="168">
        <v>3.5801599999999998</v>
      </c>
      <c r="J30" s="168">
        <v>5.3665399999999996</v>
      </c>
    </row>
    <row r="31" spans="1:12" ht="15.75" x14ac:dyDescent="0.25">
      <c r="A31" s="170" t="s">
        <v>44</v>
      </c>
      <c r="B31" s="261"/>
      <c r="C31" s="253"/>
      <c r="D31" s="171">
        <v>2.3029999999999999</v>
      </c>
      <c r="E31" s="171">
        <v>0</v>
      </c>
      <c r="F31" s="171">
        <v>0</v>
      </c>
      <c r="G31" s="171">
        <v>26.474779999999999</v>
      </c>
      <c r="H31" s="172">
        <f t="shared" si="2"/>
        <v>28.77778</v>
      </c>
      <c r="I31" s="171">
        <v>12.31926</v>
      </c>
      <c r="J31" s="171">
        <v>12.02736</v>
      </c>
    </row>
    <row r="32" spans="1:12" ht="15.75" x14ac:dyDescent="0.25">
      <c r="A32" s="167" t="s">
        <v>45</v>
      </c>
      <c r="B32" s="258"/>
      <c r="C32" s="253"/>
      <c r="D32" s="168">
        <v>33.597499999999997</v>
      </c>
      <c r="E32" s="168">
        <v>0</v>
      </c>
      <c r="F32" s="168">
        <v>0</v>
      </c>
      <c r="G32" s="168">
        <v>0.26495999999999997</v>
      </c>
      <c r="H32" s="169">
        <f t="shared" si="2"/>
        <v>33.862459999999999</v>
      </c>
      <c r="I32" s="168">
        <v>44.962859999999999</v>
      </c>
      <c r="J32" s="168">
        <v>30.358799999999999</v>
      </c>
    </row>
    <row r="33" spans="1:12" ht="15.75" x14ac:dyDescent="0.25">
      <c r="A33" s="170" t="s">
        <v>138</v>
      </c>
      <c r="B33" s="261"/>
      <c r="C33" s="253"/>
      <c r="D33" s="171">
        <v>0</v>
      </c>
      <c r="E33" s="171">
        <v>0</v>
      </c>
      <c r="F33" s="171">
        <v>0</v>
      </c>
      <c r="G33" s="171">
        <v>0.81696000000000002</v>
      </c>
      <c r="H33" s="172">
        <f t="shared" si="2"/>
        <v>0.81696000000000002</v>
      </c>
      <c r="I33" s="171">
        <v>1.75536</v>
      </c>
      <c r="J33" s="171">
        <v>1.92096</v>
      </c>
    </row>
    <row r="34" spans="1:12" ht="15.75" x14ac:dyDescent="0.25">
      <c r="A34" s="167" t="s">
        <v>47</v>
      </c>
      <c r="B34" s="258"/>
      <c r="C34" s="253"/>
      <c r="D34" s="168">
        <v>0</v>
      </c>
      <c r="E34" s="168">
        <v>0</v>
      </c>
      <c r="F34" s="168">
        <v>0</v>
      </c>
      <c r="G34" s="168">
        <v>0</v>
      </c>
      <c r="H34" s="169">
        <f t="shared" si="2"/>
        <v>0</v>
      </c>
      <c r="I34" s="168">
        <v>1.645</v>
      </c>
      <c r="J34" s="168">
        <v>1.58412</v>
      </c>
    </row>
    <row r="35" spans="1:12" ht="15.75" x14ac:dyDescent="0.25">
      <c r="A35" s="173" t="s">
        <v>40</v>
      </c>
      <c r="B35" s="259"/>
      <c r="C35" s="253"/>
      <c r="D35" s="174">
        <f t="shared" ref="D35:J35" si="3">SUM(D26,D27,D28,D29,D30,D31,D32,D33,D34)</f>
        <v>54.282499999999999</v>
      </c>
      <c r="E35" s="174">
        <f t="shared" si="3"/>
        <v>0</v>
      </c>
      <c r="F35" s="174">
        <f t="shared" si="3"/>
        <v>0</v>
      </c>
      <c r="G35" s="174">
        <f t="shared" si="3"/>
        <v>32.632779999999997</v>
      </c>
      <c r="H35" s="175">
        <f t="shared" si="3"/>
        <v>86.915279999999996</v>
      </c>
      <c r="I35" s="171">
        <f t="shared" si="3"/>
        <v>88.888949999999994</v>
      </c>
      <c r="J35" s="171">
        <f t="shared" si="3"/>
        <v>78.912639999999996</v>
      </c>
    </row>
    <row r="37" spans="1:12" ht="15.75" x14ac:dyDescent="0.25">
      <c r="A37" s="163" t="s">
        <v>48</v>
      </c>
      <c r="B37" s="262"/>
      <c r="C37" s="253"/>
      <c r="D37" s="164"/>
      <c r="E37" s="164"/>
      <c r="F37" s="164"/>
      <c r="G37" s="164"/>
      <c r="H37" s="165"/>
      <c r="I37" s="166"/>
      <c r="J37" s="166"/>
    </row>
    <row r="38" spans="1:12" ht="15.75" x14ac:dyDescent="0.25">
      <c r="A38" s="167" t="s">
        <v>139</v>
      </c>
      <c r="B38" s="258"/>
      <c r="C38" s="253"/>
      <c r="D38" s="168">
        <v>0</v>
      </c>
      <c r="E38" s="168">
        <v>0</v>
      </c>
      <c r="F38" s="168">
        <v>0</v>
      </c>
      <c r="G38" s="168">
        <v>0.1</v>
      </c>
      <c r="H38" s="169">
        <f t="shared" ref="H38:H44" si="4">SUM(D38,E38,F38,G38)</f>
        <v>0.1</v>
      </c>
      <c r="I38" s="168">
        <v>0</v>
      </c>
      <c r="J38" s="168">
        <v>0</v>
      </c>
      <c r="K38" s="258"/>
      <c r="L38" s="253"/>
    </row>
    <row r="39" spans="1:12" ht="15.75" x14ac:dyDescent="0.25">
      <c r="A39" s="170" t="s">
        <v>140</v>
      </c>
      <c r="B39" s="261"/>
      <c r="C39" s="253"/>
      <c r="D39" s="171">
        <v>0</v>
      </c>
      <c r="E39" s="171">
        <v>0</v>
      </c>
      <c r="F39" s="171">
        <v>0</v>
      </c>
      <c r="G39" s="171">
        <v>3.79284</v>
      </c>
      <c r="H39" s="172">
        <f t="shared" si="4"/>
        <v>3.79284</v>
      </c>
      <c r="I39" s="171">
        <v>8.5359999999999996</v>
      </c>
      <c r="J39" s="171">
        <v>0.3</v>
      </c>
    </row>
    <row r="40" spans="1:12" ht="15.75" x14ac:dyDescent="0.25">
      <c r="A40" s="167" t="s">
        <v>49</v>
      </c>
      <c r="B40" s="258"/>
      <c r="C40" s="253"/>
      <c r="D40" s="168">
        <v>0</v>
      </c>
      <c r="E40" s="168">
        <v>0</v>
      </c>
      <c r="F40" s="168">
        <v>0</v>
      </c>
      <c r="G40" s="168">
        <v>6.8080000000000002E-2</v>
      </c>
      <c r="H40" s="169">
        <f t="shared" si="4"/>
        <v>6.8080000000000002E-2</v>
      </c>
      <c r="I40" s="168">
        <v>0.21298</v>
      </c>
      <c r="J40" s="168">
        <v>0</v>
      </c>
    </row>
    <row r="41" spans="1:12" ht="15.75" x14ac:dyDescent="0.25">
      <c r="A41" s="170" t="s">
        <v>143</v>
      </c>
      <c r="B41" s="261"/>
      <c r="C41" s="253"/>
      <c r="D41" s="171">
        <v>0</v>
      </c>
      <c r="E41" s="171">
        <v>0</v>
      </c>
      <c r="F41" s="171">
        <v>0</v>
      </c>
      <c r="G41" s="171">
        <v>0.22172</v>
      </c>
      <c r="H41" s="172">
        <f t="shared" si="4"/>
        <v>0.22172</v>
      </c>
      <c r="I41" s="171">
        <v>4.3700000000000003E-2</v>
      </c>
      <c r="J41" s="171">
        <v>2.852E-2</v>
      </c>
    </row>
    <row r="42" spans="1:12" ht="15.75" x14ac:dyDescent="0.25">
      <c r="A42" s="167" t="s">
        <v>51</v>
      </c>
      <c r="B42" s="258"/>
      <c r="C42" s="253"/>
      <c r="D42" s="168">
        <v>0</v>
      </c>
      <c r="E42" s="168">
        <v>0</v>
      </c>
      <c r="F42" s="168">
        <v>0</v>
      </c>
      <c r="G42" s="168">
        <v>4.5999999999999999E-2</v>
      </c>
      <c r="H42" s="169">
        <f t="shared" si="4"/>
        <v>4.5999999999999999E-2</v>
      </c>
      <c r="I42" s="168">
        <v>3.3</v>
      </c>
      <c r="J42" s="168">
        <v>1.008</v>
      </c>
    </row>
    <row r="43" spans="1:12" ht="15.75" x14ac:dyDescent="0.25">
      <c r="A43" s="170" t="s">
        <v>53</v>
      </c>
      <c r="B43" s="261"/>
      <c r="C43" s="253"/>
      <c r="D43" s="171">
        <v>0</v>
      </c>
      <c r="E43" s="171">
        <v>0</v>
      </c>
      <c r="F43" s="171">
        <v>0</v>
      </c>
      <c r="G43" s="171">
        <v>3.1597400000000002</v>
      </c>
      <c r="H43" s="172">
        <f t="shared" si="4"/>
        <v>3.1597400000000002</v>
      </c>
      <c r="I43" s="171">
        <v>2.2158199999999999</v>
      </c>
      <c r="J43" s="171">
        <v>2.6270600000000002</v>
      </c>
    </row>
    <row r="44" spans="1:12" ht="15.75" x14ac:dyDescent="0.25">
      <c r="A44" s="167" t="s">
        <v>54</v>
      </c>
      <c r="B44" s="258"/>
      <c r="C44" s="253"/>
      <c r="D44" s="168">
        <v>0</v>
      </c>
      <c r="E44" s="168">
        <v>0</v>
      </c>
      <c r="F44" s="168">
        <v>0</v>
      </c>
      <c r="G44" s="168">
        <v>0.1</v>
      </c>
      <c r="H44" s="169">
        <f t="shared" si="4"/>
        <v>0.1</v>
      </c>
      <c r="I44" s="168">
        <v>8.5099999999999995E-2</v>
      </c>
      <c r="J44" s="168">
        <v>0.12834000000000001</v>
      </c>
    </row>
    <row r="45" spans="1:12" ht="15.75" x14ac:dyDescent="0.25">
      <c r="A45" s="173" t="s">
        <v>40</v>
      </c>
      <c r="B45" s="259"/>
      <c r="C45" s="253"/>
      <c r="D45" s="174">
        <f t="shared" ref="D45:J45" si="5">SUM(D38,D39,D40,D41,D42,D43,D44)</f>
        <v>0</v>
      </c>
      <c r="E45" s="174">
        <f t="shared" si="5"/>
        <v>0</v>
      </c>
      <c r="F45" s="174">
        <f t="shared" si="5"/>
        <v>0</v>
      </c>
      <c r="G45" s="174">
        <f t="shared" si="5"/>
        <v>7.4883800000000003</v>
      </c>
      <c r="H45" s="175">
        <f t="shared" si="5"/>
        <v>7.4883800000000003</v>
      </c>
      <c r="I45" s="171">
        <f t="shared" si="5"/>
        <v>14.393599999999999</v>
      </c>
      <c r="J45" s="171">
        <f t="shared" si="5"/>
        <v>4.09192</v>
      </c>
    </row>
    <row r="47" spans="1:12" ht="15.75" x14ac:dyDescent="0.25">
      <c r="A47" s="163" t="s">
        <v>56</v>
      </c>
      <c r="B47" s="262"/>
      <c r="C47" s="253"/>
      <c r="D47" s="164"/>
      <c r="E47" s="164"/>
      <c r="F47" s="164"/>
      <c r="G47" s="164"/>
      <c r="H47" s="165"/>
      <c r="I47" s="166"/>
      <c r="J47" s="166"/>
    </row>
    <row r="48" spans="1:12" ht="15.75" x14ac:dyDescent="0.25">
      <c r="A48" s="167" t="s">
        <v>57</v>
      </c>
      <c r="B48" s="258"/>
      <c r="C48" s="253"/>
      <c r="D48" s="168">
        <v>8.3369999999999997</v>
      </c>
      <c r="E48" s="168">
        <v>0</v>
      </c>
      <c r="F48" s="168">
        <v>0</v>
      </c>
      <c r="G48" s="168">
        <v>0</v>
      </c>
      <c r="H48" s="169">
        <f>SUM(D48,E48,F48,G48)</f>
        <v>8.3369999999999997</v>
      </c>
      <c r="I48" s="168">
        <v>18.905799999999999</v>
      </c>
      <c r="J48" s="168">
        <v>11.417999999999999</v>
      </c>
      <c r="K48" s="258"/>
      <c r="L48" s="253"/>
    </row>
    <row r="49" spans="1:12" ht="15.75" x14ac:dyDescent="0.25">
      <c r="A49" s="170" t="s">
        <v>58</v>
      </c>
      <c r="B49" s="261"/>
      <c r="C49" s="253"/>
      <c r="D49" s="171">
        <v>114.604</v>
      </c>
      <c r="E49" s="171">
        <v>0</v>
      </c>
      <c r="F49" s="171">
        <v>52.430799999999998</v>
      </c>
      <c r="G49" s="171">
        <v>27.650759999999998</v>
      </c>
      <c r="H49" s="172">
        <f>SUM(D49,E49,F49,G49)</f>
        <v>194.68555999999998</v>
      </c>
      <c r="I49" s="171">
        <v>73.804559999999995</v>
      </c>
      <c r="J49" s="171">
        <v>67.804879999999997</v>
      </c>
    </row>
    <row r="50" spans="1:12" ht="15.75" x14ac:dyDescent="0.25">
      <c r="A50" s="173" t="s">
        <v>40</v>
      </c>
      <c r="B50" s="259"/>
      <c r="C50" s="253"/>
      <c r="D50" s="174">
        <f t="shared" ref="D50:J50" si="6">SUM(D48,D49)</f>
        <v>122.941</v>
      </c>
      <c r="E50" s="174">
        <f t="shared" si="6"/>
        <v>0</v>
      </c>
      <c r="F50" s="174">
        <f t="shared" si="6"/>
        <v>52.430799999999998</v>
      </c>
      <c r="G50" s="174">
        <f t="shared" si="6"/>
        <v>27.650759999999998</v>
      </c>
      <c r="H50" s="175">
        <f t="shared" si="6"/>
        <v>203.02255999999997</v>
      </c>
      <c r="I50" s="171">
        <f t="shared" si="6"/>
        <v>92.710359999999994</v>
      </c>
      <c r="J50" s="171">
        <f t="shared" si="6"/>
        <v>79.222880000000004</v>
      </c>
    </row>
    <row r="52" spans="1:12" ht="15.75" x14ac:dyDescent="0.25">
      <c r="A52" s="163" t="s">
        <v>59</v>
      </c>
      <c r="B52" s="262"/>
      <c r="C52" s="253"/>
      <c r="D52" s="164"/>
      <c r="E52" s="164"/>
      <c r="F52" s="164"/>
      <c r="G52" s="164"/>
      <c r="H52" s="165"/>
      <c r="I52" s="166"/>
      <c r="J52" s="166"/>
    </row>
    <row r="53" spans="1:12" ht="15.75" x14ac:dyDescent="0.25">
      <c r="A53" s="167" t="s">
        <v>60</v>
      </c>
      <c r="B53" s="258"/>
      <c r="C53" s="253"/>
      <c r="D53" s="168">
        <v>7.8241399999999999</v>
      </c>
      <c r="E53" s="168">
        <v>0</v>
      </c>
      <c r="F53" s="168">
        <v>0</v>
      </c>
      <c r="G53" s="168">
        <v>21.077999999999999</v>
      </c>
      <c r="H53" s="169">
        <f t="shared" ref="H53:H76" si="7">SUM(D53,E53,F53,G53)</f>
        <v>28.902139999999999</v>
      </c>
      <c r="I53" s="168">
        <v>101.71494</v>
      </c>
      <c r="J53" s="168">
        <v>78.234999999999999</v>
      </c>
      <c r="K53" s="258"/>
      <c r="L53" s="253"/>
    </row>
    <row r="54" spans="1:12" ht="15.75" x14ac:dyDescent="0.25">
      <c r="A54" s="170" t="s">
        <v>164</v>
      </c>
      <c r="B54" s="261"/>
      <c r="C54" s="253"/>
      <c r="D54" s="171">
        <v>1.5169999999999999</v>
      </c>
      <c r="E54" s="171">
        <v>0</v>
      </c>
      <c r="F54" s="171">
        <v>0</v>
      </c>
      <c r="G54" s="171">
        <v>0</v>
      </c>
      <c r="H54" s="172">
        <f t="shared" si="7"/>
        <v>1.5169999999999999</v>
      </c>
      <c r="I54" s="171">
        <v>0</v>
      </c>
      <c r="J54" s="171">
        <v>1.54</v>
      </c>
    </row>
    <row r="55" spans="1:12" ht="15.75" x14ac:dyDescent="0.25">
      <c r="A55" s="167" t="s">
        <v>12</v>
      </c>
      <c r="B55" s="258"/>
      <c r="C55" s="253"/>
      <c r="D55" s="168">
        <v>119.61758</v>
      </c>
      <c r="E55" s="168">
        <v>0</v>
      </c>
      <c r="F55" s="168">
        <v>13.4688</v>
      </c>
      <c r="G55" s="168">
        <v>10.3</v>
      </c>
      <c r="H55" s="169">
        <f t="shared" si="7"/>
        <v>143.38638</v>
      </c>
      <c r="I55" s="168">
        <v>194.43299999999999</v>
      </c>
      <c r="J55" s="168">
        <v>196.10499999999999</v>
      </c>
    </row>
    <row r="56" spans="1:12" ht="15.75" x14ac:dyDescent="0.25">
      <c r="A56" s="170" t="s">
        <v>61</v>
      </c>
      <c r="B56" s="261"/>
      <c r="C56" s="253"/>
      <c r="D56" s="171">
        <v>3.137</v>
      </c>
      <c r="E56" s="171">
        <v>0</v>
      </c>
      <c r="F56" s="171">
        <v>0</v>
      </c>
      <c r="G56" s="171">
        <v>0</v>
      </c>
      <c r="H56" s="172">
        <f t="shared" si="7"/>
        <v>3.137</v>
      </c>
      <c r="I56" s="171">
        <v>0</v>
      </c>
      <c r="J56" s="171">
        <v>5.8159999999999998</v>
      </c>
    </row>
    <row r="57" spans="1:12" ht="15.75" x14ac:dyDescent="0.25">
      <c r="A57" s="167" t="s">
        <v>62</v>
      </c>
      <c r="B57" s="258"/>
      <c r="C57" s="253"/>
      <c r="D57" s="168">
        <v>38.738819999999997</v>
      </c>
      <c r="E57" s="168">
        <v>0</v>
      </c>
      <c r="F57" s="168">
        <v>8.3168000000000006</v>
      </c>
      <c r="G57" s="168">
        <v>0</v>
      </c>
      <c r="H57" s="169">
        <f t="shared" si="7"/>
        <v>47.055619999999998</v>
      </c>
      <c r="I57" s="168">
        <v>33.72092</v>
      </c>
      <c r="J57" s="168">
        <v>27.952000000000002</v>
      </c>
    </row>
    <row r="58" spans="1:12" ht="15.75" x14ac:dyDescent="0.25">
      <c r="A58" s="170" t="s">
        <v>63</v>
      </c>
      <c r="B58" s="261"/>
      <c r="C58" s="253"/>
      <c r="D58" s="171">
        <v>7.21</v>
      </c>
      <c r="E58" s="171">
        <v>0</v>
      </c>
      <c r="F58" s="171">
        <v>0</v>
      </c>
      <c r="G58" s="171">
        <v>0</v>
      </c>
      <c r="H58" s="172">
        <f t="shared" si="7"/>
        <v>7.21</v>
      </c>
      <c r="I58" s="171">
        <v>4.7080000000000002</v>
      </c>
      <c r="J58" s="171">
        <v>9.5690000000000008</v>
      </c>
    </row>
    <row r="59" spans="1:12" ht="15.75" x14ac:dyDescent="0.25">
      <c r="A59" s="167" t="s">
        <v>65</v>
      </c>
      <c r="B59" s="258"/>
      <c r="C59" s="253"/>
      <c r="D59" s="168">
        <v>6.5884999999999998</v>
      </c>
      <c r="E59" s="168">
        <v>0</v>
      </c>
      <c r="F59" s="168">
        <v>0</v>
      </c>
      <c r="G59" s="168">
        <v>0</v>
      </c>
      <c r="H59" s="169">
        <f t="shared" si="7"/>
        <v>6.5884999999999998</v>
      </c>
      <c r="I59" s="168">
        <v>7.3529999999999998</v>
      </c>
      <c r="J59" s="168">
        <v>4.4359999999999999</v>
      </c>
    </row>
    <row r="60" spans="1:12" ht="15.75" x14ac:dyDescent="0.25">
      <c r="A60" s="170" t="s">
        <v>66</v>
      </c>
      <c r="B60" s="261"/>
      <c r="C60" s="253"/>
      <c r="D60" s="171">
        <v>4.3355399999999999</v>
      </c>
      <c r="E60" s="171">
        <v>0</v>
      </c>
      <c r="F60" s="171">
        <v>0.80500000000000005</v>
      </c>
      <c r="G60" s="171">
        <v>0</v>
      </c>
      <c r="H60" s="172">
        <f t="shared" si="7"/>
        <v>5.1405399999999997</v>
      </c>
      <c r="I60" s="171">
        <v>21.052820000000001</v>
      </c>
      <c r="J60" s="171">
        <v>14.063000000000001</v>
      </c>
    </row>
    <row r="61" spans="1:12" ht="15.75" x14ac:dyDescent="0.25">
      <c r="A61" s="167" t="s">
        <v>67</v>
      </c>
      <c r="B61" s="258"/>
      <c r="C61" s="253"/>
      <c r="D61" s="168">
        <v>8.6359999999999992</v>
      </c>
      <c r="E61" s="168">
        <v>0</v>
      </c>
      <c r="F61" s="168">
        <v>0</v>
      </c>
      <c r="G61" s="168">
        <v>0</v>
      </c>
      <c r="H61" s="169">
        <f t="shared" si="7"/>
        <v>8.6359999999999992</v>
      </c>
      <c r="I61" s="168">
        <v>0</v>
      </c>
      <c r="J61" s="168">
        <v>9.6609999999999996</v>
      </c>
    </row>
    <row r="62" spans="1:12" ht="15.75" x14ac:dyDescent="0.25">
      <c r="A62" s="170" t="s">
        <v>165</v>
      </c>
      <c r="B62" s="261"/>
      <c r="C62" s="253"/>
      <c r="D62" s="171">
        <v>0</v>
      </c>
      <c r="E62" s="171">
        <v>0</v>
      </c>
      <c r="F62" s="171">
        <v>0</v>
      </c>
      <c r="G62" s="171">
        <v>0</v>
      </c>
      <c r="H62" s="172">
        <f t="shared" si="7"/>
        <v>0</v>
      </c>
      <c r="I62" s="171">
        <v>0.38600000000000001</v>
      </c>
      <c r="J62" s="171">
        <v>0.39</v>
      </c>
    </row>
    <row r="63" spans="1:12" ht="15.75" x14ac:dyDescent="0.25">
      <c r="A63" s="167" t="s">
        <v>68</v>
      </c>
      <c r="B63" s="258"/>
      <c r="C63" s="253"/>
      <c r="D63" s="168">
        <v>12.27788</v>
      </c>
      <c r="E63" s="168">
        <v>0</v>
      </c>
      <c r="F63" s="168">
        <v>2.5529999999999999</v>
      </c>
      <c r="G63" s="168">
        <v>0</v>
      </c>
      <c r="H63" s="169">
        <f t="shared" si="7"/>
        <v>14.830880000000001</v>
      </c>
      <c r="I63" s="168">
        <v>15.11</v>
      </c>
      <c r="J63" s="168">
        <v>16.167000000000002</v>
      </c>
    </row>
    <row r="64" spans="1:12" ht="15.75" x14ac:dyDescent="0.25">
      <c r="A64" s="170" t="s">
        <v>146</v>
      </c>
      <c r="B64" s="261"/>
      <c r="C64" s="253"/>
      <c r="D64" s="171">
        <v>22.34338</v>
      </c>
      <c r="E64" s="171">
        <v>0</v>
      </c>
      <c r="F64" s="171">
        <v>0</v>
      </c>
      <c r="G64" s="171">
        <v>0</v>
      </c>
      <c r="H64" s="172">
        <f t="shared" si="7"/>
        <v>22.34338</v>
      </c>
      <c r="I64" s="171">
        <v>14.798</v>
      </c>
      <c r="J64" s="171">
        <v>13.519</v>
      </c>
    </row>
    <row r="65" spans="1:12" ht="15.75" x14ac:dyDescent="0.25">
      <c r="A65" s="167" t="s">
        <v>166</v>
      </c>
      <c r="B65" s="258"/>
      <c r="C65" s="253"/>
      <c r="D65" s="168">
        <v>0.72219999999999995</v>
      </c>
      <c r="E65" s="168">
        <v>0</v>
      </c>
      <c r="F65" s="168">
        <v>0</v>
      </c>
      <c r="G65" s="168">
        <v>0</v>
      </c>
      <c r="H65" s="169">
        <f t="shared" si="7"/>
        <v>0.72219999999999995</v>
      </c>
      <c r="I65" s="168">
        <v>1.0109999999999999</v>
      </c>
      <c r="J65" s="168">
        <v>1.903</v>
      </c>
    </row>
    <row r="66" spans="1:12" ht="15.75" x14ac:dyDescent="0.25">
      <c r="A66" s="170" t="s">
        <v>167</v>
      </c>
      <c r="B66" s="261"/>
      <c r="C66" s="253"/>
      <c r="D66" s="171">
        <v>0.60719999999999996</v>
      </c>
      <c r="E66" s="171">
        <v>0</v>
      </c>
      <c r="F66" s="171">
        <v>0</v>
      </c>
      <c r="G66" s="171">
        <v>0</v>
      </c>
      <c r="H66" s="172">
        <f t="shared" si="7"/>
        <v>0.60719999999999996</v>
      </c>
      <c r="I66" s="171">
        <v>0.45400000000000001</v>
      </c>
      <c r="J66" s="171">
        <v>0.438</v>
      </c>
    </row>
    <row r="67" spans="1:12" ht="15.75" x14ac:dyDescent="0.25">
      <c r="A67" s="167" t="s">
        <v>69</v>
      </c>
      <c r="B67" s="258"/>
      <c r="C67" s="253"/>
      <c r="D67" s="168">
        <v>62.787480000000002</v>
      </c>
      <c r="E67" s="168">
        <v>0</v>
      </c>
      <c r="F67" s="168">
        <v>22.7746</v>
      </c>
      <c r="G67" s="168">
        <v>0</v>
      </c>
      <c r="H67" s="169">
        <f t="shared" si="7"/>
        <v>85.562080000000009</v>
      </c>
      <c r="I67" s="168">
        <v>76.474999999999994</v>
      </c>
      <c r="J67" s="168">
        <v>72.14</v>
      </c>
    </row>
    <row r="68" spans="1:12" ht="15.75" x14ac:dyDescent="0.25">
      <c r="A68" s="170" t="s">
        <v>70</v>
      </c>
      <c r="B68" s="261"/>
      <c r="C68" s="253"/>
      <c r="D68" s="171">
        <v>4.657</v>
      </c>
      <c r="E68" s="171">
        <v>0</v>
      </c>
      <c r="F68" s="171">
        <v>0</v>
      </c>
      <c r="G68" s="171">
        <v>0</v>
      </c>
      <c r="H68" s="172">
        <f t="shared" si="7"/>
        <v>4.657</v>
      </c>
      <c r="I68" s="171">
        <v>2.024</v>
      </c>
      <c r="J68" s="171">
        <v>2.99</v>
      </c>
    </row>
    <row r="69" spans="1:12" ht="15.75" x14ac:dyDescent="0.25">
      <c r="A69" s="167" t="s">
        <v>71</v>
      </c>
      <c r="B69" s="258"/>
      <c r="C69" s="253"/>
      <c r="D69" s="168">
        <v>1.5629999999999999</v>
      </c>
      <c r="E69" s="168">
        <v>0</v>
      </c>
      <c r="F69" s="168">
        <v>0</v>
      </c>
      <c r="G69" s="168">
        <v>0.2</v>
      </c>
      <c r="H69" s="169">
        <f t="shared" si="7"/>
        <v>1.7629999999999999</v>
      </c>
      <c r="I69" s="168">
        <v>3.9430000000000001</v>
      </c>
      <c r="J69" s="168">
        <v>0.30399999999999999</v>
      </c>
    </row>
    <row r="70" spans="1:12" ht="15.75" x14ac:dyDescent="0.25">
      <c r="A70" s="170" t="s">
        <v>72</v>
      </c>
      <c r="B70" s="261"/>
      <c r="C70" s="253"/>
      <c r="D70" s="171">
        <v>0</v>
      </c>
      <c r="E70" s="171">
        <v>0</v>
      </c>
      <c r="F70" s="171">
        <v>0</v>
      </c>
      <c r="G70" s="171">
        <v>0</v>
      </c>
      <c r="H70" s="172">
        <f t="shared" si="7"/>
        <v>0</v>
      </c>
      <c r="I70" s="171">
        <v>1.1000000000000001</v>
      </c>
      <c r="J70" s="171">
        <v>3.73</v>
      </c>
    </row>
    <row r="71" spans="1:12" ht="15.75" x14ac:dyDescent="0.25">
      <c r="A71" s="167" t="s">
        <v>73</v>
      </c>
      <c r="B71" s="258"/>
      <c r="C71" s="253"/>
      <c r="D71" s="168">
        <v>24.289919999999999</v>
      </c>
      <c r="E71" s="168">
        <v>0</v>
      </c>
      <c r="F71" s="168">
        <v>4.968</v>
      </c>
      <c r="G71" s="168">
        <v>0</v>
      </c>
      <c r="H71" s="169">
        <f t="shared" si="7"/>
        <v>29.257919999999999</v>
      </c>
      <c r="I71" s="168">
        <v>29.692540000000001</v>
      </c>
      <c r="J71" s="168">
        <v>32.779000000000003</v>
      </c>
    </row>
    <row r="72" spans="1:12" ht="15.75" x14ac:dyDescent="0.25">
      <c r="A72" s="170" t="s">
        <v>74</v>
      </c>
      <c r="B72" s="261"/>
      <c r="C72" s="253"/>
      <c r="D72" s="171">
        <v>0</v>
      </c>
      <c r="E72" s="171">
        <v>0</v>
      </c>
      <c r="F72" s="171">
        <v>0</v>
      </c>
      <c r="G72" s="171">
        <v>0</v>
      </c>
      <c r="H72" s="172">
        <f t="shared" si="7"/>
        <v>0</v>
      </c>
      <c r="I72" s="171">
        <v>0.2</v>
      </c>
      <c r="J72" s="171">
        <v>0.1265</v>
      </c>
    </row>
    <row r="73" spans="1:12" ht="15.75" x14ac:dyDescent="0.25">
      <c r="A73" s="167" t="s">
        <v>168</v>
      </c>
      <c r="B73" s="258"/>
      <c r="C73" s="253"/>
      <c r="D73" s="168">
        <v>0</v>
      </c>
      <c r="E73" s="168">
        <v>0</v>
      </c>
      <c r="F73" s="168">
        <v>0.115</v>
      </c>
      <c r="G73" s="168">
        <v>0</v>
      </c>
      <c r="H73" s="169">
        <f t="shared" si="7"/>
        <v>0.115</v>
      </c>
      <c r="I73" s="168">
        <v>7.7280000000000001E-2</v>
      </c>
      <c r="J73" s="168">
        <v>0</v>
      </c>
    </row>
    <row r="74" spans="1:12" ht="15.75" x14ac:dyDescent="0.25">
      <c r="A74" s="170" t="s">
        <v>147</v>
      </c>
      <c r="B74" s="261"/>
      <c r="C74" s="253"/>
      <c r="D74" s="171">
        <v>0</v>
      </c>
      <c r="E74" s="171">
        <v>0</v>
      </c>
      <c r="F74" s="171">
        <v>0</v>
      </c>
      <c r="G74" s="171">
        <v>0</v>
      </c>
      <c r="H74" s="172">
        <f t="shared" si="7"/>
        <v>0</v>
      </c>
      <c r="I74" s="171">
        <v>11.36178</v>
      </c>
      <c r="J74" s="171">
        <v>28.35</v>
      </c>
    </row>
    <row r="75" spans="1:12" ht="15.75" x14ac:dyDescent="0.25">
      <c r="A75" s="167" t="s">
        <v>76</v>
      </c>
      <c r="B75" s="258"/>
      <c r="C75" s="253"/>
      <c r="D75" s="168">
        <v>11.430999999999999</v>
      </c>
      <c r="E75" s="168">
        <v>0</v>
      </c>
      <c r="F75" s="168">
        <v>0</v>
      </c>
      <c r="G75" s="168">
        <v>0</v>
      </c>
      <c r="H75" s="169">
        <f t="shared" si="7"/>
        <v>11.430999999999999</v>
      </c>
      <c r="I75" s="168">
        <v>4.5579999999999998</v>
      </c>
      <c r="J75" s="168">
        <v>10.119</v>
      </c>
    </row>
    <row r="76" spans="1:12" ht="15.75" x14ac:dyDescent="0.25">
      <c r="A76" s="170" t="s">
        <v>39</v>
      </c>
      <c r="B76" s="261"/>
      <c r="C76" s="253"/>
      <c r="D76" s="171">
        <v>0</v>
      </c>
      <c r="E76" s="171">
        <v>0</v>
      </c>
      <c r="F76" s="171">
        <v>0</v>
      </c>
      <c r="G76" s="171">
        <v>0</v>
      </c>
      <c r="H76" s="172">
        <f t="shared" si="7"/>
        <v>0</v>
      </c>
      <c r="I76" s="171">
        <v>1.012</v>
      </c>
      <c r="J76" s="171">
        <v>2.3E-2</v>
      </c>
    </row>
    <row r="77" spans="1:12" ht="15.75" x14ac:dyDescent="0.25">
      <c r="A77" s="173" t="s">
        <v>40</v>
      </c>
      <c r="B77" s="259"/>
      <c r="C77" s="253"/>
      <c r="D77" s="174">
        <f t="shared" ref="D77:J77" si="8">SUM(D53,D54,D55,D56,D57,D58,D59,D60,D61,D62,D63,D64,D65,D66,D67,D68,D69,D70,D71,D72,D73,D74,D75,D76)</f>
        <v>338.28363999999999</v>
      </c>
      <c r="E77" s="174">
        <f t="shared" si="8"/>
        <v>0</v>
      </c>
      <c r="F77" s="174">
        <f t="shared" si="8"/>
        <v>53.001200000000004</v>
      </c>
      <c r="G77" s="174">
        <f t="shared" si="8"/>
        <v>31.577999999999999</v>
      </c>
      <c r="H77" s="175">
        <f t="shared" si="8"/>
        <v>422.86283999999995</v>
      </c>
      <c r="I77" s="171">
        <f t="shared" si="8"/>
        <v>525.18528000000003</v>
      </c>
      <c r="J77" s="171">
        <f t="shared" si="8"/>
        <v>530.35550000000001</v>
      </c>
    </row>
    <row r="79" spans="1:12" ht="15.75" x14ac:dyDescent="0.25">
      <c r="A79" s="163" t="s">
        <v>77</v>
      </c>
      <c r="B79" s="262"/>
      <c r="C79" s="253"/>
      <c r="D79" s="164"/>
      <c r="E79" s="164"/>
      <c r="F79" s="164"/>
      <c r="G79" s="164"/>
      <c r="H79" s="165"/>
      <c r="I79" s="166"/>
      <c r="J79" s="166"/>
    </row>
    <row r="80" spans="1:12" ht="15.75" x14ac:dyDescent="0.25">
      <c r="A80" s="167" t="s">
        <v>148</v>
      </c>
      <c r="B80" s="258"/>
      <c r="C80" s="253"/>
      <c r="D80" s="168">
        <v>0</v>
      </c>
      <c r="E80" s="168">
        <v>0</v>
      </c>
      <c r="F80" s="168">
        <v>0</v>
      </c>
      <c r="G80" s="168">
        <v>0</v>
      </c>
      <c r="H80" s="169">
        <f t="shared" ref="H80:H100" si="9">SUM(D80,E80,F80,G80)</f>
        <v>0</v>
      </c>
      <c r="I80" s="168">
        <v>0.184</v>
      </c>
      <c r="J80" s="168">
        <v>0</v>
      </c>
      <c r="K80" s="258"/>
      <c r="L80" s="253"/>
    </row>
    <row r="81" spans="1:10" ht="15.75" x14ac:dyDescent="0.25">
      <c r="A81" s="170" t="s">
        <v>79</v>
      </c>
      <c r="B81" s="261"/>
      <c r="C81" s="253"/>
      <c r="D81" s="171">
        <v>3.036</v>
      </c>
      <c r="E81" s="171">
        <v>0</v>
      </c>
      <c r="F81" s="171">
        <v>6.9000000000000006E-2</v>
      </c>
      <c r="G81" s="171">
        <v>0</v>
      </c>
      <c r="H81" s="172">
        <f t="shared" si="9"/>
        <v>3.105</v>
      </c>
      <c r="I81" s="171">
        <v>2.9490599999999998</v>
      </c>
      <c r="J81" s="171">
        <v>1.518</v>
      </c>
    </row>
    <row r="82" spans="1:10" ht="15.75" x14ac:dyDescent="0.25">
      <c r="A82" s="167" t="s">
        <v>80</v>
      </c>
      <c r="B82" s="258"/>
      <c r="C82" s="253"/>
      <c r="D82" s="168">
        <v>7.7789999999999999</v>
      </c>
      <c r="E82" s="168">
        <v>0</v>
      </c>
      <c r="F82" s="168">
        <v>0</v>
      </c>
      <c r="G82" s="168">
        <v>0</v>
      </c>
      <c r="H82" s="169">
        <f t="shared" si="9"/>
        <v>7.7789999999999999</v>
      </c>
      <c r="I82" s="168">
        <v>14.09</v>
      </c>
      <c r="J82" s="168">
        <v>19.572600000000001</v>
      </c>
    </row>
    <row r="83" spans="1:10" ht="15.75" x14ac:dyDescent="0.25">
      <c r="A83" s="170" t="s">
        <v>151</v>
      </c>
      <c r="B83" s="261"/>
      <c r="C83" s="253"/>
      <c r="D83" s="171">
        <v>0</v>
      </c>
      <c r="E83" s="171">
        <v>0</v>
      </c>
      <c r="F83" s="171">
        <v>0</v>
      </c>
      <c r="G83" s="171">
        <v>0</v>
      </c>
      <c r="H83" s="172">
        <f t="shared" si="9"/>
        <v>0</v>
      </c>
      <c r="I83" s="171">
        <v>88.963999999999999</v>
      </c>
      <c r="J83" s="171">
        <v>68.497219999999999</v>
      </c>
    </row>
    <row r="84" spans="1:10" ht="15.75" x14ac:dyDescent="0.25">
      <c r="A84" s="167" t="s">
        <v>82</v>
      </c>
      <c r="B84" s="258"/>
      <c r="C84" s="253"/>
      <c r="D84" s="168">
        <v>0</v>
      </c>
      <c r="E84" s="168">
        <v>0</v>
      </c>
      <c r="F84" s="168">
        <v>0</v>
      </c>
      <c r="G84" s="168">
        <v>0</v>
      </c>
      <c r="H84" s="169">
        <f t="shared" si="9"/>
        <v>0</v>
      </c>
      <c r="I84" s="168">
        <v>0.2</v>
      </c>
      <c r="J84" s="168">
        <v>0.23100000000000001</v>
      </c>
    </row>
    <row r="85" spans="1:10" ht="15.75" x14ac:dyDescent="0.25">
      <c r="A85" s="170" t="s">
        <v>83</v>
      </c>
      <c r="B85" s="261"/>
      <c r="C85" s="253"/>
      <c r="D85" s="171">
        <v>53.6</v>
      </c>
      <c r="E85" s="171">
        <v>0</v>
      </c>
      <c r="F85" s="171">
        <v>0</v>
      </c>
      <c r="G85" s="171">
        <v>0</v>
      </c>
      <c r="H85" s="172">
        <f t="shared" si="9"/>
        <v>53.6</v>
      </c>
      <c r="I85" s="171">
        <v>32.435000000000002</v>
      </c>
      <c r="J85" s="171">
        <v>50.809699999999999</v>
      </c>
    </row>
    <row r="86" spans="1:10" ht="15.75" x14ac:dyDescent="0.25">
      <c r="A86" s="167" t="s">
        <v>84</v>
      </c>
      <c r="B86" s="258"/>
      <c r="C86" s="253"/>
      <c r="D86" s="168">
        <v>3.68</v>
      </c>
      <c r="E86" s="168">
        <v>0</v>
      </c>
      <c r="F86" s="168">
        <v>0</v>
      </c>
      <c r="G86" s="168">
        <v>0</v>
      </c>
      <c r="H86" s="169">
        <f t="shared" si="9"/>
        <v>3.68</v>
      </c>
      <c r="I86" s="168">
        <v>11.617000000000001</v>
      </c>
      <c r="J86" s="168">
        <v>16.332000000000001</v>
      </c>
    </row>
    <row r="87" spans="1:10" ht="15.75" x14ac:dyDescent="0.25">
      <c r="A87" s="170" t="s">
        <v>85</v>
      </c>
      <c r="B87" s="261"/>
      <c r="C87" s="253"/>
      <c r="D87" s="171">
        <v>0.13800000000000001</v>
      </c>
      <c r="E87" s="171">
        <v>0</v>
      </c>
      <c r="F87" s="171">
        <v>0.15179999999999999</v>
      </c>
      <c r="G87" s="171">
        <v>0</v>
      </c>
      <c r="H87" s="172">
        <f t="shared" si="9"/>
        <v>0.2898</v>
      </c>
      <c r="I87" s="171">
        <v>0.23</v>
      </c>
      <c r="J87" s="171">
        <v>0.115</v>
      </c>
    </row>
    <row r="88" spans="1:10" ht="15.75" x14ac:dyDescent="0.25">
      <c r="A88" s="167" t="s">
        <v>169</v>
      </c>
      <c r="B88" s="258"/>
      <c r="C88" s="253"/>
      <c r="D88" s="168">
        <v>0</v>
      </c>
      <c r="E88" s="168">
        <v>0</v>
      </c>
      <c r="F88" s="168">
        <v>0</v>
      </c>
      <c r="G88" s="168">
        <v>0</v>
      </c>
      <c r="H88" s="169">
        <f t="shared" si="9"/>
        <v>0</v>
      </c>
      <c r="I88" s="168">
        <v>0</v>
      </c>
      <c r="J88" s="168">
        <v>7.1272399999999996</v>
      </c>
    </row>
    <row r="89" spans="1:10" ht="15.75" x14ac:dyDescent="0.25">
      <c r="A89" s="170" t="s">
        <v>170</v>
      </c>
      <c r="B89" s="261"/>
      <c r="C89" s="253"/>
      <c r="D89" s="171">
        <v>7.5839999999999996</v>
      </c>
      <c r="E89" s="171">
        <v>0</v>
      </c>
      <c r="F89" s="171">
        <v>0</v>
      </c>
      <c r="G89" s="171">
        <v>0</v>
      </c>
      <c r="H89" s="172">
        <f t="shared" si="9"/>
        <v>7.5839999999999996</v>
      </c>
      <c r="I89" s="171">
        <v>0</v>
      </c>
      <c r="J89" s="171">
        <v>2.5299999999999998</v>
      </c>
    </row>
    <row r="90" spans="1:10" ht="15.75" x14ac:dyDescent="0.25">
      <c r="A90" s="167" t="s">
        <v>171</v>
      </c>
      <c r="B90" s="258"/>
      <c r="C90" s="253"/>
      <c r="D90" s="168">
        <v>0</v>
      </c>
      <c r="E90" s="168">
        <v>0</v>
      </c>
      <c r="F90" s="168">
        <v>0</v>
      </c>
      <c r="G90" s="168">
        <v>0</v>
      </c>
      <c r="H90" s="169">
        <f t="shared" si="9"/>
        <v>0</v>
      </c>
      <c r="I90" s="168">
        <v>0</v>
      </c>
      <c r="J90" s="168">
        <v>1.518</v>
      </c>
    </row>
    <row r="91" spans="1:10" ht="15.75" x14ac:dyDescent="0.25">
      <c r="A91" s="170" t="s">
        <v>86</v>
      </c>
      <c r="B91" s="261"/>
      <c r="C91" s="253"/>
      <c r="D91" s="171">
        <v>0</v>
      </c>
      <c r="E91" s="171">
        <v>0</v>
      </c>
      <c r="F91" s="171">
        <v>0.50139999999999996</v>
      </c>
      <c r="G91" s="171">
        <v>0</v>
      </c>
      <c r="H91" s="172">
        <f t="shared" si="9"/>
        <v>0.50139999999999996</v>
      </c>
      <c r="I91" s="171">
        <v>0.27600000000000002</v>
      </c>
      <c r="J91" s="171">
        <v>0.313</v>
      </c>
    </row>
    <row r="92" spans="1:10" ht="15.75" x14ac:dyDescent="0.25">
      <c r="A92" s="167" t="s">
        <v>153</v>
      </c>
      <c r="B92" s="258"/>
      <c r="C92" s="253"/>
      <c r="D92" s="168">
        <v>0</v>
      </c>
      <c r="E92" s="168">
        <v>0</v>
      </c>
      <c r="F92" s="168">
        <v>0</v>
      </c>
      <c r="G92" s="168">
        <v>0.23183999999999999</v>
      </c>
      <c r="H92" s="169">
        <f t="shared" si="9"/>
        <v>0.23183999999999999</v>
      </c>
      <c r="I92" s="168">
        <v>7.1861199999999998</v>
      </c>
      <c r="J92" s="168">
        <v>2.16046</v>
      </c>
    </row>
    <row r="93" spans="1:10" ht="15.75" x14ac:dyDescent="0.25">
      <c r="A93" s="170" t="s">
        <v>87</v>
      </c>
      <c r="B93" s="261"/>
      <c r="C93" s="253"/>
      <c r="D93" s="171">
        <v>2.5299999999999998</v>
      </c>
      <c r="E93" s="171">
        <v>0</v>
      </c>
      <c r="F93" s="171">
        <v>0</v>
      </c>
      <c r="G93" s="171">
        <v>0</v>
      </c>
      <c r="H93" s="172">
        <f t="shared" si="9"/>
        <v>2.5299999999999998</v>
      </c>
      <c r="I93" s="171">
        <v>0</v>
      </c>
      <c r="J93" s="171">
        <v>3.6190000000000002</v>
      </c>
    </row>
    <row r="94" spans="1:10" ht="15.75" x14ac:dyDescent="0.25">
      <c r="A94" s="167" t="s">
        <v>88</v>
      </c>
      <c r="B94" s="258"/>
      <c r="C94" s="253"/>
      <c r="D94" s="168">
        <v>7.63</v>
      </c>
      <c r="E94" s="168">
        <v>0</v>
      </c>
      <c r="F94" s="168">
        <v>0</v>
      </c>
      <c r="G94" s="168">
        <v>0</v>
      </c>
      <c r="H94" s="169">
        <f t="shared" si="9"/>
        <v>7.63</v>
      </c>
      <c r="I94" s="168">
        <v>17.898</v>
      </c>
      <c r="J94" s="168">
        <v>25.393180000000001</v>
      </c>
    </row>
    <row r="95" spans="1:10" ht="15.75" x14ac:dyDescent="0.25">
      <c r="A95" s="170" t="s">
        <v>172</v>
      </c>
      <c r="B95" s="261"/>
      <c r="C95" s="253"/>
      <c r="D95" s="171">
        <v>0</v>
      </c>
      <c r="E95" s="171">
        <v>0</v>
      </c>
      <c r="F95" s="171">
        <v>0</v>
      </c>
      <c r="G95" s="171">
        <v>0</v>
      </c>
      <c r="H95" s="172">
        <f t="shared" si="9"/>
        <v>0</v>
      </c>
      <c r="I95" s="171">
        <v>6.9000000000000006E-2</v>
      </c>
      <c r="J95" s="171">
        <v>0</v>
      </c>
    </row>
    <row r="96" spans="1:10" ht="15.75" x14ac:dyDescent="0.25">
      <c r="A96" s="167" t="s">
        <v>89</v>
      </c>
      <c r="B96" s="258"/>
      <c r="C96" s="253"/>
      <c r="D96" s="168">
        <v>3.68</v>
      </c>
      <c r="E96" s="168">
        <v>0</v>
      </c>
      <c r="F96" s="168">
        <v>5.1059999999999999</v>
      </c>
      <c r="G96" s="168">
        <v>0</v>
      </c>
      <c r="H96" s="169">
        <f t="shared" si="9"/>
        <v>8.7859999999999996</v>
      </c>
      <c r="I96" s="168">
        <v>2.5299999999999998</v>
      </c>
      <c r="J96" s="168">
        <v>1.84276</v>
      </c>
    </row>
    <row r="97" spans="1:12" ht="15.75" x14ac:dyDescent="0.25">
      <c r="A97" s="170" t="s">
        <v>90</v>
      </c>
      <c r="B97" s="261"/>
      <c r="C97" s="253"/>
      <c r="D97" s="171">
        <v>0.41399999999999998</v>
      </c>
      <c r="E97" s="171">
        <v>0</v>
      </c>
      <c r="F97" s="171">
        <v>0</v>
      </c>
      <c r="G97" s="171">
        <v>0</v>
      </c>
      <c r="H97" s="172">
        <f t="shared" si="9"/>
        <v>0.41399999999999998</v>
      </c>
      <c r="I97" s="171">
        <v>0.99</v>
      </c>
      <c r="J97" s="171">
        <v>0.52900000000000003</v>
      </c>
    </row>
    <row r="98" spans="1:12" ht="15.75" x14ac:dyDescent="0.25">
      <c r="A98" s="167" t="s">
        <v>91</v>
      </c>
      <c r="B98" s="258"/>
      <c r="C98" s="253"/>
      <c r="D98" s="168">
        <v>0</v>
      </c>
      <c r="E98" s="168">
        <v>0</v>
      </c>
      <c r="F98" s="168">
        <v>0.92</v>
      </c>
      <c r="G98" s="168">
        <v>0</v>
      </c>
      <c r="H98" s="169">
        <f t="shared" si="9"/>
        <v>0.92</v>
      </c>
      <c r="I98" s="168">
        <v>0.92</v>
      </c>
      <c r="J98" s="168">
        <v>6.43</v>
      </c>
    </row>
    <row r="99" spans="1:12" ht="15.75" x14ac:dyDescent="0.25">
      <c r="A99" s="170" t="s">
        <v>173</v>
      </c>
      <c r="B99" s="261"/>
      <c r="C99" s="253"/>
      <c r="D99" s="171">
        <v>7.2450000000000001</v>
      </c>
      <c r="E99" s="171">
        <v>0</v>
      </c>
      <c r="F99" s="171">
        <v>0</v>
      </c>
      <c r="G99" s="171">
        <v>0.7</v>
      </c>
      <c r="H99" s="172">
        <f t="shared" si="9"/>
        <v>7.9450000000000003</v>
      </c>
      <c r="I99" s="171">
        <v>6.21</v>
      </c>
      <c r="J99" s="171">
        <v>0</v>
      </c>
    </row>
    <row r="100" spans="1:12" ht="15.75" x14ac:dyDescent="0.25">
      <c r="A100" s="167" t="s">
        <v>154</v>
      </c>
      <c r="B100" s="258"/>
      <c r="C100" s="253"/>
      <c r="D100" s="168">
        <v>0</v>
      </c>
      <c r="E100" s="168">
        <v>0</v>
      </c>
      <c r="F100" s="168">
        <v>0</v>
      </c>
      <c r="G100" s="168">
        <v>0</v>
      </c>
      <c r="H100" s="169">
        <f t="shared" si="9"/>
        <v>0</v>
      </c>
      <c r="I100" s="168">
        <v>0</v>
      </c>
      <c r="J100" s="168">
        <v>1.274</v>
      </c>
    </row>
    <row r="101" spans="1:12" ht="15.75" x14ac:dyDescent="0.25">
      <c r="A101" s="173" t="s">
        <v>40</v>
      </c>
      <c r="B101" s="259"/>
      <c r="C101" s="253"/>
      <c r="D101" s="174">
        <f t="shared" ref="D101:J101" si="10">SUM(D80,D81,D82,D83,D84,D85,D86,D87,D88,D89,D90,D91,D92,D93,D94,D95,D96,D97,D98,D99,D100)</f>
        <v>97.316000000000031</v>
      </c>
      <c r="E101" s="174">
        <f t="shared" si="10"/>
        <v>0</v>
      </c>
      <c r="F101" s="174">
        <f t="shared" si="10"/>
        <v>6.7481999999999998</v>
      </c>
      <c r="G101" s="174">
        <f t="shared" si="10"/>
        <v>0.93184</v>
      </c>
      <c r="H101" s="175">
        <f t="shared" si="10"/>
        <v>104.99604000000002</v>
      </c>
      <c r="I101" s="171">
        <f t="shared" si="10"/>
        <v>186.74817999999999</v>
      </c>
      <c r="J101" s="171">
        <f t="shared" si="10"/>
        <v>209.81215999999998</v>
      </c>
    </row>
    <row r="103" spans="1:12" ht="15.75" x14ac:dyDescent="0.25">
      <c r="A103" s="163" t="s">
        <v>93</v>
      </c>
      <c r="B103" s="262"/>
      <c r="C103" s="253"/>
      <c r="D103" s="164"/>
      <c r="E103" s="164"/>
      <c r="F103" s="164"/>
      <c r="G103" s="164"/>
      <c r="H103" s="165"/>
      <c r="I103" s="166"/>
      <c r="J103" s="166"/>
    </row>
    <row r="104" spans="1:12" ht="15.75" x14ac:dyDescent="0.25">
      <c r="A104" s="167" t="s">
        <v>94</v>
      </c>
      <c r="B104" s="258"/>
      <c r="C104" s="253"/>
      <c r="D104" s="168">
        <v>0</v>
      </c>
      <c r="E104" s="168">
        <v>0</v>
      </c>
      <c r="F104" s="168">
        <v>0</v>
      </c>
      <c r="G104" s="168">
        <v>0</v>
      </c>
      <c r="H104" s="169">
        <f t="shared" ref="H104:H112" si="11">SUM(D104,E104,F104,G104)</f>
        <v>0</v>
      </c>
      <c r="I104" s="168">
        <v>0.96599999999999997</v>
      </c>
      <c r="J104" s="168">
        <v>31.84994</v>
      </c>
      <c r="K104" s="258"/>
      <c r="L104" s="253"/>
    </row>
    <row r="105" spans="1:12" ht="15.75" x14ac:dyDescent="0.25">
      <c r="A105" s="170" t="s">
        <v>174</v>
      </c>
      <c r="B105" s="261"/>
      <c r="C105" s="253"/>
      <c r="D105" s="171">
        <v>0</v>
      </c>
      <c r="E105" s="171">
        <v>0</v>
      </c>
      <c r="F105" s="171">
        <v>0.115</v>
      </c>
      <c r="G105" s="171">
        <v>0</v>
      </c>
      <c r="H105" s="172">
        <f t="shared" si="11"/>
        <v>0.115</v>
      </c>
      <c r="I105" s="171">
        <v>0</v>
      </c>
      <c r="J105" s="171">
        <v>0</v>
      </c>
    </row>
    <row r="106" spans="1:12" ht="15.75" x14ac:dyDescent="0.25">
      <c r="A106" s="167" t="s">
        <v>95</v>
      </c>
      <c r="B106" s="258"/>
      <c r="C106" s="253"/>
      <c r="D106" s="168">
        <v>0</v>
      </c>
      <c r="E106" s="168">
        <v>0</v>
      </c>
      <c r="F106" s="168">
        <v>0</v>
      </c>
      <c r="G106" s="168">
        <v>0</v>
      </c>
      <c r="H106" s="169">
        <f t="shared" si="11"/>
        <v>0</v>
      </c>
      <c r="I106" s="168">
        <v>0.874</v>
      </c>
      <c r="J106" s="168">
        <v>0</v>
      </c>
    </row>
    <row r="107" spans="1:12" ht="15.75" x14ac:dyDescent="0.25">
      <c r="A107" s="170" t="s">
        <v>96</v>
      </c>
      <c r="B107" s="261"/>
      <c r="C107" s="253"/>
      <c r="D107" s="171">
        <v>16.244</v>
      </c>
      <c r="E107" s="171">
        <v>0</v>
      </c>
      <c r="F107" s="171">
        <v>0</v>
      </c>
      <c r="G107" s="171">
        <v>0</v>
      </c>
      <c r="H107" s="172">
        <f t="shared" si="11"/>
        <v>16.244</v>
      </c>
      <c r="I107" s="171">
        <v>18.981680000000001</v>
      </c>
      <c r="J107" s="171">
        <v>7.8258799999999997</v>
      </c>
    </row>
    <row r="108" spans="1:12" ht="15.75" x14ac:dyDescent="0.25">
      <c r="A108" s="167" t="s">
        <v>98</v>
      </c>
      <c r="B108" s="258"/>
      <c r="C108" s="253"/>
      <c r="D108" s="168">
        <v>0</v>
      </c>
      <c r="E108" s="168">
        <v>0</v>
      </c>
      <c r="F108" s="168">
        <v>0</v>
      </c>
      <c r="G108" s="168">
        <v>0</v>
      </c>
      <c r="H108" s="169">
        <f t="shared" si="11"/>
        <v>0</v>
      </c>
      <c r="I108" s="168">
        <v>0.34599999999999997</v>
      </c>
      <c r="J108" s="168">
        <v>0</v>
      </c>
    </row>
    <row r="109" spans="1:12" ht="15.75" x14ac:dyDescent="0.25">
      <c r="A109" s="170" t="s">
        <v>155</v>
      </c>
      <c r="B109" s="261"/>
      <c r="C109" s="253"/>
      <c r="D109" s="171">
        <v>0.184</v>
      </c>
      <c r="E109" s="171">
        <v>0</v>
      </c>
      <c r="F109" s="171">
        <v>0</v>
      </c>
      <c r="G109" s="171">
        <v>0</v>
      </c>
      <c r="H109" s="172">
        <f t="shared" si="11"/>
        <v>0.184</v>
      </c>
      <c r="I109" s="171">
        <v>1.0920000000000001</v>
      </c>
      <c r="J109" s="171">
        <v>0.26500000000000001</v>
      </c>
    </row>
    <row r="110" spans="1:12" ht="15.75" x14ac:dyDescent="0.25">
      <c r="A110" s="167" t="s">
        <v>175</v>
      </c>
      <c r="B110" s="258"/>
      <c r="C110" s="253"/>
      <c r="D110" s="168">
        <v>0</v>
      </c>
      <c r="E110" s="168">
        <v>0</v>
      </c>
      <c r="F110" s="168">
        <v>0</v>
      </c>
      <c r="G110" s="168">
        <v>0</v>
      </c>
      <c r="H110" s="169">
        <f t="shared" si="11"/>
        <v>0</v>
      </c>
      <c r="I110" s="168">
        <v>0</v>
      </c>
      <c r="J110" s="168">
        <v>4.5999999999999999E-2</v>
      </c>
    </row>
    <row r="111" spans="1:12" ht="15.75" x14ac:dyDescent="0.25">
      <c r="A111" s="170" t="s">
        <v>101</v>
      </c>
      <c r="B111" s="261"/>
      <c r="C111" s="253"/>
      <c r="D111" s="171">
        <v>0</v>
      </c>
      <c r="E111" s="171">
        <v>0</v>
      </c>
      <c r="F111" s="171">
        <v>0.1242</v>
      </c>
      <c r="G111" s="171">
        <v>0</v>
      </c>
      <c r="H111" s="172">
        <f t="shared" si="11"/>
        <v>0.1242</v>
      </c>
      <c r="I111" s="171">
        <v>4.5999999999999999E-2</v>
      </c>
      <c r="J111" s="171">
        <v>0.05</v>
      </c>
    </row>
    <row r="112" spans="1:12" ht="15.75" x14ac:dyDescent="0.25">
      <c r="A112" s="167" t="s">
        <v>103</v>
      </c>
      <c r="B112" s="258"/>
      <c r="C112" s="253"/>
      <c r="D112" s="168">
        <v>48.99588</v>
      </c>
      <c r="E112" s="168">
        <v>0</v>
      </c>
      <c r="F112" s="168">
        <v>0.17019999999999999</v>
      </c>
      <c r="G112" s="168">
        <v>9.6999999999999993</v>
      </c>
      <c r="H112" s="169">
        <f t="shared" si="11"/>
        <v>58.866079999999997</v>
      </c>
      <c r="I112" s="168">
        <v>62.329540000000001</v>
      </c>
      <c r="J112" s="168">
        <v>55.541319999999999</v>
      </c>
    </row>
    <row r="113" spans="1:12" ht="15.75" x14ac:dyDescent="0.25">
      <c r="A113" s="173" t="s">
        <v>40</v>
      </c>
      <c r="B113" s="259"/>
      <c r="C113" s="253"/>
      <c r="D113" s="174">
        <f t="shared" ref="D113:J113" si="12">SUM(D104,D105,D106,D107,D108,D109,D110,D111,D112)</f>
        <v>65.423879999999997</v>
      </c>
      <c r="E113" s="174">
        <f t="shared" si="12"/>
        <v>0</v>
      </c>
      <c r="F113" s="174">
        <f t="shared" si="12"/>
        <v>0.40939999999999999</v>
      </c>
      <c r="G113" s="174">
        <f t="shared" si="12"/>
        <v>9.6999999999999993</v>
      </c>
      <c r="H113" s="175">
        <f t="shared" si="12"/>
        <v>75.533279999999991</v>
      </c>
      <c r="I113" s="171">
        <f t="shared" si="12"/>
        <v>84.635220000000004</v>
      </c>
      <c r="J113" s="171">
        <f t="shared" si="12"/>
        <v>95.578139999999991</v>
      </c>
    </row>
    <row r="115" spans="1:12" ht="15.75" x14ac:dyDescent="0.25">
      <c r="A115" s="163" t="s">
        <v>104</v>
      </c>
      <c r="B115" s="262"/>
      <c r="C115" s="253"/>
      <c r="D115" s="164"/>
      <c r="E115" s="164"/>
      <c r="F115" s="164"/>
      <c r="G115" s="164"/>
      <c r="H115" s="165"/>
      <c r="I115" s="166"/>
      <c r="J115" s="166"/>
    </row>
    <row r="116" spans="1:12" ht="15.75" x14ac:dyDescent="0.25">
      <c r="A116" s="167" t="s">
        <v>105</v>
      </c>
      <c r="B116" s="258"/>
      <c r="C116" s="253"/>
      <c r="D116" s="168">
        <v>37.575000000000003</v>
      </c>
      <c r="E116" s="168">
        <v>0</v>
      </c>
      <c r="F116" s="168">
        <v>40.351199999999999</v>
      </c>
      <c r="G116" s="168">
        <v>21.11</v>
      </c>
      <c r="H116" s="169">
        <f>SUM(D116,E116,F116,G116)</f>
        <v>99.036199999999994</v>
      </c>
      <c r="I116" s="168">
        <v>38.857999999999997</v>
      </c>
      <c r="J116" s="168">
        <v>83.751779999999997</v>
      </c>
      <c r="K116" s="258"/>
      <c r="L116" s="253"/>
    </row>
    <row r="117" spans="1:12" ht="15.75" x14ac:dyDescent="0.25">
      <c r="A117" s="170" t="s">
        <v>106</v>
      </c>
      <c r="B117" s="261"/>
      <c r="C117" s="253"/>
      <c r="D117" s="171">
        <v>505.83753999999999</v>
      </c>
      <c r="E117" s="171">
        <v>0</v>
      </c>
      <c r="F117" s="171">
        <v>566.053</v>
      </c>
      <c r="G117" s="171">
        <v>132.1</v>
      </c>
      <c r="H117" s="172">
        <f>SUM(D117,E117,F117,G117)</f>
        <v>1203.9905399999998</v>
      </c>
      <c r="I117" s="171">
        <v>452.03233999999998</v>
      </c>
      <c r="J117" s="171">
        <v>441.42246</v>
      </c>
    </row>
    <row r="118" spans="1:12" ht="15.75" x14ac:dyDescent="0.25">
      <c r="A118" s="167" t="s">
        <v>176</v>
      </c>
      <c r="B118" s="258"/>
      <c r="C118" s="253"/>
      <c r="D118" s="168">
        <v>0</v>
      </c>
      <c r="E118" s="168">
        <v>0</v>
      </c>
      <c r="F118" s="168">
        <v>10.248799999999999</v>
      </c>
      <c r="G118" s="168">
        <v>0</v>
      </c>
      <c r="H118" s="169">
        <f>SUM(D118,E118,F118,G118)</f>
        <v>10.248799999999999</v>
      </c>
      <c r="I118" s="168">
        <v>0</v>
      </c>
      <c r="J118" s="168">
        <v>0</v>
      </c>
    </row>
    <row r="119" spans="1:12" ht="15.75" x14ac:dyDescent="0.25">
      <c r="A119" s="170" t="s">
        <v>107</v>
      </c>
      <c r="B119" s="261"/>
      <c r="C119" s="253"/>
      <c r="D119" s="171">
        <v>85.12</v>
      </c>
      <c r="E119" s="171">
        <v>0</v>
      </c>
      <c r="F119" s="171">
        <v>25.852</v>
      </c>
      <c r="G119" s="171">
        <v>12.65</v>
      </c>
      <c r="H119" s="172">
        <f>SUM(D119,E119,F119,G119)</f>
        <v>123.62200000000001</v>
      </c>
      <c r="I119" s="171">
        <v>110.91191999999999</v>
      </c>
      <c r="J119" s="171">
        <v>60.161999999999999</v>
      </c>
    </row>
    <row r="120" spans="1:12" ht="15.75" x14ac:dyDescent="0.25">
      <c r="A120" s="167" t="s">
        <v>108</v>
      </c>
      <c r="B120" s="258"/>
      <c r="C120" s="253"/>
      <c r="D120" s="168">
        <v>0</v>
      </c>
      <c r="E120" s="168">
        <v>0</v>
      </c>
      <c r="F120" s="168">
        <v>1.3524</v>
      </c>
      <c r="G120" s="168">
        <v>0</v>
      </c>
      <c r="H120" s="169">
        <f>SUM(D120,E120,F120,G120)</f>
        <v>1.3524</v>
      </c>
      <c r="I120" s="168">
        <v>0.34960000000000002</v>
      </c>
      <c r="J120" s="168">
        <v>0.95</v>
      </c>
    </row>
    <row r="121" spans="1:12" ht="15.75" x14ac:dyDescent="0.25">
      <c r="A121" s="173" t="s">
        <v>40</v>
      </c>
      <c r="B121" s="259"/>
      <c r="C121" s="253"/>
      <c r="D121" s="174">
        <f t="shared" ref="D121:J121" si="13">SUM(D116,D117,D118,D119,D120)</f>
        <v>628.53254000000004</v>
      </c>
      <c r="E121" s="174">
        <f t="shared" si="13"/>
        <v>0</v>
      </c>
      <c r="F121" s="174">
        <f t="shared" si="13"/>
        <v>643.85739999999987</v>
      </c>
      <c r="G121" s="174">
        <f t="shared" si="13"/>
        <v>165.85999999999999</v>
      </c>
      <c r="H121" s="175">
        <f t="shared" si="13"/>
        <v>1438.2499399999999</v>
      </c>
      <c r="I121" s="171">
        <f t="shared" si="13"/>
        <v>602.15185999999994</v>
      </c>
      <c r="J121" s="171">
        <f t="shared" si="13"/>
        <v>586.28624000000013</v>
      </c>
    </row>
    <row r="123" spans="1:12" ht="15.75" x14ac:dyDescent="0.25">
      <c r="A123" s="163" t="s">
        <v>109</v>
      </c>
      <c r="B123" s="262"/>
      <c r="C123" s="253"/>
      <c r="D123" s="164"/>
      <c r="E123" s="164"/>
      <c r="F123" s="164"/>
      <c r="G123" s="164"/>
      <c r="H123" s="165"/>
      <c r="I123" s="166"/>
      <c r="J123" s="166"/>
    </row>
    <row r="124" spans="1:12" ht="15.75" x14ac:dyDescent="0.25">
      <c r="A124" s="167" t="s">
        <v>13</v>
      </c>
      <c r="B124" s="258"/>
      <c r="C124" s="253"/>
      <c r="D124" s="168">
        <v>0</v>
      </c>
      <c r="E124" s="168">
        <v>0</v>
      </c>
      <c r="F124" s="168">
        <v>0</v>
      </c>
      <c r="G124" s="168">
        <v>0</v>
      </c>
      <c r="H124" s="169">
        <f t="shared" ref="H124:H136" si="14">SUM(D124,E124,F124,G124)</f>
        <v>0</v>
      </c>
      <c r="I124" s="168">
        <v>40.807200000000002</v>
      </c>
      <c r="J124" s="168">
        <v>24.84</v>
      </c>
      <c r="K124" s="258"/>
      <c r="L124" s="253"/>
    </row>
    <row r="125" spans="1:12" ht="15.75" x14ac:dyDescent="0.25">
      <c r="A125" s="170" t="s">
        <v>110</v>
      </c>
      <c r="B125" s="261"/>
      <c r="C125" s="253"/>
      <c r="D125" s="171">
        <v>0</v>
      </c>
      <c r="E125" s="171">
        <v>0</v>
      </c>
      <c r="F125" s="171">
        <v>0</v>
      </c>
      <c r="G125" s="171">
        <v>0</v>
      </c>
      <c r="H125" s="172">
        <f t="shared" si="14"/>
        <v>0</v>
      </c>
      <c r="I125" s="171">
        <v>0</v>
      </c>
      <c r="J125" s="171">
        <v>0.114</v>
      </c>
    </row>
    <row r="126" spans="1:12" ht="15.75" x14ac:dyDescent="0.25">
      <c r="A126" s="167" t="s">
        <v>111</v>
      </c>
      <c r="B126" s="258"/>
      <c r="C126" s="253"/>
      <c r="D126" s="168">
        <v>0</v>
      </c>
      <c r="E126" s="168">
        <v>0</v>
      </c>
      <c r="F126" s="168">
        <v>55.43</v>
      </c>
      <c r="G126" s="168">
        <v>0</v>
      </c>
      <c r="H126" s="169">
        <f t="shared" si="14"/>
        <v>55.43</v>
      </c>
      <c r="I126" s="168">
        <v>18.085999999999999</v>
      </c>
      <c r="J126" s="168">
        <v>15.71898</v>
      </c>
    </row>
    <row r="127" spans="1:12" ht="15.75" x14ac:dyDescent="0.25">
      <c r="A127" s="170" t="s">
        <v>112</v>
      </c>
      <c r="B127" s="261"/>
      <c r="C127" s="253"/>
      <c r="D127" s="171">
        <v>37.459020000000002</v>
      </c>
      <c r="E127" s="171">
        <v>0</v>
      </c>
      <c r="F127" s="171">
        <v>43.709200000000003</v>
      </c>
      <c r="G127" s="171">
        <v>0</v>
      </c>
      <c r="H127" s="172">
        <f t="shared" si="14"/>
        <v>81.168220000000005</v>
      </c>
      <c r="I127" s="171">
        <v>80.087220000000002</v>
      </c>
      <c r="J127" s="171">
        <v>71.28698</v>
      </c>
    </row>
    <row r="128" spans="1:12" ht="15.75" x14ac:dyDescent="0.25">
      <c r="A128" s="167" t="s">
        <v>177</v>
      </c>
      <c r="B128" s="258"/>
      <c r="C128" s="253"/>
      <c r="D128" s="168">
        <v>0</v>
      </c>
      <c r="E128" s="168">
        <v>0</v>
      </c>
      <c r="F128" s="168">
        <v>0.80500000000000005</v>
      </c>
      <c r="G128" s="168">
        <v>0</v>
      </c>
      <c r="H128" s="169">
        <f t="shared" si="14"/>
        <v>0.80500000000000005</v>
      </c>
      <c r="I128" s="168">
        <v>0</v>
      </c>
      <c r="J128" s="168">
        <v>0</v>
      </c>
    </row>
    <row r="129" spans="1:12" ht="15.75" x14ac:dyDescent="0.25">
      <c r="A129" s="170" t="s">
        <v>156</v>
      </c>
      <c r="B129" s="261"/>
      <c r="C129" s="253"/>
      <c r="D129" s="171">
        <v>0</v>
      </c>
      <c r="E129" s="171">
        <v>0</v>
      </c>
      <c r="F129" s="171">
        <v>0.58879999999999999</v>
      </c>
      <c r="G129" s="171">
        <v>0</v>
      </c>
      <c r="H129" s="172">
        <f t="shared" si="14"/>
        <v>0.58879999999999999</v>
      </c>
      <c r="I129" s="171">
        <v>2.37222</v>
      </c>
      <c r="J129" s="171">
        <v>2.8465799999999999</v>
      </c>
    </row>
    <row r="130" spans="1:12" ht="15.75" x14ac:dyDescent="0.25">
      <c r="A130" s="167" t="s">
        <v>113</v>
      </c>
      <c r="B130" s="258"/>
      <c r="C130" s="253"/>
      <c r="D130" s="168">
        <v>0</v>
      </c>
      <c r="E130" s="168">
        <v>0</v>
      </c>
      <c r="F130" s="168">
        <v>6.7068000000000003</v>
      </c>
      <c r="G130" s="168">
        <v>0</v>
      </c>
      <c r="H130" s="169">
        <f t="shared" si="14"/>
        <v>6.7068000000000003</v>
      </c>
      <c r="I130" s="168">
        <v>9.06752</v>
      </c>
      <c r="J130" s="168">
        <v>1.38</v>
      </c>
    </row>
    <row r="131" spans="1:12" ht="15.75" x14ac:dyDescent="0.25">
      <c r="A131" s="170" t="s">
        <v>114</v>
      </c>
      <c r="B131" s="261"/>
      <c r="C131" s="253"/>
      <c r="D131" s="171">
        <v>0</v>
      </c>
      <c r="E131" s="171">
        <v>0</v>
      </c>
      <c r="F131" s="171">
        <v>10.603</v>
      </c>
      <c r="G131" s="171">
        <v>0</v>
      </c>
      <c r="H131" s="172">
        <f t="shared" si="14"/>
        <v>10.603</v>
      </c>
      <c r="I131" s="171">
        <v>17.766120000000001</v>
      </c>
      <c r="J131" s="171">
        <v>8.9429400000000001</v>
      </c>
    </row>
    <row r="132" spans="1:12" ht="15.75" x14ac:dyDescent="0.25">
      <c r="A132" s="167" t="s">
        <v>116</v>
      </c>
      <c r="B132" s="258"/>
      <c r="C132" s="253"/>
      <c r="D132" s="168">
        <v>0</v>
      </c>
      <c r="E132" s="168">
        <v>0</v>
      </c>
      <c r="F132" s="168">
        <v>48.355200000000004</v>
      </c>
      <c r="G132" s="168">
        <v>0</v>
      </c>
      <c r="H132" s="169">
        <f t="shared" si="14"/>
        <v>48.355200000000004</v>
      </c>
      <c r="I132" s="168">
        <v>43.376159999999999</v>
      </c>
      <c r="J132" s="168">
        <v>10.49184</v>
      </c>
    </row>
    <row r="133" spans="1:12" ht="15.75" x14ac:dyDescent="0.25">
      <c r="A133" s="170" t="s">
        <v>117</v>
      </c>
      <c r="B133" s="261"/>
      <c r="C133" s="253"/>
      <c r="D133" s="171">
        <v>7.5869999999999997</v>
      </c>
      <c r="E133" s="171">
        <v>0</v>
      </c>
      <c r="F133" s="171">
        <v>0</v>
      </c>
      <c r="G133" s="171">
        <v>0</v>
      </c>
      <c r="H133" s="172">
        <f t="shared" si="14"/>
        <v>7.5869999999999997</v>
      </c>
      <c r="I133" s="171">
        <v>0</v>
      </c>
      <c r="J133" s="171">
        <v>0</v>
      </c>
    </row>
    <row r="134" spans="1:12" ht="15.75" x14ac:dyDescent="0.25">
      <c r="A134" s="167" t="s">
        <v>118</v>
      </c>
      <c r="B134" s="258"/>
      <c r="C134" s="253"/>
      <c r="D134" s="168">
        <v>0</v>
      </c>
      <c r="E134" s="168">
        <v>0</v>
      </c>
      <c r="F134" s="168">
        <v>0.23</v>
      </c>
      <c r="G134" s="168">
        <v>0</v>
      </c>
      <c r="H134" s="169">
        <f t="shared" si="14"/>
        <v>0.23</v>
      </c>
      <c r="I134" s="168">
        <v>0.23</v>
      </c>
      <c r="J134" s="168">
        <v>0</v>
      </c>
    </row>
    <row r="135" spans="1:12" ht="15.75" x14ac:dyDescent="0.25">
      <c r="A135" s="170" t="s">
        <v>119</v>
      </c>
      <c r="B135" s="261"/>
      <c r="C135" s="253"/>
      <c r="D135" s="171">
        <v>18.86</v>
      </c>
      <c r="E135" s="171">
        <v>0</v>
      </c>
      <c r="F135" s="171">
        <v>93.173000000000002</v>
      </c>
      <c r="G135" s="171">
        <v>13.8</v>
      </c>
      <c r="H135" s="172">
        <f t="shared" si="14"/>
        <v>125.833</v>
      </c>
      <c r="I135" s="171">
        <v>128.14192</v>
      </c>
      <c r="J135" s="171">
        <v>145.31356</v>
      </c>
    </row>
    <row r="136" spans="1:12" ht="15.75" x14ac:dyDescent="0.25">
      <c r="A136" s="167" t="s">
        <v>120</v>
      </c>
      <c r="B136" s="258"/>
      <c r="C136" s="253"/>
      <c r="D136" s="168">
        <v>16.100000000000001</v>
      </c>
      <c r="E136" s="168">
        <v>0</v>
      </c>
      <c r="F136" s="168">
        <v>206.65039999999999</v>
      </c>
      <c r="G136" s="168">
        <v>22.271999999999998</v>
      </c>
      <c r="H136" s="169">
        <f t="shared" si="14"/>
        <v>245.02239999999998</v>
      </c>
      <c r="I136" s="168">
        <v>120.10332</v>
      </c>
      <c r="J136" s="168">
        <v>80.279259999999994</v>
      </c>
    </row>
    <row r="137" spans="1:12" ht="15.75" x14ac:dyDescent="0.25">
      <c r="A137" s="173" t="s">
        <v>40</v>
      </c>
      <c r="B137" s="259"/>
      <c r="C137" s="253"/>
      <c r="D137" s="174">
        <f t="shared" ref="D137:J137" si="15">SUM(D124,D125,D126,D127,D128,D129,D130,D131,D132,D133,D134,D135,D136)</f>
        <v>80.006020000000007</v>
      </c>
      <c r="E137" s="174">
        <f t="shared" si="15"/>
        <v>0</v>
      </c>
      <c r="F137" s="174">
        <f t="shared" si="15"/>
        <v>466.25139999999999</v>
      </c>
      <c r="G137" s="174">
        <f t="shared" si="15"/>
        <v>36.072000000000003</v>
      </c>
      <c r="H137" s="175">
        <f t="shared" si="15"/>
        <v>582.32941999999991</v>
      </c>
      <c r="I137" s="171">
        <f t="shared" si="15"/>
        <v>460.03767999999997</v>
      </c>
      <c r="J137" s="171">
        <f t="shared" si="15"/>
        <v>361.21414000000004</v>
      </c>
    </row>
    <row r="139" spans="1:12" ht="15.75" x14ac:dyDescent="0.25">
      <c r="A139" s="163" t="s">
        <v>121</v>
      </c>
      <c r="B139" s="262"/>
      <c r="C139" s="253"/>
      <c r="D139" s="164"/>
      <c r="E139" s="164"/>
      <c r="F139" s="164"/>
      <c r="G139" s="164"/>
      <c r="H139" s="165"/>
      <c r="I139" s="166"/>
      <c r="J139" s="166"/>
    </row>
    <row r="140" spans="1:12" ht="15.75" x14ac:dyDescent="0.25">
      <c r="A140" s="167" t="s">
        <v>122</v>
      </c>
      <c r="B140" s="258"/>
      <c r="C140" s="253"/>
      <c r="D140" s="168">
        <v>22.12</v>
      </c>
      <c r="E140" s="168">
        <v>0</v>
      </c>
      <c r="F140" s="168">
        <v>54.9056</v>
      </c>
      <c r="G140" s="168">
        <v>0</v>
      </c>
      <c r="H140" s="169">
        <f>SUM(D140,E140,F140,G140)</f>
        <v>77.025599999999997</v>
      </c>
      <c r="I140" s="168">
        <v>85.726259999999996</v>
      </c>
      <c r="J140" s="168">
        <v>40.409999999999997</v>
      </c>
      <c r="K140" s="258"/>
      <c r="L140" s="253"/>
    </row>
    <row r="141" spans="1:12" ht="15.75" x14ac:dyDescent="0.25">
      <c r="A141" s="170" t="s">
        <v>123</v>
      </c>
      <c r="B141" s="261"/>
      <c r="C141" s="253"/>
      <c r="D141" s="171">
        <v>0</v>
      </c>
      <c r="E141" s="171">
        <v>0</v>
      </c>
      <c r="F141" s="171">
        <v>0.46</v>
      </c>
      <c r="G141" s="171">
        <v>0</v>
      </c>
      <c r="H141" s="172">
        <f>SUM(D141,E141,F141,G141)</f>
        <v>0.46</v>
      </c>
      <c r="I141" s="171">
        <v>0.32200000000000001</v>
      </c>
      <c r="J141" s="171">
        <v>0</v>
      </c>
    </row>
    <row r="142" spans="1:12" ht="15.75" x14ac:dyDescent="0.25">
      <c r="A142" s="167" t="s">
        <v>124</v>
      </c>
      <c r="B142" s="258"/>
      <c r="C142" s="253"/>
      <c r="D142" s="168">
        <v>21.404540000000001</v>
      </c>
      <c r="E142" s="168">
        <v>0</v>
      </c>
      <c r="F142" s="168">
        <v>20.3964</v>
      </c>
      <c r="G142" s="168">
        <v>0</v>
      </c>
      <c r="H142" s="169">
        <f>SUM(D142,E142,F142,G142)</f>
        <v>41.800939999999997</v>
      </c>
      <c r="I142" s="168">
        <v>33.420699999999997</v>
      </c>
      <c r="J142" s="168">
        <v>14.12</v>
      </c>
    </row>
    <row r="143" spans="1:12" ht="15.75" x14ac:dyDescent="0.25">
      <c r="A143" s="173" t="s">
        <v>40</v>
      </c>
      <c r="B143" s="259"/>
      <c r="C143" s="253"/>
      <c r="D143" s="174">
        <f t="shared" ref="D143:J143" si="16">SUM(D140,D141,D142)</f>
        <v>43.524540000000002</v>
      </c>
      <c r="E143" s="174">
        <f t="shared" si="16"/>
        <v>0</v>
      </c>
      <c r="F143" s="174">
        <f t="shared" si="16"/>
        <v>75.762</v>
      </c>
      <c r="G143" s="174">
        <f t="shared" si="16"/>
        <v>0</v>
      </c>
      <c r="H143" s="175">
        <f t="shared" si="16"/>
        <v>119.28653999999999</v>
      </c>
      <c r="I143" s="171">
        <f t="shared" si="16"/>
        <v>119.46896</v>
      </c>
      <c r="J143" s="171">
        <f t="shared" si="16"/>
        <v>54.529999999999994</v>
      </c>
    </row>
    <row r="145" spans="1:12" ht="15.75" x14ac:dyDescent="0.25">
      <c r="A145" s="163" t="s">
        <v>39</v>
      </c>
      <c r="B145" s="262"/>
      <c r="C145" s="253"/>
      <c r="D145" s="164"/>
      <c r="E145" s="164"/>
      <c r="F145" s="164"/>
      <c r="G145" s="164"/>
      <c r="H145" s="165"/>
      <c r="I145" s="166"/>
      <c r="J145" s="166"/>
    </row>
    <row r="146" spans="1:12" ht="15.75" x14ac:dyDescent="0.25">
      <c r="A146" s="167" t="s">
        <v>16</v>
      </c>
      <c r="B146" s="258"/>
      <c r="C146" s="253"/>
      <c r="D146" s="168">
        <v>0</v>
      </c>
      <c r="E146" s="168">
        <v>0</v>
      </c>
      <c r="F146" s="168">
        <v>0.31280000000000002</v>
      </c>
      <c r="G146" s="168">
        <v>0</v>
      </c>
      <c r="H146" s="169">
        <f>SUM(D146,E146,F146,G146)</f>
        <v>0.31280000000000002</v>
      </c>
      <c r="I146" s="168">
        <v>0</v>
      </c>
      <c r="J146" s="168">
        <v>2.6070000000000002</v>
      </c>
      <c r="K146" s="258"/>
      <c r="L146" s="253"/>
    </row>
    <row r="147" spans="1:12" ht="15.75" x14ac:dyDescent="0.25">
      <c r="A147" s="173" t="s">
        <v>40</v>
      </c>
      <c r="B147" s="259"/>
      <c r="C147" s="253"/>
      <c r="D147" s="174">
        <f t="shared" ref="D147:J147" si="17">D146</f>
        <v>0</v>
      </c>
      <c r="E147" s="174">
        <f t="shared" si="17"/>
        <v>0</v>
      </c>
      <c r="F147" s="174">
        <f t="shared" si="17"/>
        <v>0.31280000000000002</v>
      </c>
      <c r="G147" s="174">
        <f t="shared" si="17"/>
        <v>0</v>
      </c>
      <c r="H147" s="175">
        <f t="shared" si="17"/>
        <v>0.31280000000000002</v>
      </c>
      <c r="I147" s="171">
        <f t="shared" si="17"/>
        <v>0</v>
      </c>
      <c r="J147" s="171">
        <f t="shared" si="17"/>
        <v>2.6070000000000002</v>
      </c>
    </row>
    <row r="149" spans="1:12" ht="33.950000000000003" customHeight="1" x14ac:dyDescent="0.25">
      <c r="A149" s="176" t="s">
        <v>125</v>
      </c>
      <c r="B149" s="260"/>
      <c r="C149" s="253"/>
      <c r="D149" s="177">
        <f t="shared" ref="D149:J149" si="18">SUM(D23,D35,D45,D50,D77,D101,D113,D121,D137,D143,D147)</f>
        <v>1539.1449200000002</v>
      </c>
      <c r="E149" s="177">
        <f t="shared" si="18"/>
        <v>0</v>
      </c>
      <c r="F149" s="177">
        <f t="shared" si="18"/>
        <v>1298.7731999999996</v>
      </c>
      <c r="G149" s="177">
        <f t="shared" si="18"/>
        <v>530.53685999999993</v>
      </c>
      <c r="H149" s="177">
        <f t="shared" si="18"/>
        <v>3368.45498</v>
      </c>
      <c r="I149" s="177">
        <f t="shared" si="18"/>
        <v>2557.64147</v>
      </c>
      <c r="J149" s="178">
        <f t="shared" si="18"/>
        <v>2408.2756400000003</v>
      </c>
    </row>
    <row r="151" spans="1:12" x14ac:dyDescent="0.25">
      <c r="A151" s="179" t="s">
        <v>126</v>
      </c>
      <c r="B151" s="257"/>
      <c r="C151" s="253"/>
      <c r="D151" s="180">
        <v>1646.28583</v>
      </c>
      <c r="E151" s="180">
        <v>0</v>
      </c>
      <c r="F151" s="180">
        <v>585.327</v>
      </c>
      <c r="G151" s="180">
        <v>326.02864</v>
      </c>
      <c r="I151" s="181" t="s">
        <v>127</v>
      </c>
      <c r="J151" s="181" t="s">
        <v>127</v>
      </c>
    </row>
    <row r="152" spans="1:12" x14ac:dyDescent="0.25">
      <c r="A152" s="182" t="s">
        <v>128</v>
      </c>
      <c r="B152" s="256"/>
      <c r="C152" s="253"/>
      <c r="D152" s="183">
        <f>IF(OR(D151=0,D151="-"),"-",IF(D149="-",(0-D151)/D151,(D149-D151)/D151))</f>
        <v>-6.5080381576266041E-2</v>
      </c>
      <c r="E152" s="183" t="str">
        <f>IF(OR(E151=0,E151="-"),"-",IF(E149="-",(0-E151)/E151,(E149-E151)/E151))</f>
        <v>-</v>
      </c>
      <c r="F152" s="183">
        <f>IF(OR(F151=0,F151="-"),"-",IF(F149="-",(0-F151)/F151,(F149-F151)/F151))</f>
        <v>1.2188848284804898</v>
      </c>
      <c r="G152" s="183">
        <f>IF(OR(G151=0,G151="-"),"-",IF(G149="-",(0-G151)/G151,(G149-G151)/G151))</f>
        <v>0.6272707207563113</v>
      </c>
      <c r="I152" s="184" t="s">
        <v>129</v>
      </c>
      <c r="J152" s="184" t="s">
        <v>130</v>
      </c>
    </row>
    <row r="153" spans="1:12" x14ac:dyDescent="0.25">
      <c r="A153" s="179" t="s">
        <v>131</v>
      </c>
      <c r="B153" s="257"/>
      <c r="C153" s="253"/>
      <c r="D153" s="180">
        <v>1694.2434599999999</v>
      </c>
      <c r="E153" s="180">
        <v>0</v>
      </c>
      <c r="F153" s="180">
        <v>238.11351999999999</v>
      </c>
      <c r="G153" s="180">
        <v>475.91865999999999</v>
      </c>
      <c r="I153" s="185">
        <f>IF(OR(I149=0,I149="-"),"-",IF(H149="-",(0-I149)/I149,(H149-I149)/I149))</f>
        <v>0.31701609451929941</v>
      </c>
      <c r="J153" s="185">
        <f>IF(OR(J149=0,J149="-"),"-",IF(I149="-",(0-J149)/J149,(I149-J149)/J149))</f>
        <v>6.2021899619430484E-2</v>
      </c>
    </row>
    <row r="154" spans="1:12" x14ac:dyDescent="0.25">
      <c r="A154" s="186" t="s">
        <v>132</v>
      </c>
      <c r="B154" s="256"/>
      <c r="C154" s="253"/>
      <c r="D154" s="183">
        <f>IF(OR(D153=0,D153="-"),"-",IF(D151="-",(0-D153)/D153,(D151-D153)/D153))</f>
        <v>-2.8306221114172036E-2</v>
      </c>
      <c r="E154" s="183" t="str">
        <f>IF(OR(E153=0,E153="-"),"-",IF(E151="-",(0-E153)/E153,(E151-E153)/E153))</f>
        <v>-</v>
      </c>
      <c r="F154" s="183">
        <f>IF(OR(F153=0,F153="-"),"-",IF(F151="-",(0-F153)/F153,(F151-F153)/F153))</f>
        <v>1.4581846507497769</v>
      </c>
      <c r="G154" s="183">
        <f>IF(OR(G153=0,G153="-"),"-",IF(G151="-",(0-G153)/G153,(G151-G153)/G153))</f>
        <v>-0.31494881919528012</v>
      </c>
    </row>
  </sheetData>
  <sheetProtection formatCells="0" formatColumns="0" formatRows="0" insertColumns="0" insertRows="0" insertHyperlinks="0" deleteColumns="0" deleteRows="0" sort="0" autoFilter="0" pivotTables="0"/>
  <mergeCells count="158"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K26:L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K38:L38"/>
    <mergeCell ref="B38:C38"/>
    <mergeCell ref="B39:C39"/>
    <mergeCell ref="B40:C40"/>
    <mergeCell ref="B41:C41"/>
    <mergeCell ref="B32:C32"/>
    <mergeCell ref="B33:C33"/>
    <mergeCell ref="B34:C34"/>
    <mergeCell ref="B35:C35"/>
    <mergeCell ref="B37:C37"/>
    <mergeCell ref="K48:L48"/>
    <mergeCell ref="B48:C48"/>
    <mergeCell ref="B49:C49"/>
    <mergeCell ref="B50:C50"/>
    <mergeCell ref="B52:C52"/>
    <mergeCell ref="B42:C42"/>
    <mergeCell ref="B43:C43"/>
    <mergeCell ref="B44:C44"/>
    <mergeCell ref="B45:C45"/>
    <mergeCell ref="B47:C47"/>
    <mergeCell ref="B57:C57"/>
    <mergeCell ref="B58:C58"/>
    <mergeCell ref="B59:C59"/>
    <mergeCell ref="B60:C60"/>
    <mergeCell ref="B61:C61"/>
    <mergeCell ref="K53:L53"/>
    <mergeCell ref="B53:C53"/>
    <mergeCell ref="B54:C54"/>
    <mergeCell ref="B55:C55"/>
    <mergeCell ref="B56:C5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77:C77"/>
    <mergeCell ref="B79:C79"/>
    <mergeCell ref="K80:L80"/>
    <mergeCell ref="B80:C80"/>
    <mergeCell ref="B81:C81"/>
    <mergeCell ref="B72:C72"/>
    <mergeCell ref="B73:C73"/>
    <mergeCell ref="B74:C74"/>
    <mergeCell ref="B75:C75"/>
    <mergeCell ref="B76:C7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107:C107"/>
    <mergeCell ref="B108:C108"/>
    <mergeCell ref="B109:C109"/>
    <mergeCell ref="B110:C110"/>
    <mergeCell ref="B111:C111"/>
    <mergeCell ref="B103:C103"/>
    <mergeCell ref="K104:L104"/>
    <mergeCell ref="B104:C104"/>
    <mergeCell ref="B105:C105"/>
    <mergeCell ref="B106:C106"/>
    <mergeCell ref="B117:C117"/>
    <mergeCell ref="B118:C118"/>
    <mergeCell ref="B119:C119"/>
    <mergeCell ref="B120:C120"/>
    <mergeCell ref="B121:C121"/>
    <mergeCell ref="B112:C112"/>
    <mergeCell ref="B113:C113"/>
    <mergeCell ref="B115:C115"/>
    <mergeCell ref="K116:L116"/>
    <mergeCell ref="B116:C116"/>
    <mergeCell ref="B127:C127"/>
    <mergeCell ref="B128:C128"/>
    <mergeCell ref="B129:C129"/>
    <mergeCell ref="B130:C130"/>
    <mergeCell ref="B131:C131"/>
    <mergeCell ref="B123:C123"/>
    <mergeCell ref="K124:L124"/>
    <mergeCell ref="B124:C124"/>
    <mergeCell ref="B125:C125"/>
    <mergeCell ref="B126:C126"/>
    <mergeCell ref="K146:L146"/>
    <mergeCell ref="B146:C146"/>
    <mergeCell ref="B137:C137"/>
    <mergeCell ref="B139:C139"/>
    <mergeCell ref="K140:L140"/>
    <mergeCell ref="B140:C140"/>
    <mergeCell ref="B141:C141"/>
    <mergeCell ref="B132:C132"/>
    <mergeCell ref="B133:C133"/>
    <mergeCell ref="B134:C134"/>
    <mergeCell ref="B135:C135"/>
    <mergeCell ref="B136:C136"/>
    <mergeCell ref="B154:C154"/>
    <mergeCell ref="B147:C147"/>
    <mergeCell ref="B149:C149"/>
    <mergeCell ref="B151:C151"/>
    <mergeCell ref="B152:C152"/>
    <mergeCell ref="B153:C153"/>
    <mergeCell ref="B142:C142"/>
    <mergeCell ref="B143:C143"/>
    <mergeCell ref="B145:C145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Y4" sqref="Y1:Y104857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6.42578125" customWidth="1"/>
    <col min="4" max="4" width="2" customWidth="1"/>
    <col min="5" max="5" width="7.5703125" customWidth="1"/>
    <col min="6" max="6" width="2" customWidth="1"/>
    <col min="7" max="7" width="6.42578125" customWidth="1"/>
    <col min="8" max="8" width="2" customWidth="1"/>
    <col min="9" max="9" width="7.5703125" customWidth="1"/>
    <col min="10" max="10" width="0.42578125" customWidth="1"/>
    <col min="11" max="11" width="7.5703125" customWidth="1"/>
    <col min="12" max="12" width="2" customWidth="1"/>
    <col min="13" max="13" width="7.5703125" customWidth="1"/>
    <col min="14" max="14" width="2" customWidth="1"/>
    <col min="15" max="15" width="6.42578125" customWidth="1"/>
    <col min="16" max="16" width="2" customWidth="1"/>
    <col min="17" max="17" width="7.570312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2" customWidth="1"/>
    <col min="25" max="25" width="10.14062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17.42578125" customWidth="1"/>
  </cols>
  <sheetData>
    <row r="1" spans="1:33" ht="23.25" x14ac:dyDescent="0.25">
      <c r="A1" s="252" t="s">
        <v>178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187" t="s">
        <v>1</v>
      </c>
    </row>
    <row r="2" spans="1:33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87"/>
    </row>
    <row r="3" spans="1:33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187"/>
    </row>
    <row r="5" spans="1:33" ht="18.75" x14ac:dyDescent="0.25">
      <c r="A5" s="188"/>
      <c r="B5" s="188"/>
      <c r="C5" s="255" t="s">
        <v>4</v>
      </c>
      <c r="D5" s="253"/>
      <c r="E5" s="253"/>
      <c r="F5" s="253"/>
      <c r="G5" s="253"/>
      <c r="H5" s="253"/>
      <c r="I5" s="253"/>
      <c r="J5" s="188"/>
      <c r="K5" s="255" t="s">
        <v>5</v>
      </c>
      <c r="L5" s="253"/>
      <c r="M5" s="253"/>
      <c r="N5" s="253"/>
      <c r="O5" s="253"/>
      <c r="P5" s="253"/>
      <c r="Q5" s="253"/>
      <c r="R5" s="188"/>
      <c r="S5" s="255" t="s">
        <v>6</v>
      </c>
      <c r="T5" s="253"/>
      <c r="U5" s="253"/>
      <c r="V5" s="253"/>
      <c r="W5" s="253"/>
      <c r="X5" s="253"/>
      <c r="Y5" s="253"/>
      <c r="Z5" s="188"/>
      <c r="AA5" s="255" t="s">
        <v>7</v>
      </c>
      <c r="AB5" s="253"/>
      <c r="AC5" s="253"/>
      <c r="AD5" s="253"/>
      <c r="AE5" s="253"/>
      <c r="AF5" s="253"/>
      <c r="AG5" s="253"/>
    </row>
    <row r="6" spans="1:33" ht="33.950000000000003" customHeight="1" x14ac:dyDescent="0.25">
      <c r="A6" s="189" t="s">
        <v>8</v>
      </c>
      <c r="C6" s="251">
        <v>2013</v>
      </c>
      <c r="D6" s="249"/>
      <c r="E6" s="249">
        <v>2014</v>
      </c>
      <c r="F6" s="249"/>
      <c r="G6" s="250">
        <v>2015</v>
      </c>
      <c r="H6" s="249"/>
      <c r="I6" s="190" t="s">
        <v>9</v>
      </c>
      <c r="K6" s="251">
        <v>2013</v>
      </c>
      <c r="L6" s="249"/>
      <c r="M6" s="249">
        <v>2014</v>
      </c>
      <c r="N6" s="249"/>
      <c r="O6" s="250">
        <v>2015</v>
      </c>
      <c r="P6" s="249"/>
      <c r="Q6" s="190" t="s">
        <v>9</v>
      </c>
      <c r="S6" s="251">
        <v>2013</v>
      </c>
      <c r="T6" s="249"/>
      <c r="U6" s="249">
        <v>2014</v>
      </c>
      <c r="V6" s="249"/>
      <c r="W6" s="250">
        <v>2015</v>
      </c>
      <c r="X6" s="249"/>
      <c r="Y6" s="190" t="s">
        <v>9</v>
      </c>
      <c r="AA6" s="251">
        <v>2013</v>
      </c>
      <c r="AB6" s="249"/>
      <c r="AC6" s="249">
        <v>2014</v>
      </c>
      <c r="AD6" s="249"/>
      <c r="AE6" s="250">
        <v>2015</v>
      </c>
      <c r="AF6" s="249"/>
      <c r="AG6" s="190" t="s">
        <v>9</v>
      </c>
    </row>
    <row r="7" spans="1:33" x14ac:dyDescent="0.25">
      <c r="A7" s="191" t="s">
        <v>58</v>
      </c>
      <c r="B7" s="192"/>
      <c r="C7" s="193">
        <v>0</v>
      </c>
      <c r="D7" s="194" t="s">
        <v>179</v>
      </c>
      <c r="E7" s="193">
        <v>0</v>
      </c>
      <c r="F7" s="194" t="s">
        <v>179</v>
      </c>
      <c r="G7" s="195">
        <v>0</v>
      </c>
      <c r="H7" s="194" t="s">
        <v>179</v>
      </c>
      <c r="I7" s="196" t="str">
        <f>IF(OR(E7=0,E7="-"),"-",IF(G7="-",(0-E7)/E7,(G7-E7)/E7))</f>
        <v>-</v>
      </c>
      <c r="K7" s="193">
        <v>0</v>
      </c>
      <c r="L7" s="194" t="s">
        <v>179</v>
      </c>
      <c r="M7" s="193">
        <v>0</v>
      </c>
      <c r="N7" s="194" t="s">
        <v>179</v>
      </c>
      <c r="O7" s="195">
        <v>0</v>
      </c>
      <c r="P7" s="194" t="s">
        <v>179</v>
      </c>
      <c r="Q7" s="196" t="str">
        <f>IF(OR(M7=0,M7="-"),"-",IF(O7="-",(0-M7)/M7,(O7-M7)/M7))</f>
        <v>-</v>
      </c>
      <c r="S7" s="193">
        <v>0</v>
      </c>
      <c r="T7" s="194" t="s">
        <v>179</v>
      </c>
      <c r="U7" s="193">
        <v>0</v>
      </c>
      <c r="V7" s="194" t="s">
        <v>179</v>
      </c>
      <c r="W7" s="195">
        <v>0</v>
      </c>
      <c r="X7" s="194" t="s">
        <v>179</v>
      </c>
      <c r="Y7" s="196" t="str">
        <f>IF(OR(U7=0,U7="-"),"-",IF(W7="-",(0-U7)/U7,(W7-U7)/U7))</f>
        <v>-</v>
      </c>
      <c r="AA7" s="193">
        <v>0</v>
      </c>
      <c r="AB7" s="194" t="s">
        <v>179</v>
      </c>
      <c r="AC7" s="193">
        <v>0</v>
      </c>
      <c r="AD7" s="194" t="s">
        <v>179</v>
      </c>
      <c r="AE7" s="195">
        <v>0</v>
      </c>
      <c r="AF7" s="194" t="s">
        <v>179</v>
      </c>
      <c r="AG7" s="196" t="str">
        <f>IF(OR(AC7=0,AC7="-"),"-",IF(AE7="-",(0-AC7)/AC7,(AE7-AC7)/AC7))</f>
        <v>-</v>
      </c>
    </row>
    <row r="8" spans="1:33" x14ac:dyDescent="0.25">
      <c r="A8" s="197" t="s">
        <v>12</v>
      </c>
      <c r="B8" s="198"/>
      <c r="C8" s="199">
        <v>226.3</v>
      </c>
      <c r="D8" s="200"/>
      <c r="E8" s="199">
        <v>207.2</v>
      </c>
      <c r="F8" s="200"/>
      <c r="G8" s="201">
        <v>221.2</v>
      </c>
      <c r="H8" s="200"/>
      <c r="I8" s="202">
        <f>IF(OR(E8=0,E8="-"),"-",IF(G8="-",(0-E8)/E8,(G8-E8)/E8))</f>
        <v>6.7567567567567571E-2</v>
      </c>
      <c r="K8" s="199">
        <v>226.3</v>
      </c>
      <c r="L8" s="200"/>
      <c r="M8" s="199">
        <v>207.2</v>
      </c>
      <c r="N8" s="200"/>
      <c r="O8" s="201">
        <v>221.2</v>
      </c>
      <c r="P8" s="200"/>
      <c r="Q8" s="202">
        <f>IF(OR(M8=0,M8="-"),"-",IF(O8="-",(0-M8)/M8,(O8-M8)/M8))</f>
        <v>6.7567567567567571E-2</v>
      </c>
      <c r="S8" s="199">
        <v>226.3</v>
      </c>
      <c r="T8" s="200"/>
      <c r="U8" s="199">
        <v>207.2</v>
      </c>
      <c r="V8" s="200"/>
      <c r="W8" s="201">
        <v>221.2</v>
      </c>
      <c r="X8" s="200"/>
      <c r="Y8" s="202">
        <f>IF(OR(U8=0,U8="-"),"-",IF(W8="-",(0-U8)/U8,(W8-U8)/U8))</f>
        <v>6.7567567567567571E-2</v>
      </c>
      <c r="AA8" s="199">
        <v>0</v>
      </c>
      <c r="AB8" s="200"/>
      <c r="AC8" s="199">
        <v>0</v>
      </c>
      <c r="AD8" s="200"/>
      <c r="AE8" s="201">
        <v>0</v>
      </c>
      <c r="AF8" s="200"/>
      <c r="AG8" s="202" t="str">
        <f>IF(OR(AC8=0,AC8="-"),"-",IF(AE8="-",(0-AC8)/AC8,(AE8-AC8)/AC8))</f>
        <v>-</v>
      </c>
    </row>
    <row r="9" spans="1:33" x14ac:dyDescent="0.25">
      <c r="A9" s="203" t="s">
        <v>13</v>
      </c>
      <c r="B9" s="204"/>
      <c r="C9" s="205">
        <v>199.99986000000001</v>
      </c>
      <c r="D9" s="206"/>
      <c r="E9" s="205">
        <v>230</v>
      </c>
      <c r="F9" s="206"/>
      <c r="G9" s="207">
        <v>276</v>
      </c>
      <c r="H9" s="206"/>
      <c r="I9" s="208">
        <f>IF(OR(E9=0,E9="-"),"-",IF(G9="-",(0-E9)/E9,(G9-E9)/E9))</f>
        <v>0.2</v>
      </c>
      <c r="K9" s="205">
        <v>199.99986000000001</v>
      </c>
      <c r="L9" s="206"/>
      <c r="M9" s="205">
        <v>230</v>
      </c>
      <c r="N9" s="206"/>
      <c r="O9" s="207">
        <v>276</v>
      </c>
      <c r="P9" s="206"/>
      <c r="Q9" s="208">
        <f>IF(OR(M9=0,M9="-"),"-",IF(O9="-",(0-M9)/M9,(O9-M9)/M9))</f>
        <v>0.2</v>
      </c>
      <c r="S9" s="205">
        <v>94.856819999999999</v>
      </c>
      <c r="T9" s="206"/>
      <c r="U9" s="205">
        <v>2.8267000000000002</v>
      </c>
      <c r="V9" s="206"/>
      <c r="W9" s="207">
        <v>63.838799999999999</v>
      </c>
      <c r="X9" s="206"/>
      <c r="Y9" s="208">
        <f>IF(OR(U9=0,U9="-"),"-",IF(W9="-",(0-U9)/U9,(W9-U9)/U9))</f>
        <v>21.584214808787628</v>
      </c>
      <c r="AA9" s="205">
        <v>105.14304</v>
      </c>
      <c r="AB9" s="206" t="s">
        <v>15</v>
      </c>
      <c r="AC9" s="205">
        <v>227.17330000000001</v>
      </c>
      <c r="AD9" s="206" t="s">
        <v>15</v>
      </c>
      <c r="AE9" s="207">
        <v>212.16120000000001</v>
      </c>
      <c r="AF9" s="206" t="s">
        <v>15</v>
      </c>
      <c r="AG9" s="208">
        <f>IF(OR(AC9=0,AC9="-"),"-",IF(AE9="-",(0-AC9)/AC9,(AE9-AC9)/AC9))</f>
        <v>-6.6082149618815256E-2</v>
      </c>
    </row>
    <row r="10" spans="1:33" x14ac:dyDescent="0.25">
      <c r="A10" s="209" t="s">
        <v>39</v>
      </c>
      <c r="B10" s="210"/>
      <c r="C10" s="211">
        <v>540.32100000000003</v>
      </c>
      <c r="D10" s="212"/>
      <c r="E10" s="211">
        <v>653.89661999999998</v>
      </c>
      <c r="F10" s="212"/>
      <c r="G10" s="213">
        <v>401.36509999999998</v>
      </c>
      <c r="H10" s="212"/>
      <c r="I10" s="214">
        <f>IF(OR(E10=0,E10="-"),"-",IF(G10="-",(0-E10)/E10,(G10-E10)/E10))</f>
        <v>-0.38619486976396972</v>
      </c>
      <c r="K10" s="211">
        <v>582.42292999999995</v>
      </c>
      <c r="L10" s="212"/>
      <c r="M10" s="211">
        <v>585.18173000000002</v>
      </c>
      <c r="N10" s="212"/>
      <c r="O10" s="213">
        <v>498.15212000000002</v>
      </c>
      <c r="P10" s="212"/>
      <c r="Q10" s="214">
        <f>IF(OR(M10=0,M10="-"),"-",IF(O10="-",(0-M10)/M10,(O10-M10)/M10))</f>
        <v>-0.14872236356387952</v>
      </c>
      <c r="S10" s="211">
        <v>33.716189999999997</v>
      </c>
      <c r="T10" s="212"/>
      <c r="U10" s="211">
        <v>42.893830000000001</v>
      </c>
      <c r="V10" s="212"/>
      <c r="W10" s="213">
        <v>40.129060000000003</v>
      </c>
      <c r="X10" s="212"/>
      <c r="Y10" s="214">
        <f>IF(OR(U10=0,U10="-"),"-",IF(W10="-",(0-U10)/U10,(W10-U10)/U10))</f>
        <v>-6.4456123409823707E-2</v>
      </c>
      <c r="AA10" s="211">
        <v>548.70673999999997</v>
      </c>
      <c r="AB10" s="212"/>
      <c r="AC10" s="211">
        <v>542.28790000000004</v>
      </c>
      <c r="AD10" s="212"/>
      <c r="AE10" s="213">
        <v>458.02305999999999</v>
      </c>
      <c r="AF10" s="212"/>
      <c r="AG10" s="214">
        <f>IF(OR(AC10=0,AC10="-"),"-",IF(AE10="-",(0-AC10)/AC10,(AE10-AC10)/AC10))</f>
        <v>-0.15538764556612833</v>
      </c>
    </row>
    <row r="12" spans="1:33" ht="18" x14ac:dyDescent="0.25">
      <c r="A12" s="215" t="s">
        <v>17</v>
      </c>
      <c r="B12" s="216"/>
      <c r="C12" s="217">
        <f>C7+C8+C9+C10</f>
        <v>966.62085999999999</v>
      </c>
      <c r="D12" s="218"/>
      <c r="E12" s="217">
        <f>E7+E8+E9+E10</f>
        <v>1091.09662</v>
      </c>
      <c r="F12" s="218"/>
      <c r="G12" s="219">
        <f>G7+G8+G9+G10</f>
        <v>898.56510000000003</v>
      </c>
      <c r="H12" s="218"/>
      <c r="I12" s="220">
        <f>IF(E12*1=0,"-",(G12-E12)/E12)</f>
        <v>-0.17645689343259077</v>
      </c>
      <c r="K12" s="217">
        <f>K7+K8+K9+K10</f>
        <v>1008.72279</v>
      </c>
      <c r="L12" s="218"/>
      <c r="M12" s="217">
        <f>M7+M8+M9+M10</f>
        <v>1022.3817300000001</v>
      </c>
      <c r="N12" s="218"/>
      <c r="O12" s="219">
        <f>O7+O8+O9+O10</f>
        <v>995.35212000000001</v>
      </c>
      <c r="P12" s="218"/>
      <c r="Q12" s="220">
        <f>IF(M12*1=0,"-",(O12-M12)/M12)</f>
        <v>-2.6437884409378134E-2</v>
      </c>
      <c r="S12" s="217">
        <f>S7+S8+S9+S10</f>
        <v>354.87301000000002</v>
      </c>
      <c r="T12" s="218"/>
      <c r="U12" s="217">
        <f>U7+U8+U9+U10</f>
        <v>252.92052999999999</v>
      </c>
      <c r="V12" s="218"/>
      <c r="W12" s="219">
        <f>W7+W8+W9+W10</f>
        <v>325.16785999999996</v>
      </c>
      <c r="X12" s="218"/>
      <c r="Y12" s="220">
        <f>IF(U12*1=0,"-",(W12-U12)/U12)</f>
        <v>0.28565229560447297</v>
      </c>
      <c r="AA12" s="217">
        <f>AA7+AA8+AA9+AA10</f>
        <v>653.84978000000001</v>
      </c>
      <c r="AB12" s="218"/>
      <c r="AC12" s="217">
        <f>AC7+AC8+AC9+AC10</f>
        <v>769.46120000000008</v>
      </c>
      <c r="AD12" s="218"/>
      <c r="AE12" s="219">
        <f>AE7+AE8+AE9+AE10</f>
        <v>670.18425999999999</v>
      </c>
      <c r="AF12" s="218"/>
      <c r="AG12" s="220">
        <f>IF(AC12*1=0,"-",(AE12-AC12)/AC12)</f>
        <v>-0.12902137235769662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61" workbookViewId="0">
      <selection sqref="A1:I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0" width="8.140625" customWidth="1"/>
    <col min="11" max="12" width="9.140625" customWidth="1"/>
  </cols>
  <sheetData>
    <row r="1" spans="1:12" ht="23.25" x14ac:dyDescent="0.25">
      <c r="A1" s="252" t="s">
        <v>180</v>
      </c>
      <c r="B1" s="253"/>
      <c r="C1" s="253"/>
      <c r="D1" s="253"/>
      <c r="E1" s="253"/>
      <c r="F1" s="253"/>
      <c r="G1" s="253"/>
      <c r="H1" s="253"/>
      <c r="I1" s="253"/>
      <c r="J1" s="221" t="s">
        <v>1</v>
      </c>
    </row>
    <row r="2" spans="1:12" ht="18" x14ac:dyDescent="0.25">
      <c r="A2" s="254" t="s">
        <v>2</v>
      </c>
      <c r="B2" s="253"/>
      <c r="C2" s="253"/>
      <c r="D2" s="253"/>
      <c r="E2" s="253"/>
      <c r="F2" s="253"/>
      <c r="G2" s="253"/>
      <c r="H2" s="253"/>
      <c r="I2" s="253"/>
      <c r="J2" s="221"/>
    </row>
    <row r="3" spans="1:12" ht="18" x14ac:dyDescent="0.25">
      <c r="A3" s="254" t="s">
        <v>3</v>
      </c>
      <c r="B3" s="253"/>
      <c r="C3" s="253"/>
      <c r="D3" s="253"/>
      <c r="E3" s="253"/>
      <c r="F3" s="253"/>
      <c r="G3" s="253"/>
      <c r="H3" s="253"/>
      <c r="I3" s="253"/>
      <c r="J3" s="221"/>
    </row>
    <row r="5" spans="1:12" ht="51" customHeight="1" x14ac:dyDescent="0.25">
      <c r="A5" s="222" t="s">
        <v>8</v>
      </c>
      <c r="B5" s="264" t="s">
        <v>19</v>
      </c>
      <c r="C5" s="264" t="s">
        <v>20</v>
      </c>
      <c r="D5" s="265" t="s">
        <v>58</v>
      </c>
      <c r="E5" s="265" t="s">
        <v>12</v>
      </c>
      <c r="F5" s="265" t="s">
        <v>13</v>
      </c>
      <c r="G5" s="265" t="s">
        <v>39</v>
      </c>
      <c r="H5" s="263" t="s">
        <v>21</v>
      </c>
      <c r="I5" s="263" t="s">
        <v>21</v>
      </c>
      <c r="J5" s="263" t="s">
        <v>21</v>
      </c>
    </row>
    <row r="6" spans="1:12" x14ac:dyDescent="0.25">
      <c r="A6" s="224" t="s">
        <v>22</v>
      </c>
      <c r="B6" s="253"/>
      <c r="C6" s="253"/>
      <c r="D6" s="253"/>
      <c r="E6" s="253"/>
      <c r="F6" s="253"/>
      <c r="G6" s="253"/>
      <c r="H6" s="253"/>
      <c r="I6" s="253"/>
      <c r="J6" s="253"/>
    </row>
    <row r="7" spans="1:12" ht="15.75" x14ac:dyDescent="0.25">
      <c r="A7" s="224" t="s">
        <v>23</v>
      </c>
      <c r="B7" s="253"/>
      <c r="C7" s="253"/>
      <c r="D7" s="253"/>
      <c r="E7" s="253"/>
      <c r="F7" s="253"/>
      <c r="G7" s="253"/>
      <c r="H7" s="223">
        <v>2015</v>
      </c>
      <c r="I7" s="223">
        <v>2014</v>
      </c>
      <c r="J7" s="223">
        <v>2013</v>
      </c>
    </row>
    <row r="8" spans="1:12" ht="15.75" x14ac:dyDescent="0.25">
      <c r="A8" s="225" t="s">
        <v>24</v>
      </c>
      <c r="B8" s="262"/>
      <c r="C8" s="253"/>
      <c r="D8" s="226"/>
      <c r="E8" s="226"/>
      <c r="F8" s="226"/>
      <c r="G8" s="226"/>
      <c r="H8" s="227"/>
      <c r="I8" s="228"/>
      <c r="J8" s="228"/>
    </row>
    <row r="9" spans="1:12" ht="15.75" x14ac:dyDescent="0.25">
      <c r="A9" s="229" t="s">
        <v>135</v>
      </c>
      <c r="B9" s="258"/>
      <c r="C9" s="253"/>
      <c r="D9" s="230">
        <v>0</v>
      </c>
      <c r="E9" s="230">
        <v>0</v>
      </c>
      <c r="F9" s="230">
        <v>0</v>
      </c>
      <c r="G9" s="230">
        <v>1.84</v>
      </c>
      <c r="H9" s="231">
        <f t="shared" ref="H9:H21" si="0">SUM(D9,E9,F9,G9)</f>
        <v>1.84</v>
      </c>
      <c r="I9" s="230">
        <v>1.94712</v>
      </c>
      <c r="J9" s="230">
        <v>2.7461000000000002</v>
      </c>
      <c r="K9" s="258"/>
      <c r="L9" s="253"/>
    </row>
    <row r="10" spans="1:12" ht="15.75" x14ac:dyDescent="0.25">
      <c r="A10" s="232" t="s">
        <v>25</v>
      </c>
      <c r="B10" s="261"/>
      <c r="C10" s="253"/>
      <c r="D10" s="233">
        <v>0</v>
      </c>
      <c r="E10" s="233">
        <v>0</v>
      </c>
      <c r="F10" s="233">
        <v>0</v>
      </c>
      <c r="G10" s="233">
        <v>6.3443199999999997</v>
      </c>
      <c r="H10" s="234">
        <f t="shared" si="0"/>
        <v>6.3443199999999997</v>
      </c>
      <c r="I10" s="233">
        <v>13.62448</v>
      </c>
      <c r="J10" s="233">
        <v>21.236000000000001</v>
      </c>
    </row>
    <row r="11" spans="1:12" ht="15.75" x14ac:dyDescent="0.25">
      <c r="A11" s="229" t="s">
        <v>26</v>
      </c>
      <c r="B11" s="258"/>
      <c r="C11" s="253"/>
      <c r="D11" s="230">
        <v>0</v>
      </c>
      <c r="E11" s="230">
        <v>0</v>
      </c>
      <c r="F11" s="230">
        <v>0</v>
      </c>
      <c r="G11" s="230">
        <v>0</v>
      </c>
      <c r="H11" s="231">
        <f t="shared" si="0"/>
        <v>0</v>
      </c>
      <c r="I11" s="230">
        <v>5.6120000000000003E-2</v>
      </c>
      <c r="J11" s="230">
        <v>0</v>
      </c>
    </row>
    <row r="12" spans="1:12" ht="15.75" x14ac:dyDescent="0.25">
      <c r="A12" s="232" t="s">
        <v>28</v>
      </c>
      <c r="B12" s="261"/>
      <c r="C12" s="253"/>
      <c r="D12" s="233">
        <v>0</v>
      </c>
      <c r="E12" s="233">
        <v>0</v>
      </c>
      <c r="F12" s="233">
        <v>0</v>
      </c>
      <c r="G12" s="233">
        <v>31.078959999999999</v>
      </c>
      <c r="H12" s="234">
        <f t="shared" si="0"/>
        <v>31.078959999999999</v>
      </c>
      <c r="I12" s="233">
        <v>25.193000000000001</v>
      </c>
      <c r="J12" s="233">
        <v>28.739820000000002</v>
      </c>
    </row>
    <row r="13" spans="1:12" ht="15.75" x14ac:dyDescent="0.25">
      <c r="A13" s="229" t="s">
        <v>29</v>
      </c>
      <c r="B13" s="258"/>
      <c r="C13" s="253"/>
      <c r="D13" s="230">
        <v>0</v>
      </c>
      <c r="E13" s="230">
        <v>0</v>
      </c>
      <c r="F13" s="230">
        <v>0</v>
      </c>
      <c r="G13" s="230">
        <v>9.5049799999999998</v>
      </c>
      <c r="H13" s="231">
        <f t="shared" si="0"/>
        <v>9.5049799999999998</v>
      </c>
      <c r="I13" s="230">
        <v>7.6589999999999998</v>
      </c>
      <c r="J13" s="230">
        <v>6.8605799999999997</v>
      </c>
    </row>
    <row r="14" spans="1:12" ht="15.75" x14ac:dyDescent="0.25">
      <c r="A14" s="232" t="s">
        <v>30</v>
      </c>
      <c r="B14" s="261"/>
      <c r="C14" s="253"/>
      <c r="D14" s="233">
        <v>0</v>
      </c>
      <c r="E14" s="233">
        <v>0</v>
      </c>
      <c r="F14" s="233">
        <v>0</v>
      </c>
      <c r="G14" s="233">
        <v>0.50600000000000001</v>
      </c>
      <c r="H14" s="234">
        <f t="shared" si="0"/>
        <v>0.50600000000000001</v>
      </c>
      <c r="I14" s="233">
        <v>0</v>
      </c>
      <c r="J14" s="233">
        <v>0</v>
      </c>
    </row>
    <row r="15" spans="1:12" ht="15.75" x14ac:dyDescent="0.25">
      <c r="A15" s="229" t="s">
        <v>161</v>
      </c>
      <c r="B15" s="258"/>
      <c r="C15" s="253"/>
      <c r="D15" s="230">
        <v>0</v>
      </c>
      <c r="E15" s="230">
        <v>0</v>
      </c>
      <c r="F15" s="230">
        <v>0</v>
      </c>
      <c r="G15" s="230">
        <v>3.1509999999999998</v>
      </c>
      <c r="H15" s="231">
        <f t="shared" si="0"/>
        <v>3.1509999999999998</v>
      </c>
      <c r="I15" s="230">
        <v>2.0258400000000001</v>
      </c>
      <c r="J15" s="230">
        <v>1.5609999999999999</v>
      </c>
    </row>
    <row r="16" spans="1:12" ht="15.75" x14ac:dyDescent="0.25">
      <c r="A16" s="232" t="s">
        <v>31</v>
      </c>
      <c r="B16" s="261"/>
      <c r="C16" s="253"/>
      <c r="D16" s="233">
        <v>0</v>
      </c>
      <c r="E16" s="233">
        <v>0</v>
      </c>
      <c r="F16" s="233">
        <v>0</v>
      </c>
      <c r="G16" s="233">
        <v>4.4390000000000001</v>
      </c>
      <c r="H16" s="234">
        <f t="shared" si="0"/>
        <v>4.4390000000000001</v>
      </c>
      <c r="I16" s="233">
        <v>4.37</v>
      </c>
      <c r="J16" s="233">
        <v>5.5389999999999997</v>
      </c>
    </row>
    <row r="17" spans="1:12" ht="15.75" x14ac:dyDescent="0.25">
      <c r="A17" s="229" t="s">
        <v>162</v>
      </c>
      <c r="B17" s="258"/>
      <c r="C17" s="253"/>
      <c r="D17" s="230">
        <v>0</v>
      </c>
      <c r="E17" s="230">
        <v>0</v>
      </c>
      <c r="F17" s="230">
        <v>0</v>
      </c>
      <c r="G17" s="230">
        <v>0</v>
      </c>
      <c r="H17" s="231">
        <f t="shared" si="0"/>
        <v>0</v>
      </c>
      <c r="I17" s="230">
        <v>1.8859999999999998E-2</v>
      </c>
      <c r="J17" s="230">
        <v>2.4E-2</v>
      </c>
    </row>
    <row r="18" spans="1:12" ht="15.75" x14ac:dyDescent="0.25">
      <c r="A18" s="232" t="s">
        <v>32</v>
      </c>
      <c r="B18" s="261"/>
      <c r="C18" s="253"/>
      <c r="D18" s="233">
        <v>0</v>
      </c>
      <c r="E18" s="233">
        <v>0</v>
      </c>
      <c r="F18" s="233">
        <v>0</v>
      </c>
      <c r="G18" s="233">
        <v>1.1499999999999999</v>
      </c>
      <c r="H18" s="234">
        <f t="shared" si="0"/>
        <v>1.1499999999999999</v>
      </c>
      <c r="I18" s="233">
        <v>2.2402000000000002</v>
      </c>
      <c r="J18" s="233">
        <v>15.488659999999999</v>
      </c>
    </row>
    <row r="19" spans="1:12" ht="15.75" x14ac:dyDescent="0.25">
      <c r="A19" s="229" t="s">
        <v>37</v>
      </c>
      <c r="B19" s="258"/>
      <c r="C19" s="253"/>
      <c r="D19" s="230">
        <v>0</v>
      </c>
      <c r="E19" s="230">
        <v>0</v>
      </c>
      <c r="F19" s="230">
        <v>0</v>
      </c>
      <c r="G19" s="230">
        <v>9.1999999999999998E-2</v>
      </c>
      <c r="H19" s="231">
        <f t="shared" si="0"/>
        <v>9.1999999999999998E-2</v>
      </c>
      <c r="I19" s="230">
        <v>2.3E-2</v>
      </c>
      <c r="J19" s="230">
        <v>4.0000000000000001E-3</v>
      </c>
    </row>
    <row r="20" spans="1:12" ht="15.75" x14ac:dyDescent="0.25">
      <c r="A20" s="232" t="s">
        <v>38</v>
      </c>
      <c r="B20" s="261"/>
      <c r="C20" s="253"/>
      <c r="D20" s="233">
        <v>0</v>
      </c>
      <c r="E20" s="233">
        <v>0</v>
      </c>
      <c r="F20" s="233">
        <v>0</v>
      </c>
      <c r="G20" s="233">
        <v>23.49288</v>
      </c>
      <c r="H20" s="234">
        <f t="shared" si="0"/>
        <v>23.49288</v>
      </c>
      <c r="I20" s="233">
        <v>36.399819999999998</v>
      </c>
      <c r="J20" s="233">
        <v>20.43956</v>
      </c>
    </row>
    <row r="21" spans="1:12" ht="15.75" x14ac:dyDescent="0.25">
      <c r="A21" s="229" t="s">
        <v>39</v>
      </c>
      <c r="B21" s="258"/>
      <c r="C21" s="253"/>
      <c r="D21" s="230">
        <v>0</v>
      </c>
      <c r="E21" s="230">
        <v>0</v>
      </c>
      <c r="F21" s="230">
        <v>0</v>
      </c>
      <c r="G21" s="230">
        <v>0</v>
      </c>
      <c r="H21" s="231">
        <f t="shared" si="0"/>
        <v>0</v>
      </c>
      <c r="I21" s="230">
        <v>9.3930000000000007</v>
      </c>
      <c r="J21" s="230">
        <v>2.9769999999999999</v>
      </c>
    </row>
    <row r="22" spans="1:12" ht="15.75" x14ac:dyDescent="0.25">
      <c r="A22" s="235" t="s">
        <v>40</v>
      </c>
      <c r="B22" s="259"/>
      <c r="C22" s="253"/>
      <c r="D22" s="236">
        <f t="shared" ref="D22:J22" si="1">SUM(D9,D10,D11,D12,D13,D14,D15,D16,D17,D18,D19,D20,D21)</f>
        <v>0</v>
      </c>
      <c r="E22" s="236">
        <f t="shared" si="1"/>
        <v>0</v>
      </c>
      <c r="F22" s="236">
        <f t="shared" si="1"/>
        <v>0</v>
      </c>
      <c r="G22" s="236">
        <f t="shared" si="1"/>
        <v>81.599139999999991</v>
      </c>
      <c r="H22" s="237">
        <f t="shared" si="1"/>
        <v>81.599139999999991</v>
      </c>
      <c r="I22" s="233">
        <f t="shared" si="1"/>
        <v>102.95044</v>
      </c>
      <c r="J22" s="233">
        <f t="shared" si="1"/>
        <v>105.61572000000001</v>
      </c>
    </row>
    <row r="24" spans="1:12" ht="15.75" x14ac:dyDescent="0.25">
      <c r="A24" s="225" t="s">
        <v>41</v>
      </c>
      <c r="B24" s="262"/>
      <c r="C24" s="253"/>
      <c r="D24" s="226"/>
      <c r="E24" s="226"/>
      <c r="F24" s="226"/>
      <c r="G24" s="226"/>
      <c r="H24" s="227"/>
      <c r="I24" s="228"/>
      <c r="J24" s="228"/>
    </row>
    <row r="25" spans="1:12" ht="15.75" x14ac:dyDescent="0.25">
      <c r="A25" s="229" t="s">
        <v>42</v>
      </c>
      <c r="B25" s="258"/>
      <c r="C25" s="253"/>
      <c r="D25" s="230">
        <v>0</v>
      </c>
      <c r="E25" s="230">
        <v>0</v>
      </c>
      <c r="F25" s="230">
        <v>0</v>
      </c>
      <c r="G25" s="230">
        <v>0</v>
      </c>
      <c r="H25" s="231">
        <f>SUM(D25,E25,F25,G25)</f>
        <v>0</v>
      </c>
      <c r="I25" s="230">
        <v>1.518</v>
      </c>
      <c r="J25" s="230">
        <v>0</v>
      </c>
      <c r="K25" s="258"/>
      <c r="L25" s="253"/>
    </row>
    <row r="26" spans="1:12" ht="15.75" x14ac:dyDescent="0.25">
      <c r="A26" s="232" t="s">
        <v>136</v>
      </c>
      <c r="B26" s="261"/>
      <c r="C26" s="253"/>
      <c r="D26" s="233">
        <v>0</v>
      </c>
      <c r="E26" s="233">
        <v>0</v>
      </c>
      <c r="F26" s="233">
        <v>0</v>
      </c>
      <c r="G26" s="233">
        <v>0.37352000000000002</v>
      </c>
      <c r="H26" s="234">
        <f>SUM(D26,E26,F26,G26)</f>
        <v>0.37352000000000002</v>
      </c>
      <c r="I26" s="233">
        <v>0.41583999999999999</v>
      </c>
      <c r="J26" s="233">
        <v>0.16422</v>
      </c>
    </row>
    <row r="27" spans="1:12" ht="15.75" x14ac:dyDescent="0.25">
      <c r="A27" s="229" t="s">
        <v>137</v>
      </c>
      <c r="B27" s="258"/>
      <c r="C27" s="253"/>
      <c r="D27" s="230">
        <v>0</v>
      </c>
      <c r="E27" s="230">
        <v>0</v>
      </c>
      <c r="F27" s="230">
        <v>0</v>
      </c>
      <c r="G27" s="230">
        <v>0</v>
      </c>
      <c r="H27" s="231">
        <f>SUM(D27,E27,F27,G27)</f>
        <v>0</v>
      </c>
      <c r="I27" s="230">
        <v>0.36899999999999999</v>
      </c>
      <c r="J27" s="230">
        <v>0</v>
      </c>
    </row>
    <row r="28" spans="1:12" ht="15.75" x14ac:dyDescent="0.25">
      <c r="A28" s="232" t="s">
        <v>45</v>
      </c>
      <c r="B28" s="261"/>
      <c r="C28" s="253"/>
      <c r="D28" s="233">
        <v>0</v>
      </c>
      <c r="E28" s="233">
        <v>0</v>
      </c>
      <c r="F28" s="233">
        <v>0</v>
      </c>
      <c r="G28" s="233">
        <v>2.5299999999999998</v>
      </c>
      <c r="H28" s="234">
        <f>SUM(D28,E28,F28,G28)</f>
        <v>2.5299999999999998</v>
      </c>
      <c r="I28" s="233">
        <v>0</v>
      </c>
      <c r="J28" s="233">
        <v>0</v>
      </c>
    </row>
    <row r="29" spans="1:12" ht="15.75" x14ac:dyDescent="0.25">
      <c r="A29" s="235" t="s">
        <v>40</v>
      </c>
      <c r="B29" s="259"/>
      <c r="C29" s="253"/>
      <c r="D29" s="236">
        <f t="shared" ref="D29:J29" si="2">SUM(D25,D26,D27,D28)</f>
        <v>0</v>
      </c>
      <c r="E29" s="236">
        <f t="shared" si="2"/>
        <v>0</v>
      </c>
      <c r="F29" s="236">
        <f t="shared" si="2"/>
        <v>0</v>
      </c>
      <c r="G29" s="236">
        <f t="shared" si="2"/>
        <v>2.9035199999999999</v>
      </c>
      <c r="H29" s="237">
        <f t="shared" si="2"/>
        <v>2.9035199999999999</v>
      </c>
      <c r="I29" s="233">
        <f t="shared" si="2"/>
        <v>2.3028399999999998</v>
      </c>
      <c r="J29" s="233">
        <f t="shared" si="2"/>
        <v>0.16422</v>
      </c>
    </row>
    <row r="31" spans="1:12" ht="15.75" x14ac:dyDescent="0.25">
      <c r="A31" s="225" t="s">
        <v>48</v>
      </c>
      <c r="B31" s="262"/>
      <c r="C31" s="253"/>
      <c r="D31" s="226"/>
      <c r="E31" s="226"/>
      <c r="F31" s="226"/>
      <c r="G31" s="226"/>
      <c r="H31" s="227"/>
      <c r="I31" s="228"/>
      <c r="J31" s="228"/>
    </row>
    <row r="32" spans="1:12" ht="15.75" x14ac:dyDescent="0.25">
      <c r="A32" s="229" t="s">
        <v>141</v>
      </c>
      <c r="B32" s="258"/>
      <c r="C32" s="253"/>
      <c r="D32" s="230">
        <v>0</v>
      </c>
      <c r="E32" s="230">
        <v>0</v>
      </c>
      <c r="F32" s="230">
        <v>0.76819999999999999</v>
      </c>
      <c r="G32" s="230">
        <v>0</v>
      </c>
      <c r="H32" s="231">
        <f>SUM(D32,E32,F32,G32)</f>
        <v>0.76819999999999999</v>
      </c>
      <c r="I32" s="230">
        <v>1.196</v>
      </c>
      <c r="J32" s="230">
        <v>0</v>
      </c>
      <c r="K32" s="258"/>
      <c r="L32" s="253"/>
    </row>
    <row r="33" spans="1:12" ht="15.75" x14ac:dyDescent="0.25">
      <c r="A33" s="232" t="s">
        <v>53</v>
      </c>
      <c r="B33" s="261"/>
      <c r="C33" s="253"/>
      <c r="D33" s="233">
        <v>0</v>
      </c>
      <c r="E33" s="233">
        <v>0</v>
      </c>
      <c r="F33" s="233">
        <v>5.5199999999999999E-2</v>
      </c>
      <c r="G33" s="233">
        <v>0</v>
      </c>
      <c r="H33" s="234">
        <f>SUM(D33,E33,F33,G33)</f>
        <v>5.5199999999999999E-2</v>
      </c>
      <c r="I33" s="233">
        <v>0</v>
      </c>
      <c r="J33" s="233">
        <v>0</v>
      </c>
    </row>
    <row r="34" spans="1:12" ht="15.75" x14ac:dyDescent="0.25">
      <c r="A34" s="235" t="s">
        <v>40</v>
      </c>
      <c r="B34" s="259"/>
      <c r="C34" s="253"/>
      <c r="D34" s="236">
        <f t="shared" ref="D34:J34" si="3">SUM(D32,D33)</f>
        <v>0</v>
      </c>
      <c r="E34" s="236">
        <f t="shared" si="3"/>
        <v>0</v>
      </c>
      <c r="F34" s="236">
        <f t="shared" si="3"/>
        <v>0.82340000000000002</v>
      </c>
      <c r="G34" s="236">
        <f t="shared" si="3"/>
        <v>0</v>
      </c>
      <c r="H34" s="237">
        <f t="shared" si="3"/>
        <v>0.82340000000000002</v>
      </c>
      <c r="I34" s="233">
        <f t="shared" si="3"/>
        <v>1.196</v>
      </c>
      <c r="J34" s="233">
        <f t="shared" si="3"/>
        <v>0</v>
      </c>
    </row>
    <row r="36" spans="1:12" ht="15.75" x14ac:dyDescent="0.25">
      <c r="A36" s="225" t="s">
        <v>56</v>
      </c>
      <c r="B36" s="262"/>
      <c r="C36" s="253"/>
      <c r="D36" s="226"/>
      <c r="E36" s="226"/>
      <c r="F36" s="226"/>
      <c r="G36" s="226"/>
      <c r="H36" s="227"/>
      <c r="I36" s="228"/>
      <c r="J36" s="228"/>
    </row>
    <row r="37" spans="1:12" ht="15.75" x14ac:dyDescent="0.25">
      <c r="A37" s="229" t="s">
        <v>57</v>
      </c>
      <c r="B37" s="258"/>
      <c r="C37" s="253"/>
      <c r="D37" s="230">
        <v>0</v>
      </c>
      <c r="E37" s="230">
        <v>0</v>
      </c>
      <c r="F37" s="230">
        <v>5.0599999999999999E-2</v>
      </c>
      <c r="G37" s="230">
        <v>0</v>
      </c>
      <c r="H37" s="231">
        <f>SUM(D37,E37,F37,G37)</f>
        <v>5.0599999999999999E-2</v>
      </c>
      <c r="I37" s="230">
        <v>0</v>
      </c>
      <c r="J37" s="230">
        <v>4.4999999999999998E-2</v>
      </c>
      <c r="K37" s="258"/>
      <c r="L37" s="253"/>
    </row>
    <row r="38" spans="1:12" ht="15.75" x14ac:dyDescent="0.25">
      <c r="A38" s="232" t="s">
        <v>58</v>
      </c>
      <c r="B38" s="261"/>
      <c r="C38" s="253"/>
      <c r="D38" s="233">
        <v>0</v>
      </c>
      <c r="E38" s="233">
        <v>0</v>
      </c>
      <c r="F38" s="233">
        <v>0</v>
      </c>
      <c r="G38" s="233">
        <v>42.995399999999997</v>
      </c>
      <c r="H38" s="234">
        <f>SUM(D38,E38,F38,G38)</f>
        <v>42.995399999999997</v>
      </c>
      <c r="I38" s="233">
        <v>70.17586</v>
      </c>
      <c r="J38" s="233">
        <v>39.392200000000003</v>
      </c>
    </row>
    <row r="39" spans="1:12" ht="15.75" x14ac:dyDescent="0.25">
      <c r="A39" s="235" t="s">
        <v>40</v>
      </c>
      <c r="B39" s="259"/>
      <c r="C39" s="253"/>
      <c r="D39" s="236">
        <f t="shared" ref="D39:J39" si="4">SUM(D37,D38)</f>
        <v>0</v>
      </c>
      <c r="E39" s="236">
        <f t="shared" si="4"/>
        <v>0</v>
      </c>
      <c r="F39" s="236">
        <f t="shared" si="4"/>
        <v>5.0599999999999999E-2</v>
      </c>
      <c r="G39" s="236">
        <f t="shared" si="4"/>
        <v>42.995399999999997</v>
      </c>
      <c r="H39" s="237">
        <f t="shared" si="4"/>
        <v>43.045999999999999</v>
      </c>
      <c r="I39" s="233">
        <f t="shared" si="4"/>
        <v>70.17586</v>
      </c>
      <c r="J39" s="233">
        <f t="shared" si="4"/>
        <v>39.437200000000004</v>
      </c>
    </row>
    <row r="41" spans="1:12" ht="15.75" x14ac:dyDescent="0.25">
      <c r="A41" s="225" t="s">
        <v>59</v>
      </c>
      <c r="B41" s="262"/>
      <c r="C41" s="253"/>
      <c r="D41" s="226"/>
      <c r="E41" s="226"/>
      <c r="F41" s="226"/>
      <c r="G41" s="226"/>
      <c r="H41" s="227"/>
      <c r="I41" s="228"/>
      <c r="J41" s="228"/>
    </row>
    <row r="42" spans="1:12" ht="15.75" x14ac:dyDescent="0.25">
      <c r="A42" s="229" t="s">
        <v>60</v>
      </c>
      <c r="B42" s="258"/>
      <c r="C42" s="253"/>
      <c r="D42" s="230">
        <v>0</v>
      </c>
      <c r="E42" s="230">
        <v>0</v>
      </c>
      <c r="F42" s="230">
        <v>0</v>
      </c>
      <c r="G42" s="230">
        <v>0</v>
      </c>
      <c r="H42" s="231">
        <f t="shared" ref="H42:H55" si="5">SUM(D42,E42,F42,G42)</f>
        <v>0</v>
      </c>
      <c r="I42" s="230">
        <v>0</v>
      </c>
      <c r="J42" s="230">
        <v>1.61</v>
      </c>
      <c r="K42" s="258"/>
      <c r="L42" s="253"/>
    </row>
    <row r="43" spans="1:12" ht="15.75" x14ac:dyDescent="0.25">
      <c r="A43" s="232" t="s">
        <v>12</v>
      </c>
      <c r="B43" s="261"/>
      <c r="C43" s="253"/>
      <c r="D43" s="233">
        <v>0</v>
      </c>
      <c r="E43" s="233">
        <v>0</v>
      </c>
      <c r="F43" s="233">
        <v>73.977199999999996</v>
      </c>
      <c r="G43" s="233">
        <v>120.468</v>
      </c>
      <c r="H43" s="234">
        <f t="shared" si="5"/>
        <v>194.4452</v>
      </c>
      <c r="I43" s="233">
        <v>230.143</v>
      </c>
      <c r="J43" s="233">
        <v>293.75763999999998</v>
      </c>
    </row>
    <row r="44" spans="1:12" ht="15.75" x14ac:dyDescent="0.25">
      <c r="A44" s="229" t="s">
        <v>61</v>
      </c>
      <c r="B44" s="258"/>
      <c r="C44" s="253"/>
      <c r="D44" s="230">
        <v>0</v>
      </c>
      <c r="E44" s="230">
        <v>0</v>
      </c>
      <c r="F44" s="230">
        <v>4.7149999999999999</v>
      </c>
      <c r="G44" s="230">
        <v>0</v>
      </c>
      <c r="H44" s="231">
        <f t="shared" si="5"/>
        <v>4.7149999999999999</v>
      </c>
      <c r="I44" s="230">
        <v>0.184</v>
      </c>
      <c r="J44" s="230">
        <v>0</v>
      </c>
    </row>
    <row r="45" spans="1:12" ht="15.75" x14ac:dyDescent="0.25">
      <c r="A45" s="232" t="s">
        <v>62</v>
      </c>
      <c r="B45" s="261"/>
      <c r="C45" s="253"/>
      <c r="D45" s="233">
        <v>0</v>
      </c>
      <c r="E45" s="233">
        <v>0</v>
      </c>
      <c r="F45" s="233">
        <v>0</v>
      </c>
      <c r="G45" s="233">
        <v>0</v>
      </c>
      <c r="H45" s="234">
        <f t="shared" si="5"/>
        <v>0</v>
      </c>
      <c r="I45" s="233">
        <v>1.0089999999999999</v>
      </c>
      <c r="J45" s="233">
        <v>0</v>
      </c>
    </row>
    <row r="46" spans="1:12" ht="15.75" x14ac:dyDescent="0.25">
      <c r="A46" s="229" t="s">
        <v>64</v>
      </c>
      <c r="B46" s="258"/>
      <c r="C46" s="253"/>
      <c r="D46" s="230">
        <v>0</v>
      </c>
      <c r="E46" s="230">
        <v>0</v>
      </c>
      <c r="F46" s="230">
        <v>7.1529999999999996</v>
      </c>
      <c r="G46" s="230">
        <v>5.5E-2</v>
      </c>
      <c r="H46" s="231">
        <f t="shared" si="5"/>
        <v>7.2079999999999993</v>
      </c>
      <c r="I46" s="230">
        <v>0</v>
      </c>
      <c r="J46" s="230">
        <v>0</v>
      </c>
    </row>
    <row r="47" spans="1:12" ht="15.75" x14ac:dyDescent="0.25">
      <c r="A47" s="232" t="s">
        <v>65</v>
      </c>
      <c r="B47" s="261"/>
      <c r="C47" s="253"/>
      <c r="D47" s="233">
        <v>0</v>
      </c>
      <c r="E47" s="233">
        <v>0</v>
      </c>
      <c r="F47" s="233">
        <v>0</v>
      </c>
      <c r="G47" s="233">
        <v>0</v>
      </c>
      <c r="H47" s="234">
        <f t="shared" si="5"/>
        <v>0</v>
      </c>
      <c r="I47" s="233">
        <v>4.5999999999999999E-2</v>
      </c>
      <c r="J47" s="233">
        <v>2.3E-2</v>
      </c>
    </row>
    <row r="48" spans="1:12" ht="15.75" x14ac:dyDescent="0.25">
      <c r="A48" s="229" t="s">
        <v>66</v>
      </c>
      <c r="B48" s="258"/>
      <c r="C48" s="253"/>
      <c r="D48" s="230">
        <v>0</v>
      </c>
      <c r="E48" s="230">
        <v>0</v>
      </c>
      <c r="F48" s="230">
        <v>8.7400000000000005E-2</v>
      </c>
      <c r="G48" s="230">
        <v>0</v>
      </c>
      <c r="H48" s="231">
        <f t="shared" si="5"/>
        <v>8.7400000000000005E-2</v>
      </c>
      <c r="I48" s="230">
        <v>9.1999999999999998E-2</v>
      </c>
      <c r="J48" s="230">
        <v>0</v>
      </c>
    </row>
    <row r="49" spans="1:12" ht="15.75" x14ac:dyDescent="0.25">
      <c r="A49" s="232" t="s">
        <v>181</v>
      </c>
      <c r="B49" s="261"/>
      <c r="C49" s="253"/>
      <c r="D49" s="233">
        <v>0</v>
      </c>
      <c r="E49" s="233">
        <v>0</v>
      </c>
      <c r="F49" s="233">
        <v>0.18859999999999999</v>
      </c>
      <c r="G49" s="233">
        <v>0</v>
      </c>
      <c r="H49" s="234">
        <f t="shared" si="5"/>
        <v>0.18859999999999999</v>
      </c>
      <c r="I49" s="233">
        <v>0</v>
      </c>
      <c r="J49" s="233">
        <v>0</v>
      </c>
    </row>
    <row r="50" spans="1:12" ht="15.75" x14ac:dyDescent="0.25">
      <c r="A50" s="229" t="s">
        <v>68</v>
      </c>
      <c r="B50" s="258"/>
      <c r="C50" s="253"/>
      <c r="D50" s="230">
        <v>0</v>
      </c>
      <c r="E50" s="230">
        <v>0</v>
      </c>
      <c r="F50" s="230">
        <v>0.46460000000000001</v>
      </c>
      <c r="G50" s="230">
        <v>0</v>
      </c>
      <c r="H50" s="231">
        <f t="shared" si="5"/>
        <v>0.46460000000000001</v>
      </c>
      <c r="I50" s="230">
        <v>0.23598</v>
      </c>
      <c r="J50" s="230">
        <v>0.373</v>
      </c>
    </row>
    <row r="51" spans="1:12" ht="15.75" x14ac:dyDescent="0.25">
      <c r="A51" s="232" t="s">
        <v>70</v>
      </c>
      <c r="B51" s="261"/>
      <c r="C51" s="253"/>
      <c r="D51" s="233">
        <v>0</v>
      </c>
      <c r="E51" s="233">
        <v>0</v>
      </c>
      <c r="F51" s="233">
        <v>9.1999999999999998E-2</v>
      </c>
      <c r="G51" s="233">
        <v>0</v>
      </c>
      <c r="H51" s="234">
        <f t="shared" si="5"/>
        <v>9.1999999999999998E-2</v>
      </c>
      <c r="I51" s="233">
        <v>0</v>
      </c>
      <c r="J51" s="233">
        <v>0</v>
      </c>
    </row>
    <row r="52" spans="1:12" ht="15.75" x14ac:dyDescent="0.25">
      <c r="A52" s="229" t="s">
        <v>72</v>
      </c>
      <c r="B52" s="258"/>
      <c r="C52" s="253"/>
      <c r="D52" s="230">
        <v>0</v>
      </c>
      <c r="E52" s="230">
        <v>0</v>
      </c>
      <c r="F52" s="230">
        <v>0.4738</v>
      </c>
      <c r="G52" s="230">
        <v>7.59</v>
      </c>
      <c r="H52" s="231">
        <f t="shared" si="5"/>
        <v>8.0638000000000005</v>
      </c>
      <c r="I52" s="230">
        <v>4.83</v>
      </c>
      <c r="J52" s="230">
        <v>8.8780000000000001</v>
      </c>
    </row>
    <row r="53" spans="1:12" ht="15.75" x14ac:dyDescent="0.25">
      <c r="A53" s="232" t="s">
        <v>73</v>
      </c>
      <c r="B53" s="261"/>
      <c r="C53" s="253"/>
      <c r="D53" s="233">
        <v>0</v>
      </c>
      <c r="E53" s="233">
        <v>0</v>
      </c>
      <c r="F53" s="233">
        <v>0.66239999999999999</v>
      </c>
      <c r="G53" s="233">
        <v>0</v>
      </c>
      <c r="H53" s="234">
        <f t="shared" si="5"/>
        <v>0.66239999999999999</v>
      </c>
      <c r="I53" s="233">
        <v>0.2162</v>
      </c>
      <c r="J53" s="233">
        <v>0.44700000000000001</v>
      </c>
    </row>
    <row r="54" spans="1:12" ht="15.75" x14ac:dyDescent="0.25">
      <c r="A54" s="229" t="s">
        <v>75</v>
      </c>
      <c r="B54" s="258"/>
      <c r="C54" s="253"/>
      <c r="D54" s="230">
        <v>0</v>
      </c>
      <c r="E54" s="230">
        <v>0</v>
      </c>
      <c r="F54" s="230">
        <v>0</v>
      </c>
      <c r="G54" s="230">
        <v>0</v>
      </c>
      <c r="H54" s="231">
        <f t="shared" si="5"/>
        <v>0</v>
      </c>
      <c r="I54" s="230">
        <v>0</v>
      </c>
      <c r="J54" s="230">
        <v>2.3E-2</v>
      </c>
    </row>
    <row r="55" spans="1:12" ht="15.75" x14ac:dyDescent="0.25">
      <c r="A55" s="232" t="s">
        <v>147</v>
      </c>
      <c r="B55" s="261"/>
      <c r="C55" s="253"/>
      <c r="D55" s="233">
        <v>0</v>
      </c>
      <c r="E55" s="233">
        <v>0</v>
      </c>
      <c r="F55" s="233">
        <v>0</v>
      </c>
      <c r="G55" s="233">
        <v>0</v>
      </c>
      <c r="H55" s="234">
        <f t="shared" si="5"/>
        <v>0</v>
      </c>
      <c r="I55" s="233">
        <v>15.18</v>
      </c>
      <c r="J55" s="233">
        <v>4.5640000000000001</v>
      </c>
    </row>
    <row r="56" spans="1:12" ht="15.75" x14ac:dyDescent="0.25">
      <c r="A56" s="235" t="s">
        <v>40</v>
      </c>
      <c r="B56" s="259"/>
      <c r="C56" s="253"/>
      <c r="D56" s="236">
        <f t="shared" ref="D56:J56" si="6">SUM(D42,D43,D44,D45,D46,D47,D48,D49,D50,D51,D52,D53,D54,D55)</f>
        <v>0</v>
      </c>
      <c r="E56" s="236">
        <f t="shared" si="6"/>
        <v>0</v>
      </c>
      <c r="F56" s="236">
        <f t="shared" si="6"/>
        <v>87.814000000000007</v>
      </c>
      <c r="G56" s="236">
        <f t="shared" si="6"/>
        <v>128.113</v>
      </c>
      <c r="H56" s="237">
        <f t="shared" si="6"/>
        <v>215.92700000000002</v>
      </c>
      <c r="I56" s="233">
        <f t="shared" si="6"/>
        <v>251.93618000000001</v>
      </c>
      <c r="J56" s="233">
        <f t="shared" si="6"/>
        <v>309.67564000000004</v>
      </c>
    </row>
    <row r="58" spans="1:12" ht="15.75" x14ac:dyDescent="0.25">
      <c r="A58" s="225" t="s">
        <v>77</v>
      </c>
      <c r="B58" s="262"/>
      <c r="C58" s="253"/>
      <c r="D58" s="226"/>
      <c r="E58" s="226"/>
      <c r="F58" s="226"/>
      <c r="G58" s="226"/>
      <c r="H58" s="227"/>
      <c r="I58" s="228"/>
      <c r="J58" s="228"/>
    </row>
    <row r="59" spans="1:12" ht="15.75" x14ac:dyDescent="0.25">
      <c r="A59" s="229" t="s">
        <v>148</v>
      </c>
      <c r="B59" s="258"/>
      <c r="C59" s="253"/>
      <c r="D59" s="230">
        <v>0</v>
      </c>
      <c r="E59" s="230">
        <v>0</v>
      </c>
      <c r="F59" s="230">
        <v>0</v>
      </c>
      <c r="G59" s="230">
        <v>0</v>
      </c>
      <c r="H59" s="231">
        <f t="shared" ref="H59:H71" si="7">SUM(D59,E59,F59,G59)</f>
        <v>0</v>
      </c>
      <c r="I59" s="230">
        <v>9.0999999999999998E-2</v>
      </c>
      <c r="J59" s="230">
        <v>0</v>
      </c>
      <c r="K59" s="258"/>
      <c r="L59" s="253"/>
    </row>
    <row r="60" spans="1:12" ht="15.75" x14ac:dyDescent="0.25">
      <c r="A60" s="232" t="s">
        <v>79</v>
      </c>
      <c r="B60" s="261"/>
      <c r="C60" s="253"/>
      <c r="D60" s="233">
        <v>0</v>
      </c>
      <c r="E60" s="233">
        <v>0</v>
      </c>
      <c r="F60" s="233">
        <v>0</v>
      </c>
      <c r="G60" s="233">
        <v>0</v>
      </c>
      <c r="H60" s="234">
        <f t="shared" si="7"/>
        <v>0</v>
      </c>
      <c r="I60" s="233">
        <v>9.0999999999999998E-2</v>
      </c>
      <c r="J60" s="233">
        <v>0</v>
      </c>
    </row>
    <row r="61" spans="1:12" ht="15.75" x14ac:dyDescent="0.25">
      <c r="A61" s="229" t="s">
        <v>80</v>
      </c>
      <c r="B61" s="258"/>
      <c r="C61" s="253"/>
      <c r="D61" s="230">
        <v>0</v>
      </c>
      <c r="E61" s="230">
        <v>0</v>
      </c>
      <c r="F61" s="230">
        <v>0</v>
      </c>
      <c r="G61" s="230">
        <v>1.288</v>
      </c>
      <c r="H61" s="231">
        <f t="shared" si="7"/>
        <v>1.288</v>
      </c>
      <c r="I61" s="230">
        <v>3.847</v>
      </c>
      <c r="J61" s="230">
        <v>3.7570000000000001</v>
      </c>
    </row>
    <row r="62" spans="1:12" ht="15.75" x14ac:dyDescent="0.25">
      <c r="A62" s="232" t="s">
        <v>150</v>
      </c>
      <c r="B62" s="261"/>
      <c r="C62" s="253"/>
      <c r="D62" s="233">
        <v>0</v>
      </c>
      <c r="E62" s="233">
        <v>0</v>
      </c>
      <c r="F62" s="233">
        <v>0</v>
      </c>
      <c r="G62" s="233">
        <v>0</v>
      </c>
      <c r="H62" s="234">
        <f t="shared" si="7"/>
        <v>0</v>
      </c>
      <c r="I62" s="233">
        <v>0</v>
      </c>
      <c r="J62" s="233">
        <v>3.4959999999999998E-2</v>
      </c>
    </row>
    <row r="63" spans="1:12" ht="15.75" x14ac:dyDescent="0.25">
      <c r="A63" s="229" t="s">
        <v>82</v>
      </c>
      <c r="B63" s="258"/>
      <c r="C63" s="253"/>
      <c r="D63" s="230">
        <v>0</v>
      </c>
      <c r="E63" s="230">
        <v>0</v>
      </c>
      <c r="F63" s="230">
        <v>0</v>
      </c>
      <c r="G63" s="230">
        <v>13.064</v>
      </c>
      <c r="H63" s="231">
        <f t="shared" si="7"/>
        <v>13.064</v>
      </c>
      <c r="I63" s="230">
        <v>3.726</v>
      </c>
      <c r="J63" s="230">
        <v>4.359</v>
      </c>
    </row>
    <row r="64" spans="1:12" ht="15.75" x14ac:dyDescent="0.25">
      <c r="A64" s="232" t="s">
        <v>83</v>
      </c>
      <c r="B64" s="261"/>
      <c r="C64" s="253"/>
      <c r="D64" s="233">
        <v>0</v>
      </c>
      <c r="E64" s="233">
        <v>0</v>
      </c>
      <c r="F64" s="233">
        <v>0</v>
      </c>
      <c r="G64" s="233">
        <v>1.0580000000000001</v>
      </c>
      <c r="H64" s="234">
        <f t="shared" si="7"/>
        <v>1.0580000000000001</v>
      </c>
      <c r="I64" s="233">
        <v>0.46</v>
      </c>
      <c r="J64" s="233">
        <v>4.0819999999999999</v>
      </c>
    </row>
    <row r="65" spans="1:12" ht="15.75" x14ac:dyDescent="0.25">
      <c r="A65" s="229" t="s">
        <v>84</v>
      </c>
      <c r="B65" s="258"/>
      <c r="C65" s="253"/>
      <c r="D65" s="230">
        <v>0</v>
      </c>
      <c r="E65" s="230">
        <v>0</v>
      </c>
      <c r="F65" s="230">
        <v>0</v>
      </c>
      <c r="G65" s="230">
        <v>0</v>
      </c>
      <c r="H65" s="231">
        <f t="shared" si="7"/>
        <v>0</v>
      </c>
      <c r="I65" s="230">
        <v>0.13800000000000001</v>
      </c>
      <c r="J65" s="230">
        <v>0</v>
      </c>
    </row>
    <row r="66" spans="1:12" ht="15.75" x14ac:dyDescent="0.25">
      <c r="A66" s="232" t="s">
        <v>86</v>
      </c>
      <c r="B66" s="261"/>
      <c r="C66" s="253"/>
      <c r="D66" s="233">
        <v>0</v>
      </c>
      <c r="E66" s="233">
        <v>0</v>
      </c>
      <c r="F66" s="233">
        <v>3.6799999999999999E-2</v>
      </c>
      <c r="G66" s="233">
        <v>0</v>
      </c>
      <c r="H66" s="234">
        <f t="shared" si="7"/>
        <v>3.6799999999999999E-2</v>
      </c>
      <c r="I66" s="233">
        <v>0.184</v>
      </c>
      <c r="J66" s="233">
        <v>4.8500000000000001E-2</v>
      </c>
    </row>
    <row r="67" spans="1:12" ht="15.75" x14ac:dyDescent="0.25">
      <c r="A67" s="229" t="s">
        <v>87</v>
      </c>
      <c r="B67" s="258"/>
      <c r="C67" s="253"/>
      <c r="D67" s="230">
        <v>0</v>
      </c>
      <c r="E67" s="230">
        <v>0</v>
      </c>
      <c r="F67" s="230">
        <v>0</v>
      </c>
      <c r="G67" s="230">
        <v>0</v>
      </c>
      <c r="H67" s="231">
        <f t="shared" si="7"/>
        <v>0</v>
      </c>
      <c r="I67" s="230">
        <v>0</v>
      </c>
      <c r="J67" s="230">
        <v>1.196E-2</v>
      </c>
    </row>
    <row r="68" spans="1:12" ht="15.75" x14ac:dyDescent="0.25">
      <c r="A68" s="232" t="s">
        <v>88</v>
      </c>
      <c r="B68" s="261"/>
      <c r="C68" s="253"/>
      <c r="D68" s="233">
        <v>0</v>
      </c>
      <c r="E68" s="233">
        <v>0</v>
      </c>
      <c r="F68" s="233">
        <v>0</v>
      </c>
      <c r="G68" s="233">
        <v>0</v>
      </c>
      <c r="H68" s="234">
        <f t="shared" si="7"/>
        <v>0</v>
      </c>
      <c r="I68" s="233">
        <v>0</v>
      </c>
      <c r="J68" s="233">
        <v>9.1999999999999998E-2</v>
      </c>
    </row>
    <row r="69" spans="1:12" ht="15.75" x14ac:dyDescent="0.25">
      <c r="A69" s="229" t="s">
        <v>89</v>
      </c>
      <c r="B69" s="258"/>
      <c r="C69" s="253"/>
      <c r="D69" s="230">
        <v>0</v>
      </c>
      <c r="E69" s="230">
        <v>0</v>
      </c>
      <c r="F69" s="230">
        <v>0.5474</v>
      </c>
      <c r="G69" s="230">
        <v>1.38</v>
      </c>
      <c r="H69" s="231">
        <f t="shared" si="7"/>
        <v>1.9274</v>
      </c>
      <c r="I69" s="230">
        <v>1.679</v>
      </c>
      <c r="J69" s="230">
        <v>2.226</v>
      </c>
    </row>
    <row r="70" spans="1:12" ht="15.75" x14ac:dyDescent="0.25">
      <c r="A70" s="232" t="s">
        <v>90</v>
      </c>
      <c r="B70" s="261"/>
      <c r="C70" s="253"/>
      <c r="D70" s="233">
        <v>0</v>
      </c>
      <c r="E70" s="233">
        <v>0</v>
      </c>
      <c r="F70" s="233">
        <v>0</v>
      </c>
      <c r="G70" s="233">
        <v>0</v>
      </c>
      <c r="H70" s="234">
        <f t="shared" si="7"/>
        <v>0</v>
      </c>
      <c r="I70" s="233">
        <v>0.27600000000000002</v>
      </c>
      <c r="J70" s="233">
        <v>0</v>
      </c>
    </row>
    <row r="71" spans="1:12" ht="15.75" x14ac:dyDescent="0.25">
      <c r="A71" s="229" t="s">
        <v>91</v>
      </c>
      <c r="B71" s="258"/>
      <c r="C71" s="253"/>
      <c r="D71" s="230">
        <v>0</v>
      </c>
      <c r="E71" s="230">
        <v>0</v>
      </c>
      <c r="F71" s="230">
        <v>0</v>
      </c>
      <c r="G71" s="230">
        <v>0.46</v>
      </c>
      <c r="H71" s="231">
        <f t="shared" si="7"/>
        <v>0.46</v>
      </c>
      <c r="I71" s="230">
        <v>0</v>
      </c>
      <c r="J71" s="230">
        <v>0</v>
      </c>
    </row>
    <row r="72" spans="1:12" ht="15.75" x14ac:dyDescent="0.25">
      <c r="A72" s="235" t="s">
        <v>40</v>
      </c>
      <c r="B72" s="259"/>
      <c r="C72" s="253"/>
      <c r="D72" s="236">
        <f t="shared" ref="D72:J72" si="8">SUM(D59,D60,D61,D62,D63,D64,D65,D66,D67,D68,D69,D70,D71)</f>
        <v>0</v>
      </c>
      <c r="E72" s="236">
        <f t="shared" si="8"/>
        <v>0</v>
      </c>
      <c r="F72" s="236">
        <f t="shared" si="8"/>
        <v>0.58420000000000005</v>
      </c>
      <c r="G72" s="236">
        <f t="shared" si="8"/>
        <v>17.25</v>
      </c>
      <c r="H72" s="237">
        <f t="shared" si="8"/>
        <v>17.834199999999999</v>
      </c>
      <c r="I72" s="233">
        <f t="shared" si="8"/>
        <v>10.491999999999999</v>
      </c>
      <c r="J72" s="233">
        <f t="shared" si="8"/>
        <v>14.611419999999999</v>
      </c>
    </row>
    <row r="74" spans="1:12" ht="15.75" x14ac:dyDescent="0.25">
      <c r="A74" s="225" t="s">
        <v>93</v>
      </c>
      <c r="B74" s="262"/>
      <c r="C74" s="253"/>
      <c r="D74" s="226"/>
      <c r="E74" s="226"/>
      <c r="F74" s="226"/>
      <c r="G74" s="226"/>
      <c r="H74" s="227"/>
      <c r="I74" s="228"/>
      <c r="J74" s="228"/>
    </row>
    <row r="75" spans="1:12" ht="15.75" x14ac:dyDescent="0.25">
      <c r="A75" s="229" t="s">
        <v>94</v>
      </c>
      <c r="B75" s="258"/>
      <c r="C75" s="253"/>
      <c r="D75" s="230">
        <v>0</v>
      </c>
      <c r="E75" s="230">
        <v>0</v>
      </c>
      <c r="F75" s="230">
        <v>0</v>
      </c>
      <c r="G75" s="230">
        <v>0</v>
      </c>
      <c r="H75" s="231">
        <f>SUM(D75,E75,F75,G75)</f>
        <v>0</v>
      </c>
      <c r="I75" s="230">
        <v>0</v>
      </c>
      <c r="J75" s="230">
        <v>0.16700000000000001</v>
      </c>
      <c r="K75" s="258"/>
      <c r="L75" s="253"/>
    </row>
    <row r="76" spans="1:12" ht="15.75" x14ac:dyDescent="0.25">
      <c r="A76" s="232" t="s">
        <v>95</v>
      </c>
      <c r="B76" s="261"/>
      <c r="C76" s="253"/>
      <c r="D76" s="233">
        <v>0</v>
      </c>
      <c r="E76" s="233">
        <v>0</v>
      </c>
      <c r="F76" s="233">
        <v>0</v>
      </c>
      <c r="G76" s="233">
        <v>99.176000000000002</v>
      </c>
      <c r="H76" s="234">
        <f>SUM(D76,E76,F76,G76)</f>
        <v>99.176000000000002</v>
      </c>
      <c r="I76" s="233">
        <v>129.49682000000001</v>
      </c>
      <c r="J76" s="233">
        <v>12.074999999999999</v>
      </c>
    </row>
    <row r="77" spans="1:12" ht="15.75" x14ac:dyDescent="0.25">
      <c r="A77" s="229" t="s">
        <v>97</v>
      </c>
      <c r="B77" s="258"/>
      <c r="C77" s="253"/>
      <c r="D77" s="230">
        <v>0</v>
      </c>
      <c r="E77" s="230">
        <v>0</v>
      </c>
      <c r="F77" s="230">
        <v>2.3E-2</v>
      </c>
      <c r="G77" s="230">
        <v>0</v>
      </c>
      <c r="H77" s="231">
        <f>SUM(D77,E77,F77,G77)</f>
        <v>2.3E-2</v>
      </c>
      <c r="I77" s="230">
        <v>0</v>
      </c>
      <c r="J77" s="230">
        <v>0</v>
      </c>
    </row>
    <row r="78" spans="1:12" ht="15.75" x14ac:dyDescent="0.25">
      <c r="A78" s="232" t="s">
        <v>100</v>
      </c>
      <c r="B78" s="261"/>
      <c r="C78" s="253"/>
      <c r="D78" s="233">
        <v>0</v>
      </c>
      <c r="E78" s="233">
        <v>0</v>
      </c>
      <c r="F78" s="233">
        <v>0</v>
      </c>
      <c r="G78" s="233">
        <v>5.7000000000000002E-2</v>
      </c>
      <c r="H78" s="234">
        <f>SUM(D78,E78,F78,G78)</f>
        <v>5.7000000000000002E-2</v>
      </c>
      <c r="I78" s="233">
        <v>9.1999999999999998E-2</v>
      </c>
      <c r="J78" s="233">
        <v>0</v>
      </c>
    </row>
    <row r="79" spans="1:12" ht="15.75" x14ac:dyDescent="0.25">
      <c r="A79" s="235" t="s">
        <v>40</v>
      </c>
      <c r="B79" s="259"/>
      <c r="C79" s="253"/>
      <c r="D79" s="236">
        <f t="shared" ref="D79:J79" si="9">SUM(D75,D76,D77,D78)</f>
        <v>0</v>
      </c>
      <c r="E79" s="236">
        <f t="shared" si="9"/>
        <v>0</v>
      </c>
      <c r="F79" s="236">
        <f t="shared" si="9"/>
        <v>2.3E-2</v>
      </c>
      <c r="G79" s="236">
        <f t="shared" si="9"/>
        <v>99.233000000000004</v>
      </c>
      <c r="H79" s="237">
        <f t="shared" si="9"/>
        <v>99.256</v>
      </c>
      <c r="I79" s="233">
        <f t="shared" si="9"/>
        <v>129.58882000000003</v>
      </c>
      <c r="J79" s="233">
        <f t="shared" si="9"/>
        <v>12.241999999999999</v>
      </c>
    </row>
    <row r="81" spans="1:12" ht="15.75" x14ac:dyDescent="0.25">
      <c r="A81" s="225" t="s">
        <v>104</v>
      </c>
      <c r="B81" s="262"/>
      <c r="C81" s="253"/>
      <c r="D81" s="226"/>
      <c r="E81" s="226"/>
      <c r="F81" s="226"/>
      <c r="G81" s="226"/>
      <c r="H81" s="227"/>
      <c r="I81" s="228"/>
      <c r="J81" s="228"/>
    </row>
    <row r="82" spans="1:12" ht="15.75" x14ac:dyDescent="0.25">
      <c r="A82" s="229" t="s">
        <v>105</v>
      </c>
      <c r="B82" s="258"/>
      <c r="C82" s="253"/>
      <c r="D82" s="230">
        <v>0</v>
      </c>
      <c r="E82" s="230">
        <v>0</v>
      </c>
      <c r="F82" s="230">
        <v>0</v>
      </c>
      <c r="G82" s="230">
        <v>84.433999999999997</v>
      </c>
      <c r="H82" s="231">
        <f>SUM(D82,E82,F82,G82)</f>
        <v>84.433999999999997</v>
      </c>
      <c r="I82" s="230">
        <v>62.226280000000003</v>
      </c>
      <c r="J82" s="230">
        <v>96.722840000000005</v>
      </c>
      <c r="K82" s="258"/>
      <c r="L82" s="253"/>
    </row>
    <row r="83" spans="1:12" ht="15.75" x14ac:dyDescent="0.25">
      <c r="A83" s="232" t="s">
        <v>107</v>
      </c>
      <c r="B83" s="261"/>
      <c r="C83" s="253"/>
      <c r="D83" s="233">
        <v>0</v>
      </c>
      <c r="E83" s="233">
        <v>0</v>
      </c>
      <c r="F83" s="233">
        <v>0.92</v>
      </c>
      <c r="G83" s="233">
        <v>0</v>
      </c>
      <c r="H83" s="234">
        <f>SUM(D83,E83,F83,G83)</f>
        <v>0.92</v>
      </c>
      <c r="I83" s="233">
        <v>1.8514999999999999</v>
      </c>
      <c r="J83" s="233">
        <v>0</v>
      </c>
    </row>
    <row r="84" spans="1:12" ht="15.75" x14ac:dyDescent="0.25">
      <c r="A84" s="229" t="s">
        <v>108</v>
      </c>
      <c r="B84" s="258"/>
      <c r="C84" s="253"/>
      <c r="D84" s="230">
        <v>0</v>
      </c>
      <c r="E84" s="230">
        <v>0</v>
      </c>
      <c r="F84" s="230">
        <v>27.9588</v>
      </c>
      <c r="G84" s="230">
        <v>0</v>
      </c>
      <c r="H84" s="231">
        <f>SUM(D84,E84,F84,G84)</f>
        <v>27.9588</v>
      </c>
      <c r="I84" s="230">
        <v>45.661439999999999</v>
      </c>
      <c r="J84" s="230">
        <v>15.973000000000001</v>
      </c>
    </row>
    <row r="85" spans="1:12" ht="15.75" x14ac:dyDescent="0.25">
      <c r="A85" s="235" t="s">
        <v>40</v>
      </c>
      <c r="B85" s="259"/>
      <c r="C85" s="253"/>
      <c r="D85" s="236">
        <f t="shared" ref="D85:J85" si="10">SUM(D82,D83,D84)</f>
        <v>0</v>
      </c>
      <c r="E85" s="236">
        <f t="shared" si="10"/>
        <v>0</v>
      </c>
      <c r="F85" s="236">
        <f t="shared" si="10"/>
        <v>28.878800000000002</v>
      </c>
      <c r="G85" s="236">
        <f t="shared" si="10"/>
        <v>84.433999999999997</v>
      </c>
      <c r="H85" s="237">
        <f t="shared" si="10"/>
        <v>113.3128</v>
      </c>
      <c r="I85" s="233">
        <f t="shared" si="10"/>
        <v>109.73922</v>
      </c>
      <c r="J85" s="233">
        <f t="shared" si="10"/>
        <v>112.69584</v>
      </c>
    </row>
    <row r="87" spans="1:12" ht="15.75" x14ac:dyDescent="0.25">
      <c r="A87" s="225" t="s">
        <v>109</v>
      </c>
      <c r="B87" s="262"/>
      <c r="C87" s="253"/>
      <c r="D87" s="226"/>
      <c r="E87" s="226"/>
      <c r="F87" s="226"/>
      <c r="G87" s="226"/>
      <c r="H87" s="227"/>
      <c r="I87" s="228"/>
      <c r="J87" s="228"/>
    </row>
    <row r="88" spans="1:12" ht="15.75" x14ac:dyDescent="0.25">
      <c r="A88" s="229" t="s">
        <v>110</v>
      </c>
      <c r="B88" s="258"/>
      <c r="C88" s="253"/>
      <c r="D88" s="230">
        <v>0</v>
      </c>
      <c r="E88" s="230">
        <v>0</v>
      </c>
      <c r="F88" s="230">
        <v>0</v>
      </c>
      <c r="G88" s="230">
        <v>0</v>
      </c>
      <c r="H88" s="231">
        <f t="shared" ref="H88:H98" si="11">SUM(D88,E88,F88,G88)</f>
        <v>0</v>
      </c>
      <c r="I88" s="230">
        <v>4.5999999999999999E-2</v>
      </c>
      <c r="J88" s="230">
        <v>0.11133999999999999</v>
      </c>
      <c r="K88" s="258"/>
      <c r="L88" s="253"/>
    </row>
    <row r="89" spans="1:12" ht="15.75" x14ac:dyDescent="0.25">
      <c r="A89" s="232" t="s">
        <v>111</v>
      </c>
      <c r="B89" s="261"/>
      <c r="C89" s="253"/>
      <c r="D89" s="233">
        <v>0</v>
      </c>
      <c r="E89" s="233">
        <v>0</v>
      </c>
      <c r="F89" s="233">
        <v>63.797400000000003</v>
      </c>
      <c r="G89" s="233">
        <v>0</v>
      </c>
      <c r="H89" s="234">
        <f t="shared" si="11"/>
        <v>63.797400000000003</v>
      </c>
      <c r="I89" s="233">
        <v>59.774239999999999</v>
      </c>
      <c r="J89" s="233">
        <v>34.071919999999999</v>
      </c>
    </row>
    <row r="90" spans="1:12" ht="15.75" x14ac:dyDescent="0.25">
      <c r="A90" s="229" t="s">
        <v>112</v>
      </c>
      <c r="B90" s="258"/>
      <c r="C90" s="253"/>
      <c r="D90" s="230">
        <v>0</v>
      </c>
      <c r="E90" s="230">
        <v>0</v>
      </c>
      <c r="F90" s="230">
        <v>3.1004</v>
      </c>
      <c r="G90" s="230">
        <v>1.4950000000000001</v>
      </c>
      <c r="H90" s="231">
        <f t="shared" si="11"/>
        <v>4.5953999999999997</v>
      </c>
      <c r="I90" s="230">
        <v>7.1626599999999998</v>
      </c>
      <c r="J90" s="230">
        <v>8.8365200000000002</v>
      </c>
    </row>
    <row r="91" spans="1:12" ht="15.75" x14ac:dyDescent="0.25">
      <c r="A91" s="232" t="s">
        <v>113</v>
      </c>
      <c r="B91" s="261"/>
      <c r="C91" s="253"/>
      <c r="D91" s="233">
        <v>0</v>
      </c>
      <c r="E91" s="233">
        <v>0</v>
      </c>
      <c r="F91" s="233">
        <v>0</v>
      </c>
      <c r="G91" s="233">
        <v>0</v>
      </c>
      <c r="H91" s="234">
        <f t="shared" si="11"/>
        <v>0</v>
      </c>
      <c r="I91" s="233">
        <v>0.15916</v>
      </c>
      <c r="J91" s="233">
        <v>0.15</v>
      </c>
    </row>
    <row r="92" spans="1:12" ht="15.75" x14ac:dyDescent="0.25">
      <c r="A92" s="229" t="s">
        <v>114</v>
      </c>
      <c r="B92" s="258"/>
      <c r="C92" s="253"/>
      <c r="D92" s="230">
        <v>0</v>
      </c>
      <c r="E92" s="230">
        <v>0</v>
      </c>
      <c r="F92" s="230">
        <v>1.5548</v>
      </c>
      <c r="G92" s="230">
        <v>0</v>
      </c>
      <c r="H92" s="231">
        <f t="shared" si="11"/>
        <v>1.5548</v>
      </c>
      <c r="I92" s="230">
        <v>1.1049199999999999</v>
      </c>
      <c r="J92" s="230">
        <v>1.5730599999999999</v>
      </c>
    </row>
    <row r="93" spans="1:12" ht="15.75" x14ac:dyDescent="0.25">
      <c r="A93" s="232" t="s">
        <v>115</v>
      </c>
      <c r="B93" s="261"/>
      <c r="C93" s="253"/>
      <c r="D93" s="233">
        <v>0</v>
      </c>
      <c r="E93" s="233">
        <v>0</v>
      </c>
      <c r="F93" s="233">
        <v>0</v>
      </c>
      <c r="G93" s="233">
        <v>0</v>
      </c>
      <c r="H93" s="234">
        <f t="shared" si="11"/>
        <v>0</v>
      </c>
      <c r="I93" s="233">
        <v>0.59799999999999998</v>
      </c>
      <c r="J93" s="233">
        <v>0.23</v>
      </c>
    </row>
    <row r="94" spans="1:12" ht="15.75" x14ac:dyDescent="0.25">
      <c r="A94" s="229" t="s">
        <v>116</v>
      </c>
      <c r="B94" s="258"/>
      <c r="C94" s="253"/>
      <c r="D94" s="230">
        <v>0</v>
      </c>
      <c r="E94" s="230">
        <v>0</v>
      </c>
      <c r="F94" s="230">
        <v>0.2346</v>
      </c>
      <c r="G94" s="230">
        <v>0</v>
      </c>
      <c r="H94" s="231">
        <f t="shared" si="11"/>
        <v>0.2346</v>
      </c>
      <c r="I94" s="230">
        <v>3.97716</v>
      </c>
      <c r="J94" s="230">
        <v>3.6821799999999998</v>
      </c>
    </row>
    <row r="95" spans="1:12" ht="15.75" x14ac:dyDescent="0.25">
      <c r="A95" s="232" t="s">
        <v>117</v>
      </c>
      <c r="B95" s="261"/>
      <c r="C95" s="253"/>
      <c r="D95" s="233">
        <v>0</v>
      </c>
      <c r="E95" s="233">
        <v>0</v>
      </c>
      <c r="F95" s="233">
        <v>1.242</v>
      </c>
      <c r="G95" s="233">
        <v>0</v>
      </c>
      <c r="H95" s="234">
        <f t="shared" si="11"/>
        <v>1.242</v>
      </c>
      <c r="I95" s="233">
        <v>0.98899999999999999</v>
      </c>
      <c r="J95" s="233">
        <v>0</v>
      </c>
    </row>
    <row r="96" spans="1:12" ht="15.75" x14ac:dyDescent="0.25">
      <c r="A96" s="229" t="s">
        <v>118</v>
      </c>
      <c r="B96" s="258"/>
      <c r="C96" s="253"/>
      <c r="D96" s="230">
        <v>0</v>
      </c>
      <c r="E96" s="230">
        <v>0</v>
      </c>
      <c r="F96" s="230">
        <v>0.37719999999999998</v>
      </c>
      <c r="G96" s="230">
        <v>0</v>
      </c>
      <c r="H96" s="231">
        <f t="shared" si="11"/>
        <v>0.37719999999999998</v>
      </c>
      <c r="I96" s="230">
        <v>2.3469199999999999</v>
      </c>
      <c r="J96" s="230">
        <v>2.8886400000000001</v>
      </c>
    </row>
    <row r="97" spans="1:12" ht="15.75" x14ac:dyDescent="0.25">
      <c r="A97" s="232" t="s">
        <v>119</v>
      </c>
      <c r="B97" s="261"/>
      <c r="C97" s="253"/>
      <c r="D97" s="233">
        <v>0</v>
      </c>
      <c r="E97" s="233">
        <v>0</v>
      </c>
      <c r="F97" s="233">
        <v>0.24840000000000001</v>
      </c>
      <c r="G97" s="233">
        <v>0</v>
      </c>
      <c r="H97" s="234">
        <f t="shared" si="11"/>
        <v>0.24840000000000001</v>
      </c>
      <c r="I97" s="233">
        <v>1.8514999999999999</v>
      </c>
      <c r="J97" s="233">
        <v>0.52956000000000003</v>
      </c>
    </row>
    <row r="98" spans="1:12" ht="15.75" x14ac:dyDescent="0.25">
      <c r="A98" s="229" t="s">
        <v>120</v>
      </c>
      <c r="B98" s="258"/>
      <c r="C98" s="253"/>
      <c r="D98" s="230">
        <v>0</v>
      </c>
      <c r="E98" s="230">
        <v>0</v>
      </c>
      <c r="F98" s="230">
        <v>0</v>
      </c>
      <c r="G98" s="230">
        <v>0</v>
      </c>
      <c r="H98" s="231">
        <f t="shared" si="11"/>
        <v>0</v>
      </c>
      <c r="I98" s="230">
        <v>5.5282799999999996</v>
      </c>
      <c r="J98" s="230">
        <v>3.1959599999999999</v>
      </c>
    </row>
    <row r="99" spans="1:12" ht="15.75" x14ac:dyDescent="0.25">
      <c r="A99" s="235" t="s">
        <v>40</v>
      </c>
      <c r="B99" s="259"/>
      <c r="C99" s="253"/>
      <c r="D99" s="236">
        <f t="shared" ref="D99:J99" si="12">SUM(D88,D89,D90,D91,D92,D93,D94,D95,D96,D97,D98)</f>
        <v>0</v>
      </c>
      <c r="E99" s="236">
        <f t="shared" si="12"/>
        <v>0</v>
      </c>
      <c r="F99" s="236">
        <f t="shared" si="12"/>
        <v>70.554800000000014</v>
      </c>
      <c r="G99" s="236">
        <f t="shared" si="12"/>
        <v>1.4950000000000001</v>
      </c>
      <c r="H99" s="237">
        <f t="shared" si="12"/>
        <v>72.049800000000019</v>
      </c>
      <c r="I99" s="233">
        <f t="shared" si="12"/>
        <v>83.537840000000003</v>
      </c>
      <c r="J99" s="233">
        <f t="shared" si="12"/>
        <v>55.269179999999992</v>
      </c>
    </row>
    <row r="101" spans="1:12" ht="15.75" x14ac:dyDescent="0.25">
      <c r="A101" s="225" t="s">
        <v>121</v>
      </c>
      <c r="B101" s="262"/>
      <c r="C101" s="253"/>
      <c r="D101" s="226"/>
      <c r="E101" s="226"/>
      <c r="F101" s="226"/>
      <c r="G101" s="226"/>
      <c r="H101" s="227"/>
      <c r="I101" s="228"/>
      <c r="J101" s="228"/>
    </row>
    <row r="102" spans="1:12" ht="15.75" x14ac:dyDescent="0.25">
      <c r="A102" s="229" t="s">
        <v>122</v>
      </c>
      <c r="B102" s="258"/>
      <c r="C102" s="253"/>
      <c r="D102" s="230">
        <v>0</v>
      </c>
      <c r="E102" s="230">
        <v>0</v>
      </c>
      <c r="F102" s="230">
        <v>19.664999999999999</v>
      </c>
      <c r="G102" s="230">
        <v>0</v>
      </c>
      <c r="H102" s="231">
        <f>SUM(D102,E102,F102,G102)</f>
        <v>19.664999999999999</v>
      </c>
      <c r="I102" s="230">
        <v>7.2652400000000004</v>
      </c>
      <c r="J102" s="230">
        <v>0.29055999999999998</v>
      </c>
      <c r="K102" s="258"/>
      <c r="L102" s="253"/>
    </row>
    <row r="103" spans="1:12" ht="15.75" x14ac:dyDescent="0.25">
      <c r="A103" s="232" t="s">
        <v>124</v>
      </c>
      <c r="B103" s="261"/>
      <c r="C103" s="253"/>
      <c r="D103" s="233">
        <v>0</v>
      </c>
      <c r="E103" s="233">
        <v>0</v>
      </c>
      <c r="F103" s="233">
        <v>3.7122000000000002</v>
      </c>
      <c r="G103" s="233">
        <v>0</v>
      </c>
      <c r="H103" s="234">
        <f>SUM(D103,E103,F103,G103)</f>
        <v>3.7122000000000002</v>
      </c>
      <c r="I103" s="233">
        <v>9.1999999999999998E-2</v>
      </c>
      <c r="J103" s="233">
        <v>1.548</v>
      </c>
    </row>
    <row r="104" spans="1:12" ht="15.75" x14ac:dyDescent="0.25">
      <c r="A104" s="235" t="s">
        <v>40</v>
      </c>
      <c r="B104" s="259"/>
      <c r="C104" s="253"/>
      <c r="D104" s="236">
        <f t="shared" ref="D104:J104" si="13">SUM(D102,D103)</f>
        <v>0</v>
      </c>
      <c r="E104" s="236">
        <f t="shared" si="13"/>
        <v>0</v>
      </c>
      <c r="F104" s="236">
        <f t="shared" si="13"/>
        <v>23.377199999999998</v>
      </c>
      <c r="G104" s="236">
        <f t="shared" si="13"/>
        <v>0</v>
      </c>
      <c r="H104" s="237">
        <f t="shared" si="13"/>
        <v>23.377199999999998</v>
      </c>
      <c r="I104" s="233">
        <f t="shared" si="13"/>
        <v>7.35724</v>
      </c>
      <c r="J104" s="233">
        <f t="shared" si="13"/>
        <v>1.83856</v>
      </c>
    </row>
    <row r="106" spans="1:12" ht="15.75" x14ac:dyDescent="0.25">
      <c r="A106" s="225" t="s">
        <v>39</v>
      </c>
      <c r="B106" s="262"/>
      <c r="C106" s="253"/>
      <c r="D106" s="226"/>
      <c r="E106" s="226"/>
      <c r="F106" s="226"/>
      <c r="G106" s="226"/>
      <c r="H106" s="227"/>
      <c r="I106" s="228"/>
      <c r="J106" s="228"/>
    </row>
    <row r="107" spans="1:12" ht="15.75" x14ac:dyDescent="0.25">
      <c r="A107" s="229" t="s">
        <v>16</v>
      </c>
      <c r="B107" s="258"/>
      <c r="C107" s="253"/>
      <c r="D107" s="230">
        <v>0</v>
      </c>
      <c r="E107" s="230">
        <v>0</v>
      </c>
      <c r="F107" s="230">
        <v>5.5199999999999999E-2</v>
      </c>
      <c r="G107" s="230">
        <v>0</v>
      </c>
      <c r="H107" s="231">
        <f>SUM(D107,E107,F107,G107)</f>
        <v>5.5199999999999999E-2</v>
      </c>
      <c r="I107" s="230">
        <v>0.18476000000000001</v>
      </c>
      <c r="J107" s="230">
        <v>2.2999999999999998</v>
      </c>
      <c r="K107" s="258"/>
      <c r="L107" s="253"/>
    </row>
    <row r="108" spans="1:12" ht="15.75" x14ac:dyDescent="0.25">
      <c r="A108" s="235" t="s">
        <v>40</v>
      </c>
      <c r="B108" s="259"/>
      <c r="C108" s="253"/>
      <c r="D108" s="236">
        <f t="shared" ref="D108:J108" si="14">D107</f>
        <v>0</v>
      </c>
      <c r="E108" s="236">
        <f t="shared" si="14"/>
        <v>0</v>
      </c>
      <c r="F108" s="236">
        <f t="shared" si="14"/>
        <v>5.5199999999999999E-2</v>
      </c>
      <c r="G108" s="236">
        <f t="shared" si="14"/>
        <v>0</v>
      </c>
      <c r="H108" s="237">
        <f t="shared" si="14"/>
        <v>5.5199999999999999E-2</v>
      </c>
      <c r="I108" s="233">
        <f t="shared" si="14"/>
        <v>0.18476000000000001</v>
      </c>
      <c r="J108" s="233">
        <f t="shared" si="14"/>
        <v>2.2999999999999998</v>
      </c>
    </row>
    <row r="110" spans="1:12" ht="33.950000000000003" customHeight="1" x14ac:dyDescent="0.25">
      <c r="A110" s="238" t="s">
        <v>125</v>
      </c>
      <c r="B110" s="260"/>
      <c r="C110" s="253"/>
      <c r="D110" s="239">
        <f t="shared" ref="D110:J110" si="15">SUM(D22,D29,D34,D39,D56,D72,D79,D85,D99,D104,D108)</f>
        <v>0</v>
      </c>
      <c r="E110" s="239">
        <f t="shared" si="15"/>
        <v>0</v>
      </c>
      <c r="F110" s="239">
        <f t="shared" si="15"/>
        <v>212.16120000000001</v>
      </c>
      <c r="G110" s="239">
        <f t="shared" si="15"/>
        <v>458.02305999999999</v>
      </c>
      <c r="H110" s="239">
        <f t="shared" si="15"/>
        <v>670.18426000000011</v>
      </c>
      <c r="I110" s="239">
        <f t="shared" si="15"/>
        <v>769.46120000000008</v>
      </c>
      <c r="J110" s="240">
        <f t="shared" si="15"/>
        <v>653.84978000000012</v>
      </c>
    </row>
    <row r="112" spans="1:12" x14ac:dyDescent="0.25">
      <c r="A112" s="241" t="s">
        <v>126</v>
      </c>
      <c r="B112" s="257"/>
      <c r="C112" s="253"/>
      <c r="D112" s="242">
        <v>0</v>
      </c>
      <c r="E112" s="242">
        <v>0</v>
      </c>
      <c r="F112" s="242">
        <v>227.17330000000001</v>
      </c>
      <c r="G112" s="242">
        <v>542.28790000000004</v>
      </c>
      <c r="I112" s="243" t="s">
        <v>127</v>
      </c>
      <c r="J112" s="243" t="s">
        <v>127</v>
      </c>
    </row>
    <row r="113" spans="1:10" x14ac:dyDescent="0.25">
      <c r="A113" s="244" t="s">
        <v>128</v>
      </c>
      <c r="B113" s="256"/>
      <c r="C113" s="253"/>
      <c r="D113" s="245" t="str">
        <f>IF(OR(D112=0,D112="-"),"-",IF(D110="-",(0-D112)/D112,(D110-D112)/D112))</f>
        <v>-</v>
      </c>
      <c r="E113" s="245" t="str">
        <f>IF(OR(E112=0,E112="-"),"-",IF(E110="-",(0-E112)/E112,(E110-E112)/E112))</f>
        <v>-</v>
      </c>
      <c r="F113" s="245">
        <f>IF(OR(F112=0,F112="-"),"-",IF(F110="-",(0-F112)/F112,(F110-F112)/F112))</f>
        <v>-6.6082149618815256E-2</v>
      </c>
      <c r="G113" s="245">
        <f>IF(OR(G112=0,G112="-"),"-",IF(G110="-",(0-G112)/G112,(G110-G112)/G112))</f>
        <v>-0.15538764556612833</v>
      </c>
      <c r="I113" s="246" t="s">
        <v>129</v>
      </c>
      <c r="J113" s="246" t="s">
        <v>130</v>
      </c>
    </row>
    <row r="114" spans="1:10" x14ac:dyDescent="0.25">
      <c r="A114" s="241" t="s">
        <v>131</v>
      </c>
      <c r="B114" s="257"/>
      <c r="C114" s="253"/>
      <c r="D114" s="242">
        <v>0</v>
      </c>
      <c r="E114" s="242">
        <v>0</v>
      </c>
      <c r="F114" s="242">
        <v>105.14304</v>
      </c>
      <c r="G114" s="242">
        <v>548.70673999999997</v>
      </c>
      <c r="I114" s="247">
        <f>IF(OR(I110=0,I110="-"),"-",IF(H110="-",(0-I110)/I110,(H110-I110)/I110))</f>
        <v>-0.12902137235769648</v>
      </c>
      <c r="J114" s="247">
        <f>IF(OR(J110=0,J110="-"),"-",IF(I110="-",(0-J110)/J110,(I110-J110)/J110))</f>
        <v>0.1768164852789274</v>
      </c>
    </row>
    <row r="115" spans="1:10" x14ac:dyDescent="0.25">
      <c r="A115" s="248" t="s">
        <v>132</v>
      </c>
      <c r="B115" s="256"/>
      <c r="C115" s="253"/>
      <c r="D115" s="245" t="str">
        <f>IF(OR(D114=0,D114="-"),"-",IF(D112="-",(0-D114)/D114,(D112-D114)/D114))</f>
        <v>-</v>
      </c>
      <c r="E115" s="245" t="str">
        <f>IF(OR(E114=0,E114="-"),"-",IF(E112="-",(0-E114)/E114,(E112-E114)/E114))</f>
        <v>-</v>
      </c>
      <c r="F115" s="245">
        <f>IF(OR(F114=0,F114="-"),"-",IF(F112="-",(0-F114)/F114,(F112-F114)/F114))</f>
        <v>1.1606118674141437</v>
      </c>
      <c r="G115" s="245">
        <f>IF(OR(G114=0,G114="-"),"-",IF(G112="-",(0-G114)/G114,(G112-G114)/G114))</f>
        <v>-1.169812494010905E-2</v>
      </c>
    </row>
  </sheetData>
  <sheetProtection formatCells="0" formatColumns="0" formatRows="0" insertColumns="0" insertRows="0" insertHyperlinks="0" deleteColumns="0" deleteRows="0" sort="0" autoFilter="0" pivotTables="0"/>
  <mergeCells count="119"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26:C26"/>
    <mergeCell ref="B27:C27"/>
    <mergeCell ref="B28:C28"/>
    <mergeCell ref="B29:C29"/>
    <mergeCell ref="B31:C31"/>
    <mergeCell ref="B21:C21"/>
    <mergeCell ref="B22:C22"/>
    <mergeCell ref="B24:C24"/>
    <mergeCell ref="K25:L25"/>
    <mergeCell ref="B25:C25"/>
    <mergeCell ref="K37:L37"/>
    <mergeCell ref="B37:C37"/>
    <mergeCell ref="B38:C38"/>
    <mergeCell ref="B39:C39"/>
    <mergeCell ref="B41:C41"/>
    <mergeCell ref="K32:L32"/>
    <mergeCell ref="B32:C32"/>
    <mergeCell ref="B33:C33"/>
    <mergeCell ref="B34:C34"/>
    <mergeCell ref="B36:C36"/>
    <mergeCell ref="B46:C46"/>
    <mergeCell ref="B47:C47"/>
    <mergeCell ref="B48:C48"/>
    <mergeCell ref="B49:C49"/>
    <mergeCell ref="B50:C50"/>
    <mergeCell ref="K42:L42"/>
    <mergeCell ref="B42:C42"/>
    <mergeCell ref="B43:C43"/>
    <mergeCell ref="B44:C44"/>
    <mergeCell ref="B45:C45"/>
    <mergeCell ref="B56:C56"/>
    <mergeCell ref="B58:C58"/>
    <mergeCell ref="K59:L59"/>
    <mergeCell ref="B59:C59"/>
    <mergeCell ref="B60:C60"/>
    <mergeCell ref="B51:C51"/>
    <mergeCell ref="B52:C52"/>
    <mergeCell ref="B53:C53"/>
    <mergeCell ref="B54:C54"/>
    <mergeCell ref="B55:C5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79:C79"/>
    <mergeCell ref="B81:C81"/>
    <mergeCell ref="B71:C71"/>
    <mergeCell ref="B72:C72"/>
    <mergeCell ref="B74:C74"/>
    <mergeCell ref="K75:L75"/>
    <mergeCell ref="B75:C75"/>
    <mergeCell ref="B87:C87"/>
    <mergeCell ref="K88:L88"/>
    <mergeCell ref="B88:C88"/>
    <mergeCell ref="B89:C89"/>
    <mergeCell ref="B90:C90"/>
    <mergeCell ref="K82:L82"/>
    <mergeCell ref="B82:C82"/>
    <mergeCell ref="B83:C83"/>
    <mergeCell ref="B84:C84"/>
    <mergeCell ref="B85:C85"/>
    <mergeCell ref="B96:C96"/>
    <mergeCell ref="B97:C97"/>
    <mergeCell ref="B98:C98"/>
    <mergeCell ref="B99:C99"/>
    <mergeCell ref="B101:C101"/>
    <mergeCell ref="B91:C91"/>
    <mergeCell ref="B92:C92"/>
    <mergeCell ref="B93:C93"/>
    <mergeCell ref="B94:C94"/>
    <mergeCell ref="B95:C95"/>
    <mergeCell ref="B113:C113"/>
    <mergeCell ref="B114:C114"/>
    <mergeCell ref="B115:C115"/>
    <mergeCell ref="K107:L107"/>
    <mergeCell ref="B107:C107"/>
    <mergeCell ref="B108:C108"/>
    <mergeCell ref="B110:C110"/>
    <mergeCell ref="B112:C112"/>
    <mergeCell ref="K102:L102"/>
    <mergeCell ref="B102:C102"/>
    <mergeCell ref="B103:C103"/>
    <mergeCell ref="B104:C104"/>
    <mergeCell ref="B106:C10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Sylvie MARCEL</cp:lastModifiedBy>
  <dcterms:created xsi:type="dcterms:W3CDTF">2015-09-28T12:43:43Z</dcterms:created>
  <dcterms:modified xsi:type="dcterms:W3CDTF">2015-09-30T12:15:25Z</dcterms:modified>
</cp:coreProperties>
</file>