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0" yWindow="-30" windowWidth="25770" windowHeight="11955" tabRatio="952" firstSheet="1"/>
  </bookViews>
  <sheets>
    <sheet name="Phosphoric Acid Production and " sheetId="1" r:id="rId1"/>
    <sheet name="Phosphoric Acid Exports by Dest" sheetId="2" r:id="rId2"/>
    <sheet name="MAP Production and Deliveries i" sheetId="3" r:id="rId3"/>
    <sheet name="MAP Exports by Destination " sheetId="4" r:id="rId4"/>
    <sheet name="DAP Production and Deliveries i" sheetId="5" r:id="rId5"/>
    <sheet name="DAP Exports by Destination " sheetId="6" r:id="rId6"/>
    <sheet name="TSP Production and Deliveries i" sheetId="7" r:id="rId7"/>
    <sheet name="TSP Exports by Destination " sheetId="8" r:id="rId8"/>
  </sheets>
  <definedNames>
    <definedName name="_xlnm.Print_Titles" localSheetId="5">'DAP Exports by Destination '!$1:$7</definedName>
    <definedName name="_xlnm.Print_Titles" localSheetId="3">'MAP Exports by Destination '!$1:$7</definedName>
    <definedName name="_xlnm.Print_Titles" localSheetId="1">'Phosphoric Acid Exports by Dest'!$1:$7</definedName>
    <definedName name="_xlnm.Print_Titles" localSheetId="7">'TSP Exports by Destination '!$1:$7</definedName>
    <definedName name="_xlnm.Print_Area" localSheetId="5">'DAP Exports by Destination '!$A$8:$J$167</definedName>
    <definedName name="_xlnm.Print_Area" localSheetId="4">'DAP Production and Deliveries i'!$A$1:$AG$13</definedName>
    <definedName name="_xlnm.Print_Area" localSheetId="3">'MAP Exports by Destination '!$A$8:$J$158</definedName>
    <definedName name="_xlnm.Print_Area" localSheetId="2">'MAP Production and Deliveries i'!$A$1:$AG$12</definedName>
    <definedName name="_xlnm.Print_Area" localSheetId="1">'Phosphoric Acid Exports by Dest'!$A$8:$J$154</definedName>
    <definedName name="_xlnm.Print_Area" localSheetId="0">'Phosphoric Acid Production and '!$A$1:$AG$12</definedName>
    <definedName name="_xlnm.Print_Area" localSheetId="7">'TSP Exports by Destination '!$A$8:$J$130</definedName>
    <definedName name="_xlnm.Print_Area" localSheetId="6">'TSP Production and Deliveries i'!$A$1:$AG$13</definedName>
  </definedNames>
  <calcPr calcId="145621" calcMode="manual"/>
</workbook>
</file>

<file path=xl/calcChain.xml><?xml version="1.0" encoding="utf-8"?>
<calcChain xmlns="http://schemas.openxmlformats.org/spreadsheetml/2006/main">
  <c r="G129" i="8" l="1"/>
  <c r="F129" i="8"/>
  <c r="E129" i="8"/>
  <c r="D129" i="8"/>
  <c r="D127" i="8"/>
  <c r="J122" i="8"/>
  <c r="I122" i="8"/>
  <c r="G122" i="8"/>
  <c r="F122" i="8"/>
  <c r="E122" i="8"/>
  <c r="D122" i="8"/>
  <c r="H121" i="8"/>
  <c r="H122" i="8" s="1"/>
  <c r="J118" i="8"/>
  <c r="I118" i="8"/>
  <c r="G118" i="8"/>
  <c r="F118" i="8"/>
  <c r="E118" i="8"/>
  <c r="D118" i="8"/>
  <c r="H117" i="8"/>
  <c r="H116" i="8"/>
  <c r="H115" i="8"/>
  <c r="H118" i="8" s="1"/>
  <c r="J112" i="8"/>
  <c r="I112" i="8"/>
  <c r="G112" i="8"/>
  <c r="F112" i="8"/>
  <c r="E112" i="8"/>
  <c r="D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112" i="8" s="1"/>
  <c r="J97" i="8"/>
  <c r="I97" i="8"/>
  <c r="H97" i="8"/>
  <c r="G97" i="8"/>
  <c r="F97" i="8"/>
  <c r="E97" i="8"/>
  <c r="D97" i="8"/>
  <c r="H96" i="8"/>
  <c r="H95" i="8"/>
  <c r="H94" i="8"/>
  <c r="J91" i="8"/>
  <c r="I91" i="8"/>
  <c r="G91" i="8"/>
  <c r="F91" i="8"/>
  <c r="E91" i="8"/>
  <c r="D91" i="8"/>
  <c r="H90" i="8"/>
  <c r="H89" i="8"/>
  <c r="H88" i="8"/>
  <c r="H87" i="8"/>
  <c r="H86" i="8"/>
  <c r="H91" i="8" s="1"/>
  <c r="J83" i="8"/>
  <c r="I83" i="8"/>
  <c r="G83" i="8"/>
  <c r="F83" i="8"/>
  <c r="E83" i="8"/>
  <c r="D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83" i="8" s="1"/>
  <c r="J64" i="8"/>
  <c r="I64" i="8"/>
  <c r="G64" i="8"/>
  <c r="F64" i="8"/>
  <c r="E64" i="8"/>
  <c r="D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64" i="8" s="1"/>
  <c r="J43" i="8"/>
  <c r="I43" i="8"/>
  <c r="G43" i="8"/>
  <c r="F43" i="8"/>
  <c r="E43" i="8"/>
  <c r="D43" i="8"/>
  <c r="H42" i="8"/>
  <c r="H41" i="8"/>
  <c r="H43" i="8" s="1"/>
  <c r="J38" i="8"/>
  <c r="I38" i="8"/>
  <c r="G38" i="8"/>
  <c r="F38" i="8"/>
  <c r="E38" i="8"/>
  <c r="D38" i="8"/>
  <c r="H37" i="8"/>
  <c r="H36" i="8"/>
  <c r="H38" i="8" s="1"/>
  <c r="J33" i="8"/>
  <c r="I33" i="8"/>
  <c r="G33" i="8"/>
  <c r="F33" i="8"/>
  <c r="E33" i="8"/>
  <c r="D33" i="8"/>
  <c r="D124" i="8" s="1"/>
  <c r="H32" i="8"/>
  <c r="H31" i="8"/>
  <c r="H30" i="8"/>
  <c r="H29" i="8"/>
  <c r="H33" i="8" s="1"/>
  <c r="H28" i="8"/>
  <c r="H27" i="8"/>
  <c r="H26" i="8"/>
  <c r="J23" i="8"/>
  <c r="J124" i="8" s="1"/>
  <c r="I23" i="8"/>
  <c r="I124" i="8" s="1"/>
  <c r="G23" i="8"/>
  <c r="G124" i="8" s="1"/>
  <c r="G127" i="8" s="1"/>
  <c r="F23" i="8"/>
  <c r="F124" i="8" s="1"/>
  <c r="F127" i="8" s="1"/>
  <c r="E23" i="8"/>
  <c r="E124" i="8" s="1"/>
  <c r="E127" i="8" s="1"/>
  <c r="D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23" i="8" s="1"/>
  <c r="AE12" i="7"/>
  <c r="AC12" i="7"/>
  <c r="AG12" i="7" s="1"/>
  <c r="AA12" i="7"/>
  <c r="W12" i="7"/>
  <c r="U12" i="7"/>
  <c r="Y12" i="7" s="1"/>
  <c r="S12" i="7"/>
  <c r="O12" i="7"/>
  <c r="M12" i="7"/>
  <c r="Q12" i="7" s="1"/>
  <c r="K12" i="7"/>
  <c r="G12" i="7"/>
  <c r="E12" i="7"/>
  <c r="I12" i="7" s="1"/>
  <c r="C12" i="7"/>
  <c r="AG10" i="7"/>
  <c r="Y10" i="7"/>
  <c r="Q10" i="7"/>
  <c r="I10" i="7"/>
  <c r="AG9" i="7"/>
  <c r="Y9" i="7"/>
  <c r="Q9" i="7"/>
  <c r="I9" i="7"/>
  <c r="AG8" i="7"/>
  <c r="Y8" i="7"/>
  <c r="Q8" i="7"/>
  <c r="I8" i="7"/>
  <c r="AG7" i="7"/>
  <c r="Y7" i="7"/>
  <c r="Q7" i="7"/>
  <c r="I7" i="7"/>
  <c r="G165" i="6"/>
  <c r="F165" i="6"/>
  <c r="E165" i="6"/>
  <c r="D165" i="6"/>
  <c r="E163" i="6"/>
  <c r="I160" i="6"/>
  <c r="E160" i="6"/>
  <c r="J158" i="6"/>
  <c r="I158" i="6"/>
  <c r="H158" i="6"/>
  <c r="G158" i="6"/>
  <c r="F158" i="6"/>
  <c r="E158" i="6"/>
  <c r="D158" i="6"/>
  <c r="H157" i="6"/>
  <c r="J154" i="6"/>
  <c r="I154" i="6"/>
  <c r="G154" i="6"/>
  <c r="F154" i="6"/>
  <c r="E154" i="6"/>
  <c r="D154" i="6"/>
  <c r="H153" i="6"/>
  <c r="H152" i="6"/>
  <c r="H151" i="6"/>
  <c r="H150" i="6"/>
  <c r="H154" i="6" s="1"/>
  <c r="J147" i="6"/>
  <c r="I147" i="6"/>
  <c r="G147" i="6"/>
  <c r="F147" i="6"/>
  <c r="E147" i="6"/>
  <c r="D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47" i="6" s="1"/>
  <c r="J128" i="6"/>
  <c r="I128" i="6"/>
  <c r="G128" i="6"/>
  <c r="F128" i="6"/>
  <c r="E128" i="6"/>
  <c r="D128" i="6"/>
  <c r="H127" i="6"/>
  <c r="H126" i="6"/>
  <c r="H125" i="6"/>
  <c r="H124" i="6"/>
  <c r="H123" i="6"/>
  <c r="H128" i="6" s="1"/>
  <c r="J120" i="6"/>
  <c r="I120" i="6"/>
  <c r="G120" i="6"/>
  <c r="F120" i="6"/>
  <c r="E120" i="6"/>
  <c r="D120" i="6"/>
  <c r="H119" i="6"/>
  <c r="H118" i="6"/>
  <c r="H117" i="6"/>
  <c r="H116" i="6"/>
  <c r="H115" i="6"/>
  <c r="H114" i="6"/>
  <c r="H113" i="6"/>
  <c r="H112" i="6"/>
  <c r="H111" i="6"/>
  <c r="H120" i="6" s="1"/>
  <c r="J108" i="6"/>
  <c r="I108" i="6"/>
  <c r="G108" i="6"/>
  <c r="F108" i="6"/>
  <c r="E108" i="6"/>
  <c r="D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108" i="6" s="1"/>
  <c r="J80" i="6"/>
  <c r="I80" i="6"/>
  <c r="G80" i="6"/>
  <c r="F80" i="6"/>
  <c r="E80" i="6"/>
  <c r="D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80" i="6" s="1"/>
  <c r="J51" i="6"/>
  <c r="I51" i="6"/>
  <c r="G51" i="6"/>
  <c r="F51" i="6"/>
  <c r="E51" i="6"/>
  <c r="D51" i="6"/>
  <c r="H50" i="6"/>
  <c r="H49" i="6"/>
  <c r="H51" i="6" s="1"/>
  <c r="J46" i="6"/>
  <c r="I46" i="6"/>
  <c r="G46" i="6"/>
  <c r="F46" i="6"/>
  <c r="E46" i="6"/>
  <c r="D46" i="6"/>
  <c r="H45" i="6"/>
  <c r="H44" i="6"/>
  <c r="H43" i="6"/>
  <c r="H42" i="6"/>
  <c r="H46" i="6" s="1"/>
  <c r="H41" i="6"/>
  <c r="H40" i="6"/>
  <c r="H39" i="6"/>
  <c r="J36" i="6"/>
  <c r="I36" i="6"/>
  <c r="G36" i="6"/>
  <c r="F36" i="6"/>
  <c r="E36" i="6"/>
  <c r="D36" i="6"/>
  <c r="H35" i="6"/>
  <c r="H34" i="6"/>
  <c r="H33" i="6"/>
  <c r="H32" i="6"/>
  <c r="H31" i="6"/>
  <c r="H30" i="6"/>
  <c r="H29" i="6"/>
  <c r="H28" i="6"/>
  <c r="H27" i="6"/>
  <c r="H36" i="6" s="1"/>
  <c r="J24" i="6"/>
  <c r="J160" i="6" s="1"/>
  <c r="J164" i="6" s="1"/>
  <c r="I24" i="6"/>
  <c r="G24" i="6"/>
  <c r="G160" i="6" s="1"/>
  <c r="G163" i="6" s="1"/>
  <c r="F24" i="6"/>
  <c r="F160" i="6" s="1"/>
  <c r="F163" i="6" s="1"/>
  <c r="E24" i="6"/>
  <c r="D24" i="6"/>
  <c r="D160" i="6" s="1"/>
  <c r="D163" i="6" s="1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24" i="6" s="1"/>
  <c r="AE12" i="5"/>
  <c r="AC12" i="5"/>
  <c r="AG12" i="5" s="1"/>
  <c r="AA12" i="5"/>
  <c r="W12" i="5"/>
  <c r="U12" i="5"/>
  <c r="Y12" i="5" s="1"/>
  <c r="S12" i="5"/>
  <c r="O12" i="5"/>
  <c r="M12" i="5"/>
  <c r="Q12" i="5" s="1"/>
  <c r="K12" i="5"/>
  <c r="G12" i="5"/>
  <c r="E12" i="5"/>
  <c r="I12" i="5" s="1"/>
  <c r="C12" i="5"/>
  <c r="AG10" i="5"/>
  <c r="Y10" i="5"/>
  <c r="Q10" i="5"/>
  <c r="I10" i="5"/>
  <c r="AG9" i="5"/>
  <c r="Y9" i="5"/>
  <c r="Q9" i="5"/>
  <c r="I9" i="5"/>
  <c r="AG8" i="5"/>
  <c r="Y8" i="5"/>
  <c r="Q8" i="5"/>
  <c r="I8" i="5"/>
  <c r="AG7" i="5"/>
  <c r="Y7" i="5"/>
  <c r="Q7" i="5"/>
  <c r="I7" i="5"/>
  <c r="G157" i="4"/>
  <c r="F157" i="4"/>
  <c r="E157" i="4"/>
  <c r="D157" i="4"/>
  <c r="E155" i="4"/>
  <c r="J150" i="4"/>
  <c r="I150" i="4"/>
  <c r="G150" i="4"/>
  <c r="F150" i="4"/>
  <c r="E150" i="4"/>
  <c r="D150" i="4"/>
  <c r="H149" i="4"/>
  <c r="H150" i="4" s="1"/>
  <c r="J146" i="4"/>
  <c r="I146" i="4"/>
  <c r="G146" i="4"/>
  <c r="F146" i="4"/>
  <c r="E146" i="4"/>
  <c r="D146" i="4"/>
  <c r="H145" i="4"/>
  <c r="H144" i="4"/>
  <c r="H146" i="4" s="1"/>
  <c r="J141" i="4"/>
  <c r="J152" i="4" s="1"/>
  <c r="J156" i="4" s="1"/>
  <c r="I141" i="4"/>
  <c r="G141" i="4"/>
  <c r="F141" i="4"/>
  <c r="F152" i="4" s="1"/>
  <c r="F155" i="4" s="1"/>
  <c r="E141" i="4"/>
  <c r="D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41" i="4" s="1"/>
  <c r="J124" i="4"/>
  <c r="I124" i="4"/>
  <c r="G124" i="4"/>
  <c r="F124" i="4"/>
  <c r="E124" i="4"/>
  <c r="D124" i="4"/>
  <c r="H123" i="4"/>
  <c r="H122" i="4"/>
  <c r="H121" i="4"/>
  <c r="H124" i="4" s="1"/>
  <c r="J118" i="4"/>
  <c r="I118" i="4"/>
  <c r="G118" i="4"/>
  <c r="F118" i="4"/>
  <c r="E118" i="4"/>
  <c r="D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18" i="4" s="1"/>
  <c r="J103" i="4"/>
  <c r="I103" i="4"/>
  <c r="G103" i="4"/>
  <c r="F103" i="4"/>
  <c r="E103" i="4"/>
  <c r="D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103" i="4" s="1"/>
  <c r="H82" i="4"/>
  <c r="H81" i="4"/>
  <c r="J78" i="4"/>
  <c r="I78" i="4"/>
  <c r="G78" i="4"/>
  <c r="F78" i="4"/>
  <c r="E78" i="4"/>
  <c r="D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78" i="4" s="1"/>
  <c r="J55" i="4"/>
  <c r="I55" i="4"/>
  <c r="H55" i="4"/>
  <c r="G55" i="4"/>
  <c r="F55" i="4"/>
  <c r="E55" i="4"/>
  <c r="D55" i="4"/>
  <c r="H54" i="4"/>
  <c r="H53" i="4"/>
  <c r="J50" i="4"/>
  <c r="I50" i="4"/>
  <c r="G50" i="4"/>
  <c r="F50" i="4"/>
  <c r="E50" i="4"/>
  <c r="D50" i="4"/>
  <c r="H49" i="4"/>
  <c r="H48" i="4"/>
  <c r="H47" i="4"/>
  <c r="H46" i="4"/>
  <c r="H45" i="4"/>
  <c r="H44" i="4"/>
  <c r="H43" i="4"/>
  <c r="H42" i="4"/>
  <c r="H41" i="4"/>
  <c r="H40" i="4"/>
  <c r="H39" i="4"/>
  <c r="H50" i="4" s="1"/>
  <c r="J36" i="4"/>
  <c r="I36" i="4"/>
  <c r="G36" i="4"/>
  <c r="F36" i="4"/>
  <c r="E36" i="4"/>
  <c r="D36" i="4"/>
  <c r="H35" i="4"/>
  <c r="H34" i="4"/>
  <c r="H33" i="4"/>
  <c r="H32" i="4"/>
  <c r="H31" i="4"/>
  <c r="H30" i="4"/>
  <c r="H29" i="4"/>
  <c r="H28" i="4"/>
  <c r="H27" i="4"/>
  <c r="H36" i="4" s="1"/>
  <c r="J24" i="4"/>
  <c r="I24" i="4"/>
  <c r="I152" i="4" s="1"/>
  <c r="G24" i="4"/>
  <c r="G152" i="4" s="1"/>
  <c r="G155" i="4" s="1"/>
  <c r="F24" i="4"/>
  <c r="E24" i="4"/>
  <c r="E152" i="4" s="1"/>
  <c r="D24" i="4"/>
  <c r="D152" i="4" s="1"/>
  <c r="D155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24" i="4" s="1"/>
  <c r="AE12" i="3"/>
  <c r="AC12" i="3"/>
  <c r="AG12" i="3" s="1"/>
  <c r="AA12" i="3"/>
  <c r="W12" i="3"/>
  <c r="U12" i="3"/>
  <c r="Y12" i="3" s="1"/>
  <c r="S12" i="3"/>
  <c r="O12" i="3"/>
  <c r="M12" i="3"/>
  <c r="Q12" i="3" s="1"/>
  <c r="K12" i="3"/>
  <c r="G12" i="3"/>
  <c r="E12" i="3"/>
  <c r="I12" i="3" s="1"/>
  <c r="C12" i="3"/>
  <c r="AG10" i="3"/>
  <c r="Y10" i="3"/>
  <c r="Q10" i="3"/>
  <c r="I10" i="3"/>
  <c r="AG9" i="3"/>
  <c r="Y9" i="3"/>
  <c r="Q9" i="3"/>
  <c r="I9" i="3"/>
  <c r="AG8" i="3"/>
  <c r="Y8" i="3"/>
  <c r="Q8" i="3"/>
  <c r="I8" i="3"/>
  <c r="AG7" i="3"/>
  <c r="Y7" i="3"/>
  <c r="Q7" i="3"/>
  <c r="I7" i="3"/>
  <c r="G153" i="2"/>
  <c r="F153" i="2"/>
  <c r="E153" i="2"/>
  <c r="D153" i="2"/>
  <c r="E151" i="2"/>
  <c r="G148" i="2"/>
  <c r="G151" i="2" s="1"/>
  <c r="J146" i="2"/>
  <c r="I146" i="2"/>
  <c r="G146" i="2"/>
  <c r="F146" i="2"/>
  <c r="E146" i="2"/>
  <c r="D146" i="2"/>
  <c r="H145" i="2"/>
  <c r="H146" i="2" s="1"/>
  <c r="J142" i="2"/>
  <c r="I142" i="2"/>
  <c r="G142" i="2"/>
  <c r="F142" i="2"/>
  <c r="E142" i="2"/>
  <c r="D142" i="2"/>
  <c r="H141" i="2"/>
  <c r="H140" i="2"/>
  <c r="H139" i="2"/>
  <c r="H138" i="2"/>
  <c r="H142" i="2" s="1"/>
  <c r="J135" i="2"/>
  <c r="I135" i="2"/>
  <c r="G135" i="2"/>
  <c r="F135" i="2"/>
  <c r="E135" i="2"/>
  <c r="D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35" i="2" s="1"/>
  <c r="J119" i="2"/>
  <c r="I119" i="2"/>
  <c r="G119" i="2"/>
  <c r="F119" i="2"/>
  <c r="E119" i="2"/>
  <c r="D119" i="2"/>
  <c r="H118" i="2"/>
  <c r="H117" i="2"/>
  <c r="H116" i="2"/>
  <c r="H115" i="2"/>
  <c r="H114" i="2"/>
  <c r="H119" i="2" s="1"/>
  <c r="J111" i="2"/>
  <c r="I111" i="2"/>
  <c r="G111" i="2"/>
  <c r="F111" i="2"/>
  <c r="E111" i="2"/>
  <c r="D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111" i="2" s="1"/>
  <c r="J96" i="2"/>
  <c r="I96" i="2"/>
  <c r="G96" i="2"/>
  <c r="F96" i="2"/>
  <c r="E96" i="2"/>
  <c r="D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96" i="2" s="1"/>
  <c r="H79" i="2"/>
  <c r="H78" i="2"/>
  <c r="J75" i="2"/>
  <c r="I75" i="2"/>
  <c r="G75" i="2"/>
  <c r="F75" i="2"/>
  <c r="E75" i="2"/>
  <c r="D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75" i="2" s="1"/>
  <c r="J51" i="2"/>
  <c r="I51" i="2"/>
  <c r="G51" i="2"/>
  <c r="F51" i="2"/>
  <c r="E51" i="2"/>
  <c r="D51" i="2"/>
  <c r="H50" i="2"/>
  <c r="H49" i="2"/>
  <c r="H51" i="2" s="1"/>
  <c r="J46" i="2"/>
  <c r="I46" i="2"/>
  <c r="G46" i="2"/>
  <c r="F46" i="2"/>
  <c r="E46" i="2"/>
  <c r="D46" i="2"/>
  <c r="H45" i="2"/>
  <c r="H44" i="2"/>
  <c r="H43" i="2"/>
  <c r="H42" i="2"/>
  <c r="H41" i="2"/>
  <c r="H40" i="2"/>
  <c r="H39" i="2"/>
  <c r="H38" i="2"/>
  <c r="H46" i="2" s="1"/>
  <c r="J35" i="2"/>
  <c r="I35" i="2"/>
  <c r="G35" i="2"/>
  <c r="F35" i="2"/>
  <c r="E35" i="2"/>
  <c r="D35" i="2"/>
  <c r="H34" i="2"/>
  <c r="H33" i="2"/>
  <c r="H32" i="2"/>
  <c r="H31" i="2"/>
  <c r="H30" i="2"/>
  <c r="H29" i="2"/>
  <c r="H28" i="2"/>
  <c r="H27" i="2"/>
  <c r="H35" i="2" s="1"/>
  <c r="J24" i="2"/>
  <c r="J148" i="2" s="1"/>
  <c r="I24" i="2"/>
  <c r="I148" i="2" s="1"/>
  <c r="G24" i="2"/>
  <c r="F24" i="2"/>
  <c r="F148" i="2" s="1"/>
  <c r="F151" i="2" s="1"/>
  <c r="E24" i="2"/>
  <c r="E148" i="2" s="1"/>
  <c r="D24" i="2"/>
  <c r="D148" i="2" s="1"/>
  <c r="D151" i="2" s="1"/>
  <c r="H23" i="2"/>
  <c r="H22" i="2"/>
  <c r="H21" i="2"/>
  <c r="H20" i="2"/>
  <c r="H19" i="2"/>
  <c r="H18" i="2"/>
  <c r="H17" i="2"/>
  <c r="H16" i="2"/>
  <c r="H15" i="2"/>
  <c r="H14" i="2"/>
  <c r="H13" i="2"/>
  <c r="H12" i="2"/>
  <c r="H24" i="2" s="1"/>
  <c r="H11" i="2"/>
  <c r="H10" i="2"/>
  <c r="H9" i="2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G10" i="1"/>
  <c r="Y10" i="1"/>
  <c r="Q10" i="1"/>
  <c r="I10" i="1"/>
  <c r="AG9" i="1"/>
  <c r="Y9" i="1"/>
  <c r="Q9" i="1"/>
  <c r="I9" i="1"/>
  <c r="AG8" i="1"/>
  <c r="Y8" i="1"/>
  <c r="Q8" i="1"/>
  <c r="I8" i="1"/>
  <c r="AG7" i="1"/>
  <c r="Y7" i="1"/>
  <c r="Q7" i="1"/>
  <c r="I7" i="1"/>
  <c r="I156" i="4" l="1"/>
  <c r="H160" i="6"/>
  <c r="J128" i="8"/>
  <c r="H148" i="2"/>
  <c r="I152" i="2"/>
  <c r="H152" i="4"/>
  <c r="H124" i="8"/>
  <c r="J152" i="2"/>
  <c r="I164" i="6"/>
  <c r="I128" i="8"/>
</calcChain>
</file>

<file path=xl/sharedStrings.xml><?xml version="1.0" encoding="utf-8"?>
<sst xmlns="http://schemas.openxmlformats.org/spreadsheetml/2006/main" count="705" uniqueCount="191">
  <si>
    <t>Phosphoric Acid Production and Deliveries in Major Producing Countries</t>
  </si>
  <si>
    <t>PIT/2015/3Q/P/7</t>
  </si>
  <si>
    <t>January - September 2015</t>
  </si>
  <si>
    <t>('000 metric tonnes P2O5)</t>
  </si>
  <si>
    <t>PRODUCTION</t>
  </si>
  <si>
    <t>TOTAL DELIVERIES</t>
  </si>
  <si>
    <t>HOME DELIVERIES</t>
  </si>
  <si>
    <t>EXPORTS</t>
  </si>
  <si>
    <t>3Q 2015</t>
  </si>
  <si>
    <t>%</t>
  </si>
  <si>
    <t>Africa, West Asia &amp; USA</t>
  </si>
  <si>
    <t>Brazil</t>
  </si>
  <si>
    <t>China</t>
  </si>
  <si>
    <t>c</t>
  </si>
  <si>
    <t>Others</t>
  </si>
  <si>
    <t>Total (not entire world)</t>
  </si>
  <si>
    <t xml:space="preserve">Phosphoric Acid Exports by Destination </t>
  </si>
  <si>
    <t>Exporting</t>
  </si>
  <si>
    <t>countries</t>
  </si>
  <si>
    <t>TOTAL</t>
  </si>
  <si>
    <t>Importing</t>
  </si>
  <si>
    <t>Countries</t>
  </si>
  <si>
    <t>West Europe</t>
  </si>
  <si>
    <t>Belgium</t>
  </si>
  <si>
    <t>Denmark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</si>
  <si>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</si>
  <si>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</si>
  <si>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</si>
  <si>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</si>
  <si>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</si>
  <si>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</si>
  <si>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</si>
  <si>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</si>
  <si>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</si>
  <si>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</si>
  <si>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</si>
  <si>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</si>
  <si>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Various</t>
  </si>
  <si>
    <t>Subtotal</t>
  </si>
  <si>
    <t>Central Europe</t>
  </si>
  <si>
    <t>Bulgaria</t>
  </si>
  <si>
    <t>Croatia</t>
  </si>
  <si>
    <t>Poland</t>
  </si>
  <si>
    <t>Romania</t>
  </si>
  <si>
    <t>Serbia</t>
  </si>
  <si>
    <t>Slovakia</t>
  </si>
  <si>
    <t>Slovenia</t>
  </si>
  <si>
    <t>E. Europe &amp; C. Asia</t>
  </si>
  <si>
    <t>Estonia</t>
  </si>
  <si>
    <t>Kazakhstan</t>
  </si>
  <si>
    <t>Lithuania</t>
  </si>
  <si>
    <t>Moldavia</t>
  </si>
  <si>
    <t>Russia</t>
  </si>
  <si>
    <t>Ukraine</t>
  </si>
  <si>
    <t>Uzbekistan</t>
  </si>
  <si>
    <t>North America</t>
  </si>
  <si>
    <t>Canada</t>
  </si>
  <si>
    <t>USA</t>
  </si>
  <si>
    <t>Latin America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</si>
  <si>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</si>
  <si>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</si>
  <si>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</si>
  <si>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</si>
  <si>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</si>
  <si>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</si>
  <si>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</si>
  <si>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</si>
  <si>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</si>
  <si>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</si>
  <si>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</si>
  <si>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</si>
  <si>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</si>
  <si>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</si>
  <si>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</si>
  <si>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</si>
  <si>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</si>
  <si>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</si>
  <si>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</t>
  </si>
  <si>
    <t>Africa</t>
  </si>
  <si>
    <t>Algeria</t>
  </si>
  <si>
    <t>Cameroon</t>
  </si>
  <si>
    <t>Cote d'Ivoire</t>
  </si>
  <si>
    <t>Djibouti</t>
  </si>
  <si>
    <t>Egypt</t>
  </si>
  <si>
    <t>Ethiopia</t>
  </si>
  <si>
    <t>Ghana</t>
  </si>
  <si>
    <t>Kenya</t>
  </si>
  <si>
    <t>Libya</t>
  </si>
  <si>
    <t>Madagascar</t>
  </si>
  <si>
    <t>Mauritius</t>
  </si>
  <si>
    <t>Nigeria</t>
  </si>
  <si>
    <t>Senegal</t>
  </si>
  <si>
    <t>South Africa</t>
  </si>
  <si>
    <t>Sudan</t>
  </si>
  <si>
    <t>Tanzania</t>
  </si>
  <si>
    <t>Tunisia</t>
  </si>
  <si>
    <t>West Asia</t>
  </si>
  <si>
    <t>Abu Dhabi, UAE</t>
  </si>
  <si>
    <t>Iran</t>
  </si>
  <si>
    <t>Iraq</t>
  </si>
  <si>
    <t>Israel</t>
  </si>
  <si>
    <t>Jordan</t>
  </si>
  <si>
    <t>Kuwait</t>
  </si>
  <si>
    <t>Lebanon</t>
  </si>
  <si>
    <t>Oman</t>
  </si>
  <si>
    <t>Saudi Arabia</t>
  </si>
  <si>
    <t>Syria</t>
  </si>
  <si>
    <t>Turkey</t>
  </si>
  <si>
    <t>South Asia</t>
  </si>
  <si>
    <t>Bangladesh</t>
  </si>
  <si>
    <t>India</t>
  </si>
  <si>
    <t>Pakistan</t>
  </si>
  <si>
    <t>Sri Lanka</t>
  </si>
  <si>
    <t>East Asia</t>
  </si>
  <si>
    <t>Hong-Kong</t>
  </si>
  <si>
    <t>Indonesia</t>
  </si>
  <si>
    <t>Japan</t>
  </si>
  <si>
    <t>Korea Rep.</t>
  </si>
  <si>
    <t>Malaysia</t>
  </si>
  <si>
    <t>Myanmar</t>
  </si>
  <si>
    <t>Philippines</t>
  </si>
  <si>
    <t>Singapore</t>
  </si>
  <si>
    <t>Taiwan, China</t>
  </si>
  <si>
    <t>Thailand</t>
  </si>
  <si>
    <t>Vietnam</t>
  </si>
  <si>
    <t>Oceania</t>
  </si>
  <si>
    <t>Australia</t>
  </si>
  <si>
    <t>Fiji</t>
  </si>
  <si>
    <t>New Zealand</t>
  </si>
  <si>
    <t>WORLD TOTAL</t>
  </si>
  <si>
    <t>Total 2014</t>
  </si>
  <si>
    <t>%Variation</t>
  </si>
  <si>
    <t>%Variation 2015/2014</t>
  </si>
  <si>
    <t>2015/2014</t>
  </si>
  <si>
    <t>2014/2013</t>
  </si>
  <si>
    <t>Total 2013</t>
  </si>
  <si>
    <t>%Variation 2014/2013</t>
  </si>
  <si>
    <t>MAP Production and Deliveries in Major Producing Countries</t>
  </si>
  <si>
    <t xml:space="preserve">MAP Exports by Destination </t>
  </si>
  <si>
    <t>Austria</t>
  </si>
  <si>
    <t>Cyprus</t>
  </si>
  <si>
    <t>Czech. Rep.</t>
  </si>
  <si>
    <t>Hungary</t>
  </si>
  <si>
    <t>Macedonia</t>
  </si>
  <si>
    <t>Azerbaijan</t>
  </si>
  <si>
    <t>Belarus</t>
  </si>
  <si>
    <t>Georgia</t>
  </si>
  <si>
    <t>Kyrgyzstan</t>
  </si>
  <si>
    <t>Latvia</t>
  </si>
  <si>
    <t>Bahamas</t>
  </si>
  <si>
    <t>Bolivia</t>
  </si>
  <si>
    <t>Dominica</t>
  </si>
  <si>
    <t>Angola</t>
  </si>
  <si>
    <t>Congo</t>
  </si>
  <si>
    <t>Gambia</t>
  </si>
  <si>
    <t>Morocco</t>
  </si>
  <si>
    <t>Mozambique</t>
  </si>
  <si>
    <t>Sierra Leone</t>
  </si>
  <si>
    <t>Zambia</t>
  </si>
  <si>
    <t>Zimbabwe</t>
  </si>
  <si>
    <t>Yemen</t>
  </si>
  <si>
    <t>Korea DPR</t>
  </si>
  <si>
    <t>Laos</t>
  </si>
  <si>
    <t>Mongolia</t>
  </si>
  <si>
    <t>DAP Production and Deliveries in Major Producing Countries</t>
  </si>
  <si>
    <t xml:space="preserve">DAP Exports by Destination </t>
  </si>
  <si>
    <t>USA,  Africa &amp; West Asia</t>
  </si>
  <si>
    <t>Ireland</t>
  </si>
  <si>
    <t>Luxemburg</t>
  </si>
  <si>
    <t>Albania</t>
  </si>
  <si>
    <t>Belize</t>
  </si>
  <si>
    <t>Guadeloupe</t>
  </si>
  <si>
    <t>Guyana</t>
  </si>
  <si>
    <t>Jamaica</t>
  </si>
  <si>
    <t>Martinique</t>
  </si>
  <si>
    <t>Surinam</t>
  </si>
  <si>
    <t>Benin</t>
  </si>
  <si>
    <t>Malawi</t>
  </si>
  <si>
    <t>Mali</t>
  </si>
  <si>
    <t>Mauritania</t>
  </si>
  <si>
    <t>Togo</t>
  </si>
  <si>
    <t>Afghanistan</t>
  </si>
  <si>
    <t>Qatar</t>
  </si>
  <si>
    <t>Nepal</t>
  </si>
  <si>
    <t>Kampuchea</t>
  </si>
  <si>
    <t>TSP Production and Deliveries in Major Producing Countries</t>
  </si>
  <si>
    <t>n</t>
  </si>
  <si>
    <t xml:space="preserve">TSP Exports by Destination </t>
  </si>
  <si>
    <t>French Guiana</t>
  </si>
  <si>
    <t>Liberia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</si>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</sst>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i/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Calibri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59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vertical="top"/>
    </xf>
    <xf numFmtId="0" fontId="0" fillId="0" borderId="0" xfId="0" applyAlignment="1" applyProtection="1"/>
    <xf numFmtId="9" fontId="14" fillId="3" borderId="19" xfId="1" applyFont="1" applyFill="1" applyBorder="1" applyAlignment="1" applyProtection="1">
      <alignment horizontal="right" vertical="center" indent="1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5" fillId="2" borderId="2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right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0" fontId="13" fillId="2" borderId="16" xfId="0" applyFont="1" applyFill="1" applyBorder="1" applyAlignment="1" applyProtection="1">
      <alignment horizontal="left" vertical="top"/>
    </xf>
    <xf numFmtId="0" fontId="13" fillId="3" borderId="12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right" vertical="center" indent="1"/>
    </xf>
    <xf numFmtId="0" fontId="13" fillId="2" borderId="0" xfId="0" applyFont="1" applyFill="1" applyAlignment="1" applyProtection="1">
      <alignment horizontal="left" vertical="top"/>
    </xf>
    <xf numFmtId="0" fontId="13" fillId="3" borderId="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"/>
  <sheetViews>
    <sheetView tabSelected="1" workbookViewId="0">
      <selection sqref="A1:AG13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7109375" customWidth="1"/>
    <col min="4" max="4" width="1" customWidth="1"/>
    <col min="5" max="5" width="8.7109375" customWidth="1"/>
    <col min="6" max="6" width="1" customWidth="1"/>
    <col min="7" max="7" width="8.7109375" customWidth="1"/>
    <col min="8" max="8" width="3.140625" customWidth="1"/>
    <col min="9" max="9" width="8.7109375" customWidth="1"/>
    <col min="10" max="10" width="0.42578125" customWidth="1"/>
    <col min="11" max="11" width="8.7109375" customWidth="1"/>
    <col min="12" max="12" width="1" customWidth="1"/>
    <col min="13" max="13" width="8.7109375" customWidth="1"/>
    <col min="14" max="14" width="1" customWidth="1"/>
    <col min="15" max="15" width="8.7109375" customWidth="1"/>
    <col min="16" max="16" width="1" customWidth="1"/>
    <col min="17" max="17" width="8.7109375" customWidth="1"/>
    <col min="18" max="18" width="0.42578125" customWidth="1"/>
    <col min="19" max="19" width="8.7109375" customWidth="1"/>
    <col min="20" max="20" width="1" customWidth="1"/>
    <col min="21" max="21" width="8.7109375" customWidth="1"/>
    <col min="22" max="22" width="1" customWidth="1"/>
    <col min="23" max="23" width="8.7109375" customWidth="1"/>
    <col min="24" max="24" width="1" customWidth="1"/>
    <col min="25" max="25" width="8.7109375" customWidth="1"/>
    <col min="26" max="26" width="0.42578125" customWidth="1"/>
    <col min="27" max="27" width="8.7109375" customWidth="1"/>
    <col min="28" max="28" width="2" customWidth="1"/>
    <col min="29" max="29" width="8.7109375" customWidth="1"/>
    <col min="30" max="30" width="2" customWidth="1"/>
    <col min="31" max="31" width="8.7109375" customWidth="1"/>
    <col min="32" max="32" width="2" customWidth="1"/>
    <col min="33" max="33" width="8.7109375" customWidth="1"/>
  </cols>
  <sheetData>
    <row r="1" spans="1:33" ht="23.25" x14ac:dyDescent="0.25">
      <c r="A1" s="244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0" t="s">
        <v>1</v>
      </c>
    </row>
    <row r="2" spans="1:33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1"/>
    </row>
    <row r="3" spans="1:33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1"/>
    </row>
    <row r="5" spans="1:33" ht="18.75" x14ac:dyDescent="0.25">
      <c r="A5" s="2"/>
      <c r="B5" s="2"/>
      <c r="C5" s="247" t="s">
        <v>4</v>
      </c>
      <c r="D5" s="245"/>
      <c r="E5" s="245"/>
      <c r="F5" s="245"/>
      <c r="G5" s="245"/>
      <c r="H5" s="245"/>
      <c r="I5" s="245"/>
      <c r="J5" s="2"/>
      <c r="K5" s="247" t="s">
        <v>5</v>
      </c>
      <c r="L5" s="245"/>
      <c r="M5" s="245"/>
      <c r="N5" s="245"/>
      <c r="O5" s="245"/>
      <c r="P5" s="245"/>
      <c r="Q5" s="245"/>
      <c r="R5" s="2"/>
      <c r="S5" s="247" t="s">
        <v>6</v>
      </c>
      <c r="T5" s="245"/>
      <c r="U5" s="245"/>
      <c r="V5" s="245"/>
      <c r="W5" s="245"/>
      <c r="X5" s="245"/>
      <c r="Y5" s="245"/>
      <c r="Z5" s="2"/>
      <c r="AA5" s="247" t="s">
        <v>7</v>
      </c>
      <c r="AB5" s="245"/>
      <c r="AC5" s="245"/>
      <c r="AD5" s="245"/>
      <c r="AE5" s="245"/>
      <c r="AF5" s="245"/>
      <c r="AG5" s="245"/>
    </row>
    <row r="6" spans="1:33" ht="33.950000000000003" customHeight="1" x14ac:dyDescent="0.25">
      <c r="A6" s="3" t="s">
        <v>8</v>
      </c>
      <c r="C6" s="243">
        <v>2013</v>
      </c>
      <c r="D6" s="241"/>
      <c r="E6" s="241">
        <v>2014</v>
      </c>
      <c r="F6" s="241"/>
      <c r="G6" s="242">
        <v>2015</v>
      </c>
      <c r="H6" s="241"/>
      <c r="I6" s="4" t="s">
        <v>9</v>
      </c>
      <c r="K6" s="243">
        <v>2013</v>
      </c>
      <c r="L6" s="241"/>
      <c r="M6" s="241">
        <v>2014</v>
      </c>
      <c r="N6" s="241"/>
      <c r="O6" s="242">
        <v>2015</v>
      </c>
      <c r="P6" s="241"/>
      <c r="Q6" s="4" t="s">
        <v>9</v>
      </c>
      <c r="S6" s="243">
        <v>2013</v>
      </c>
      <c r="T6" s="241"/>
      <c r="U6" s="241">
        <v>2014</v>
      </c>
      <c r="V6" s="241"/>
      <c r="W6" s="242">
        <v>2015</v>
      </c>
      <c r="X6" s="241"/>
      <c r="Y6" s="4" t="s">
        <v>9</v>
      </c>
      <c r="AA6" s="243">
        <v>2013</v>
      </c>
      <c r="AB6" s="241"/>
      <c r="AC6" s="241">
        <v>2014</v>
      </c>
      <c r="AD6" s="241"/>
      <c r="AE6" s="242">
        <v>2015</v>
      </c>
      <c r="AF6" s="241"/>
      <c r="AG6" s="4" t="s">
        <v>9</v>
      </c>
    </row>
    <row r="7" spans="1:33" x14ac:dyDescent="0.25">
      <c r="A7" s="5" t="s">
        <v>10</v>
      </c>
      <c r="B7" s="6"/>
      <c r="C7" s="7">
        <v>12246.95311</v>
      </c>
      <c r="D7" s="8"/>
      <c r="E7" s="7">
        <v>12215.062</v>
      </c>
      <c r="F7" s="8"/>
      <c r="G7" s="9">
        <v>11890.907999999999</v>
      </c>
      <c r="H7" s="8"/>
      <c r="I7" s="10">
        <f>IF(OR(E7=0,E7="-"),"-",IF(G7="-",(0-E7)/E7,(G7-E7)/E7))</f>
        <v>-2.6537237387743138E-2</v>
      </c>
      <c r="K7" s="7">
        <v>12246.95311</v>
      </c>
      <c r="L7" s="8"/>
      <c r="M7" s="7">
        <v>12215.062</v>
      </c>
      <c r="N7" s="8"/>
      <c r="O7" s="9">
        <v>11890.907999999999</v>
      </c>
      <c r="P7" s="8"/>
      <c r="Q7" s="10">
        <f>IF(OR(M7=0,M7="-"),"-",IF(O7="-",(0-M7)/M7,(O7-M7)/M7))</f>
        <v>-2.6537237387743138E-2</v>
      </c>
      <c r="S7" s="7">
        <v>9624.5321100000001</v>
      </c>
      <c r="T7" s="8"/>
      <c r="U7" s="7">
        <v>9803.9259999999995</v>
      </c>
      <c r="V7" s="8"/>
      <c r="W7" s="9">
        <v>9317.18</v>
      </c>
      <c r="X7" s="8"/>
      <c r="Y7" s="10">
        <f>IF(OR(U7=0,U7="-"),"-",IF(W7="-",(0-U7)/U7,(W7-U7)/U7))</f>
        <v>-4.9648069559072479E-2</v>
      </c>
      <c r="AA7" s="7">
        <v>2622.4209999999998</v>
      </c>
      <c r="AB7" s="8"/>
      <c r="AC7" s="7">
        <v>2411.136</v>
      </c>
      <c r="AD7" s="8"/>
      <c r="AE7" s="9">
        <v>2573.7280000000001</v>
      </c>
      <c r="AF7" s="8"/>
      <c r="AG7" s="10">
        <f>IF(OR(AC7=0,AC7="-"),"-",IF(AE7="-",(0-AC7)/AC7,(AE7-AC7)/AC7))</f>
        <v>6.7433773955513129E-2</v>
      </c>
    </row>
    <row r="8" spans="1:33" x14ac:dyDescent="0.25">
      <c r="A8" s="11" t="s">
        <v>11</v>
      </c>
      <c r="B8" s="12"/>
      <c r="C8" s="13">
        <v>929.5</v>
      </c>
      <c r="D8" s="14"/>
      <c r="E8" s="13">
        <v>826.7</v>
      </c>
      <c r="F8" s="14"/>
      <c r="G8" s="15">
        <v>900.7</v>
      </c>
      <c r="H8" s="14"/>
      <c r="I8" s="16">
        <f>IF(OR(E8=0,E8="-"),"-",IF(G8="-",(0-E8)/E8,(G8-E8)/E8))</f>
        <v>8.9512519656465464E-2</v>
      </c>
      <c r="K8" s="13">
        <v>929.5</v>
      </c>
      <c r="L8" s="14"/>
      <c r="M8" s="13">
        <v>826.7</v>
      </c>
      <c r="N8" s="14"/>
      <c r="O8" s="15">
        <v>900.7</v>
      </c>
      <c r="P8" s="14"/>
      <c r="Q8" s="16">
        <f>IF(OR(M8=0,M8="-"),"-",IF(O8="-",(0-M8)/M8,(O8-M8)/M8))</f>
        <v>8.9512519656465464E-2</v>
      </c>
      <c r="S8" s="13">
        <v>929.5</v>
      </c>
      <c r="T8" s="14"/>
      <c r="U8" s="13">
        <v>826.7</v>
      </c>
      <c r="V8" s="14"/>
      <c r="W8" s="15">
        <v>900.7</v>
      </c>
      <c r="X8" s="14"/>
      <c r="Y8" s="16">
        <f>IF(OR(U8=0,U8="-"),"-",IF(W8="-",(0-U8)/U8,(W8-U8)/U8))</f>
        <v>8.9512519656465464E-2</v>
      </c>
      <c r="AA8" s="13">
        <v>0</v>
      </c>
      <c r="AB8" s="14"/>
      <c r="AC8" s="13">
        <v>0</v>
      </c>
      <c r="AD8" s="14"/>
      <c r="AE8" s="15">
        <v>0</v>
      </c>
      <c r="AF8" s="14"/>
      <c r="AG8" s="16" t="str">
        <f>IF(OR(AC8=0,AC8="-"),"-",IF(AE8="-",(0-AC8)/AC8,(AE8-AC8)/AC8))</f>
        <v>-</v>
      </c>
    </row>
    <row r="9" spans="1:33" x14ac:dyDescent="0.25">
      <c r="A9" s="17" t="s">
        <v>12</v>
      </c>
      <c r="B9" s="18"/>
      <c r="C9" s="19">
        <v>10200</v>
      </c>
      <c r="D9" s="20"/>
      <c r="E9" s="19">
        <v>11175.0003</v>
      </c>
      <c r="F9" s="20"/>
      <c r="G9" s="21">
        <v>12449.861999999999</v>
      </c>
      <c r="H9" s="20" t="s">
        <v>190</v>
      </c>
      <c r="I9" s="22">
        <f>IF(OR(E9=0,E9="-"),"-",IF(G9="-",(0-E9)/E9,(G9-E9)/E9))</f>
        <v>0.11408158083002463</v>
      </c>
      <c r="K9" s="19">
        <v>10200</v>
      </c>
      <c r="L9" s="20"/>
      <c r="M9" s="19">
        <v>11175.0003</v>
      </c>
      <c r="N9" s="20"/>
      <c r="O9" s="21">
        <v>12449.861999999999</v>
      </c>
      <c r="P9" s="20"/>
      <c r="Q9" s="22">
        <f>IF(OR(M9=0,M9="-"),"-",IF(O9="-",(0-M9)/M9,(O9-M9)/M9))</f>
        <v>0.11408158083002463</v>
      </c>
      <c r="S9" s="19">
        <v>9980.6213599999992</v>
      </c>
      <c r="T9" s="20"/>
      <c r="U9" s="19">
        <v>10940.765579999999</v>
      </c>
      <c r="V9" s="20"/>
      <c r="W9" s="21">
        <v>12213.315000000001</v>
      </c>
      <c r="X9" s="20"/>
      <c r="Y9" s="22">
        <f>IF(OR(U9=0,U9="-"),"-",IF(W9="-",(0-U9)/U9,(W9-U9)/U9))</f>
        <v>0.11631264838781065</v>
      </c>
      <c r="AA9" s="19">
        <v>219.37863999999999</v>
      </c>
      <c r="AB9" s="20" t="s">
        <v>13</v>
      </c>
      <c r="AC9" s="19">
        <v>234.23472000000001</v>
      </c>
      <c r="AD9" s="20" t="s">
        <v>13</v>
      </c>
      <c r="AE9" s="21">
        <v>236.547</v>
      </c>
      <c r="AF9" s="20" t="s">
        <v>13</v>
      </c>
      <c r="AG9" s="22">
        <f>IF(OR(AC9=0,AC9="-"),"-",IF(AE9="-",(0-AC9)/AC9,(AE9-AC9)/AC9))</f>
        <v>9.8716364508215811E-3</v>
      </c>
    </row>
    <row r="10" spans="1:33" x14ac:dyDescent="0.25">
      <c r="A10" s="23" t="s">
        <v>14</v>
      </c>
      <c r="B10" s="24"/>
      <c r="C10" s="25">
        <v>3059.4549999999999</v>
      </c>
      <c r="D10" s="26"/>
      <c r="E10" s="25">
        <v>2898.5079999999998</v>
      </c>
      <c r="F10" s="26"/>
      <c r="G10" s="27">
        <v>3209.6379999999999</v>
      </c>
      <c r="H10" s="26"/>
      <c r="I10" s="28">
        <f>IF(OR(E10=0,E10="-"),"-",IF(G10="-",(0-E10)/E10,(G10-E10)/E10))</f>
        <v>0.10734143221271086</v>
      </c>
      <c r="K10" s="25">
        <v>3059.4549999999999</v>
      </c>
      <c r="L10" s="26"/>
      <c r="M10" s="25">
        <v>2898.5079999999998</v>
      </c>
      <c r="N10" s="26"/>
      <c r="O10" s="27">
        <v>3209.6379999999999</v>
      </c>
      <c r="P10" s="26"/>
      <c r="Q10" s="28">
        <f>IF(OR(M10=0,M10="-"),"-",IF(O10="-",(0-M10)/M10,(O10-M10)/M10))</f>
        <v>0.10734143221271086</v>
      </c>
      <c r="S10" s="25">
        <v>3025.855</v>
      </c>
      <c r="T10" s="26"/>
      <c r="U10" s="25">
        <v>2838.808</v>
      </c>
      <c r="V10" s="26"/>
      <c r="W10" s="27">
        <v>3179.375</v>
      </c>
      <c r="X10" s="26"/>
      <c r="Y10" s="28">
        <f>IF(OR(U10=0,U10="-"),"-",IF(W10="-",(0-U10)/U10,(W10-U10)/U10))</f>
        <v>0.11996831064305864</v>
      </c>
      <c r="AA10" s="25">
        <v>33.6</v>
      </c>
      <c r="AB10" s="26"/>
      <c r="AC10" s="25">
        <v>59.7</v>
      </c>
      <c r="AD10" s="26"/>
      <c r="AE10" s="27">
        <v>30.263000000000002</v>
      </c>
      <c r="AF10" s="26"/>
      <c r="AG10" s="28">
        <f>IF(OR(AC10=0,AC10="-"),"-",IF(AE10="-",(0-AC10)/AC10,(AE10-AC10)/AC10))</f>
        <v>-0.4930820770519263</v>
      </c>
    </row>
    <row r="12" spans="1:33" ht="18" x14ac:dyDescent="0.25">
      <c r="A12" s="29" t="s">
        <v>15</v>
      </c>
      <c r="B12" s="30"/>
      <c r="C12" s="31">
        <f>C7+C8+C9+C10</f>
        <v>26435.908110000004</v>
      </c>
      <c r="D12" s="32"/>
      <c r="E12" s="31">
        <f>E7+E8+E9+E10</f>
        <v>27115.270300000004</v>
      </c>
      <c r="F12" s="32"/>
      <c r="G12" s="33">
        <f>G7+G8+G9+G10</f>
        <v>28451.108</v>
      </c>
      <c r="H12" s="32"/>
      <c r="I12" s="34">
        <f>IF(E12*1=0,"-",(G12-E12)/E12)</f>
        <v>4.9265144150157938E-2</v>
      </c>
      <c r="K12" s="31">
        <f>K7+K8+K9+K10</f>
        <v>26435.908110000004</v>
      </c>
      <c r="L12" s="32"/>
      <c r="M12" s="31">
        <f>M7+M8+M9+M10</f>
        <v>27115.270300000004</v>
      </c>
      <c r="N12" s="32"/>
      <c r="O12" s="33">
        <f>O7+O8+O9+O10</f>
        <v>28451.108</v>
      </c>
      <c r="P12" s="32"/>
      <c r="Q12" s="34">
        <f>IF(M12*1=0,"-",(O12-M12)/M12)</f>
        <v>4.9265144150157938E-2</v>
      </c>
      <c r="S12" s="31">
        <f>S7+S8+S9+S10</f>
        <v>23560.508469999997</v>
      </c>
      <c r="T12" s="32"/>
      <c r="U12" s="31">
        <f>U7+U8+U9+U10</f>
        <v>24410.19958</v>
      </c>
      <c r="V12" s="32"/>
      <c r="W12" s="33">
        <f>W7+W8+W9+W10</f>
        <v>25610.57</v>
      </c>
      <c r="X12" s="32"/>
      <c r="Y12" s="34">
        <f>IF(U12*1=0,"-",(W12-U12)/U12)</f>
        <v>4.9174953120149759E-2</v>
      </c>
      <c r="AA12" s="31">
        <f>AA7+AA8+AA9+AA10</f>
        <v>2875.3996399999996</v>
      </c>
      <c r="AB12" s="32"/>
      <c r="AC12" s="31">
        <f>AC7+AC8+AC9+AC10</f>
        <v>2705.0707199999997</v>
      </c>
      <c r="AD12" s="32"/>
      <c r="AE12" s="33">
        <f>AE7+AE8+AE9+AE10</f>
        <v>2840.538</v>
      </c>
      <c r="AF12" s="32"/>
      <c r="AG12" s="34">
        <f>IF(AC12*1=0,"-",(AE12-AC12)/AC12)</f>
        <v>5.0079016048793105E-2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1.2" right="1.2" top="0.25" bottom="0.5" header="0.3" footer="0.3"/>
  <pageSetup paperSize="9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3"/>
  <sheetViews>
    <sheetView tabSelected="1" workbookViewId="0">
      <selection sqref="A1:AG1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18.7109375" customWidth="1"/>
    <col min="11" max="12" width="9.140625" customWidth="1"/>
  </cols>
  <sheetData>
    <row r="1" spans="1:12" ht="23.25" x14ac:dyDescent="0.25">
      <c r="A1" s="244" t="s">
        <v>16</v>
      </c>
      <c r="B1" s="245"/>
      <c r="C1" s="245"/>
      <c r="D1" s="245"/>
      <c r="E1" s="245"/>
      <c r="F1" s="245"/>
      <c r="G1" s="245"/>
      <c r="H1" s="245"/>
      <c r="I1" s="245"/>
      <c r="J1" s="233" t="s">
        <v>1</v>
      </c>
    </row>
    <row r="2" spans="1:12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35"/>
    </row>
    <row r="3" spans="1:12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35"/>
    </row>
    <row r="5" spans="1:12" ht="51" customHeight="1" x14ac:dyDescent="0.25">
      <c r="A5" s="36" t="s">
        <v>8</v>
      </c>
      <c r="B5" s="257" t="s">
        <v>17</v>
      </c>
      <c r="C5" s="257" t="s">
        <v>18</v>
      </c>
      <c r="D5" s="258" t="s">
        <v>10</v>
      </c>
      <c r="E5" s="258" t="s">
        <v>11</v>
      </c>
      <c r="F5" s="258" t="s">
        <v>12</v>
      </c>
      <c r="G5" s="258" t="s">
        <v>14</v>
      </c>
      <c r="H5" s="256" t="s">
        <v>19</v>
      </c>
      <c r="I5" s="256" t="s">
        <v>19</v>
      </c>
      <c r="J5" s="256" t="s">
        <v>19</v>
      </c>
    </row>
    <row r="6" spans="1:12" x14ac:dyDescent="0.25">
      <c r="A6" s="38" t="s">
        <v>20</v>
      </c>
      <c r="B6" s="245"/>
      <c r="C6" s="245"/>
      <c r="D6" s="245"/>
      <c r="E6" s="245"/>
      <c r="F6" s="245"/>
      <c r="G6" s="245"/>
      <c r="H6" s="245"/>
      <c r="I6" s="245"/>
      <c r="J6" s="245"/>
    </row>
    <row r="7" spans="1:12" ht="15.75" x14ac:dyDescent="0.25">
      <c r="A7" s="38" t="s">
        <v>21</v>
      </c>
      <c r="B7" s="245"/>
      <c r="C7" s="245"/>
      <c r="D7" s="245"/>
      <c r="E7" s="245"/>
      <c r="F7" s="245"/>
      <c r="G7" s="245"/>
      <c r="H7" s="37">
        <v>2015</v>
      </c>
      <c r="I7" s="37">
        <v>2014</v>
      </c>
      <c r="J7" s="37">
        <v>2013</v>
      </c>
    </row>
    <row r="8" spans="1:12" ht="15.75" x14ac:dyDescent="0.25">
      <c r="A8" s="39" t="s">
        <v>22</v>
      </c>
      <c r="B8" s="254"/>
      <c r="C8" s="245"/>
      <c r="D8" s="40"/>
      <c r="E8" s="40"/>
      <c r="F8" s="40"/>
      <c r="G8" s="40"/>
      <c r="H8" s="41"/>
      <c r="I8" s="42"/>
      <c r="J8" s="42"/>
    </row>
    <row r="9" spans="1:12" ht="15.75" x14ac:dyDescent="0.25">
      <c r="A9" s="43" t="s">
        <v>23</v>
      </c>
      <c r="B9" s="255"/>
      <c r="C9" s="245"/>
      <c r="D9" s="44">
        <v>78.707999999999998</v>
      </c>
      <c r="E9" s="44">
        <v>0</v>
      </c>
      <c r="F9" s="44">
        <v>3.2345999999999999</v>
      </c>
      <c r="G9" s="44">
        <v>4.9000000000000004</v>
      </c>
      <c r="H9" s="45">
        <f t="shared" ref="H9:H23" si="0">SUM(D9,E9,F9,G9)</f>
        <v>86.842600000000004</v>
      </c>
      <c r="I9" s="44">
        <v>90.947360000000003</v>
      </c>
      <c r="J9" s="44">
        <v>77.128140000000002</v>
      </c>
      <c r="L9" s="235"/>
    </row>
    <row r="10" spans="1:12" ht="15.75" x14ac:dyDescent="0.25">
      <c r="A10" s="46" t="s">
        <v>24</v>
      </c>
      <c r="B10" s="253"/>
      <c r="C10" s="245"/>
      <c r="D10" s="47">
        <v>0</v>
      </c>
      <c r="E10" s="47">
        <v>0</v>
      </c>
      <c r="F10" s="47">
        <v>0</v>
      </c>
      <c r="G10" s="47">
        <v>0</v>
      </c>
      <c r="H10" s="48">
        <f t="shared" si="0"/>
        <v>0</v>
      </c>
      <c r="I10" s="47">
        <v>0</v>
      </c>
      <c r="J10" s="47">
        <v>2.8039999999999999E-2</v>
      </c>
    </row>
    <row r="11" spans="1:12" ht="15.75" x14ac:dyDescent="0.25">
      <c r="A11" s="43" t="s">
        <v>25</v>
      </c>
      <c r="B11" s="255"/>
      <c r="C11" s="245"/>
      <c r="D11" s="44">
        <v>0</v>
      </c>
      <c r="E11" s="44">
        <v>0</v>
      </c>
      <c r="F11" s="44">
        <v>0.1026</v>
      </c>
      <c r="G11" s="44">
        <v>0</v>
      </c>
      <c r="H11" s="45">
        <f t="shared" si="0"/>
        <v>0.1026</v>
      </c>
      <c r="I11" s="44">
        <v>0.18143999999999999</v>
      </c>
      <c r="J11" s="44">
        <v>0.18443999999999999</v>
      </c>
    </row>
    <row r="12" spans="1:12" ht="15.75" x14ac:dyDescent="0.25">
      <c r="A12" s="46" t="s">
        <v>26</v>
      </c>
      <c r="B12" s="253"/>
      <c r="C12" s="245"/>
      <c r="D12" s="47">
        <v>145.494</v>
      </c>
      <c r="E12" s="47">
        <v>0</v>
      </c>
      <c r="F12" s="47">
        <v>0</v>
      </c>
      <c r="G12" s="47">
        <v>0</v>
      </c>
      <c r="H12" s="48">
        <f t="shared" si="0"/>
        <v>145.494</v>
      </c>
      <c r="I12" s="47">
        <v>160.821</v>
      </c>
      <c r="J12" s="47">
        <v>126.84088</v>
      </c>
    </row>
    <row r="13" spans="1:12" ht="15.75" x14ac:dyDescent="0.25">
      <c r="A13" s="43" t="s">
        <v>27</v>
      </c>
      <c r="B13" s="255"/>
      <c r="C13" s="245"/>
      <c r="D13" s="44">
        <v>0</v>
      </c>
      <c r="E13" s="44">
        <v>0</v>
      </c>
      <c r="F13" s="44">
        <v>0.1512</v>
      </c>
      <c r="G13" s="44">
        <v>0</v>
      </c>
      <c r="H13" s="45">
        <f t="shared" si="0"/>
        <v>0.1512</v>
      </c>
      <c r="I13" s="44">
        <v>0.16200000000000001</v>
      </c>
      <c r="J13" s="44">
        <v>0.22375999999999999</v>
      </c>
    </row>
    <row r="14" spans="1:12" ht="15.75" x14ac:dyDescent="0.25">
      <c r="A14" s="46" t="s">
        <v>28</v>
      </c>
      <c r="B14" s="253"/>
      <c r="C14" s="245"/>
      <c r="D14" s="47">
        <v>0</v>
      </c>
      <c r="E14" s="47">
        <v>0</v>
      </c>
      <c r="F14" s="47">
        <v>5.3999999999999999E-2</v>
      </c>
      <c r="G14" s="47">
        <v>0</v>
      </c>
      <c r="H14" s="48">
        <f t="shared" si="0"/>
        <v>5.3999999999999999E-2</v>
      </c>
      <c r="I14" s="47">
        <v>0.216</v>
      </c>
      <c r="J14" s="47">
        <v>2.5999999999999999E-2</v>
      </c>
    </row>
    <row r="15" spans="1:12" ht="15.75" x14ac:dyDescent="0.25">
      <c r="A15" s="43" t="s">
        <v>29</v>
      </c>
      <c r="B15" s="255"/>
      <c r="C15" s="245"/>
      <c r="D15" s="44">
        <v>23.905000000000001</v>
      </c>
      <c r="E15" s="44">
        <v>0</v>
      </c>
      <c r="F15" s="44">
        <v>0.72899999999999998</v>
      </c>
      <c r="G15" s="44">
        <v>0</v>
      </c>
      <c r="H15" s="45">
        <f t="shared" si="0"/>
        <v>24.634</v>
      </c>
      <c r="I15" s="44">
        <v>24.666080000000001</v>
      </c>
      <c r="J15" s="44">
        <v>28.57788</v>
      </c>
    </row>
    <row r="16" spans="1:12" ht="15.75" x14ac:dyDescent="0.25">
      <c r="A16" s="46" t="s">
        <v>30</v>
      </c>
      <c r="B16" s="253"/>
      <c r="C16" s="245"/>
      <c r="D16" s="47">
        <v>120.077</v>
      </c>
      <c r="E16" s="47">
        <v>0</v>
      </c>
      <c r="F16" s="47">
        <v>1.6794</v>
      </c>
      <c r="G16" s="47">
        <v>0</v>
      </c>
      <c r="H16" s="48">
        <f t="shared" si="0"/>
        <v>121.7564</v>
      </c>
      <c r="I16" s="47">
        <v>100.12944</v>
      </c>
      <c r="J16" s="47">
        <v>102.05342</v>
      </c>
    </row>
    <row r="17" spans="1:12" ht="15.75" x14ac:dyDescent="0.25">
      <c r="A17" s="43" t="s">
        <v>31</v>
      </c>
      <c r="B17" s="255"/>
      <c r="C17" s="245"/>
      <c r="D17" s="44">
        <v>6.6440000000000001</v>
      </c>
      <c r="E17" s="44">
        <v>0</v>
      </c>
      <c r="F17" s="44">
        <v>9.7199999999999995E-2</v>
      </c>
      <c r="G17" s="44">
        <v>0</v>
      </c>
      <c r="H17" s="45">
        <f t="shared" si="0"/>
        <v>6.7412000000000001</v>
      </c>
      <c r="I17" s="44">
        <v>0.108</v>
      </c>
      <c r="J17" s="44">
        <v>6.1115399999999998</v>
      </c>
    </row>
    <row r="18" spans="1:12" ht="15.75" x14ac:dyDescent="0.25">
      <c r="A18" s="46" t="s">
        <v>32</v>
      </c>
      <c r="B18" s="253"/>
      <c r="C18" s="245"/>
      <c r="D18" s="47">
        <v>14.32</v>
      </c>
      <c r="E18" s="47">
        <v>0</v>
      </c>
      <c r="F18" s="47">
        <v>0.1512</v>
      </c>
      <c r="G18" s="47">
        <v>0</v>
      </c>
      <c r="H18" s="48">
        <f t="shared" si="0"/>
        <v>14.4712</v>
      </c>
      <c r="I18" s="47">
        <v>17.491</v>
      </c>
      <c r="J18" s="47">
        <v>10.462999999999999</v>
      </c>
    </row>
    <row r="19" spans="1:12" ht="15.75" x14ac:dyDescent="0.25">
      <c r="A19" s="43" t="s">
        <v>33</v>
      </c>
      <c r="B19" s="255"/>
      <c r="C19" s="245"/>
      <c r="D19" s="44">
        <v>89.716999999999999</v>
      </c>
      <c r="E19" s="44">
        <v>0</v>
      </c>
      <c r="F19" s="44">
        <v>1.5713999999999999</v>
      </c>
      <c r="G19" s="44">
        <v>0</v>
      </c>
      <c r="H19" s="45">
        <f t="shared" si="0"/>
        <v>91.288399999999996</v>
      </c>
      <c r="I19" s="44">
        <v>79.322140000000005</v>
      </c>
      <c r="J19" s="44">
        <v>122.30038</v>
      </c>
    </row>
    <row r="20" spans="1:12" ht="15.75" x14ac:dyDescent="0.25">
      <c r="A20" s="46" t="s">
        <v>34</v>
      </c>
      <c r="B20" s="253"/>
      <c r="C20" s="245"/>
      <c r="D20" s="47">
        <v>9.9359999999999999</v>
      </c>
      <c r="E20" s="47">
        <v>0</v>
      </c>
      <c r="F20" s="47">
        <v>0</v>
      </c>
      <c r="G20" s="47">
        <v>0</v>
      </c>
      <c r="H20" s="48">
        <f t="shared" si="0"/>
        <v>9.9359999999999999</v>
      </c>
      <c r="I20" s="47">
        <v>0</v>
      </c>
      <c r="J20" s="47">
        <v>27.6</v>
      </c>
    </row>
    <row r="21" spans="1:12" ht="15.75" x14ac:dyDescent="0.25">
      <c r="A21" s="43" t="s">
        <v>35</v>
      </c>
      <c r="B21" s="255"/>
      <c r="C21" s="245"/>
      <c r="D21" s="44">
        <v>4.9829999999999997</v>
      </c>
      <c r="E21" s="44">
        <v>0</v>
      </c>
      <c r="F21" s="44">
        <v>0</v>
      </c>
      <c r="G21" s="44">
        <v>0</v>
      </c>
      <c r="H21" s="45">
        <f t="shared" si="0"/>
        <v>4.9829999999999997</v>
      </c>
      <c r="I21" s="44">
        <v>0</v>
      </c>
      <c r="J21" s="44">
        <v>0</v>
      </c>
    </row>
    <row r="22" spans="1:12" ht="15.75" x14ac:dyDescent="0.25">
      <c r="A22" s="46" t="s">
        <v>36</v>
      </c>
      <c r="B22" s="253"/>
      <c r="C22" s="245"/>
      <c r="D22" s="47">
        <v>6.7709999999999999</v>
      </c>
      <c r="E22" s="47">
        <v>0</v>
      </c>
      <c r="F22" s="47">
        <v>15.1092</v>
      </c>
      <c r="G22" s="47">
        <v>0</v>
      </c>
      <c r="H22" s="48">
        <f t="shared" si="0"/>
        <v>21.880199999999999</v>
      </c>
      <c r="I22" s="47">
        <v>14.00328</v>
      </c>
      <c r="J22" s="47">
        <v>22.853819999999999</v>
      </c>
    </row>
    <row r="23" spans="1:12" ht="15.75" x14ac:dyDescent="0.25">
      <c r="A23" s="43" t="s">
        <v>37</v>
      </c>
      <c r="B23" s="255"/>
      <c r="C23" s="245"/>
      <c r="D23" s="44">
        <v>0</v>
      </c>
      <c r="E23" s="44">
        <v>0</v>
      </c>
      <c r="F23" s="44">
        <v>0</v>
      </c>
      <c r="G23" s="44">
        <v>17.7</v>
      </c>
      <c r="H23" s="45">
        <f t="shared" si="0"/>
        <v>17.7</v>
      </c>
      <c r="I23" s="44">
        <v>57</v>
      </c>
      <c r="J23" s="44">
        <v>0.11044</v>
      </c>
    </row>
    <row r="24" spans="1:12" ht="15.75" x14ac:dyDescent="0.25">
      <c r="A24" s="49" t="s">
        <v>38</v>
      </c>
      <c r="B24" s="250"/>
      <c r="C24" s="245"/>
      <c r="D24" s="50">
        <f t="shared" ref="D24:J24" si="1">SUM(D9,D10,D11,D12,D13,D14,D15,D16,D17,D18,D19,D20,D21,D22,D23)</f>
        <v>500.55499999999995</v>
      </c>
      <c r="E24" s="50">
        <f t="shared" si="1"/>
        <v>0</v>
      </c>
      <c r="F24" s="50">
        <f t="shared" si="1"/>
        <v>22.879799999999999</v>
      </c>
      <c r="G24" s="50">
        <f t="shared" si="1"/>
        <v>22.6</v>
      </c>
      <c r="H24" s="51">
        <f t="shared" si="1"/>
        <v>546.0347999999999</v>
      </c>
      <c r="I24" s="47">
        <f t="shared" si="1"/>
        <v>545.04773999999998</v>
      </c>
      <c r="J24" s="47">
        <f t="shared" si="1"/>
        <v>524.50174000000015</v>
      </c>
    </row>
    <row r="26" spans="1:12" ht="15.75" x14ac:dyDescent="0.25">
      <c r="A26" s="39" t="s">
        <v>39</v>
      </c>
      <c r="B26" s="254"/>
      <c r="C26" s="245"/>
      <c r="D26" s="40"/>
      <c r="E26" s="40"/>
      <c r="F26" s="40"/>
      <c r="G26" s="40"/>
      <c r="H26" s="41"/>
      <c r="I26" s="42"/>
      <c r="J26" s="42"/>
    </row>
    <row r="27" spans="1:12" ht="15.75" x14ac:dyDescent="0.25">
      <c r="A27" s="43" t="s">
        <v>40</v>
      </c>
      <c r="B27" s="255"/>
      <c r="C27" s="245"/>
      <c r="D27" s="44">
        <v>5.7350000000000003</v>
      </c>
      <c r="E27" s="44">
        <v>0</v>
      </c>
      <c r="F27" s="44">
        <v>0.4914</v>
      </c>
      <c r="G27" s="44">
        <v>0</v>
      </c>
      <c r="H27" s="45">
        <f t="shared" ref="H27:H34" si="2">SUM(D27,E27,F27,G27)</f>
        <v>6.2263999999999999</v>
      </c>
      <c r="I27" s="44">
        <v>6.2230400000000001</v>
      </c>
      <c r="J27" s="44">
        <v>1.58022</v>
      </c>
      <c r="L27" s="235"/>
    </row>
    <row r="28" spans="1:12" ht="15.75" x14ac:dyDescent="0.25">
      <c r="A28" s="46" t="s">
        <v>41</v>
      </c>
      <c r="B28" s="253"/>
      <c r="C28" s="245"/>
      <c r="D28" s="47">
        <v>0</v>
      </c>
      <c r="E28" s="47">
        <v>0</v>
      </c>
      <c r="F28" s="47">
        <v>0</v>
      </c>
      <c r="G28" s="47">
        <v>0</v>
      </c>
      <c r="H28" s="48">
        <f t="shared" si="2"/>
        <v>0</v>
      </c>
      <c r="I28" s="47">
        <v>0.108</v>
      </c>
      <c r="J28" s="47">
        <v>0.11792</v>
      </c>
    </row>
    <row r="29" spans="1:12" ht="15.75" x14ac:dyDescent="0.25">
      <c r="A29" s="43" t="s">
        <v>42</v>
      </c>
      <c r="B29" s="255"/>
      <c r="C29" s="245"/>
      <c r="D29" s="44">
        <v>15.616</v>
      </c>
      <c r="E29" s="44">
        <v>0</v>
      </c>
      <c r="F29" s="44">
        <v>0.28620000000000001</v>
      </c>
      <c r="G29" s="44">
        <v>0</v>
      </c>
      <c r="H29" s="45">
        <f t="shared" si="2"/>
        <v>15.902200000000001</v>
      </c>
      <c r="I29" s="44">
        <v>10.055999999999999</v>
      </c>
      <c r="J29" s="44">
        <v>5.1296400000000002</v>
      </c>
    </row>
    <row r="30" spans="1:12" ht="15.75" x14ac:dyDescent="0.25">
      <c r="A30" s="46" t="s">
        <v>43</v>
      </c>
      <c r="B30" s="253"/>
      <c r="C30" s="245"/>
      <c r="D30" s="47">
        <v>0</v>
      </c>
      <c r="E30" s="47">
        <v>0</v>
      </c>
      <c r="F30" s="47">
        <v>0.2646</v>
      </c>
      <c r="G30" s="47">
        <v>0</v>
      </c>
      <c r="H30" s="48">
        <f t="shared" si="2"/>
        <v>0.2646</v>
      </c>
      <c r="I30" s="47">
        <v>0.22625999999999999</v>
      </c>
      <c r="J30" s="47">
        <v>0.19633999999999999</v>
      </c>
    </row>
    <row r="31" spans="1:12" ht="15.75" x14ac:dyDescent="0.25">
      <c r="A31" s="43" t="s">
        <v>44</v>
      </c>
      <c r="B31" s="255"/>
      <c r="C31" s="245"/>
      <c r="D31" s="44">
        <v>0</v>
      </c>
      <c r="E31" s="44">
        <v>0</v>
      </c>
      <c r="F31" s="44">
        <v>0</v>
      </c>
      <c r="G31" s="44">
        <v>0</v>
      </c>
      <c r="H31" s="45">
        <f t="shared" si="2"/>
        <v>0</v>
      </c>
      <c r="I31" s="44">
        <v>0.1053</v>
      </c>
      <c r="J31" s="44">
        <v>5.1299999999999998E-2</v>
      </c>
    </row>
    <row r="32" spans="1:12" ht="15.75" x14ac:dyDescent="0.25">
      <c r="A32" s="46" t="s">
        <v>45</v>
      </c>
      <c r="B32" s="253"/>
      <c r="C32" s="245"/>
      <c r="D32" s="47">
        <v>0</v>
      </c>
      <c r="E32" s="47">
        <v>0</v>
      </c>
      <c r="F32" s="47">
        <v>0.108</v>
      </c>
      <c r="G32" s="47">
        <v>0</v>
      </c>
      <c r="H32" s="48">
        <f t="shared" si="2"/>
        <v>0.108</v>
      </c>
      <c r="I32" s="47">
        <v>0</v>
      </c>
      <c r="J32" s="47">
        <v>0</v>
      </c>
    </row>
    <row r="33" spans="1:12" ht="15.75" x14ac:dyDescent="0.25">
      <c r="A33" s="43" t="s">
        <v>46</v>
      </c>
      <c r="B33" s="255"/>
      <c r="C33" s="245"/>
      <c r="D33" s="44">
        <v>0</v>
      </c>
      <c r="E33" s="44">
        <v>0</v>
      </c>
      <c r="F33" s="44">
        <v>0</v>
      </c>
      <c r="G33" s="44">
        <v>0</v>
      </c>
      <c r="H33" s="45">
        <f t="shared" si="2"/>
        <v>0</v>
      </c>
      <c r="I33" s="44">
        <v>0</v>
      </c>
      <c r="J33" s="44">
        <v>3.4720399999999998</v>
      </c>
    </row>
    <row r="34" spans="1:12" ht="15.75" x14ac:dyDescent="0.25">
      <c r="A34" s="46" t="s">
        <v>37</v>
      </c>
      <c r="B34" s="253"/>
      <c r="C34" s="245"/>
      <c r="D34" s="47">
        <v>0</v>
      </c>
      <c r="E34" s="47">
        <v>0</v>
      </c>
      <c r="F34" s="47">
        <v>0</v>
      </c>
      <c r="G34" s="47">
        <v>0</v>
      </c>
      <c r="H34" s="48">
        <f t="shared" si="2"/>
        <v>0</v>
      </c>
      <c r="I34" s="47">
        <v>2.7</v>
      </c>
      <c r="J34" s="47">
        <v>1.4E-2</v>
      </c>
    </row>
    <row r="35" spans="1:12" ht="15.75" x14ac:dyDescent="0.25">
      <c r="A35" s="49" t="s">
        <v>38</v>
      </c>
      <c r="B35" s="250"/>
      <c r="C35" s="245"/>
      <c r="D35" s="50">
        <f t="shared" ref="D35:J35" si="3">SUM(D27,D28,D29,D30,D31,D32,D33,D34)</f>
        <v>21.350999999999999</v>
      </c>
      <c r="E35" s="50">
        <f t="shared" si="3"/>
        <v>0</v>
      </c>
      <c r="F35" s="50">
        <f t="shared" si="3"/>
        <v>1.1502000000000001</v>
      </c>
      <c r="G35" s="50">
        <f t="shared" si="3"/>
        <v>0</v>
      </c>
      <c r="H35" s="51">
        <f t="shared" si="3"/>
        <v>22.501200000000001</v>
      </c>
      <c r="I35" s="47">
        <f t="shared" si="3"/>
        <v>19.418599999999998</v>
      </c>
      <c r="J35" s="47">
        <f t="shared" si="3"/>
        <v>10.56146</v>
      </c>
    </row>
    <row r="37" spans="1:12" ht="15.75" x14ac:dyDescent="0.25">
      <c r="A37" s="39" t="s">
        <v>47</v>
      </c>
      <c r="B37" s="254"/>
      <c r="C37" s="245"/>
      <c r="D37" s="40"/>
      <c r="E37" s="40"/>
      <c r="F37" s="40"/>
      <c r="G37" s="40"/>
      <c r="H37" s="41"/>
      <c r="I37" s="42"/>
      <c r="J37" s="42"/>
    </row>
    <row r="38" spans="1:12" ht="15.75" x14ac:dyDescent="0.25">
      <c r="A38" s="43" t="s">
        <v>48</v>
      </c>
      <c r="B38" s="255"/>
      <c r="C38" s="245"/>
      <c r="D38" s="44">
        <v>0</v>
      </c>
      <c r="E38" s="44">
        <v>0</v>
      </c>
      <c r="F38" s="44">
        <v>0.23219999999999999</v>
      </c>
      <c r="G38" s="44">
        <v>0</v>
      </c>
      <c r="H38" s="45">
        <f t="shared" ref="H38:H45" si="4">SUM(D38,E38,F38,G38)</f>
        <v>0.23219999999999999</v>
      </c>
      <c r="I38" s="44">
        <v>0.27</v>
      </c>
      <c r="J38" s="44">
        <v>0</v>
      </c>
      <c r="L38" s="235"/>
    </row>
    <row r="39" spans="1:12" ht="15.75" x14ac:dyDescent="0.25">
      <c r="A39" s="46" t="s">
        <v>49</v>
      </c>
      <c r="B39" s="253"/>
      <c r="C39" s="245"/>
      <c r="D39" s="47">
        <v>0</v>
      </c>
      <c r="E39" s="47">
        <v>0</v>
      </c>
      <c r="F39" s="47">
        <v>7.0199999999999999E-2</v>
      </c>
      <c r="G39" s="47">
        <v>0</v>
      </c>
      <c r="H39" s="48">
        <f t="shared" si="4"/>
        <v>7.0199999999999999E-2</v>
      </c>
      <c r="I39" s="47">
        <v>0</v>
      </c>
      <c r="J39" s="47">
        <v>0.17111999999999999</v>
      </c>
    </row>
    <row r="40" spans="1:12" ht="15.75" x14ac:dyDescent="0.25">
      <c r="A40" s="43" t="s">
        <v>50</v>
      </c>
      <c r="B40" s="255"/>
      <c r="C40" s="245"/>
      <c r="D40" s="44">
        <v>0</v>
      </c>
      <c r="E40" s="44">
        <v>0</v>
      </c>
      <c r="F40" s="44">
        <v>0.24840000000000001</v>
      </c>
      <c r="G40" s="44">
        <v>0</v>
      </c>
      <c r="H40" s="45">
        <f t="shared" si="4"/>
        <v>0.24840000000000001</v>
      </c>
      <c r="I40" s="44">
        <v>0.39204</v>
      </c>
      <c r="J40" s="44">
        <v>0.35221999999999998</v>
      </c>
    </row>
    <row r="41" spans="1:12" ht="15.75" x14ac:dyDescent="0.25">
      <c r="A41" s="46" t="s">
        <v>51</v>
      </c>
      <c r="B41" s="253"/>
      <c r="C41" s="245"/>
      <c r="D41" s="47">
        <v>0</v>
      </c>
      <c r="E41" s="47">
        <v>0</v>
      </c>
      <c r="F41" s="47">
        <v>0</v>
      </c>
      <c r="G41" s="47">
        <v>0</v>
      </c>
      <c r="H41" s="48">
        <f t="shared" si="4"/>
        <v>0</v>
      </c>
      <c r="I41" s="47">
        <v>5.3999999999999999E-2</v>
      </c>
      <c r="J41" s="47">
        <v>0</v>
      </c>
    </row>
    <row r="42" spans="1:12" ht="15.75" x14ac:dyDescent="0.25">
      <c r="A42" s="43" t="s">
        <v>52</v>
      </c>
      <c r="B42" s="255"/>
      <c r="C42" s="245"/>
      <c r="D42" s="44">
        <v>0</v>
      </c>
      <c r="E42" s="44">
        <v>0</v>
      </c>
      <c r="F42" s="44">
        <v>2.4407999999999999</v>
      </c>
      <c r="G42" s="44">
        <v>0</v>
      </c>
      <c r="H42" s="45">
        <f t="shared" si="4"/>
        <v>2.4407999999999999</v>
      </c>
      <c r="I42" s="44">
        <v>3.7162799999999998</v>
      </c>
      <c r="J42" s="44">
        <v>2.8539400000000001</v>
      </c>
    </row>
    <row r="43" spans="1:12" ht="15.75" x14ac:dyDescent="0.25">
      <c r="A43" s="46" t="s">
        <v>53</v>
      </c>
      <c r="B43" s="253"/>
      <c r="C43" s="245"/>
      <c r="D43" s="47">
        <v>0</v>
      </c>
      <c r="E43" s="47">
        <v>0</v>
      </c>
      <c r="F43" s="47">
        <v>0.999</v>
      </c>
      <c r="G43" s="47">
        <v>0</v>
      </c>
      <c r="H43" s="48">
        <f t="shared" si="4"/>
        <v>0.999</v>
      </c>
      <c r="I43" s="47">
        <v>0.97199999999999998</v>
      </c>
      <c r="J43" s="47">
        <v>1.1776599999999999</v>
      </c>
    </row>
    <row r="44" spans="1:12" ht="15.75" x14ac:dyDescent="0.25">
      <c r="A44" s="43" t="s">
        <v>54</v>
      </c>
      <c r="B44" s="255"/>
      <c r="C44" s="245"/>
      <c r="D44" s="44">
        <v>0</v>
      </c>
      <c r="E44" s="44">
        <v>0</v>
      </c>
      <c r="F44" s="44">
        <v>5.3999999999999999E-2</v>
      </c>
      <c r="G44" s="44">
        <v>0</v>
      </c>
      <c r="H44" s="45">
        <f t="shared" si="4"/>
        <v>5.3999999999999999E-2</v>
      </c>
      <c r="I44" s="44">
        <v>0</v>
      </c>
      <c r="J44" s="44">
        <v>0</v>
      </c>
    </row>
    <row r="45" spans="1:12" ht="15.75" x14ac:dyDescent="0.25">
      <c r="A45" s="46" t="s">
        <v>37</v>
      </c>
      <c r="B45" s="253"/>
      <c r="C45" s="245"/>
      <c r="D45" s="47">
        <v>0</v>
      </c>
      <c r="E45" s="47">
        <v>0</v>
      </c>
      <c r="F45" s="47">
        <v>0</v>
      </c>
      <c r="G45" s="47">
        <v>0</v>
      </c>
      <c r="H45" s="48">
        <f t="shared" si="4"/>
        <v>0</v>
      </c>
      <c r="I45" s="47">
        <v>0</v>
      </c>
      <c r="J45" s="47">
        <v>5.9479999999999998E-2</v>
      </c>
    </row>
    <row r="46" spans="1:12" ht="15.75" x14ac:dyDescent="0.25">
      <c r="A46" s="49" t="s">
        <v>38</v>
      </c>
      <c r="B46" s="250"/>
      <c r="C46" s="245"/>
      <c r="D46" s="50">
        <f t="shared" ref="D46:J46" si="5">SUM(D38,D39,D40,D41,D42,D43,D44,D45)</f>
        <v>0</v>
      </c>
      <c r="E46" s="50">
        <f t="shared" si="5"/>
        <v>0</v>
      </c>
      <c r="F46" s="50">
        <f t="shared" si="5"/>
        <v>4.0446</v>
      </c>
      <c r="G46" s="50">
        <f t="shared" si="5"/>
        <v>0</v>
      </c>
      <c r="H46" s="51">
        <f t="shared" si="5"/>
        <v>4.0446</v>
      </c>
      <c r="I46" s="47">
        <f t="shared" si="5"/>
        <v>5.4043200000000002</v>
      </c>
      <c r="J46" s="47">
        <f t="shared" si="5"/>
        <v>4.61442</v>
      </c>
    </row>
    <row r="48" spans="1:12" ht="15.75" x14ac:dyDescent="0.25">
      <c r="A48" s="39" t="s">
        <v>55</v>
      </c>
      <c r="B48" s="254"/>
      <c r="C48" s="245"/>
      <c r="D48" s="40"/>
      <c r="E48" s="40"/>
      <c r="F48" s="40"/>
      <c r="G48" s="40"/>
      <c r="H48" s="41"/>
      <c r="I48" s="42"/>
      <c r="J48" s="42"/>
    </row>
    <row r="49" spans="1:12" ht="15.75" x14ac:dyDescent="0.25">
      <c r="A49" s="43" t="s">
        <v>56</v>
      </c>
      <c r="B49" s="255"/>
      <c r="C49" s="245"/>
      <c r="D49" s="44">
        <v>22.623000000000001</v>
      </c>
      <c r="E49" s="44">
        <v>0</v>
      </c>
      <c r="F49" s="44">
        <v>2.0790000000000002</v>
      </c>
      <c r="G49" s="44">
        <v>0</v>
      </c>
      <c r="H49" s="45">
        <f>SUM(D49,E49,F49,G49)</f>
        <v>24.702000000000002</v>
      </c>
      <c r="I49" s="44">
        <v>18.793980000000001</v>
      </c>
      <c r="J49" s="44">
        <v>23.99878</v>
      </c>
      <c r="L49" s="235"/>
    </row>
    <row r="50" spans="1:12" ht="15.75" x14ac:dyDescent="0.25">
      <c r="A50" s="46" t="s">
        <v>57</v>
      </c>
      <c r="B50" s="253"/>
      <c r="C50" s="245"/>
      <c r="D50" s="47">
        <v>0</v>
      </c>
      <c r="E50" s="47">
        <v>0</v>
      </c>
      <c r="F50" s="47">
        <v>25.990200000000002</v>
      </c>
      <c r="G50" s="47">
        <v>0</v>
      </c>
      <c r="H50" s="48">
        <f>SUM(D50,E50,F50,G50)</f>
        <v>25.990200000000002</v>
      </c>
      <c r="I50" s="47">
        <v>24.058620000000001</v>
      </c>
      <c r="J50" s="47">
        <v>18.83278</v>
      </c>
    </row>
    <row r="51" spans="1:12" ht="15.75" x14ac:dyDescent="0.25">
      <c r="A51" s="49" t="s">
        <v>38</v>
      </c>
      <c r="B51" s="250"/>
      <c r="C51" s="245"/>
      <c r="D51" s="50">
        <f t="shared" ref="D51:J51" si="6">SUM(D49,D50)</f>
        <v>22.623000000000001</v>
      </c>
      <c r="E51" s="50">
        <f t="shared" si="6"/>
        <v>0</v>
      </c>
      <c r="F51" s="50">
        <f t="shared" si="6"/>
        <v>28.069200000000002</v>
      </c>
      <c r="G51" s="50">
        <f t="shared" si="6"/>
        <v>0</v>
      </c>
      <c r="H51" s="51">
        <f t="shared" si="6"/>
        <v>50.6922</v>
      </c>
      <c r="I51" s="47">
        <f t="shared" si="6"/>
        <v>42.852600000000002</v>
      </c>
      <c r="J51" s="47">
        <f t="shared" si="6"/>
        <v>42.831559999999996</v>
      </c>
    </row>
    <row r="53" spans="1:12" ht="15.75" x14ac:dyDescent="0.25">
      <c r="A53" s="39" t="s">
        <v>58</v>
      </c>
      <c r="B53" s="254"/>
      <c r="C53" s="245"/>
      <c r="D53" s="40"/>
      <c r="E53" s="40"/>
      <c r="F53" s="40"/>
      <c r="G53" s="40"/>
      <c r="H53" s="41"/>
      <c r="I53" s="42"/>
      <c r="J53" s="42"/>
    </row>
    <row r="54" spans="1:12" ht="15.75" x14ac:dyDescent="0.25">
      <c r="A54" s="43" t="s">
        <v>59</v>
      </c>
      <c r="B54" s="255"/>
      <c r="C54" s="245"/>
      <c r="D54" s="44">
        <v>0</v>
      </c>
      <c r="E54" s="44">
        <v>0</v>
      </c>
      <c r="F54" s="44">
        <v>2.9969999999999999</v>
      </c>
      <c r="G54" s="44">
        <v>0</v>
      </c>
      <c r="H54" s="45">
        <f t="shared" ref="H54:H74" si="7">SUM(D54,E54,F54,G54)</f>
        <v>2.9969999999999999</v>
      </c>
      <c r="I54" s="44">
        <v>2.3468399999999998</v>
      </c>
      <c r="J54" s="44">
        <v>3.2728999999999999</v>
      </c>
      <c r="L54" s="235"/>
    </row>
    <row r="55" spans="1:12" ht="15.75" x14ac:dyDescent="0.25">
      <c r="A55" s="46" t="s">
        <v>11</v>
      </c>
      <c r="B55" s="253"/>
      <c r="C55" s="245"/>
      <c r="D55" s="47">
        <v>73.826999999999998</v>
      </c>
      <c r="E55" s="47">
        <v>0</v>
      </c>
      <c r="F55" s="47">
        <v>1.4796</v>
      </c>
      <c r="G55" s="47">
        <v>0</v>
      </c>
      <c r="H55" s="48">
        <f t="shared" si="7"/>
        <v>75.306600000000003</v>
      </c>
      <c r="I55" s="47">
        <v>61.578020000000002</v>
      </c>
      <c r="J55" s="47">
        <v>55.905859999999997</v>
      </c>
    </row>
    <row r="56" spans="1:12" ht="15.75" x14ac:dyDescent="0.25">
      <c r="A56" s="43" t="s">
        <v>60</v>
      </c>
      <c r="B56" s="255"/>
      <c r="C56" s="245"/>
      <c r="D56" s="44">
        <v>0</v>
      </c>
      <c r="E56" s="44">
        <v>0</v>
      </c>
      <c r="F56" s="44">
        <v>3.3317999999999999</v>
      </c>
      <c r="G56" s="44">
        <v>0</v>
      </c>
      <c r="H56" s="45">
        <f t="shared" si="7"/>
        <v>3.3317999999999999</v>
      </c>
      <c r="I56" s="44">
        <v>2.0649600000000001</v>
      </c>
      <c r="J56" s="44">
        <v>3.3593000000000002</v>
      </c>
    </row>
    <row r="57" spans="1:12" ht="15.75" x14ac:dyDescent="0.25">
      <c r="A57" s="46" t="s">
        <v>61</v>
      </c>
      <c r="B57" s="253"/>
      <c r="C57" s="245"/>
      <c r="D57" s="47">
        <v>1.4139999999999999</v>
      </c>
      <c r="E57" s="47">
        <v>0</v>
      </c>
      <c r="F57" s="47">
        <v>2.2517999999999998</v>
      </c>
      <c r="G57" s="47">
        <v>0</v>
      </c>
      <c r="H57" s="48">
        <f t="shared" si="7"/>
        <v>3.6657999999999999</v>
      </c>
      <c r="I57" s="47">
        <v>2.8921600000000001</v>
      </c>
      <c r="J57" s="47">
        <v>5.1523199999999996</v>
      </c>
    </row>
    <row r="58" spans="1:12" ht="15.75" x14ac:dyDescent="0.25">
      <c r="A58" s="43" t="s">
        <v>62</v>
      </c>
      <c r="B58" s="255"/>
      <c r="C58" s="245"/>
      <c r="D58" s="44">
        <v>0</v>
      </c>
      <c r="E58" s="44">
        <v>0</v>
      </c>
      <c r="F58" s="44">
        <v>0.38879999999999998</v>
      </c>
      <c r="G58" s="44">
        <v>0</v>
      </c>
      <c r="H58" s="45">
        <f t="shared" si="7"/>
        <v>0.38879999999999998</v>
      </c>
      <c r="I58" s="44">
        <v>0.24732000000000001</v>
      </c>
      <c r="J58" s="44">
        <v>0.27445999999999998</v>
      </c>
    </row>
    <row r="59" spans="1:12" ht="15.75" x14ac:dyDescent="0.25">
      <c r="A59" s="46" t="s">
        <v>63</v>
      </c>
      <c r="B59" s="253"/>
      <c r="C59" s="245"/>
      <c r="D59" s="47">
        <v>0</v>
      </c>
      <c r="E59" s="47">
        <v>0</v>
      </c>
      <c r="F59" s="47">
        <v>0.39419999999999999</v>
      </c>
      <c r="G59" s="47">
        <v>0</v>
      </c>
      <c r="H59" s="48">
        <f t="shared" si="7"/>
        <v>0.39419999999999999</v>
      </c>
      <c r="I59" s="47">
        <v>8.4779999999999994E-2</v>
      </c>
      <c r="J59" s="47">
        <v>7.6999999999999999E-2</v>
      </c>
    </row>
    <row r="60" spans="1:12" ht="15.75" x14ac:dyDescent="0.25">
      <c r="A60" s="43" t="s">
        <v>64</v>
      </c>
      <c r="B60" s="255"/>
      <c r="C60" s="245"/>
      <c r="D60" s="44">
        <v>0</v>
      </c>
      <c r="E60" s="44">
        <v>0</v>
      </c>
      <c r="F60" s="44">
        <v>0</v>
      </c>
      <c r="G60" s="44">
        <v>0</v>
      </c>
      <c r="H60" s="45">
        <f t="shared" si="7"/>
        <v>0</v>
      </c>
      <c r="I60" s="44">
        <v>0.16200000000000001</v>
      </c>
      <c r="J60" s="44">
        <v>9.7040000000000001E-2</v>
      </c>
    </row>
    <row r="61" spans="1:12" ht="15.75" x14ac:dyDescent="0.25">
      <c r="A61" s="46" t="s">
        <v>65</v>
      </c>
      <c r="B61" s="253"/>
      <c r="C61" s="245"/>
      <c r="D61" s="47">
        <v>0</v>
      </c>
      <c r="E61" s="47">
        <v>0</v>
      </c>
      <c r="F61" s="47">
        <v>0.69120000000000004</v>
      </c>
      <c r="G61" s="47">
        <v>0</v>
      </c>
      <c r="H61" s="48">
        <f t="shared" si="7"/>
        <v>0.69120000000000004</v>
      </c>
      <c r="I61" s="47">
        <v>0.51624000000000003</v>
      </c>
      <c r="J61" s="47">
        <v>0.59608000000000005</v>
      </c>
    </row>
    <row r="62" spans="1:12" ht="15.75" x14ac:dyDescent="0.25">
      <c r="A62" s="43" t="s">
        <v>66</v>
      </c>
      <c r="B62" s="255"/>
      <c r="C62" s="245"/>
      <c r="D62" s="44">
        <v>0</v>
      </c>
      <c r="E62" s="44">
        <v>0</v>
      </c>
      <c r="F62" s="44">
        <v>2.7E-2</v>
      </c>
      <c r="G62" s="44">
        <v>0</v>
      </c>
      <c r="H62" s="45">
        <f t="shared" si="7"/>
        <v>2.7E-2</v>
      </c>
      <c r="I62" s="44">
        <v>0.16200000000000001</v>
      </c>
      <c r="J62" s="44">
        <v>0.26366000000000001</v>
      </c>
    </row>
    <row r="63" spans="1:12" ht="15.75" x14ac:dyDescent="0.25">
      <c r="A63" s="46" t="s">
        <v>67</v>
      </c>
      <c r="B63" s="253"/>
      <c r="C63" s="245"/>
      <c r="D63" s="47">
        <v>0</v>
      </c>
      <c r="E63" s="47">
        <v>0</v>
      </c>
      <c r="F63" s="47">
        <v>0.70740000000000003</v>
      </c>
      <c r="G63" s="47">
        <v>0</v>
      </c>
      <c r="H63" s="48">
        <f t="shared" si="7"/>
        <v>0.70740000000000003</v>
      </c>
      <c r="I63" s="47">
        <v>0.51192000000000004</v>
      </c>
      <c r="J63" s="47">
        <v>0.76773999999999998</v>
      </c>
    </row>
    <row r="64" spans="1:12" ht="15.75" x14ac:dyDescent="0.25">
      <c r="A64" s="43" t="s">
        <v>68</v>
      </c>
      <c r="B64" s="255"/>
      <c r="C64" s="245"/>
      <c r="D64" s="44">
        <v>0</v>
      </c>
      <c r="E64" s="44">
        <v>0</v>
      </c>
      <c r="F64" s="44">
        <v>5.3999999999999999E-2</v>
      </c>
      <c r="G64" s="44">
        <v>0</v>
      </c>
      <c r="H64" s="45">
        <f t="shared" si="7"/>
        <v>5.3999999999999999E-2</v>
      </c>
      <c r="I64" s="44">
        <v>5.3999999999999999E-2</v>
      </c>
      <c r="J64" s="44">
        <v>0</v>
      </c>
    </row>
    <row r="65" spans="1:12" ht="15.75" x14ac:dyDescent="0.25">
      <c r="A65" s="46" t="s">
        <v>69</v>
      </c>
      <c r="B65" s="253"/>
      <c r="C65" s="245"/>
      <c r="D65" s="47">
        <v>66.802000000000007</v>
      </c>
      <c r="E65" s="47">
        <v>0</v>
      </c>
      <c r="F65" s="47">
        <v>0.4914</v>
      </c>
      <c r="G65" s="47">
        <v>0</v>
      </c>
      <c r="H65" s="48">
        <f t="shared" si="7"/>
        <v>67.293400000000005</v>
      </c>
      <c r="I65" s="47">
        <v>73.2196</v>
      </c>
      <c r="J65" s="47">
        <v>67.751760000000004</v>
      </c>
    </row>
    <row r="66" spans="1:12" ht="15.75" x14ac:dyDescent="0.25">
      <c r="A66" s="43" t="s">
        <v>70</v>
      </c>
      <c r="B66" s="255"/>
      <c r="C66" s="245"/>
      <c r="D66" s="44">
        <v>0</v>
      </c>
      <c r="E66" s="44">
        <v>0</v>
      </c>
      <c r="F66" s="44">
        <v>0.27539999999999998</v>
      </c>
      <c r="G66" s="44">
        <v>0</v>
      </c>
      <c r="H66" s="45">
        <f t="shared" si="7"/>
        <v>0.27539999999999998</v>
      </c>
      <c r="I66" s="44">
        <v>0.35370000000000001</v>
      </c>
      <c r="J66" s="44">
        <v>0.19600000000000001</v>
      </c>
    </row>
    <row r="67" spans="1:12" ht="15.75" x14ac:dyDescent="0.25">
      <c r="A67" s="46" t="s">
        <v>71</v>
      </c>
      <c r="B67" s="253"/>
      <c r="C67" s="245"/>
      <c r="D67" s="47">
        <v>0</v>
      </c>
      <c r="E67" s="47">
        <v>0</v>
      </c>
      <c r="F67" s="47">
        <v>7.0199999999999999E-2</v>
      </c>
      <c r="G67" s="47">
        <v>0</v>
      </c>
      <c r="H67" s="48">
        <f t="shared" si="7"/>
        <v>7.0199999999999999E-2</v>
      </c>
      <c r="I67" s="47">
        <v>0</v>
      </c>
      <c r="J67" s="47">
        <v>6.7419999999999994E-2</v>
      </c>
    </row>
    <row r="68" spans="1:12" ht="15.75" x14ac:dyDescent="0.25">
      <c r="A68" s="43" t="s">
        <v>72</v>
      </c>
      <c r="B68" s="255"/>
      <c r="C68" s="245"/>
      <c r="D68" s="44">
        <v>0</v>
      </c>
      <c r="E68" s="44">
        <v>0</v>
      </c>
      <c r="F68" s="44">
        <v>0</v>
      </c>
      <c r="G68" s="44">
        <v>0</v>
      </c>
      <c r="H68" s="45">
        <f t="shared" si="7"/>
        <v>0</v>
      </c>
      <c r="I68" s="44">
        <v>5.3999999999999999E-2</v>
      </c>
      <c r="J68" s="44">
        <v>8.6040000000000005E-2</v>
      </c>
    </row>
    <row r="69" spans="1:12" ht="15.75" x14ac:dyDescent="0.25">
      <c r="A69" s="46" t="s">
        <v>73</v>
      </c>
      <c r="B69" s="253"/>
      <c r="C69" s="245"/>
      <c r="D69" s="47">
        <v>0</v>
      </c>
      <c r="E69" s="47">
        <v>0</v>
      </c>
      <c r="F69" s="47">
        <v>2.6027999999999998</v>
      </c>
      <c r="G69" s="47">
        <v>0</v>
      </c>
      <c r="H69" s="48">
        <f t="shared" si="7"/>
        <v>2.6027999999999998</v>
      </c>
      <c r="I69" s="47">
        <v>1.6227</v>
      </c>
      <c r="J69" s="47">
        <v>2.48386</v>
      </c>
    </row>
    <row r="70" spans="1:12" ht="15.75" x14ac:dyDescent="0.25">
      <c r="A70" s="43" t="s">
        <v>74</v>
      </c>
      <c r="B70" s="255"/>
      <c r="C70" s="245"/>
      <c r="D70" s="44">
        <v>0</v>
      </c>
      <c r="E70" s="44">
        <v>0</v>
      </c>
      <c r="F70" s="44">
        <v>0</v>
      </c>
      <c r="G70" s="44">
        <v>0</v>
      </c>
      <c r="H70" s="45">
        <f t="shared" si="7"/>
        <v>0</v>
      </c>
      <c r="I70" s="44">
        <v>5.3999999999999999E-2</v>
      </c>
      <c r="J70" s="44">
        <v>0.11734</v>
      </c>
    </row>
    <row r="71" spans="1:12" ht="15.75" x14ac:dyDescent="0.25">
      <c r="A71" s="46" t="s">
        <v>75</v>
      </c>
      <c r="B71" s="253"/>
      <c r="C71" s="245"/>
      <c r="D71" s="47">
        <v>0</v>
      </c>
      <c r="E71" s="47">
        <v>0</v>
      </c>
      <c r="F71" s="47">
        <v>5.3999999999999999E-2</v>
      </c>
      <c r="G71" s="47">
        <v>0</v>
      </c>
      <c r="H71" s="48">
        <f t="shared" si="7"/>
        <v>5.3999999999999999E-2</v>
      </c>
      <c r="I71" s="47">
        <v>0.108</v>
      </c>
      <c r="J71" s="47">
        <v>6.5920000000000006E-2</v>
      </c>
    </row>
    <row r="72" spans="1:12" ht="15.75" x14ac:dyDescent="0.25">
      <c r="A72" s="43" t="s">
        <v>76</v>
      </c>
      <c r="B72" s="255"/>
      <c r="C72" s="245"/>
      <c r="D72" s="44">
        <v>0</v>
      </c>
      <c r="E72" s="44">
        <v>0</v>
      </c>
      <c r="F72" s="44">
        <v>5.3999999999999999E-2</v>
      </c>
      <c r="G72" s="44">
        <v>0</v>
      </c>
      <c r="H72" s="45">
        <f t="shared" si="7"/>
        <v>5.3999999999999999E-2</v>
      </c>
      <c r="I72" s="44">
        <v>0</v>
      </c>
      <c r="J72" s="44">
        <v>2.8000000000000001E-2</v>
      </c>
    </row>
    <row r="73" spans="1:12" ht="15.75" x14ac:dyDescent="0.25">
      <c r="A73" s="46" t="s">
        <v>77</v>
      </c>
      <c r="B73" s="253"/>
      <c r="C73" s="245"/>
      <c r="D73" s="47">
        <v>0</v>
      </c>
      <c r="E73" s="47">
        <v>0</v>
      </c>
      <c r="F73" s="47">
        <v>0.39419999999999999</v>
      </c>
      <c r="G73" s="47">
        <v>0</v>
      </c>
      <c r="H73" s="48">
        <f t="shared" si="7"/>
        <v>0.39419999999999999</v>
      </c>
      <c r="I73" s="47">
        <v>0.4698</v>
      </c>
      <c r="J73" s="47">
        <v>1.07254</v>
      </c>
    </row>
    <row r="74" spans="1:12" ht="15.75" x14ac:dyDescent="0.25">
      <c r="A74" s="43" t="s">
        <v>37</v>
      </c>
      <c r="B74" s="255"/>
      <c r="C74" s="245"/>
      <c r="D74" s="44">
        <v>0</v>
      </c>
      <c r="E74" s="44">
        <v>0</v>
      </c>
      <c r="F74" s="44">
        <v>0</v>
      </c>
      <c r="G74" s="44">
        <v>0</v>
      </c>
      <c r="H74" s="45">
        <f t="shared" si="7"/>
        <v>0</v>
      </c>
      <c r="I74" s="44">
        <v>0</v>
      </c>
      <c r="J74" s="44">
        <v>8.566E-2</v>
      </c>
    </row>
    <row r="75" spans="1:12" ht="15.75" x14ac:dyDescent="0.25">
      <c r="A75" s="49" t="s">
        <v>38</v>
      </c>
      <c r="B75" s="250"/>
      <c r="C75" s="245"/>
      <c r="D75" s="50">
        <f t="shared" ref="D75:J75" si="8">SUM(D54,D55,D56,D57,D58,D59,D60,D61,D62,D63,D64,D65,D66,D67,D68,D69,D70,D71,D72,D73,D74)</f>
        <v>142.04300000000001</v>
      </c>
      <c r="E75" s="50">
        <f t="shared" si="8"/>
        <v>0</v>
      </c>
      <c r="F75" s="50">
        <f t="shared" si="8"/>
        <v>16.264799999999997</v>
      </c>
      <c r="G75" s="50">
        <f t="shared" si="8"/>
        <v>0</v>
      </c>
      <c r="H75" s="51">
        <f t="shared" si="8"/>
        <v>158.30780000000004</v>
      </c>
      <c r="I75" s="47">
        <f t="shared" si="8"/>
        <v>146.50204000000005</v>
      </c>
      <c r="J75" s="47">
        <f t="shared" si="8"/>
        <v>141.7209</v>
      </c>
    </row>
    <row r="77" spans="1:12" ht="15.75" x14ac:dyDescent="0.25">
      <c r="A77" s="39" t="s">
        <v>78</v>
      </c>
      <c r="B77" s="254"/>
      <c r="C77" s="245"/>
      <c r="D77" s="40"/>
      <c r="E77" s="40"/>
      <c r="F77" s="40"/>
      <c r="G77" s="40"/>
      <c r="H77" s="41"/>
      <c r="I77" s="42"/>
      <c r="J77" s="42"/>
    </row>
    <row r="78" spans="1:12" ht="15.75" x14ac:dyDescent="0.25">
      <c r="A78" s="43" t="s">
        <v>79</v>
      </c>
      <c r="B78" s="255"/>
      <c r="C78" s="245"/>
      <c r="D78" s="44">
        <v>6.4740000000000002</v>
      </c>
      <c r="E78" s="44">
        <v>0</v>
      </c>
      <c r="F78" s="44">
        <v>0.108</v>
      </c>
      <c r="G78" s="44">
        <v>0</v>
      </c>
      <c r="H78" s="45">
        <f t="shared" ref="H78:H95" si="9">SUM(D78,E78,F78,G78)</f>
        <v>6.5819999999999999</v>
      </c>
      <c r="I78" s="44">
        <v>15.125</v>
      </c>
      <c r="J78" s="44">
        <v>10.02004</v>
      </c>
      <c r="L78" s="235"/>
    </row>
    <row r="79" spans="1:12" ht="15.75" x14ac:dyDescent="0.25">
      <c r="A79" s="46" t="s">
        <v>80</v>
      </c>
      <c r="B79" s="253"/>
      <c r="C79" s="245"/>
      <c r="D79" s="47">
        <v>0</v>
      </c>
      <c r="E79" s="47">
        <v>0</v>
      </c>
      <c r="F79" s="47">
        <v>0</v>
      </c>
      <c r="G79" s="47">
        <v>0</v>
      </c>
      <c r="H79" s="48">
        <f t="shared" si="9"/>
        <v>0</v>
      </c>
      <c r="I79" s="47">
        <v>0</v>
      </c>
      <c r="J79" s="47">
        <v>0.03</v>
      </c>
    </row>
    <row r="80" spans="1:12" ht="15.75" x14ac:dyDescent="0.25">
      <c r="A80" s="43" t="s">
        <v>81</v>
      </c>
      <c r="B80" s="255"/>
      <c r="C80" s="245"/>
      <c r="D80" s="44">
        <v>0</v>
      </c>
      <c r="E80" s="44">
        <v>0</v>
      </c>
      <c r="F80" s="44">
        <v>0.40500000000000003</v>
      </c>
      <c r="G80" s="44">
        <v>0</v>
      </c>
      <c r="H80" s="45">
        <f t="shared" si="9"/>
        <v>0.40500000000000003</v>
      </c>
      <c r="I80" s="44">
        <v>0.40877999999999998</v>
      </c>
      <c r="J80" s="44">
        <v>0.26662000000000002</v>
      </c>
    </row>
    <row r="81" spans="1:10" ht="15.75" x14ac:dyDescent="0.25">
      <c r="A81" s="46" t="s">
        <v>82</v>
      </c>
      <c r="B81" s="253"/>
      <c r="C81" s="245"/>
      <c r="D81" s="47">
        <v>0</v>
      </c>
      <c r="E81" s="47">
        <v>0</v>
      </c>
      <c r="F81" s="47">
        <v>5.3999999999999999E-2</v>
      </c>
      <c r="G81" s="47">
        <v>0</v>
      </c>
      <c r="H81" s="48">
        <f t="shared" si="9"/>
        <v>5.3999999999999999E-2</v>
      </c>
      <c r="I81" s="47">
        <v>0</v>
      </c>
      <c r="J81" s="47">
        <v>0</v>
      </c>
    </row>
    <row r="82" spans="1:10" ht="15.75" x14ac:dyDescent="0.25">
      <c r="A82" s="43" t="s">
        <v>83</v>
      </c>
      <c r="B82" s="255"/>
      <c r="C82" s="245"/>
      <c r="D82" s="44">
        <v>0</v>
      </c>
      <c r="E82" s="44">
        <v>0</v>
      </c>
      <c r="F82" s="44">
        <v>3.6882000000000001</v>
      </c>
      <c r="G82" s="44">
        <v>0</v>
      </c>
      <c r="H82" s="45">
        <f t="shared" si="9"/>
        <v>3.6882000000000001</v>
      </c>
      <c r="I82" s="44">
        <v>7.9649999999999999</v>
      </c>
      <c r="J82" s="44">
        <v>6.7072200000000004</v>
      </c>
    </row>
    <row r="83" spans="1:10" ht="15.75" x14ac:dyDescent="0.25">
      <c r="A83" s="46" t="s">
        <v>84</v>
      </c>
      <c r="B83" s="253"/>
      <c r="C83" s="245"/>
      <c r="D83" s="47">
        <v>0</v>
      </c>
      <c r="E83" s="47">
        <v>0</v>
      </c>
      <c r="F83" s="47">
        <v>0</v>
      </c>
      <c r="G83" s="47">
        <v>0</v>
      </c>
      <c r="H83" s="48">
        <f t="shared" si="9"/>
        <v>0</v>
      </c>
      <c r="I83" s="47">
        <v>5.3999999999999999E-2</v>
      </c>
      <c r="J83" s="47">
        <v>1.4E-2</v>
      </c>
    </row>
    <row r="84" spans="1:10" ht="15.75" x14ac:dyDescent="0.25">
      <c r="A84" s="43" t="s">
        <v>85</v>
      </c>
      <c r="B84" s="255"/>
      <c r="C84" s="245"/>
      <c r="D84" s="44">
        <v>0</v>
      </c>
      <c r="E84" s="44">
        <v>0</v>
      </c>
      <c r="F84" s="44">
        <v>0</v>
      </c>
      <c r="G84" s="44">
        <v>0</v>
      </c>
      <c r="H84" s="45">
        <f t="shared" si="9"/>
        <v>0</v>
      </c>
      <c r="I84" s="44">
        <v>0.108</v>
      </c>
      <c r="J84" s="44">
        <v>0.12458</v>
      </c>
    </row>
    <row r="85" spans="1:10" ht="15.75" x14ac:dyDescent="0.25">
      <c r="A85" s="46" t="s">
        <v>86</v>
      </c>
      <c r="B85" s="253"/>
      <c r="C85" s="245"/>
      <c r="D85" s="47">
        <v>0</v>
      </c>
      <c r="E85" s="47">
        <v>0</v>
      </c>
      <c r="F85" s="47">
        <v>0.78839999999999999</v>
      </c>
      <c r="G85" s="47">
        <v>0</v>
      </c>
      <c r="H85" s="48">
        <f t="shared" si="9"/>
        <v>0.78839999999999999</v>
      </c>
      <c r="I85" s="47">
        <v>0.88236000000000003</v>
      </c>
      <c r="J85" s="47">
        <v>0.79998000000000002</v>
      </c>
    </row>
    <row r="86" spans="1:10" ht="15.75" x14ac:dyDescent="0.25">
      <c r="A86" s="43" t="s">
        <v>87</v>
      </c>
      <c r="B86" s="255"/>
      <c r="C86" s="245"/>
      <c r="D86" s="44">
        <v>0</v>
      </c>
      <c r="E86" s="44">
        <v>0</v>
      </c>
      <c r="F86" s="44">
        <v>0</v>
      </c>
      <c r="G86" s="44">
        <v>0</v>
      </c>
      <c r="H86" s="45">
        <f t="shared" si="9"/>
        <v>0</v>
      </c>
      <c r="I86" s="44">
        <v>0</v>
      </c>
      <c r="J86" s="44">
        <v>4.2999999999999997E-2</v>
      </c>
    </row>
    <row r="87" spans="1:10" ht="15.75" x14ac:dyDescent="0.25">
      <c r="A87" s="46" t="s">
        <v>88</v>
      </c>
      <c r="B87" s="253"/>
      <c r="C87" s="245"/>
      <c r="D87" s="47">
        <v>0</v>
      </c>
      <c r="E87" s="47">
        <v>0</v>
      </c>
      <c r="F87" s="47">
        <v>0</v>
      </c>
      <c r="G87" s="47">
        <v>0</v>
      </c>
      <c r="H87" s="48">
        <f t="shared" si="9"/>
        <v>0</v>
      </c>
      <c r="I87" s="47">
        <v>4.8599999999999997E-2</v>
      </c>
      <c r="J87" s="47">
        <v>1.0800000000000001E-2</v>
      </c>
    </row>
    <row r="88" spans="1:10" ht="15.75" x14ac:dyDescent="0.25">
      <c r="A88" s="43" t="s">
        <v>89</v>
      </c>
      <c r="B88" s="255"/>
      <c r="C88" s="245"/>
      <c r="D88" s="44">
        <v>0</v>
      </c>
      <c r="E88" s="44">
        <v>0</v>
      </c>
      <c r="F88" s="44">
        <v>0</v>
      </c>
      <c r="G88" s="44">
        <v>0</v>
      </c>
      <c r="H88" s="45">
        <f t="shared" si="9"/>
        <v>0</v>
      </c>
      <c r="I88" s="44">
        <v>0.216</v>
      </c>
      <c r="J88" s="44">
        <v>8.3000000000000004E-2</v>
      </c>
    </row>
    <row r="89" spans="1:10" ht="15.75" x14ac:dyDescent="0.25">
      <c r="A89" s="46" t="s">
        <v>90</v>
      </c>
      <c r="B89" s="253"/>
      <c r="C89" s="245"/>
      <c r="D89" s="47">
        <v>0</v>
      </c>
      <c r="E89" s="47">
        <v>0</v>
      </c>
      <c r="F89" s="47">
        <v>0.48060000000000003</v>
      </c>
      <c r="G89" s="47">
        <v>0</v>
      </c>
      <c r="H89" s="48">
        <f t="shared" si="9"/>
        <v>0.48060000000000003</v>
      </c>
      <c r="I89" s="47">
        <v>1.0934999999999999</v>
      </c>
      <c r="J89" s="47">
        <v>0.89336000000000004</v>
      </c>
    </row>
    <row r="90" spans="1:10" ht="15.75" x14ac:dyDescent="0.25">
      <c r="A90" s="43" t="s">
        <v>91</v>
      </c>
      <c r="B90" s="255"/>
      <c r="C90" s="245"/>
      <c r="D90" s="44">
        <v>0</v>
      </c>
      <c r="E90" s="44">
        <v>0</v>
      </c>
      <c r="F90" s="44">
        <v>0</v>
      </c>
      <c r="G90" s="44">
        <v>0</v>
      </c>
      <c r="H90" s="45">
        <f t="shared" si="9"/>
        <v>0</v>
      </c>
      <c r="I90" s="44">
        <v>5.3999999999999999E-2</v>
      </c>
      <c r="J90" s="44">
        <v>0</v>
      </c>
    </row>
    <row r="91" spans="1:10" ht="15.75" x14ac:dyDescent="0.25">
      <c r="A91" s="46" t="s">
        <v>92</v>
      </c>
      <c r="B91" s="253"/>
      <c r="C91" s="245"/>
      <c r="D91" s="47">
        <v>16.751999999999999</v>
      </c>
      <c r="E91" s="47">
        <v>0</v>
      </c>
      <c r="F91" s="47">
        <v>3.0834000000000001</v>
      </c>
      <c r="G91" s="47">
        <v>0</v>
      </c>
      <c r="H91" s="48">
        <f t="shared" si="9"/>
        <v>19.8354</v>
      </c>
      <c r="I91" s="47">
        <v>2.6519400000000002</v>
      </c>
      <c r="J91" s="47">
        <v>2.0108999999999999</v>
      </c>
    </row>
    <row r="92" spans="1:10" ht="15.75" x14ac:dyDescent="0.25">
      <c r="A92" s="43" t="s">
        <v>93</v>
      </c>
      <c r="B92" s="255"/>
      <c r="C92" s="245"/>
      <c r="D92" s="44">
        <v>0</v>
      </c>
      <c r="E92" s="44">
        <v>0</v>
      </c>
      <c r="F92" s="44">
        <v>0</v>
      </c>
      <c r="G92" s="44">
        <v>0</v>
      </c>
      <c r="H92" s="45">
        <f t="shared" si="9"/>
        <v>0</v>
      </c>
      <c r="I92" s="44">
        <v>0.26891999999999999</v>
      </c>
      <c r="J92" s="44">
        <v>0.182</v>
      </c>
    </row>
    <row r="93" spans="1:10" ht="15.75" x14ac:dyDescent="0.25">
      <c r="A93" s="46" t="s">
        <v>94</v>
      </c>
      <c r="B93" s="253"/>
      <c r="C93" s="245"/>
      <c r="D93" s="47">
        <v>0</v>
      </c>
      <c r="E93" s="47">
        <v>0</v>
      </c>
      <c r="F93" s="47">
        <v>0.16739999999999999</v>
      </c>
      <c r="G93" s="47">
        <v>0</v>
      </c>
      <c r="H93" s="48">
        <f t="shared" si="9"/>
        <v>0.16739999999999999</v>
      </c>
      <c r="I93" s="47">
        <v>0.13553999999999999</v>
      </c>
      <c r="J93" s="47">
        <v>0.107</v>
      </c>
    </row>
    <row r="94" spans="1:10" ht="15.75" x14ac:dyDescent="0.25">
      <c r="A94" s="43" t="s">
        <v>95</v>
      </c>
      <c r="B94" s="255"/>
      <c r="C94" s="245"/>
      <c r="D94" s="44">
        <v>0</v>
      </c>
      <c r="E94" s="44">
        <v>0</v>
      </c>
      <c r="F94" s="44">
        <v>0</v>
      </c>
      <c r="G94" s="44">
        <v>0</v>
      </c>
      <c r="H94" s="45">
        <f t="shared" si="9"/>
        <v>0</v>
      </c>
      <c r="I94" s="44">
        <v>0.13716</v>
      </c>
      <c r="J94" s="44">
        <v>9.8080000000000001E-2</v>
      </c>
    </row>
    <row r="95" spans="1:10" ht="15.75" x14ac:dyDescent="0.25">
      <c r="A95" s="46" t="s">
        <v>37</v>
      </c>
      <c r="B95" s="253"/>
      <c r="C95" s="245"/>
      <c r="D95" s="47">
        <v>0</v>
      </c>
      <c r="E95" s="47">
        <v>0</v>
      </c>
      <c r="F95" s="47">
        <v>0</v>
      </c>
      <c r="G95" s="47">
        <v>0</v>
      </c>
      <c r="H95" s="48">
        <f t="shared" si="9"/>
        <v>0</v>
      </c>
      <c r="I95" s="47">
        <v>0</v>
      </c>
      <c r="J95" s="47">
        <v>0.25144</v>
      </c>
    </row>
    <row r="96" spans="1:10" ht="15.75" x14ac:dyDescent="0.25">
      <c r="A96" s="49" t="s">
        <v>38</v>
      </c>
      <c r="B96" s="250"/>
      <c r="C96" s="245"/>
      <c r="D96" s="50">
        <f t="shared" ref="D96:J96" si="10">SUM(D78,D79,D80,D81,D82,D83,D84,D85,D86,D87,D88,D89,D90,D91,D92,D93,D94,D95)</f>
        <v>23.225999999999999</v>
      </c>
      <c r="E96" s="50">
        <f t="shared" si="10"/>
        <v>0</v>
      </c>
      <c r="F96" s="50">
        <f t="shared" si="10"/>
        <v>8.7750000000000021</v>
      </c>
      <c r="G96" s="50">
        <f t="shared" si="10"/>
        <v>0</v>
      </c>
      <c r="H96" s="51">
        <f t="shared" si="10"/>
        <v>32.000999999999998</v>
      </c>
      <c r="I96" s="47">
        <f t="shared" si="10"/>
        <v>29.148799999999998</v>
      </c>
      <c r="J96" s="47">
        <f t="shared" si="10"/>
        <v>21.642019999999995</v>
      </c>
    </row>
    <row r="98" spans="1:12" ht="15.75" x14ac:dyDescent="0.25">
      <c r="A98" s="39" t="s">
        <v>96</v>
      </c>
      <c r="B98" s="254"/>
      <c r="C98" s="245"/>
      <c r="D98" s="40"/>
      <c r="E98" s="40"/>
      <c r="F98" s="40"/>
      <c r="G98" s="40"/>
      <c r="H98" s="41"/>
      <c r="I98" s="42"/>
      <c r="J98" s="42"/>
    </row>
    <row r="99" spans="1:12" ht="15.75" x14ac:dyDescent="0.25">
      <c r="A99" s="43" t="s">
        <v>97</v>
      </c>
      <c r="B99" s="255"/>
      <c r="C99" s="245"/>
      <c r="D99" s="44">
        <v>10.348000000000001</v>
      </c>
      <c r="E99" s="44">
        <v>0</v>
      </c>
      <c r="F99" s="44">
        <v>0.52380000000000004</v>
      </c>
      <c r="G99" s="44">
        <v>0</v>
      </c>
      <c r="H99" s="45">
        <f t="shared" ref="H99:H110" si="11">SUM(D99,E99,F99,G99)</f>
        <v>10.8718</v>
      </c>
      <c r="I99" s="44">
        <v>30.73732</v>
      </c>
      <c r="J99" s="44">
        <v>3.1758999999999999</v>
      </c>
      <c r="L99" s="235"/>
    </row>
    <row r="100" spans="1:12" ht="15.75" x14ac:dyDescent="0.25">
      <c r="A100" s="46" t="s">
        <v>98</v>
      </c>
      <c r="B100" s="253"/>
      <c r="C100" s="245"/>
      <c r="D100" s="47">
        <v>0</v>
      </c>
      <c r="E100" s="47">
        <v>0</v>
      </c>
      <c r="F100" s="47">
        <v>2.4948000000000001</v>
      </c>
      <c r="G100" s="47">
        <v>0</v>
      </c>
      <c r="H100" s="48">
        <f t="shared" si="11"/>
        <v>2.4948000000000001</v>
      </c>
      <c r="I100" s="47">
        <v>1.04436</v>
      </c>
      <c r="J100" s="47">
        <v>0.46761999999999998</v>
      </c>
    </row>
    <row r="101" spans="1:12" ht="15.75" x14ac:dyDescent="0.25">
      <c r="A101" s="43" t="s">
        <v>99</v>
      </c>
      <c r="B101" s="255"/>
      <c r="C101" s="245"/>
      <c r="D101" s="44">
        <v>0</v>
      </c>
      <c r="E101" s="44">
        <v>0</v>
      </c>
      <c r="F101" s="44">
        <v>0</v>
      </c>
      <c r="G101" s="44">
        <v>0</v>
      </c>
      <c r="H101" s="45">
        <f t="shared" si="11"/>
        <v>0</v>
      </c>
      <c r="I101" s="44">
        <v>5.3999999999999999E-2</v>
      </c>
      <c r="J101" s="44">
        <v>0</v>
      </c>
    </row>
    <row r="102" spans="1:12" ht="15.75" x14ac:dyDescent="0.25">
      <c r="A102" s="46" t="s">
        <v>100</v>
      </c>
      <c r="B102" s="253"/>
      <c r="C102" s="245"/>
      <c r="D102" s="47">
        <v>0</v>
      </c>
      <c r="E102" s="47">
        <v>0</v>
      </c>
      <c r="F102" s="47">
        <v>0.4914</v>
      </c>
      <c r="G102" s="47">
        <v>0</v>
      </c>
      <c r="H102" s="48">
        <f t="shared" si="11"/>
        <v>0.4914</v>
      </c>
      <c r="I102" s="47">
        <v>0.42930000000000001</v>
      </c>
      <c r="J102" s="47">
        <v>0.1351</v>
      </c>
    </row>
    <row r="103" spans="1:12" ht="15.75" x14ac:dyDescent="0.25">
      <c r="A103" s="43" t="s">
        <v>101</v>
      </c>
      <c r="B103" s="255"/>
      <c r="C103" s="245"/>
      <c r="D103" s="44">
        <v>0</v>
      </c>
      <c r="E103" s="44">
        <v>0</v>
      </c>
      <c r="F103" s="44">
        <v>0</v>
      </c>
      <c r="G103" s="44">
        <v>0</v>
      </c>
      <c r="H103" s="45">
        <f t="shared" si="11"/>
        <v>0</v>
      </c>
      <c r="I103" s="44">
        <v>5.3999999999999999E-2</v>
      </c>
      <c r="J103" s="44">
        <v>6.5040000000000001E-2</v>
      </c>
    </row>
    <row r="104" spans="1:12" ht="15.75" x14ac:dyDescent="0.25">
      <c r="A104" s="46" t="s">
        <v>102</v>
      </c>
      <c r="B104" s="253"/>
      <c r="C104" s="245"/>
      <c r="D104" s="47">
        <v>0</v>
      </c>
      <c r="E104" s="47">
        <v>0</v>
      </c>
      <c r="F104" s="47">
        <v>0.1512</v>
      </c>
      <c r="G104" s="47">
        <v>0</v>
      </c>
      <c r="H104" s="48">
        <f t="shared" si="11"/>
        <v>0.1512</v>
      </c>
      <c r="I104" s="47">
        <v>5.3999999999999999E-2</v>
      </c>
      <c r="J104" s="47">
        <v>0.15834000000000001</v>
      </c>
    </row>
    <row r="105" spans="1:12" ht="15.75" x14ac:dyDescent="0.25">
      <c r="A105" s="43" t="s">
        <v>103</v>
      </c>
      <c r="B105" s="255"/>
      <c r="C105" s="245"/>
      <c r="D105" s="44">
        <v>0</v>
      </c>
      <c r="E105" s="44">
        <v>0</v>
      </c>
      <c r="F105" s="44">
        <v>0</v>
      </c>
      <c r="G105" s="44">
        <v>0</v>
      </c>
      <c r="H105" s="45">
        <f t="shared" si="11"/>
        <v>0</v>
      </c>
      <c r="I105" s="44">
        <v>5.3999999999999999E-2</v>
      </c>
      <c r="J105" s="44">
        <v>0</v>
      </c>
    </row>
    <row r="106" spans="1:12" ht="15.75" x14ac:dyDescent="0.25">
      <c r="A106" s="46" t="s">
        <v>104</v>
      </c>
      <c r="B106" s="253"/>
      <c r="C106" s="245"/>
      <c r="D106" s="47">
        <v>0</v>
      </c>
      <c r="E106" s="47">
        <v>0</v>
      </c>
      <c r="F106" s="47">
        <v>0</v>
      </c>
      <c r="G106" s="47">
        <v>0</v>
      </c>
      <c r="H106" s="48">
        <f t="shared" si="11"/>
        <v>0</v>
      </c>
      <c r="I106" s="47">
        <v>0</v>
      </c>
      <c r="J106" s="47">
        <v>2.5999999999999999E-2</v>
      </c>
    </row>
    <row r="107" spans="1:12" ht="15.75" x14ac:dyDescent="0.25">
      <c r="A107" s="43" t="s">
        <v>105</v>
      </c>
      <c r="B107" s="255"/>
      <c r="C107" s="245"/>
      <c r="D107" s="44">
        <v>81.203999999999994</v>
      </c>
      <c r="E107" s="44">
        <v>0</v>
      </c>
      <c r="F107" s="44">
        <v>0.70740000000000003</v>
      </c>
      <c r="G107" s="44">
        <v>0</v>
      </c>
      <c r="H107" s="45">
        <f t="shared" si="11"/>
        <v>81.9114</v>
      </c>
      <c r="I107" s="44">
        <v>61.595579999999998</v>
      </c>
      <c r="J107" s="44">
        <v>48.855080000000001</v>
      </c>
    </row>
    <row r="108" spans="1:12" ht="15.75" x14ac:dyDescent="0.25">
      <c r="A108" s="46" t="s">
        <v>106</v>
      </c>
      <c r="B108" s="253"/>
      <c r="C108" s="245"/>
      <c r="D108" s="47">
        <v>0</v>
      </c>
      <c r="E108" s="47">
        <v>0</v>
      </c>
      <c r="F108" s="47">
        <v>0</v>
      </c>
      <c r="G108" s="47">
        <v>0</v>
      </c>
      <c r="H108" s="48">
        <f t="shared" si="11"/>
        <v>0</v>
      </c>
      <c r="I108" s="47">
        <v>3.9E-2</v>
      </c>
      <c r="J108" s="47">
        <v>0</v>
      </c>
    </row>
    <row r="109" spans="1:12" ht="15.75" x14ac:dyDescent="0.25">
      <c r="A109" s="43" t="s">
        <v>107</v>
      </c>
      <c r="B109" s="255"/>
      <c r="C109" s="245"/>
      <c r="D109" s="44">
        <v>177.108</v>
      </c>
      <c r="E109" s="44">
        <v>0</v>
      </c>
      <c r="F109" s="44">
        <v>7.2035999999999998</v>
      </c>
      <c r="G109" s="44">
        <v>0</v>
      </c>
      <c r="H109" s="45">
        <f t="shared" si="11"/>
        <v>184.3116</v>
      </c>
      <c r="I109" s="44">
        <v>174.52083999999999</v>
      </c>
      <c r="J109" s="44">
        <v>136.37302</v>
      </c>
    </row>
    <row r="110" spans="1:12" ht="15.75" x14ac:dyDescent="0.25">
      <c r="A110" s="46" t="s">
        <v>37</v>
      </c>
      <c r="B110" s="253"/>
      <c r="C110" s="245"/>
      <c r="D110" s="47">
        <v>0</v>
      </c>
      <c r="E110" s="47">
        <v>0</v>
      </c>
      <c r="F110" s="47">
        <v>0</v>
      </c>
      <c r="G110" s="47">
        <v>0</v>
      </c>
      <c r="H110" s="48">
        <f t="shared" si="11"/>
        <v>0</v>
      </c>
      <c r="I110" s="47">
        <v>0</v>
      </c>
      <c r="J110" s="47">
        <v>8.208E-2</v>
      </c>
    </row>
    <row r="111" spans="1:12" ht="15.75" x14ac:dyDescent="0.25">
      <c r="A111" s="49" t="s">
        <v>38</v>
      </c>
      <c r="B111" s="250"/>
      <c r="C111" s="245"/>
      <c r="D111" s="50">
        <f t="shared" ref="D111:J111" si="12">SUM(D99,D100,D101,D102,D103,D104,D105,D106,D107,D108,D109,D110)</f>
        <v>268.65999999999997</v>
      </c>
      <c r="E111" s="50">
        <f t="shared" si="12"/>
        <v>0</v>
      </c>
      <c r="F111" s="50">
        <f t="shared" si="12"/>
        <v>11.572199999999999</v>
      </c>
      <c r="G111" s="50">
        <f t="shared" si="12"/>
        <v>0</v>
      </c>
      <c r="H111" s="51">
        <f t="shared" si="12"/>
        <v>280.23220000000003</v>
      </c>
      <c r="I111" s="47">
        <f t="shared" si="12"/>
        <v>268.58240000000001</v>
      </c>
      <c r="J111" s="47">
        <f t="shared" si="12"/>
        <v>189.33817999999999</v>
      </c>
    </row>
    <row r="113" spans="1:12" ht="15.75" x14ac:dyDescent="0.25">
      <c r="A113" s="39" t="s">
        <v>108</v>
      </c>
      <c r="B113" s="254"/>
      <c r="C113" s="245"/>
      <c r="D113" s="40"/>
      <c r="E113" s="40"/>
      <c r="F113" s="40"/>
      <c r="G113" s="40"/>
      <c r="H113" s="41"/>
      <c r="I113" s="42"/>
      <c r="J113" s="42"/>
    </row>
    <row r="114" spans="1:12" ht="15.75" x14ac:dyDescent="0.25">
      <c r="A114" s="43" t="s">
        <v>109</v>
      </c>
      <c r="B114" s="255"/>
      <c r="C114" s="245"/>
      <c r="D114" s="44">
        <v>33.131999999999998</v>
      </c>
      <c r="E114" s="44">
        <v>0</v>
      </c>
      <c r="F114" s="44">
        <v>0.58860000000000001</v>
      </c>
      <c r="G114" s="44">
        <v>0</v>
      </c>
      <c r="H114" s="45">
        <f>SUM(D114,E114,F114,G114)</f>
        <v>33.720599999999997</v>
      </c>
      <c r="I114" s="44">
        <v>17.204699999999999</v>
      </c>
      <c r="J114" s="44">
        <v>23.455300000000001</v>
      </c>
      <c r="L114" s="235"/>
    </row>
    <row r="115" spans="1:12" ht="15.75" x14ac:dyDescent="0.25">
      <c r="A115" s="46" t="s">
        <v>110</v>
      </c>
      <c r="B115" s="253"/>
      <c r="C115" s="245"/>
      <c r="D115" s="47">
        <v>1208.1289999999999</v>
      </c>
      <c r="E115" s="47">
        <v>0</v>
      </c>
      <c r="F115" s="47">
        <v>3.0078</v>
      </c>
      <c r="G115" s="47">
        <v>0</v>
      </c>
      <c r="H115" s="48">
        <f>SUM(D115,E115,F115,G115)</f>
        <v>1211.1368</v>
      </c>
      <c r="I115" s="47">
        <v>1101.21684</v>
      </c>
      <c r="J115" s="47">
        <v>1366.4793999999999</v>
      </c>
    </row>
    <row r="116" spans="1:12" ht="15.75" x14ac:dyDescent="0.25">
      <c r="A116" s="43" t="s">
        <v>111</v>
      </c>
      <c r="B116" s="255"/>
      <c r="C116" s="245"/>
      <c r="D116" s="44">
        <v>294.54199999999997</v>
      </c>
      <c r="E116" s="44">
        <v>0</v>
      </c>
      <c r="F116" s="44">
        <v>1.5551999999999999</v>
      </c>
      <c r="G116" s="44">
        <v>0</v>
      </c>
      <c r="H116" s="45">
        <f>SUM(D116,E116,F116,G116)</f>
        <v>296.09719999999999</v>
      </c>
      <c r="I116" s="44">
        <v>256.98250000000002</v>
      </c>
      <c r="J116" s="44">
        <v>250.5899</v>
      </c>
    </row>
    <row r="117" spans="1:12" ht="15.75" x14ac:dyDescent="0.25">
      <c r="A117" s="46" t="s">
        <v>112</v>
      </c>
      <c r="B117" s="253"/>
      <c r="C117" s="245"/>
      <c r="D117" s="47">
        <v>0</v>
      </c>
      <c r="E117" s="47">
        <v>0</v>
      </c>
      <c r="F117" s="47">
        <v>0</v>
      </c>
      <c r="G117" s="47">
        <v>0</v>
      </c>
      <c r="H117" s="48">
        <f>SUM(D117,E117,F117,G117)</f>
        <v>0</v>
      </c>
      <c r="I117" s="47">
        <v>5.3999999999999999E-2</v>
      </c>
      <c r="J117" s="47">
        <v>5.6000000000000001E-2</v>
      </c>
    </row>
    <row r="118" spans="1:12" ht="15.75" x14ac:dyDescent="0.25">
      <c r="A118" s="43" t="s">
        <v>37</v>
      </c>
      <c r="B118" s="255"/>
      <c r="C118" s="245"/>
      <c r="D118" s="44">
        <v>0</v>
      </c>
      <c r="E118" s="44">
        <v>0</v>
      </c>
      <c r="F118" s="44">
        <v>0</v>
      </c>
      <c r="G118" s="44">
        <v>0</v>
      </c>
      <c r="H118" s="45">
        <f>SUM(D118,E118,F118,G118)</f>
        <v>0</v>
      </c>
      <c r="I118" s="44">
        <v>0</v>
      </c>
      <c r="J118" s="44">
        <v>6.1080000000000002E-2</v>
      </c>
    </row>
    <row r="119" spans="1:12" ht="15.75" x14ac:dyDescent="0.25">
      <c r="A119" s="49" t="s">
        <v>38</v>
      </c>
      <c r="B119" s="250"/>
      <c r="C119" s="245"/>
      <c r="D119" s="50">
        <f t="shared" ref="D119:J119" si="13">SUM(D114,D115,D116,D117,D118)</f>
        <v>1535.8029999999999</v>
      </c>
      <c r="E119" s="50">
        <f t="shared" si="13"/>
        <v>0</v>
      </c>
      <c r="F119" s="50">
        <f t="shared" si="13"/>
        <v>5.1516000000000002</v>
      </c>
      <c r="G119" s="50">
        <f t="shared" si="13"/>
        <v>0</v>
      </c>
      <c r="H119" s="51">
        <f t="shared" si="13"/>
        <v>1540.9546</v>
      </c>
      <c r="I119" s="47">
        <f t="shared" si="13"/>
        <v>1375.4580400000002</v>
      </c>
      <c r="J119" s="47">
        <f t="shared" si="13"/>
        <v>1640.64168</v>
      </c>
    </row>
    <row r="121" spans="1:12" ht="15.75" x14ac:dyDescent="0.25">
      <c r="A121" s="39" t="s">
        <v>113</v>
      </c>
      <c r="B121" s="254"/>
      <c r="C121" s="245"/>
      <c r="D121" s="40"/>
      <c r="E121" s="40"/>
      <c r="F121" s="40"/>
      <c r="G121" s="40"/>
      <c r="H121" s="41"/>
      <c r="I121" s="42"/>
      <c r="J121" s="42"/>
    </row>
    <row r="122" spans="1:12" ht="15.75" x14ac:dyDescent="0.25">
      <c r="A122" s="43" t="s">
        <v>12</v>
      </c>
      <c r="B122" s="255"/>
      <c r="C122" s="245"/>
      <c r="D122" s="44">
        <v>3.3940000000000001</v>
      </c>
      <c r="E122" s="44">
        <v>0</v>
      </c>
      <c r="F122" s="44">
        <v>0</v>
      </c>
      <c r="G122" s="44">
        <v>0</v>
      </c>
      <c r="H122" s="45">
        <f t="shared" ref="H122:H134" si="14">SUM(D122,E122,F122,G122)</f>
        <v>3.3940000000000001</v>
      </c>
      <c r="I122" s="44">
        <v>0</v>
      </c>
      <c r="J122" s="44">
        <v>5.2450000000000001</v>
      </c>
      <c r="L122" s="235"/>
    </row>
    <row r="123" spans="1:12" ht="15.75" x14ac:dyDescent="0.25">
      <c r="A123" s="46" t="s">
        <v>114</v>
      </c>
      <c r="B123" s="253"/>
      <c r="C123" s="245"/>
      <c r="D123" s="47">
        <v>0</v>
      </c>
      <c r="E123" s="47">
        <v>0</v>
      </c>
      <c r="F123" s="47">
        <v>0</v>
      </c>
      <c r="G123" s="47">
        <v>0</v>
      </c>
      <c r="H123" s="48">
        <f t="shared" si="14"/>
        <v>0</v>
      </c>
      <c r="I123" s="47">
        <v>0</v>
      </c>
      <c r="J123" s="47">
        <v>2.1999999999999999E-2</v>
      </c>
    </row>
    <row r="124" spans="1:12" ht="15.75" x14ac:dyDescent="0.25">
      <c r="A124" s="43" t="s">
        <v>115</v>
      </c>
      <c r="B124" s="255"/>
      <c r="C124" s="245"/>
      <c r="D124" s="44">
        <v>53.255000000000003</v>
      </c>
      <c r="E124" s="44">
        <v>0</v>
      </c>
      <c r="F124" s="44">
        <v>11.944800000000001</v>
      </c>
      <c r="G124" s="44">
        <v>0</v>
      </c>
      <c r="H124" s="45">
        <f t="shared" si="14"/>
        <v>65.19980000000001</v>
      </c>
      <c r="I124" s="44">
        <v>143.86524</v>
      </c>
      <c r="J124" s="44">
        <v>167.43124</v>
      </c>
    </row>
    <row r="125" spans="1:12" ht="15.75" x14ac:dyDescent="0.25">
      <c r="A125" s="46" t="s">
        <v>116</v>
      </c>
      <c r="B125" s="253"/>
      <c r="C125" s="245"/>
      <c r="D125" s="47">
        <v>0</v>
      </c>
      <c r="E125" s="47">
        <v>0</v>
      </c>
      <c r="F125" s="47">
        <v>15.0174</v>
      </c>
      <c r="G125" s="47">
        <v>0</v>
      </c>
      <c r="H125" s="48">
        <f t="shared" si="14"/>
        <v>15.0174</v>
      </c>
      <c r="I125" s="47">
        <v>18.9405</v>
      </c>
      <c r="J125" s="47">
        <v>23.864159999999998</v>
      </c>
    </row>
    <row r="126" spans="1:12" ht="15.75" x14ac:dyDescent="0.25">
      <c r="A126" s="43" t="s">
        <v>117</v>
      </c>
      <c r="B126" s="255"/>
      <c r="C126" s="245"/>
      <c r="D126" s="44">
        <v>0</v>
      </c>
      <c r="E126" s="44">
        <v>0</v>
      </c>
      <c r="F126" s="44">
        <v>38.226599999999998</v>
      </c>
      <c r="G126" s="44">
        <v>0</v>
      </c>
      <c r="H126" s="45">
        <f t="shared" si="14"/>
        <v>38.226599999999998</v>
      </c>
      <c r="I126" s="44">
        <v>29.698920000000001</v>
      </c>
      <c r="J126" s="44">
        <v>34.182040000000001</v>
      </c>
    </row>
    <row r="127" spans="1:12" ht="15.75" x14ac:dyDescent="0.25">
      <c r="A127" s="46" t="s">
        <v>118</v>
      </c>
      <c r="B127" s="253"/>
      <c r="C127" s="245"/>
      <c r="D127" s="47">
        <v>0</v>
      </c>
      <c r="E127" s="47">
        <v>0</v>
      </c>
      <c r="F127" s="47">
        <v>5.67</v>
      </c>
      <c r="G127" s="47">
        <v>0</v>
      </c>
      <c r="H127" s="48">
        <f t="shared" si="14"/>
        <v>5.67</v>
      </c>
      <c r="I127" s="47">
        <v>6.5232000000000001</v>
      </c>
      <c r="J127" s="47">
        <v>6.7012600000000004</v>
      </c>
    </row>
    <row r="128" spans="1:12" ht="15.75" x14ac:dyDescent="0.25">
      <c r="A128" s="43" t="s">
        <v>119</v>
      </c>
      <c r="B128" s="255"/>
      <c r="C128" s="245"/>
      <c r="D128" s="44">
        <v>0</v>
      </c>
      <c r="E128" s="44">
        <v>0</v>
      </c>
      <c r="F128" s="44">
        <v>0.1404</v>
      </c>
      <c r="G128" s="44">
        <v>0</v>
      </c>
      <c r="H128" s="45">
        <f t="shared" si="14"/>
        <v>0.1404</v>
      </c>
      <c r="I128" s="44">
        <v>5.3999999999999999E-2</v>
      </c>
      <c r="J128" s="44">
        <v>0.11051999999999999</v>
      </c>
    </row>
    <row r="129" spans="1:12" ht="15.75" x14ac:dyDescent="0.25">
      <c r="A129" s="46" t="s">
        <v>120</v>
      </c>
      <c r="B129" s="253"/>
      <c r="C129" s="245"/>
      <c r="D129" s="47">
        <v>0</v>
      </c>
      <c r="E129" s="47">
        <v>0</v>
      </c>
      <c r="F129" s="47">
        <v>0.95040000000000002</v>
      </c>
      <c r="G129" s="47">
        <v>0</v>
      </c>
      <c r="H129" s="48">
        <f t="shared" si="14"/>
        <v>0.95040000000000002</v>
      </c>
      <c r="I129" s="47">
        <v>1.64646</v>
      </c>
      <c r="J129" s="47">
        <v>1.19068</v>
      </c>
    </row>
    <row r="130" spans="1:12" ht="15.75" x14ac:dyDescent="0.25">
      <c r="A130" s="43" t="s">
        <v>121</v>
      </c>
      <c r="B130" s="255"/>
      <c r="C130" s="245"/>
      <c r="D130" s="44">
        <v>0</v>
      </c>
      <c r="E130" s="44">
        <v>0</v>
      </c>
      <c r="F130" s="44">
        <v>2.16</v>
      </c>
      <c r="G130" s="44">
        <v>0</v>
      </c>
      <c r="H130" s="45">
        <f t="shared" si="14"/>
        <v>2.16</v>
      </c>
      <c r="I130" s="44">
        <v>2.1918600000000001</v>
      </c>
      <c r="J130" s="44">
        <v>2.9066800000000002</v>
      </c>
    </row>
    <row r="131" spans="1:12" ht="15.75" x14ac:dyDescent="0.25">
      <c r="A131" s="46" t="s">
        <v>122</v>
      </c>
      <c r="B131" s="253"/>
      <c r="C131" s="245"/>
      <c r="D131" s="47">
        <v>2.8180000000000001</v>
      </c>
      <c r="E131" s="47">
        <v>0</v>
      </c>
      <c r="F131" s="47">
        <v>22.788</v>
      </c>
      <c r="G131" s="47">
        <v>1.663</v>
      </c>
      <c r="H131" s="48">
        <f t="shared" si="14"/>
        <v>27.269000000000002</v>
      </c>
      <c r="I131" s="47">
        <v>24.180420000000002</v>
      </c>
      <c r="J131" s="47">
        <v>22.070699999999999</v>
      </c>
    </row>
    <row r="132" spans="1:12" ht="15.75" x14ac:dyDescent="0.25">
      <c r="A132" s="43" t="s">
        <v>123</v>
      </c>
      <c r="B132" s="255"/>
      <c r="C132" s="245"/>
      <c r="D132" s="44">
        <v>0</v>
      </c>
      <c r="E132" s="44">
        <v>0</v>
      </c>
      <c r="F132" s="44">
        <v>30.466799999999999</v>
      </c>
      <c r="G132" s="44">
        <v>0</v>
      </c>
      <c r="H132" s="45">
        <f t="shared" si="14"/>
        <v>30.466799999999999</v>
      </c>
      <c r="I132" s="44">
        <v>34.29918</v>
      </c>
      <c r="J132" s="44">
        <v>26.970220000000001</v>
      </c>
    </row>
    <row r="133" spans="1:12" ht="15.75" x14ac:dyDescent="0.25">
      <c r="A133" s="46" t="s">
        <v>124</v>
      </c>
      <c r="B133" s="253"/>
      <c r="C133" s="245"/>
      <c r="D133" s="47">
        <v>0</v>
      </c>
      <c r="E133" s="47">
        <v>0</v>
      </c>
      <c r="F133" s="47">
        <v>2.0844</v>
      </c>
      <c r="G133" s="47">
        <v>0</v>
      </c>
      <c r="H133" s="48">
        <f t="shared" si="14"/>
        <v>2.0844</v>
      </c>
      <c r="I133" s="47">
        <v>1.7706599999999999</v>
      </c>
      <c r="J133" s="47">
        <v>1.4409000000000001</v>
      </c>
    </row>
    <row r="134" spans="1:12" ht="15.75" x14ac:dyDescent="0.25">
      <c r="A134" s="43" t="s">
        <v>37</v>
      </c>
      <c r="B134" s="255"/>
      <c r="C134" s="245"/>
      <c r="D134" s="44">
        <v>0</v>
      </c>
      <c r="E134" s="44">
        <v>0</v>
      </c>
      <c r="F134" s="44">
        <v>0</v>
      </c>
      <c r="G134" s="44">
        <v>0</v>
      </c>
      <c r="H134" s="45">
        <f t="shared" si="14"/>
        <v>0</v>
      </c>
      <c r="I134" s="44">
        <v>0</v>
      </c>
      <c r="J134" s="44">
        <v>5.1720000000000002E-2</v>
      </c>
    </row>
    <row r="135" spans="1:12" ht="15.75" x14ac:dyDescent="0.25">
      <c r="A135" s="49" t="s">
        <v>38</v>
      </c>
      <c r="B135" s="250"/>
      <c r="C135" s="245"/>
      <c r="D135" s="50">
        <f t="shared" ref="D135:J135" si="15">SUM(D122,D123,D124,D125,D126,D127,D128,D129,D130,D131,D132,D133,D134)</f>
        <v>59.466999999999999</v>
      </c>
      <c r="E135" s="50">
        <f t="shared" si="15"/>
        <v>0</v>
      </c>
      <c r="F135" s="50">
        <f t="shared" si="15"/>
        <v>129.44879999999998</v>
      </c>
      <c r="G135" s="50">
        <f t="shared" si="15"/>
        <v>1.663</v>
      </c>
      <c r="H135" s="51">
        <f t="shared" si="15"/>
        <v>190.5788</v>
      </c>
      <c r="I135" s="47">
        <f t="shared" si="15"/>
        <v>263.17043999999999</v>
      </c>
      <c r="J135" s="47">
        <f t="shared" si="15"/>
        <v>292.18711999999994</v>
      </c>
    </row>
    <row r="137" spans="1:12" ht="15.75" x14ac:dyDescent="0.25">
      <c r="A137" s="39" t="s">
        <v>125</v>
      </c>
      <c r="B137" s="254"/>
      <c r="C137" s="245"/>
      <c r="D137" s="40"/>
      <c r="E137" s="40"/>
      <c r="F137" s="40"/>
      <c r="G137" s="40"/>
      <c r="H137" s="41"/>
      <c r="I137" s="42"/>
      <c r="J137" s="42"/>
    </row>
    <row r="138" spans="1:12" ht="15.75" x14ac:dyDescent="0.25">
      <c r="A138" s="43" t="s">
        <v>126</v>
      </c>
      <c r="B138" s="255"/>
      <c r="C138" s="245"/>
      <c r="D138" s="44">
        <v>0</v>
      </c>
      <c r="E138" s="44">
        <v>0</v>
      </c>
      <c r="F138" s="44">
        <v>5.6052</v>
      </c>
      <c r="G138" s="44">
        <v>0</v>
      </c>
      <c r="H138" s="45">
        <f>SUM(D138,E138,F138,G138)</f>
        <v>5.6052</v>
      </c>
      <c r="I138" s="44">
        <v>6.7683600000000004</v>
      </c>
      <c r="J138" s="44">
        <v>5.8023800000000003</v>
      </c>
      <c r="L138" s="235"/>
    </row>
    <row r="139" spans="1:12" ht="15.75" x14ac:dyDescent="0.25">
      <c r="A139" s="46" t="s">
        <v>127</v>
      </c>
      <c r="B139" s="253"/>
      <c r="C139" s="245"/>
      <c r="D139" s="47">
        <v>0</v>
      </c>
      <c r="E139" s="47">
        <v>0</v>
      </c>
      <c r="F139" s="47">
        <v>0</v>
      </c>
      <c r="G139" s="47">
        <v>0</v>
      </c>
      <c r="H139" s="48">
        <f>SUM(D139,E139,F139,G139)</f>
        <v>0</v>
      </c>
      <c r="I139" s="47">
        <v>0</v>
      </c>
      <c r="J139" s="47">
        <v>1.4E-2</v>
      </c>
    </row>
    <row r="140" spans="1:12" ht="15.75" x14ac:dyDescent="0.25">
      <c r="A140" s="43" t="s">
        <v>128</v>
      </c>
      <c r="B140" s="255"/>
      <c r="C140" s="245"/>
      <c r="D140" s="44">
        <v>0</v>
      </c>
      <c r="E140" s="44">
        <v>0</v>
      </c>
      <c r="F140" s="44">
        <v>0.81</v>
      </c>
      <c r="G140" s="44">
        <v>0</v>
      </c>
      <c r="H140" s="45">
        <f>SUM(D140,E140,F140,G140)</f>
        <v>0.81</v>
      </c>
      <c r="I140" s="44">
        <v>1.00926</v>
      </c>
      <c r="J140" s="44">
        <v>1.0788</v>
      </c>
    </row>
    <row r="141" spans="1:12" ht="15.75" x14ac:dyDescent="0.25">
      <c r="A141" s="46" t="s">
        <v>37</v>
      </c>
      <c r="B141" s="253"/>
      <c r="C141" s="245"/>
      <c r="D141" s="47">
        <v>0</v>
      </c>
      <c r="E141" s="47">
        <v>0</v>
      </c>
      <c r="F141" s="47">
        <v>0</v>
      </c>
      <c r="G141" s="47">
        <v>0</v>
      </c>
      <c r="H141" s="48">
        <f>SUM(D141,E141,F141,G141)</f>
        <v>0</v>
      </c>
      <c r="I141" s="47">
        <v>0</v>
      </c>
      <c r="J141" s="47">
        <v>6.5379999999999994E-2</v>
      </c>
    </row>
    <row r="142" spans="1:12" ht="15.75" x14ac:dyDescent="0.25">
      <c r="A142" s="49" t="s">
        <v>38</v>
      </c>
      <c r="B142" s="250"/>
      <c r="C142" s="245"/>
      <c r="D142" s="50">
        <f t="shared" ref="D142:J142" si="16">SUM(D138,D139,D140,D141)</f>
        <v>0</v>
      </c>
      <c r="E142" s="50">
        <f t="shared" si="16"/>
        <v>0</v>
      </c>
      <c r="F142" s="50">
        <f t="shared" si="16"/>
        <v>6.4152000000000005</v>
      </c>
      <c r="G142" s="50">
        <f t="shared" si="16"/>
        <v>0</v>
      </c>
      <c r="H142" s="51">
        <f t="shared" si="16"/>
        <v>6.4152000000000005</v>
      </c>
      <c r="I142" s="47">
        <f t="shared" si="16"/>
        <v>7.7776200000000006</v>
      </c>
      <c r="J142" s="47">
        <f t="shared" si="16"/>
        <v>6.960560000000001</v>
      </c>
    </row>
    <row r="144" spans="1:12" ht="15.75" x14ac:dyDescent="0.25">
      <c r="A144" s="39" t="s">
        <v>37</v>
      </c>
      <c r="B144" s="254"/>
      <c r="C144" s="245"/>
      <c r="D144" s="40"/>
      <c r="E144" s="40"/>
      <c r="F144" s="40"/>
      <c r="G144" s="40"/>
      <c r="H144" s="41"/>
      <c r="I144" s="42"/>
      <c r="J144" s="42"/>
    </row>
    <row r="145" spans="1:12" ht="15.75" x14ac:dyDescent="0.25">
      <c r="A145" s="43" t="s">
        <v>14</v>
      </c>
      <c r="B145" s="255"/>
      <c r="C145" s="245"/>
      <c r="D145" s="44">
        <v>0</v>
      </c>
      <c r="E145" s="44">
        <v>0</v>
      </c>
      <c r="F145" s="44">
        <v>2.7755999999999998</v>
      </c>
      <c r="G145" s="44">
        <v>6</v>
      </c>
      <c r="H145" s="45">
        <f>SUM(D145,E145,F145,G145)</f>
        <v>8.7756000000000007</v>
      </c>
      <c r="I145" s="44">
        <v>1.7081200000000001</v>
      </c>
      <c r="J145" s="44">
        <v>0.4</v>
      </c>
      <c r="L145" s="235"/>
    </row>
    <row r="146" spans="1:12" ht="15.75" x14ac:dyDescent="0.25">
      <c r="A146" s="49" t="s">
        <v>38</v>
      </c>
      <c r="B146" s="250"/>
      <c r="C146" s="245"/>
      <c r="D146" s="50">
        <f t="shared" ref="D146:J146" si="17">D145</f>
        <v>0</v>
      </c>
      <c r="E146" s="50">
        <f t="shared" si="17"/>
        <v>0</v>
      </c>
      <c r="F146" s="50">
        <f t="shared" si="17"/>
        <v>2.7755999999999998</v>
      </c>
      <c r="G146" s="50">
        <f t="shared" si="17"/>
        <v>6</v>
      </c>
      <c r="H146" s="51">
        <f t="shared" si="17"/>
        <v>8.7756000000000007</v>
      </c>
      <c r="I146" s="47">
        <f t="shared" si="17"/>
        <v>1.7081200000000001</v>
      </c>
      <c r="J146" s="47">
        <f t="shared" si="17"/>
        <v>0.4</v>
      </c>
    </row>
    <row r="148" spans="1:12" ht="33.950000000000003" customHeight="1" x14ac:dyDescent="0.25">
      <c r="A148" s="52" t="s">
        <v>129</v>
      </c>
      <c r="B148" s="251"/>
      <c r="C148" s="245"/>
      <c r="D148" s="53">
        <f t="shared" ref="D148:J148" si="18">SUM(D24,D35,D46,D51,D75,D96,D111,D119,D135,D142,D146)</f>
        <v>2573.7280000000001</v>
      </c>
      <c r="E148" s="53">
        <f t="shared" si="18"/>
        <v>0</v>
      </c>
      <c r="F148" s="53">
        <f t="shared" si="18"/>
        <v>236.54699999999997</v>
      </c>
      <c r="G148" s="53">
        <f t="shared" si="18"/>
        <v>30.263000000000002</v>
      </c>
      <c r="H148" s="53">
        <f t="shared" si="18"/>
        <v>2840.538</v>
      </c>
      <c r="I148" s="53">
        <f t="shared" si="18"/>
        <v>2705.0707200000002</v>
      </c>
      <c r="J148" s="54">
        <f t="shared" si="18"/>
        <v>2875.3996400000001</v>
      </c>
    </row>
    <row r="150" spans="1:12" x14ac:dyDescent="0.25">
      <c r="A150" s="55" t="s">
        <v>130</v>
      </c>
      <c r="B150" s="252"/>
      <c r="C150" s="245"/>
      <c r="D150" s="56">
        <v>2411.136</v>
      </c>
      <c r="E150" s="56">
        <v>0</v>
      </c>
      <c r="F150" s="56">
        <v>234.23472000000001</v>
      </c>
      <c r="G150" s="56">
        <v>59.7</v>
      </c>
      <c r="I150" s="57" t="s">
        <v>131</v>
      </c>
      <c r="J150" s="57" t="s">
        <v>131</v>
      </c>
    </row>
    <row r="151" spans="1:12" s="238" customFormat="1" x14ac:dyDescent="0.25">
      <c r="A151" s="236" t="s">
        <v>132</v>
      </c>
      <c r="B151" s="248"/>
      <c r="C151" s="249"/>
      <c r="D151" s="237">
        <f>IF(OR(D150=0,D150="-"),"-",IF(D148="-",(0-D150)/D150,(D148-D150)/D150))</f>
        <v>6.7433773955513129E-2</v>
      </c>
      <c r="E151" s="237" t="str">
        <f>IF(OR(E150=0,E150="-"),"-",IF(E148="-",(0-E150)/E150,(E148-E150)/E150))</f>
        <v>-</v>
      </c>
      <c r="F151" s="237">
        <f>IF(OR(F150=0,F150="-"),"-",IF(F148="-",(0-F150)/F150,(F148-F150)/F150))</f>
        <v>9.8716364508214596E-3</v>
      </c>
      <c r="G151" s="237">
        <f>IF(OR(G150=0,G150="-"),"-",IF(G148="-",(0-G150)/G150,(G148-G150)/G150))</f>
        <v>-0.4930820770519263</v>
      </c>
      <c r="I151" s="239" t="s">
        <v>133</v>
      </c>
      <c r="J151" s="239" t="s">
        <v>134</v>
      </c>
    </row>
    <row r="152" spans="1:12" x14ac:dyDescent="0.25">
      <c r="A152" s="55" t="s">
        <v>135</v>
      </c>
      <c r="B152" s="252"/>
      <c r="C152" s="245"/>
      <c r="D152" s="56">
        <v>2622.4209999999998</v>
      </c>
      <c r="E152" s="56">
        <v>0</v>
      </c>
      <c r="F152" s="56">
        <v>219.37863999999999</v>
      </c>
      <c r="G152" s="56">
        <v>33.6</v>
      </c>
      <c r="I152" s="58">
        <f>IF(OR(I148=0,I148="-"),"-",IF(H148="-",(0-I148)/I148,(H148-I148)/I148))</f>
        <v>5.0079016048792925E-2</v>
      </c>
      <c r="J152" s="58">
        <f>IF(OR(J148=0,J148="-"),"-",IF(I148="-",(0-J148)/J148,(I148-J148)/J148))</f>
        <v>-5.9236607541621564E-2</v>
      </c>
    </row>
    <row r="153" spans="1:12" s="238" customFormat="1" x14ac:dyDescent="0.25">
      <c r="A153" s="237" t="s">
        <v>136</v>
      </c>
      <c r="B153" s="248"/>
      <c r="C153" s="249"/>
      <c r="D153" s="237">
        <f>IF(OR(D152=0,D152="-"),"-",IF(D150="-",(0-D152)/D152,(D150-D152)/D152))</f>
        <v>-8.0568680619930916E-2</v>
      </c>
      <c r="E153" s="237" t="str">
        <f>IF(OR(E152=0,E152="-"),"-",IF(E150="-",(0-E152)/E152,(E150-E152)/E152))</f>
        <v>-</v>
      </c>
      <c r="F153" s="237">
        <f>IF(OR(F152=0,F152="-"),"-",IF(F150="-",(0-F152)/F152,(F150-F152)/F152))</f>
        <v>6.77188991599183E-2</v>
      </c>
      <c r="G153" s="237">
        <f>IF(OR(G152=0,G152="-"),"-",IF(G150="-",(0-G152)/G152,(G150-G152)/G152))</f>
        <v>0.7767857142857143</v>
      </c>
    </row>
  </sheetData>
  <sheetProtection formatCells="0" formatColumns="0" formatRows="0" insertColumns="0" insertRows="0" insertHyperlinks="0" deleteColumns="0" deleteRows="0" sort="0" autoFilter="0" pivotTables="0"/>
  <mergeCells count="146">
    <mergeCell ref="J5:J6"/>
    <mergeCell ref="B8:C8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27:C27"/>
    <mergeCell ref="B28:C28"/>
    <mergeCell ref="B29:C29"/>
    <mergeCell ref="B30:C30"/>
    <mergeCell ref="B21:C21"/>
    <mergeCell ref="B22:C22"/>
    <mergeCell ref="B23:C23"/>
    <mergeCell ref="B24:C24"/>
    <mergeCell ref="B26:C2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46:C46"/>
    <mergeCell ref="B48:C48"/>
    <mergeCell ref="B49:C49"/>
    <mergeCell ref="B50:C50"/>
    <mergeCell ref="B41:C41"/>
    <mergeCell ref="B42:C42"/>
    <mergeCell ref="B43:C43"/>
    <mergeCell ref="B44:C44"/>
    <mergeCell ref="B45:C45"/>
    <mergeCell ref="B56:C56"/>
    <mergeCell ref="B57:C57"/>
    <mergeCell ref="B58:C58"/>
    <mergeCell ref="B59:C59"/>
    <mergeCell ref="B60:C60"/>
    <mergeCell ref="B51:C51"/>
    <mergeCell ref="B53:C53"/>
    <mergeCell ref="B54:C54"/>
    <mergeCell ref="B55:C5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96:C96"/>
    <mergeCell ref="B98:C98"/>
    <mergeCell ref="B99:C99"/>
    <mergeCell ref="B100:C100"/>
    <mergeCell ref="B91:C91"/>
    <mergeCell ref="B92:C92"/>
    <mergeCell ref="B93:C93"/>
    <mergeCell ref="B94:C94"/>
    <mergeCell ref="B95:C95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116:C116"/>
    <mergeCell ref="B117:C117"/>
    <mergeCell ref="B118:C118"/>
    <mergeCell ref="B119:C119"/>
    <mergeCell ref="B121:C121"/>
    <mergeCell ref="B111:C111"/>
    <mergeCell ref="B113:C113"/>
    <mergeCell ref="B114:C114"/>
    <mergeCell ref="B115:C115"/>
    <mergeCell ref="B126:C126"/>
    <mergeCell ref="B127:C127"/>
    <mergeCell ref="B128:C128"/>
    <mergeCell ref="B129:C129"/>
    <mergeCell ref="B130:C130"/>
    <mergeCell ref="B122:C122"/>
    <mergeCell ref="B123:C123"/>
    <mergeCell ref="B124:C124"/>
    <mergeCell ref="B125:C125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53:C153"/>
    <mergeCell ref="B146:C146"/>
    <mergeCell ref="B148:C148"/>
    <mergeCell ref="B150:C150"/>
    <mergeCell ref="B151:C151"/>
    <mergeCell ref="B152:C152"/>
    <mergeCell ref="B141:C141"/>
    <mergeCell ref="B142:C142"/>
    <mergeCell ref="B144:C144"/>
    <mergeCell ref="B145:C145"/>
  </mergeCells>
  <pageMargins left="1.2" right="1.2" top="0.25" bottom="0.5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"/>
  <sheetViews>
    <sheetView tabSelected="1" workbookViewId="0">
      <selection sqref="A1:AG13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7109375" customWidth="1"/>
    <col min="4" max="4" width="1" customWidth="1"/>
    <col min="5" max="5" width="8.7109375" customWidth="1"/>
    <col min="6" max="6" width="1" customWidth="1"/>
    <col min="7" max="7" width="8.7109375" customWidth="1"/>
    <col min="8" max="8" width="1" customWidth="1"/>
    <col min="9" max="9" width="8.7109375" customWidth="1"/>
    <col min="10" max="10" width="0.42578125" customWidth="1"/>
    <col min="11" max="11" width="8.7109375" customWidth="1"/>
    <col min="12" max="12" width="1" customWidth="1"/>
    <col min="13" max="13" width="8.7109375" customWidth="1"/>
    <col min="14" max="14" width="1" customWidth="1"/>
    <col min="15" max="15" width="8.7109375" customWidth="1"/>
    <col min="16" max="16" width="1" customWidth="1"/>
    <col min="17" max="17" width="8.7109375" customWidth="1"/>
    <col min="18" max="18" width="0.42578125" customWidth="1"/>
    <col min="19" max="19" width="8.7109375" customWidth="1"/>
    <col min="20" max="20" width="1" customWidth="1"/>
    <col min="21" max="21" width="8.7109375" customWidth="1"/>
    <col min="22" max="22" width="1" customWidth="1"/>
    <col min="23" max="23" width="8.7109375" customWidth="1"/>
    <col min="24" max="24" width="1" customWidth="1"/>
    <col min="25" max="25" width="8.7109375" customWidth="1"/>
    <col min="26" max="26" width="0.42578125" customWidth="1"/>
    <col min="27" max="27" width="8.7109375" customWidth="1"/>
    <col min="28" max="28" width="2" customWidth="1"/>
    <col min="29" max="29" width="8.7109375" customWidth="1"/>
    <col min="30" max="30" width="2" customWidth="1"/>
    <col min="31" max="31" width="8.7109375" customWidth="1"/>
    <col min="32" max="32" width="2" customWidth="1"/>
    <col min="33" max="33" width="8.7109375" customWidth="1"/>
  </cols>
  <sheetData>
    <row r="1" spans="1:33" ht="23.25" x14ac:dyDescent="0.25">
      <c r="A1" s="244" t="s">
        <v>137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0" t="s">
        <v>1</v>
      </c>
    </row>
    <row r="2" spans="1:33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59"/>
    </row>
    <row r="3" spans="1:33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59"/>
    </row>
    <row r="5" spans="1:33" ht="18.75" x14ac:dyDescent="0.25">
      <c r="A5" s="60"/>
      <c r="B5" s="60"/>
      <c r="C5" s="247" t="s">
        <v>4</v>
      </c>
      <c r="D5" s="245"/>
      <c r="E5" s="245"/>
      <c r="F5" s="245"/>
      <c r="G5" s="245"/>
      <c r="H5" s="245"/>
      <c r="I5" s="245"/>
      <c r="J5" s="60"/>
      <c r="K5" s="247" t="s">
        <v>5</v>
      </c>
      <c r="L5" s="245"/>
      <c r="M5" s="245"/>
      <c r="N5" s="245"/>
      <c r="O5" s="245"/>
      <c r="P5" s="245"/>
      <c r="Q5" s="245"/>
      <c r="R5" s="60"/>
      <c r="S5" s="247" t="s">
        <v>6</v>
      </c>
      <c r="T5" s="245"/>
      <c r="U5" s="245"/>
      <c r="V5" s="245"/>
      <c r="W5" s="245"/>
      <c r="X5" s="245"/>
      <c r="Y5" s="245"/>
      <c r="Z5" s="60"/>
      <c r="AA5" s="247" t="s">
        <v>7</v>
      </c>
      <c r="AB5" s="245"/>
      <c r="AC5" s="245"/>
      <c r="AD5" s="245"/>
      <c r="AE5" s="245"/>
      <c r="AF5" s="245"/>
      <c r="AG5" s="245"/>
    </row>
    <row r="6" spans="1:33" ht="33.950000000000003" customHeight="1" x14ac:dyDescent="0.25">
      <c r="A6" s="61" t="s">
        <v>8</v>
      </c>
      <c r="C6" s="243">
        <v>2013</v>
      </c>
      <c r="D6" s="241"/>
      <c r="E6" s="241">
        <v>2014</v>
      </c>
      <c r="F6" s="241"/>
      <c r="G6" s="242">
        <v>2015</v>
      </c>
      <c r="H6" s="241"/>
      <c r="I6" s="62" t="s">
        <v>9</v>
      </c>
      <c r="K6" s="243">
        <v>2013</v>
      </c>
      <c r="L6" s="241"/>
      <c r="M6" s="241">
        <v>2014</v>
      </c>
      <c r="N6" s="241"/>
      <c r="O6" s="242">
        <v>2015</v>
      </c>
      <c r="P6" s="241"/>
      <c r="Q6" s="62" t="s">
        <v>9</v>
      </c>
      <c r="S6" s="243">
        <v>2013</v>
      </c>
      <c r="T6" s="241"/>
      <c r="U6" s="241">
        <v>2014</v>
      </c>
      <c r="V6" s="241"/>
      <c r="W6" s="242">
        <v>2015</v>
      </c>
      <c r="X6" s="241"/>
      <c r="Y6" s="62" t="s">
        <v>9</v>
      </c>
      <c r="AA6" s="243">
        <v>2013</v>
      </c>
      <c r="AB6" s="241"/>
      <c r="AC6" s="241">
        <v>2014</v>
      </c>
      <c r="AD6" s="241"/>
      <c r="AE6" s="242">
        <v>2015</v>
      </c>
      <c r="AF6" s="241"/>
      <c r="AG6" s="62" t="s">
        <v>9</v>
      </c>
    </row>
    <row r="7" spans="1:33" x14ac:dyDescent="0.25">
      <c r="A7" s="63" t="s">
        <v>10</v>
      </c>
      <c r="B7" s="64"/>
      <c r="C7" s="65">
        <v>2741.645</v>
      </c>
      <c r="D7" s="66"/>
      <c r="E7" s="65">
        <v>2889.9085599999999</v>
      </c>
      <c r="F7" s="66"/>
      <c r="G7" s="67">
        <v>2811.8867599999999</v>
      </c>
      <c r="H7" s="66"/>
      <c r="I7" s="68">
        <f>IF(OR(E7=0,E7="-"),"-",IF(G7="-",(0-E7)/E7,(G7-E7)/E7))</f>
        <v>-2.6998016850747687E-2</v>
      </c>
      <c r="K7" s="65">
        <v>2666.817</v>
      </c>
      <c r="L7" s="66"/>
      <c r="M7" s="65">
        <v>3069.8842</v>
      </c>
      <c r="N7" s="66"/>
      <c r="O7" s="67">
        <v>2730.6219599999999</v>
      </c>
      <c r="P7" s="66"/>
      <c r="Q7" s="68">
        <f>IF(OR(M7=0,M7="-"),"-",IF(O7="-",(0-M7)/M7,(O7-M7)/M7))</f>
        <v>-0.11051304150169573</v>
      </c>
      <c r="S7" s="65">
        <v>1124.125</v>
      </c>
      <c r="T7" s="66"/>
      <c r="U7" s="65">
        <v>1365.9770000000001</v>
      </c>
      <c r="V7" s="66"/>
      <c r="W7" s="67">
        <v>1167.6554000000001</v>
      </c>
      <c r="X7" s="66"/>
      <c r="Y7" s="68">
        <f>IF(OR(U7=0,U7="-"),"-",IF(W7="-",(0-U7)/U7,(W7-U7)/U7))</f>
        <v>-0.14518663198575085</v>
      </c>
      <c r="AA7" s="65">
        <v>1542.692</v>
      </c>
      <c r="AB7" s="66"/>
      <c r="AC7" s="65">
        <v>1703.9072000000001</v>
      </c>
      <c r="AD7" s="66"/>
      <c r="AE7" s="67">
        <v>1562.9665600000001</v>
      </c>
      <c r="AF7" s="66"/>
      <c r="AG7" s="68">
        <f>IF(OR(AC7=0,AC7="-"),"-",IF(AE7="-",(0-AC7)/AC7,(AE7-AC7)/AC7))</f>
        <v>-8.2716147921670868E-2</v>
      </c>
    </row>
    <row r="8" spans="1:33" x14ac:dyDescent="0.25">
      <c r="A8" s="69" t="s">
        <v>11</v>
      </c>
      <c r="B8" s="70"/>
      <c r="C8" s="71">
        <v>511.4</v>
      </c>
      <c r="D8" s="72"/>
      <c r="E8" s="71">
        <v>460.4</v>
      </c>
      <c r="F8" s="72"/>
      <c r="G8" s="73">
        <v>489.3</v>
      </c>
      <c r="H8" s="72"/>
      <c r="I8" s="74">
        <f>IF(OR(E8=0,E8="-"),"-",IF(G8="-",(0-E8)/E8,(G8-E8)/E8))</f>
        <v>6.2771503040834134E-2</v>
      </c>
      <c r="K8" s="71">
        <v>511.4</v>
      </c>
      <c r="L8" s="72"/>
      <c r="M8" s="71">
        <v>460.4</v>
      </c>
      <c r="N8" s="72"/>
      <c r="O8" s="73">
        <v>489.3</v>
      </c>
      <c r="P8" s="72"/>
      <c r="Q8" s="74">
        <f>IF(OR(M8=0,M8="-"),"-",IF(O8="-",(0-M8)/M8,(O8-M8)/M8))</f>
        <v>6.2771503040834134E-2</v>
      </c>
      <c r="S8" s="71">
        <v>511.4</v>
      </c>
      <c r="T8" s="72"/>
      <c r="U8" s="71">
        <v>460.4</v>
      </c>
      <c r="V8" s="72"/>
      <c r="W8" s="73">
        <v>489.3</v>
      </c>
      <c r="X8" s="72"/>
      <c r="Y8" s="74">
        <f>IF(OR(U8=0,U8="-"),"-",IF(W8="-",(0-U8)/U8,(W8-U8)/U8))</f>
        <v>6.2771503040834134E-2</v>
      </c>
      <c r="AA8" s="71">
        <v>0</v>
      </c>
      <c r="AB8" s="72"/>
      <c r="AC8" s="71">
        <v>0</v>
      </c>
      <c r="AD8" s="72"/>
      <c r="AE8" s="73">
        <v>0</v>
      </c>
      <c r="AF8" s="72"/>
      <c r="AG8" s="74" t="str">
        <f>IF(OR(AC8=0,AC8="-"),"-",IF(AE8="-",(0-AC8)/AC8,(AE8-AC8)/AC8))</f>
        <v>-</v>
      </c>
    </row>
    <row r="9" spans="1:33" x14ac:dyDescent="0.25">
      <c r="A9" s="75" t="s">
        <v>12</v>
      </c>
      <c r="B9" s="76"/>
      <c r="C9" s="77">
        <v>3229.14</v>
      </c>
      <c r="D9" s="78"/>
      <c r="E9" s="77">
        <v>3875.04</v>
      </c>
      <c r="F9" s="78"/>
      <c r="G9" s="79">
        <v>4228.32</v>
      </c>
      <c r="H9" s="78"/>
      <c r="I9" s="80">
        <f>IF(OR(E9=0,E9="-"),"-",IF(G9="-",(0-E9)/E9,(G9-E9)/E9))</f>
        <v>9.1168091168091103E-2</v>
      </c>
      <c r="K9" s="77">
        <v>3229.14</v>
      </c>
      <c r="L9" s="78"/>
      <c r="M9" s="77">
        <v>3875.04</v>
      </c>
      <c r="N9" s="78"/>
      <c r="O9" s="79">
        <v>4228.32</v>
      </c>
      <c r="P9" s="78"/>
      <c r="Q9" s="80">
        <f>IF(OR(M9=0,M9="-"),"-",IF(O9="-",(0-M9)/M9,(O9-M9)/M9))</f>
        <v>9.1168091168091103E-2</v>
      </c>
      <c r="S9" s="77">
        <v>2996.2583199999999</v>
      </c>
      <c r="T9" s="78"/>
      <c r="U9" s="77">
        <v>3212.6841599999998</v>
      </c>
      <c r="V9" s="78"/>
      <c r="W9" s="79">
        <v>3278.7098000000001</v>
      </c>
      <c r="X9" s="78"/>
      <c r="Y9" s="80">
        <f>IF(OR(U9=0,U9="-"),"-",IF(W9="-",(0-U9)/U9,(W9-U9)/U9))</f>
        <v>2.0551550265059452E-2</v>
      </c>
      <c r="AA9" s="77">
        <v>232.88167999999999</v>
      </c>
      <c r="AB9" s="78" t="s">
        <v>13</v>
      </c>
      <c r="AC9" s="77">
        <v>662.35583999999994</v>
      </c>
      <c r="AD9" s="78" t="s">
        <v>13</v>
      </c>
      <c r="AE9" s="79">
        <v>949.61019999999996</v>
      </c>
      <c r="AF9" s="78" t="s">
        <v>13</v>
      </c>
      <c r="AG9" s="80">
        <f>IF(OR(AC9=0,AC9="-"),"-",IF(AE9="-",(0-AC9)/AC9,(AE9-AC9)/AC9))</f>
        <v>0.43368585683490019</v>
      </c>
    </row>
    <row r="10" spans="1:33" x14ac:dyDescent="0.25">
      <c r="A10" s="81" t="s">
        <v>14</v>
      </c>
      <c r="B10" s="82"/>
      <c r="C10" s="83">
        <v>1244.47812</v>
      </c>
      <c r="D10" s="84"/>
      <c r="E10" s="83">
        <v>1224.5425600000001</v>
      </c>
      <c r="F10" s="84"/>
      <c r="G10" s="85">
        <v>1152.2174</v>
      </c>
      <c r="H10" s="84"/>
      <c r="I10" s="86">
        <f>IF(OR(E10=0,E10="-"),"-",IF(G10="-",(0-E10)/E10,(G10-E10)/E10))</f>
        <v>-5.9063002269190291E-2</v>
      </c>
      <c r="K10" s="83">
        <v>1247.22704</v>
      </c>
      <c r="L10" s="84"/>
      <c r="M10" s="83">
        <v>1321.8732399999999</v>
      </c>
      <c r="N10" s="84"/>
      <c r="O10" s="85">
        <v>1185.2716800000001</v>
      </c>
      <c r="P10" s="84"/>
      <c r="Q10" s="86">
        <f>IF(OR(M10=0,M10="-"),"-",IF(O10="-",(0-M10)/M10,(O10-M10)/M10))</f>
        <v>-0.10333937919796292</v>
      </c>
      <c r="S10" s="83">
        <v>379.47728000000001</v>
      </c>
      <c r="T10" s="84"/>
      <c r="U10" s="83">
        <v>401.70335999999998</v>
      </c>
      <c r="V10" s="84"/>
      <c r="W10" s="85">
        <v>374.76143999999999</v>
      </c>
      <c r="X10" s="84"/>
      <c r="Y10" s="86">
        <f>IF(OR(U10=0,U10="-"),"-",IF(W10="-",(0-U10)/U10,(W10-U10)/U10))</f>
        <v>-6.7069192550443149E-2</v>
      </c>
      <c r="AA10" s="83">
        <v>867.74976000000004</v>
      </c>
      <c r="AB10" s="84"/>
      <c r="AC10" s="83">
        <v>920.16988000000003</v>
      </c>
      <c r="AD10" s="84"/>
      <c r="AE10" s="85">
        <v>810.51023999999995</v>
      </c>
      <c r="AF10" s="84"/>
      <c r="AG10" s="86">
        <f>IF(OR(AC10=0,AC10="-"),"-",IF(AE10="-",(0-AC10)/AC10,(AE10-AC10)/AC10))</f>
        <v>-0.11917325526890761</v>
      </c>
    </row>
    <row r="12" spans="1:33" ht="18" x14ac:dyDescent="0.25">
      <c r="A12" s="87" t="s">
        <v>15</v>
      </c>
      <c r="B12" s="88"/>
      <c r="C12" s="89">
        <f>C7+C8+C9+C10</f>
        <v>7726.6631199999993</v>
      </c>
      <c r="D12" s="90"/>
      <c r="E12" s="89">
        <f>E7+E8+E9+E10</f>
        <v>8449.8911200000002</v>
      </c>
      <c r="F12" s="90"/>
      <c r="G12" s="91">
        <f>G7+G8+G9+G10</f>
        <v>8681.7241599999998</v>
      </c>
      <c r="H12" s="90"/>
      <c r="I12" s="92">
        <f>IF(E12*1=0,"-",(G12-E12)/E12)</f>
        <v>2.7436216243221786E-2</v>
      </c>
      <c r="K12" s="89">
        <f>K7+K8+K9+K10</f>
        <v>7654.5840399999997</v>
      </c>
      <c r="L12" s="90"/>
      <c r="M12" s="89">
        <f>M7+M8+M9+M10</f>
        <v>8727.1974399999999</v>
      </c>
      <c r="N12" s="90"/>
      <c r="O12" s="91">
        <f>O7+O8+O9+O10</f>
        <v>8633.5136399999992</v>
      </c>
      <c r="P12" s="90"/>
      <c r="Q12" s="92">
        <f>IF(M12*1=0,"-",(O12-M12)/M12)</f>
        <v>-1.0734694687966255E-2</v>
      </c>
      <c r="S12" s="89">
        <f>S7+S8+S9+S10</f>
        <v>5011.2606000000005</v>
      </c>
      <c r="T12" s="90"/>
      <c r="U12" s="89">
        <f>U7+U8+U9+U10</f>
        <v>5440.7645199999988</v>
      </c>
      <c r="V12" s="90"/>
      <c r="W12" s="91">
        <f>W7+W8+W9+W10</f>
        <v>5310.4266400000006</v>
      </c>
      <c r="X12" s="90"/>
      <c r="Y12" s="92">
        <f>IF(U12*1=0,"-",(W12-U12)/U12)</f>
        <v>-2.3955802446674949E-2</v>
      </c>
      <c r="AA12" s="89">
        <f>AA7+AA8+AA9+AA10</f>
        <v>2643.3234400000001</v>
      </c>
      <c r="AB12" s="90"/>
      <c r="AC12" s="89">
        <f>AC7+AC8+AC9+AC10</f>
        <v>3286.4329199999997</v>
      </c>
      <c r="AD12" s="90"/>
      <c r="AE12" s="91">
        <f>AE7+AE8+AE9+AE10</f>
        <v>3323.087</v>
      </c>
      <c r="AF12" s="90"/>
      <c r="AG12" s="92">
        <f>IF(AC12*1=0,"-",(AE12-AC12)/AC12)</f>
        <v>1.1153150206394674E-2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1.2" right="1.2" top="0.25" bottom="0.5" header="0.3" footer="0.3"/>
  <pageSetup paperSize="9" scale="6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7"/>
  <sheetViews>
    <sheetView tabSelected="1" topLeftCell="A28" workbookViewId="0">
      <selection sqref="A1:AG1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18.7109375" customWidth="1"/>
    <col min="11" max="12" width="9.140625" customWidth="1"/>
  </cols>
  <sheetData>
    <row r="1" spans="1:10" ht="23.25" x14ac:dyDescent="0.25">
      <c r="A1" s="244" t="s">
        <v>138</v>
      </c>
      <c r="B1" s="245"/>
      <c r="C1" s="245"/>
      <c r="D1" s="245"/>
      <c r="E1" s="245"/>
      <c r="F1" s="245"/>
      <c r="G1" s="245"/>
      <c r="H1" s="245"/>
      <c r="I1" s="245"/>
      <c r="J1" s="233" t="s">
        <v>1</v>
      </c>
    </row>
    <row r="2" spans="1:10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93"/>
    </row>
    <row r="3" spans="1:10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93"/>
    </row>
    <row r="5" spans="1:10" ht="51" customHeight="1" x14ac:dyDescent="0.25">
      <c r="A5" s="94" t="s">
        <v>8</v>
      </c>
      <c r="B5" s="257" t="s">
        <v>17</v>
      </c>
      <c r="C5" s="257" t="s">
        <v>18</v>
      </c>
      <c r="D5" s="258" t="s">
        <v>10</v>
      </c>
      <c r="E5" s="258" t="s">
        <v>11</v>
      </c>
      <c r="F5" s="258" t="s">
        <v>12</v>
      </c>
      <c r="G5" s="258" t="s">
        <v>14</v>
      </c>
      <c r="H5" s="256" t="s">
        <v>19</v>
      </c>
      <c r="I5" s="256" t="s">
        <v>19</v>
      </c>
      <c r="J5" s="256" t="s">
        <v>19</v>
      </c>
    </row>
    <row r="6" spans="1:10" x14ac:dyDescent="0.25">
      <c r="A6" s="96" t="s">
        <v>20</v>
      </c>
      <c r="B6" s="245"/>
      <c r="C6" s="245"/>
      <c r="D6" s="245"/>
      <c r="E6" s="245"/>
      <c r="F6" s="245"/>
      <c r="G6" s="245"/>
      <c r="H6" s="245"/>
      <c r="I6" s="245"/>
      <c r="J6" s="245"/>
    </row>
    <row r="7" spans="1:10" ht="15.75" x14ac:dyDescent="0.25">
      <c r="A7" s="96" t="s">
        <v>21</v>
      </c>
      <c r="B7" s="245"/>
      <c r="C7" s="245"/>
      <c r="D7" s="245"/>
      <c r="E7" s="245"/>
      <c r="F7" s="245"/>
      <c r="G7" s="245"/>
      <c r="H7" s="95">
        <v>2015</v>
      </c>
      <c r="I7" s="95">
        <v>2014</v>
      </c>
      <c r="J7" s="95">
        <v>2013</v>
      </c>
    </row>
    <row r="8" spans="1:10" ht="15.75" x14ac:dyDescent="0.25">
      <c r="A8" s="97" t="s">
        <v>22</v>
      </c>
      <c r="B8" s="254"/>
      <c r="C8" s="245"/>
      <c r="D8" s="98"/>
      <c r="E8" s="98"/>
      <c r="F8" s="98"/>
      <c r="G8" s="98"/>
      <c r="H8" s="99"/>
      <c r="I8" s="100"/>
      <c r="J8" s="100"/>
    </row>
    <row r="9" spans="1:10" ht="15.75" x14ac:dyDescent="0.25">
      <c r="A9" s="101" t="s">
        <v>139</v>
      </c>
      <c r="B9" s="255"/>
      <c r="C9" s="245"/>
      <c r="D9" s="102">
        <v>0</v>
      </c>
      <c r="E9" s="102">
        <v>0</v>
      </c>
      <c r="F9" s="102">
        <v>0</v>
      </c>
      <c r="G9" s="102">
        <v>1.8597600000000001</v>
      </c>
      <c r="H9" s="103">
        <f t="shared" ref="H9:H23" si="0">SUM(D9,E9,F9,G9)</f>
        <v>1.8597600000000001</v>
      </c>
      <c r="I9" s="102">
        <v>2.1421999999999999</v>
      </c>
      <c r="J9" s="102">
        <v>0</v>
      </c>
    </row>
    <row r="10" spans="1:10" ht="15.75" x14ac:dyDescent="0.25">
      <c r="A10" s="104" t="s">
        <v>23</v>
      </c>
      <c r="B10" s="253"/>
      <c r="C10" s="245"/>
      <c r="D10" s="105">
        <v>3.5830000000000002</v>
      </c>
      <c r="E10" s="105">
        <v>0</v>
      </c>
      <c r="F10" s="105">
        <v>0.40479999999999999</v>
      </c>
      <c r="G10" s="105">
        <v>5.5343600000000004</v>
      </c>
      <c r="H10" s="106">
        <f t="shared" si="0"/>
        <v>9.5221599999999995</v>
      </c>
      <c r="I10" s="105">
        <v>10.911759999999999</v>
      </c>
      <c r="J10" s="105">
        <v>5.1826400000000001</v>
      </c>
    </row>
    <row r="11" spans="1:10" ht="15.75" x14ac:dyDescent="0.25">
      <c r="A11" s="101" t="s">
        <v>140</v>
      </c>
      <c r="B11" s="255"/>
      <c r="C11" s="245"/>
      <c r="D11" s="102">
        <v>0</v>
      </c>
      <c r="E11" s="102">
        <v>0</v>
      </c>
      <c r="F11" s="102">
        <v>0</v>
      </c>
      <c r="G11" s="102">
        <v>0</v>
      </c>
      <c r="H11" s="103">
        <f t="shared" si="0"/>
        <v>0</v>
      </c>
      <c r="I11" s="102">
        <v>1.38E-2</v>
      </c>
      <c r="J11" s="102">
        <v>0</v>
      </c>
    </row>
    <row r="12" spans="1:10" ht="15.75" x14ac:dyDescent="0.25">
      <c r="A12" s="104" t="s">
        <v>24</v>
      </c>
      <c r="B12" s="253"/>
      <c r="C12" s="245"/>
      <c r="D12" s="105">
        <v>0</v>
      </c>
      <c r="E12" s="105">
        <v>0</v>
      </c>
      <c r="F12" s="105">
        <v>0</v>
      </c>
      <c r="G12" s="105">
        <v>0</v>
      </c>
      <c r="H12" s="106">
        <f t="shared" si="0"/>
        <v>0</v>
      </c>
      <c r="I12" s="105">
        <v>1.04</v>
      </c>
      <c r="J12" s="105">
        <v>0</v>
      </c>
    </row>
    <row r="13" spans="1:10" ht="15.75" x14ac:dyDescent="0.25">
      <c r="A13" s="101" t="s">
        <v>25</v>
      </c>
      <c r="B13" s="255"/>
      <c r="C13" s="245"/>
      <c r="D13" s="102">
        <v>0</v>
      </c>
      <c r="E13" s="102">
        <v>0</v>
      </c>
      <c r="F13" s="102">
        <v>0</v>
      </c>
      <c r="G13" s="102">
        <v>1.0598799999999999</v>
      </c>
      <c r="H13" s="103">
        <f t="shared" si="0"/>
        <v>1.0598799999999999</v>
      </c>
      <c r="I13" s="102">
        <v>1.8038799999999999</v>
      </c>
      <c r="J13" s="102">
        <v>2.05192</v>
      </c>
    </row>
    <row r="14" spans="1:10" ht="15.75" x14ac:dyDescent="0.25">
      <c r="A14" s="104" t="s">
        <v>26</v>
      </c>
      <c r="B14" s="253"/>
      <c r="C14" s="245"/>
      <c r="D14" s="105">
        <v>8.5660000000000007</v>
      </c>
      <c r="E14" s="105">
        <v>0</v>
      </c>
      <c r="F14" s="105">
        <v>0</v>
      </c>
      <c r="G14" s="105">
        <v>2.34056</v>
      </c>
      <c r="H14" s="106">
        <f t="shared" si="0"/>
        <v>10.906560000000001</v>
      </c>
      <c r="I14" s="105">
        <v>9.1198800000000002</v>
      </c>
      <c r="J14" s="105">
        <v>7.8100800000000001</v>
      </c>
    </row>
    <row r="15" spans="1:10" ht="15.75" x14ac:dyDescent="0.25">
      <c r="A15" s="101" t="s">
        <v>27</v>
      </c>
      <c r="B15" s="255"/>
      <c r="C15" s="245"/>
      <c r="D15" s="102">
        <v>1.625</v>
      </c>
      <c r="E15" s="102">
        <v>0</v>
      </c>
      <c r="F15" s="102">
        <v>0</v>
      </c>
      <c r="G15" s="102">
        <v>1.15364</v>
      </c>
      <c r="H15" s="103">
        <f t="shared" si="0"/>
        <v>2.7786400000000002</v>
      </c>
      <c r="I15" s="102">
        <v>4.89968</v>
      </c>
      <c r="J15" s="102">
        <v>7.0114000000000001</v>
      </c>
    </row>
    <row r="16" spans="1:10" ht="15.75" x14ac:dyDescent="0.25">
      <c r="A16" s="104" t="s">
        <v>28</v>
      </c>
      <c r="B16" s="253"/>
      <c r="C16" s="245"/>
      <c r="D16" s="105">
        <v>0</v>
      </c>
      <c r="E16" s="105">
        <v>0</v>
      </c>
      <c r="F16" s="105">
        <v>0.54279999999999995</v>
      </c>
      <c r="G16" s="105">
        <v>4.0414399999999997</v>
      </c>
      <c r="H16" s="106">
        <f t="shared" si="0"/>
        <v>4.5842399999999994</v>
      </c>
      <c r="I16" s="105">
        <v>2.5888</v>
      </c>
      <c r="J16" s="105">
        <v>0.95520000000000005</v>
      </c>
    </row>
    <row r="17" spans="1:10" ht="15.75" x14ac:dyDescent="0.25">
      <c r="A17" s="101" t="s">
        <v>29</v>
      </c>
      <c r="B17" s="255"/>
      <c r="C17" s="245"/>
      <c r="D17" s="102">
        <v>9.75</v>
      </c>
      <c r="E17" s="102">
        <v>0</v>
      </c>
      <c r="F17" s="102">
        <v>1.242</v>
      </c>
      <c r="G17" s="102">
        <v>11.11708</v>
      </c>
      <c r="H17" s="103">
        <f t="shared" si="0"/>
        <v>22.109079999999999</v>
      </c>
      <c r="I17" s="102">
        <v>14.4588</v>
      </c>
      <c r="J17" s="102">
        <v>16.3292</v>
      </c>
    </row>
    <row r="18" spans="1:10" ht="15.75" x14ac:dyDescent="0.25">
      <c r="A18" s="104" t="s">
        <v>30</v>
      </c>
      <c r="B18" s="253"/>
      <c r="C18" s="245"/>
      <c r="D18" s="105">
        <v>0</v>
      </c>
      <c r="E18" s="105">
        <v>0</v>
      </c>
      <c r="F18" s="105">
        <v>0.3266</v>
      </c>
      <c r="G18" s="105">
        <v>2.6124800000000001</v>
      </c>
      <c r="H18" s="106">
        <f t="shared" si="0"/>
        <v>2.9390800000000001</v>
      </c>
      <c r="I18" s="105">
        <v>0.90136000000000005</v>
      </c>
      <c r="J18" s="105">
        <v>0</v>
      </c>
    </row>
    <row r="19" spans="1:10" ht="15.75" x14ac:dyDescent="0.25">
      <c r="A19" s="101" t="s">
        <v>32</v>
      </c>
      <c r="B19" s="255"/>
      <c r="C19" s="245"/>
      <c r="D19" s="102">
        <v>0.28100000000000003</v>
      </c>
      <c r="E19" s="102">
        <v>0</v>
      </c>
      <c r="F19" s="102">
        <v>0</v>
      </c>
      <c r="G19" s="102">
        <v>0</v>
      </c>
      <c r="H19" s="103">
        <f t="shared" si="0"/>
        <v>0.28100000000000003</v>
      </c>
      <c r="I19" s="102">
        <v>0</v>
      </c>
      <c r="J19" s="102">
        <v>2.78152</v>
      </c>
    </row>
    <row r="20" spans="1:10" ht="15.75" x14ac:dyDescent="0.25">
      <c r="A20" s="104" t="s">
        <v>33</v>
      </c>
      <c r="B20" s="253"/>
      <c r="C20" s="245"/>
      <c r="D20" s="105">
        <v>14.478999999999999</v>
      </c>
      <c r="E20" s="105">
        <v>0</v>
      </c>
      <c r="F20" s="105">
        <v>3.1924000000000001</v>
      </c>
      <c r="G20" s="105">
        <v>5.31752</v>
      </c>
      <c r="H20" s="106">
        <f t="shared" si="0"/>
        <v>22.98892</v>
      </c>
      <c r="I20" s="105">
        <v>24.908439999999999</v>
      </c>
      <c r="J20" s="105">
        <v>19.588000000000001</v>
      </c>
    </row>
    <row r="21" spans="1:10" ht="15.75" x14ac:dyDescent="0.25">
      <c r="A21" s="101" t="s">
        <v>34</v>
      </c>
      <c r="B21" s="255"/>
      <c r="C21" s="245"/>
      <c r="D21" s="102">
        <v>0</v>
      </c>
      <c r="E21" s="102">
        <v>0</v>
      </c>
      <c r="F21" s="102">
        <v>0</v>
      </c>
      <c r="G21" s="102">
        <v>5.5266400000000004</v>
      </c>
      <c r="H21" s="103">
        <f t="shared" si="0"/>
        <v>5.5266400000000004</v>
      </c>
      <c r="I21" s="102">
        <v>3.2</v>
      </c>
      <c r="J21" s="102">
        <v>1.7250000000000001</v>
      </c>
    </row>
    <row r="22" spans="1:10" ht="15.75" x14ac:dyDescent="0.25">
      <c r="A22" s="104" t="s">
        <v>35</v>
      </c>
      <c r="B22" s="253"/>
      <c r="C22" s="245"/>
      <c r="D22" s="105">
        <v>0</v>
      </c>
      <c r="E22" s="105">
        <v>0</v>
      </c>
      <c r="F22" s="105">
        <v>0</v>
      </c>
      <c r="G22" s="105">
        <v>0</v>
      </c>
      <c r="H22" s="106">
        <f t="shared" si="0"/>
        <v>0</v>
      </c>
      <c r="I22" s="105">
        <v>1.9108000000000001</v>
      </c>
      <c r="J22" s="105">
        <v>0</v>
      </c>
    </row>
    <row r="23" spans="1:10" ht="15.75" x14ac:dyDescent="0.25">
      <c r="A23" s="101" t="s">
        <v>36</v>
      </c>
      <c r="B23" s="255"/>
      <c r="C23" s="245"/>
      <c r="D23" s="102">
        <v>0</v>
      </c>
      <c r="E23" s="102">
        <v>0</v>
      </c>
      <c r="F23" s="102">
        <v>0.1288</v>
      </c>
      <c r="G23" s="102">
        <v>1.6</v>
      </c>
      <c r="H23" s="103">
        <f t="shared" si="0"/>
        <v>1.7288000000000001</v>
      </c>
      <c r="I23" s="102">
        <v>3.6084000000000001</v>
      </c>
      <c r="J23" s="102">
        <v>12.772959999999999</v>
      </c>
    </row>
    <row r="24" spans="1:10" ht="15.75" x14ac:dyDescent="0.25">
      <c r="A24" s="107" t="s">
        <v>38</v>
      </c>
      <c r="B24" s="250"/>
      <c r="C24" s="245"/>
      <c r="D24" s="108">
        <f t="shared" ref="D24:J24" si="1">SUM(D9,D10,D11,D12,D13,D14,D15,D16,D17,D18,D19,D20,D21,D22,D23)</f>
        <v>38.283999999999999</v>
      </c>
      <c r="E24" s="108">
        <f t="shared" si="1"/>
        <v>0</v>
      </c>
      <c r="F24" s="108">
        <f t="shared" si="1"/>
        <v>5.8374000000000006</v>
      </c>
      <c r="G24" s="108">
        <f t="shared" si="1"/>
        <v>42.163360000000004</v>
      </c>
      <c r="H24" s="109">
        <f t="shared" si="1"/>
        <v>86.284759999999991</v>
      </c>
      <c r="I24" s="105">
        <f t="shared" si="1"/>
        <v>81.507800000000003</v>
      </c>
      <c r="J24" s="105">
        <f t="shared" si="1"/>
        <v>76.207920000000001</v>
      </c>
    </row>
    <row r="26" spans="1:10" ht="15.75" x14ac:dyDescent="0.25">
      <c r="A26" s="97" t="s">
        <v>39</v>
      </c>
      <c r="B26" s="254"/>
      <c r="C26" s="245"/>
      <c r="D26" s="98"/>
      <c r="E26" s="98"/>
      <c r="F26" s="98"/>
      <c r="G26" s="98"/>
      <c r="H26" s="99"/>
      <c r="I26" s="100"/>
      <c r="J26" s="100"/>
    </row>
    <row r="27" spans="1:10" ht="15.75" x14ac:dyDescent="0.25">
      <c r="A27" s="101" t="s">
        <v>40</v>
      </c>
      <c r="B27" s="255"/>
      <c r="C27" s="245"/>
      <c r="D27" s="102">
        <v>19.442959999999999</v>
      </c>
      <c r="E27" s="102">
        <v>0</v>
      </c>
      <c r="F27" s="102">
        <v>0</v>
      </c>
      <c r="G27" s="102">
        <v>5.8377999999999997</v>
      </c>
      <c r="H27" s="103">
        <f t="shared" ref="H27:H35" si="2">SUM(D27,E27,F27,G27)</f>
        <v>25.280760000000001</v>
      </c>
      <c r="I27" s="102">
        <v>28.51492</v>
      </c>
      <c r="J27" s="102">
        <v>20.510159999999999</v>
      </c>
    </row>
    <row r="28" spans="1:10" ht="15.75" x14ac:dyDescent="0.25">
      <c r="A28" s="104" t="s">
        <v>41</v>
      </c>
      <c r="B28" s="253"/>
      <c r="C28" s="245"/>
      <c r="D28" s="105">
        <v>9.9030000000000005</v>
      </c>
      <c r="E28" s="105">
        <v>0</v>
      </c>
      <c r="F28" s="105">
        <v>0</v>
      </c>
      <c r="G28" s="105">
        <v>8.5035600000000002</v>
      </c>
      <c r="H28" s="106">
        <f t="shared" si="2"/>
        <v>18.406559999999999</v>
      </c>
      <c r="I28" s="105">
        <v>12.10976</v>
      </c>
      <c r="J28" s="105">
        <v>29.98516</v>
      </c>
    </row>
    <row r="29" spans="1:10" ht="15.75" x14ac:dyDescent="0.25">
      <c r="A29" s="101" t="s">
        <v>141</v>
      </c>
      <c r="B29" s="255"/>
      <c r="C29" s="245"/>
      <c r="D29" s="102">
        <v>0</v>
      </c>
      <c r="E29" s="102">
        <v>0</v>
      </c>
      <c r="F29" s="102">
        <v>0</v>
      </c>
      <c r="G29" s="102">
        <v>1.7</v>
      </c>
      <c r="H29" s="103">
        <f t="shared" si="2"/>
        <v>1.7</v>
      </c>
      <c r="I29" s="102">
        <v>2.1790799999999999</v>
      </c>
      <c r="J29" s="102">
        <v>2.8443999999999998</v>
      </c>
    </row>
    <row r="30" spans="1:10" ht="15.75" x14ac:dyDescent="0.25">
      <c r="A30" s="104" t="s">
        <v>142</v>
      </c>
      <c r="B30" s="253"/>
      <c r="C30" s="245"/>
      <c r="D30" s="105">
        <v>2.86</v>
      </c>
      <c r="E30" s="105">
        <v>0</v>
      </c>
      <c r="F30" s="105">
        <v>0</v>
      </c>
      <c r="G30" s="105">
        <v>13.83272</v>
      </c>
      <c r="H30" s="106">
        <f t="shared" si="2"/>
        <v>16.692720000000001</v>
      </c>
      <c r="I30" s="105">
        <v>25.396719999999998</v>
      </c>
      <c r="J30" s="105">
        <v>38.916679999999999</v>
      </c>
    </row>
    <row r="31" spans="1:10" ht="15.75" x14ac:dyDescent="0.25">
      <c r="A31" s="101" t="s">
        <v>143</v>
      </c>
      <c r="B31" s="255"/>
      <c r="C31" s="245"/>
      <c r="D31" s="102">
        <v>0</v>
      </c>
      <c r="E31" s="102">
        <v>0</v>
      </c>
      <c r="F31" s="102">
        <v>0</v>
      </c>
      <c r="G31" s="102">
        <v>0</v>
      </c>
      <c r="H31" s="103">
        <f t="shared" si="2"/>
        <v>0</v>
      </c>
      <c r="I31" s="102">
        <v>0</v>
      </c>
      <c r="J31" s="102">
        <v>3.9E-2</v>
      </c>
    </row>
    <row r="32" spans="1:10" ht="15.75" x14ac:dyDescent="0.25">
      <c r="A32" s="104" t="s">
        <v>42</v>
      </c>
      <c r="B32" s="253"/>
      <c r="C32" s="245"/>
      <c r="D32" s="105">
        <v>5.3949999999999996</v>
      </c>
      <c r="E32" s="105">
        <v>0</v>
      </c>
      <c r="F32" s="105">
        <v>0.58879999999999999</v>
      </c>
      <c r="G32" s="105">
        <v>22.4</v>
      </c>
      <c r="H32" s="106">
        <f t="shared" si="2"/>
        <v>28.383799999999997</v>
      </c>
      <c r="I32" s="105">
        <v>29.950900000000001</v>
      </c>
      <c r="J32" s="105">
        <v>31.991040000000002</v>
      </c>
    </row>
    <row r="33" spans="1:10" ht="15.75" x14ac:dyDescent="0.25">
      <c r="A33" s="101" t="s">
        <v>43</v>
      </c>
      <c r="B33" s="255"/>
      <c r="C33" s="245"/>
      <c r="D33" s="102">
        <v>3.6989999999999998</v>
      </c>
      <c r="E33" s="102">
        <v>0</v>
      </c>
      <c r="F33" s="102">
        <v>0.13800000000000001</v>
      </c>
      <c r="G33" s="102">
        <v>8.3486399999999996</v>
      </c>
      <c r="H33" s="103">
        <f t="shared" si="2"/>
        <v>12.185639999999999</v>
      </c>
      <c r="I33" s="102">
        <v>18.889399999999998</v>
      </c>
      <c r="J33" s="102">
        <v>10.36328</v>
      </c>
    </row>
    <row r="34" spans="1:10" ht="15.75" x14ac:dyDescent="0.25">
      <c r="A34" s="104" t="s">
        <v>44</v>
      </c>
      <c r="B34" s="253"/>
      <c r="C34" s="245"/>
      <c r="D34" s="105">
        <v>0</v>
      </c>
      <c r="E34" s="105">
        <v>0</v>
      </c>
      <c r="F34" s="105">
        <v>0</v>
      </c>
      <c r="G34" s="105">
        <v>17.967199999999998</v>
      </c>
      <c r="H34" s="106">
        <f t="shared" si="2"/>
        <v>17.967199999999998</v>
      </c>
      <c r="I34" s="105">
        <v>8.9600000000000009</v>
      </c>
      <c r="J34" s="105">
        <v>36.703119999999998</v>
      </c>
    </row>
    <row r="35" spans="1:10" ht="15.75" x14ac:dyDescent="0.25">
      <c r="A35" s="101" t="s">
        <v>45</v>
      </c>
      <c r="B35" s="255"/>
      <c r="C35" s="245"/>
      <c r="D35" s="102">
        <v>0</v>
      </c>
      <c r="E35" s="102">
        <v>0</v>
      </c>
      <c r="F35" s="102">
        <v>0</v>
      </c>
      <c r="G35" s="102">
        <v>0.63336000000000003</v>
      </c>
      <c r="H35" s="103">
        <f t="shared" si="2"/>
        <v>0.63336000000000003</v>
      </c>
      <c r="I35" s="102">
        <v>0.3</v>
      </c>
      <c r="J35" s="102">
        <v>5.8435199999999998</v>
      </c>
    </row>
    <row r="36" spans="1:10" ht="15.75" x14ac:dyDescent="0.25">
      <c r="A36" s="107" t="s">
        <v>38</v>
      </c>
      <c r="B36" s="250"/>
      <c r="C36" s="245"/>
      <c r="D36" s="108">
        <f t="shared" ref="D36:J36" si="3">SUM(D27,D28,D29,D30,D31,D32,D33,D34,D35)</f>
        <v>41.299959999999999</v>
      </c>
      <c r="E36" s="108">
        <f t="shared" si="3"/>
        <v>0</v>
      </c>
      <c r="F36" s="108">
        <f t="shared" si="3"/>
        <v>0.7268</v>
      </c>
      <c r="G36" s="108">
        <f t="shared" si="3"/>
        <v>79.223280000000003</v>
      </c>
      <c r="H36" s="109">
        <f t="shared" si="3"/>
        <v>121.25004</v>
      </c>
      <c r="I36" s="105">
        <f t="shared" si="3"/>
        <v>126.30077999999999</v>
      </c>
      <c r="J36" s="105">
        <f t="shared" si="3"/>
        <v>177.19636000000003</v>
      </c>
    </row>
    <row r="38" spans="1:10" ht="15.75" x14ac:dyDescent="0.25">
      <c r="A38" s="97" t="s">
        <v>47</v>
      </c>
      <c r="B38" s="254"/>
      <c r="C38" s="245"/>
      <c r="D38" s="98"/>
      <c r="E38" s="98"/>
      <c r="F38" s="98"/>
      <c r="G38" s="98"/>
      <c r="H38" s="99"/>
      <c r="I38" s="100"/>
      <c r="J38" s="100"/>
    </row>
    <row r="39" spans="1:10" ht="15.75" x14ac:dyDescent="0.25">
      <c r="A39" s="101" t="s">
        <v>144</v>
      </c>
      <c r="B39" s="255"/>
      <c r="C39" s="245"/>
      <c r="D39" s="102">
        <v>0</v>
      </c>
      <c r="E39" s="102">
        <v>0</v>
      </c>
      <c r="F39" s="102">
        <v>0</v>
      </c>
      <c r="G39" s="102">
        <v>7.9729200000000002</v>
      </c>
      <c r="H39" s="103">
        <f t="shared" ref="H39:H49" si="4">SUM(D39,E39,F39,G39)</f>
        <v>7.9729200000000002</v>
      </c>
      <c r="I39" s="102">
        <v>3.6795200000000001</v>
      </c>
      <c r="J39" s="102">
        <v>3.0840800000000002</v>
      </c>
    </row>
    <row r="40" spans="1:10" ht="15.75" x14ac:dyDescent="0.25">
      <c r="A40" s="104" t="s">
        <v>145</v>
      </c>
      <c r="B40" s="253"/>
      <c r="C40" s="245"/>
      <c r="D40" s="105">
        <v>0</v>
      </c>
      <c r="E40" s="105">
        <v>0</v>
      </c>
      <c r="F40" s="105">
        <v>0</v>
      </c>
      <c r="G40" s="105">
        <v>53.36336</v>
      </c>
      <c r="H40" s="106">
        <f t="shared" si="4"/>
        <v>53.36336</v>
      </c>
      <c r="I40" s="105">
        <v>43.292920000000002</v>
      </c>
      <c r="J40" s="105">
        <v>71.950199999999995</v>
      </c>
    </row>
    <row r="41" spans="1:10" ht="15.75" x14ac:dyDescent="0.25">
      <c r="A41" s="101" t="s">
        <v>48</v>
      </c>
      <c r="B41" s="255"/>
      <c r="C41" s="245"/>
      <c r="D41" s="102">
        <v>0</v>
      </c>
      <c r="E41" s="102">
        <v>0</v>
      </c>
      <c r="F41" s="102">
        <v>0</v>
      </c>
      <c r="G41" s="102">
        <v>1.79392</v>
      </c>
      <c r="H41" s="103">
        <f t="shared" si="4"/>
        <v>1.79392</v>
      </c>
      <c r="I41" s="102">
        <v>1.0159199999999999</v>
      </c>
      <c r="J41" s="102">
        <v>0.72799999999999998</v>
      </c>
    </row>
    <row r="42" spans="1:10" ht="15.75" x14ac:dyDescent="0.25">
      <c r="A42" s="104" t="s">
        <v>146</v>
      </c>
      <c r="B42" s="253"/>
      <c r="C42" s="245"/>
      <c r="D42" s="105">
        <v>0</v>
      </c>
      <c r="E42" s="105">
        <v>0</v>
      </c>
      <c r="F42" s="105">
        <v>0</v>
      </c>
      <c r="G42" s="105">
        <v>6.6559999999999994E-2</v>
      </c>
      <c r="H42" s="106">
        <f t="shared" si="4"/>
        <v>6.6559999999999994E-2</v>
      </c>
      <c r="I42" s="105">
        <v>0.26519999999999999</v>
      </c>
      <c r="J42" s="105">
        <v>0</v>
      </c>
    </row>
    <row r="43" spans="1:10" ht="15.75" x14ac:dyDescent="0.25">
      <c r="A43" s="101" t="s">
        <v>49</v>
      </c>
      <c r="B43" s="255"/>
      <c r="C43" s="245"/>
      <c r="D43" s="102">
        <v>0</v>
      </c>
      <c r="E43" s="102">
        <v>0</v>
      </c>
      <c r="F43" s="102">
        <v>0</v>
      </c>
      <c r="G43" s="102">
        <v>0</v>
      </c>
      <c r="H43" s="103">
        <f t="shared" si="4"/>
        <v>0</v>
      </c>
      <c r="I43" s="102">
        <v>4.5999999999999999E-3</v>
      </c>
      <c r="J43" s="102">
        <v>0</v>
      </c>
    </row>
    <row r="44" spans="1:10" ht="15.75" x14ac:dyDescent="0.25">
      <c r="A44" s="104" t="s">
        <v>147</v>
      </c>
      <c r="B44" s="253"/>
      <c r="C44" s="245"/>
      <c r="D44" s="105">
        <v>0</v>
      </c>
      <c r="E44" s="105">
        <v>0</v>
      </c>
      <c r="F44" s="105">
        <v>0</v>
      </c>
      <c r="G44" s="105">
        <v>0.5</v>
      </c>
      <c r="H44" s="106">
        <f t="shared" si="4"/>
        <v>0.5</v>
      </c>
      <c r="I44" s="105">
        <v>0</v>
      </c>
      <c r="J44" s="105">
        <v>0</v>
      </c>
    </row>
    <row r="45" spans="1:10" ht="15.75" x14ac:dyDescent="0.25">
      <c r="A45" s="101" t="s">
        <v>148</v>
      </c>
      <c r="B45" s="255"/>
      <c r="C45" s="245"/>
      <c r="D45" s="102">
        <v>0</v>
      </c>
      <c r="E45" s="102">
        <v>0</v>
      </c>
      <c r="F45" s="102">
        <v>0</v>
      </c>
      <c r="G45" s="102">
        <v>8.7249999999999996</v>
      </c>
      <c r="H45" s="103">
        <f t="shared" si="4"/>
        <v>8.7249999999999996</v>
      </c>
      <c r="I45" s="102">
        <v>9.3813600000000008</v>
      </c>
      <c r="J45" s="102">
        <v>4.0187999999999997</v>
      </c>
    </row>
    <row r="46" spans="1:10" ht="15.75" x14ac:dyDescent="0.25">
      <c r="A46" s="104" t="s">
        <v>50</v>
      </c>
      <c r="B46" s="253"/>
      <c r="C46" s="245"/>
      <c r="D46" s="105">
        <v>0</v>
      </c>
      <c r="E46" s="105">
        <v>0</v>
      </c>
      <c r="F46" s="105">
        <v>0</v>
      </c>
      <c r="G46" s="105">
        <v>7.1710000000000003</v>
      </c>
      <c r="H46" s="106">
        <f t="shared" si="4"/>
        <v>7.1710000000000003</v>
      </c>
      <c r="I46" s="105">
        <v>3.5550000000000002</v>
      </c>
      <c r="J46" s="105">
        <v>12.112</v>
      </c>
    </row>
    <row r="47" spans="1:10" ht="15.75" x14ac:dyDescent="0.25">
      <c r="A47" s="101" t="s">
        <v>51</v>
      </c>
      <c r="B47" s="255"/>
      <c r="C47" s="245"/>
      <c r="D47" s="102">
        <v>0</v>
      </c>
      <c r="E47" s="102">
        <v>0</v>
      </c>
      <c r="F47" s="102">
        <v>0</v>
      </c>
      <c r="G47" s="102">
        <v>7.1578799999999996</v>
      </c>
      <c r="H47" s="103">
        <f t="shared" si="4"/>
        <v>7.1578799999999996</v>
      </c>
      <c r="I47" s="102">
        <v>2.9651200000000002</v>
      </c>
      <c r="J47" s="102">
        <v>1.4457199999999999</v>
      </c>
    </row>
    <row r="48" spans="1:10" ht="15.75" x14ac:dyDescent="0.25">
      <c r="A48" s="104" t="s">
        <v>53</v>
      </c>
      <c r="B48" s="253"/>
      <c r="C48" s="245"/>
      <c r="D48" s="105">
        <v>0</v>
      </c>
      <c r="E48" s="105">
        <v>0</v>
      </c>
      <c r="F48" s="105">
        <v>0</v>
      </c>
      <c r="G48" s="105">
        <v>41.191160000000004</v>
      </c>
      <c r="H48" s="106">
        <f t="shared" si="4"/>
        <v>41.191160000000004</v>
      </c>
      <c r="I48" s="105">
        <v>36.883200000000002</v>
      </c>
      <c r="J48" s="105">
        <v>73.496960000000001</v>
      </c>
    </row>
    <row r="49" spans="1:10" ht="15.75" x14ac:dyDescent="0.25">
      <c r="A49" s="101" t="s">
        <v>54</v>
      </c>
      <c r="B49" s="255"/>
      <c r="C49" s="245"/>
      <c r="D49" s="102">
        <v>0</v>
      </c>
      <c r="E49" s="102">
        <v>0</v>
      </c>
      <c r="F49" s="102">
        <v>4.5999999999999999E-2</v>
      </c>
      <c r="G49" s="102">
        <v>0</v>
      </c>
      <c r="H49" s="103">
        <f t="shared" si="4"/>
        <v>4.5999999999999999E-2</v>
      </c>
      <c r="I49" s="102">
        <v>4.5999999999999999E-2</v>
      </c>
      <c r="J49" s="102">
        <v>0</v>
      </c>
    </row>
    <row r="50" spans="1:10" ht="15.75" x14ac:dyDescent="0.25">
      <c r="A50" s="107" t="s">
        <v>38</v>
      </c>
      <c r="B50" s="250"/>
      <c r="C50" s="245"/>
      <c r="D50" s="108">
        <f t="shared" ref="D50:J50" si="5">SUM(D39,D40,D41,D42,D43,D44,D45,D46,D47,D48,D49)</f>
        <v>0</v>
      </c>
      <c r="E50" s="108">
        <f t="shared" si="5"/>
        <v>0</v>
      </c>
      <c r="F50" s="108">
        <f t="shared" si="5"/>
        <v>4.5999999999999999E-2</v>
      </c>
      <c r="G50" s="108">
        <f t="shared" si="5"/>
        <v>127.94180000000003</v>
      </c>
      <c r="H50" s="109">
        <f t="shared" si="5"/>
        <v>127.98780000000004</v>
      </c>
      <c r="I50" s="105">
        <f t="shared" si="5"/>
        <v>101.08884000000002</v>
      </c>
      <c r="J50" s="105">
        <f t="shared" si="5"/>
        <v>166.83575999999999</v>
      </c>
    </row>
    <row r="52" spans="1:10" ht="15.75" x14ac:dyDescent="0.25">
      <c r="A52" s="97" t="s">
        <v>55</v>
      </c>
      <c r="B52" s="254"/>
      <c r="C52" s="245"/>
      <c r="D52" s="98"/>
      <c r="E52" s="98"/>
      <c r="F52" s="98"/>
      <c r="G52" s="98"/>
      <c r="H52" s="99"/>
      <c r="I52" s="100"/>
      <c r="J52" s="100"/>
    </row>
    <row r="53" spans="1:10" ht="15.75" x14ac:dyDescent="0.25">
      <c r="A53" s="101" t="s">
        <v>56</v>
      </c>
      <c r="B53" s="255"/>
      <c r="C53" s="245"/>
      <c r="D53" s="102">
        <v>159.70704000000001</v>
      </c>
      <c r="E53" s="102">
        <v>0</v>
      </c>
      <c r="F53" s="102">
        <v>7.8200000000000006E-2</v>
      </c>
      <c r="G53" s="102">
        <v>9.1519999999999992</v>
      </c>
      <c r="H53" s="103">
        <f>SUM(D53,E53,F53,G53)</f>
        <v>168.93724</v>
      </c>
      <c r="I53" s="102">
        <v>226.24603999999999</v>
      </c>
      <c r="J53" s="102">
        <v>221.661</v>
      </c>
    </row>
    <row r="54" spans="1:10" ht="15.75" x14ac:dyDescent="0.25">
      <c r="A54" s="104" t="s">
        <v>57</v>
      </c>
      <c r="B54" s="253"/>
      <c r="C54" s="245"/>
      <c r="D54" s="105">
        <v>105.051</v>
      </c>
      <c r="E54" s="105">
        <v>0</v>
      </c>
      <c r="F54" s="105">
        <v>86.549000000000007</v>
      </c>
      <c r="G54" s="105">
        <v>71.873959999999997</v>
      </c>
      <c r="H54" s="106">
        <f>SUM(D54,E54,F54,G54)</f>
        <v>263.47396000000003</v>
      </c>
      <c r="I54" s="105">
        <v>234.35758000000001</v>
      </c>
      <c r="J54" s="105">
        <v>193.15996000000001</v>
      </c>
    </row>
    <row r="55" spans="1:10" ht="15.75" x14ac:dyDescent="0.25">
      <c r="A55" s="107" t="s">
        <v>38</v>
      </c>
      <c r="B55" s="250"/>
      <c r="C55" s="245"/>
      <c r="D55" s="108">
        <f t="shared" ref="D55:J55" si="6">SUM(D53,D54)</f>
        <v>264.75803999999999</v>
      </c>
      <c r="E55" s="108">
        <f t="shared" si="6"/>
        <v>0</v>
      </c>
      <c r="F55" s="108">
        <f t="shared" si="6"/>
        <v>86.627200000000002</v>
      </c>
      <c r="G55" s="108">
        <f t="shared" si="6"/>
        <v>81.025959999999998</v>
      </c>
      <c r="H55" s="109">
        <f t="shared" si="6"/>
        <v>432.41120000000001</v>
      </c>
      <c r="I55" s="105">
        <f t="shared" si="6"/>
        <v>460.60361999999998</v>
      </c>
      <c r="J55" s="105">
        <f t="shared" si="6"/>
        <v>414.82096000000001</v>
      </c>
    </row>
    <row r="57" spans="1:10" ht="15.75" x14ac:dyDescent="0.25">
      <c r="A57" s="97" t="s">
        <v>58</v>
      </c>
      <c r="B57" s="254"/>
      <c r="C57" s="245"/>
      <c r="D57" s="98"/>
      <c r="E57" s="98"/>
      <c r="F57" s="98"/>
      <c r="G57" s="98"/>
      <c r="H57" s="99"/>
      <c r="I57" s="100"/>
      <c r="J57" s="100"/>
    </row>
    <row r="58" spans="1:10" ht="15.75" x14ac:dyDescent="0.25">
      <c r="A58" s="101" t="s">
        <v>59</v>
      </c>
      <c r="B58" s="255"/>
      <c r="C58" s="245"/>
      <c r="D58" s="102">
        <v>48.868960000000001</v>
      </c>
      <c r="E58" s="102">
        <v>0</v>
      </c>
      <c r="F58" s="102">
        <v>46.170200000000001</v>
      </c>
      <c r="G58" s="102">
        <v>35.979199999999999</v>
      </c>
      <c r="H58" s="103">
        <f t="shared" ref="H58:H77" si="7">SUM(D58,E58,F58,G58)</f>
        <v>131.01836</v>
      </c>
      <c r="I58" s="102">
        <v>250.33416</v>
      </c>
      <c r="J58" s="102">
        <v>191.08251999999999</v>
      </c>
    </row>
    <row r="59" spans="1:10" ht="15.75" x14ac:dyDescent="0.25">
      <c r="A59" s="104" t="s">
        <v>149</v>
      </c>
      <c r="B59" s="253"/>
      <c r="C59" s="245"/>
      <c r="D59" s="105">
        <v>0</v>
      </c>
      <c r="E59" s="105">
        <v>0</v>
      </c>
      <c r="F59" s="105">
        <v>0</v>
      </c>
      <c r="G59" s="105">
        <v>0</v>
      </c>
      <c r="H59" s="106">
        <f t="shared" si="7"/>
        <v>0</v>
      </c>
      <c r="I59" s="105">
        <v>0</v>
      </c>
      <c r="J59" s="105">
        <v>1.56</v>
      </c>
    </row>
    <row r="60" spans="1:10" ht="15.75" x14ac:dyDescent="0.25">
      <c r="A60" s="101" t="s">
        <v>150</v>
      </c>
      <c r="B60" s="255"/>
      <c r="C60" s="245"/>
      <c r="D60" s="102">
        <v>0</v>
      </c>
      <c r="E60" s="102">
        <v>0</v>
      </c>
      <c r="F60" s="102">
        <v>0</v>
      </c>
      <c r="G60" s="102">
        <v>0</v>
      </c>
      <c r="H60" s="103">
        <f t="shared" si="7"/>
        <v>0</v>
      </c>
      <c r="I60" s="102">
        <v>7.8200000000000006E-2</v>
      </c>
      <c r="J60" s="102">
        <v>0</v>
      </c>
    </row>
    <row r="61" spans="1:10" ht="15.75" x14ac:dyDescent="0.25">
      <c r="A61" s="104" t="s">
        <v>11</v>
      </c>
      <c r="B61" s="253"/>
      <c r="C61" s="245"/>
      <c r="D61" s="105">
        <v>686.28467999999998</v>
      </c>
      <c r="E61" s="105">
        <v>0</v>
      </c>
      <c r="F61" s="105">
        <v>467.3646</v>
      </c>
      <c r="G61" s="105">
        <v>346.27107999999998</v>
      </c>
      <c r="H61" s="106">
        <f t="shared" si="7"/>
        <v>1499.9203600000001</v>
      </c>
      <c r="I61" s="105">
        <v>1563.1502</v>
      </c>
      <c r="J61" s="105">
        <v>1123.3658399999999</v>
      </c>
    </row>
    <row r="62" spans="1:10" ht="15.75" x14ac:dyDescent="0.25">
      <c r="A62" s="101" t="s">
        <v>60</v>
      </c>
      <c r="B62" s="255"/>
      <c r="C62" s="245"/>
      <c r="D62" s="102">
        <v>3.7909999999999999</v>
      </c>
      <c r="E62" s="102">
        <v>0</v>
      </c>
      <c r="F62" s="102">
        <v>23.584199999999999</v>
      </c>
      <c r="G62" s="102">
        <v>0</v>
      </c>
      <c r="H62" s="103">
        <f t="shared" si="7"/>
        <v>27.3752</v>
      </c>
      <c r="I62" s="102">
        <v>5.8696000000000002</v>
      </c>
      <c r="J62" s="102">
        <v>5.5979999999999999</v>
      </c>
    </row>
    <row r="63" spans="1:10" ht="15.75" x14ac:dyDescent="0.25">
      <c r="A63" s="104" t="s">
        <v>61</v>
      </c>
      <c r="B63" s="253"/>
      <c r="C63" s="245"/>
      <c r="D63" s="105">
        <v>52.692520000000002</v>
      </c>
      <c r="E63" s="105">
        <v>0</v>
      </c>
      <c r="F63" s="105">
        <v>3.9514</v>
      </c>
      <c r="G63" s="105">
        <v>0</v>
      </c>
      <c r="H63" s="106">
        <f t="shared" si="7"/>
        <v>56.643920000000001</v>
      </c>
      <c r="I63" s="105">
        <v>53.404800000000002</v>
      </c>
      <c r="J63" s="105">
        <v>41.753999999999998</v>
      </c>
    </row>
    <row r="64" spans="1:10" ht="15.75" x14ac:dyDescent="0.25">
      <c r="A64" s="101" t="s">
        <v>62</v>
      </c>
      <c r="B64" s="255"/>
      <c r="C64" s="245"/>
      <c r="D64" s="102">
        <v>0.62539999999999996</v>
      </c>
      <c r="E64" s="102">
        <v>0</v>
      </c>
      <c r="F64" s="102">
        <v>0.874</v>
      </c>
      <c r="G64" s="102">
        <v>0</v>
      </c>
      <c r="H64" s="103">
        <f t="shared" si="7"/>
        <v>1.4994000000000001</v>
      </c>
      <c r="I64" s="102">
        <v>0.61699999999999999</v>
      </c>
      <c r="J64" s="102">
        <v>0</v>
      </c>
    </row>
    <row r="65" spans="1:10" ht="15.75" x14ac:dyDescent="0.25">
      <c r="A65" s="104" t="s">
        <v>151</v>
      </c>
      <c r="B65" s="253"/>
      <c r="C65" s="245"/>
      <c r="D65" s="105">
        <v>0</v>
      </c>
      <c r="E65" s="105">
        <v>0</v>
      </c>
      <c r="F65" s="105">
        <v>0</v>
      </c>
      <c r="G65" s="105">
        <v>6.4000000000000001E-2</v>
      </c>
      <c r="H65" s="106">
        <f t="shared" si="7"/>
        <v>6.4000000000000001E-2</v>
      </c>
      <c r="I65" s="105">
        <v>0</v>
      </c>
      <c r="J65" s="105">
        <v>0</v>
      </c>
    </row>
    <row r="66" spans="1:10" ht="15.75" x14ac:dyDescent="0.25">
      <c r="A66" s="101" t="s">
        <v>64</v>
      </c>
      <c r="B66" s="255"/>
      <c r="C66" s="245"/>
      <c r="D66" s="102">
        <v>0.28599999999999998</v>
      </c>
      <c r="E66" s="102">
        <v>0</v>
      </c>
      <c r="F66" s="102">
        <v>4.5999999999999999E-2</v>
      </c>
      <c r="G66" s="102">
        <v>0</v>
      </c>
      <c r="H66" s="103">
        <f t="shared" si="7"/>
        <v>0.33199999999999996</v>
      </c>
      <c r="I66" s="102">
        <v>1.3680000000000001</v>
      </c>
      <c r="J66" s="102">
        <v>0</v>
      </c>
    </row>
    <row r="67" spans="1:10" ht="15.75" x14ac:dyDescent="0.25">
      <c r="A67" s="104" t="s">
        <v>65</v>
      </c>
      <c r="B67" s="253"/>
      <c r="C67" s="245"/>
      <c r="D67" s="105">
        <v>0</v>
      </c>
      <c r="E67" s="105">
        <v>0</v>
      </c>
      <c r="F67" s="105">
        <v>5.9799999999999999E-2</v>
      </c>
      <c r="G67" s="105">
        <v>0</v>
      </c>
      <c r="H67" s="106">
        <f t="shared" si="7"/>
        <v>5.9799999999999999E-2</v>
      </c>
      <c r="I67" s="105">
        <v>0.123</v>
      </c>
      <c r="J67" s="105">
        <v>0.1</v>
      </c>
    </row>
    <row r="68" spans="1:10" ht="15.75" x14ac:dyDescent="0.25">
      <c r="A68" s="101" t="s">
        <v>67</v>
      </c>
      <c r="B68" s="255"/>
      <c r="C68" s="245"/>
      <c r="D68" s="102">
        <v>4.7325200000000001</v>
      </c>
      <c r="E68" s="102">
        <v>0</v>
      </c>
      <c r="F68" s="102">
        <v>0.34960000000000002</v>
      </c>
      <c r="G68" s="102">
        <v>0</v>
      </c>
      <c r="H68" s="103">
        <f t="shared" si="7"/>
        <v>5.0821199999999997</v>
      </c>
      <c r="I68" s="102">
        <v>0.17480000000000001</v>
      </c>
      <c r="J68" s="102">
        <v>0</v>
      </c>
    </row>
    <row r="69" spans="1:10" ht="15.75" x14ac:dyDescent="0.25">
      <c r="A69" s="104" t="s">
        <v>68</v>
      </c>
      <c r="B69" s="253"/>
      <c r="C69" s="245"/>
      <c r="D69" s="105">
        <v>0</v>
      </c>
      <c r="E69" s="105">
        <v>0</v>
      </c>
      <c r="F69" s="105">
        <v>0.39100000000000001</v>
      </c>
      <c r="G69" s="105">
        <v>0</v>
      </c>
      <c r="H69" s="106">
        <f t="shared" si="7"/>
        <v>0.39100000000000001</v>
      </c>
      <c r="I69" s="105">
        <v>0.29899999999999999</v>
      </c>
      <c r="J69" s="105">
        <v>1.073</v>
      </c>
    </row>
    <row r="70" spans="1:10" ht="15.75" x14ac:dyDescent="0.25">
      <c r="A70" s="101" t="s">
        <v>69</v>
      </c>
      <c r="B70" s="255"/>
      <c r="C70" s="245"/>
      <c r="D70" s="102">
        <v>21.83456</v>
      </c>
      <c r="E70" s="102">
        <v>0</v>
      </c>
      <c r="F70" s="102">
        <v>18.814</v>
      </c>
      <c r="G70" s="102">
        <v>11.44</v>
      </c>
      <c r="H70" s="103">
        <f t="shared" si="7"/>
        <v>52.088560000000001</v>
      </c>
      <c r="I70" s="102">
        <v>41.682079999999999</v>
      </c>
      <c r="J70" s="102">
        <v>26.96</v>
      </c>
    </row>
    <row r="71" spans="1:10" ht="15.75" x14ac:dyDescent="0.25">
      <c r="A71" s="104" t="s">
        <v>70</v>
      </c>
      <c r="B71" s="253"/>
      <c r="C71" s="245"/>
      <c r="D71" s="105">
        <v>2.9260000000000002</v>
      </c>
      <c r="E71" s="105">
        <v>0</v>
      </c>
      <c r="F71" s="105">
        <v>9.1999999999999998E-2</v>
      </c>
      <c r="G71" s="105">
        <v>0</v>
      </c>
      <c r="H71" s="106">
        <f t="shared" si="7"/>
        <v>3.0180000000000002</v>
      </c>
      <c r="I71" s="105">
        <v>2.6179999999999999</v>
      </c>
      <c r="J71" s="105">
        <v>0</v>
      </c>
    </row>
    <row r="72" spans="1:10" ht="15.75" x14ac:dyDescent="0.25">
      <c r="A72" s="101" t="s">
        <v>71</v>
      </c>
      <c r="B72" s="255"/>
      <c r="C72" s="245"/>
      <c r="D72" s="102">
        <v>0.42599999999999999</v>
      </c>
      <c r="E72" s="102">
        <v>0</v>
      </c>
      <c r="F72" s="102">
        <v>0</v>
      </c>
      <c r="G72" s="102">
        <v>0</v>
      </c>
      <c r="H72" s="103">
        <f t="shared" si="7"/>
        <v>0.42599999999999999</v>
      </c>
      <c r="I72" s="102">
        <v>0.26500000000000001</v>
      </c>
      <c r="J72" s="102">
        <v>0.629</v>
      </c>
    </row>
    <row r="73" spans="1:10" ht="15.75" x14ac:dyDescent="0.25">
      <c r="A73" s="104" t="s">
        <v>72</v>
      </c>
      <c r="B73" s="253"/>
      <c r="C73" s="245"/>
      <c r="D73" s="105">
        <v>2.8679999999999999</v>
      </c>
      <c r="E73" s="105">
        <v>0</v>
      </c>
      <c r="F73" s="105">
        <v>0</v>
      </c>
      <c r="G73" s="105">
        <v>1</v>
      </c>
      <c r="H73" s="106">
        <f t="shared" si="7"/>
        <v>3.8679999999999999</v>
      </c>
      <c r="I73" s="105">
        <v>6.3997999999999999</v>
      </c>
      <c r="J73" s="105">
        <v>7.024</v>
      </c>
    </row>
    <row r="74" spans="1:10" ht="15.75" x14ac:dyDescent="0.25">
      <c r="A74" s="101" t="s">
        <v>73</v>
      </c>
      <c r="B74" s="255"/>
      <c r="C74" s="245"/>
      <c r="D74" s="102">
        <v>5.4589999999999996</v>
      </c>
      <c r="E74" s="102">
        <v>0</v>
      </c>
      <c r="F74" s="102">
        <v>1.0948</v>
      </c>
      <c r="G74" s="102">
        <v>0</v>
      </c>
      <c r="H74" s="103">
        <f t="shared" si="7"/>
        <v>6.5537999999999998</v>
      </c>
      <c r="I74" s="102">
        <v>6.60398</v>
      </c>
      <c r="J74" s="102">
        <v>5.9980000000000002</v>
      </c>
    </row>
    <row r="75" spans="1:10" ht="15.75" x14ac:dyDescent="0.25">
      <c r="A75" s="104" t="s">
        <v>76</v>
      </c>
      <c r="B75" s="253"/>
      <c r="C75" s="245"/>
      <c r="D75" s="105">
        <v>2.08</v>
      </c>
      <c r="E75" s="105">
        <v>0</v>
      </c>
      <c r="F75" s="105">
        <v>22.701000000000001</v>
      </c>
      <c r="G75" s="105">
        <v>4.03</v>
      </c>
      <c r="H75" s="106">
        <f t="shared" si="7"/>
        <v>28.811</v>
      </c>
      <c r="I75" s="105">
        <v>35.221519999999998</v>
      </c>
      <c r="J75" s="105">
        <v>50.470880000000001</v>
      </c>
    </row>
    <row r="76" spans="1:10" ht="15.75" x14ac:dyDescent="0.25">
      <c r="A76" s="101" t="s">
        <v>77</v>
      </c>
      <c r="B76" s="255"/>
      <c r="C76" s="245"/>
      <c r="D76" s="102">
        <v>7.9736799999999999</v>
      </c>
      <c r="E76" s="102">
        <v>0</v>
      </c>
      <c r="F76" s="102">
        <v>0</v>
      </c>
      <c r="G76" s="102">
        <v>0</v>
      </c>
      <c r="H76" s="103">
        <f t="shared" si="7"/>
        <v>7.9736799999999999</v>
      </c>
      <c r="I76" s="102">
        <v>2.6</v>
      </c>
      <c r="J76" s="102">
        <v>2.86</v>
      </c>
    </row>
    <row r="77" spans="1:10" ht="15.75" x14ac:dyDescent="0.25">
      <c r="A77" s="104" t="s">
        <v>37</v>
      </c>
      <c r="B77" s="253"/>
      <c r="C77" s="245"/>
      <c r="D77" s="105">
        <v>0</v>
      </c>
      <c r="E77" s="105">
        <v>0</v>
      </c>
      <c r="F77" s="105">
        <v>0</v>
      </c>
      <c r="G77" s="105">
        <v>0</v>
      </c>
      <c r="H77" s="106">
        <f t="shared" si="7"/>
        <v>0</v>
      </c>
      <c r="I77" s="105">
        <v>3.431</v>
      </c>
      <c r="J77" s="105">
        <v>0</v>
      </c>
    </row>
    <row r="78" spans="1:10" ht="15.75" x14ac:dyDescent="0.25">
      <c r="A78" s="107" t="s">
        <v>38</v>
      </c>
      <c r="B78" s="250"/>
      <c r="C78" s="245"/>
      <c r="D78" s="108">
        <f t="shared" ref="D78:J78" si="8">SUM(D58,D59,D60,D61,D62,D63,D64,D65,D66,D67,D68,D69,D70,D71,D72,D73,D74,D75,D76,D77)</f>
        <v>840.84832000000006</v>
      </c>
      <c r="E78" s="108">
        <f t="shared" si="8"/>
        <v>0</v>
      </c>
      <c r="F78" s="108">
        <f t="shared" si="8"/>
        <v>585.49260000000004</v>
      </c>
      <c r="G78" s="108">
        <f t="shared" si="8"/>
        <v>398.78427999999997</v>
      </c>
      <c r="H78" s="109">
        <f t="shared" si="8"/>
        <v>1825.1251999999999</v>
      </c>
      <c r="I78" s="105">
        <f t="shared" si="8"/>
        <v>1974.2401400000001</v>
      </c>
      <c r="J78" s="105">
        <f t="shared" si="8"/>
        <v>1458.4752399999995</v>
      </c>
    </row>
    <row r="80" spans="1:10" ht="15.75" x14ac:dyDescent="0.25">
      <c r="A80" s="97" t="s">
        <v>78</v>
      </c>
      <c r="B80" s="254"/>
      <c r="C80" s="245"/>
      <c r="D80" s="98"/>
      <c r="E80" s="98"/>
      <c r="F80" s="98"/>
      <c r="G80" s="98"/>
      <c r="H80" s="99"/>
      <c r="I80" s="100"/>
      <c r="J80" s="100"/>
    </row>
    <row r="81" spans="1:10" ht="15.75" x14ac:dyDescent="0.25">
      <c r="A81" s="101" t="s">
        <v>79</v>
      </c>
      <c r="B81" s="255"/>
      <c r="C81" s="245"/>
      <c r="D81" s="102">
        <v>12.791</v>
      </c>
      <c r="E81" s="102">
        <v>0</v>
      </c>
      <c r="F81" s="102">
        <v>0</v>
      </c>
      <c r="G81" s="102">
        <v>10.652200000000001</v>
      </c>
      <c r="H81" s="103">
        <f t="shared" ref="H81:H102" si="9">SUM(D81,E81,F81,G81)</f>
        <v>23.443200000000001</v>
      </c>
      <c r="I81" s="102">
        <v>13.848000000000001</v>
      </c>
      <c r="J81" s="102">
        <v>8.19</v>
      </c>
    </row>
    <row r="82" spans="1:10" ht="15.75" x14ac:dyDescent="0.25">
      <c r="A82" s="104" t="s">
        <v>152</v>
      </c>
      <c r="B82" s="253"/>
      <c r="C82" s="245"/>
      <c r="D82" s="105">
        <v>0</v>
      </c>
      <c r="E82" s="105">
        <v>0</v>
      </c>
      <c r="F82" s="105">
        <v>5.9799999999999999E-2</v>
      </c>
      <c r="G82" s="105">
        <v>0</v>
      </c>
      <c r="H82" s="106">
        <f t="shared" si="9"/>
        <v>5.9799999999999999E-2</v>
      </c>
      <c r="I82" s="105">
        <v>2.3E-2</v>
      </c>
      <c r="J82" s="105">
        <v>0</v>
      </c>
    </row>
    <row r="83" spans="1:10" ht="15.75" x14ac:dyDescent="0.25">
      <c r="A83" s="101" t="s">
        <v>80</v>
      </c>
      <c r="B83" s="255"/>
      <c r="C83" s="245"/>
      <c r="D83" s="102">
        <v>0</v>
      </c>
      <c r="E83" s="102">
        <v>0</v>
      </c>
      <c r="F83" s="102">
        <v>0</v>
      </c>
      <c r="G83" s="102">
        <v>0</v>
      </c>
      <c r="H83" s="103">
        <f t="shared" si="9"/>
        <v>0</v>
      </c>
      <c r="I83" s="102">
        <v>0.18379999999999999</v>
      </c>
      <c r="J83" s="102">
        <v>0.437</v>
      </c>
    </row>
    <row r="84" spans="1:10" ht="15.75" x14ac:dyDescent="0.25">
      <c r="A84" s="104" t="s">
        <v>153</v>
      </c>
      <c r="B84" s="253"/>
      <c r="C84" s="245"/>
      <c r="D84" s="105">
        <v>0</v>
      </c>
      <c r="E84" s="105">
        <v>0</v>
      </c>
      <c r="F84" s="105">
        <v>0</v>
      </c>
      <c r="G84" s="105">
        <v>0</v>
      </c>
      <c r="H84" s="106">
        <f t="shared" si="9"/>
        <v>0</v>
      </c>
      <c r="I84" s="105">
        <v>0.13</v>
      </c>
      <c r="J84" s="105">
        <v>0.30099999999999999</v>
      </c>
    </row>
    <row r="85" spans="1:10" ht="15.75" x14ac:dyDescent="0.25">
      <c r="A85" s="101" t="s">
        <v>81</v>
      </c>
      <c r="B85" s="255"/>
      <c r="C85" s="245"/>
      <c r="D85" s="102">
        <v>2.2719999999999998</v>
      </c>
      <c r="E85" s="102">
        <v>0</v>
      </c>
      <c r="F85" s="102">
        <v>2.8290000000000002</v>
      </c>
      <c r="G85" s="102">
        <v>2.73</v>
      </c>
      <c r="H85" s="103">
        <f t="shared" si="9"/>
        <v>7.8309999999999995</v>
      </c>
      <c r="I85" s="102">
        <v>4.8091999999999997</v>
      </c>
      <c r="J85" s="102">
        <v>0</v>
      </c>
    </row>
    <row r="86" spans="1:10" ht="15.75" x14ac:dyDescent="0.25">
      <c r="A86" s="104" t="s">
        <v>82</v>
      </c>
      <c r="B86" s="253"/>
      <c r="C86" s="245"/>
      <c r="D86" s="105">
        <v>0</v>
      </c>
      <c r="E86" s="105">
        <v>0</v>
      </c>
      <c r="F86" s="105">
        <v>5.5199999999999999E-2</v>
      </c>
      <c r="G86" s="105">
        <v>0</v>
      </c>
      <c r="H86" s="106">
        <f t="shared" si="9"/>
        <v>5.5199999999999999E-2</v>
      </c>
      <c r="I86" s="105">
        <v>0</v>
      </c>
      <c r="J86" s="105">
        <v>0</v>
      </c>
    </row>
    <row r="87" spans="1:10" ht="15.75" x14ac:dyDescent="0.25">
      <c r="A87" s="101" t="s">
        <v>83</v>
      </c>
      <c r="B87" s="255"/>
      <c r="C87" s="245"/>
      <c r="D87" s="102">
        <v>0</v>
      </c>
      <c r="E87" s="102">
        <v>0</v>
      </c>
      <c r="F87" s="102">
        <v>1.6053999999999999</v>
      </c>
      <c r="G87" s="102">
        <v>0</v>
      </c>
      <c r="H87" s="103">
        <f t="shared" si="9"/>
        <v>1.6053999999999999</v>
      </c>
      <c r="I87" s="102">
        <v>2.5686399999999998</v>
      </c>
      <c r="J87" s="102">
        <v>0</v>
      </c>
    </row>
    <row r="88" spans="1:10" ht="15.75" x14ac:dyDescent="0.25">
      <c r="A88" s="104" t="s">
        <v>84</v>
      </c>
      <c r="B88" s="253"/>
      <c r="C88" s="245"/>
      <c r="D88" s="105">
        <v>107.746</v>
      </c>
      <c r="E88" s="105">
        <v>0</v>
      </c>
      <c r="F88" s="105">
        <v>0</v>
      </c>
      <c r="G88" s="105">
        <v>0</v>
      </c>
      <c r="H88" s="106">
        <f t="shared" si="9"/>
        <v>107.746</v>
      </c>
      <c r="I88" s="105">
        <v>37.7652</v>
      </c>
      <c r="J88" s="105">
        <v>0</v>
      </c>
    </row>
    <row r="89" spans="1:10" ht="15.75" x14ac:dyDescent="0.25">
      <c r="A89" s="101" t="s">
        <v>154</v>
      </c>
      <c r="B89" s="255"/>
      <c r="C89" s="245"/>
      <c r="D89" s="102">
        <v>0</v>
      </c>
      <c r="E89" s="102">
        <v>0</v>
      </c>
      <c r="F89" s="102">
        <v>0</v>
      </c>
      <c r="G89" s="102">
        <v>0</v>
      </c>
      <c r="H89" s="103">
        <f t="shared" si="9"/>
        <v>0</v>
      </c>
      <c r="I89" s="102">
        <v>1.84E-2</v>
      </c>
      <c r="J89" s="102">
        <v>0</v>
      </c>
    </row>
    <row r="90" spans="1:10" ht="15.75" x14ac:dyDescent="0.25">
      <c r="A90" s="104" t="s">
        <v>85</v>
      </c>
      <c r="B90" s="253"/>
      <c r="C90" s="245"/>
      <c r="D90" s="105">
        <v>0</v>
      </c>
      <c r="E90" s="105">
        <v>0</v>
      </c>
      <c r="F90" s="105">
        <v>0</v>
      </c>
      <c r="G90" s="105">
        <v>0</v>
      </c>
      <c r="H90" s="106">
        <f t="shared" si="9"/>
        <v>0</v>
      </c>
      <c r="I90" s="105">
        <v>1.38E-2</v>
      </c>
      <c r="J90" s="105">
        <v>0</v>
      </c>
    </row>
    <row r="91" spans="1:10" ht="15.75" x14ac:dyDescent="0.25">
      <c r="A91" s="101" t="s">
        <v>86</v>
      </c>
      <c r="B91" s="255"/>
      <c r="C91" s="245"/>
      <c r="D91" s="102">
        <v>0</v>
      </c>
      <c r="E91" s="102">
        <v>0</v>
      </c>
      <c r="F91" s="102">
        <v>0.27600000000000002</v>
      </c>
      <c r="G91" s="102">
        <v>0</v>
      </c>
      <c r="H91" s="103">
        <f t="shared" si="9"/>
        <v>0.27600000000000002</v>
      </c>
      <c r="I91" s="102">
        <v>0.161</v>
      </c>
      <c r="J91" s="102">
        <v>0</v>
      </c>
    </row>
    <row r="92" spans="1:10" ht="15.75" x14ac:dyDescent="0.25">
      <c r="A92" s="104" t="s">
        <v>89</v>
      </c>
      <c r="B92" s="253"/>
      <c r="C92" s="245"/>
      <c r="D92" s="105">
        <v>0</v>
      </c>
      <c r="E92" s="105">
        <v>0</v>
      </c>
      <c r="F92" s="105">
        <v>0.13800000000000001</v>
      </c>
      <c r="G92" s="105">
        <v>0</v>
      </c>
      <c r="H92" s="106">
        <f t="shared" si="9"/>
        <v>0.13800000000000001</v>
      </c>
      <c r="I92" s="105">
        <v>6.4399999999999999E-2</v>
      </c>
      <c r="J92" s="105">
        <v>0.13100000000000001</v>
      </c>
    </row>
    <row r="93" spans="1:10" ht="15.75" x14ac:dyDescent="0.25">
      <c r="A93" s="101" t="s">
        <v>155</v>
      </c>
      <c r="B93" s="255"/>
      <c r="C93" s="245"/>
      <c r="D93" s="102">
        <v>0</v>
      </c>
      <c r="E93" s="102">
        <v>0</v>
      </c>
      <c r="F93" s="102">
        <v>2.8428</v>
      </c>
      <c r="G93" s="102">
        <v>0</v>
      </c>
      <c r="H93" s="103">
        <f t="shared" si="9"/>
        <v>2.8428</v>
      </c>
      <c r="I93" s="102">
        <v>1.6008</v>
      </c>
      <c r="J93" s="102">
        <v>0</v>
      </c>
    </row>
    <row r="94" spans="1:10" ht="15.75" x14ac:dyDescent="0.25">
      <c r="A94" s="104" t="s">
        <v>156</v>
      </c>
      <c r="B94" s="253"/>
      <c r="C94" s="245"/>
      <c r="D94" s="105">
        <v>0</v>
      </c>
      <c r="E94" s="105">
        <v>0</v>
      </c>
      <c r="F94" s="105">
        <v>9.9268000000000001</v>
      </c>
      <c r="G94" s="105">
        <v>0.52936000000000005</v>
      </c>
      <c r="H94" s="106">
        <f t="shared" si="9"/>
        <v>10.456160000000001</v>
      </c>
      <c r="I94" s="105">
        <v>14.3584</v>
      </c>
      <c r="J94" s="105">
        <v>8.9332399999999996</v>
      </c>
    </row>
    <row r="95" spans="1:10" ht="15.75" x14ac:dyDescent="0.25">
      <c r="A95" s="101" t="s">
        <v>91</v>
      </c>
      <c r="B95" s="255"/>
      <c r="C95" s="245"/>
      <c r="D95" s="102">
        <v>0</v>
      </c>
      <c r="E95" s="102">
        <v>0</v>
      </c>
      <c r="F95" s="102">
        <v>0.13800000000000001</v>
      </c>
      <c r="G95" s="102">
        <v>0</v>
      </c>
      <c r="H95" s="103">
        <f t="shared" si="9"/>
        <v>0.13800000000000001</v>
      </c>
      <c r="I95" s="102">
        <v>4.5999999999999999E-2</v>
      </c>
      <c r="J95" s="102">
        <v>0</v>
      </c>
    </row>
    <row r="96" spans="1:10" ht="15.75" x14ac:dyDescent="0.25">
      <c r="A96" s="104" t="s">
        <v>157</v>
      </c>
      <c r="B96" s="253"/>
      <c r="C96" s="245"/>
      <c r="D96" s="105">
        <v>0</v>
      </c>
      <c r="E96" s="105">
        <v>0</v>
      </c>
      <c r="F96" s="105">
        <v>0</v>
      </c>
      <c r="G96" s="105">
        <v>0</v>
      </c>
      <c r="H96" s="106">
        <f t="shared" si="9"/>
        <v>0</v>
      </c>
      <c r="I96" s="105">
        <v>0.1794</v>
      </c>
      <c r="J96" s="105">
        <v>0.159</v>
      </c>
    </row>
    <row r="97" spans="1:10" ht="15.75" x14ac:dyDescent="0.25">
      <c r="A97" s="101" t="s">
        <v>92</v>
      </c>
      <c r="B97" s="255"/>
      <c r="C97" s="245"/>
      <c r="D97" s="102">
        <v>99.177800000000005</v>
      </c>
      <c r="E97" s="102">
        <v>0</v>
      </c>
      <c r="F97" s="102">
        <v>8.2294</v>
      </c>
      <c r="G97" s="102">
        <v>38</v>
      </c>
      <c r="H97" s="103">
        <f t="shared" si="9"/>
        <v>145.40719999999999</v>
      </c>
      <c r="I97" s="102">
        <v>38.976840000000003</v>
      </c>
      <c r="J97" s="102">
        <v>41.531999999999996</v>
      </c>
    </row>
    <row r="98" spans="1:10" ht="15.75" x14ac:dyDescent="0.25">
      <c r="A98" s="104" t="s">
        <v>93</v>
      </c>
      <c r="B98" s="253"/>
      <c r="C98" s="245"/>
      <c r="D98" s="105">
        <v>0.104</v>
      </c>
      <c r="E98" s="105">
        <v>0</v>
      </c>
      <c r="F98" s="105">
        <v>0.10580000000000001</v>
      </c>
      <c r="G98" s="105">
        <v>0</v>
      </c>
      <c r="H98" s="106">
        <f t="shared" si="9"/>
        <v>0.20979999999999999</v>
      </c>
      <c r="I98" s="105">
        <v>0</v>
      </c>
      <c r="J98" s="105">
        <v>0</v>
      </c>
    </row>
    <row r="99" spans="1:10" ht="15.75" x14ac:dyDescent="0.25">
      <c r="A99" s="101" t="s">
        <v>94</v>
      </c>
      <c r="B99" s="255"/>
      <c r="C99" s="245"/>
      <c r="D99" s="102">
        <v>0</v>
      </c>
      <c r="E99" s="102">
        <v>0</v>
      </c>
      <c r="F99" s="102">
        <v>8.2799999999999999E-2</v>
      </c>
      <c r="G99" s="102">
        <v>0</v>
      </c>
      <c r="H99" s="103">
        <f t="shared" si="9"/>
        <v>8.2799999999999999E-2</v>
      </c>
      <c r="I99" s="102">
        <v>4.5999999999999999E-2</v>
      </c>
      <c r="J99" s="102">
        <v>0</v>
      </c>
    </row>
    <row r="100" spans="1:10" ht="15.75" x14ac:dyDescent="0.25">
      <c r="A100" s="104" t="s">
        <v>95</v>
      </c>
      <c r="B100" s="253"/>
      <c r="C100" s="245"/>
      <c r="D100" s="105">
        <v>0</v>
      </c>
      <c r="E100" s="105">
        <v>0</v>
      </c>
      <c r="F100" s="105">
        <v>4.5999999999999999E-2</v>
      </c>
      <c r="G100" s="105">
        <v>0</v>
      </c>
      <c r="H100" s="106">
        <f t="shared" si="9"/>
        <v>4.5999999999999999E-2</v>
      </c>
      <c r="I100" s="105">
        <v>0.115</v>
      </c>
      <c r="J100" s="105">
        <v>0</v>
      </c>
    </row>
    <row r="101" spans="1:10" ht="15.75" x14ac:dyDescent="0.25">
      <c r="A101" s="101" t="s">
        <v>158</v>
      </c>
      <c r="B101" s="255"/>
      <c r="C101" s="245"/>
      <c r="D101" s="102">
        <v>0</v>
      </c>
      <c r="E101" s="102">
        <v>0</v>
      </c>
      <c r="F101" s="102">
        <v>0</v>
      </c>
      <c r="G101" s="102">
        <v>0</v>
      </c>
      <c r="H101" s="103">
        <f t="shared" si="9"/>
        <v>0</v>
      </c>
      <c r="I101" s="102">
        <v>3.83</v>
      </c>
      <c r="J101" s="102">
        <v>0</v>
      </c>
    </row>
    <row r="102" spans="1:10" ht="15.75" x14ac:dyDescent="0.25">
      <c r="A102" s="104" t="s">
        <v>159</v>
      </c>
      <c r="B102" s="253"/>
      <c r="C102" s="245"/>
      <c r="D102" s="105">
        <v>4.7569999999999997</v>
      </c>
      <c r="E102" s="105">
        <v>0</v>
      </c>
      <c r="F102" s="105">
        <v>0</v>
      </c>
      <c r="G102" s="105">
        <v>0</v>
      </c>
      <c r="H102" s="106">
        <f t="shared" si="9"/>
        <v>4.7569999999999997</v>
      </c>
      <c r="I102" s="105">
        <v>1.7829999999999999</v>
      </c>
      <c r="J102" s="105">
        <v>0</v>
      </c>
    </row>
    <row r="103" spans="1:10" ht="15.75" x14ac:dyDescent="0.25">
      <c r="A103" s="107" t="s">
        <v>38</v>
      </c>
      <c r="B103" s="250"/>
      <c r="C103" s="245"/>
      <c r="D103" s="108">
        <f t="shared" ref="D103:J103" si="10">SUM(D81,D82,D83,D84,D85,D86,D87,D88,D89,D90,D91,D92,D93,D94,D95,D96,D97,D98,D99,D100,D101,D102)</f>
        <v>226.84780000000003</v>
      </c>
      <c r="E103" s="108">
        <f t="shared" si="10"/>
        <v>0</v>
      </c>
      <c r="F103" s="108">
        <f t="shared" si="10"/>
        <v>26.334999999999997</v>
      </c>
      <c r="G103" s="108">
        <f t="shared" si="10"/>
        <v>51.911560000000001</v>
      </c>
      <c r="H103" s="109">
        <f t="shared" si="10"/>
        <v>305.09436000000005</v>
      </c>
      <c r="I103" s="105">
        <f t="shared" si="10"/>
        <v>120.52088000000001</v>
      </c>
      <c r="J103" s="105">
        <f t="shared" si="10"/>
        <v>59.683239999999998</v>
      </c>
    </row>
    <row r="105" spans="1:10" ht="15.75" x14ac:dyDescent="0.25">
      <c r="A105" s="97" t="s">
        <v>96</v>
      </c>
      <c r="B105" s="254"/>
      <c r="C105" s="245"/>
      <c r="D105" s="98"/>
      <c r="E105" s="98"/>
      <c r="F105" s="98"/>
      <c r="G105" s="98"/>
      <c r="H105" s="99"/>
      <c r="I105" s="100"/>
      <c r="J105" s="100"/>
    </row>
    <row r="106" spans="1:10" ht="15.75" x14ac:dyDescent="0.25">
      <c r="A106" s="101" t="s">
        <v>97</v>
      </c>
      <c r="B106" s="255"/>
      <c r="C106" s="245"/>
      <c r="D106" s="102">
        <v>0</v>
      </c>
      <c r="E106" s="102">
        <v>0</v>
      </c>
      <c r="F106" s="102">
        <v>3.2107999999999999</v>
      </c>
      <c r="G106" s="102">
        <v>0</v>
      </c>
      <c r="H106" s="103">
        <f t="shared" ref="H106:H117" si="11">SUM(D106,E106,F106,G106)</f>
        <v>3.2107999999999999</v>
      </c>
      <c r="I106" s="102">
        <v>1.4903999999999999</v>
      </c>
      <c r="J106" s="102">
        <v>1.0629999999999999</v>
      </c>
    </row>
    <row r="107" spans="1:10" ht="15.75" x14ac:dyDescent="0.25">
      <c r="A107" s="104" t="s">
        <v>98</v>
      </c>
      <c r="B107" s="253"/>
      <c r="C107" s="245"/>
      <c r="D107" s="105">
        <v>0</v>
      </c>
      <c r="E107" s="105">
        <v>0</v>
      </c>
      <c r="F107" s="105">
        <v>0.2576</v>
      </c>
      <c r="G107" s="105">
        <v>0</v>
      </c>
      <c r="H107" s="106">
        <f t="shared" si="11"/>
        <v>0.2576</v>
      </c>
      <c r="I107" s="105">
        <v>0.20424</v>
      </c>
      <c r="J107" s="105">
        <v>0</v>
      </c>
    </row>
    <row r="108" spans="1:10" ht="15.75" x14ac:dyDescent="0.25">
      <c r="A108" s="101" t="s">
        <v>99</v>
      </c>
      <c r="B108" s="255"/>
      <c r="C108" s="245"/>
      <c r="D108" s="102">
        <v>0.25791999999999998</v>
      </c>
      <c r="E108" s="102">
        <v>0</v>
      </c>
      <c r="F108" s="102">
        <v>0</v>
      </c>
      <c r="G108" s="102">
        <v>0</v>
      </c>
      <c r="H108" s="103">
        <f t="shared" si="11"/>
        <v>0.25791999999999998</v>
      </c>
      <c r="I108" s="102">
        <v>0</v>
      </c>
      <c r="J108" s="102">
        <v>0</v>
      </c>
    </row>
    <row r="109" spans="1:10" ht="15.75" x14ac:dyDescent="0.25">
      <c r="A109" s="104" t="s">
        <v>100</v>
      </c>
      <c r="B109" s="253"/>
      <c r="C109" s="245"/>
      <c r="D109" s="105">
        <v>0</v>
      </c>
      <c r="E109" s="105">
        <v>0</v>
      </c>
      <c r="F109" s="105">
        <v>0</v>
      </c>
      <c r="G109" s="105">
        <v>2.4</v>
      </c>
      <c r="H109" s="106">
        <f t="shared" si="11"/>
        <v>2.4</v>
      </c>
      <c r="I109" s="105">
        <v>1.4139999999999999</v>
      </c>
      <c r="J109" s="105">
        <v>2.3282799999999999</v>
      </c>
    </row>
    <row r="110" spans="1:10" ht="15.75" x14ac:dyDescent="0.25">
      <c r="A110" s="101" t="s">
        <v>101</v>
      </c>
      <c r="B110" s="255"/>
      <c r="C110" s="245"/>
      <c r="D110" s="102">
        <v>0</v>
      </c>
      <c r="E110" s="102">
        <v>0</v>
      </c>
      <c r="F110" s="102">
        <v>2.1389999999999998</v>
      </c>
      <c r="G110" s="102">
        <v>0</v>
      </c>
      <c r="H110" s="103">
        <f t="shared" si="11"/>
        <v>2.1389999999999998</v>
      </c>
      <c r="I110" s="102">
        <v>1.89418</v>
      </c>
      <c r="J110" s="102">
        <v>0</v>
      </c>
    </row>
    <row r="111" spans="1:10" ht="15.75" x14ac:dyDescent="0.25">
      <c r="A111" s="104" t="s">
        <v>102</v>
      </c>
      <c r="B111" s="253"/>
      <c r="C111" s="245"/>
      <c r="D111" s="105">
        <v>0</v>
      </c>
      <c r="E111" s="105">
        <v>0</v>
      </c>
      <c r="F111" s="105">
        <v>8.2799999999999999E-2</v>
      </c>
      <c r="G111" s="105">
        <v>0</v>
      </c>
      <c r="H111" s="106">
        <f t="shared" si="11"/>
        <v>8.2799999999999999E-2</v>
      </c>
      <c r="I111" s="105">
        <v>6.9000000000000006E-2</v>
      </c>
      <c r="J111" s="105">
        <v>0</v>
      </c>
    </row>
    <row r="112" spans="1:10" ht="15.75" x14ac:dyDescent="0.25">
      <c r="A112" s="101" t="s">
        <v>103</v>
      </c>
      <c r="B112" s="255"/>
      <c r="C112" s="245"/>
      <c r="D112" s="102">
        <v>0</v>
      </c>
      <c r="E112" s="102">
        <v>0</v>
      </c>
      <c r="F112" s="102">
        <v>0.23</v>
      </c>
      <c r="G112" s="102">
        <v>0</v>
      </c>
      <c r="H112" s="103">
        <f t="shared" si="11"/>
        <v>0.23</v>
      </c>
      <c r="I112" s="102">
        <v>0.37540000000000001</v>
      </c>
      <c r="J112" s="102">
        <v>0</v>
      </c>
    </row>
    <row r="113" spans="1:10" ht="15.75" x14ac:dyDescent="0.25">
      <c r="A113" s="104" t="s">
        <v>104</v>
      </c>
      <c r="B113" s="253"/>
      <c r="C113" s="245"/>
      <c r="D113" s="105">
        <v>6.6000000000000003E-2</v>
      </c>
      <c r="E113" s="105">
        <v>0</v>
      </c>
      <c r="F113" s="105">
        <v>0</v>
      </c>
      <c r="G113" s="105">
        <v>0</v>
      </c>
      <c r="H113" s="106">
        <f t="shared" si="11"/>
        <v>6.6000000000000003E-2</v>
      </c>
      <c r="I113" s="105">
        <v>1.38E-2</v>
      </c>
      <c r="J113" s="105">
        <v>0</v>
      </c>
    </row>
    <row r="114" spans="1:10" ht="15.75" x14ac:dyDescent="0.25">
      <c r="A114" s="101" t="s">
        <v>105</v>
      </c>
      <c r="B114" s="255"/>
      <c r="C114" s="245"/>
      <c r="D114" s="102">
        <v>0</v>
      </c>
      <c r="E114" s="102">
        <v>0</v>
      </c>
      <c r="F114" s="102">
        <v>2.6265999999999998</v>
      </c>
      <c r="G114" s="102">
        <v>0</v>
      </c>
      <c r="H114" s="103">
        <f t="shared" si="11"/>
        <v>2.6265999999999998</v>
      </c>
      <c r="I114" s="102">
        <v>1.9807600000000001</v>
      </c>
      <c r="J114" s="102">
        <v>0.6</v>
      </c>
    </row>
    <row r="115" spans="1:10" ht="15.75" x14ac:dyDescent="0.25">
      <c r="A115" s="104" t="s">
        <v>106</v>
      </c>
      <c r="B115" s="253"/>
      <c r="C115" s="245"/>
      <c r="D115" s="105">
        <v>0</v>
      </c>
      <c r="E115" s="105">
        <v>0</v>
      </c>
      <c r="F115" s="105">
        <v>4.5999999999999999E-2</v>
      </c>
      <c r="G115" s="105">
        <v>0</v>
      </c>
      <c r="H115" s="106">
        <f t="shared" si="11"/>
        <v>4.5999999999999999E-2</v>
      </c>
      <c r="I115" s="105">
        <v>3.2199999999999999E-2</v>
      </c>
      <c r="J115" s="105">
        <v>0</v>
      </c>
    </row>
    <row r="116" spans="1:10" ht="15.75" x14ac:dyDescent="0.25">
      <c r="A116" s="101" t="s">
        <v>107</v>
      </c>
      <c r="B116" s="255"/>
      <c r="C116" s="245"/>
      <c r="D116" s="102">
        <v>15.651999999999999</v>
      </c>
      <c r="E116" s="102">
        <v>0</v>
      </c>
      <c r="F116" s="102">
        <v>5.6856</v>
      </c>
      <c r="G116" s="102">
        <v>4.16</v>
      </c>
      <c r="H116" s="103">
        <f t="shared" si="11"/>
        <v>25.497599999999998</v>
      </c>
      <c r="I116" s="102">
        <v>19.671299999999999</v>
      </c>
      <c r="J116" s="102">
        <v>26.558</v>
      </c>
    </row>
    <row r="117" spans="1:10" ht="15.75" x14ac:dyDescent="0.25">
      <c r="A117" s="104" t="s">
        <v>160</v>
      </c>
      <c r="B117" s="253"/>
      <c r="C117" s="245"/>
      <c r="D117" s="105">
        <v>0</v>
      </c>
      <c r="E117" s="105">
        <v>0</v>
      </c>
      <c r="F117" s="105">
        <v>0</v>
      </c>
      <c r="G117" s="105">
        <v>0</v>
      </c>
      <c r="H117" s="106">
        <f t="shared" si="11"/>
        <v>0</v>
      </c>
      <c r="I117" s="105">
        <v>4.5999999999999999E-2</v>
      </c>
      <c r="J117" s="105">
        <v>0</v>
      </c>
    </row>
    <row r="118" spans="1:10" ht="15.75" x14ac:dyDescent="0.25">
      <c r="A118" s="107" t="s">
        <v>38</v>
      </c>
      <c r="B118" s="250"/>
      <c r="C118" s="245"/>
      <c r="D118" s="108">
        <f t="shared" ref="D118:J118" si="12">SUM(D106,D107,D108,D109,D110,D111,D112,D113,D114,D115,D116,D117)</f>
        <v>15.975919999999999</v>
      </c>
      <c r="E118" s="108">
        <f t="shared" si="12"/>
        <v>0</v>
      </c>
      <c r="F118" s="108">
        <f t="shared" si="12"/>
        <v>14.278400000000001</v>
      </c>
      <c r="G118" s="108">
        <f t="shared" si="12"/>
        <v>6.5600000000000005</v>
      </c>
      <c r="H118" s="109">
        <f t="shared" si="12"/>
        <v>36.814319999999995</v>
      </c>
      <c r="I118" s="105">
        <f t="shared" si="12"/>
        <v>27.191279999999999</v>
      </c>
      <c r="J118" s="105">
        <f t="shared" si="12"/>
        <v>30.54928</v>
      </c>
    </row>
    <row r="120" spans="1:10" ht="15.75" x14ac:dyDescent="0.25">
      <c r="A120" s="97" t="s">
        <v>108</v>
      </c>
      <c r="B120" s="254"/>
      <c r="C120" s="245"/>
      <c r="D120" s="98"/>
      <c r="E120" s="98"/>
      <c r="F120" s="98"/>
      <c r="G120" s="98"/>
      <c r="H120" s="99"/>
      <c r="I120" s="100"/>
      <c r="J120" s="100"/>
    </row>
    <row r="121" spans="1:10" ht="15.75" x14ac:dyDescent="0.25">
      <c r="A121" s="101" t="s">
        <v>109</v>
      </c>
      <c r="B121" s="255"/>
      <c r="C121" s="245"/>
      <c r="D121" s="102">
        <v>0</v>
      </c>
      <c r="E121" s="102">
        <v>0</v>
      </c>
      <c r="F121" s="102">
        <v>0</v>
      </c>
      <c r="G121" s="102">
        <v>0</v>
      </c>
      <c r="H121" s="103">
        <f>SUM(D121,E121,F121,G121)</f>
        <v>0</v>
      </c>
      <c r="I121" s="102">
        <v>0</v>
      </c>
      <c r="J121" s="102">
        <v>4.5460000000000003</v>
      </c>
    </row>
    <row r="122" spans="1:10" ht="15.75" x14ac:dyDescent="0.25">
      <c r="A122" s="104" t="s">
        <v>110</v>
      </c>
      <c r="B122" s="253"/>
      <c r="C122" s="245"/>
      <c r="D122" s="105">
        <v>0</v>
      </c>
      <c r="E122" s="105">
        <v>0</v>
      </c>
      <c r="F122" s="105">
        <v>33.156799999999997</v>
      </c>
      <c r="G122" s="105">
        <v>0</v>
      </c>
      <c r="H122" s="106">
        <f>SUM(D122,E122,F122,G122)</f>
        <v>33.156799999999997</v>
      </c>
      <c r="I122" s="105">
        <v>39.924320000000002</v>
      </c>
      <c r="J122" s="105">
        <v>9.9890000000000008</v>
      </c>
    </row>
    <row r="123" spans="1:10" ht="15.75" x14ac:dyDescent="0.25">
      <c r="A123" s="101" t="s">
        <v>111</v>
      </c>
      <c r="B123" s="255"/>
      <c r="C123" s="245"/>
      <c r="D123" s="102">
        <v>0</v>
      </c>
      <c r="E123" s="102">
        <v>0</v>
      </c>
      <c r="F123" s="102">
        <v>0.15179999999999999</v>
      </c>
      <c r="G123" s="102">
        <v>0</v>
      </c>
      <c r="H123" s="103">
        <f>SUM(D123,E123,F123,G123)</f>
        <v>0.15179999999999999</v>
      </c>
      <c r="I123" s="102">
        <v>1.863</v>
      </c>
      <c r="J123" s="102">
        <v>3.4319999999999999</v>
      </c>
    </row>
    <row r="124" spans="1:10" ht="15.75" x14ac:dyDescent="0.25">
      <c r="A124" s="107" t="s">
        <v>38</v>
      </c>
      <c r="B124" s="250"/>
      <c r="C124" s="245"/>
      <c r="D124" s="108">
        <f t="shared" ref="D124:J124" si="13">SUM(D121,D122,D123)</f>
        <v>0</v>
      </c>
      <c r="E124" s="108">
        <f t="shared" si="13"/>
        <v>0</v>
      </c>
      <c r="F124" s="108">
        <f t="shared" si="13"/>
        <v>33.308599999999998</v>
      </c>
      <c r="G124" s="108">
        <f t="shared" si="13"/>
        <v>0</v>
      </c>
      <c r="H124" s="109">
        <f t="shared" si="13"/>
        <v>33.308599999999998</v>
      </c>
      <c r="I124" s="105">
        <f t="shared" si="13"/>
        <v>41.787320000000001</v>
      </c>
      <c r="J124" s="105">
        <f t="shared" si="13"/>
        <v>17.966999999999999</v>
      </c>
    </row>
    <row r="126" spans="1:10" ht="15.75" x14ac:dyDescent="0.25">
      <c r="A126" s="97" t="s">
        <v>113</v>
      </c>
      <c r="B126" s="254"/>
      <c r="C126" s="245"/>
      <c r="D126" s="98"/>
      <c r="E126" s="98"/>
      <c r="F126" s="98"/>
      <c r="G126" s="98"/>
      <c r="H126" s="99"/>
      <c r="I126" s="100"/>
      <c r="J126" s="100"/>
    </row>
    <row r="127" spans="1:10" ht="15.75" x14ac:dyDescent="0.25">
      <c r="A127" s="101" t="s">
        <v>12</v>
      </c>
      <c r="B127" s="255"/>
      <c r="C127" s="245"/>
      <c r="D127" s="102">
        <v>0</v>
      </c>
      <c r="E127" s="102">
        <v>0</v>
      </c>
      <c r="F127" s="102">
        <v>0</v>
      </c>
      <c r="G127" s="102">
        <v>0</v>
      </c>
      <c r="H127" s="103">
        <f t="shared" ref="H127:H140" si="14">SUM(D127,E127,F127,G127)</f>
        <v>0</v>
      </c>
      <c r="I127" s="102">
        <v>0</v>
      </c>
      <c r="J127" s="102">
        <v>3.9470000000000001</v>
      </c>
    </row>
    <row r="128" spans="1:10" ht="15.75" x14ac:dyDescent="0.25">
      <c r="A128" s="104" t="s">
        <v>115</v>
      </c>
      <c r="B128" s="253"/>
      <c r="C128" s="245"/>
      <c r="D128" s="105">
        <v>0</v>
      </c>
      <c r="E128" s="105">
        <v>0</v>
      </c>
      <c r="F128" s="105">
        <v>1.9596</v>
      </c>
      <c r="G128" s="105">
        <v>0</v>
      </c>
      <c r="H128" s="106">
        <f t="shared" si="14"/>
        <v>1.9596</v>
      </c>
      <c r="I128" s="105">
        <v>1.7963</v>
      </c>
      <c r="J128" s="105">
        <v>1.089</v>
      </c>
    </row>
    <row r="129" spans="1:10" ht="15.75" x14ac:dyDescent="0.25">
      <c r="A129" s="101" t="s">
        <v>116</v>
      </c>
      <c r="B129" s="255"/>
      <c r="C129" s="245"/>
      <c r="D129" s="102">
        <v>36.52552</v>
      </c>
      <c r="E129" s="102">
        <v>0</v>
      </c>
      <c r="F129" s="102">
        <v>3.2016</v>
      </c>
      <c r="G129" s="102">
        <v>0</v>
      </c>
      <c r="H129" s="103">
        <f t="shared" si="14"/>
        <v>39.727119999999999</v>
      </c>
      <c r="I129" s="102">
        <v>43.384599999999999</v>
      </c>
      <c r="J129" s="102">
        <v>45.696840000000002</v>
      </c>
    </row>
    <row r="130" spans="1:10" ht="15.75" x14ac:dyDescent="0.25">
      <c r="A130" s="104" t="s">
        <v>161</v>
      </c>
      <c r="B130" s="253"/>
      <c r="C130" s="245"/>
      <c r="D130" s="105">
        <v>0</v>
      </c>
      <c r="E130" s="105">
        <v>0</v>
      </c>
      <c r="F130" s="105">
        <v>0.69</v>
      </c>
      <c r="G130" s="105">
        <v>0</v>
      </c>
      <c r="H130" s="106">
        <f t="shared" si="14"/>
        <v>0.69</v>
      </c>
      <c r="I130" s="105">
        <v>0</v>
      </c>
      <c r="J130" s="105">
        <v>0</v>
      </c>
    </row>
    <row r="131" spans="1:10" ht="15.75" x14ac:dyDescent="0.25">
      <c r="A131" s="101" t="s">
        <v>117</v>
      </c>
      <c r="B131" s="255"/>
      <c r="C131" s="245"/>
      <c r="D131" s="102">
        <v>0</v>
      </c>
      <c r="E131" s="102">
        <v>0</v>
      </c>
      <c r="F131" s="102">
        <v>1.6514</v>
      </c>
      <c r="G131" s="102">
        <v>0</v>
      </c>
      <c r="H131" s="103">
        <f t="shared" si="14"/>
        <v>1.6514</v>
      </c>
      <c r="I131" s="102">
        <v>1.2926</v>
      </c>
      <c r="J131" s="102">
        <v>1.8400000000000001E-3</v>
      </c>
    </row>
    <row r="132" spans="1:10" ht="15.75" x14ac:dyDescent="0.25">
      <c r="A132" s="104" t="s">
        <v>162</v>
      </c>
      <c r="B132" s="253"/>
      <c r="C132" s="245"/>
      <c r="D132" s="105">
        <v>0</v>
      </c>
      <c r="E132" s="105">
        <v>0</v>
      </c>
      <c r="F132" s="105">
        <v>9.1999999999999998E-2</v>
      </c>
      <c r="G132" s="105">
        <v>0</v>
      </c>
      <c r="H132" s="106">
        <f t="shared" si="14"/>
        <v>9.1999999999999998E-2</v>
      </c>
      <c r="I132" s="105">
        <v>0</v>
      </c>
      <c r="J132" s="105">
        <v>0</v>
      </c>
    </row>
    <row r="133" spans="1:10" ht="15.75" x14ac:dyDescent="0.25">
      <c r="A133" s="101" t="s">
        <v>118</v>
      </c>
      <c r="B133" s="255"/>
      <c r="C133" s="245"/>
      <c r="D133" s="102">
        <v>0</v>
      </c>
      <c r="E133" s="102">
        <v>0</v>
      </c>
      <c r="F133" s="102">
        <v>13.8414</v>
      </c>
      <c r="G133" s="102">
        <v>0</v>
      </c>
      <c r="H133" s="103">
        <f t="shared" si="14"/>
        <v>13.8414</v>
      </c>
      <c r="I133" s="102">
        <v>10.21706</v>
      </c>
      <c r="J133" s="102">
        <v>4.5759999999999996</v>
      </c>
    </row>
    <row r="134" spans="1:10" ht="15.75" x14ac:dyDescent="0.25">
      <c r="A134" s="104" t="s">
        <v>163</v>
      </c>
      <c r="B134" s="253"/>
      <c r="C134" s="245"/>
      <c r="D134" s="105">
        <v>0</v>
      </c>
      <c r="E134" s="105">
        <v>0</v>
      </c>
      <c r="F134" s="105">
        <v>0</v>
      </c>
      <c r="G134" s="105">
        <v>0</v>
      </c>
      <c r="H134" s="106">
        <f t="shared" si="14"/>
        <v>0</v>
      </c>
      <c r="I134" s="105">
        <v>9.1999999999999998E-2</v>
      </c>
      <c r="J134" s="105">
        <v>0</v>
      </c>
    </row>
    <row r="135" spans="1:10" ht="15.75" x14ac:dyDescent="0.25">
      <c r="A135" s="101" t="s">
        <v>119</v>
      </c>
      <c r="B135" s="255"/>
      <c r="C135" s="245"/>
      <c r="D135" s="102">
        <v>0</v>
      </c>
      <c r="E135" s="102">
        <v>0</v>
      </c>
      <c r="F135" s="102">
        <v>0.17480000000000001</v>
      </c>
      <c r="G135" s="102">
        <v>0</v>
      </c>
      <c r="H135" s="103">
        <f t="shared" si="14"/>
        <v>0.17480000000000001</v>
      </c>
      <c r="I135" s="102">
        <v>0.10580000000000001</v>
      </c>
      <c r="J135" s="102">
        <v>0</v>
      </c>
    </row>
    <row r="136" spans="1:10" ht="15.75" x14ac:dyDescent="0.25">
      <c r="A136" s="104" t="s">
        <v>120</v>
      </c>
      <c r="B136" s="253"/>
      <c r="C136" s="245"/>
      <c r="D136" s="105">
        <v>0</v>
      </c>
      <c r="E136" s="105">
        <v>0</v>
      </c>
      <c r="F136" s="105">
        <v>0.89239999999999997</v>
      </c>
      <c r="G136" s="105">
        <v>0</v>
      </c>
      <c r="H136" s="106">
        <f t="shared" si="14"/>
        <v>0.89239999999999997</v>
      </c>
      <c r="I136" s="105">
        <v>0.20699999999999999</v>
      </c>
      <c r="J136" s="105">
        <v>0</v>
      </c>
    </row>
    <row r="137" spans="1:10" ht="15.75" x14ac:dyDescent="0.25">
      <c r="A137" s="101" t="s">
        <v>121</v>
      </c>
      <c r="B137" s="255"/>
      <c r="C137" s="245"/>
      <c r="D137" s="102">
        <v>24.553000000000001</v>
      </c>
      <c r="E137" s="102">
        <v>0</v>
      </c>
      <c r="F137" s="102">
        <v>0</v>
      </c>
      <c r="G137" s="102">
        <v>0</v>
      </c>
      <c r="H137" s="103">
        <f t="shared" si="14"/>
        <v>24.553000000000001</v>
      </c>
      <c r="I137" s="102">
        <v>4.5999999999999999E-3</v>
      </c>
      <c r="J137" s="102">
        <v>0</v>
      </c>
    </row>
    <row r="138" spans="1:10" ht="15.75" x14ac:dyDescent="0.25">
      <c r="A138" s="104" t="s">
        <v>122</v>
      </c>
      <c r="B138" s="253"/>
      <c r="C138" s="245"/>
      <c r="D138" s="105">
        <v>0</v>
      </c>
      <c r="E138" s="105">
        <v>0</v>
      </c>
      <c r="F138" s="105">
        <v>12.737399999999999</v>
      </c>
      <c r="G138" s="105">
        <v>0</v>
      </c>
      <c r="H138" s="106">
        <f t="shared" si="14"/>
        <v>12.737399999999999</v>
      </c>
      <c r="I138" s="105">
        <v>10.780099999999999</v>
      </c>
      <c r="J138" s="105">
        <v>4.8929999999999998</v>
      </c>
    </row>
    <row r="139" spans="1:10" ht="15.75" x14ac:dyDescent="0.25">
      <c r="A139" s="101" t="s">
        <v>123</v>
      </c>
      <c r="B139" s="255"/>
      <c r="C139" s="245"/>
      <c r="D139" s="102">
        <v>0</v>
      </c>
      <c r="E139" s="102">
        <v>0</v>
      </c>
      <c r="F139" s="102">
        <v>20.290600000000001</v>
      </c>
      <c r="G139" s="102">
        <v>0</v>
      </c>
      <c r="H139" s="103">
        <f t="shared" si="14"/>
        <v>20.290600000000001</v>
      </c>
      <c r="I139" s="102">
        <v>23.849779999999999</v>
      </c>
      <c r="J139" s="102">
        <v>13.523999999999999</v>
      </c>
    </row>
    <row r="140" spans="1:10" ht="15.75" x14ac:dyDescent="0.25">
      <c r="A140" s="104" t="s">
        <v>124</v>
      </c>
      <c r="B140" s="253"/>
      <c r="C140" s="245"/>
      <c r="D140" s="105">
        <v>0</v>
      </c>
      <c r="E140" s="105">
        <v>0</v>
      </c>
      <c r="F140" s="105">
        <v>31.238600000000002</v>
      </c>
      <c r="G140" s="105">
        <v>0</v>
      </c>
      <c r="H140" s="106">
        <f t="shared" si="14"/>
        <v>31.238600000000002</v>
      </c>
      <c r="I140" s="105">
        <v>13.593</v>
      </c>
      <c r="J140" s="105">
        <v>3.55</v>
      </c>
    </row>
    <row r="141" spans="1:10" ht="15.75" x14ac:dyDescent="0.25">
      <c r="A141" s="107" t="s">
        <v>38</v>
      </c>
      <c r="B141" s="250"/>
      <c r="C141" s="245"/>
      <c r="D141" s="108">
        <f t="shared" ref="D141:J141" si="15">SUM(D127,D128,D129,D130,D131,D132,D133,D134,D135,D136,D137,D138,D139,D140)</f>
        <v>61.078519999999997</v>
      </c>
      <c r="E141" s="108">
        <f t="shared" si="15"/>
        <v>0</v>
      </c>
      <c r="F141" s="108">
        <f t="shared" si="15"/>
        <v>86.769800000000004</v>
      </c>
      <c r="G141" s="108">
        <f t="shared" si="15"/>
        <v>0</v>
      </c>
      <c r="H141" s="109">
        <f t="shared" si="15"/>
        <v>147.84832</v>
      </c>
      <c r="I141" s="105">
        <f t="shared" si="15"/>
        <v>105.32284000000001</v>
      </c>
      <c r="J141" s="105">
        <f t="shared" si="15"/>
        <v>77.277680000000004</v>
      </c>
    </row>
    <row r="143" spans="1:10" ht="15.75" x14ac:dyDescent="0.25">
      <c r="A143" s="97" t="s">
        <v>125</v>
      </c>
      <c r="B143" s="254"/>
      <c r="C143" s="245"/>
      <c r="D143" s="98"/>
      <c r="E143" s="98"/>
      <c r="F143" s="98"/>
      <c r="G143" s="98"/>
      <c r="H143" s="99"/>
      <c r="I143" s="100"/>
      <c r="J143" s="100"/>
    </row>
    <row r="144" spans="1:10" ht="15.75" x14ac:dyDescent="0.25">
      <c r="A144" s="101" t="s">
        <v>126</v>
      </c>
      <c r="B144" s="255"/>
      <c r="C144" s="245"/>
      <c r="D144" s="102">
        <v>73.873999999999995</v>
      </c>
      <c r="E144" s="102">
        <v>0</v>
      </c>
      <c r="F144" s="102">
        <v>108.8314</v>
      </c>
      <c r="G144" s="102">
        <v>22.9</v>
      </c>
      <c r="H144" s="103">
        <f>SUM(D144,E144,F144,G144)</f>
        <v>205.6054</v>
      </c>
      <c r="I144" s="102">
        <v>246.46688</v>
      </c>
      <c r="J144" s="102">
        <v>161.916</v>
      </c>
    </row>
    <row r="145" spans="1:10" ht="15.75" x14ac:dyDescent="0.25">
      <c r="A145" s="104" t="s">
        <v>128</v>
      </c>
      <c r="B145" s="253"/>
      <c r="C145" s="245"/>
      <c r="D145" s="105">
        <v>0</v>
      </c>
      <c r="E145" s="105">
        <v>0</v>
      </c>
      <c r="F145" s="105">
        <v>0.68540000000000001</v>
      </c>
      <c r="G145" s="105">
        <v>0</v>
      </c>
      <c r="H145" s="106">
        <f>SUM(D145,E145,F145,G145)</f>
        <v>0.68540000000000001</v>
      </c>
      <c r="I145" s="105">
        <v>1.0580000000000001</v>
      </c>
      <c r="J145" s="105">
        <v>0.05</v>
      </c>
    </row>
    <row r="146" spans="1:10" ht="15.75" x14ac:dyDescent="0.25">
      <c r="A146" s="107" t="s">
        <v>38</v>
      </c>
      <c r="B146" s="250"/>
      <c r="C146" s="245"/>
      <c r="D146" s="108">
        <f t="shared" ref="D146:J146" si="16">SUM(D144,D145)</f>
        <v>73.873999999999995</v>
      </c>
      <c r="E146" s="108">
        <f t="shared" si="16"/>
        <v>0</v>
      </c>
      <c r="F146" s="108">
        <f t="shared" si="16"/>
        <v>109.5168</v>
      </c>
      <c r="G146" s="108">
        <f t="shared" si="16"/>
        <v>22.9</v>
      </c>
      <c r="H146" s="109">
        <f t="shared" si="16"/>
        <v>206.29079999999999</v>
      </c>
      <c r="I146" s="105">
        <f t="shared" si="16"/>
        <v>247.52488</v>
      </c>
      <c r="J146" s="105">
        <f t="shared" si="16"/>
        <v>161.96600000000001</v>
      </c>
    </row>
    <row r="148" spans="1:10" ht="15.75" x14ac:dyDescent="0.25">
      <c r="A148" s="97" t="s">
        <v>37</v>
      </c>
      <c r="B148" s="254"/>
      <c r="C148" s="245"/>
      <c r="D148" s="98"/>
      <c r="E148" s="98"/>
      <c r="F148" s="98"/>
      <c r="G148" s="98"/>
      <c r="H148" s="99"/>
      <c r="I148" s="100"/>
      <c r="J148" s="100"/>
    </row>
    <row r="149" spans="1:10" ht="15.75" x14ac:dyDescent="0.25">
      <c r="A149" s="101" t="s">
        <v>14</v>
      </c>
      <c r="B149" s="255"/>
      <c r="C149" s="245"/>
      <c r="D149" s="102">
        <v>0</v>
      </c>
      <c r="E149" s="102">
        <v>0</v>
      </c>
      <c r="F149" s="102">
        <v>0.67159999999999997</v>
      </c>
      <c r="G149" s="102">
        <v>0</v>
      </c>
      <c r="H149" s="103">
        <f>SUM(D149,E149,F149,G149)</f>
        <v>0.67159999999999997</v>
      </c>
      <c r="I149" s="102">
        <v>0.34454000000000001</v>
      </c>
      <c r="J149" s="102">
        <v>2.3439999999999999</v>
      </c>
    </row>
    <row r="150" spans="1:10" ht="15.75" x14ac:dyDescent="0.25">
      <c r="A150" s="107" t="s">
        <v>38</v>
      </c>
      <c r="B150" s="250"/>
      <c r="C150" s="245"/>
      <c r="D150" s="108">
        <f t="shared" ref="D150:J150" si="17">D149</f>
        <v>0</v>
      </c>
      <c r="E150" s="108">
        <f t="shared" si="17"/>
        <v>0</v>
      </c>
      <c r="F150" s="108">
        <f t="shared" si="17"/>
        <v>0.67159999999999997</v>
      </c>
      <c r="G150" s="108">
        <f t="shared" si="17"/>
        <v>0</v>
      </c>
      <c r="H150" s="109">
        <f t="shared" si="17"/>
        <v>0.67159999999999997</v>
      </c>
      <c r="I150" s="105">
        <f t="shared" si="17"/>
        <v>0.34454000000000001</v>
      </c>
      <c r="J150" s="105">
        <f t="shared" si="17"/>
        <v>2.3439999999999999</v>
      </c>
    </row>
    <row r="152" spans="1:10" ht="33.950000000000003" customHeight="1" x14ac:dyDescent="0.25">
      <c r="A152" s="110" t="s">
        <v>129</v>
      </c>
      <c r="B152" s="251"/>
      <c r="C152" s="245"/>
      <c r="D152" s="111">
        <f t="shared" ref="D152:J152" si="18">SUM(D24,D36,D50,D55,D78,D103,D118,D124,D141,D146,D150)</f>
        <v>1562.9665600000003</v>
      </c>
      <c r="E152" s="111">
        <f t="shared" si="18"/>
        <v>0</v>
      </c>
      <c r="F152" s="111">
        <f t="shared" si="18"/>
        <v>949.61020000000008</v>
      </c>
      <c r="G152" s="111">
        <f t="shared" si="18"/>
        <v>810.51023999999995</v>
      </c>
      <c r="H152" s="111">
        <f t="shared" si="18"/>
        <v>3323.087</v>
      </c>
      <c r="I152" s="111">
        <f t="shared" si="18"/>
        <v>3286.4329199999997</v>
      </c>
      <c r="J152" s="112">
        <f t="shared" si="18"/>
        <v>2643.3234399999997</v>
      </c>
    </row>
    <row r="154" spans="1:10" x14ac:dyDescent="0.25">
      <c r="A154" s="113" t="s">
        <v>130</v>
      </c>
      <c r="B154" s="252"/>
      <c r="C154" s="245"/>
      <c r="D154" s="114">
        <v>1703.9072000000001</v>
      </c>
      <c r="E154" s="114">
        <v>0</v>
      </c>
      <c r="F154" s="114">
        <v>662.35583999999994</v>
      </c>
      <c r="G154" s="114">
        <v>920.16988000000003</v>
      </c>
      <c r="I154" s="115" t="s">
        <v>131</v>
      </c>
      <c r="J154" s="115" t="s">
        <v>131</v>
      </c>
    </row>
    <row r="155" spans="1:10" s="238" customFormat="1" x14ac:dyDescent="0.25">
      <c r="A155" s="236" t="s">
        <v>132</v>
      </c>
      <c r="B155" s="248"/>
      <c r="C155" s="249"/>
      <c r="D155" s="237">
        <f>IF(OR(D154=0,D154="-"),"-",IF(D152="-",(0-D154)/D154,(D152-D154)/D154))</f>
        <v>-8.271614792167073E-2</v>
      </c>
      <c r="E155" s="237" t="str">
        <f>IF(OR(E154=0,E154="-"),"-",IF(E152="-",(0-E154)/E154,(E152-E154)/E154))</f>
        <v>-</v>
      </c>
      <c r="F155" s="237">
        <f>IF(OR(F154=0,F154="-"),"-",IF(F152="-",(0-F154)/F154,(F152-F154)/F154))</f>
        <v>0.43368585683490035</v>
      </c>
      <c r="G155" s="237">
        <f>IF(OR(G154=0,G154="-"),"-",IF(G152="-",(0-G154)/G154,(G152-G154)/G154))</f>
        <v>-0.11917325526890761</v>
      </c>
      <c r="I155" s="239" t="s">
        <v>133</v>
      </c>
      <c r="J155" s="239" t="s">
        <v>134</v>
      </c>
    </row>
    <row r="156" spans="1:10" x14ac:dyDescent="0.25">
      <c r="A156" s="113" t="s">
        <v>135</v>
      </c>
      <c r="B156" s="252"/>
      <c r="C156" s="245"/>
      <c r="D156" s="114">
        <v>1542.692</v>
      </c>
      <c r="E156" s="114">
        <v>0</v>
      </c>
      <c r="F156" s="114">
        <v>232.88167999999999</v>
      </c>
      <c r="G156" s="114">
        <v>867.74976000000004</v>
      </c>
      <c r="I156" s="116">
        <f>IF(OR(I152=0,I152="-"),"-",IF(H152="-",(0-I152)/I152,(H152-I152)/I152))</f>
        <v>1.1153150206394674E-2</v>
      </c>
      <c r="J156" s="116">
        <f>IF(OR(J152=0,J152="-"),"-",IF(I152="-",(0-J152)/J152,(I152-J152)/J152))</f>
        <v>0.24329579584101149</v>
      </c>
    </row>
    <row r="157" spans="1:10" s="238" customFormat="1" x14ac:dyDescent="0.25">
      <c r="A157" s="237" t="s">
        <v>136</v>
      </c>
      <c r="B157" s="248"/>
      <c r="C157" s="249"/>
      <c r="D157" s="237">
        <f>IF(OR(D156=0,D156="-"),"-",IF(D154="-",(0-D156)/D156,(D154-D156)/D156))</f>
        <v>0.10450251897332721</v>
      </c>
      <c r="E157" s="237" t="str">
        <f>IF(OR(E156=0,E156="-"),"-",IF(E154="-",(0-E156)/E156,(E154-E156)/E156))</f>
        <v>-</v>
      </c>
      <c r="F157" s="237">
        <f>IF(OR(F156=0,F156="-"),"-",IF(F154="-",(0-F156)/F156,(F154-F156)/F156))</f>
        <v>1.8441732299423468</v>
      </c>
      <c r="G157" s="237">
        <f>IF(OR(G156=0,G156="-"),"-",IF(G154="-",(0-G156)/G156,(G154-G156)/G156))</f>
        <v>6.0409259001120319E-2</v>
      </c>
    </row>
  </sheetData>
  <sheetProtection formatCells="0" formatColumns="0" formatRows="0" insertColumns="0" insertRows="0" insertHyperlinks="0" deleteColumns="0" deleteRows="0" sort="0" autoFilter="0" pivotTables="0"/>
  <mergeCells count="150"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B11:C11"/>
    <mergeCell ref="B12:C12"/>
    <mergeCell ref="B13:C13"/>
    <mergeCell ref="B14:C14"/>
    <mergeCell ref="B15:C15"/>
    <mergeCell ref="J5:J6"/>
    <mergeCell ref="B8:C8"/>
    <mergeCell ref="B9:C9"/>
    <mergeCell ref="B10:C10"/>
    <mergeCell ref="B21:C21"/>
    <mergeCell ref="B22:C22"/>
    <mergeCell ref="B23:C23"/>
    <mergeCell ref="B24:C24"/>
    <mergeCell ref="B26:C26"/>
    <mergeCell ref="B16:C16"/>
    <mergeCell ref="B17:C17"/>
    <mergeCell ref="B18:C18"/>
    <mergeCell ref="B19:C19"/>
    <mergeCell ref="B20:C20"/>
    <mergeCell ref="B31:C31"/>
    <mergeCell ref="B32:C32"/>
    <mergeCell ref="B33:C33"/>
    <mergeCell ref="B34:C34"/>
    <mergeCell ref="B35:C35"/>
    <mergeCell ref="B27:C27"/>
    <mergeCell ref="B28:C28"/>
    <mergeCell ref="B29:C29"/>
    <mergeCell ref="B30:C30"/>
    <mergeCell ref="B41:C41"/>
    <mergeCell ref="B42:C42"/>
    <mergeCell ref="B43:C43"/>
    <mergeCell ref="B44:C44"/>
    <mergeCell ref="B45:C45"/>
    <mergeCell ref="B36:C36"/>
    <mergeCell ref="B38:C38"/>
    <mergeCell ref="B39:C39"/>
    <mergeCell ref="B40:C40"/>
    <mergeCell ref="B57:C57"/>
    <mergeCell ref="B58:C58"/>
    <mergeCell ref="B59:C59"/>
    <mergeCell ref="B60:C60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76:C76"/>
    <mergeCell ref="B77:C77"/>
    <mergeCell ref="B78:C78"/>
    <mergeCell ref="B80:C80"/>
    <mergeCell ref="B81:C81"/>
    <mergeCell ref="B71:C71"/>
    <mergeCell ref="B72:C72"/>
    <mergeCell ref="B73:C73"/>
    <mergeCell ref="B74:C74"/>
    <mergeCell ref="B75:C75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97:C97"/>
    <mergeCell ref="B98:C98"/>
    <mergeCell ref="B99:C99"/>
    <mergeCell ref="B100:C100"/>
    <mergeCell ref="B101:C101"/>
    <mergeCell ref="B92:C92"/>
    <mergeCell ref="B93:C93"/>
    <mergeCell ref="B94:C94"/>
    <mergeCell ref="B95:C95"/>
    <mergeCell ref="B96:C96"/>
    <mergeCell ref="B107:C107"/>
    <mergeCell ref="B108:C108"/>
    <mergeCell ref="B109:C109"/>
    <mergeCell ref="B110:C110"/>
    <mergeCell ref="B111:C111"/>
    <mergeCell ref="B102:C102"/>
    <mergeCell ref="B103:C103"/>
    <mergeCell ref="B105:C105"/>
    <mergeCell ref="B106:C106"/>
    <mergeCell ref="B117:C117"/>
    <mergeCell ref="B118:C118"/>
    <mergeCell ref="B120:C120"/>
    <mergeCell ref="B121:C121"/>
    <mergeCell ref="B112:C112"/>
    <mergeCell ref="B113:C113"/>
    <mergeCell ref="B114:C114"/>
    <mergeCell ref="B115:C115"/>
    <mergeCell ref="B116:C116"/>
    <mergeCell ref="B128:C128"/>
    <mergeCell ref="B129:C129"/>
    <mergeCell ref="B130:C130"/>
    <mergeCell ref="B131:C131"/>
    <mergeCell ref="B132:C132"/>
    <mergeCell ref="B122:C122"/>
    <mergeCell ref="B123:C123"/>
    <mergeCell ref="B124:C124"/>
    <mergeCell ref="B126:C126"/>
    <mergeCell ref="B127:C127"/>
    <mergeCell ref="B138:C138"/>
    <mergeCell ref="B139:C139"/>
    <mergeCell ref="B140:C140"/>
    <mergeCell ref="B141:C141"/>
    <mergeCell ref="B143:C143"/>
    <mergeCell ref="B133:C133"/>
    <mergeCell ref="B134:C134"/>
    <mergeCell ref="B135:C135"/>
    <mergeCell ref="B136:C136"/>
    <mergeCell ref="B137:C137"/>
    <mergeCell ref="B155:C155"/>
    <mergeCell ref="B156:C156"/>
    <mergeCell ref="B157:C157"/>
    <mergeCell ref="B149:C149"/>
    <mergeCell ref="B150:C150"/>
    <mergeCell ref="B152:C152"/>
    <mergeCell ref="B154:C154"/>
    <mergeCell ref="B144:C144"/>
    <mergeCell ref="B145:C145"/>
    <mergeCell ref="B146:C146"/>
    <mergeCell ref="B148:C148"/>
  </mergeCells>
  <pageMargins left="1.2" right="1.2" top="0.25" bottom="0.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"/>
  <sheetViews>
    <sheetView tabSelected="1" workbookViewId="0">
      <selection sqref="A1:AG13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7109375" customWidth="1"/>
    <col min="4" max="4" width="1" customWidth="1"/>
    <col min="5" max="5" width="8.7109375" customWidth="1"/>
    <col min="6" max="6" width="1" customWidth="1"/>
    <col min="7" max="7" width="8.7109375" customWidth="1"/>
    <col min="8" max="8" width="1" customWidth="1"/>
    <col min="9" max="9" width="8.7109375" customWidth="1"/>
    <col min="10" max="10" width="0.42578125" customWidth="1"/>
    <col min="11" max="11" width="8.7109375" customWidth="1"/>
    <col min="12" max="12" width="1" customWidth="1"/>
    <col min="13" max="13" width="8.7109375" customWidth="1"/>
    <col min="14" max="14" width="1" customWidth="1"/>
    <col min="15" max="15" width="8.7109375" customWidth="1"/>
    <col min="16" max="16" width="1" customWidth="1"/>
    <col min="17" max="17" width="8.7109375" customWidth="1"/>
    <col min="18" max="18" width="0.42578125" customWidth="1"/>
    <col min="19" max="19" width="8.7109375" customWidth="1"/>
    <col min="20" max="20" width="1" customWidth="1"/>
    <col min="21" max="21" width="8.7109375" customWidth="1"/>
    <col min="22" max="22" width="1" customWidth="1"/>
    <col min="23" max="23" width="8.7109375" customWidth="1"/>
    <col min="24" max="24" width="1" customWidth="1"/>
    <col min="25" max="25" width="8.7109375" customWidth="1"/>
    <col min="26" max="26" width="0.42578125" customWidth="1"/>
    <col min="27" max="27" width="8.7109375" customWidth="1"/>
    <col min="28" max="28" width="2" customWidth="1"/>
    <col min="29" max="29" width="8.7109375" customWidth="1"/>
    <col min="30" max="30" width="2" customWidth="1"/>
    <col min="31" max="31" width="8.7109375" customWidth="1"/>
    <col min="32" max="32" width="2" customWidth="1"/>
    <col min="33" max="33" width="8.7109375" customWidth="1"/>
  </cols>
  <sheetData>
    <row r="1" spans="1:33" ht="23.25" x14ac:dyDescent="0.25">
      <c r="A1" s="244" t="s">
        <v>164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0" t="s">
        <v>1</v>
      </c>
    </row>
    <row r="2" spans="1:33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117"/>
    </row>
    <row r="3" spans="1:33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117"/>
    </row>
    <row r="5" spans="1:33" ht="18.75" x14ac:dyDescent="0.25">
      <c r="A5" s="118"/>
      <c r="B5" s="118"/>
      <c r="C5" s="247" t="s">
        <v>4</v>
      </c>
      <c r="D5" s="245"/>
      <c r="E5" s="245"/>
      <c r="F5" s="245"/>
      <c r="G5" s="245"/>
      <c r="H5" s="245"/>
      <c r="I5" s="245"/>
      <c r="J5" s="118"/>
      <c r="K5" s="247" t="s">
        <v>5</v>
      </c>
      <c r="L5" s="245"/>
      <c r="M5" s="245"/>
      <c r="N5" s="245"/>
      <c r="O5" s="245"/>
      <c r="P5" s="245"/>
      <c r="Q5" s="245"/>
      <c r="R5" s="118"/>
      <c r="S5" s="247" t="s">
        <v>6</v>
      </c>
      <c r="T5" s="245"/>
      <c r="U5" s="245"/>
      <c r="V5" s="245"/>
      <c r="W5" s="245"/>
      <c r="X5" s="245"/>
      <c r="Y5" s="245"/>
      <c r="Z5" s="118"/>
      <c r="AA5" s="247" t="s">
        <v>7</v>
      </c>
      <c r="AB5" s="245"/>
      <c r="AC5" s="245"/>
      <c r="AD5" s="245"/>
      <c r="AE5" s="245"/>
      <c r="AF5" s="245"/>
      <c r="AG5" s="245"/>
    </row>
    <row r="6" spans="1:33" ht="33.950000000000003" customHeight="1" x14ac:dyDescent="0.25">
      <c r="A6" s="119" t="s">
        <v>8</v>
      </c>
      <c r="C6" s="243">
        <v>2013</v>
      </c>
      <c r="D6" s="241"/>
      <c r="E6" s="241">
        <v>2014</v>
      </c>
      <c r="F6" s="241"/>
      <c r="G6" s="242">
        <v>2015</v>
      </c>
      <c r="H6" s="241"/>
      <c r="I6" s="120" t="s">
        <v>9</v>
      </c>
      <c r="K6" s="243">
        <v>2013</v>
      </c>
      <c r="L6" s="241"/>
      <c r="M6" s="241">
        <v>2014</v>
      </c>
      <c r="N6" s="241"/>
      <c r="O6" s="242">
        <v>2015</v>
      </c>
      <c r="P6" s="241"/>
      <c r="Q6" s="120" t="s">
        <v>9</v>
      </c>
      <c r="S6" s="243">
        <v>2013</v>
      </c>
      <c r="T6" s="241"/>
      <c r="U6" s="241">
        <v>2014</v>
      </c>
      <c r="V6" s="241"/>
      <c r="W6" s="242">
        <v>2015</v>
      </c>
      <c r="X6" s="241"/>
      <c r="Y6" s="120" t="s">
        <v>9</v>
      </c>
      <c r="AA6" s="243">
        <v>2013</v>
      </c>
      <c r="AB6" s="241"/>
      <c r="AC6" s="241">
        <v>2014</v>
      </c>
      <c r="AD6" s="241"/>
      <c r="AE6" s="242">
        <v>2015</v>
      </c>
      <c r="AF6" s="241"/>
      <c r="AG6" s="120" t="s">
        <v>9</v>
      </c>
    </row>
    <row r="7" spans="1:33" x14ac:dyDescent="0.25">
      <c r="A7" s="121" t="s">
        <v>10</v>
      </c>
      <c r="B7" s="122"/>
      <c r="C7" s="123">
        <v>3667.4712399999999</v>
      </c>
      <c r="D7" s="124"/>
      <c r="E7" s="123">
        <v>3608.4941699999999</v>
      </c>
      <c r="F7" s="124"/>
      <c r="G7" s="125">
        <v>3310.0420549999999</v>
      </c>
      <c r="H7" s="124"/>
      <c r="I7" s="126">
        <f>IF(OR(E7=0,E7="-"),"-",IF(G7="-",(0-E7)/E7,(G7-E7)/E7))</f>
        <v>-8.27082159315225E-2</v>
      </c>
      <c r="K7" s="123">
        <v>3749.0110800000002</v>
      </c>
      <c r="L7" s="124"/>
      <c r="M7" s="123">
        <v>3581.5663599999998</v>
      </c>
      <c r="N7" s="124"/>
      <c r="O7" s="125">
        <v>3227.948355</v>
      </c>
      <c r="P7" s="124"/>
      <c r="Q7" s="126">
        <f>IF(OR(M7=0,M7="-"),"-",IF(O7="-",(0-M7)/M7,(O7-M7)/M7))</f>
        <v>-9.8732780425154487E-2</v>
      </c>
      <c r="S7" s="123">
        <v>1266.75368</v>
      </c>
      <c r="T7" s="124"/>
      <c r="U7" s="123">
        <v>1083.0822700000001</v>
      </c>
      <c r="V7" s="124"/>
      <c r="W7" s="125">
        <v>960.19763499999999</v>
      </c>
      <c r="X7" s="124"/>
      <c r="Y7" s="126">
        <f>IF(OR(U7=0,U7="-"),"-",IF(W7="-",(0-U7)/U7,(W7-U7)/U7))</f>
        <v>-0.11345826480937603</v>
      </c>
      <c r="AA7" s="123">
        <v>2482.2574</v>
      </c>
      <c r="AB7" s="124"/>
      <c r="AC7" s="123">
        <v>2498.4840899999999</v>
      </c>
      <c r="AD7" s="124"/>
      <c r="AE7" s="125">
        <v>2267.75072</v>
      </c>
      <c r="AF7" s="124"/>
      <c r="AG7" s="126">
        <f>IF(OR(AC7=0,AC7="-"),"-",IF(AE7="-",(0-AC7)/AC7,(AE7-AC7)/AC7))</f>
        <v>-9.2349345318424633E-2</v>
      </c>
    </row>
    <row r="8" spans="1:33" x14ac:dyDescent="0.25">
      <c r="A8" s="127" t="s">
        <v>11</v>
      </c>
      <c r="B8" s="128"/>
      <c r="C8" s="129">
        <v>0</v>
      </c>
      <c r="D8" s="130"/>
      <c r="E8" s="129">
        <v>0</v>
      </c>
      <c r="F8" s="130"/>
      <c r="G8" s="131">
        <v>0</v>
      </c>
      <c r="H8" s="130"/>
      <c r="I8" s="132" t="str">
        <f>IF(OR(E8=0,E8="-"),"-",IF(G8="-",(0-E8)/E8,(G8-E8)/E8))</f>
        <v>-</v>
      </c>
      <c r="K8" s="129">
        <v>0</v>
      </c>
      <c r="L8" s="130"/>
      <c r="M8" s="129">
        <v>0</v>
      </c>
      <c r="N8" s="130"/>
      <c r="O8" s="131">
        <v>0</v>
      </c>
      <c r="P8" s="130"/>
      <c r="Q8" s="132" t="str">
        <f>IF(OR(M8=0,M8="-"),"-",IF(O8="-",(0-M8)/M8,(O8-M8)/M8))</f>
        <v>-</v>
      </c>
      <c r="S8" s="129">
        <v>0</v>
      </c>
      <c r="T8" s="130"/>
      <c r="U8" s="129">
        <v>0</v>
      </c>
      <c r="V8" s="130"/>
      <c r="W8" s="131">
        <v>0</v>
      </c>
      <c r="X8" s="130"/>
      <c r="Y8" s="132" t="str">
        <f>IF(OR(U8=0,U8="-"),"-",IF(W8="-",(0-U8)/U8,(W8-U8)/U8))</f>
        <v>-</v>
      </c>
      <c r="AA8" s="129">
        <v>0</v>
      </c>
      <c r="AB8" s="130"/>
      <c r="AC8" s="129">
        <v>0</v>
      </c>
      <c r="AD8" s="130"/>
      <c r="AE8" s="131">
        <v>0</v>
      </c>
      <c r="AF8" s="130"/>
      <c r="AG8" s="132" t="str">
        <f>IF(OR(AC8=0,AC8="-"),"-",IF(AE8="-",(0-AC8)/AC8,(AE8-AC8)/AC8))</f>
        <v>-</v>
      </c>
    </row>
    <row r="9" spans="1:33" x14ac:dyDescent="0.25">
      <c r="A9" s="133" t="s">
        <v>12</v>
      </c>
      <c r="B9" s="134"/>
      <c r="C9" s="135">
        <v>5336</v>
      </c>
      <c r="D9" s="136"/>
      <c r="E9" s="135">
        <v>5136.3599999999997</v>
      </c>
      <c r="F9" s="136"/>
      <c r="G9" s="137">
        <v>6066.94</v>
      </c>
      <c r="H9" s="136"/>
      <c r="I9" s="138">
        <f>IF(OR(E9=0,E9="-"),"-",IF(G9="-",(0-E9)/E9,(G9-E9)/E9))</f>
        <v>0.18117499552212071</v>
      </c>
      <c r="K9" s="135">
        <v>5336</v>
      </c>
      <c r="L9" s="136"/>
      <c r="M9" s="135">
        <v>5136.3599999999997</v>
      </c>
      <c r="N9" s="136"/>
      <c r="O9" s="137">
        <v>6066.94</v>
      </c>
      <c r="P9" s="136"/>
      <c r="Q9" s="138">
        <f>IF(OR(M9=0,M9="-"),"-",IF(O9="-",(0-M9)/M9,(O9-M9)/M9))</f>
        <v>0.18117499552212071</v>
      </c>
      <c r="S9" s="135">
        <v>4280.3094799999999</v>
      </c>
      <c r="T9" s="136"/>
      <c r="U9" s="135">
        <v>3784.5120000000002</v>
      </c>
      <c r="V9" s="136"/>
      <c r="W9" s="137">
        <v>3462.1347999999998</v>
      </c>
      <c r="X9" s="136"/>
      <c r="Y9" s="138">
        <f>IF(OR(U9=0,U9="-"),"-",IF(W9="-",(0-U9)/U9,(W9-U9)/U9))</f>
        <v>-8.5183294437961979E-2</v>
      </c>
      <c r="AA9" s="135">
        <v>1055.6905200000001</v>
      </c>
      <c r="AB9" s="136" t="s">
        <v>13</v>
      </c>
      <c r="AC9" s="135">
        <v>1351.848</v>
      </c>
      <c r="AD9" s="136" t="s">
        <v>13</v>
      </c>
      <c r="AE9" s="137">
        <v>2604.8051999999998</v>
      </c>
      <c r="AF9" s="136" t="s">
        <v>13</v>
      </c>
      <c r="AG9" s="138">
        <f>IF(OR(AC9=0,AC9="-"),"-",IF(AE9="-",(0-AC9)/AC9,(AE9-AC9)/AC9))</f>
        <v>0.92684769293589209</v>
      </c>
    </row>
    <row r="10" spans="1:33" x14ac:dyDescent="0.25">
      <c r="A10" s="139" t="s">
        <v>14</v>
      </c>
      <c r="B10" s="140"/>
      <c r="C10" s="141">
        <v>785.56961999999999</v>
      </c>
      <c r="D10" s="142"/>
      <c r="E10" s="141">
        <v>645.32093999999995</v>
      </c>
      <c r="F10" s="142"/>
      <c r="G10" s="143">
        <v>937.32533999999998</v>
      </c>
      <c r="H10" s="142"/>
      <c r="I10" s="144">
        <f>IF(OR(E10=0,E10="-"),"-",IF(G10="-",(0-E10)/E10,(G10-E10)/E10))</f>
        <v>0.4524948469826503</v>
      </c>
      <c r="K10" s="141">
        <v>827.15718000000004</v>
      </c>
      <c r="L10" s="142"/>
      <c r="M10" s="141">
        <v>615.29092000000003</v>
      </c>
      <c r="N10" s="142"/>
      <c r="O10" s="143">
        <v>923.63347999999996</v>
      </c>
      <c r="P10" s="142"/>
      <c r="Q10" s="144">
        <f>IF(OR(M10=0,M10="-"),"-",IF(O10="-",(0-M10)/M10,(O10-M10)/M10))</f>
        <v>0.50113295999882446</v>
      </c>
      <c r="S10" s="141">
        <v>135.89099999999999</v>
      </c>
      <c r="T10" s="142"/>
      <c r="U10" s="141">
        <v>116.13330000000001</v>
      </c>
      <c r="V10" s="142"/>
      <c r="W10" s="143">
        <v>93.234020000000001</v>
      </c>
      <c r="X10" s="142"/>
      <c r="Y10" s="144">
        <f>IF(OR(U10=0,U10="-"),"-",IF(W10="-",(0-U10)/U10,(W10-U10)/U10))</f>
        <v>-0.1971809980427664</v>
      </c>
      <c r="AA10" s="141">
        <v>691.26617999999996</v>
      </c>
      <c r="AB10" s="142"/>
      <c r="AC10" s="141">
        <v>499.15762000000001</v>
      </c>
      <c r="AD10" s="142"/>
      <c r="AE10" s="143">
        <v>830.39945999999998</v>
      </c>
      <c r="AF10" s="142"/>
      <c r="AG10" s="144">
        <f>IF(OR(AC10=0,AC10="-"),"-",IF(AE10="-",(0-AC10)/AC10,(AE10-AC10)/AC10))</f>
        <v>0.66360168958254095</v>
      </c>
    </row>
    <row r="12" spans="1:33" ht="18" x14ac:dyDescent="0.25">
      <c r="A12" s="145" t="s">
        <v>15</v>
      </c>
      <c r="B12" s="146"/>
      <c r="C12" s="147">
        <f>C7+C8+C9+C10</f>
        <v>9789.0408599999992</v>
      </c>
      <c r="D12" s="148"/>
      <c r="E12" s="147">
        <f>E7+E8+E9+E10</f>
        <v>9390.1751099999983</v>
      </c>
      <c r="F12" s="148"/>
      <c r="G12" s="149">
        <f>G7+G8+G9+G10</f>
        <v>10314.307395</v>
      </c>
      <c r="H12" s="148"/>
      <c r="I12" s="150">
        <f>IF(E12*1=0,"-",(G12-E12)/E12)</f>
        <v>9.8414808475281099E-2</v>
      </c>
      <c r="K12" s="147">
        <f>K7+K8+K9+K10</f>
        <v>9912.1682600000004</v>
      </c>
      <c r="L12" s="148"/>
      <c r="M12" s="147">
        <f>M7+M8+M9+M10</f>
        <v>9333.2172799999989</v>
      </c>
      <c r="N12" s="148"/>
      <c r="O12" s="149">
        <f>O7+O8+O9+O10</f>
        <v>10218.521835</v>
      </c>
      <c r="P12" s="148"/>
      <c r="Q12" s="150">
        <f>IF(M12*1=0,"-",(O12-M12)/M12)</f>
        <v>9.4855238921428039E-2</v>
      </c>
      <c r="S12" s="147">
        <f>S7+S8+S9+S10</f>
        <v>5682.9541599999993</v>
      </c>
      <c r="T12" s="148"/>
      <c r="U12" s="147">
        <f>U7+U8+U9+U10</f>
        <v>4983.7275700000009</v>
      </c>
      <c r="V12" s="148"/>
      <c r="W12" s="149">
        <f>W7+W8+W9+W10</f>
        <v>4515.5664550000001</v>
      </c>
      <c r="X12" s="148"/>
      <c r="Y12" s="150">
        <f>IF(U12*1=0,"-",(W12-U12)/U12)</f>
        <v>-9.3937942719449385E-2</v>
      </c>
      <c r="AA12" s="147">
        <f>AA7+AA8+AA9+AA10</f>
        <v>4229.2141000000001</v>
      </c>
      <c r="AB12" s="148"/>
      <c r="AC12" s="147">
        <f>AC7+AC8+AC9+AC10</f>
        <v>4349.4897099999998</v>
      </c>
      <c r="AD12" s="148"/>
      <c r="AE12" s="149">
        <f>AE7+AE8+AE9+AE10</f>
        <v>5702.9553799999994</v>
      </c>
      <c r="AF12" s="148"/>
      <c r="AG12" s="150">
        <f>IF(AC12*1=0,"-",(AE12-AC12)/AC12)</f>
        <v>0.3111780370208071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1.2" right="1.2" top="0.25" bottom="0.5" header="0.3" footer="0.3"/>
  <pageSetup paperSize="9" scale="6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5"/>
  <sheetViews>
    <sheetView tabSelected="1" topLeftCell="A120" workbookViewId="0">
      <selection sqref="A1:AG1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18.7109375" customWidth="1"/>
    <col min="11" max="12" width="9.140625" customWidth="1"/>
  </cols>
  <sheetData>
    <row r="1" spans="1:12" ht="23.25" x14ac:dyDescent="0.25">
      <c r="A1" s="244" t="s">
        <v>165</v>
      </c>
      <c r="B1" s="245"/>
      <c r="C1" s="245"/>
      <c r="D1" s="245"/>
      <c r="E1" s="245"/>
      <c r="F1" s="245"/>
      <c r="G1" s="245"/>
      <c r="H1" s="245"/>
      <c r="I1" s="245"/>
      <c r="J1" s="240" t="s">
        <v>1</v>
      </c>
    </row>
    <row r="2" spans="1:12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151"/>
    </row>
    <row r="3" spans="1:12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151"/>
    </row>
    <row r="5" spans="1:12" ht="51" customHeight="1" x14ac:dyDescent="0.25">
      <c r="A5" s="152" t="s">
        <v>8</v>
      </c>
      <c r="B5" s="257" t="s">
        <v>17</v>
      </c>
      <c r="C5" s="257" t="s">
        <v>18</v>
      </c>
      <c r="D5" s="258" t="s">
        <v>166</v>
      </c>
      <c r="E5" s="258" t="s">
        <v>11</v>
      </c>
      <c r="F5" s="258" t="s">
        <v>12</v>
      </c>
      <c r="G5" s="258" t="s">
        <v>14</v>
      </c>
      <c r="H5" s="256" t="s">
        <v>19</v>
      </c>
      <c r="I5" s="256" t="s">
        <v>19</v>
      </c>
      <c r="J5" s="256" t="s">
        <v>19</v>
      </c>
    </row>
    <row r="6" spans="1:12" x14ac:dyDescent="0.25">
      <c r="A6" s="154" t="s">
        <v>20</v>
      </c>
      <c r="B6" s="245"/>
      <c r="C6" s="245"/>
      <c r="D6" s="245"/>
      <c r="E6" s="245"/>
      <c r="F6" s="245"/>
      <c r="G6" s="245"/>
      <c r="H6" s="245"/>
      <c r="I6" s="245"/>
      <c r="J6" s="245"/>
    </row>
    <row r="7" spans="1:12" ht="15.75" x14ac:dyDescent="0.25">
      <c r="A7" s="154" t="s">
        <v>21</v>
      </c>
      <c r="B7" s="245"/>
      <c r="C7" s="245"/>
      <c r="D7" s="245"/>
      <c r="E7" s="245"/>
      <c r="F7" s="245"/>
      <c r="G7" s="245"/>
      <c r="H7" s="153">
        <v>2015</v>
      </c>
      <c r="I7" s="153">
        <v>2014</v>
      </c>
      <c r="J7" s="153">
        <v>2013</v>
      </c>
    </row>
    <row r="8" spans="1:12" ht="15.75" x14ac:dyDescent="0.25">
      <c r="A8" s="155" t="s">
        <v>22</v>
      </c>
      <c r="B8" s="254"/>
      <c r="C8" s="245"/>
      <c r="D8" s="156"/>
      <c r="E8" s="156"/>
      <c r="F8" s="156"/>
      <c r="G8" s="156"/>
      <c r="H8" s="157"/>
      <c r="I8" s="158"/>
      <c r="J8" s="158"/>
    </row>
    <row r="9" spans="1:12" ht="15.75" x14ac:dyDescent="0.25">
      <c r="A9" s="159" t="s">
        <v>139</v>
      </c>
      <c r="B9" s="255"/>
      <c r="C9" s="245"/>
      <c r="D9" s="160">
        <v>0</v>
      </c>
      <c r="E9" s="160">
        <v>0</v>
      </c>
      <c r="F9" s="160">
        <v>0</v>
      </c>
      <c r="G9" s="160">
        <v>8.4826200000000007</v>
      </c>
      <c r="H9" s="161">
        <f t="shared" ref="H9:H23" si="0">SUM(D9,E9,F9,G9)</f>
        <v>8.4826200000000007</v>
      </c>
      <c r="I9" s="160">
        <v>2.0718399999999999</v>
      </c>
      <c r="J9" s="160">
        <v>0.24840000000000001</v>
      </c>
      <c r="K9" s="234"/>
      <c r="L9" s="235"/>
    </row>
    <row r="10" spans="1:12" ht="15.75" x14ac:dyDescent="0.25">
      <c r="A10" s="162" t="s">
        <v>23</v>
      </c>
      <c r="B10" s="253"/>
      <c r="C10" s="245"/>
      <c r="D10" s="163">
        <v>0</v>
      </c>
      <c r="E10" s="163">
        <v>0</v>
      </c>
      <c r="F10" s="163">
        <v>0</v>
      </c>
      <c r="G10" s="163">
        <v>21.560680000000001</v>
      </c>
      <c r="H10" s="164">
        <f t="shared" si="0"/>
        <v>21.560680000000001</v>
      </c>
      <c r="I10" s="163">
        <v>9.2768200000000007</v>
      </c>
      <c r="J10" s="163">
        <v>53.047280000000001</v>
      </c>
    </row>
    <row r="11" spans="1:12" ht="15.75" x14ac:dyDescent="0.25">
      <c r="A11" s="159" t="s">
        <v>24</v>
      </c>
      <c r="B11" s="255"/>
      <c r="C11" s="245"/>
      <c r="D11" s="160">
        <v>0</v>
      </c>
      <c r="E11" s="160">
        <v>0</v>
      </c>
      <c r="F11" s="160">
        <v>4.5999999999999999E-2</v>
      </c>
      <c r="G11" s="160">
        <v>3.5804999999999998</v>
      </c>
      <c r="H11" s="161">
        <f t="shared" si="0"/>
        <v>3.6264999999999996</v>
      </c>
      <c r="I11" s="160">
        <v>1.7250000000000001</v>
      </c>
      <c r="J11" s="160">
        <v>3.726</v>
      </c>
    </row>
    <row r="12" spans="1:12" ht="15.75" x14ac:dyDescent="0.25">
      <c r="A12" s="162" t="s">
        <v>26</v>
      </c>
      <c r="B12" s="253"/>
      <c r="C12" s="245"/>
      <c r="D12" s="163">
        <v>25.006</v>
      </c>
      <c r="E12" s="163">
        <v>0</v>
      </c>
      <c r="F12" s="163">
        <v>0</v>
      </c>
      <c r="G12" s="163">
        <v>62.143940000000001</v>
      </c>
      <c r="H12" s="164">
        <f t="shared" si="0"/>
        <v>87.149940000000001</v>
      </c>
      <c r="I12" s="163">
        <v>111.11332</v>
      </c>
      <c r="J12" s="163">
        <v>98.074740000000006</v>
      </c>
    </row>
    <row r="13" spans="1:12" ht="15.75" x14ac:dyDescent="0.25">
      <c r="A13" s="159" t="s">
        <v>27</v>
      </c>
      <c r="B13" s="255"/>
      <c r="C13" s="245"/>
      <c r="D13" s="160">
        <v>7.58</v>
      </c>
      <c r="E13" s="160">
        <v>0</v>
      </c>
      <c r="F13" s="160">
        <v>0</v>
      </c>
      <c r="G13" s="160">
        <v>69.768439999999998</v>
      </c>
      <c r="H13" s="161">
        <f t="shared" si="0"/>
        <v>77.348439999999997</v>
      </c>
      <c r="I13" s="160">
        <v>70.287419999999997</v>
      </c>
      <c r="J13" s="160">
        <v>100.80486000000001</v>
      </c>
    </row>
    <row r="14" spans="1:12" ht="15.75" x14ac:dyDescent="0.25">
      <c r="A14" s="162" t="s">
        <v>28</v>
      </c>
      <c r="B14" s="253"/>
      <c r="C14" s="245"/>
      <c r="D14" s="163">
        <v>1.425</v>
      </c>
      <c r="E14" s="163">
        <v>0</v>
      </c>
      <c r="F14" s="163">
        <v>9.1999999999999998E-2</v>
      </c>
      <c r="G14" s="163">
        <v>0</v>
      </c>
      <c r="H14" s="164">
        <f t="shared" si="0"/>
        <v>1.5170000000000001</v>
      </c>
      <c r="I14" s="163">
        <v>1.6819999999999999</v>
      </c>
      <c r="J14" s="163">
        <v>2.5819999999999999</v>
      </c>
    </row>
    <row r="15" spans="1:12" ht="15.75" x14ac:dyDescent="0.25">
      <c r="A15" s="159" t="s">
        <v>167</v>
      </c>
      <c r="B15" s="255"/>
      <c r="C15" s="245"/>
      <c r="D15" s="160">
        <v>1.3340000000000001</v>
      </c>
      <c r="E15" s="160">
        <v>0</v>
      </c>
      <c r="F15" s="160">
        <v>0</v>
      </c>
      <c r="G15" s="160">
        <v>43.363120000000002</v>
      </c>
      <c r="H15" s="161">
        <f t="shared" si="0"/>
        <v>44.697120000000005</v>
      </c>
      <c r="I15" s="160">
        <v>43.678359999999998</v>
      </c>
      <c r="J15" s="160">
        <v>47.504060000000003</v>
      </c>
    </row>
    <row r="16" spans="1:12" ht="15.75" x14ac:dyDescent="0.25">
      <c r="A16" s="162" t="s">
        <v>29</v>
      </c>
      <c r="B16" s="253"/>
      <c r="C16" s="245"/>
      <c r="D16" s="163">
        <v>42.806800000000003</v>
      </c>
      <c r="E16" s="163">
        <v>0</v>
      </c>
      <c r="F16" s="163">
        <v>0</v>
      </c>
      <c r="G16" s="163">
        <v>8.4198400000000007</v>
      </c>
      <c r="H16" s="164">
        <f t="shared" si="0"/>
        <v>51.226640000000003</v>
      </c>
      <c r="I16" s="163">
        <v>85.372680000000003</v>
      </c>
      <c r="J16" s="163">
        <v>59.381</v>
      </c>
    </row>
    <row r="17" spans="1:12" ht="15.75" x14ac:dyDescent="0.25">
      <c r="A17" s="159" t="s">
        <v>168</v>
      </c>
      <c r="B17" s="255"/>
      <c r="C17" s="245"/>
      <c r="D17" s="160">
        <v>0</v>
      </c>
      <c r="E17" s="160">
        <v>0</v>
      </c>
      <c r="F17" s="160">
        <v>0</v>
      </c>
      <c r="G17" s="160">
        <v>0.34177999999999997</v>
      </c>
      <c r="H17" s="161">
        <f t="shared" si="0"/>
        <v>0.34177999999999997</v>
      </c>
      <c r="I17" s="160">
        <v>0.25852000000000003</v>
      </c>
      <c r="J17" s="160">
        <v>0</v>
      </c>
    </row>
    <row r="18" spans="1:12" ht="15.75" x14ac:dyDescent="0.25">
      <c r="A18" s="162" t="s">
        <v>30</v>
      </c>
      <c r="B18" s="253"/>
      <c r="C18" s="245"/>
      <c r="D18" s="163">
        <v>17.385999999999999</v>
      </c>
      <c r="E18" s="163">
        <v>0</v>
      </c>
      <c r="F18" s="163">
        <v>0</v>
      </c>
      <c r="G18" s="163">
        <v>5.7201000000000004</v>
      </c>
      <c r="H18" s="164">
        <f t="shared" si="0"/>
        <v>23.106099999999998</v>
      </c>
      <c r="I18" s="163">
        <v>37.886600000000001</v>
      </c>
      <c r="J18" s="163">
        <v>43.180399999999999</v>
      </c>
    </row>
    <row r="19" spans="1:12" ht="15.75" x14ac:dyDescent="0.25">
      <c r="A19" s="159" t="s">
        <v>32</v>
      </c>
      <c r="B19" s="255"/>
      <c r="C19" s="245"/>
      <c r="D19" s="160">
        <v>6.8310000000000004</v>
      </c>
      <c r="E19" s="160">
        <v>0</v>
      </c>
      <c r="F19" s="160">
        <v>0</v>
      </c>
      <c r="G19" s="160">
        <v>0</v>
      </c>
      <c r="H19" s="161">
        <f t="shared" si="0"/>
        <v>6.8310000000000004</v>
      </c>
      <c r="I19" s="160">
        <v>9.81</v>
      </c>
      <c r="J19" s="160">
        <v>6.9169999999999998</v>
      </c>
    </row>
    <row r="20" spans="1:12" ht="15.75" x14ac:dyDescent="0.25">
      <c r="A20" s="162" t="s">
        <v>33</v>
      </c>
      <c r="B20" s="253"/>
      <c r="C20" s="245"/>
      <c r="D20" s="163">
        <v>54.490340000000003</v>
      </c>
      <c r="E20" s="163">
        <v>0</v>
      </c>
      <c r="F20" s="163">
        <v>0</v>
      </c>
      <c r="G20" s="163">
        <v>32.682679999999998</v>
      </c>
      <c r="H20" s="164">
        <f t="shared" si="0"/>
        <v>87.173020000000008</v>
      </c>
      <c r="I20" s="163">
        <v>92.054640000000006</v>
      </c>
      <c r="J20" s="163">
        <v>40.731000000000002</v>
      </c>
    </row>
    <row r="21" spans="1:12" ht="15.75" x14ac:dyDescent="0.25">
      <c r="A21" s="159" t="s">
        <v>35</v>
      </c>
      <c r="B21" s="255"/>
      <c r="C21" s="245"/>
      <c r="D21" s="160">
        <v>0</v>
      </c>
      <c r="E21" s="160">
        <v>0</v>
      </c>
      <c r="F21" s="160">
        <v>0</v>
      </c>
      <c r="G21" s="160">
        <v>0</v>
      </c>
      <c r="H21" s="161">
        <f t="shared" si="0"/>
        <v>0</v>
      </c>
      <c r="I21" s="160">
        <v>0</v>
      </c>
      <c r="J21" s="160">
        <v>0.46689999999999998</v>
      </c>
    </row>
    <row r="22" spans="1:12" ht="15.75" x14ac:dyDescent="0.25">
      <c r="A22" s="162" t="s">
        <v>36</v>
      </c>
      <c r="B22" s="253"/>
      <c r="C22" s="245"/>
      <c r="D22" s="163">
        <v>11.566000000000001</v>
      </c>
      <c r="E22" s="163">
        <v>0</v>
      </c>
      <c r="F22" s="163">
        <v>0</v>
      </c>
      <c r="G22" s="163">
        <v>31.492100000000001</v>
      </c>
      <c r="H22" s="164">
        <f t="shared" si="0"/>
        <v>43.058100000000003</v>
      </c>
      <c r="I22" s="163">
        <v>43.479059999999997</v>
      </c>
      <c r="J22" s="163">
        <v>43.950040000000001</v>
      </c>
    </row>
    <row r="23" spans="1:12" ht="15.75" x14ac:dyDescent="0.25">
      <c r="A23" s="159" t="s">
        <v>37</v>
      </c>
      <c r="B23" s="255"/>
      <c r="C23" s="245"/>
      <c r="D23" s="160">
        <v>0</v>
      </c>
      <c r="E23" s="160">
        <v>0</v>
      </c>
      <c r="F23" s="160">
        <v>0</v>
      </c>
      <c r="G23" s="160">
        <v>0</v>
      </c>
      <c r="H23" s="161">
        <f t="shared" si="0"/>
        <v>0</v>
      </c>
      <c r="I23" s="160">
        <v>0</v>
      </c>
      <c r="J23" s="160">
        <v>2.762</v>
      </c>
    </row>
    <row r="24" spans="1:12" ht="15.75" x14ac:dyDescent="0.25">
      <c r="A24" s="165" t="s">
        <v>38</v>
      </c>
      <c r="B24" s="250"/>
      <c r="C24" s="245"/>
      <c r="D24" s="166">
        <f t="shared" ref="D24:J24" si="1">SUM(D9,D10,D11,D12,D13,D14,D15,D16,D17,D18,D19,D20,D21,D22,D23)</f>
        <v>168.42514000000003</v>
      </c>
      <c r="E24" s="166">
        <f t="shared" si="1"/>
        <v>0</v>
      </c>
      <c r="F24" s="166">
        <f t="shared" si="1"/>
        <v>0.13800000000000001</v>
      </c>
      <c r="G24" s="166">
        <f t="shared" si="1"/>
        <v>287.55579999999998</v>
      </c>
      <c r="H24" s="167">
        <f t="shared" si="1"/>
        <v>456.11894000000007</v>
      </c>
      <c r="I24" s="163">
        <f t="shared" si="1"/>
        <v>508.69626</v>
      </c>
      <c r="J24" s="163">
        <f t="shared" si="1"/>
        <v>503.37567999999999</v>
      </c>
    </row>
    <row r="26" spans="1:12" ht="15.75" x14ac:dyDescent="0.25">
      <c r="A26" s="155" t="s">
        <v>39</v>
      </c>
      <c r="B26" s="254"/>
      <c r="C26" s="245"/>
      <c r="D26" s="156"/>
      <c r="E26" s="156"/>
      <c r="F26" s="156"/>
      <c r="G26" s="156"/>
      <c r="H26" s="157"/>
      <c r="I26" s="158"/>
      <c r="J26" s="158"/>
    </row>
    <row r="27" spans="1:12" ht="15.75" x14ac:dyDescent="0.25">
      <c r="A27" s="159" t="s">
        <v>169</v>
      </c>
      <c r="B27" s="255"/>
      <c r="C27" s="245"/>
      <c r="D27" s="160">
        <v>1.3109999999999999</v>
      </c>
      <c r="E27" s="160">
        <v>0</v>
      </c>
      <c r="F27" s="160">
        <v>0</v>
      </c>
      <c r="G27" s="160">
        <v>0</v>
      </c>
      <c r="H27" s="161">
        <f t="shared" ref="H27:H35" si="2">SUM(D27,E27,F27,G27)</f>
        <v>1.3109999999999999</v>
      </c>
      <c r="I27" s="160">
        <v>2.4241999999999999</v>
      </c>
      <c r="J27" s="160">
        <v>1.84</v>
      </c>
      <c r="K27" s="234"/>
      <c r="L27" s="235"/>
    </row>
    <row r="28" spans="1:12" ht="15.75" x14ac:dyDescent="0.25">
      <c r="A28" s="162" t="s">
        <v>40</v>
      </c>
      <c r="B28" s="253"/>
      <c r="C28" s="245"/>
      <c r="D28" s="163">
        <v>34.027000000000001</v>
      </c>
      <c r="E28" s="163">
        <v>0</v>
      </c>
      <c r="F28" s="163">
        <v>4.5999999999999999E-2</v>
      </c>
      <c r="G28" s="163">
        <v>0</v>
      </c>
      <c r="H28" s="164">
        <f t="shared" si="2"/>
        <v>34.073</v>
      </c>
      <c r="I28" s="163">
        <v>32.244</v>
      </c>
      <c r="J28" s="163">
        <v>36.195999999999998</v>
      </c>
    </row>
    <row r="29" spans="1:12" ht="15.75" x14ac:dyDescent="0.25">
      <c r="A29" s="159" t="s">
        <v>41</v>
      </c>
      <c r="B29" s="255"/>
      <c r="C29" s="245"/>
      <c r="D29" s="160">
        <v>3.8</v>
      </c>
      <c r="E29" s="160">
        <v>0</v>
      </c>
      <c r="F29" s="160">
        <v>0</v>
      </c>
      <c r="G29" s="160">
        <v>8.0960000000000001</v>
      </c>
      <c r="H29" s="161">
        <f t="shared" si="2"/>
        <v>11.896000000000001</v>
      </c>
      <c r="I29" s="160">
        <v>5.6000500000000004</v>
      </c>
      <c r="J29" s="160">
        <v>5.1112000000000002</v>
      </c>
    </row>
    <row r="30" spans="1:12" ht="15.75" x14ac:dyDescent="0.25">
      <c r="A30" s="162" t="s">
        <v>141</v>
      </c>
      <c r="B30" s="253"/>
      <c r="C30" s="245"/>
      <c r="D30" s="163">
        <v>0</v>
      </c>
      <c r="E30" s="163">
        <v>0</v>
      </c>
      <c r="F30" s="163">
        <v>0</v>
      </c>
      <c r="G30" s="163">
        <v>1.8216000000000001</v>
      </c>
      <c r="H30" s="164">
        <f t="shared" si="2"/>
        <v>1.8216000000000001</v>
      </c>
      <c r="I30" s="163">
        <v>2.8151999999999999</v>
      </c>
      <c r="J30" s="163">
        <v>3.0355400000000001</v>
      </c>
    </row>
    <row r="31" spans="1:12" ht="15.75" x14ac:dyDescent="0.25">
      <c r="A31" s="159" t="s">
        <v>142</v>
      </c>
      <c r="B31" s="255"/>
      <c r="C31" s="245"/>
      <c r="D31" s="160">
        <v>0</v>
      </c>
      <c r="E31" s="160">
        <v>0</v>
      </c>
      <c r="F31" s="160">
        <v>0</v>
      </c>
      <c r="G31" s="160">
        <v>4.86538</v>
      </c>
      <c r="H31" s="161">
        <f t="shared" si="2"/>
        <v>4.86538</v>
      </c>
      <c r="I31" s="160">
        <v>9.7669999999999995</v>
      </c>
      <c r="J31" s="160">
        <v>10.402620000000001</v>
      </c>
    </row>
    <row r="32" spans="1:12" ht="15.75" x14ac:dyDescent="0.25">
      <c r="A32" s="162" t="s">
        <v>42</v>
      </c>
      <c r="B32" s="253"/>
      <c r="C32" s="245"/>
      <c r="D32" s="163">
        <v>2.3029999999999999</v>
      </c>
      <c r="E32" s="163">
        <v>0</v>
      </c>
      <c r="F32" s="163">
        <v>0</v>
      </c>
      <c r="G32" s="163">
        <v>30.064620000000001</v>
      </c>
      <c r="H32" s="164">
        <f t="shared" si="2"/>
        <v>32.367620000000002</v>
      </c>
      <c r="I32" s="163">
        <v>14.54152</v>
      </c>
      <c r="J32" s="163">
        <v>22.416060000000002</v>
      </c>
    </row>
    <row r="33" spans="1:12" ht="15.75" x14ac:dyDescent="0.25">
      <c r="A33" s="159" t="s">
        <v>43</v>
      </c>
      <c r="B33" s="255"/>
      <c r="C33" s="245"/>
      <c r="D33" s="160">
        <v>50.954500000000003</v>
      </c>
      <c r="E33" s="160">
        <v>0</v>
      </c>
      <c r="F33" s="160">
        <v>0</v>
      </c>
      <c r="G33" s="160">
        <v>0.87997999999999998</v>
      </c>
      <c r="H33" s="161">
        <f t="shared" si="2"/>
        <v>51.834480000000006</v>
      </c>
      <c r="I33" s="160">
        <v>70.083060000000003</v>
      </c>
      <c r="J33" s="160">
        <v>60.507040000000003</v>
      </c>
    </row>
    <row r="34" spans="1:12" ht="15.75" x14ac:dyDescent="0.25">
      <c r="A34" s="162" t="s">
        <v>45</v>
      </c>
      <c r="B34" s="253"/>
      <c r="C34" s="245"/>
      <c r="D34" s="163">
        <v>0</v>
      </c>
      <c r="E34" s="163">
        <v>0</v>
      </c>
      <c r="F34" s="163">
        <v>0</v>
      </c>
      <c r="G34" s="163">
        <v>0.85007999999999995</v>
      </c>
      <c r="H34" s="164">
        <f t="shared" si="2"/>
        <v>0.85007999999999995</v>
      </c>
      <c r="I34" s="163">
        <v>2.4177599999999999</v>
      </c>
      <c r="J34" s="163">
        <v>1.92096</v>
      </c>
    </row>
    <row r="35" spans="1:12" ht="15.75" x14ac:dyDescent="0.25">
      <c r="A35" s="159" t="s">
        <v>46</v>
      </c>
      <c r="B35" s="255"/>
      <c r="C35" s="245"/>
      <c r="D35" s="160">
        <v>0</v>
      </c>
      <c r="E35" s="160">
        <v>0</v>
      </c>
      <c r="F35" s="160">
        <v>0</v>
      </c>
      <c r="G35" s="160">
        <v>0</v>
      </c>
      <c r="H35" s="161">
        <f t="shared" si="2"/>
        <v>0</v>
      </c>
      <c r="I35" s="160">
        <v>1.645</v>
      </c>
      <c r="J35" s="160">
        <v>1.58412</v>
      </c>
    </row>
    <row r="36" spans="1:12" ht="15.75" x14ac:dyDescent="0.25">
      <c r="A36" s="165" t="s">
        <v>38</v>
      </c>
      <c r="B36" s="250"/>
      <c r="C36" s="245"/>
      <c r="D36" s="166">
        <f t="shared" ref="D36:J36" si="3">SUM(D27,D28,D29,D30,D31,D32,D33,D34,D35)</f>
        <v>92.395499999999998</v>
      </c>
      <c r="E36" s="166">
        <f t="shared" si="3"/>
        <v>0</v>
      </c>
      <c r="F36" s="166">
        <f t="shared" si="3"/>
        <v>4.5999999999999999E-2</v>
      </c>
      <c r="G36" s="166">
        <f t="shared" si="3"/>
        <v>46.577660000000002</v>
      </c>
      <c r="H36" s="167">
        <f t="shared" si="3"/>
        <v>139.01916</v>
      </c>
      <c r="I36" s="163">
        <f t="shared" si="3"/>
        <v>141.53779</v>
      </c>
      <c r="J36" s="163">
        <f t="shared" si="3"/>
        <v>143.01354000000003</v>
      </c>
    </row>
    <row r="38" spans="1:12" ht="15.75" x14ac:dyDescent="0.25">
      <c r="A38" s="155" t="s">
        <v>47</v>
      </c>
      <c r="B38" s="254"/>
      <c r="C38" s="245"/>
      <c r="D38" s="156"/>
      <c r="E38" s="156"/>
      <c r="F38" s="156"/>
      <c r="G38" s="156"/>
      <c r="H38" s="157"/>
      <c r="I38" s="158"/>
      <c r="J38" s="158"/>
    </row>
    <row r="39" spans="1:12" ht="15.75" x14ac:dyDescent="0.25">
      <c r="A39" s="159" t="s">
        <v>144</v>
      </c>
      <c r="B39" s="255"/>
      <c r="C39" s="245"/>
      <c r="D39" s="160">
        <v>0</v>
      </c>
      <c r="E39" s="160">
        <v>0</v>
      </c>
      <c r="F39" s="160">
        <v>0</v>
      </c>
      <c r="G39" s="160">
        <v>0.1</v>
      </c>
      <c r="H39" s="161">
        <f t="shared" ref="H39:H45" si="4">SUM(D39,E39,F39,G39)</f>
        <v>0.1</v>
      </c>
      <c r="I39" s="160">
        <v>0</v>
      </c>
      <c r="J39" s="160">
        <v>0</v>
      </c>
      <c r="K39" s="234"/>
      <c r="L39" s="235"/>
    </row>
    <row r="40" spans="1:12" ht="15.75" x14ac:dyDescent="0.25">
      <c r="A40" s="162" t="s">
        <v>145</v>
      </c>
      <c r="B40" s="253"/>
      <c r="C40" s="245"/>
      <c r="D40" s="163">
        <v>0</v>
      </c>
      <c r="E40" s="163">
        <v>0</v>
      </c>
      <c r="F40" s="163">
        <v>0</v>
      </c>
      <c r="G40" s="163">
        <v>9.8928399999999996</v>
      </c>
      <c r="H40" s="164">
        <f t="shared" si="4"/>
        <v>9.8928399999999996</v>
      </c>
      <c r="I40" s="163">
        <v>12.671620000000001</v>
      </c>
      <c r="J40" s="163">
        <v>0.3</v>
      </c>
    </row>
    <row r="41" spans="1:12" ht="15.75" x14ac:dyDescent="0.25">
      <c r="A41" s="159" t="s">
        <v>48</v>
      </c>
      <c r="B41" s="255"/>
      <c r="C41" s="245"/>
      <c r="D41" s="160">
        <v>0</v>
      </c>
      <c r="E41" s="160">
        <v>0</v>
      </c>
      <c r="F41" s="160">
        <v>0</v>
      </c>
      <c r="G41" s="160">
        <v>0.13708000000000001</v>
      </c>
      <c r="H41" s="161">
        <f t="shared" si="4"/>
        <v>0.13708000000000001</v>
      </c>
      <c r="I41" s="160">
        <v>0.24701999999999999</v>
      </c>
      <c r="J41" s="160">
        <v>0</v>
      </c>
    </row>
    <row r="42" spans="1:12" ht="15.75" x14ac:dyDescent="0.25">
      <c r="A42" s="162" t="s">
        <v>148</v>
      </c>
      <c r="B42" s="253"/>
      <c r="C42" s="245"/>
      <c r="D42" s="163">
        <v>0</v>
      </c>
      <c r="E42" s="163">
        <v>0</v>
      </c>
      <c r="F42" s="163">
        <v>0</v>
      </c>
      <c r="G42" s="163">
        <v>0.38778000000000001</v>
      </c>
      <c r="H42" s="164">
        <f t="shared" si="4"/>
        <v>0.38778000000000001</v>
      </c>
      <c r="I42" s="163">
        <v>5.4739999999999997E-2</v>
      </c>
      <c r="J42" s="163">
        <v>0.11684</v>
      </c>
    </row>
    <row r="43" spans="1:12" ht="15.75" x14ac:dyDescent="0.25">
      <c r="A43" s="159" t="s">
        <v>50</v>
      </c>
      <c r="B43" s="255"/>
      <c r="C43" s="245"/>
      <c r="D43" s="160">
        <v>0</v>
      </c>
      <c r="E43" s="160">
        <v>0</v>
      </c>
      <c r="F43" s="160">
        <v>0</v>
      </c>
      <c r="G43" s="160">
        <v>4.5999999999999999E-2</v>
      </c>
      <c r="H43" s="161">
        <f t="shared" si="4"/>
        <v>4.5999999999999999E-2</v>
      </c>
      <c r="I43" s="160">
        <v>3.3</v>
      </c>
      <c r="J43" s="160">
        <v>2.008</v>
      </c>
    </row>
    <row r="44" spans="1:12" ht="15.75" x14ac:dyDescent="0.25">
      <c r="A44" s="162" t="s">
        <v>52</v>
      </c>
      <c r="B44" s="253"/>
      <c r="C44" s="245"/>
      <c r="D44" s="163">
        <v>0</v>
      </c>
      <c r="E44" s="163">
        <v>0</v>
      </c>
      <c r="F44" s="163">
        <v>0</v>
      </c>
      <c r="G44" s="163">
        <v>5.4289199999999997</v>
      </c>
      <c r="H44" s="164">
        <f t="shared" si="4"/>
        <v>5.4289199999999997</v>
      </c>
      <c r="I44" s="163">
        <v>5.7108999999999996</v>
      </c>
      <c r="J44" s="163">
        <v>4.8612799999999998</v>
      </c>
    </row>
    <row r="45" spans="1:12" ht="15.75" x14ac:dyDescent="0.25">
      <c r="A45" s="159" t="s">
        <v>53</v>
      </c>
      <c r="B45" s="255"/>
      <c r="C45" s="245"/>
      <c r="D45" s="160">
        <v>0</v>
      </c>
      <c r="E45" s="160">
        <v>0</v>
      </c>
      <c r="F45" s="160">
        <v>0</v>
      </c>
      <c r="G45" s="160">
        <v>0.1</v>
      </c>
      <c r="H45" s="161">
        <f t="shared" si="4"/>
        <v>0.1</v>
      </c>
      <c r="I45" s="160">
        <v>8.5099999999999995E-2</v>
      </c>
      <c r="J45" s="160">
        <v>0.13616</v>
      </c>
    </row>
    <row r="46" spans="1:12" ht="15.75" x14ac:dyDescent="0.25">
      <c r="A46" s="165" t="s">
        <v>38</v>
      </c>
      <c r="B46" s="250"/>
      <c r="C46" s="245"/>
      <c r="D46" s="166">
        <f t="shared" ref="D46:J46" si="5">SUM(D39,D40,D41,D42,D43,D44,D45)</f>
        <v>0</v>
      </c>
      <c r="E46" s="166">
        <f t="shared" si="5"/>
        <v>0</v>
      </c>
      <c r="F46" s="166">
        <f t="shared" si="5"/>
        <v>0</v>
      </c>
      <c r="G46" s="166">
        <f t="shared" si="5"/>
        <v>16.092619999999997</v>
      </c>
      <c r="H46" s="167">
        <f t="shared" si="5"/>
        <v>16.092619999999997</v>
      </c>
      <c r="I46" s="163">
        <f t="shared" si="5"/>
        <v>22.069379999999999</v>
      </c>
      <c r="J46" s="163">
        <f t="shared" si="5"/>
        <v>7.4222800000000007</v>
      </c>
    </row>
    <row r="48" spans="1:12" ht="15.75" x14ac:dyDescent="0.25">
      <c r="A48" s="155" t="s">
        <v>55</v>
      </c>
      <c r="B48" s="254"/>
      <c r="C48" s="245"/>
      <c r="D48" s="156"/>
      <c r="E48" s="156"/>
      <c r="F48" s="156"/>
      <c r="G48" s="156"/>
      <c r="H48" s="157"/>
      <c r="I48" s="158"/>
      <c r="J48" s="158"/>
    </row>
    <row r="49" spans="1:12" ht="15.75" x14ac:dyDescent="0.25">
      <c r="A49" s="159" t="s">
        <v>56</v>
      </c>
      <c r="B49" s="255"/>
      <c r="C49" s="245"/>
      <c r="D49" s="160">
        <v>8.7530000000000001</v>
      </c>
      <c r="E49" s="160">
        <v>0</v>
      </c>
      <c r="F49" s="160">
        <v>0</v>
      </c>
      <c r="G49" s="160">
        <v>5.98</v>
      </c>
      <c r="H49" s="161">
        <f>SUM(D49,E49,F49,G49)</f>
        <v>14.733000000000001</v>
      </c>
      <c r="I49" s="160">
        <v>18.928799999999999</v>
      </c>
      <c r="J49" s="160">
        <v>29.593</v>
      </c>
      <c r="K49" s="234"/>
      <c r="L49" s="235"/>
    </row>
    <row r="50" spans="1:12" ht="15.75" x14ac:dyDescent="0.25">
      <c r="A50" s="162" t="s">
        <v>57</v>
      </c>
      <c r="B50" s="253"/>
      <c r="C50" s="245"/>
      <c r="D50" s="163">
        <v>127.247</v>
      </c>
      <c r="E50" s="163">
        <v>0</v>
      </c>
      <c r="F50" s="163">
        <v>113.0128</v>
      </c>
      <c r="G50" s="163">
        <v>29.665099999999999</v>
      </c>
      <c r="H50" s="164">
        <f>SUM(D50,E50,F50,G50)</f>
        <v>269.92489999999998</v>
      </c>
      <c r="I50" s="163">
        <v>142.24933999999999</v>
      </c>
      <c r="J50" s="163">
        <v>83.735879999999995</v>
      </c>
    </row>
    <row r="51" spans="1:12" ht="15.75" x14ac:dyDescent="0.25">
      <c r="A51" s="165" t="s">
        <v>38</v>
      </c>
      <c r="B51" s="250"/>
      <c r="C51" s="245"/>
      <c r="D51" s="166">
        <f t="shared" ref="D51:J51" si="6">SUM(D49,D50)</f>
        <v>136</v>
      </c>
      <c r="E51" s="166">
        <f t="shared" si="6"/>
        <v>0</v>
      </c>
      <c r="F51" s="166">
        <f t="shared" si="6"/>
        <v>113.0128</v>
      </c>
      <c r="G51" s="166">
        <f t="shared" si="6"/>
        <v>35.645099999999999</v>
      </c>
      <c r="H51" s="167">
        <f t="shared" si="6"/>
        <v>284.65789999999998</v>
      </c>
      <c r="I51" s="163">
        <f t="shared" si="6"/>
        <v>161.17813999999998</v>
      </c>
      <c r="J51" s="163">
        <f t="shared" si="6"/>
        <v>113.32888</v>
      </c>
    </row>
    <row r="53" spans="1:12" ht="15.75" x14ac:dyDescent="0.25">
      <c r="A53" s="155" t="s">
        <v>58</v>
      </c>
      <c r="B53" s="254"/>
      <c r="C53" s="245"/>
      <c r="D53" s="156"/>
      <c r="E53" s="156"/>
      <c r="F53" s="156"/>
      <c r="G53" s="156"/>
      <c r="H53" s="157"/>
      <c r="I53" s="158"/>
      <c r="J53" s="158"/>
    </row>
    <row r="54" spans="1:12" ht="15.75" x14ac:dyDescent="0.25">
      <c r="A54" s="159" t="s">
        <v>59</v>
      </c>
      <c r="B54" s="255"/>
      <c r="C54" s="245"/>
      <c r="D54" s="160">
        <v>20.463139999999999</v>
      </c>
      <c r="E54" s="160">
        <v>0</v>
      </c>
      <c r="F54" s="160">
        <v>0</v>
      </c>
      <c r="G54" s="160">
        <v>28.277000000000001</v>
      </c>
      <c r="H54" s="161">
        <f t="shared" ref="H54:H79" si="7">SUM(D54,E54,F54,G54)</f>
        <v>48.740139999999997</v>
      </c>
      <c r="I54" s="160">
        <v>133.46994000000001</v>
      </c>
      <c r="J54" s="160">
        <v>126.815</v>
      </c>
      <c r="K54" s="234"/>
      <c r="L54" s="235"/>
    </row>
    <row r="55" spans="1:12" ht="15.75" x14ac:dyDescent="0.25">
      <c r="A55" s="162" t="s">
        <v>170</v>
      </c>
      <c r="B55" s="253"/>
      <c r="C55" s="245"/>
      <c r="D55" s="163">
        <v>3.0350000000000001</v>
      </c>
      <c r="E55" s="163">
        <v>0</v>
      </c>
      <c r="F55" s="163">
        <v>0</v>
      </c>
      <c r="G55" s="163">
        <v>0</v>
      </c>
      <c r="H55" s="164">
        <f t="shared" si="7"/>
        <v>3.0350000000000001</v>
      </c>
      <c r="I55" s="163">
        <v>1.4950000000000001</v>
      </c>
      <c r="J55" s="163">
        <v>1.54</v>
      </c>
    </row>
    <row r="56" spans="1:12" ht="15.75" x14ac:dyDescent="0.25">
      <c r="A56" s="159" t="s">
        <v>150</v>
      </c>
      <c r="B56" s="255"/>
      <c r="C56" s="245"/>
      <c r="D56" s="160">
        <v>0</v>
      </c>
      <c r="E56" s="160">
        <v>0</v>
      </c>
      <c r="F56" s="160">
        <v>0</v>
      </c>
      <c r="G56" s="160">
        <v>0</v>
      </c>
      <c r="H56" s="161">
        <f t="shared" si="7"/>
        <v>0</v>
      </c>
      <c r="I56" s="160">
        <v>6.9000000000000006E-2</v>
      </c>
      <c r="J56" s="160">
        <v>0</v>
      </c>
    </row>
    <row r="57" spans="1:12" ht="15.75" x14ac:dyDescent="0.25">
      <c r="A57" s="162" t="s">
        <v>11</v>
      </c>
      <c r="B57" s="253"/>
      <c r="C57" s="245"/>
      <c r="D57" s="163">
        <v>141.37157999999999</v>
      </c>
      <c r="E57" s="163">
        <v>0</v>
      </c>
      <c r="F57" s="163">
        <v>23.864799999999999</v>
      </c>
      <c r="G57" s="163">
        <v>17.43</v>
      </c>
      <c r="H57" s="164">
        <f t="shared" si="7"/>
        <v>182.66638</v>
      </c>
      <c r="I57" s="163">
        <v>248.21199999999999</v>
      </c>
      <c r="J57" s="163">
        <v>239.83500000000001</v>
      </c>
    </row>
    <row r="58" spans="1:12" ht="15.75" x14ac:dyDescent="0.25">
      <c r="A58" s="159" t="s">
        <v>60</v>
      </c>
      <c r="B58" s="255"/>
      <c r="C58" s="245"/>
      <c r="D58" s="160">
        <v>4.149</v>
      </c>
      <c r="E58" s="160">
        <v>0</v>
      </c>
      <c r="F58" s="160">
        <v>0</v>
      </c>
      <c r="G58" s="160">
        <v>0</v>
      </c>
      <c r="H58" s="161">
        <f t="shared" si="7"/>
        <v>4.149</v>
      </c>
      <c r="I58" s="160">
        <v>11.5</v>
      </c>
      <c r="J58" s="160">
        <v>5.8159999999999998</v>
      </c>
    </row>
    <row r="59" spans="1:12" ht="15.75" x14ac:dyDescent="0.25">
      <c r="A59" s="162" t="s">
        <v>61</v>
      </c>
      <c r="B59" s="253"/>
      <c r="C59" s="245"/>
      <c r="D59" s="163">
        <v>55.333820000000003</v>
      </c>
      <c r="E59" s="163">
        <v>0</v>
      </c>
      <c r="F59" s="163">
        <v>9.2827999999999999</v>
      </c>
      <c r="G59" s="163">
        <v>0</v>
      </c>
      <c r="H59" s="164">
        <f t="shared" si="7"/>
        <v>64.616619999999998</v>
      </c>
      <c r="I59" s="163">
        <v>47.386119999999998</v>
      </c>
      <c r="J59" s="163">
        <v>36.927</v>
      </c>
    </row>
    <row r="60" spans="1:12" ht="15.75" x14ac:dyDescent="0.25">
      <c r="A60" s="159" t="s">
        <v>62</v>
      </c>
      <c r="B60" s="255"/>
      <c r="C60" s="245"/>
      <c r="D60" s="160">
        <v>9.8719999999999999</v>
      </c>
      <c r="E60" s="160">
        <v>0</v>
      </c>
      <c r="F60" s="160">
        <v>0</v>
      </c>
      <c r="G60" s="160">
        <v>0</v>
      </c>
      <c r="H60" s="161">
        <f t="shared" si="7"/>
        <v>9.8719999999999999</v>
      </c>
      <c r="I60" s="160">
        <v>14.317</v>
      </c>
      <c r="J60" s="160">
        <v>9.5690000000000008</v>
      </c>
    </row>
    <row r="61" spans="1:12" ht="15.75" x14ac:dyDescent="0.25">
      <c r="A61" s="162" t="s">
        <v>64</v>
      </c>
      <c r="B61" s="253"/>
      <c r="C61" s="245"/>
      <c r="D61" s="163">
        <v>8.8885000000000005</v>
      </c>
      <c r="E61" s="163">
        <v>0</v>
      </c>
      <c r="F61" s="163">
        <v>0</v>
      </c>
      <c r="G61" s="163">
        <v>0</v>
      </c>
      <c r="H61" s="164">
        <f t="shared" si="7"/>
        <v>8.8885000000000005</v>
      </c>
      <c r="I61" s="163">
        <v>8.7330000000000005</v>
      </c>
      <c r="J61" s="163">
        <v>11.552</v>
      </c>
    </row>
    <row r="62" spans="1:12" ht="15.75" x14ac:dyDescent="0.25">
      <c r="A62" s="159" t="s">
        <v>65</v>
      </c>
      <c r="B62" s="255"/>
      <c r="C62" s="245"/>
      <c r="D62" s="160">
        <v>16.196539999999999</v>
      </c>
      <c r="E62" s="160">
        <v>0</v>
      </c>
      <c r="F62" s="160">
        <v>1.3109999999999999</v>
      </c>
      <c r="G62" s="160">
        <v>0</v>
      </c>
      <c r="H62" s="161">
        <f t="shared" si="7"/>
        <v>17.507539999999999</v>
      </c>
      <c r="I62" s="160">
        <v>31.826219999999999</v>
      </c>
      <c r="J62" s="160">
        <v>20.155799999999999</v>
      </c>
    </row>
    <row r="63" spans="1:12" ht="15.75" x14ac:dyDescent="0.25">
      <c r="A63" s="162" t="s">
        <v>66</v>
      </c>
      <c r="B63" s="253"/>
      <c r="C63" s="245"/>
      <c r="D63" s="163">
        <v>8.6359999999999992</v>
      </c>
      <c r="E63" s="163">
        <v>0</v>
      </c>
      <c r="F63" s="163">
        <v>0</v>
      </c>
      <c r="G63" s="163">
        <v>0</v>
      </c>
      <c r="H63" s="164">
        <f t="shared" si="7"/>
        <v>8.6359999999999992</v>
      </c>
      <c r="I63" s="163">
        <v>0</v>
      </c>
      <c r="J63" s="163">
        <v>9.6609999999999996</v>
      </c>
    </row>
    <row r="64" spans="1:12" ht="15.75" x14ac:dyDescent="0.25">
      <c r="A64" s="159" t="s">
        <v>171</v>
      </c>
      <c r="B64" s="255"/>
      <c r="C64" s="245"/>
      <c r="D64" s="160">
        <v>0.36799999999999999</v>
      </c>
      <c r="E64" s="160">
        <v>0</v>
      </c>
      <c r="F64" s="160">
        <v>0</v>
      </c>
      <c r="G64" s="160">
        <v>0</v>
      </c>
      <c r="H64" s="161">
        <f t="shared" si="7"/>
        <v>0.36799999999999999</v>
      </c>
      <c r="I64" s="160">
        <v>0.73499999999999999</v>
      </c>
      <c r="J64" s="160">
        <v>0.82099999999999995</v>
      </c>
    </row>
    <row r="65" spans="1:10" ht="15.75" x14ac:dyDescent="0.25">
      <c r="A65" s="162" t="s">
        <v>67</v>
      </c>
      <c r="B65" s="253"/>
      <c r="C65" s="245"/>
      <c r="D65" s="163">
        <v>17.531880000000001</v>
      </c>
      <c r="E65" s="163">
        <v>0</v>
      </c>
      <c r="F65" s="163">
        <v>5.5890000000000004</v>
      </c>
      <c r="G65" s="163">
        <v>0</v>
      </c>
      <c r="H65" s="164">
        <f t="shared" si="7"/>
        <v>23.12088</v>
      </c>
      <c r="I65" s="163">
        <v>19.411000000000001</v>
      </c>
      <c r="J65" s="163">
        <v>19.709</v>
      </c>
    </row>
    <row r="66" spans="1:10" ht="15.75" x14ac:dyDescent="0.25">
      <c r="A66" s="159" t="s">
        <v>172</v>
      </c>
      <c r="B66" s="255"/>
      <c r="C66" s="245"/>
      <c r="D66" s="160">
        <v>0</v>
      </c>
      <c r="E66" s="160">
        <v>0</v>
      </c>
      <c r="F66" s="160">
        <v>0.184</v>
      </c>
      <c r="G66" s="160">
        <v>0</v>
      </c>
      <c r="H66" s="161">
        <f t="shared" si="7"/>
        <v>0.184</v>
      </c>
      <c r="I66" s="160">
        <v>0</v>
      </c>
      <c r="J66" s="160">
        <v>0</v>
      </c>
    </row>
    <row r="67" spans="1:10" ht="15.75" x14ac:dyDescent="0.25">
      <c r="A67" s="162" t="s">
        <v>68</v>
      </c>
      <c r="B67" s="253"/>
      <c r="C67" s="245"/>
      <c r="D67" s="163">
        <v>28.847380000000001</v>
      </c>
      <c r="E67" s="163">
        <v>0</v>
      </c>
      <c r="F67" s="163">
        <v>0</v>
      </c>
      <c r="G67" s="163">
        <v>0</v>
      </c>
      <c r="H67" s="164">
        <f t="shared" si="7"/>
        <v>28.847380000000001</v>
      </c>
      <c r="I67" s="163">
        <v>18.477</v>
      </c>
      <c r="J67" s="163">
        <v>23.231999999999999</v>
      </c>
    </row>
    <row r="68" spans="1:10" ht="15.75" x14ac:dyDescent="0.25">
      <c r="A68" s="159" t="s">
        <v>173</v>
      </c>
      <c r="B68" s="255"/>
      <c r="C68" s="245"/>
      <c r="D68" s="160">
        <v>0.72219999999999995</v>
      </c>
      <c r="E68" s="160">
        <v>0</v>
      </c>
      <c r="F68" s="160">
        <v>0</v>
      </c>
      <c r="G68" s="160">
        <v>0</v>
      </c>
      <c r="H68" s="161">
        <f t="shared" si="7"/>
        <v>0.72219999999999995</v>
      </c>
      <c r="I68" s="160">
        <v>1.8620000000000001</v>
      </c>
      <c r="J68" s="160">
        <v>1.903</v>
      </c>
    </row>
    <row r="69" spans="1:10" ht="15.75" x14ac:dyDescent="0.25">
      <c r="A69" s="162" t="s">
        <v>174</v>
      </c>
      <c r="B69" s="253"/>
      <c r="C69" s="245"/>
      <c r="D69" s="163">
        <v>1.1601999999999999</v>
      </c>
      <c r="E69" s="163">
        <v>0</v>
      </c>
      <c r="F69" s="163">
        <v>0</v>
      </c>
      <c r="G69" s="163">
        <v>0</v>
      </c>
      <c r="H69" s="164">
        <f t="shared" si="7"/>
        <v>1.1601999999999999</v>
      </c>
      <c r="I69" s="163">
        <v>0.91400000000000003</v>
      </c>
      <c r="J69" s="163">
        <v>0.86899999999999999</v>
      </c>
    </row>
    <row r="70" spans="1:10" ht="15.75" x14ac:dyDescent="0.25">
      <c r="A70" s="159" t="s">
        <v>69</v>
      </c>
      <c r="B70" s="255"/>
      <c r="C70" s="245"/>
      <c r="D70" s="160">
        <v>77.148480000000006</v>
      </c>
      <c r="E70" s="160">
        <v>0</v>
      </c>
      <c r="F70" s="160">
        <v>25.810600000000001</v>
      </c>
      <c r="G70" s="160">
        <v>0</v>
      </c>
      <c r="H70" s="161">
        <f t="shared" si="7"/>
        <v>102.95908</v>
      </c>
      <c r="I70" s="160">
        <v>99.870800000000003</v>
      </c>
      <c r="J70" s="160">
        <v>81.186000000000007</v>
      </c>
    </row>
    <row r="71" spans="1:10" ht="15.75" x14ac:dyDescent="0.25">
      <c r="A71" s="162" t="s">
        <v>70</v>
      </c>
      <c r="B71" s="253"/>
      <c r="C71" s="245"/>
      <c r="D71" s="163">
        <v>8.5670000000000002</v>
      </c>
      <c r="E71" s="163">
        <v>0</v>
      </c>
      <c r="F71" s="163">
        <v>0.64400000000000002</v>
      </c>
      <c r="G71" s="163">
        <v>0</v>
      </c>
      <c r="H71" s="164">
        <f t="shared" si="7"/>
        <v>9.2110000000000003</v>
      </c>
      <c r="I71" s="163">
        <v>2.024</v>
      </c>
      <c r="J71" s="163">
        <v>4.0019999999999998</v>
      </c>
    </row>
    <row r="72" spans="1:10" ht="15.75" x14ac:dyDescent="0.25">
      <c r="A72" s="159" t="s">
        <v>71</v>
      </c>
      <c r="B72" s="255"/>
      <c r="C72" s="245"/>
      <c r="D72" s="160">
        <v>4.8929999999999998</v>
      </c>
      <c r="E72" s="160">
        <v>0</v>
      </c>
      <c r="F72" s="160">
        <v>0</v>
      </c>
      <c r="G72" s="160">
        <v>0.2</v>
      </c>
      <c r="H72" s="161">
        <f t="shared" si="7"/>
        <v>5.093</v>
      </c>
      <c r="I72" s="160">
        <v>5.2080000000000002</v>
      </c>
      <c r="J72" s="160">
        <v>3.8359999999999999</v>
      </c>
    </row>
    <row r="73" spans="1:10" ht="15.75" x14ac:dyDescent="0.25">
      <c r="A73" s="162" t="s">
        <v>72</v>
      </c>
      <c r="B73" s="253"/>
      <c r="C73" s="245"/>
      <c r="D73" s="163">
        <v>0</v>
      </c>
      <c r="E73" s="163">
        <v>0</v>
      </c>
      <c r="F73" s="163">
        <v>0</v>
      </c>
      <c r="G73" s="163">
        <v>0</v>
      </c>
      <c r="H73" s="164">
        <f t="shared" si="7"/>
        <v>0</v>
      </c>
      <c r="I73" s="163">
        <v>1.1137999999999999</v>
      </c>
      <c r="J73" s="163">
        <v>4.13</v>
      </c>
    </row>
    <row r="74" spans="1:10" ht="15.75" x14ac:dyDescent="0.25">
      <c r="A74" s="159" t="s">
        <v>73</v>
      </c>
      <c r="B74" s="255"/>
      <c r="C74" s="245"/>
      <c r="D74" s="160">
        <v>41.173920000000003</v>
      </c>
      <c r="E74" s="160">
        <v>0</v>
      </c>
      <c r="F74" s="160">
        <v>9.66</v>
      </c>
      <c r="G74" s="160">
        <v>0</v>
      </c>
      <c r="H74" s="161">
        <f t="shared" si="7"/>
        <v>50.833920000000006</v>
      </c>
      <c r="I74" s="160">
        <v>58.453539999999997</v>
      </c>
      <c r="J74" s="160">
        <v>49.911239999999999</v>
      </c>
    </row>
    <row r="75" spans="1:10" ht="15.75" x14ac:dyDescent="0.25">
      <c r="A75" s="162" t="s">
        <v>74</v>
      </c>
      <c r="B75" s="253"/>
      <c r="C75" s="245"/>
      <c r="D75" s="163">
        <v>0</v>
      </c>
      <c r="E75" s="163">
        <v>0</v>
      </c>
      <c r="F75" s="163">
        <v>0</v>
      </c>
      <c r="G75" s="163">
        <v>1.1454</v>
      </c>
      <c r="H75" s="164">
        <f t="shared" si="7"/>
        <v>1.1454</v>
      </c>
      <c r="I75" s="163">
        <v>0.31040000000000001</v>
      </c>
      <c r="J75" s="163">
        <v>0.1265</v>
      </c>
    </row>
    <row r="76" spans="1:10" ht="15.75" x14ac:dyDescent="0.25">
      <c r="A76" s="159" t="s">
        <v>175</v>
      </c>
      <c r="B76" s="255"/>
      <c r="C76" s="245"/>
      <c r="D76" s="160">
        <v>0</v>
      </c>
      <c r="E76" s="160">
        <v>0</v>
      </c>
      <c r="F76" s="160">
        <v>0.115</v>
      </c>
      <c r="G76" s="160">
        <v>0</v>
      </c>
      <c r="H76" s="161">
        <f t="shared" si="7"/>
        <v>0.115</v>
      </c>
      <c r="I76" s="160">
        <v>7.7280000000000001E-2</v>
      </c>
      <c r="J76" s="160">
        <v>0</v>
      </c>
    </row>
    <row r="77" spans="1:10" ht="15.75" x14ac:dyDescent="0.25">
      <c r="A77" s="162" t="s">
        <v>76</v>
      </c>
      <c r="B77" s="253"/>
      <c r="C77" s="245"/>
      <c r="D77" s="163">
        <v>0</v>
      </c>
      <c r="E77" s="163">
        <v>0</v>
      </c>
      <c r="F77" s="163">
        <v>0</v>
      </c>
      <c r="G77" s="163">
        <v>12.141</v>
      </c>
      <c r="H77" s="164">
        <f t="shared" si="7"/>
        <v>12.141</v>
      </c>
      <c r="I77" s="163">
        <v>11.36178</v>
      </c>
      <c r="J77" s="163">
        <v>50.3279</v>
      </c>
    </row>
    <row r="78" spans="1:10" ht="15.75" x14ac:dyDescent="0.25">
      <c r="A78" s="159" t="s">
        <v>77</v>
      </c>
      <c r="B78" s="255"/>
      <c r="C78" s="245"/>
      <c r="D78" s="160">
        <v>11.430999999999999</v>
      </c>
      <c r="E78" s="160">
        <v>0</v>
      </c>
      <c r="F78" s="160">
        <v>0</v>
      </c>
      <c r="G78" s="160">
        <v>0</v>
      </c>
      <c r="H78" s="161">
        <f t="shared" si="7"/>
        <v>11.430999999999999</v>
      </c>
      <c r="I78" s="160">
        <v>10.836</v>
      </c>
      <c r="J78" s="160">
        <v>16.103999999999999</v>
      </c>
    </row>
    <row r="79" spans="1:10" ht="15.75" x14ac:dyDescent="0.25">
      <c r="A79" s="162" t="s">
        <v>37</v>
      </c>
      <c r="B79" s="253"/>
      <c r="C79" s="245"/>
      <c r="D79" s="163">
        <v>0</v>
      </c>
      <c r="E79" s="163">
        <v>0</v>
      </c>
      <c r="F79" s="163">
        <v>0</v>
      </c>
      <c r="G79" s="163">
        <v>0</v>
      </c>
      <c r="H79" s="164">
        <f t="shared" si="7"/>
        <v>0</v>
      </c>
      <c r="I79" s="163">
        <v>1.012</v>
      </c>
      <c r="J79" s="163">
        <v>5.8000000000000003E-2</v>
      </c>
    </row>
    <row r="80" spans="1:10" ht="15.75" x14ac:dyDescent="0.25">
      <c r="A80" s="165" t="s">
        <v>38</v>
      </c>
      <c r="B80" s="250"/>
      <c r="C80" s="245"/>
      <c r="D80" s="166">
        <f t="shared" ref="D80:J80" si="8">SUM(D54,D55,D56,D57,D58,D59,D60,D61,D62,D63,D64,D65,D66,D67,D68,D69,D70,D71,D72,D73,D74,D75,D76,D77,D78,D79)</f>
        <v>459.78863999999993</v>
      </c>
      <c r="E80" s="166">
        <f t="shared" si="8"/>
        <v>0</v>
      </c>
      <c r="F80" s="166">
        <f t="shared" si="8"/>
        <v>76.461199999999991</v>
      </c>
      <c r="G80" s="166">
        <f t="shared" si="8"/>
        <v>59.193400000000004</v>
      </c>
      <c r="H80" s="167">
        <f t="shared" si="8"/>
        <v>595.44324000000006</v>
      </c>
      <c r="I80" s="163">
        <f t="shared" si="8"/>
        <v>728.67487999999969</v>
      </c>
      <c r="J80" s="163">
        <f t="shared" si="8"/>
        <v>718.08644000000015</v>
      </c>
    </row>
    <row r="82" spans="1:12" ht="15.75" x14ac:dyDescent="0.25">
      <c r="A82" s="155" t="s">
        <v>78</v>
      </c>
      <c r="B82" s="254"/>
      <c r="C82" s="245"/>
      <c r="D82" s="156"/>
      <c r="E82" s="156"/>
      <c r="F82" s="156"/>
      <c r="G82" s="156"/>
      <c r="H82" s="157"/>
      <c r="I82" s="158"/>
      <c r="J82" s="158"/>
    </row>
    <row r="83" spans="1:12" ht="15.75" x14ac:dyDescent="0.25">
      <c r="A83" s="159" t="s">
        <v>152</v>
      </c>
      <c r="B83" s="255"/>
      <c r="C83" s="245"/>
      <c r="D83" s="160">
        <v>0</v>
      </c>
      <c r="E83" s="160">
        <v>0</v>
      </c>
      <c r="F83" s="160">
        <v>0.184</v>
      </c>
      <c r="G83" s="160">
        <v>0</v>
      </c>
      <c r="H83" s="161">
        <f t="shared" ref="H83:H107" si="9">SUM(D83,E83,F83,G83)</f>
        <v>0.184</v>
      </c>
      <c r="I83" s="160">
        <v>0.2944</v>
      </c>
      <c r="J83" s="160">
        <v>0.35699999999999998</v>
      </c>
      <c r="K83" s="234"/>
      <c r="L83" s="235"/>
    </row>
    <row r="84" spans="1:12" ht="15.75" x14ac:dyDescent="0.25">
      <c r="A84" s="162" t="s">
        <v>176</v>
      </c>
      <c r="B84" s="253"/>
      <c r="C84" s="245"/>
      <c r="D84" s="163">
        <v>0</v>
      </c>
      <c r="E84" s="163">
        <v>0</v>
      </c>
      <c r="F84" s="163">
        <v>0</v>
      </c>
      <c r="G84" s="163">
        <v>0</v>
      </c>
      <c r="H84" s="164">
        <f t="shared" si="9"/>
        <v>0</v>
      </c>
      <c r="I84" s="163">
        <v>0.9798</v>
      </c>
      <c r="J84" s="163">
        <v>0</v>
      </c>
    </row>
    <row r="85" spans="1:12" ht="15.75" x14ac:dyDescent="0.25">
      <c r="A85" s="159" t="s">
        <v>80</v>
      </c>
      <c r="B85" s="255"/>
      <c r="C85" s="245"/>
      <c r="D85" s="160">
        <v>3.036</v>
      </c>
      <c r="E85" s="160">
        <v>0</v>
      </c>
      <c r="F85" s="160">
        <v>6.9000000000000006E-2</v>
      </c>
      <c r="G85" s="160">
        <v>2.7</v>
      </c>
      <c r="H85" s="161">
        <f t="shared" si="9"/>
        <v>5.8049999999999997</v>
      </c>
      <c r="I85" s="160">
        <v>3.22506</v>
      </c>
      <c r="J85" s="160">
        <v>1.704</v>
      </c>
    </row>
    <row r="86" spans="1:12" ht="15.75" x14ac:dyDescent="0.25">
      <c r="A86" s="162" t="s">
        <v>153</v>
      </c>
      <c r="B86" s="253"/>
      <c r="C86" s="245"/>
      <c r="D86" s="163">
        <v>0</v>
      </c>
      <c r="E86" s="163">
        <v>0</v>
      </c>
      <c r="F86" s="163">
        <v>0</v>
      </c>
      <c r="G86" s="163">
        <v>0</v>
      </c>
      <c r="H86" s="164">
        <f t="shared" si="9"/>
        <v>0</v>
      </c>
      <c r="I86" s="163">
        <v>1.0349999999999999</v>
      </c>
      <c r="J86" s="163">
        <v>0</v>
      </c>
    </row>
    <row r="87" spans="1:12" ht="15.75" x14ac:dyDescent="0.25">
      <c r="A87" s="159" t="s">
        <v>81</v>
      </c>
      <c r="B87" s="255"/>
      <c r="C87" s="245"/>
      <c r="D87" s="160">
        <v>7.7789999999999999</v>
      </c>
      <c r="E87" s="160">
        <v>0</v>
      </c>
      <c r="F87" s="160">
        <v>0</v>
      </c>
      <c r="G87" s="160">
        <v>0</v>
      </c>
      <c r="H87" s="161">
        <f t="shared" si="9"/>
        <v>7.7789999999999999</v>
      </c>
      <c r="I87" s="160">
        <v>14.09</v>
      </c>
      <c r="J87" s="160">
        <v>23.8066</v>
      </c>
    </row>
    <row r="88" spans="1:12" ht="15.75" x14ac:dyDescent="0.25">
      <c r="A88" s="162" t="s">
        <v>83</v>
      </c>
      <c r="B88" s="253"/>
      <c r="C88" s="245"/>
      <c r="D88" s="163">
        <v>0</v>
      </c>
      <c r="E88" s="163">
        <v>0</v>
      </c>
      <c r="F88" s="163">
        <v>0</v>
      </c>
      <c r="G88" s="163">
        <v>0</v>
      </c>
      <c r="H88" s="164">
        <f t="shared" si="9"/>
        <v>0</v>
      </c>
      <c r="I88" s="163">
        <v>2.76E-2</v>
      </c>
      <c r="J88" s="163">
        <v>0</v>
      </c>
    </row>
    <row r="89" spans="1:12" ht="15.75" x14ac:dyDescent="0.25">
      <c r="A89" s="159" t="s">
        <v>84</v>
      </c>
      <c r="B89" s="255"/>
      <c r="C89" s="245"/>
      <c r="D89" s="160">
        <v>0</v>
      </c>
      <c r="E89" s="160">
        <v>0</v>
      </c>
      <c r="F89" s="160">
        <v>0</v>
      </c>
      <c r="G89" s="160">
        <v>0</v>
      </c>
      <c r="H89" s="161">
        <f t="shared" si="9"/>
        <v>0</v>
      </c>
      <c r="I89" s="160">
        <v>88.963999999999999</v>
      </c>
      <c r="J89" s="160">
        <v>68.497219999999999</v>
      </c>
    </row>
    <row r="90" spans="1:12" ht="15.75" x14ac:dyDescent="0.25">
      <c r="A90" s="162" t="s">
        <v>85</v>
      </c>
      <c r="B90" s="253"/>
      <c r="C90" s="245"/>
      <c r="D90" s="163">
        <v>0</v>
      </c>
      <c r="E90" s="163">
        <v>0</v>
      </c>
      <c r="F90" s="163">
        <v>0</v>
      </c>
      <c r="G90" s="163">
        <v>0</v>
      </c>
      <c r="H90" s="164">
        <f t="shared" si="9"/>
        <v>0</v>
      </c>
      <c r="I90" s="163">
        <v>0.2</v>
      </c>
      <c r="J90" s="163">
        <v>0.24299999999999999</v>
      </c>
    </row>
    <row r="91" spans="1:12" ht="15.75" x14ac:dyDescent="0.25">
      <c r="A91" s="159" t="s">
        <v>86</v>
      </c>
      <c r="B91" s="255"/>
      <c r="C91" s="245"/>
      <c r="D91" s="160">
        <v>55.460999999999999</v>
      </c>
      <c r="E91" s="160">
        <v>0</v>
      </c>
      <c r="F91" s="160">
        <v>0</v>
      </c>
      <c r="G91" s="160">
        <v>0</v>
      </c>
      <c r="H91" s="161">
        <f t="shared" si="9"/>
        <v>55.460999999999999</v>
      </c>
      <c r="I91" s="160">
        <v>32.457999999999998</v>
      </c>
      <c r="J91" s="160">
        <v>72.734700000000004</v>
      </c>
    </row>
    <row r="92" spans="1:12" ht="15.75" x14ac:dyDescent="0.25">
      <c r="A92" s="162" t="s">
        <v>87</v>
      </c>
      <c r="B92" s="253"/>
      <c r="C92" s="245"/>
      <c r="D92" s="163">
        <v>6.9</v>
      </c>
      <c r="E92" s="163">
        <v>0</v>
      </c>
      <c r="F92" s="163">
        <v>0</v>
      </c>
      <c r="G92" s="163">
        <v>0</v>
      </c>
      <c r="H92" s="164">
        <f t="shared" si="9"/>
        <v>6.9</v>
      </c>
      <c r="I92" s="163">
        <v>14.377000000000001</v>
      </c>
      <c r="J92" s="163">
        <v>19.553999999999998</v>
      </c>
    </row>
    <row r="93" spans="1:12" ht="15.75" x14ac:dyDescent="0.25">
      <c r="A93" s="159" t="s">
        <v>88</v>
      </c>
      <c r="B93" s="255"/>
      <c r="C93" s="245"/>
      <c r="D93" s="160">
        <v>0.13800000000000001</v>
      </c>
      <c r="E93" s="160">
        <v>0</v>
      </c>
      <c r="F93" s="160">
        <v>0.51980000000000004</v>
      </c>
      <c r="G93" s="160">
        <v>0</v>
      </c>
      <c r="H93" s="161">
        <f t="shared" si="9"/>
        <v>0.65780000000000005</v>
      </c>
      <c r="I93" s="160">
        <v>0.23</v>
      </c>
      <c r="J93" s="160">
        <v>0.41399999999999998</v>
      </c>
    </row>
    <row r="94" spans="1:12" ht="15.75" x14ac:dyDescent="0.25">
      <c r="A94" s="162" t="s">
        <v>177</v>
      </c>
      <c r="B94" s="253"/>
      <c r="C94" s="245"/>
      <c r="D94" s="163">
        <v>0</v>
      </c>
      <c r="E94" s="163">
        <v>0</v>
      </c>
      <c r="F94" s="163">
        <v>0</v>
      </c>
      <c r="G94" s="163">
        <v>0</v>
      </c>
      <c r="H94" s="164">
        <f t="shared" si="9"/>
        <v>0</v>
      </c>
      <c r="I94" s="163">
        <v>0</v>
      </c>
      <c r="J94" s="163">
        <v>7.1272399999999996</v>
      </c>
    </row>
    <row r="95" spans="1:12" ht="15.75" x14ac:dyDescent="0.25">
      <c r="A95" s="159" t="s">
        <v>178</v>
      </c>
      <c r="B95" s="255"/>
      <c r="C95" s="245"/>
      <c r="D95" s="160">
        <v>7.5839999999999996</v>
      </c>
      <c r="E95" s="160">
        <v>0</v>
      </c>
      <c r="F95" s="160">
        <v>0</v>
      </c>
      <c r="G95" s="160">
        <v>0</v>
      </c>
      <c r="H95" s="161">
        <f t="shared" si="9"/>
        <v>7.5839999999999996</v>
      </c>
      <c r="I95" s="160">
        <v>0</v>
      </c>
      <c r="J95" s="160">
        <v>2.5299999999999998</v>
      </c>
    </row>
    <row r="96" spans="1:12" ht="15.75" x14ac:dyDescent="0.25">
      <c r="A96" s="162" t="s">
        <v>179</v>
      </c>
      <c r="B96" s="253"/>
      <c r="C96" s="245"/>
      <c r="D96" s="163">
        <v>0</v>
      </c>
      <c r="E96" s="163">
        <v>0</v>
      </c>
      <c r="F96" s="163">
        <v>0</v>
      </c>
      <c r="G96" s="163">
        <v>0</v>
      </c>
      <c r="H96" s="164">
        <f t="shared" si="9"/>
        <v>0</v>
      </c>
      <c r="I96" s="163">
        <v>0</v>
      </c>
      <c r="J96" s="163">
        <v>1.518</v>
      </c>
    </row>
    <row r="97" spans="1:12" ht="15.75" x14ac:dyDescent="0.25">
      <c r="A97" s="159" t="s">
        <v>89</v>
      </c>
      <c r="B97" s="255"/>
      <c r="C97" s="245"/>
      <c r="D97" s="160">
        <v>0</v>
      </c>
      <c r="E97" s="160">
        <v>0</v>
      </c>
      <c r="F97" s="160">
        <v>1.4674</v>
      </c>
      <c r="G97" s="160">
        <v>0</v>
      </c>
      <c r="H97" s="161">
        <f t="shared" si="9"/>
        <v>1.4674</v>
      </c>
      <c r="I97" s="160">
        <v>1.4674</v>
      </c>
      <c r="J97" s="160">
        <v>2.048</v>
      </c>
    </row>
    <row r="98" spans="1:12" ht="15.75" x14ac:dyDescent="0.25">
      <c r="A98" s="162" t="s">
        <v>156</v>
      </c>
      <c r="B98" s="253"/>
      <c r="C98" s="245"/>
      <c r="D98" s="163">
        <v>0</v>
      </c>
      <c r="E98" s="163">
        <v>0</v>
      </c>
      <c r="F98" s="163">
        <v>7.2220000000000004</v>
      </c>
      <c r="G98" s="163">
        <v>0.23183999999999999</v>
      </c>
      <c r="H98" s="164">
        <f t="shared" si="9"/>
        <v>7.4538400000000005</v>
      </c>
      <c r="I98" s="163">
        <v>8.9985199999999992</v>
      </c>
      <c r="J98" s="163">
        <v>2.16046</v>
      </c>
    </row>
    <row r="99" spans="1:12" ht="15.75" x14ac:dyDescent="0.25">
      <c r="A99" s="159" t="s">
        <v>90</v>
      </c>
      <c r="B99" s="255"/>
      <c r="C99" s="245"/>
      <c r="D99" s="160">
        <v>2.5299999999999998</v>
      </c>
      <c r="E99" s="160">
        <v>0</v>
      </c>
      <c r="F99" s="160">
        <v>0</v>
      </c>
      <c r="G99" s="160">
        <v>0</v>
      </c>
      <c r="H99" s="161">
        <f t="shared" si="9"/>
        <v>2.5299999999999998</v>
      </c>
      <c r="I99" s="160">
        <v>0</v>
      </c>
      <c r="J99" s="160">
        <v>3.6190000000000002</v>
      </c>
    </row>
    <row r="100" spans="1:12" ht="15.75" x14ac:dyDescent="0.25">
      <c r="A100" s="162" t="s">
        <v>91</v>
      </c>
      <c r="B100" s="253"/>
      <c r="C100" s="245"/>
      <c r="D100" s="163">
        <v>15.22</v>
      </c>
      <c r="E100" s="163">
        <v>0</v>
      </c>
      <c r="F100" s="163">
        <v>0</v>
      </c>
      <c r="G100" s="163">
        <v>0.2</v>
      </c>
      <c r="H100" s="164">
        <f t="shared" si="9"/>
        <v>15.42</v>
      </c>
      <c r="I100" s="163">
        <v>17.898</v>
      </c>
      <c r="J100" s="163">
        <v>25.393180000000001</v>
      </c>
    </row>
    <row r="101" spans="1:12" ht="15.75" x14ac:dyDescent="0.25">
      <c r="A101" s="159" t="s">
        <v>157</v>
      </c>
      <c r="B101" s="255"/>
      <c r="C101" s="245"/>
      <c r="D101" s="160">
        <v>0</v>
      </c>
      <c r="E101" s="160">
        <v>0</v>
      </c>
      <c r="F101" s="160">
        <v>0</v>
      </c>
      <c r="G101" s="160">
        <v>0</v>
      </c>
      <c r="H101" s="161">
        <f t="shared" si="9"/>
        <v>0</v>
      </c>
      <c r="I101" s="160">
        <v>6.9000000000000006E-2</v>
      </c>
      <c r="J101" s="160">
        <v>0</v>
      </c>
    </row>
    <row r="102" spans="1:12" ht="15.75" x14ac:dyDescent="0.25">
      <c r="A102" s="162" t="s">
        <v>92</v>
      </c>
      <c r="B102" s="253"/>
      <c r="C102" s="245"/>
      <c r="D102" s="163">
        <v>3.68</v>
      </c>
      <c r="E102" s="163">
        <v>0</v>
      </c>
      <c r="F102" s="163">
        <v>7.1760000000000002</v>
      </c>
      <c r="G102" s="163">
        <v>0</v>
      </c>
      <c r="H102" s="164">
        <f t="shared" si="9"/>
        <v>10.856</v>
      </c>
      <c r="I102" s="163">
        <v>2.5299999999999998</v>
      </c>
      <c r="J102" s="163">
        <v>1.84276</v>
      </c>
    </row>
    <row r="103" spans="1:12" ht="15.75" x14ac:dyDescent="0.25">
      <c r="A103" s="159" t="s">
        <v>93</v>
      </c>
      <c r="B103" s="255"/>
      <c r="C103" s="245"/>
      <c r="D103" s="160">
        <v>0.75900000000000001</v>
      </c>
      <c r="E103" s="160">
        <v>0</v>
      </c>
      <c r="F103" s="160">
        <v>0</v>
      </c>
      <c r="G103" s="160">
        <v>0</v>
      </c>
      <c r="H103" s="161">
        <f t="shared" si="9"/>
        <v>0.75900000000000001</v>
      </c>
      <c r="I103" s="160">
        <v>24.170999999999999</v>
      </c>
      <c r="J103" s="160">
        <v>1.4259999999999999</v>
      </c>
    </row>
    <row r="104" spans="1:12" ht="15.75" x14ac:dyDescent="0.25">
      <c r="A104" s="162" t="s">
        <v>94</v>
      </c>
      <c r="B104" s="253"/>
      <c r="C104" s="245"/>
      <c r="D104" s="163">
        <v>5</v>
      </c>
      <c r="E104" s="163">
        <v>0</v>
      </c>
      <c r="F104" s="163">
        <v>2.8980000000000001</v>
      </c>
      <c r="G104" s="163">
        <v>0</v>
      </c>
      <c r="H104" s="164">
        <f t="shared" si="9"/>
        <v>7.8979999999999997</v>
      </c>
      <c r="I104" s="163">
        <v>14.2462</v>
      </c>
      <c r="J104" s="163">
        <v>14.2293</v>
      </c>
    </row>
    <row r="105" spans="1:12" ht="15.75" x14ac:dyDescent="0.25">
      <c r="A105" s="159" t="s">
        <v>180</v>
      </c>
      <c r="B105" s="255"/>
      <c r="C105" s="245"/>
      <c r="D105" s="160">
        <v>7.2450000000000001</v>
      </c>
      <c r="E105" s="160">
        <v>0</v>
      </c>
      <c r="F105" s="160">
        <v>0</v>
      </c>
      <c r="G105" s="160">
        <v>0.7</v>
      </c>
      <c r="H105" s="161">
        <f t="shared" si="9"/>
        <v>7.9450000000000003</v>
      </c>
      <c r="I105" s="160">
        <v>6.21</v>
      </c>
      <c r="J105" s="160">
        <v>0.37</v>
      </c>
    </row>
    <row r="106" spans="1:12" ht="15.75" x14ac:dyDescent="0.25">
      <c r="A106" s="162" t="s">
        <v>158</v>
      </c>
      <c r="B106" s="253"/>
      <c r="C106" s="245"/>
      <c r="D106" s="163">
        <v>0</v>
      </c>
      <c r="E106" s="163">
        <v>0</v>
      </c>
      <c r="F106" s="163">
        <v>0</v>
      </c>
      <c r="G106" s="163">
        <v>0</v>
      </c>
      <c r="H106" s="164">
        <f t="shared" si="9"/>
        <v>0</v>
      </c>
      <c r="I106" s="163">
        <v>0</v>
      </c>
      <c r="J106" s="163">
        <v>0.79500000000000004</v>
      </c>
    </row>
    <row r="107" spans="1:12" ht="15.75" x14ac:dyDescent="0.25">
      <c r="A107" s="159" t="s">
        <v>159</v>
      </c>
      <c r="B107" s="255"/>
      <c r="C107" s="245"/>
      <c r="D107" s="160">
        <v>0</v>
      </c>
      <c r="E107" s="160">
        <v>0</v>
      </c>
      <c r="F107" s="160">
        <v>0</v>
      </c>
      <c r="G107" s="160">
        <v>0</v>
      </c>
      <c r="H107" s="161">
        <f t="shared" si="9"/>
        <v>0</v>
      </c>
      <c r="I107" s="160">
        <v>0</v>
      </c>
      <c r="J107" s="160">
        <v>1.274</v>
      </c>
    </row>
    <row r="108" spans="1:12" ht="15.75" x14ac:dyDescent="0.25">
      <c r="A108" s="165" t="s">
        <v>38</v>
      </c>
      <c r="B108" s="250"/>
      <c r="C108" s="245"/>
      <c r="D108" s="166">
        <f t="shared" ref="D108:J108" si="10">SUM(D83,D84,D85,D86,D87,D88,D89,D90,D91,D92,D93,D94,D95,D96,D97,D98,D99,D100,D101,D102,D103,D104,D105,D106,D107)</f>
        <v>115.33200000000002</v>
      </c>
      <c r="E108" s="166">
        <f t="shared" si="10"/>
        <v>0</v>
      </c>
      <c r="F108" s="166">
        <f t="shared" si="10"/>
        <v>19.536200000000001</v>
      </c>
      <c r="G108" s="166">
        <f t="shared" si="10"/>
        <v>3.8318400000000006</v>
      </c>
      <c r="H108" s="167">
        <f t="shared" si="10"/>
        <v>138.70004</v>
      </c>
      <c r="I108" s="163">
        <f t="shared" si="10"/>
        <v>231.47098</v>
      </c>
      <c r="J108" s="163">
        <f t="shared" si="10"/>
        <v>251.64345999999995</v>
      </c>
    </row>
    <row r="110" spans="1:12" ht="15.75" x14ac:dyDescent="0.25">
      <c r="A110" s="155" t="s">
        <v>96</v>
      </c>
      <c r="B110" s="254"/>
      <c r="C110" s="245"/>
      <c r="D110" s="156"/>
      <c r="E110" s="156"/>
      <c r="F110" s="156"/>
      <c r="G110" s="156"/>
      <c r="H110" s="157"/>
      <c r="I110" s="158"/>
      <c r="J110" s="158"/>
    </row>
    <row r="111" spans="1:12" ht="15.75" x14ac:dyDescent="0.25">
      <c r="A111" s="159" t="s">
        <v>97</v>
      </c>
      <c r="B111" s="255"/>
      <c r="C111" s="245"/>
      <c r="D111" s="160">
        <v>0</v>
      </c>
      <c r="E111" s="160">
        <v>0</v>
      </c>
      <c r="F111" s="160">
        <v>0.27600000000000002</v>
      </c>
      <c r="G111" s="160">
        <v>0</v>
      </c>
      <c r="H111" s="161">
        <f t="shared" ref="H111:H119" si="11">SUM(D111,E111,F111,G111)</f>
        <v>0.27600000000000002</v>
      </c>
      <c r="I111" s="160">
        <v>0.96599999999999997</v>
      </c>
      <c r="J111" s="160">
        <v>32.091940000000001</v>
      </c>
      <c r="K111" s="234"/>
      <c r="L111" s="235"/>
    </row>
    <row r="112" spans="1:12" ht="15.75" x14ac:dyDescent="0.25">
      <c r="A112" s="162" t="s">
        <v>181</v>
      </c>
      <c r="B112" s="253"/>
      <c r="C112" s="245"/>
      <c r="D112" s="163">
        <v>0</v>
      </c>
      <c r="E112" s="163">
        <v>0</v>
      </c>
      <c r="F112" s="163">
        <v>0.66700000000000004</v>
      </c>
      <c r="G112" s="163">
        <v>0</v>
      </c>
      <c r="H112" s="164">
        <f t="shared" si="11"/>
        <v>0.66700000000000004</v>
      </c>
      <c r="I112" s="163">
        <v>0.23</v>
      </c>
      <c r="J112" s="163">
        <v>0</v>
      </c>
    </row>
    <row r="113" spans="1:12" ht="15.75" x14ac:dyDescent="0.25">
      <c r="A113" s="159" t="s">
        <v>98</v>
      </c>
      <c r="B113" s="255"/>
      <c r="C113" s="245"/>
      <c r="D113" s="160">
        <v>0</v>
      </c>
      <c r="E113" s="160">
        <v>0</v>
      </c>
      <c r="F113" s="160">
        <v>9.1999999999999998E-2</v>
      </c>
      <c r="G113" s="160">
        <v>0</v>
      </c>
      <c r="H113" s="161">
        <f t="shared" si="11"/>
        <v>9.1999999999999998E-2</v>
      </c>
      <c r="I113" s="160">
        <v>0.874</v>
      </c>
      <c r="J113" s="160">
        <v>0</v>
      </c>
    </row>
    <row r="114" spans="1:12" ht="15.75" x14ac:dyDescent="0.25">
      <c r="A114" s="162" t="s">
        <v>99</v>
      </c>
      <c r="B114" s="253"/>
      <c r="C114" s="245"/>
      <c r="D114" s="163">
        <v>30.734000000000002</v>
      </c>
      <c r="E114" s="163">
        <v>0</v>
      </c>
      <c r="F114" s="163">
        <v>0</v>
      </c>
      <c r="G114" s="163">
        <v>0</v>
      </c>
      <c r="H114" s="164">
        <f t="shared" si="11"/>
        <v>30.734000000000002</v>
      </c>
      <c r="I114" s="163">
        <v>23.652979999999999</v>
      </c>
      <c r="J114" s="163">
        <v>26.449280000000002</v>
      </c>
    </row>
    <row r="115" spans="1:12" ht="15.75" x14ac:dyDescent="0.25">
      <c r="A115" s="159" t="s">
        <v>101</v>
      </c>
      <c r="B115" s="255"/>
      <c r="C115" s="245"/>
      <c r="D115" s="160">
        <v>0</v>
      </c>
      <c r="E115" s="160">
        <v>0</v>
      </c>
      <c r="F115" s="160">
        <v>0</v>
      </c>
      <c r="G115" s="160">
        <v>0</v>
      </c>
      <c r="H115" s="161">
        <f t="shared" si="11"/>
        <v>0</v>
      </c>
      <c r="I115" s="160">
        <v>0.34599999999999997</v>
      </c>
      <c r="J115" s="160">
        <v>0</v>
      </c>
    </row>
    <row r="116" spans="1:12" ht="15.75" x14ac:dyDescent="0.25">
      <c r="A116" s="162" t="s">
        <v>103</v>
      </c>
      <c r="B116" s="253"/>
      <c r="C116" s="245"/>
      <c r="D116" s="163">
        <v>0.184</v>
      </c>
      <c r="E116" s="163">
        <v>0</v>
      </c>
      <c r="F116" s="163">
        <v>0</v>
      </c>
      <c r="G116" s="163">
        <v>0</v>
      </c>
      <c r="H116" s="164">
        <f t="shared" si="11"/>
        <v>0.184</v>
      </c>
      <c r="I116" s="163">
        <v>1.0920000000000001</v>
      </c>
      <c r="J116" s="163">
        <v>0.26500000000000001</v>
      </c>
    </row>
    <row r="117" spans="1:12" ht="15.75" x14ac:dyDescent="0.25">
      <c r="A117" s="159" t="s">
        <v>182</v>
      </c>
      <c r="B117" s="255"/>
      <c r="C117" s="245"/>
      <c r="D117" s="160">
        <v>0</v>
      </c>
      <c r="E117" s="160">
        <v>0</v>
      </c>
      <c r="F117" s="160">
        <v>0</v>
      </c>
      <c r="G117" s="160">
        <v>0</v>
      </c>
      <c r="H117" s="161">
        <f t="shared" si="11"/>
        <v>0</v>
      </c>
      <c r="I117" s="160">
        <v>0</v>
      </c>
      <c r="J117" s="160">
        <v>4.5999999999999999E-2</v>
      </c>
    </row>
    <row r="118" spans="1:12" ht="15.75" x14ac:dyDescent="0.25">
      <c r="A118" s="162" t="s">
        <v>105</v>
      </c>
      <c r="B118" s="253"/>
      <c r="C118" s="245"/>
      <c r="D118" s="163">
        <v>0</v>
      </c>
      <c r="E118" s="163">
        <v>0</v>
      </c>
      <c r="F118" s="163">
        <v>0.1242</v>
      </c>
      <c r="G118" s="163">
        <v>0</v>
      </c>
      <c r="H118" s="164">
        <f t="shared" si="11"/>
        <v>0.1242</v>
      </c>
      <c r="I118" s="163">
        <v>4.5999999999999999E-2</v>
      </c>
      <c r="J118" s="163">
        <v>0.23599999999999999</v>
      </c>
    </row>
    <row r="119" spans="1:12" ht="15.75" x14ac:dyDescent="0.25">
      <c r="A119" s="159" t="s">
        <v>107</v>
      </c>
      <c r="B119" s="255"/>
      <c r="C119" s="245"/>
      <c r="D119" s="160">
        <v>106.62833999999999</v>
      </c>
      <c r="E119" s="160">
        <v>0</v>
      </c>
      <c r="F119" s="160">
        <v>0.17019999999999999</v>
      </c>
      <c r="G119" s="160">
        <v>29.445039999999999</v>
      </c>
      <c r="H119" s="161">
        <f t="shared" si="11"/>
        <v>136.24357999999998</v>
      </c>
      <c r="I119" s="160">
        <v>162.88239999999999</v>
      </c>
      <c r="J119" s="160">
        <v>152.81932</v>
      </c>
    </row>
    <row r="120" spans="1:12" ht="15.75" x14ac:dyDescent="0.25">
      <c r="A120" s="165" t="s">
        <v>38</v>
      </c>
      <c r="B120" s="250"/>
      <c r="C120" s="245"/>
      <c r="D120" s="166">
        <f t="shared" ref="D120:J120" si="12">SUM(D111,D112,D113,D114,D115,D116,D117,D118,D119)</f>
        <v>137.54633999999999</v>
      </c>
      <c r="E120" s="166">
        <f t="shared" si="12"/>
        <v>0</v>
      </c>
      <c r="F120" s="166">
        <f t="shared" si="12"/>
        <v>1.3294000000000001</v>
      </c>
      <c r="G120" s="166">
        <f t="shared" si="12"/>
        <v>29.445039999999999</v>
      </c>
      <c r="H120" s="167">
        <f t="shared" si="12"/>
        <v>168.32077999999998</v>
      </c>
      <c r="I120" s="163">
        <f t="shared" si="12"/>
        <v>190.08937999999998</v>
      </c>
      <c r="J120" s="163">
        <f t="shared" si="12"/>
        <v>211.90754000000001</v>
      </c>
    </row>
    <row r="122" spans="1:12" ht="15.75" x14ac:dyDescent="0.25">
      <c r="A122" s="155" t="s">
        <v>108</v>
      </c>
      <c r="B122" s="254"/>
      <c r="C122" s="245"/>
      <c r="D122" s="156"/>
      <c r="E122" s="156"/>
      <c r="F122" s="156"/>
      <c r="G122" s="156"/>
      <c r="H122" s="157"/>
      <c r="I122" s="158"/>
      <c r="J122" s="158"/>
    </row>
    <row r="123" spans="1:12" ht="15.75" x14ac:dyDescent="0.25">
      <c r="A123" s="159" t="s">
        <v>109</v>
      </c>
      <c r="B123" s="255"/>
      <c r="C123" s="245"/>
      <c r="D123" s="160">
        <v>61.725000000000001</v>
      </c>
      <c r="E123" s="160">
        <v>0</v>
      </c>
      <c r="F123" s="160">
        <v>108.7992</v>
      </c>
      <c r="G123" s="160">
        <v>62.363</v>
      </c>
      <c r="H123" s="161">
        <f>SUM(D123,E123,F123,G123)</f>
        <v>232.88720000000001</v>
      </c>
      <c r="I123" s="160">
        <v>166.30420000000001</v>
      </c>
      <c r="J123" s="160">
        <v>154.70048</v>
      </c>
      <c r="K123" s="234"/>
      <c r="L123" s="235"/>
    </row>
    <row r="124" spans="1:12" ht="15.75" x14ac:dyDescent="0.25">
      <c r="A124" s="162" t="s">
        <v>110</v>
      </c>
      <c r="B124" s="253"/>
      <c r="C124" s="245"/>
      <c r="D124" s="163">
        <v>846.33453999999995</v>
      </c>
      <c r="E124" s="163">
        <v>0</v>
      </c>
      <c r="F124" s="163">
        <v>1367.143</v>
      </c>
      <c r="G124" s="163">
        <v>162.4</v>
      </c>
      <c r="H124" s="164">
        <f>SUM(D124,E124,F124,G124)</f>
        <v>2375.87754</v>
      </c>
      <c r="I124" s="163">
        <v>983.89434000000006</v>
      </c>
      <c r="J124" s="163">
        <v>1276.5916999999999</v>
      </c>
    </row>
    <row r="125" spans="1:12" ht="15.75" x14ac:dyDescent="0.25">
      <c r="A125" s="159" t="s">
        <v>183</v>
      </c>
      <c r="B125" s="255"/>
      <c r="C125" s="245"/>
      <c r="D125" s="160">
        <v>0</v>
      </c>
      <c r="E125" s="160">
        <v>0</v>
      </c>
      <c r="F125" s="160">
        <v>19.448799999999999</v>
      </c>
      <c r="G125" s="160">
        <v>0</v>
      </c>
      <c r="H125" s="161">
        <f>SUM(D125,E125,F125,G125)</f>
        <v>19.448799999999999</v>
      </c>
      <c r="I125" s="160">
        <v>0</v>
      </c>
      <c r="J125" s="160">
        <v>0</v>
      </c>
    </row>
    <row r="126" spans="1:12" ht="15.75" x14ac:dyDescent="0.25">
      <c r="A126" s="162" t="s">
        <v>111</v>
      </c>
      <c r="B126" s="253"/>
      <c r="C126" s="245"/>
      <c r="D126" s="163">
        <v>108.92</v>
      </c>
      <c r="E126" s="163">
        <v>0</v>
      </c>
      <c r="F126" s="163">
        <v>86.111999999999995</v>
      </c>
      <c r="G126" s="163">
        <v>55.613999999999997</v>
      </c>
      <c r="H126" s="164">
        <f>SUM(D126,E126,F126,G126)</f>
        <v>250.64599999999999</v>
      </c>
      <c r="I126" s="163">
        <v>306.83391999999998</v>
      </c>
      <c r="J126" s="163">
        <v>152.19236000000001</v>
      </c>
    </row>
    <row r="127" spans="1:12" ht="15.75" x14ac:dyDescent="0.25">
      <c r="A127" s="159" t="s">
        <v>112</v>
      </c>
      <c r="B127" s="255"/>
      <c r="C127" s="245"/>
      <c r="D127" s="160">
        <v>0</v>
      </c>
      <c r="E127" s="160">
        <v>0</v>
      </c>
      <c r="F127" s="160">
        <v>1.9964</v>
      </c>
      <c r="G127" s="160">
        <v>0</v>
      </c>
      <c r="H127" s="161">
        <f>SUM(D127,E127,F127,G127)</f>
        <v>1.9964</v>
      </c>
      <c r="I127" s="160">
        <v>0.6532</v>
      </c>
      <c r="J127" s="160">
        <v>1.6659999999999999</v>
      </c>
    </row>
    <row r="128" spans="1:12" ht="15.75" x14ac:dyDescent="0.25">
      <c r="A128" s="165" t="s">
        <v>38</v>
      </c>
      <c r="B128" s="250"/>
      <c r="C128" s="245"/>
      <c r="D128" s="166">
        <f t="shared" ref="D128:J128" si="13">SUM(D123,D124,D125,D126,D127)</f>
        <v>1016.9795399999999</v>
      </c>
      <c r="E128" s="166">
        <f t="shared" si="13"/>
        <v>0</v>
      </c>
      <c r="F128" s="166">
        <f t="shared" si="13"/>
        <v>1583.4993999999999</v>
      </c>
      <c r="G128" s="166">
        <f t="shared" si="13"/>
        <v>280.37700000000001</v>
      </c>
      <c r="H128" s="167">
        <f t="shared" si="13"/>
        <v>2880.8559400000004</v>
      </c>
      <c r="I128" s="163">
        <f t="shared" si="13"/>
        <v>1457.6856600000001</v>
      </c>
      <c r="J128" s="163">
        <f t="shared" si="13"/>
        <v>1585.1505399999999</v>
      </c>
    </row>
    <row r="130" spans="1:12" ht="15.75" x14ac:dyDescent="0.25">
      <c r="A130" s="155" t="s">
        <v>113</v>
      </c>
      <c r="B130" s="254"/>
      <c r="C130" s="245"/>
      <c r="D130" s="156"/>
      <c r="E130" s="156"/>
      <c r="F130" s="156"/>
      <c r="G130" s="156"/>
      <c r="H130" s="157"/>
      <c r="I130" s="158"/>
      <c r="J130" s="158"/>
    </row>
    <row r="131" spans="1:12" ht="15.75" x14ac:dyDescent="0.25">
      <c r="A131" s="159" t="s">
        <v>12</v>
      </c>
      <c r="B131" s="255"/>
      <c r="C131" s="245"/>
      <c r="D131" s="160">
        <v>0</v>
      </c>
      <c r="E131" s="160">
        <v>0</v>
      </c>
      <c r="F131" s="160">
        <v>0</v>
      </c>
      <c r="G131" s="160">
        <v>23.46</v>
      </c>
      <c r="H131" s="161">
        <f t="shared" ref="H131:H146" si="14">SUM(D131,E131,F131,G131)</f>
        <v>23.46</v>
      </c>
      <c r="I131" s="160">
        <v>40.807200000000002</v>
      </c>
      <c r="J131" s="160">
        <v>35.262999999999998</v>
      </c>
      <c r="K131" s="234"/>
      <c r="L131" s="235"/>
    </row>
    <row r="132" spans="1:12" ht="15.75" x14ac:dyDescent="0.25">
      <c r="A132" s="162" t="s">
        <v>114</v>
      </c>
      <c r="B132" s="253"/>
      <c r="C132" s="245"/>
      <c r="D132" s="163">
        <v>0</v>
      </c>
      <c r="E132" s="163">
        <v>0</v>
      </c>
      <c r="F132" s="163">
        <v>0</v>
      </c>
      <c r="G132" s="163">
        <v>0</v>
      </c>
      <c r="H132" s="164">
        <f t="shared" si="14"/>
        <v>0</v>
      </c>
      <c r="I132" s="163">
        <v>0</v>
      </c>
      <c r="J132" s="163">
        <v>0.114</v>
      </c>
    </row>
    <row r="133" spans="1:12" ht="15.75" x14ac:dyDescent="0.25">
      <c r="A133" s="159" t="s">
        <v>115</v>
      </c>
      <c r="B133" s="255"/>
      <c r="C133" s="245"/>
      <c r="D133" s="160">
        <v>0</v>
      </c>
      <c r="E133" s="160">
        <v>0</v>
      </c>
      <c r="F133" s="160">
        <v>98.578000000000003</v>
      </c>
      <c r="G133" s="160">
        <v>0</v>
      </c>
      <c r="H133" s="161">
        <f t="shared" si="14"/>
        <v>98.578000000000003</v>
      </c>
      <c r="I133" s="160">
        <v>46.610599999999998</v>
      </c>
      <c r="J133" s="160">
        <v>39.514980000000001</v>
      </c>
    </row>
    <row r="134" spans="1:12" ht="15.75" x14ac:dyDescent="0.25">
      <c r="A134" s="162" t="s">
        <v>116</v>
      </c>
      <c r="B134" s="253"/>
      <c r="C134" s="245"/>
      <c r="D134" s="163">
        <v>52.682020000000001</v>
      </c>
      <c r="E134" s="163">
        <v>0</v>
      </c>
      <c r="F134" s="163">
        <v>67.629199999999997</v>
      </c>
      <c r="G134" s="163">
        <v>0</v>
      </c>
      <c r="H134" s="164">
        <f t="shared" si="14"/>
        <v>120.31121999999999</v>
      </c>
      <c r="I134" s="163">
        <v>127.93442</v>
      </c>
      <c r="J134" s="163">
        <v>131.15755999999999</v>
      </c>
    </row>
    <row r="135" spans="1:12" ht="15.75" x14ac:dyDescent="0.25">
      <c r="A135" s="159" t="s">
        <v>184</v>
      </c>
      <c r="B135" s="255"/>
      <c r="C135" s="245"/>
      <c r="D135" s="160">
        <v>0</v>
      </c>
      <c r="E135" s="160">
        <v>0</v>
      </c>
      <c r="F135" s="160">
        <v>0.80500000000000005</v>
      </c>
      <c r="G135" s="160">
        <v>0</v>
      </c>
      <c r="H135" s="161">
        <f t="shared" si="14"/>
        <v>0.80500000000000005</v>
      </c>
      <c r="I135" s="160">
        <v>0.60260000000000002</v>
      </c>
      <c r="J135" s="160">
        <v>0</v>
      </c>
    </row>
    <row r="136" spans="1:12" ht="15.75" x14ac:dyDescent="0.25">
      <c r="A136" s="162" t="s">
        <v>161</v>
      </c>
      <c r="B136" s="253"/>
      <c r="C136" s="245"/>
      <c r="D136" s="163">
        <v>0</v>
      </c>
      <c r="E136" s="163">
        <v>0</v>
      </c>
      <c r="F136" s="163">
        <v>0.63480000000000003</v>
      </c>
      <c r="G136" s="163">
        <v>0</v>
      </c>
      <c r="H136" s="164">
        <f t="shared" si="14"/>
        <v>0.63480000000000003</v>
      </c>
      <c r="I136" s="163">
        <v>2.37222</v>
      </c>
      <c r="J136" s="163">
        <v>2.8465799999999999</v>
      </c>
    </row>
    <row r="137" spans="1:12" ht="15.75" x14ac:dyDescent="0.25">
      <c r="A137" s="159" t="s">
        <v>117</v>
      </c>
      <c r="B137" s="255"/>
      <c r="C137" s="245"/>
      <c r="D137" s="160">
        <v>0</v>
      </c>
      <c r="E137" s="160">
        <v>0</v>
      </c>
      <c r="F137" s="160">
        <v>9.6508000000000003</v>
      </c>
      <c r="G137" s="160">
        <v>0</v>
      </c>
      <c r="H137" s="161">
        <f t="shared" si="14"/>
        <v>9.6508000000000003</v>
      </c>
      <c r="I137" s="160">
        <v>12.025320000000001</v>
      </c>
      <c r="J137" s="160">
        <v>2.6219999999999999</v>
      </c>
    </row>
    <row r="138" spans="1:12" ht="15.75" x14ac:dyDescent="0.25">
      <c r="A138" s="162" t="s">
        <v>162</v>
      </c>
      <c r="B138" s="253"/>
      <c r="C138" s="245"/>
      <c r="D138" s="163">
        <v>0</v>
      </c>
      <c r="E138" s="163">
        <v>0</v>
      </c>
      <c r="F138" s="163">
        <v>0</v>
      </c>
      <c r="G138" s="163">
        <v>0</v>
      </c>
      <c r="H138" s="164">
        <f t="shared" si="14"/>
        <v>0</v>
      </c>
      <c r="I138" s="163">
        <v>9.1999999999999998E-3</v>
      </c>
      <c r="J138" s="163">
        <v>0</v>
      </c>
    </row>
    <row r="139" spans="1:12" ht="15.75" x14ac:dyDescent="0.25">
      <c r="A139" s="159" t="s">
        <v>118</v>
      </c>
      <c r="B139" s="255"/>
      <c r="C139" s="245"/>
      <c r="D139" s="160">
        <v>0</v>
      </c>
      <c r="E139" s="160">
        <v>0</v>
      </c>
      <c r="F139" s="160">
        <v>16.905000000000001</v>
      </c>
      <c r="G139" s="160">
        <v>0</v>
      </c>
      <c r="H139" s="161">
        <f t="shared" si="14"/>
        <v>16.905000000000001</v>
      </c>
      <c r="I139" s="160">
        <v>26.42332</v>
      </c>
      <c r="J139" s="160">
        <v>14.83794</v>
      </c>
    </row>
    <row r="140" spans="1:12" ht="15.75" x14ac:dyDescent="0.25">
      <c r="A140" s="162" t="s">
        <v>119</v>
      </c>
      <c r="B140" s="253"/>
      <c r="C140" s="245"/>
      <c r="D140" s="163">
        <v>0</v>
      </c>
      <c r="E140" s="163">
        <v>0</v>
      </c>
      <c r="F140" s="163">
        <v>0</v>
      </c>
      <c r="G140" s="163">
        <v>0</v>
      </c>
      <c r="H140" s="164">
        <f t="shared" si="14"/>
        <v>0</v>
      </c>
      <c r="I140" s="163">
        <v>0.93840000000000001</v>
      </c>
      <c r="J140" s="163">
        <v>0</v>
      </c>
    </row>
    <row r="141" spans="1:12" ht="15.75" x14ac:dyDescent="0.25">
      <c r="A141" s="159" t="s">
        <v>120</v>
      </c>
      <c r="B141" s="255"/>
      <c r="C141" s="245"/>
      <c r="D141" s="160">
        <v>0</v>
      </c>
      <c r="E141" s="160">
        <v>0</v>
      </c>
      <c r="F141" s="160">
        <v>62.891199999999998</v>
      </c>
      <c r="G141" s="160">
        <v>0</v>
      </c>
      <c r="H141" s="161">
        <f t="shared" si="14"/>
        <v>62.891199999999998</v>
      </c>
      <c r="I141" s="160">
        <v>58.592959999999998</v>
      </c>
      <c r="J141" s="160">
        <v>19.899840000000001</v>
      </c>
    </row>
    <row r="142" spans="1:12" ht="15.75" x14ac:dyDescent="0.25">
      <c r="A142" s="162" t="s">
        <v>121</v>
      </c>
      <c r="B142" s="253"/>
      <c r="C142" s="245"/>
      <c r="D142" s="163">
        <v>7.5869999999999997</v>
      </c>
      <c r="E142" s="163">
        <v>0</v>
      </c>
      <c r="F142" s="163">
        <v>0</v>
      </c>
      <c r="G142" s="163">
        <v>0</v>
      </c>
      <c r="H142" s="164">
        <f t="shared" si="14"/>
        <v>7.5869999999999997</v>
      </c>
      <c r="I142" s="163">
        <v>0</v>
      </c>
      <c r="J142" s="163">
        <v>0</v>
      </c>
    </row>
    <row r="143" spans="1:12" ht="15.75" x14ac:dyDescent="0.25">
      <c r="A143" s="159" t="s">
        <v>122</v>
      </c>
      <c r="B143" s="255"/>
      <c r="C143" s="245"/>
      <c r="D143" s="160">
        <v>0</v>
      </c>
      <c r="E143" s="160">
        <v>0</v>
      </c>
      <c r="F143" s="160">
        <v>0.36799999999999999</v>
      </c>
      <c r="G143" s="160">
        <v>0</v>
      </c>
      <c r="H143" s="161">
        <f t="shared" si="14"/>
        <v>0.36799999999999999</v>
      </c>
      <c r="I143" s="160">
        <v>0.61639999999999995</v>
      </c>
      <c r="J143" s="160">
        <v>0</v>
      </c>
    </row>
    <row r="144" spans="1:12" ht="15.75" x14ac:dyDescent="0.25">
      <c r="A144" s="162" t="s">
        <v>123</v>
      </c>
      <c r="B144" s="253"/>
      <c r="C144" s="245"/>
      <c r="D144" s="163">
        <v>18.86</v>
      </c>
      <c r="E144" s="163">
        <v>0</v>
      </c>
      <c r="F144" s="163">
        <v>154.261</v>
      </c>
      <c r="G144" s="163">
        <v>13.8</v>
      </c>
      <c r="H144" s="164">
        <f t="shared" si="14"/>
        <v>186.92099999999999</v>
      </c>
      <c r="I144" s="163">
        <v>171.87871999999999</v>
      </c>
      <c r="J144" s="163">
        <v>199.82758000000001</v>
      </c>
    </row>
    <row r="145" spans="1:12" ht="15.75" x14ac:dyDescent="0.25">
      <c r="A145" s="159" t="s">
        <v>124</v>
      </c>
      <c r="B145" s="255"/>
      <c r="C145" s="245"/>
      <c r="D145" s="160">
        <v>16.100000000000001</v>
      </c>
      <c r="E145" s="160">
        <v>0</v>
      </c>
      <c r="F145" s="160">
        <v>299.6164</v>
      </c>
      <c r="G145" s="160">
        <v>31.201000000000001</v>
      </c>
      <c r="H145" s="161">
        <f t="shared" si="14"/>
        <v>346.91740000000004</v>
      </c>
      <c r="I145" s="160">
        <v>260.42171999999999</v>
      </c>
      <c r="J145" s="160">
        <v>173.06525999999999</v>
      </c>
    </row>
    <row r="146" spans="1:12" ht="15.75" x14ac:dyDescent="0.25">
      <c r="A146" s="162" t="s">
        <v>37</v>
      </c>
      <c r="B146" s="253"/>
      <c r="C146" s="245"/>
      <c r="D146" s="163">
        <v>2.5299999999999998</v>
      </c>
      <c r="E146" s="163">
        <v>0</v>
      </c>
      <c r="F146" s="163">
        <v>0</v>
      </c>
      <c r="G146" s="163">
        <v>0</v>
      </c>
      <c r="H146" s="164">
        <f t="shared" si="14"/>
        <v>2.5299999999999998</v>
      </c>
      <c r="I146" s="163">
        <v>0</v>
      </c>
      <c r="J146" s="163">
        <v>0.02</v>
      </c>
    </row>
    <row r="147" spans="1:12" ht="15.75" x14ac:dyDescent="0.25">
      <c r="A147" s="165" t="s">
        <v>38</v>
      </c>
      <c r="B147" s="250"/>
      <c r="C147" s="245"/>
      <c r="D147" s="166">
        <f t="shared" ref="D147:J147" si="15">SUM(D131,D132,D133,D134,D135,D136,D137,D138,D139,D140,D141,D142,D143,D144,D145,D146)</f>
        <v>97.759019999999992</v>
      </c>
      <c r="E147" s="166">
        <f t="shared" si="15"/>
        <v>0</v>
      </c>
      <c r="F147" s="166">
        <f t="shared" si="15"/>
        <v>711.33940000000007</v>
      </c>
      <c r="G147" s="166">
        <f t="shared" si="15"/>
        <v>68.461000000000013</v>
      </c>
      <c r="H147" s="167">
        <f t="shared" si="15"/>
        <v>877.55942000000005</v>
      </c>
      <c r="I147" s="163">
        <f t="shared" si="15"/>
        <v>749.23307999999997</v>
      </c>
      <c r="J147" s="163">
        <f t="shared" si="15"/>
        <v>619.16873999999996</v>
      </c>
    </row>
    <row r="149" spans="1:12" ht="15.75" x14ac:dyDescent="0.25">
      <c r="A149" s="155" t="s">
        <v>125</v>
      </c>
      <c r="B149" s="254"/>
      <c r="C149" s="245"/>
      <c r="D149" s="156"/>
      <c r="E149" s="156"/>
      <c r="F149" s="156"/>
      <c r="G149" s="156"/>
      <c r="H149" s="157"/>
      <c r="I149" s="158"/>
      <c r="J149" s="158"/>
    </row>
    <row r="150" spans="1:12" ht="15.75" x14ac:dyDescent="0.25">
      <c r="A150" s="159" t="s">
        <v>126</v>
      </c>
      <c r="B150" s="255"/>
      <c r="C150" s="245"/>
      <c r="D150" s="160">
        <v>22.12</v>
      </c>
      <c r="E150" s="160">
        <v>0</v>
      </c>
      <c r="F150" s="160">
        <v>58.493600000000001</v>
      </c>
      <c r="G150" s="160">
        <v>0</v>
      </c>
      <c r="H150" s="161">
        <f>SUM(D150,E150,F150,G150)</f>
        <v>80.613600000000005</v>
      </c>
      <c r="I150" s="160">
        <v>89.604060000000004</v>
      </c>
      <c r="J150" s="160">
        <v>44.238999999999997</v>
      </c>
      <c r="K150" s="234"/>
      <c r="L150" s="235"/>
    </row>
    <row r="151" spans="1:12" ht="15.75" x14ac:dyDescent="0.25">
      <c r="A151" s="162" t="s">
        <v>127</v>
      </c>
      <c r="B151" s="253"/>
      <c r="C151" s="245"/>
      <c r="D151" s="163">
        <v>0</v>
      </c>
      <c r="E151" s="163">
        <v>0</v>
      </c>
      <c r="F151" s="163">
        <v>0.46</v>
      </c>
      <c r="G151" s="163">
        <v>0</v>
      </c>
      <c r="H151" s="164">
        <f>SUM(D151,E151,F151,G151)</f>
        <v>0.46</v>
      </c>
      <c r="I151" s="163">
        <v>1.0258</v>
      </c>
      <c r="J151" s="163">
        <v>0</v>
      </c>
    </row>
    <row r="152" spans="1:12" ht="15.75" x14ac:dyDescent="0.25">
      <c r="A152" s="159" t="s">
        <v>128</v>
      </c>
      <c r="B152" s="255"/>
      <c r="C152" s="245"/>
      <c r="D152" s="160">
        <v>21.404540000000001</v>
      </c>
      <c r="E152" s="160">
        <v>0</v>
      </c>
      <c r="F152" s="160">
        <v>40.176400000000001</v>
      </c>
      <c r="G152" s="160">
        <v>3.22</v>
      </c>
      <c r="H152" s="161">
        <f>SUM(D152,E152,F152,G152)</f>
        <v>64.800939999999997</v>
      </c>
      <c r="I152" s="160">
        <v>68.224299999999999</v>
      </c>
      <c r="J152" s="160">
        <v>27.754000000000001</v>
      </c>
    </row>
    <row r="153" spans="1:12" ht="15.75" x14ac:dyDescent="0.25">
      <c r="A153" s="162" t="s">
        <v>37</v>
      </c>
      <c r="B153" s="253"/>
      <c r="C153" s="245"/>
      <c r="D153" s="163">
        <v>0</v>
      </c>
      <c r="E153" s="163">
        <v>0</v>
      </c>
      <c r="F153" s="163">
        <v>0</v>
      </c>
      <c r="G153" s="163">
        <v>0</v>
      </c>
      <c r="H153" s="164">
        <f>SUM(D153,E153,F153,G153)</f>
        <v>0</v>
      </c>
      <c r="I153" s="163">
        <v>0</v>
      </c>
      <c r="J153" s="163">
        <v>1.5169999999999999</v>
      </c>
    </row>
    <row r="154" spans="1:12" ht="15.75" x14ac:dyDescent="0.25">
      <c r="A154" s="165" t="s">
        <v>38</v>
      </c>
      <c r="B154" s="250"/>
      <c r="C154" s="245"/>
      <c r="D154" s="166">
        <f t="shared" ref="D154:J154" si="16">SUM(D150,D151,D152,D153)</f>
        <v>43.524540000000002</v>
      </c>
      <c r="E154" s="166">
        <f t="shared" si="16"/>
        <v>0</v>
      </c>
      <c r="F154" s="166">
        <f t="shared" si="16"/>
        <v>99.13</v>
      </c>
      <c r="G154" s="166">
        <f t="shared" si="16"/>
        <v>3.22</v>
      </c>
      <c r="H154" s="167">
        <f t="shared" si="16"/>
        <v>145.87454</v>
      </c>
      <c r="I154" s="163">
        <f t="shared" si="16"/>
        <v>158.85416000000001</v>
      </c>
      <c r="J154" s="163">
        <f t="shared" si="16"/>
        <v>73.509999999999991</v>
      </c>
    </row>
    <row r="156" spans="1:12" ht="15.75" x14ac:dyDescent="0.25">
      <c r="A156" s="155" t="s">
        <v>37</v>
      </c>
      <c r="B156" s="254"/>
      <c r="C156" s="245"/>
      <c r="D156" s="156"/>
      <c r="E156" s="156"/>
      <c r="F156" s="156"/>
      <c r="G156" s="156"/>
      <c r="H156" s="157"/>
      <c r="I156" s="158"/>
      <c r="J156" s="158"/>
    </row>
    <row r="157" spans="1:12" ht="15.75" x14ac:dyDescent="0.25">
      <c r="A157" s="159" t="s">
        <v>14</v>
      </c>
      <c r="B157" s="255"/>
      <c r="C157" s="245"/>
      <c r="D157" s="160">
        <v>0</v>
      </c>
      <c r="E157" s="160">
        <v>0</v>
      </c>
      <c r="F157" s="160">
        <v>0.31280000000000002</v>
      </c>
      <c r="G157" s="160">
        <v>0</v>
      </c>
      <c r="H157" s="161">
        <f>SUM(D157,E157,F157,G157)</f>
        <v>0.31280000000000002</v>
      </c>
      <c r="I157" s="160">
        <v>0</v>
      </c>
      <c r="J157" s="160">
        <v>2.6070000000000002</v>
      </c>
      <c r="K157" s="234"/>
      <c r="L157" s="235"/>
    </row>
    <row r="158" spans="1:12" ht="15.75" x14ac:dyDescent="0.25">
      <c r="A158" s="165" t="s">
        <v>38</v>
      </c>
      <c r="B158" s="250"/>
      <c r="C158" s="245"/>
      <c r="D158" s="166">
        <f t="shared" ref="D158:J158" si="17">D157</f>
        <v>0</v>
      </c>
      <c r="E158" s="166">
        <f t="shared" si="17"/>
        <v>0</v>
      </c>
      <c r="F158" s="166">
        <f t="shared" si="17"/>
        <v>0.31280000000000002</v>
      </c>
      <c r="G158" s="166">
        <f t="shared" si="17"/>
        <v>0</v>
      </c>
      <c r="H158" s="167">
        <f t="shared" si="17"/>
        <v>0.31280000000000002</v>
      </c>
      <c r="I158" s="163">
        <f t="shared" si="17"/>
        <v>0</v>
      </c>
      <c r="J158" s="163">
        <f t="shared" si="17"/>
        <v>2.6070000000000002</v>
      </c>
    </row>
    <row r="160" spans="1:12" ht="33.950000000000003" customHeight="1" x14ac:dyDescent="0.25">
      <c r="A160" s="168" t="s">
        <v>129</v>
      </c>
      <c r="B160" s="251"/>
      <c r="C160" s="245"/>
      <c r="D160" s="169">
        <f t="shared" ref="D160:J160" si="18">SUM(D24,D36,D46,D51,D80,D108,D120,D128,D147,D154,D158)</f>
        <v>2267.7507199999995</v>
      </c>
      <c r="E160" s="169">
        <f t="shared" si="18"/>
        <v>0</v>
      </c>
      <c r="F160" s="169">
        <f t="shared" si="18"/>
        <v>2604.8052000000002</v>
      </c>
      <c r="G160" s="169">
        <f t="shared" si="18"/>
        <v>830.39946000000009</v>
      </c>
      <c r="H160" s="169">
        <f t="shared" si="18"/>
        <v>5702.9553800000003</v>
      </c>
      <c r="I160" s="169">
        <f t="shared" si="18"/>
        <v>4349.4897099999998</v>
      </c>
      <c r="J160" s="170">
        <f t="shared" si="18"/>
        <v>4229.2141000000001</v>
      </c>
    </row>
    <row r="162" spans="1:10" x14ac:dyDescent="0.25">
      <c r="A162" s="171" t="s">
        <v>130</v>
      </c>
      <c r="B162" s="252"/>
      <c r="C162" s="245"/>
      <c r="D162" s="172">
        <v>2498.4840899999999</v>
      </c>
      <c r="E162" s="172">
        <v>0</v>
      </c>
      <c r="F162" s="172">
        <v>1351.848</v>
      </c>
      <c r="G162" s="172">
        <v>499.15762000000001</v>
      </c>
      <c r="I162" s="173" t="s">
        <v>131</v>
      </c>
      <c r="J162" s="173" t="s">
        <v>131</v>
      </c>
    </row>
    <row r="163" spans="1:10" s="238" customFormat="1" x14ac:dyDescent="0.25">
      <c r="A163" s="236" t="s">
        <v>132</v>
      </c>
      <c r="B163" s="248"/>
      <c r="C163" s="249"/>
      <c r="D163" s="237">
        <f>IF(OR(D162=0,D162="-"),"-",IF(D160="-",(0-D162)/D162,(D160-D162)/D162))</f>
        <v>-9.2349345318424814E-2</v>
      </c>
      <c r="E163" s="237" t="str">
        <f>IF(OR(E162=0,E162="-"),"-",IF(E160="-",(0-E162)/E162,(E160-E162)/E162))</f>
        <v>-</v>
      </c>
      <c r="F163" s="237">
        <f>IF(OR(F162=0,F162="-"),"-",IF(F160="-",(0-F162)/F162,(F160-F162)/F162))</f>
        <v>0.92684769293589242</v>
      </c>
      <c r="G163" s="237">
        <f>IF(OR(G162=0,G162="-"),"-",IF(G160="-",(0-G162)/G162,(G160-G162)/G162))</f>
        <v>0.66360168958254129</v>
      </c>
      <c r="I163" s="239" t="s">
        <v>133</v>
      </c>
      <c r="J163" s="239" t="s">
        <v>134</v>
      </c>
    </row>
    <row r="164" spans="1:10" x14ac:dyDescent="0.25">
      <c r="A164" s="171" t="s">
        <v>135</v>
      </c>
      <c r="B164" s="252"/>
      <c r="C164" s="245"/>
      <c r="D164" s="172">
        <v>2482.2574</v>
      </c>
      <c r="E164" s="172">
        <v>0</v>
      </c>
      <c r="F164" s="172">
        <v>1055.6905200000001</v>
      </c>
      <c r="G164" s="172">
        <v>691.26617999999996</v>
      </c>
      <c r="I164" s="174">
        <f>IF(OR(I160=0,I160="-"),"-",IF(H160="-",(0-I160)/I160,(H160-I160)/I160))</f>
        <v>0.31117803702080732</v>
      </c>
      <c r="J164" s="174">
        <f>IF(OR(J160=0,J160="-"),"-",IF(I160="-",(0-J160)/J160,(I160-J160)/J160))</f>
        <v>2.8439234135722684E-2</v>
      </c>
    </row>
    <row r="165" spans="1:10" s="238" customFormat="1" x14ac:dyDescent="0.25">
      <c r="A165" s="237" t="s">
        <v>136</v>
      </c>
      <c r="B165" s="248"/>
      <c r="C165" s="249"/>
      <c r="D165" s="237">
        <f>IF(OR(D164=0,D164="-"),"-",IF(D162="-",(0-D164)/D164,(D162-D164)/D164))</f>
        <v>6.5370698461811264E-3</v>
      </c>
      <c r="E165" s="237" t="str">
        <f>IF(OR(E164=0,E164="-"),"-",IF(E162="-",(0-E164)/E164,(E162-E164)/E164))</f>
        <v>-</v>
      </c>
      <c r="F165" s="237">
        <f>IF(OR(F164=0,F164="-"),"-",IF(F162="-",(0-F164)/F164,(F162-F164)/F164))</f>
        <v>0.28053437479006615</v>
      </c>
      <c r="G165" s="237">
        <f>IF(OR(G164=0,G164="-"),"-",IF(G162="-",(0-G164)/G164,(G162-G164)/G164))</f>
        <v>-0.27790822921497471</v>
      </c>
    </row>
  </sheetData>
  <sheetProtection formatCells="0" formatColumns="0" formatRows="0" insertColumns="0" insertRows="0" insertHyperlinks="0" deleteColumns="0" deleteRows="0" sort="0" autoFilter="0" pivotTables="0"/>
  <mergeCells count="158">
    <mergeCell ref="J5:J6"/>
    <mergeCell ref="B8:C8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27:C27"/>
    <mergeCell ref="B28:C28"/>
    <mergeCell ref="B29:C29"/>
    <mergeCell ref="B30:C30"/>
    <mergeCell ref="B21:C21"/>
    <mergeCell ref="B22:C22"/>
    <mergeCell ref="B23:C23"/>
    <mergeCell ref="B24:C24"/>
    <mergeCell ref="B26:C26"/>
    <mergeCell ref="B36:C36"/>
    <mergeCell ref="B38:C38"/>
    <mergeCell ref="B39:C39"/>
    <mergeCell ref="B40:C40"/>
    <mergeCell ref="B31:C31"/>
    <mergeCell ref="B32:C32"/>
    <mergeCell ref="B33:C33"/>
    <mergeCell ref="B34:C34"/>
    <mergeCell ref="B35:C35"/>
    <mergeCell ref="B51:C51"/>
    <mergeCell ref="B53:C53"/>
    <mergeCell ref="B54:C54"/>
    <mergeCell ref="B55:C55"/>
    <mergeCell ref="B46:C46"/>
    <mergeCell ref="B48:C48"/>
    <mergeCell ref="B49:C49"/>
    <mergeCell ref="B50:C50"/>
    <mergeCell ref="B41:C41"/>
    <mergeCell ref="B42:C42"/>
    <mergeCell ref="B43:C43"/>
    <mergeCell ref="B44:C44"/>
    <mergeCell ref="B45:C45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112:C112"/>
    <mergeCell ref="B113:C113"/>
    <mergeCell ref="B114:C114"/>
    <mergeCell ref="B115:C115"/>
    <mergeCell ref="B116:C116"/>
    <mergeCell ref="B106:C106"/>
    <mergeCell ref="B107:C107"/>
    <mergeCell ref="B108:C108"/>
    <mergeCell ref="B110:C110"/>
    <mergeCell ref="B111:C111"/>
    <mergeCell ref="B127:C127"/>
    <mergeCell ref="B128:C128"/>
    <mergeCell ref="B130:C130"/>
    <mergeCell ref="B131:C131"/>
    <mergeCell ref="B123:C123"/>
    <mergeCell ref="B124:C124"/>
    <mergeCell ref="B125:C125"/>
    <mergeCell ref="B126:C126"/>
    <mergeCell ref="B117:C117"/>
    <mergeCell ref="B118:C118"/>
    <mergeCell ref="B119:C119"/>
    <mergeCell ref="B120:C120"/>
    <mergeCell ref="B122:C122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47:C147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65:C165"/>
    <mergeCell ref="B158:C158"/>
    <mergeCell ref="B160:C160"/>
    <mergeCell ref="B162:C162"/>
    <mergeCell ref="B163:C163"/>
    <mergeCell ref="B164:C164"/>
    <mergeCell ref="B152:C152"/>
    <mergeCell ref="B153:C153"/>
    <mergeCell ref="B154:C154"/>
    <mergeCell ref="B156:C156"/>
    <mergeCell ref="B157:C157"/>
  </mergeCells>
  <pageMargins left="1.2" right="1.2" top="0.25" bottom="0.5" header="0.3" footer="0.3"/>
  <pageSetup paperSize="9" scale="7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"/>
  <sheetViews>
    <sheetView tabSelected="1" workbookViewId="0">
      <selection sqref="A1:AG13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7109375" customWidth="1"/>
    <col min="4" max="4" width="2" customWidth="1"/>
    <col min="5" max="5" width="8.7109375" customWidth="1"/>
    <col min="6" max="6" width="2" customWidth="1"/>
    <col min="7" max="7" width="8.7109375" customWidth="1"/>
    <col min="8" max="8" width="2" customWidth="1"/>
    <col min="9" max="9" width="8.7109375" customWidth="1"/>
    <col min="10" max="10" width="0.42578125" customWidth="1"/>
    <col min="11" max="11" width="8.7109375" customWidth="1"/>
    <col min="12" max="12" width="2" customWidth="1"/>
    <col min="13" max="13" width="8.7109375" customWidth="1"/>
    <col min="14" max="14" width="2" customWidth="1"/>
    <col min="15" max="15" width="8.7109375" customWidth="1"/>
    <col min="16" max="16" width="2" customWidth="1"/>
    <col min="17" max="17" width="8.7109375" customWidth="1"/>
    <col min="18" max="18" width="0.42578125" customWidth="1"/>
    <col min="19" max="19" width="8.7109375" customWidth="1"/>
    <col min="20" max="20" width="2" customWidth="1"/>
    <col min="21" max="21" width="8.7109375" customWidth="1"/>
    <col min="22" max="22" width="2" customWidth="1"/>
    <col min="23" max="23" width="8.7109375" customWidth="1"/>
    <col min="24" max="24" width="2" customWidth="1"/>
    <col min="25" max="25" width="8.7109375" customWidth="1"/>
    <col min="26" max="26" width="0.42578125" customWidth="1"/>
    <col min="27" max="27" width="8.7109375" customWidth="1"/>
    <col min="28" max="28" width="2" customWidth="1"/>
    <col min="29" max="29" width="8.7109375" customWidth="1"/>
    <col min="30" max="30" width="2" customWidth="1"/>
    <col min="31" max="31" width="8.7109375" customWidth="1"/>
    <col min="32" max="32" width="2" customWidth="1"/>
    <col min="33" max="33" width="8.7109375" customWidth="1"/>
  </cols>
  <sheetData>
    <row r="1" spans="1:33" ht="23.25" x14ac:dyDescent="0.25">
      <c r="A1" s="244" t="s">
        <v>185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0" t="s">
        <v>1</v>
      </c>
    </row>
    <row r="2" spans="1:33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175"/>
    </row>
    <row r="3" spans="1:33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175"/>
    </row>
    <row r="5" spans="1:33" ht="18.75" x14ac:dyDescent="0.25">
      <c r="A5" s="176"/>
      <c r="B5" s="176"/>
      <c r="C5" s="247" t="s">
        <v>4</v>
      </c>
      <c r="D5" s="245"/>
      <c r="E5" s="245"/>
      <c r="F5" s="245"/>
      <c r="G5" s="245"/>
      <c r="H5" s="245"/>
      <c r="I5" s="245"/>
      <c r="J5" s="176"/>
      <c r="K5" s="247" t="s">
        <v>5</v>
      </c>
      <c r="L5" s="245"/>
      <c r="M5" s="245"/>
      <c r="N5" s="245"/>
      <c r="O5" s="245"/>
      <c r="P5" s="245"/>
      <c r="Q5" s="245"/>
      <c r="R5" s="176"/>
      <c r="S5" s="247" t="s">
        <v>6</v>
      </c>
      <c r="T5" s="245"/>
      <c r="U5" s="245"/>
      <c r="V5" s="245"/>
      <c r="W5" s="245"/>
      <c r="X5" s="245"/>
      <c r="Y5" s="245"/>
      <c r="Z5" s="176"/>
      <c r="AA5" s="247" t="s">
        <v>7</v>
      </c>
      <c r="AB5" s="245"/>
      <c r="AC5" s="245"/>
      <c r="AD5" s="245"/>
      <c r="AE5" s="245"/>
      <c r="AF5" s="245"/>
      <c r="AG5" s="245"/>
    </row>
    <row r="6" spans="1:33" ht="33.950000000000003" customHeight="1" x14ac:dyDescent="0.25">
      <c r="A6" s="177" t="s">
        <v>8</v>
      </c>
      <c r="C6" s="243">
        <v>2013</v>
      </c>
      <c r="D6" s="241"/>
      <c r="E6" s="241">
        <v>2014</v>
      </c>
      <c r="F6" s="241"/>
      <c r="G6" s="242">
        <v>2015</v>
      </c>
      <c r="H6" s="241"/>
      <c r="I6" s="178" t="s">
        <v>9</v>
      </c>
      <c r="K6" s="243">
        <v>2013</v>
      </c>
      <c r="L6" s="241"/>
      <c r="M6" s="241">
        <v>2014</v>
      </c>
      <c r="N6" s="241"/>
      <c r="O6" s="242">
        <v>2015</v>
      </c>
      <c r="P6" s="241"/>
      <c r="Q6" s="178" t="s">
        <v>9</v>
      </c>
      <c r="S6" s="243">
        <v>2013</v>
      </c>
      <c r="T6" s="241"/>
      <c r="U6" s="241">
        <v>2014</v>
      </c>
      <c r="V6" s="241"/>
      <c r="W6" s="242">
        <v>2015</v>
      </c>
      <c r="X6" s="241"/>
      <c r="Y6" s="178" t="s">
        <v>9</v>
      </c>
      <c r="AA6" s="243">
        <v>2013</v>
      </c>
      <c r="AB6" s="241"/>
      <c r="AC6" s="241">
        <v>2014</v>
      </c>
      <c r="AD6" s="241"/>
      <c r="AE6" s="242">
        <v>2015</v>
      </c>
      <c r="AF6" s="241"/>
      <c r="AG6" s="178" t="s">
        <v>9</v>
      </c>
    </row>
    <row r="7" spans="1:33" x14ac:dyDescent="0.25">
      <c r="A7" s="179" t="s">
        <v>57</v>
      </c>
      <c r="B7" s="180"/>
      <c r="C7" s="181">
        <v>0</v>
      </c>
      <c r="D7" s="182" t="s">
        <v>186</v>
      </c>
      <c r="E7" s="181">
        <v>0</v>
      </c>
      <c r="F7" s="182" t="s">
        <v>186</v>
      </c>
      <c r="G7" s="183">
        <v>0</v>
      </c>
      <c r="H7" s="182" t="s">
        <v>186</v>
      </c>
      <c r="I7" s="184" t="str">
        <f>IF(OR(E7=0,E7="-"),"-",IF(G7="-",(0-E7)/E7,(G7-E7)/E7))</f>
        <v>-</v>
      </c>
      <c r="K7" s="181">
        <v>0</v>
      </c>
      <c r="L7" s="182" t="s">
        <v>186</v>
      </c>
      <c r="M7" s="181">
        <v>0</v>
      </c>
      <c r="N7" s="182" t="s">
        <v>186</v>
      </c>
      <c r="O7" s="183">
        <v>0</v>
      </c>
      <c r="P7" s="182" t="s">
        <v>186</v>
      </c>
      <c r="Q7" s="184" t="str">
        <f>IF(OR(M7=0,M7="-"),"-",IF(O7="-",(0-M7)/M7,(O7-M7)/M7))</f>
        <v>-</v>
      </c>
      <c r="S7" s="181">
        <v>0</v>
      </c>
      <c r="T7" s="182" t="s">
        <v>186</v>
      </c>
      <c r="U7" s="181">
        <v>0</v>
      </c>
      <c r="V7" s="182" t="s">
        <v>186</v>
      </c>
      <c r="W7" s="183">
        <v>0</v>
      </c>
      <c r="X7" s="182" t="s">
        <v>186</v>
      </c>
      <c r="Y7" s="184" t="str">
        <f>IF(OR(U7=0,U7="-"),"-",IF(W7="-",(0-U7)/U7,(W7-U7)/U7))</f>
        <v>-</v>
      </c>
      <c r="AA7" s="181">
        <v>0</v>
      </c>
      <c r="AB7" s="182" t="s">
        <v>186</v>
      </c>
      <c r="AC7" s="181">
        <v>0</v>
      </c>
      <c r="AD7" s="182" t="s">
        <v>186</v>
      </c>
      <c r="AE7" s="183">
        <v>0</v>
      </c>
      <c r="AF7" s="182" t="s">
        <v>186</v>
      </c>
      <c r="AG7" s="184" t="str">
        <f>IF(OR(AC7=0,AC7="-"),"-",IF(AE7="-",(0-AC7)/AC7,(AE7-AC7)/AC7))</f>
        <v>-</v>
      </c>
    </row>
    <row r="8" spans="1:33" x14ac:dyDescent="0.25">
      <c r="A8" s="185" t="s">
        <v>11</v>
      </c>
      <c r="B8" s="186"/>
      <c r="C8" s="187">
        <v>321.8</v>
      </c>
      <c r="D8" s="188"/>
      <c r="E8" s="187">
        <v>310</v>
      </c>
      <c r="F8" s="188"/>
      <c r="G8" s="189">
        <v>312.39999999999998</v>
      </c>
      <c r="H8" s="188"/>
      <c r="I8" s="190">
        <f>IF(OR(E8=0,E8="-"),"-",IF(G8="-",(0-E8)/E8,(G8-E8)/E8))</f>
        <v>7.741935483870894E-3</v>
      </c>
      <c r="K8" s="187">
        <v>321.8</v>
      </c>
      <c r="L8" s="188"/>
      <c r="M8" s="187">
        <v>310.3</v>
      </c>
      <c r="N8" s="188"/>
      <c r="O8" s="189">
        <v>312.39999999999998</v>
      </c>
      <c r="P8" s="188"/>
      <c r="Q8" s="190">
        <f>IF(OR(M8=0,M8="-"),"-",IF(O8="-",(0-M8)/M8,(O8-M8)/M8))</f>
        <v>6.76764421527543E-3</v>
      </c>
      <c r="S8" s="187">
        <v>321.8</v>
      </c>
      <c r="T8" s="188"/>
      <c r="U8" s="187">
        <v>310</v>
      </c>
      <c r="V8" s="188"/>
      <c r="W8" s="189">
        <v>312.39999999999998</v>
      </c>
      <c r="X8" s="188"/>
      <c r="Y8" s="190">
        <f>IF(OR(U8=0,U8="-"),"-",IF(W8="-",(0-U8)/U8,(W8-U8)/U8))</f>
        <v>7.741935483870894E-3</v>
      </c>
      <c r="AA8" s="187">
        <v>0</v>
      </c>
      <c r="AB8" s="188"/>
      <c r="AC8" s="187">
        <v>0.3</v>
      </c>
      <c r="AD8" s="188"/>
      <c r="AE8" s="189">
        <v>0</v>
      </c>
      <c r="AF8" s="188"/>
      <c r="AG8" s="190">
        <f>IF(OR(AC8=0,AC8="-"),"-",IF(AE8="-",(0-AC8)/AC8,(AE8-AC8)/AC8))</f>
        <v>-1</v>
      </c>
    </row>
    <row r="9" spans="1:33" x14ac:dyDescent="0.25">
      <c r="A9" s="191" t="s">
        <v>12</v>
      </c>
      <c r="B9" s="192"/>
      <c r="C9" s="193">
        <v>299.99986000000001</v>
      </c>
      <c r="D9" s="194"/>
      <c r="E9" s="193">
        <v>430.00018</v>
      </c>
      <c r="F9" s="194"/>
      <c r="G9" s="195">
        <v>449.9973</v>
      </c>
      <c r="H9" s="194"/>
      <c r="I9" s="196">
        <f>IF(OR(E9=0,E9="-"),"-",IF(G9="-",(0-E9)/E9,(G9-E9)/E9))</f>
        <v>4.6504910765386182E-2</v>
      </c>
      <c r="K9" s="193">
        <v>285.73086000000001</v>
      </c>
      <c r="L9" s="194"/>
      <c r="M9" s="193">
        <v>329.99986000000001</v>
      </c>
      <c r="N9" s="194"/>
      <c r="O9" s="195">
        <v>449.9973</v>
      </c>
      <c r="P9" s="194"/>
      <c r="Q9" s="196">
        <f>IF(OR(M9=0,M9="-"),"-",IF(O9="-",(0-M9)/M9,(O9-M9)/M9))</f>
        <v>0.36362876032735281</v>
      </c>
      <c r="S9" s="193">
        <v>94.856819999999999</v>
      </c>
      <c r="T9" s="194"/>
      <c r="U9" s="193">
        <v>16.806560000000001</v>
      </c>
      <c r="V9" s="194"/>
      <c r="W9" s="195">
        <v>124.1241</v>
      </c>
      <c r="X9" s="194"/>
      <c r="Y9" s="196">
        <f>IF(OR(U9=0,U9="-"),"-",IF(W9="-",(0-U9)/U9,(W9-U9)/U9))</f>
        <v>6.3854554412086699</v>
      </c>
      <c r="AA9" s="193">
        <v>190.87404000000001</v>
      </c>
      <c r="AB9" s="194" t="s">
        <v>13</v>
      </c>
      <c r="AC9" s="193">
        <v>313.19330000000002</v>
      </c>
      <c r="AD9" s="194" t="s">
        <v>13</v>
      </c>
      <c r="AE9" s="195">
        <v>325.8732</v>
      </c>
      <c r="AF9" s="194" t="s">
        <v>13</v>
      </c>
      <c r="AG9" s="196">
        <f>IF(OR(AC9=0,AC9="-"),"-",IF(AE9="-",(0-AC9)/AC9,(AE9-AC9)/AC9))</f>
        <v>4.0485859691123581E-2</v>
      </c>
    </row>
    <row r="10" spans="1:33" x14ac:dyDescent="0.25">
      <c r="A10" s="197" t="s">
        <v>37</v>
      </c>
      <c r="B10" s="198"/>
      <c r="C10" s="199">
        <v>819.89725999999996</v>
      </c>
      <c r="D10" s="200"/>
      <c r="E10" s="199">
        <v>1000.6122</v>
      </c>
      <c r="F10" s="200"/>
      <c r="G10" s="201">
        <v>712.29351999999994</v>
      </c>
      <c r="H10" s="200"/>
      <c r="I10" s="202">
        <f>IF(OR(E10=0,E10="-"),"-",IF(G10="-",(0-E10)/E10,(G10-E10)/E10))</f>
        <v>-0.28814227929661468</v>
      </c>
      <c r="K10" s="199">
        <v>866.23222999999996</v>
      </c>
      <c r="L10" s="200"/>
      <c r="M10" s="199">
        <v>916.48451</v>
      </c>
      <c r="N10" s="200"/>
      <c r="O10" s="201">
        <v>724.44874000000004</v>
      </c>
      <c r="P10" s="200"/>
      <c r="Q10" s="202">
        <f>IF(OR(M10=0,M10="-"),"-",IF(O10="-",(0-M10)/M10,(O10-M10)/M10))</f>
        <v>-0.20953520534678755</v>
      </c>
      <c r="S10" s="199">
        <v>69.17783</v>
      </c>
      <c r="T10" s="200"/>
      <c r="U10" s="199">
        <v>81.789029999999997</v>
      </c>
      <c r="V10" s="200"/>
      <c r="W10" s="201">
        <v>83.820660000000004</v>
      </c>
      <c r="X10" s="200"/>
      <c r="Y10" s="202">
        <f>IF(OR(U10=0,U10="-"),"-",IF(W10="-",(0-U10)/U10,(W10-U10)/U10))</f>
        <v>2.4839883783925633E-2</v>
      </c>
      <c r="AA10" s="199">
        <v>797.05439999999999</v>
      </c>
      <c r="AB10" s="200"/>
      <c r="AC10" s="199">
        <v>834.69547999999998</v>
      </c>
      <c r="AD10" s="200"/>
      <c r="AE10" s="201">
        <v>640.62807999999995</v>
      </c>
      <c r="AF10" s="200"/>
      <c r="AG10" s="202">
        <f>IF(OR(AC10=0,AC10="-"),"-",IF(AE10="-",(0-AC10)/AC10,(AE10-AC10)/AC10))</f>
        <v>-0.2325008397074344</v>
      </c>
    </row>
    <row r="12" spans="1:33" ht="18" x14ac:dyDescent="0.25">
      <c r="A12" s="203" t="s">
        <v>15</v>
      </c>
      <c r="B12" s="204"/>
      <c r="C12" s="205">
        <f>C7+C8+C9+C10</f>
        <v>1441.69712</v>
      </c>
      <c r="D12" s="206"/>
      <c r="E12" s="205">
        <f>E7+E8+E9+E10</f>
        <v>1740.61238</v>
      </c>
      <c r="F12" s="206"/>
      <c r="G12" s="207">
        <f>G7+G8+G9+G10</f>
        <v>1474.6908199999998</v>
      </c>
      <c r="H12" s="206"/>
      <c r="I12" s="208">
        <f>IF(E12*1=0,"-",(G12-E12)/E12)</f>
        <v>-0.15277471483915345</v>
      </c>
      <c r="K12" s="205">
        <f>K7+K8+K9+K10</f>
        <v>1473.7630899999999</v>
      </c>
      <c r="L12" s="206"/>
      <c r="M12" s="205">
        <f>M7+M8+M9+M10</f>
        <v>1556.7843700000001</v>
      </c>
      <c r="N12" s="206"/>
      <c r="O12" s="207">
        <f>O7+O8+O9+O10</f>
        <v>1486.8460399999999</v>
      </c>
      <c r="P12" s="206"/>
      <c r="Q12" s="208">
        <f>IF(M12*1=0,"-",(O12-M12)/M12)</f>
        <v>-4.4924866505436568E-2</v>
      </c>
      <c r="S12" s="205">
        <f>S7+S8+S9+S10</f>
        <v>485.83465000000001</v>
      </c>
      <c r="T12" s="206"/>
      <c r="U12" s="205">
        <f>U7+U8+U9+U10</f>
        <v>408.59559000000002</v>
      </c>
      <c r="V12" s="206"/>
      <c r="W12" s="207">
        <f>W7+W8+W9+W10</f>
        <v>520.34475999999995</v>
      </c>
      <c r="X12" s="206"/>
      <c r="Y12" s="208">
        <f>IF(U12*1=0,"-",(W12-U12)/U12)</f>
        <v>0.27349578099949617</v>
      </c>
      <c r="AA12" s="205">
        <f>AA7+AA8+AA9+AA10</f>
        <v>987.92844000000002</v>
      </c>
      <c r="AB12" s="206"/>
      <c r="AC12" s="205">
        <f>AC7+AC8+AC9+AC10</f>
        <v>1148.18878</v>
      </c>
      <c r="AD12" s="206"/>
      <c r="AE12" s="207">
        <f>AE7+AE8+AE9+AE10</f>
        <v>966.50127999999995</v>
      </c>
      <c r="AF12" s="206"/>
      <c r="AG12" s="208">
        <f>IF(AC12*1=0,"-",(AE12-AC12)/AC12)</f>
        <v>-0.15823835171077008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1.2" right="1.2" top="0.25" bottom="0.5" header="0.3" footer="0.3"/>
  <pageSetup paperSize="9" scale="5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9"/>
  <sheetViews>
    <sheetView tabSelected="1" workbookViewId="0">
      <selection sqref="A1:AG1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18.7109375" customWidth="1"/>
    <col min="11" max="12" width="9.140625" customWidth="1"/>
  </cols>
  <sheetData>
    <row r="1" spans="1:12" ht="23.25" x14ac:dyDescent="0.25">
      <c r="A1" s="244" t="s">
        <v>187</v>
      </c>
      <c r="B1" s="245"/>
      <c r="C1" s="245"/>
      <c r="D1" s="245"/>
      <c r="E1" s="245"/>
      <c r="F1" s="245"/>
      <c r="G1" s="245"/>
      <c r="H1" s="245"/>
      <c r="I1" s="245"/>
      <c r="J1" s="233" t="s">
        <v>1</v>
      </c>
    </row>
    <row r="2" spans="1:12" ht="18" x14ac:dyDescent="0.25">
      <c r="A2" s="246" t="s">
        <v>2</v>
      </c>
      <c r="B2" s="245"/>
      <c r="C2" s="245"/>
      <c r="D2" s="245"/>
      <c r="E2" s="245"/>
      <c r="F2" s="245"/>
      <c r="G2" s="245"/>
      <c r="H2" s="245"/>
      <c r="I2" s="245"/>
      <c r="J2" s="209"/>
    </row>
    <row r="3" spans="1:12" ht="18" x14ac:dyDescent="0.25">
      <c r="A3" s="246" t="s">
        <v>3</v>
      </c>
      <c r="B3" s="245"/>
      <c r="C3" s="245"/>
      <c r="D3" s="245"/>
      <c r="E3" s="245"/>
      <c r="F3" s="245"/>
      <c r="G3" s="245"/>
      <c r="H3" s="245"/>
      <c r="I3" s="245"/>
      <c r="J3" s="209"/>
    </row>
    <row r="5" spans="1:12" ht="51" customHeight="1" x14ac:dyDescent="0.25">
      <c r="A5" s="210" t="s">
        <v>8</v>
      </c>
      <c r="B5" s="257" t="s">
        <v>17</v>
      </c>
      <c r="C5" s="257" t="s">
        <v>18</v>
      </c>
      <c r="D5" s="258" t="s">
        <v>57</v>
      </c>
      <c r="E5" s="258" t="s">
        <v>11</v>
      </c>
      <c r="F5" s="258" t="s">
        <v>12</v>
      </c>
      <c r="G5" s="258" t="s">
        <v>37</v>
      </c>
      <c r="H5" s="256" t="s">
        <v>19</v>
      </c>
      <c r="I5" s="256" t="s">
        <v>19</v>
      </c>
      <c r="J5" s="256" t="s">
        <v>19</v>
      </c>
    </row>
    <row r="6" spans="1:12" x14ac:dyDescent="0.25">
      <c r="A6" s="212" t="s">
        <v>20</v>
      </c>
      <c r="B6" s="245"/>
      <c r="C6" s="245"/>
      <c r="D6" s="245"/>
      <c r="E6" s="245"/>
      <c r="F6" s="245"/>
      <c r="G6" s="245"/>
      <c r="H6" s="245"/>
      <c r="I6" s="245"/>
      <c r="J6" s="245"/>
    </row>
    <row r="7" spans="1:12" ht="15.75" x14ac:dyDescent="0.25">
      <c r="A7" s="212" t="s">
        <v>21</v>
      </c>
      <c r="B7" s="245"/>
      <c r="C7" s="245"/>
      <c r="D7" s="245"/>
      <c r="E7" s="245"/>
      <c r="F7" s="245"/>
      <c r="G7" s="245"/>
      <c r="H7" s="211">
        <v>2015</v>
      </c>
      <c r="I7" s="211">
        <v>2014</v>
      </c>
      <c r="J7" s="211">
        <v>2013</v>
      </c>
    </row>
    <row r="8" spans="1:12" ht="15.75" x14ac:dyDescent="0.25">
      <c r="A8" s="213" t="s">
        <v>22</v>
      </c>
      <c r="B8" s="254"/>
      <c r="C8" s="245"/>
      <c r="D8" s="214"/>
      <c r="E8" s="214"/>
      <c r="F8" s="214"/>
      <c r="G8" s="214"/>
      <c r="H8" s="215"/>
      <c r="I8" s="216"/>
      <c r="J8" s="216"/>
    </row>
    <row r="9" spans="1:12" ht="15.75" x14ac:dyDescent="0.25">
      <c r="A9" s="217" t="s">
        <v>139</v>
      </c>
      <c r="B9" s="255"/>
      <c r="C9" s="245"/>
      <c r="D9" s="218">
        <v>0</v>
      </c>
      <c r="E9" s="218">
        <v>0</v>
      </c>
      <c r="F9" s="218">
        <v>0</v>
      </c>
      <c r="G9" s="218">
        <v>1.84</v>
      </c>
      <c r="H9" s="219">
        <f t="shared" ref="H9:H22" si="0">SUM(D9,E9,F9,G9)</f>
        <v>1.84</v>
      </c>
      <c r="I9" s="218">
        <v>1.94712</v>
      </c>
      <c r="J9" s="218">
        <v>2.7461000000000002</v>
      </c>
      <c r="K9" s="234"/>
      <c r="L9" s="235"/>
    </row>
    <row r="10" spans="1:12" ht="15.75" x14ac:dyDescent="0.25">
      <c r="A10" s="220" t="s">
        <v>23</v>
      </c>
      <c r="B10" s="253"/>
      <c r="C10" s="245"/>
      <c r="D10" s="221">
        <v>0</v>
      </c>
      <c r="E10" s="221">
        <v>0</v>
      </c>
      <c r="F10" s="221">
        <v>0</v>
      </c>
      <c r="G10" s="221">
        <v>6.3443199999999997</v>
      </c>
      <c r="H10" s="222">
        <f t="shared" si="0"/>
        <v>6.3443199999999997</v>
      </c>
      <c r="I10" s="221">
        <v>13.688879999999999</v>
      </c>
      <c r="J10" s="221">
        <v>21.283840000000001</v>
      </c>
    </row>
    <row r="11" spans="1:12" ht="15.75" x14ac:dyDescent="0.25">
      <c r="A11" s="217" t="s">
        <v>24</v>
      </c>
      <c r="B11" s="255"/>
      <c r="C11" s="245"/>
      <c r="D11" s="218">
        <v>0</v>
      </c>
      <c r="E11" s="218">
        <v>0</v>
      </c>
      <c r="F11" s="218">
        <v>0</v>
      </c>
      <c r="G11" s="218">
        <v>0</v>
      </c>
      <c r="H11" s="219">
        <f t="shared" si="0"/>
        <v>0</v>
      </c>
      <c r="I11" s="218">
        <v>7.8200000000000006E-2</v>
      </c>
      <c r="J11" s="218">
        <v>0</v>
      </c>
    </row>
    <row r="12" spans="1:12" ht="15.75" x14ac:dyDescent="0.25">
      <c r="A12" s="220" t="s">
        <v>26</v>
      </c>
      <c r="B12" s="253"/>
      <c r="C12" s="245"/>
      <c r="D12" s="221">
        <v>0</v>
      </c>
      <c r="E12" s="221">
        <v>0</v>
      </c>
      <c r="F12" s="221">
        <v>0</v>
      </c>
      <c r="G12" s="221">
        <v>36.804960000000001</v>
      </c>
      <c r="H12" s="222">
        <f t="shared" si="0"/>
        <v>36.804960000000001</v>
      </c>
      <c r="I12" s="221">
        <v>28.012799999999999</v>
      </c>
      <c r="J12" s="221">
        <v>40.15278</v>
      </c>
    </row>
    <row r="13" spans="1:12" ht="15.75" x14ac:dyDescent="0.25">
      <c r="A13" s="217" t="s">
        <v>27</v>
      </c>
      <c r="B13" s="255"/>
      <c r="C13" s="245"/>
      <c r="D13" s="218">
        <v>0</v>
      </c>
      <c r="E13" s="218">
        <v>0</v>
      </c>
      <c r="F13" s="218">
        <v>0</v>
      </c>
      <c r="G13" s="218">
        <v>9.5049799999999998</v>
      </c>
      <c r="H13" s="219">
        <f t="shared" si="0"/>
        <v>9.5049799999999998</v>
      </c>
      <c r="I13" s="218">
        <v>13.268700000000001</v>
      </c>
      <c r="J13" s="218">
        <v>10.55944</v>
      </c>
    </row>
    <row r="14" spans="1:12" ht="15.75" x14ac:dyDescent="0.25">
      <c r="A14" s="220" t="s">
        <v>28</v>
      </c>
      <c r="B14" s="253"/>
      <c r="C14" s="245"/>
      <c r="D14" s="221">
        <v>0</v>
      </c>
      <c r="E14" s="221">
        <v>0</v>
      </c>
      <c r="F14" s="221">
        <v>0</v>
      </c>
      <c r="G14" s="221">
        <v>1.0580000000000001</v>
      </c>
      <c r="H14" s="222">
        <f t="shared" si="0"/>
        <v>1.0580000000000001</v>
      </c>
      <c r="I14" s="221">
        <v>0.69</v>
      </c>
      <c r="J14" s="221">
        <v>0</v>
      </c>
    </row>
    <row r="15" spans="1:12" ht="15.75" x14ac:dyDescent="0.25">
      <c r="A15" s="217" t="s">
        <v>167</v>
      </c>
      <c r="B15" s="255"/>
      <c r="C15" s="245"/>
      <c r="D15" s="218">
        <v>0</v>
      </c>
      <c r="E15" s="218">
        <v>0</v>
      </c>
      <c r="F15" s="218">
        <v>0</v>
      </c>
      <c r="G15" s="218">
        <v>3.3441999999999998</v>
      </c>
      <c r="H15" s="219">
        <f t="shared" si="0"/>
        <v>3.3441999999999998</v>
      </c>
      <c r="I15" s="218">
        <v>2.1408399999999999</v>
      </c>
      <c r="J15" s="218">
        <v>2.2080000000000002</v>
      </c>
    </row>
    <row r="16" spans="1:12" ht="15.75" x14ac:dyDescent="0.25">
      <c r="A16" s="220" t="s">
        <v>29</v>
      </c>
      <c r="B16" s="253"/>
      <c r="C16" s="245"/>
      <c r="D16" s="221">
        <v>0</v>
      </c>
      <c r="E16" s="221">
        <v>0</v>
      </c>
      <c r="F16" s="221">
        <v>0</v>
      </c>
      <c r="G16" s="221">
        <v>9.5069800000000004</v>
      </c>
      <c r="H16" s="222">
        <f t="shared" si="0"/>
        <v>9.5069800000000004</v>
      </c>
      <c r="I16" s="221">
        <v>9.9428999999999998</v>
      </c>
      <c r="J16" s="221">
        <v>10.51022</v>
      </c>
    </row>
    <row r="17" spans="1:12" ht="15.75" x14ac:dyDescent="0.25">
      <c r="A17" s="217" t="s">
        <v>168</v>
      </c>
      <c r="B17" s="255"/>
      <c r="C17" s="245"/>
      <c r="D17" s="218">
        <v>0</v>
      </c>
      <c r="E17" s="218">
        <v>0</v>
      </c>
      <c r="F17" s="218">
        <v>0</v>
      </c>
      <c r="G17" s="218">
        <v>0</v>
      </c>
      <c r="H17" s="219">
        <f t="shared" si="0"/>
        <v>0</v>
      </c>
      <c r="I17" s="218">
        <v>1.8859999999999998E-2</v>
      </c>
      <c r="J17" s="218">
        <v>6.2640000000000001E-2</v>
      </c>
    </row>
    <row r="18" spans="1:12" ht="15.75" x14ac:dyDescent="0.25">
      <c r="A18" s="220" t="s">
        <v>30</v>
      </c>
      <c r="B18" s="253"/>
      <c r="C18" s="245"/>
      <c r="D18" s="221">
        <v>0</v>
      </c>
      <c r="E18" s="221">
        <v>0</v>
      </c>
      <c r="F18" s="221">
        <v>0</v>
      </c>
      <c r="G18" s="221">
        <v>5.827</v>
      </c>
      <c r="H18" s="222">
        <f t="shared" si="0"/>
        <v>5.827</v>
      </c>
      <c r="I18" s="221">
        <v>2.9605600000000001</v>
      </c>
      <c r="J18" s="221">
        <v>16.268820000000002</v>
      </c>
    </row>
    <row r="19" spans="1:12" ht="15.75" x14ac:dyDescent="0.25">
      <c r="A19" s="217" t="s">
        <v>33</v>
      </c>
      <c r="B19" s="255"/>
      <c r="C19" s="245"/>
      <c r="D19" s="218">
        <v>0</v>
      </c>
      <c r="E19" s="218">
        <v>0</v>
      </c>
      <c r="F19" s="218">
        <v>0</v>
      </c>
      <c r="G19" s="218">
        <v>2.024</v>
      </c>
      <c r="H19" s="219">
        <f t="shared" si="0"/>
        <v>2.024</v>
      </c>
      <c r="I19" s="218">
        <v>4.1150000000000002</v>
      </c>
      <c r="J19" s="218">
        <v>2.4740000000000002</v>
      </c>
    </row>
    <row r="20" spans="1:12" ht="15.75" x14ac:dyDescent="0.25">
      <c r="A20" s="220" t="s">
        <v>35</v>
      </c>
      <c r="B20" s="253"/>
      <c r="C20" s="245"/>
      <c r="D20" s="221">
        <v>0</v>
      </c>
      <c r="E20" s="221">
        <v>0</v>
      </c>
      <c r="F20" s="221">
        <v>0</v>
      </c>
      <c r="G20" s="221">
        <v>9.1999999999999998E-2</v>
      </c>
      <c r="H20" s="222">
        <f t="shared" si="0"/>
        <v>9.1999999999999998E-2</v>
      </c>
      <c r="I20" s="221">
        <v>2.3E-2</v>
      </c>
      <c r="J20" s="221">
        <v>4.0000000000000001E-3</v>
      </c>
    </row>
    <row r="21" spans="1:12" ht="15.75" x14ac:dyDescent="0.25">
      <c r="A21" s="217" t="s">
        <v>36</v>
      </c>
      <c r="B21" s="255"/>
      <c r="C21" s="245"/>
      <c r="D21" s="218">
        <v>0</v>
      </c>
      <c r="E21" s="218">
        <v>0</v>
      </c>
      <c r="F21" s="218">
        <v>0</v>
      </c>
      <c r="G21" s="218">
        <v>27.108879999999999</v>
      </c>
      <c r="H21" s="219">
        <f t="shared" si="0"/>
        <v>27.108879999999999</v>
      </c>
      <c r="I21" s="218">
        <v>48.256059999999998</v>
      </c>
      <c r="J21" s="218">
        <v>35.99</v>
      </c>
    </row>
    <row r="22" spans="1:12" ht="15.75" x14ac:dyDescent="0.25">
      <c r="A22" s="220" t="s">
        <v>37</v>
      </c>
      <c r="B22" s="253"/>
      <c r="C22" s="245"/>
      <c r="D22" s="221">
        <v>0</v>
      </c>
      <c r="E22" s="221">
        <v>0</v>
      </c>
      <c r="F22" s="221">
        <v>0</v>
      </c>
      <c r="G22" s="221">
        <v>0</v>
      </c>
      <c r="H22" s="222">
        <f t="shared" si="0"/>
        <v>0</v>
      </c>
      <c r="I22" s="221">
        <v>9.3930000000000007</v>
      </c>
      <c r="J22" s="221">
        <v>2.9769999999999999</v>
      </c>
    </row>
    <row r="23" spans="1:12" ht="15.75" x14ac:dyDescent="0.25">
      <c r="A23" s="223" t="s">
        <v>38</v>
      </c>
      <c r="B23" s="250"/>
      <c r="C23" s="245"/>
      <c r="D23" s="224">
        <f t="shared" ref="D23:J23" si="1">SUM(D9,D10,D11,D12,D13,D14,D15,D16,D17,D18,D19,D20,D21,D22)</f>
        <v>0</v>
      </c>
      <c r="E23" s="224">
        <f t="shared" si="1"/>
        <v>0</v>
      </c>
      <c r="F23" s="224">
        <f t="shared" si="1"/>
        <v>0</v>
      </c>
      <c r="G23" s="224">
        <f t="shared" si="1"/>
        <v>103.45532</v>
      </c>
      <c r="H23" s="225">
        <f t="shared" si="1"/>
        <v>103.45532</v>
      </c>
      <c r="I23" s="221">
        <f t="shared" si="1"/>
        <v>134.53591999999998</v>
      </c>
      <c r="J23" s="221">
        <f t="shared" si="1"/>
        <v>145.23684000000003</v>
      </c>
    </row>
    <row r="25" spans="1:12" ht="15.75" x14ac:dyDescent="0.25">
      <c r="A25" s="213" t="s">
        <v>39</v>
      </c>
      <c r="B25" s="254"/>
      <c r="C25" s="245"/>
      <c r="D25" s="214"/>
      <c r="E25" s="214"/>
      <c r="F25" s="214"/>
      <c r="G25" s="214"/>
      <c r="H25" s="215"/>
      <c r="I25" s="216"/>
      <c r="J25" s="216"/>
    </row>
    <row r="26" spans="1:12" ht="15.75" x14ac:dyDescent="0.25">
      <c r="A26" s="217" t="s">
        <v>40</v>
      </c>
      <c r="B26" s="255"/>
      <c r="C26" s="245"/>
      <c r="D26" s="218">
        <v>0</v>
      </c>
      <c r="E26" s="218">
        <v>0</v>
      </c>
      <c r="F26" s="218">
        <v>0</v>
      </c>
      <c r="G26" s="218">
        <v>0</v>
      </c>
      <c r="H26" s="219">
        <f t="shared" ref="H26:H32" si="2">SUM(D26,E26,F26,G26)</f>
        <v>0</v>
      </c>
      <c r="I26" s="218">
        <v>1.518</v>
      </c>
      <c r="J26" s="218">
        <v>0</v>
      </c>
      <c r="K26" s="234"/>
      <c r="L26" s="235"/>
    </row>
    <row r="27" spans="1:12" ht="15.75" x14ac:dyDescent="0.25">
      <c r="A27" s="220" t="s">
        <v>41</v>
      </c>
      <c r="B27" s="253"/>
      <c r="C27" s="245"/>
      <c r="D27" s="221">
        <v>0</v>
      </c>
      <c r="E27" s="221">
        <v>0</v>
      </c>
      <c r="F27" s="221">
        <v>0</v>
      </c>
      <c r="G27" s="221">
        <v>0</v>
      </c>
      <c r="H27" s="222">
        <f t="shared" si="2"/>
        <v>0</v>
      </c>
      <c r="I27" s="221">
        <v>1.518</v>
      </c>
      <c r="J27" s="221">
        <v>0.94099999999999995</v>
      </c>
    </row>
    <row r="28" spans="1:12" ht="15.75" x14ac:dyDescent="0.25">
      <c r="A28" s="217" t="s">
        <v>141</v>
      </c>
      <c r="B28" s="255"/>
      <c r="C28" s="245"/>
      <c r="D28" s="218">
        <v>0</v>
      </c>
      <c r="E28" s="218">
        <v>0</v>
      </c>
      <c r="F28" s="218">
        <v>0</v>
      </c>
      <c r="G28" s="218">
        <v>0.37352000000000002</v>
      </c>
      <c r="H28" s="219">
        <f t="shared" si="2"/>
        <v>0.37352000000000002</v>
      </c>
      <c r="I28" s="218">
        <v>0.93932000000000004</v>
      </c>
      <c r="J28" s="218">
        <v>0.58328000000000002</v>
      </c>
    </row>
    <row r="29" spans="1:12" ht="15.75" x14ac:dyDescent="0.25">
      <c r="A29" s="220" t="s">
        <v>142</v>
      </c>
      <c r="B29" s="253"/>
      <c r="C29" s="245"/>
      <c r="D29" s="221">
        <v>0</v>
      </c>
      <c r="E29" s="221">
        <v>0</v>
      </c>
      <c r="F29" s="221">
        <v>0</v>
      </c>
      <c r="G29" s="221">
        <v>0</v>
      </c>
      <c r="H29" s="222">
        <f t="shared" si="2"/>
        <v>0</v>
      </c>
      <c r="I29" s="221">
        <v>0.36899999999999999</v>
      </c>
      <c r="J29" s="221">
        <v>0.21199999999999999</v>
      </c>
    </row>
    <row r="30" spans="1:12" ht="15.75" x14ac:dyDescent="0.25">
      <c r="A30" s="217" t="s">
        <v>143</v>
      </c>
      <c r="B30" s="255"/>
      <c r="C30" s="245"/>
      <c r="D30" s="218">
        <v>0</v>
      </c>
      <c r="E30" s="218">
        <v>0</v>
      </c>
      <c r="F30" s="218">
        <v>0</v>
      </c>
      <c r="G30" s="218">
        <v>0</v>
      </c>
      <c r="H30" s="219">
        <f t="shared" si="2"/>
        <v>0</v>
      </c>
      <c r="I30" s="218">
        <v>0</v>
      </c>
      <c r="J30" s="218">
        <v>4.5999999999999999E-2</v>
      </c>
    </row>
    <row r="31" spans="1:12" ht="15.75" x14ac:dyDescent="0.25">
      <c r="A31" s="220" t="s">
        <v>42</v>
      </c>
      <c r="B31" s="253"/>
      <c r="C31" s="245"/>
      <c r="D31" s="221">
        <v>0</v>
      </c>
      <c r="E31" s="221">
        <v>0</v>
      </c>
      <c r="F31" s="221">
        <v>0</v>
      </c>
      <c r="G31" s="221">
        <v>1.5129999999999999</v>
      </c>
      <c r="H31" s="222">
        <f t="shared" si="2"/>
        <v>1.5129999999999999</v>
      </c>
      <c r="I31" s="221">
        <v>0</v>
      </c>
      <c r="J31" s="221">
        <v>0</v>
      </c>
    </row>
    <row r="32" spans="1:12" ht="15.75" x14ac:dyDescent="0.25">
      <c r="A32" s="217" t="s">
        <v>43</v>
      </c>
      <c r="B32" s="255"/>
      <c r="C32" s="245"/>
      <c r="D32" s="218">
        <v>0</v>
      </c>
      <c r="E32" s="218">
        <v>0</v>
      </c>
      <c r="F32" s="218">
        <v>0</v>
      </c>
      <c r="G32" s="218">
        <v>4.806</v>
      </c>
      <c r="H32" s="219">
        <f t="shared" si="2"/>
        <v>4.806</v>
      </c>
      <c r="I32" s="218">
        <v>0</v>
      </c>
      <c r="J32" s="218">
        <v>0</v>
      </c>
    </row>
    <row r="33" spans="1:12" ht="15.75" x14ac:dyDescent="0.25">
      <c r="A33" s="223" t="s">
        <v>38</v>
      </c>
      <c r="B33" s="250"/>
      <c r="C33" s="245"/>
      <c r="D33" s="224">
        <f t="shared" ref="D33:J33" si="3">SUM(D26,D27,D28,D29,D30,D31,D32)</f>
        <v>0</v>
      </c>
      <c r="E33" s="224">
        <f t="shared" si="3"/>
        <v>0</v>
      </c>
      <c r="F33" s="224">
        <f t="shared" si="3"/>
        <v>0</v>
      </c>
      <c r="G33" s="224">
        <f t="shared" si="3"/>
        <v>6.69252</v>
      </c>
      <c r="H33" s="225">
        <f t="shared" si="3"/>
        <v>6.69252</v>
      </c>
      <c r="I33" s="221">
        <f t="shared" si="3"/>
        <v>4.3443199999999997</v>
      </c>
      <c r="J33" s="221">
        <f t="shared" si="3"/>
        <v>1.7822800000000001</v>
      </c>
    </row>
    <row r="35" spans="1:12" ht="15.75" x14ac:dyDescent="0.25">
      <c r="A35" s="213" t="s">
        <v>47</v>
      </c>
      <c r="B35" s="254"/>
      <c r="C35" s="245"/>
      <c r="D35" s="214"/>
      <c r="E35" s="214"/>
      <c r="F35" s="214"/>
      <c r="G35" s="214"/>
      <c r="H35" s="215"/>
      <c r="I35" s="216"/>
      <c r="J35" s="216"/>
    </row>
    <row r="36" spans="1:12" ht="15.75" x14ac:dyDescent="0.25">
      <c r="A36" s="217" t="s">
        <v>146</v>
      </c>
      <c r="B36" s="255"/>
      <c r="C36" s="245"/>
      <c r="D36" s="218">
        <v>0</v>
      </c>
      <c r="E36" s="218">
        <v>0</v>
      </c>
      <c r="F36" s="218">
        <v>0.76819999999999999</v>
      </c>
      <c r="G36" s="218">
        <v>0</v>
      </c>
      <c r="H36" s="219">
        <f>SUM(D36,E36,F36,G36)</f>
        <v>0.76819999999999999</v>
      </c>
      <c r="I36" s="218">
        <v>1.196</v>
      </c>
      <c r="J36" s="218">
        <v>0</v>
      </c>
      <c r="K36" s="234"/>
      <c r="L36" s="235"/>
    </row>
    <row r="37" spans="1:12" ht="15.75" x14ac:dyDescent="0.25">
      <c r="A37" s="220" t="s">
        <v>52</v>
      </c>
      <c r="B37" s="253"/>
      <c r="C37" s="245"/>
      <c r="D37" s="221">
        <v>0</v>
      </c>
      <c r="E37" s="221">
        <v>0</v>
      </c>
      <c r="F37" s="221">
        <v>5.5199999999999999E-2</v>
      </c>
      <c r="G37" s="221">
        <v>0</v>
      </c>
      <c r="H37" s="222">
        <f>SUM(D37,E37,F37,G37)</f>
        <v>5.5199999999999999E-2</v>
      </c>
      <c r="I37" s="221">
        <v>0</v>
      </c>
      <c r="J37" s="221">
        <v>0</v>
      </c>
    </row>
    <row r="38" spans="1:12" ht="15.75" x14ac:dyDescent="0.25">
      <c r="A38" s="223" t="s">
        <v>38</v>
      </c>
      <c r="B38" s="250"/>
      <c r="C38" s="245"/>
      <c r="D38" s="224">
        <f t="shared" ref="D38:J38" si="4">SUM(D36,D37)</f>
        <v>0</v>
      </c>
      <c r="E38" s="224">
        <f t="shared" si="4"/>
        <v>0</v>
      </c>
      <c r="F38" s="224">
        <f t="shared" si="4"/>
        <v>0.82340000000000002</v>
      </c>
      <c r="G38" s="224">
        <f t="shared" si="4"/>
        <v>0</v>
      </c>
      <c r="H38" s="225">
        <f t="shared" si="4"/>
        <v>0.82340000000000002</v>
      </c>
      <c r="I38" s="221">
        <f t="shared" si="4"/>
        <v>1.196</v>
      </c>
      <c r="J38" s="221">
        <f t="shared" si="4"/>
        <v>0</v>
      </c>
    </row>
    <row r="40" spans="1:12" ht="15.75" x14ac:dyDescent="0.25">
      <c r="A40" s="213" t="s">
        <v>55</v>
      </c>
      <c r="B40" s="254"/>
      <c r="C40" s="245"/>
      <c r="D40" s="214"/>
      <c r="E40" s="214"/>
      <c r="F40" s="214"/>
      <c r="G40" s="214"/>
      <c r="H40" s="215"/>
      <c r="I40" s="216"/>
      <c r="J40" s="216"/>
    </row>
    <row r="41" spans="1:12" ht="15.75" x14ac:dyDescent="0.25">
      <c r="A41" s="217" t="s">
        <v>56</v>
      </c>
      <c r="B41" s="255"/>
      <c r="C41" s="245"/>
      <c r="D41" s="218">
        <v>0</v>
      </c>
      <c r="E41" s="218">
        <v>0</v>
      </c>
      <c r="F41" s="218">
        <v>5.0599999999999999E-2</v>
      </c>
      <c r="G41" s="218">
        <v>0</v>
      </c>
      <c r="H41" s="219">
        <f>SUM(D41,E41,F41,G41)</f>
        <v>5.0599999999999999E-2</v>
      </c>
      <c r="I41" s="218">
        <v>0</v>
      </c>
      <c r="J41" s="218">
        <v>4.4999999999999998E-2</v>
      </c>
      <c r="K41" s="234"/>
      <c r="L41" s="235"/>
    </row>
    <row r="42" spans="1:12" ht="15.75" x14ac:dyDescent="0.25">
      <c r="A42" s="220" t="s">
        <v>57</v>
      </c>
      <c r="B42" s="253"/>
      <c r="C42" s="245"/>
      <c r="D42" s="221">
        <v>0</v>
      </c>
      <c r="E42" s="221">
        <v>0</v>
      </c>
      <c r="F42" s="221">
        <v>0</v>
      </c>
      <c r="G42" s="221">
        <v>65.429599999999994</v>
      </c>
      <c r="H42" s="222">
        <f>SUM(D42,E42,F42,G42)</f>
        <v>65.429599999999994</v>
      </c>
      <c r="I42" s="221">
        <v>94.967560000000006</v>
      </c>
      <c r="J42" s="221">
        <v>50.811700000000002</v>
      </c>
    </row>
    <row r="43" spans="1:12" ht="15.75" x14ac:dyDescent="0.25">
      <c r="A43" s="223" t="s">
        <v>38</v>
      </c>
      <c r="B43" s="250"/>
      <c r="C43" s="245"/>
      <c r="D43" s="224">
        <f t="shared" ref="D43:J43" si="5">SUM(D41,D42)</f>
        <v>0</v>
      </c>
      <c r="E43" s="224">
        <f t="shared" si="5"/>
        <v>0</v>
      </c>
      <c r="F43" s="224">
        <f t="shared" si="5"/>
        <v>5.0599999999999999E-2</v>
      </c>
      <c r="G43" s="224">
        <f t="shared" si="5"/>
        <v>65.429599999999994</v>
      </c>
      <c r="H43" s="225">
        <f t="shared" si="5"/>
        <v>65.480199999999996</v>
      </c>
      <c r="I43" s="221">
        <f t="shared" si="5"/>
        <v>94.967560000000006</v>
      </c>
      <c r="J43" s="221">
        <f t="shared" si="5"/>
        <v>50.856700000000004</v>
      </c>
    </row>
    <row r="45" spans="1:12" ht="15.75" x14ac:dyDescent="0.25">
      <c r="A45" s="213" t="s">
        <v>58</v>
      </c>
      <c r="B45" s="254"/>
      <c r="C45" s="245"/>
      <c r="D45" s="214"/>
      <c r="E45" s="214"/>
      <c r="F45" s="214"/>
      <c r="G45" s="214"/>
      <c r="H45" s="215"/>
      <c r="I45" s="216"/>
      <c r="J45" s="216"/>
    </row>
    <row r="46" spans="1:12" ht="15.75" x14ac:dyDescent="0.25">
      <c r="A46" s="217" t="s">
        <v>59</v>
      </c>
      <c r="B46" s="255"/>
      <c r="C46" s="245"/>
      <c r="D46" s="218">
        <v>0</v>
      </c>
      <c r="E46" s="218">
        <v>0</v>
      </c>
      <c r="F46" s="218">
        <v>0</v>
      </c>
      <c r="G46" s="218">
        <v>0</v>
      </c>
      <c r="H46" s="219">
        <f t="shared" ref="H46:H63" si="6">SUM(D46,E46,F46,G46)</f>
        <v>0</v>
      </c>
      <c r="I46" s="218">
        <v>15.686</v>
      </c>
      <c r="J46" s="218">
        <v>8.0459999999999994</v>
      </c>
      <c r="K46" s="234"/>
      <c r="L46" s="235"/>
    </row>
    <row r="47" spans="1:12" ht="15.75" x14ac:dyDescent="0.25">
      <c r="A47" s="220" t="s">
        <v>11</v>
      </c>
      <c r="B47" s="253"/>
      <c r="C47" s="245"/>
      <c r="D47" s="221">
        <v>0</v>
      </c>
      <c r="E47" s="221">
        <v>0</v>
      </c>
      <c r="F47" s="221">
        <v>121.4952</v>
      </c>
      <c r="G47" s="221">
        <v>169.20663999999999</v>
      </c>
      <c r="H47" s="222">
        <f t="shared" si="6"/>
        <v>290.70184</v>
      </c>
      <c r="I47" s="221">
        <v>336.24369999999999</v>
      </c>
      <c r="J47" s="221">
        <v>413.57082000000003</v>
      </c>
    </row>
    <row r="48" spans="1:12" ht="15.75" x14ac:dyDescent="0.25">
      <c r="A48" s="217" t="s">
        <v>60</v>
      </c>
      <c r="B48" s="255"/>
      <c r="C48" s="245"/>
      <c r="D48" s="218">
        <v>0</v>
      </c>
      <c r="E48" s="218">
        <v>0</v>
      </c>
      <c r="F48" s="218">
        <v>13.225</v>
      </c>
      <c r="G48" s="218">
        <v>0</v>
      </c>
      <c r="H48" s="219">
        <f t="shared" si="6"/>
        <v>13.225</v>
      </c>
      <c r="I48" s="218">
        <v>3.1417999999999999</v>
      </c>
      <c r="J48" s="218">
        <v>0.23</v>
      </c>
    </row>
    <row r="49" spans="1:10" ht="15.75" x14ac:dyDescent="0.25">
      <c r="A49" s="220" t="s">
        <v>61</v>
      </c>
      <c r="B49" s="253"/>
      <c r="C49" s="245"/>
      <c r="D49" s="221">
        <v>0</v>
      </c>
      <c r="E49" s="221">
        <v>0</v>
      </c>
      <c r="F49" s="221">
        <v>0</v>
      </c>
      <c r="G49" s="221">
        <v>0</v>
      </c>
      <c r="H49" s="222">
        <f t="shared" si="6"/>
        <v>0</v>
      </c>
      <c r="I49" s="221">
        <v>1.0089999999999999</v>
      </c>
      <c r="J49" s="221">
        <v>0</v>
      </c>
    </row>
    <row r="50" spans="1:10" ht="15.75" x14ac:dyDescent="0.25">
      <c r="A50" s="217" t="s">
        <v>63</v>
      </c>
      <c r="B50" s="255"/>
      <c r="C50" s="245"/>
      <c r="D50" s="218">
        <v>0</v>
      </c>
      <c r="E50" s="218">
        <v>0</v>
      </c>
      <c r="F50" s="218">
        <v>19.434999999999999</v>
      </c>
      <c r="G50" s="218">
        <v>5.5E-2</v>
      </c>
      <c r="H50" s="219">
        <f t="shared" si="6"/>
        <v>19.489999999999998</v>
      </c>
      <c r="I50" s="218">
        <v>4.6459999999999999</v>
      </c>
      <c r="J50" s="218">
        <v>0</v>
      </c>
    </row>
    <row r="51" spans="1:10" ht="15.75" x14ac:dyDescent="0.25">
      <c r="A51" s="220" t="s">
        <v>64</v>
      </c>
      <c r="B51" s="253"/>
      <c r="C51" s="245"/>
      <c r="D51" s="221">
        <v>0</v>
      </c>
      <c r="E51" s="221">
        <v>0</v>
      </c>
      <c r="F51" s="221">
        <v>0</v>
      </c>
      <c r="G51" s="221">
        <v>0</v>
      </c>
      <c r="H51" s="222">
        <f t="shared" si="6"/>
        <v>0</v>
      </c>
      <c r="I51" s="221">
        <v>4.5999999999999999E-2</v>
      </c>
      <c r="J51" s="221">
        <v>0.47899999999999998</v>
      </c>
    </row>
    <row r="52" spans="1:10" ht="15.75" x14ac:dyDescent="0.25">
      <c r="A52" s="217" t="s">
        <v>65</v>
      </c>
      <c r="B52" s="255"/>
      <c r="C52" s="245"/>
      <c r="D52" s="218">
        <v>0</v>
      </c>
      <c r="E52" s="218">
        <v>0</v>
      </c>
      <c r="F52" s="218">
        <v>8.7400000000000005E-2</v>
      </c>
      <c r="G52" s="218">
        <v>0</v>
      </c>
      <c r="H52" s="219">
        <f t="shared" si="6"/>
        <v>8.7400000000000005E-2</v>
      </c>
      <c r="I52" s="218">
        <v>0.33579999999999999</v>
      </c>
      <c r="J52" s="218">
        <v>4.5999999999999999E-2</v>
      </c>
    </row>
    <row r="53" spans="1:10" ht="15.75" x14ac:dyDescent="0.25">
      <c r="A53" s="220" t="s">
        <v>188</v>
      </c>
      <c r="B53" s="253"/>
      <c r="C53" s="245"/>
      <c r="D53" s="221">
        <v>0</v>
      </c>
      <c r="E53" s="221">
        <v>0</v>
      </c>
      <c r="F53" s="221">
        <v>0.18859999999999999</v>
      </c>
      <c r="G53" s="221">
        <v>0</v>
      </c>
      <c r="H53" s="222">
        <f t="shared" si="6"/>
        <v>0.18859999999999999</v>
      </c>
      <c r="I53" s="221">
        <v>0</v>
      </c>
      <c r="J53" s="221">
        <v>0</v>
      </c>
    </row>
    <row r="54" spans="1:10" ht="15.75" x14ac:dyDescent="0.25">
      <c r="A54" s="217" t="s">
        <v>67</v>
      </c>
      <c r="B54" s="255"/>
      <c r="C54" s="245"/>
      <c r="D54" s="218">
        <v>0</v>
      </c>
      <c r="E54" s="218">
        <v>0</v>
      </c>
      <c r="F54" s="218">
        <v>0.6946</v>
      </c>
      <c r="G54" s="218">
        <v>0</v>
      </c>
      <c r="H54" s="219">
        <f t="shared" si="6"/>
        <v>0.6946</v>
      </c>
      <c r="I54" s="218">
        <v>0.47977999999999998</v>
      </c>
      <c r="J54" s="218">
        <v>0.373</v>
      </c>
    </row>
    <row r="55" spans="1:10" ht="15.75" x14ac:dyDescent="0.25">
      <c r="A55" s="220" t="s">
        <v>172</v>
      </c>
      <c r="B55" s="253"/>
      <c r="C55" s="245"/>
      <c r="D55" s="221">
        <v>0</v>
      </c>
      <c r="E55" s="221">
        <v>0</v>
      </c>
      <c r="F55" s="221">
        <v>0.23</v>
      </c>
      <c r="G55" s="221">
        <v>0</v>
      </c>
      <c r="H55" s="222">
        <f t="shared" si="6"/>
        <v>0.23</v>
      </c>
      <c r="I55" s="221">
        <v>0</v>
      </c>
      <c r="J55" s="221">
        <v>0</v>
      </c>
    </row>
    <row r="56" spans="1:10" ht="15.75" x14ac:dyDescent="0.25">
      <c r="A56" s="217" t="s">
        <v>69</v>
      </c>
      <c r="B56" s="255"/>
      <c r="C56" s="245"/>
      <c r="D56" s="218">
        <v>0</v>
      </c>
      <c r="E56" s="218">
        <v>0</v>
      </c>
      <c r="F56" s="218">
        <v>0</v>
      </c>
      <c r="G56" s="218">
        <v>0</v>
      </c>
      <c r="H56" s="219">
        <f t="shared" si="6"/>
        <v>0</v>
      </c>
      <c r="I56" s="218">
        <v>0</v>
      </c>
      <c r="J56" s="218">
        <v>0.33500000000000002</v>
      </c>
    </row>
    <row r="57" spans="1:10" ht="15.75" x14ac:dyDescent="0.25">
      <c r="A57" s="220" t="s">
        <v>70</v>
      </c>
      <c r="B57" s="253"/>
      <c r="C57" s="245"/>
      <c r="D57" s="221">
        <v>0</v>
      </c>
      <c r="E57" s="221">
        <v>0</v>
      </c>
      <c r="F57" s="221">
        <v>9.1999999999999998E-2</v>
      </c>
      <c r="G57" s="221">
        <v>0</v>
      </c>
      <c r="H57" s="222">
        <f t="shared" si="6"/>
        <v>9.1999999999999998E-2</v>
      </c>
      <c r="I57" s="221">
        <v>0</v>
      </c>
      <c r="J57" s="221">
        <v>0</v>
      </c>
    </row>
    <row r="58" spans="1:10" ht="15.75" x14ac:dyDescent="0.25">
      <c r="A58" s="217" t="s">
        <v>72</v>
      </c>
      <c r="B58" s="255"/>
      <c r="C58" s="245"/>
      <c r="D58" s="218">
        <v>0</v>
      </c>
      <c r="E58" s="218">
        <v>0</v>
      </c>
      <c r="F58" s="218">
        <v>0.4738</v>
      </c>
      <c r="G58" s="218">
        <v>7.59</v>
      </c>
      <c r="H58" s="219">
        <f t="shared" si="6"/>
        <v>8.0638000000000005</v>
      </c>
      <c r="I58" s="218">
        <v>11.533799999999999</v>
      </c>
      <c r="J58" s="218">
        <v>10.952</v>
      </c>
    </row>
    <row r="59" spans="1:10" ht="15.75" x14ac:dyDescent="0.25">
      <c r="A59" s="220" t="s">
        <v>73</v>
      </c>
      <c r="B59" s="253"/>
      <c r="C59" s="245"/>
      <c r="D59" s="221">
        <v>0</v>
      </c>
      <c r="E59" s="221">
        <v>0</v>
      </c>
      <c r="F59" s="221">
        <v>0.93840000000000001</v>
      </c>
      <c r="G59" s="221">
        <v>0</v>
      </c>
      <c r="H59" s="222">
        <f t="shared" si="6"/>
        <v>0.93840000000000001</v>
      </c>
      <c r="I59" s="221">
        <v>0.53820000000000001</v>
      </c>
      <c r="J59" s="221">
        <v>0.53900000000000003</v>
      </c>
    </row>
    <row r="60" spans="1:10" ht="15.75" x14ac:dyDescent="0.25">
      <c r="A60" s="217" t="s">
        <v>175</v>
      </c>
      <c r="B60" s="255"/>
      <c r="C60" s="245"/>
      <c r="D60" s="218">
        <v>0</v>
      </c>
      <c r="E60" s="218">
        <v>0</v>
      </c>
      <c r="F60" s="218">
        <v>0</v>
      </c>
      <c r="G60" s="218">
        <v>0</v>
      </c>
      <c r="H60" s="219">
        <f t="shared" si="6"/>
        <v>0</v>
      </c>
      <c r="I60" s="218">
        <v>0</v>
      </c>
      <c r="J60" s="218">
        <v>6.9000000000000006E-2</v>
      </c>
    </row>
    <row r="61" spans="1:10" ht="15.75" x14ac:dyDescent="0.25">
      <c r="A61" s="220" t="s">
        <v>75</v>
      </c>
      <c r="B61" s="253"/>
      <c r="C61" s="245"/>
      <c r="D61" s="221">
        <v>0</v>
      </c>
      <c r="E61" s="221">
        <v>0</v>
      </c>
      <c r="F61" s="221">
        <v>0</v>
      </c>
      <c r="G61" s="221">
        <v>0</v>
      </c>
      <c r="H61" s="222">
        <f t="shared" si="6"/>
        <v>0</v>
      </c>
      <c r="I61" s="221">
        <v>0</v>
      </c>
      <c r="J61" s="221">
        <v>5.1999999999999998E-2</v>
      </c>
    </row>
    <row r="62" spans="1:10" ht="15.75" x14ac:dyDescent="0.25">
      <c r="A62" s="217" t="s">
        <v>76</v>
      </c>
      <c r="B62" s="255"/>
      <c r="C62" s="245"/>
      <c r="D62" s="218">
        <v>0</v>
      </c>
      <c r="E62" s="218">
        <v>0</v>
      </c>
      <c r="F62" s="218">
        <v>0</v>
      </c>
      <c r="G62" s="218">
        <v>0</v>
      </c>
      <c r="H62" s="219">
        <f t="shared" si="6"/>
        <v>0</v>
      </c>
      <c r="I62" s="218">
        <v>15.18</v>
      </c>
      <c r="J62" s="218">
        <v>4.5640000000000001</v>
      </c>
    </row>
    <row r="63" spans="1:10" ht="15.75" x14ac:dyDescent="0.25">
      <c r="A63" s="220" t="s">
        <v>37</v>
      </c>
      <c r="B63" s="253"/>
      <c r="C63" s="245"/>
      <c r="D63" s="221">
        <v>0</v>
      </c>
      <c r="E63" s="221">
        <v>0</v>
      </c>
      <c r="F63" s="221">
        <v>0</v>
      </c>
      <c r="G63" s="221">
        <v>0</v>
      </c>
      <c r="H63" s="222">
        <f t="shared" si="6"/>
        <v>0</v>
      </c>
      <c r="I63" s="221">
        <v>0.3</v>
      </c>
      <c r="J63" s="221">
        <v>0</v>
      </c>
    </row>
    <row r="64" spans="1:10" ht="15.75" x14ac:dyDescent="0.25">
      <c r="A64" s="223" t="s">
        <v>38</v>
      </c>
      <c r="B64" s="250"/>
      <c r="C64" s="245"/>
      <c r="D64" s="224">
        <f t="shared" ref="D64:J64" si="7">SUM(D46,D47,D48,D49,D50,D51,D52,D53,D54,D55,D56,D57,D58,D59,D60,D61,D62,D63)</f>
        <v>0</v>
      </c>
      <c r="E64" s="224">
        <f t="shared" si="7"/>
        <v>0</v>
      </c>
      <c r="F64" s="224">
        <f t="shared" si="7"/>
        <v>156.86000000000004</v>
      </c>
      <c r="G64" s="224">
        <f t="shared" si="7"/>
        <v>176.85164</v>
      </c>
      <c r="H64" s="225">
        <f t="shared" si="7"/>
        <v>333.71164000000005</v>
      </c>
      <c r="I64" s="221">
        <f t="shared" si="7"/>
        <v>389.14008000000001</v>
      </c>
      <c r="J64" s="221">
        <f t="shared" si="7"/>
        <v>439.25582000000003</v>
      </c>
    </row>
    <row r="66" spans="1:12" ht="15.75" x14ac:dyDescent="0.25">
      <c r="A66" s="213" t="s">
        <v>78</v>
      </c>
      <c r="B66" s="254"/>
      <c r="C66" s="245"/>
      <c r="D66" s="214"/>
      <c r="E66" s="214"/>
      <c r="F66" s="214"/>
      <c r="G66" s="214"/>
      <c r="H66" s="215"/>
      <c r="I66" s="216"/>
      <c r="J66" s="216"/>
    </row>
    <row r="67" spans="1:12" ht="15.75" x14ac:dyDescent="0.25">
      <c r="A67" s="217" t="s">
        <v>79</v>
      </c>
      <c r="B67" s="255"/>
      <c r="C67" s="245"/>
      <c r="D67" s="218">
        <v>0</v>
      </c>
      <c r="E67" s="218">
        <v>0</v>
      </c>
      <c r="F67" s="218">
        <v>0</v>
      </c>
      <c r="G67" s="218">
        <v>0</v>
      </c>
      <c r="H67" s="219">
        <f t="shared" ref="H67:H82" si="8">SUM(D67,E67,F67,G67)</f>
        <v>0</v>
      </c>
      <c r="I67" s="218">
        <v>12.716699999999999</v>
      </c>
      <c r="J67" s="218">
        <v>2.6970000000000001</v>
      </c>
      <c r="K67" s="234"/>
      <c r="L67" s="235"/>
    </row>
    <row r="68" spans="1:12" ht="15.75" x14ac:dyDescent="0.25">
      <c r="A68" s="220" t="s">
        <v>152</v>
      </c>
      <c r="B68" s="253"/>
      <c r="C68" s="245"/>
      <c r="D68" s="221">
        <v>0</v>
      </c>
      <c r="E68" s="221">
        <v>0</v>
      </c>
      <c r="F68" s="221">
        <v>0</v>
      </c>
      <c r="G68" s="221">
        <v>0</v>
      </c>
      <c r="H68" s="222">
        <f t="shared" si="8"/>
        <v>0</v>
      </c>
      <c r="I68" s="221">
        <v>9.0999999999999998E-2</v>
      </c>
      <c r="J68" s="221">
        <v>0</v>
      </c>
    </row>
    <row r="69" spans="1:12" ht="15.75" x14ac:dyDescent="0.25">
      <c r="A69" s="217" t="s">
        <v>80</v>
      </c>
      <c r="B69" s="255"/>
      <c r="C69" s="245"/>
      <c r="D69" s="218">
        <v>0</v>
      </c>
      <c r="E69" s="218">
        <v>0</v>
      </c>
      <c r="F69" s="218">
        <v>0</v>
      </c>
      <c r="G69" s="218">
        <v>0</v>
      </c>
      <c r="H69" s="219">
        <f t="shared" si="8"/>
        <v>0</v>
      </c>
      <c r="I69" s="218">
        <v>9.0999999999999998E-2</v>
      </c>
      <c r="J69" s="218">
        <v>0</v>
      </c>
    </row>
    <row r="70" spans="1:12" ht="15.75" x14ac:dyDescent="0.25">
      <c r="A70" s="220" t="s">
        <v>81</v>
      </c>
      <c r="B70" s="253"/>
      <c r="C70" s="245"/>
      <c r="D70" s="221">
        <v>0</v>
      </c>
      <c r="E70" s="221">
        <v>0</v>
      </c>
      <c r="F70" s="221">
        <v>0.46</v>
      </c>
      <c r="G70" s="221">
        <v>7.3369999999999997</v>
      </c>
      <c r="H70" s="222">
        <f t="shared" si="8"/>
        <v>7.7969999999999997</v>
      </c>
      <c r="I70" s="221">
        <v>9.2417999999999996</v>
      </c>
      <c r="J70" s="221">
        <v>5.625</v>
      </c>
    </row>
    <row r="71" spans="1:12" ht="15.75" x14ac:dyDescent="0.25">
      <c r="A71" s="217" t="s">
        <v>82</v>
      </c>
      <c r="B71" s="255"/>
      <c r="C71" s="245"/>
      <c r="D71" s="218">
        <v>0</v>
      </c>
      <c r="E71" s="218">
        <v>0</v>
      </c>
      <c r="F71" s="218">
        <v>0</v>
      </c>
      <c r="G71" s="218">
        <v>0</v>
      </c>
      <c r="H71" s="219">
        <f t="shared" si="8"/>
        <v>0</v>
      </c>
      <c r="I71" s="218">
        <v>0</v>
      </c>
      <c r="J71" s="218">
        <v>3.4959999999999998E-2</v>
      </c>
    </row>
    <row r="72" spans="1:12" ht="15.75" x14ac:dyDescent="0.25">
      <c r="A72" s="220" t="s">
        <v>85</v>
      </c>
      <c r="B72" s="253"/>
      <c r="C72" s="245"/>
      <c r="D72" s="221">
        <v>0</v>
      </c>
      <c r="E72" s="221">
        <v>0</v>
      </c>
      <c r="F72" s="221">
        <v>0</v>
      </c>
      <c r="G72" s="221">
        <v>13.064</v>
      </c>
      <c r="H72" s="222">
        <f t="shared" si="8"/>
        <v>13.064</v>
      </c>
      <c r="I72" s="221">
        <v>6.8659999999999997</v>
      </c>
      <c r="J72" s="221">
        <v>4.359</v>
      </c>
    </row>
    <row r="73" spans="1:12" ht="15.75" x14ac:dyDescent="0.25">
      <c r="A73" s="217" t="s">
        <v>86</v>
      </c>
      <c r="B73" s="255"/>
      <c r="C73" s="245"/>
      <c r="D73" s="218">
        <v>0</v>
      </c>
      <c r="E73" s="218">
        <v>0</v>
      </c>
      <c r="F73" s="218">
        <v>0</v>
      </c>
      <c r="G73" s="218">
        <v>1.0580000000000001</v>
      </c>
      <c r="H73" s="219">
        <f t="shared" si="8"/>
        <v>1.0580000000000001</v>
      </c>
      <c r="I73" s="218">
        <v>0.46</v>
      </c>
      <c r="J73" s="218">
        <v>4.1779999999999999</v>
      </c>
    </row>
    <row r="74" spans="1:12" ht="15.75" x14ac:dyDescent="0.25">
      <c r="A74" s="220" t="s">
        <v>189</v>
      </c>
      <c r="B74" s="253"/>
      <c r="C74" s="245"/>
      <c r="D74" s="221">
        <v>0</v>
      </c>
      <c r="E74" s="221">
        <v>0</v>
      </c>
      <c r="F74" s="221">
        <v>9.1999999999999998E-2</v>
      </c>
      <c r="G74" s="221">
        <v>0</v>
      </c>
      <c r="H74" s="222">
        <f t="shared" si="8"/>
        <v>9.1999999999999998E-2</v>
      </c>
      <c r="I74" s="221">
        <v>0</v>
      </c>
      <c r="J74" s="221">
        <v>0</v>
      </c>
    </row>
    <row r="75" spans="1:12" ht="15.75" x14ac:dyDescent="0.25">
      <c r="A75" s="217" t="s">
        <v>87</v>
      </c>
      <c r="B75" s="255"/>
      <c r="C75" s="245"/>
      <c r="D75" s="218">
        <v>0</v>
      </c>
      <c r="E75" s="218">
        <v>0</v>
      </c>
      <c r="F75" s="218">
        <v>0</v>
      </c>
      <c r="G75" s="218">
        <v>0</v>
      </c>
      <c r="H75" s="219">
        <f t="shared" si="8"/>
        <v>0</v>
      </c>
      <c r="I75" s="218">
        <v>0.13800000000000001</v>
      </c>
      <c r="J75" s="218">
        <v>0</v>
      </c>
    </row>
    <row r="76" spans="1:12" ht="15.75" x14ac:dyDescent="0.25">
      <c r="A76" s="220" t="s">
        <v>89</v>
      </c>
      <c r="B76" s="253"/>
      <c r="C76" s="245"/>
      <c r="D76" s="221">
        <v>0</v>
      </c>
      <c r="E76" s="221">
        <v>0</v>
      </c>
      <c r="F76" s="221">
        <v>3.6799999999999999E-2</v>
      </c>
      <c r="G76" s="221">
        <v>0</v>
      </c>
      <c r="H76" s="222">
        <f t="shared" si="8"/>
        <v>3.6799999999999999E-2</v>
      </c>
      <c r="I76" s="221">
        <v>0.2346</v>
      </c>
      <c r="J76" s="221">
        <v>8.5500000000000007E-2</v>
      </c>
    </row>
    <row r="77" spans="1:12" ht="15.75" x14ac:dyDescent="0.25">
      <c r="A77" s="217" t="s">
        <v>156</v>
      </c>
      <c r="B77" s="255"/>
      <c r="C77" s="245"/>
      <c r="D77" s="218">
        <v>0</v>
      </c>
      <c r="E77" s="218">
        <v>0</v>
      </c>
      <c r="F77" s="218">
        <v>0</v>
      </c>
      <c r="G77" s="218">
        <v>0</v>
      </c>
      <c r="H77" s="219">
        <f t="shared" si="8"/>
        <v>0</v>
      </c>
      <c r="I77" s="218">
        <v>2.76E-2</v>
      </c>
      <c r="J77" s="218">
        <v>0.05</v>
      </c>
    </row>
    <row r="78" spans="1:12" ht="15.75" x14ac:dyDescent="0.25">
      <c r="A78" s="220" t="s">
        <v>90</v>
      </c>
      <c r="B78" s="253"/>
      <c r="C78" s="245"/>
      <c r="D78" s="221">
        <v>0</v>
      </c>
      <c r="E78" s="221">
        <v>0</v>
      </c>
      <c r="F78" s="221">
        <v>0</v>
      </c>
      <c r="G78" s="221">
        <v>0</v>
      </c>
      <c r="H78" s="222">
        <f t="shared" si="8"/>
        <v>0</v>
      </c>
      <c r="I78" s="221">
        <v>0</v>
      </c>
      <c r="J78" s="221">
        <v>1.196E-2</v>
      </c>
    </row>
    <row r="79" spans="1:12" ht="15.75" x14ac:dyDescent="0.25">
      <c r="A79" s="217" t="s">
        <v>91</v>
      </c>
      <c r="B79" s="255"/>
      <c r="C79" s="245"/>
      <c r="D79" s="218">
        <v>0</v>
      </c>
      <c r="E79" s="218">
        <v>0</v>
      </c>
      <c r="F79" s="218">
        <v>0</v>
      </c>
      <c r="G79" s="218">
        <v>0</v>
      </c>
      <c r="H79" s="219">
        <f t="shared" si="8"/>
        <v>0</v>
      </c>
      <c r="I79" s="218">
        <v>0</v>
      </c>
      <c r="J79" s="218">
        <v>9.1999999999999998E-2</v>
      </c>
    </row>
    <row r="80" spans="1:12" ht="15.75" x14ac:dyDescent="0.25">
      <c r="A80" s="220" t="s">
        <v>92</v>
      </c>
      <c r="B80" s="253"/>
      <c r="C80" s="245"/>
      <c r="D80" s="221">
        <v>0</v>
      </c>
      <c r="E80" s="221">
        <v>0</v>
      </c>
      <c r="F80" s="221">
        <v>1.2374000000000001</v>
      </c>
      <c r="G80" s="221">
        <v>1.38</v>
      </c>
      <c r="H80" s="222">
        <f t="shared" si="8"/>
        <v>2.6173999999999999</v>
      </c>
      <c r="I80" s="221">
        <v>3.4453999999999998</v>
      </c>
      <c r="J80" s="221">
        <v>3.5968</v>
      </c>
    </row>
    <row r="81" spans="1:12" ht="15.75" x14ac:dyDescent="0.25">
      <c r="A81" s="217" t="s">
        <v>93</v>
      </c>
      <c r="B81" s="255"/>
      <c r="C81" s="245"/>
      <c r="D81" s="218">
        <v>0</v>
      </c>
      <c r="E81" s="218">
        <v>0</v>
      </c>
      <c r="F81" s="218">
        <v>0.69</v>
      </c>
      <c r="G81" s="218">
        <v>0</v>
      </c>
      <c r="H81" s="219">
        <f t="shared" si="8"/>
        <v>0.69</v>
      </c>
      <c r="I81" s="218">
        <v>0.27600000000000002</v>
      </c>
      <c r="J81" s="218">
        <v>0</v>
      </c>
    </row>
    <row r="82" spans="1:12" ht="15.75" x14ac:dyDescent="0.25">
      <c r="A82" s="220" t="s">
        <v>94</v>
      </c>
      <c r="B82" s="253"/>
      <c r="C82" s="245"/>
      <c r="D82" s="221">
        <v>0</v>
      </c>
      <c r="E82" s="221">
        <v>0</v>
      </c>
      <c r="F82" s="221">
        <v>0</v>
      </c>
      <c r="G82" s="221">
        <v>0.46</v>
      </c>
      <c r="H82" s="222">
        <f t="shared" si="8"/>
        <v>0.46</v>
      </c>
      <c r="I82" s="221">
        <v>0.46300000000000002</v>
      </c>
      <c r="J82" s="221">
        <v>0</v>
      </c>
    </row>
    <row r="83" spans="1:12" ht="15.75" x14ac:dyDescent="0.25">
      <c r="A83" s="223" t="s">
        <v>38</v>
      </c>
      <c r="B83" s="250"/>
      <c r="C83" s="245"/>
      <c r="D83" s="224">
        <f t="shared" ref="D83:J83" si="9">SUM(D67,D68,D69,D70,D71,D72,D73,D74,D75,D76,D77,D78,D79,D80,D81,D82)</f>
        <v>0</v>
      </c>
      <c r="E83" s="224">
        <f t="shared" si="9"/>
        <v>0</v>
      </c>
      <c r="F83" s="224">
        <f t="shared" si="9"/>
        <v>2.5162</v>
      </c>
      <c r="G83" s="224">
        <f t="shared" si="9"/>
        <v>23.298999999999999</v>
      </c>
      <c r="H83" s="225">
        <f t="shared" si="9"/>
        <v>25.815200000000001</v>
      </c>
      <c r="I83" s="221">
        <f t="shared" si="9"/>
        <v>34.051100000000005</v>
      </c>
      <c r="J83" s="221">
        <f t="shared" si="9"/>
        <v>20.730219999999996</v>
      </c>
    </row>
    <row r="85" spans="1:12" ht="15.75" x14ac:dyDescent="0.25">
      <c r="A85" s="213" t="s">
        <v>96</v>
      </c>
      <c r="B85" s="254"/>
      <c r="C85" s="245"/>
      <c r="D85" s="214"/>
      <c r="E85" s="214"/>
      <c r="F85" s="214"/>
      <c r="G85" s="214"/>
      <c r="H85" s="215"/>
      <c r="I85" s="216"/>
      <c r="J85" s="216"/>
    </row>
    <row r="86" spans="1:12" ht="15.75" x14ac:dyDescent="0.25">
      <c r="A86" s="217" t="s">
        <v>97</v>
      </c>
      <c r="B86" s="255"/>
      <c r="C86" s="245"/>
      <c r="D86" s="218">
        <v>0</v>
      </c>
      <c r="E86" s="218">
        <v>0</v>
      </c>
      <c r="F86" s="218">
        <v>0</v>
      </c>
      <c r="G86" s="218">
        <v>0</v>
      </c>
      <c r="H86" s="219">
        <f>SUM(D86,E86,F86,G86)</f>
        <v>0</v>
      </c>
      <c r="I86" s="218">
        <v>0</v>
      </c>
      <c r="J86" s="218">
        <v>0.24</v>
      </c>
      <c r="K86" s="234"/>
      <c r="L86" s="235"/>
    </row>
    <row r="87" spans="1:12" ht="15.75" x14ac:dyDescent="0.25">
      <c r="A87" s="220" t="s">
        <v>98</v>
      </c>
      <c r="B87" s="253"/>
      <c r="C87" s="245"/>
      <c r="D87" s="221">
        <v>0</v>
      </c>
      <c r="E87" s="221">
        <v>0</v>
      </c>
      <c r="F87" s="221">
        <v>0</v>
      </c>
      <c r="G87" s="221">
        <v>99.176000000000002</v>
      </c>
      <c r="H87" s="222">
        <f>SUM(D87,E87,F87,G87)</f>
        <v>99.176000000000002</v>
      </c>
      <c r="I87" s="221">
        <v>144.01382000000001</v>
      </c>
      <c r="J87" s="221">
        <v>18.791</v>
      </c>
    </row>
    <row r="88" spans="1:12" ht="15.75" x14ac:dyDescent="0.25">
      <c r="A88" s="217" t="s">
        <v>100</v>
      </c>
      <c r="B88" s="255"/>
      <c r="C88" s="245"/>
      <c r="D88" s="218">
        <v>0</v>
      </c>
      <c r="E88" s="218">
        <v>0</v>
      </c>
      <c r="F88" s="218">
        <v>2.3E-2</v>
      </c>
      <c r="G88" s="218">
        <v>0</v>
      </c>
      <c r="H88" s="219">
        <f>SUM(D88,E88,F88,G88)</f>
        <v>2.3E-2</v>
      </c>
      <c r="I88" s="218">
        <v>0</v>
      </c>
      <c r="J88" s="218">
        <v>0</v>
      </c>
    </row>
    <row r="89" spans="1:12" ht="15.75" x14ac:dyDescent="0.25">
      <c r="A89" s="220" t="s">
        <v>104</v>
      </c>
      <c r="B89" s="253"/>
      <c r="C89" s="245"/>
      <c r="D89" s="221">
        <v>0</v>
      </c>
      <c r="E89" s="221">
        <v>0</v>
      </c>
      <c r="F89" s="221">
        <v>0</v>
      </c>
      <c r="G89" s="221">
        <v>5.7000000000000002E-2</v>
      </c>
      <c r="H89" s="222">
        <f>SUM(D89,E89,F89,G89)</f>
        <v>5.7000000000000002E-2</v>
      </c>
      <c r="I89" s="221">
        <v>9.1999999999999998E-2</v>
      </c>
      <c r="J89" s="221">
        <v>4.5999999999999999E-2</v>
      </c>
    </row>
    <row r="90" spans="1:12" ht="15.75" x14ac:dyDescent="0.25">
      <c r="A90" s="217" t="s">
        <v>107</v>
      </c>
      <c r="B90" s="255"/>
      <c r="C90" s="245"/>
      <c r="D90" s="218">
        <v>0</v>
      </c>
      <c r="E90" s="218">
        <v>0</v>
      </c>
      <c r="F90" s="218">
        <v>0</v>
      </c>
      <c r="G90" s="218">
        <v>6.44</v>
      </c>
      <c r="H90" s="219">
        <f>SUM(D90,E90,F90,G90)</f>
        <v>6.44</v>
      </c>
      <c r="I90" s="218">
        <v>1.518</v>
      </c>
      <c r="J90" s="218">
        <v>0</v>
      </c>
    </row>
    <row r="91" spans="1:12" ht="15.75" x14ac:dyDescent="0.25">
      <c r="A91" s="223" t="s">
        <v>38</v>
      </c>
      <c r="B91" s="250"/>
      <c r="C91" s="245"/>
      <c r="D91" s="224">
        <f t="shared" ref="D91:J91" si="10">SUM(D86,D87,D88,D89,D90)</f>
        <v>0</v>
      </c>
      <c r="E91" s="224">
        <f t="shared" si="10"/>
        <v>0</v>
      </c>
      <c r="F91" s="224">
        <f t="shared" si="10"/>
        <v>2.3E-2</v>
      </c>
      <c r="G91" s="224">
        <f t="shared" si="10"/>
        <v>105.673</v>
      </c>
      <c r="H91" s="225">
        <f t="shared" si="10"/>
        <v>105.696</v>
      </c>
      <c r="I91" s="221">
        <f t="shared" si="10"/>
        <v>145.62382000000002</v>
      </c>
      <c r="J91" s="221">
        <f t="shared" si="10"/>
        <v>19.076999999999998</v>
      </c>
    </row>
    <row r="93" spans="1:12" ht="15.75" x14ac:dyDescent="0.25">
      <c r="A93" s="213" t="s">
        <v>108</v>
      </c>
      <c r="B93" s="254"/>
      <c r="C93" s="245"/>
      <c r="D93" s="214"/>
      <c r="E93" s="214"/>
      <c r="F93" s="214"/>
      <c r="G93" s="214"/>
      <c r="H93" s="215"/>
      <c r="I93" s="216"/>
      <c r="J93" s="216"/>
    </row>
    <row r="94" spans="1:12" ht="15.75" x14ac:dyDescent="0.25">
      <c r="A94" s="217" t="s">
        <v>109</v>
      </c>
      <c r="B94" s="255"/>
      <c r="C94" s="245"/>
      <c r="D94" s="218">
        <v>0</v>
      </c>
      <c r="E94" s="218">
        <v>0</v>
      </c>
      <c r="F94" s="218">
        <v>0</v>
      </c>
      <c r="G94" s="218">
        <v>157.732</v>
      </c>
      <c r="H94" s="219">
        <f>SUM(D94,E94,F94,G94)</f>
        <v>157.732</v>
      </c>
      <c r="I94" s="218">
        <v>161.92679999999999</v>
      </c>
      <c r="J94" s="218">
        <v>178.86184</v>
      </c>
      <c r="K94" s="234"/>
      <c r="L94" s="235"/>
    </row>
    <row r="95" spans="1:12" ht="15.75" x14ac:dyDescent="0.25">
      <c r="A95" s="220" t="s">
        <v>111</v>
      </c>
      <c r="B95" s="253"/>
      <c r="C95" s="245"/>
      <c r="D95" s="221">
        <v>0</v>
      </c>
      <c r="E95" s="221">
        <v>0</v>
      </c>
      <c r="F95" s="221">
        <v>1.748</v>
      </c>
      <c r="G95" s="221">
        <v>0</v>
      </c>
      <c r="H95" s="222">
        <f>SUM(D95,E95,F95,G95)</f>
        <v>1.748</v>
      </c>
      <c r="I95" s="221">
        <v>1.8514999999999999</v>
      </c>
      <c r="J95" s="221">
        <v>0.91900000000000004</v>
      </c>
    </row>
    <row r="96" spans="1:12" ht="15.75" x14ac:dyDescent="0.25">
      <c r="A96" s="217" t="s">
        <v>112</v>
      </c>
      <c r="B96" s="255"/>
      <c r="C96" s="245"/>
      <c r="D96" s="218">
        <v>0</v>
      </c>
      <c r="E96" s="218">
        <v>0</v>
      </c>
      <c r="F96" s="218">
        <v>29.844799999999999</v>
      </c>
      <c r="G96" s="218">
        <v>0</v>
      </c>
      <c r="H96" s="219">
        <f>SUM(D96,E96,F96,G96)</f>
        <v>29.844799999999999</v>
      </c>
      <c r="I96" s="218">
        <v>47.188639999999999</v>
      </c>
      <c r="J96" s="218">
        <v>30.792999999999999</v>
      </c>
    </row>
    <row r="97" spans="1:12" ht="15.75" x14ac:dyDescent="0.25">
      <c r="A97" s="223" t="s">
        <v>38</v>
      </c>
      <c r="B97" s="250"/>
      <c r="C97" s="245"/>
      <c r="D97" s="224">
        <f t="shared" ref="D97:J97" si="11">SUM(D94,D95,D96)</f>
        <v>0</v>
      </c>
      <c r="E97" s="224">
        <f t="shared" si="11"/>
        <v>0</v>
      </c>
      <c r="F97" s="224">
        <f t="shared" si="11"/>
        <v>31.5928</v>
      </c>
      <c r="G97" s="224">
        <f t="shared" si="11"/>
        <v>157.732</v>
      </c>
      <c r="H97" s="225">
        <f t="shared" si="11"/>
        <v>189.32479999999998</v>
      </c>
      <c r="I97" s="221">
        <f t="shared" si="11"/>
        <v>210.96693999999997</v>
      </c>
      <c r="J97" s="221">
        <f t="shared" si="11"/>
        <v>210.57384000000002</v>
      </c>
    </row>
    <row r="99" spans="1:12" ht="15.75" x14ac:dyDescent="0.25">
      <c r="A99" s="213" t="s">
        <v>113</v>
      </c>
      <c r="B99" s="254"/>
      <c r="C99" s="245"/>
      <c r="D99" s="214"/>
      <c r="E99" s="214"/>
      <c r="F99" s="214"/>
      <c r="G99" s="214"/>
      <c r="H99" s="215"/>
      <c r="I99" s="216"/>
      <c r="J99" s="216"/>
    </row>
    <row r="100" spans="1:12" ht="15.75" x14ac:dyDescent="0.25">
      <c r="A100" s="217" t="s">
        <v>114</v>
      </c>
      <c r="B100" s="255"/>
      <c r="C100" s="245"/>
      <c r="D100" s="218">
        <v>0</v>
      </c>
      <c r="E100" s="218">
        <v>0</v>
      </c>
      <c r="F100" s="218">
        <v>0</v>
      </c>
      <c r="G100" s="218">
        <v>0</v>
      </c>
      <c r="H100" s="219">
        <f t="shared" ref="H100:H111" si="12">SUM(D100,E100,F100,G100)</f>
        <v>0</v>
      </c>
      <c r="I100" s="218">
        <v>0.10580000000000001</v>
      </c>
      <c r="J100" s="218">
        <v>0.19234000000000001</v>
      </c>
      <c r="K100" s="234"/>
      <c r="L100" s="235"/>
    </row>
    <row r="101" spans="1:12" ht="15.75" x14ac:dyDescent="0.25">
      <c r="A101" s="220" t="s">
        <v>115</v>
      </c>
      <c r="B101" s="253"/>
      <c r="C101" s="245"/>
      <c r="D101" s="221">
        <v>0</v>
      </c>
      <c r="E101" s="221">
        <v>0</v>
      </c>
      <c r="F101" s="221">
        <v>96.457400000000007</v>
      </c>
      <c r="G101" s="221">
        <v>0</v>
      </c>
      <c r="H101" s="222">
        <f t="shared" si="12"/>
        <v>96.457400000000007</v>
      </c>
      <c r="I101" s="221">
        <v>89.867440000000002</v>
      </c>
      <c r="J101" s="221">
        <v>58.319920000000003</v>
      </c>
    </row>
    <row r="102" spans="1:12" ht="15.75" x14ac:dyDescent="0.25">
      <c r="A102" s="217" t="s">
        <v>116</v>
      </c>
      <c r="B102" s="255"/>
      <c r="C102" s="245"/>
      <c r="D102" s="218">
        <v>0</v>
      </c>
      <c r="E102" s="218">
        <v>0</v>
      </c>
      <c r="F102" s="218">
        <v>7.7004000000000001</v>
      </c>
      <c r="G102" s="218">
        <v>1.4950000000000001</v>
      </c>
      <c r="H102" s="219">
        <f t="shared" si="12"/>
        <v>9.1953999999999994</v>
      </c>
      <c r="I102" s="218">
        <v>9.6466600000000007</v>
      </c>
      <c r="J102" s="218">
        <v>14.084519999999999</v>
      </c>
    </row>
    <row r="103" spans="1:12" ht="15.75" x14ac:dyDescent="0.25">
      <c r="A103" s="220" t="s">
        <v>117</v>
      </c>
      <c r="B103" s="253"/>
      <c r="C103" s="245"/>
      <c r="D103" s="221">
        <v>0</v>
      </c>
      <c r="E103" s="221">
        <v>0</v>
      </c>
      <c r="F103" s="221">
        <v>0</v>
      </c>
      <c r="G103" s="221">
        <v>0</v>
      </c>
      <c r="H103" s="222">
        <f t="shared" si="12"/>
        <v>0</v>
      </c>
      <c r="I103" s="221">
        <v>0.18676000000000001</v>
      </c>
      <c r="J103" s="221">
        <v>0.17100000000000001</v>
      </c>
    </row>
    <row r="104" spans="1:12" ht="15.75" x14ac:dyDescent="0.25">
      <c r="A104" s="217" t="s">
        <v>118</v>
      </c>
      <c r="B104" s="255"/>
      <c r="C104" s="245"/>
      <c r="D104" s="218">
        <v>0</v>
      </c>
      <c r="E104" s="218">
        <v>0</v>
      </c>
      <c r="F104" s="218">
        <v>2.5668000000000002</v>
      </c>
      <c r="G104" s="218">
        <v>0</v>
      </c>
      <c r="H104" s="219">
        <f t="shared" si="12"/>
        <v>2.5668000000000002</v>
      </c>
      <c r="I104" s="218">
        <v>1.4775199999999999</v>
      </c>
      <c r="J104" s="218">
        <v>1.68906</v>
      </c>
    </row>
    <row r="105" spans="1:12" ht="15.75" x14ac:dyDescent="0.25">
      <c r="A105" s="220" t="s">
        <v>119</v>
      </c>
      <c r="B105" s="253"/>
      <c r="C105" s="245"/>
      <c r="D105" s="221">
        <v>0</v>
      </c>
      <c r="E105" s="221">
        <v>0</v>
      </c>
      <c r="F105" s="221">
        <v>0.50600000000000001</v>
      </c>
      <c r="G105" s="221">
        <v>0</v>
      </c>
      <c r="H105" s="222">
        <f t="shared" si="12"/>
        <v>0.50600000000000001</v>
      </c>
      <c r="I105" s="221">
        <v>0.96599999999999997</v>
      </c>
      <c r="J105" s="221">
        <v>0.41399999999999998</v>
      </c>
    </row>
    <row r="106" spans="1:12" ht="15.75" x14ac:dyDescent="0.25">
      <c r="A106" s="217" t="s">
        <v>120</v>
      </c>
      <c r="B106" s="255"/>
      <c r="C106" s="245"/>
      <c r="D106" s="218">
        <v>0</v>
      </c>
      <c r="E106" s="218">
        <v>0</v>
      </c>
      <c r="F106" s="218">
        <v>0.2346</v>
      </c>
      <c r="G106" s="218">
        <v>0</v>
      </c>
      <c r="H106" s="219">
        <f t="shared" si="12"/>
        <v>0.2346</v>
      </c>
      <c r="I106" s="218">
        <v>6.1805599999999998</v>
      </c>
      <c r="J106" s="218">
        <v>6.5431800000000004</v>
      </c>
    </row>
    <row r="107" spans="1:12" ht="15.75" x14ac:dyDescent="0.25">
      <c r="A107" s="220" t="s">
        <v>121</v>
      </c>
      <c r="B107" s="253"/>
      <c r="C107" s="245"/>
      <c r="D107" s="221">
        <v>0</v>
      </c>
      <c r="E107" s="221">
        <v>0</v>
      </c>
      <c r="F107" s="221">
        <v>1.518</v>
      </c>
      <c r="G107" s="221">
        <v>0</v>
      </c>
      <c r="H107" s="222">
        <f t="shared" si="12"/>
        <v>1.518</v>
      </c>
      <c r="I107" s="221">
        <v>3.3441999999999998</v>
      </c>
      <c r="J107" s="221">
        <v>0</v>
      </c>
    </row>
    <row r="108" spans="1:12" ht="15.75" x14ac:dyDescent="0.25">
      <c r="A108" s="217" t="s">
        <v>122</v>
      </c>
      <c r="B108" s="255"/>
      <c r="C108" s="245"/>
      <c r="D108" s="218">
        <v>0</v>
      </c>
      <c r="E108" s="218">
        <v>0</v>
      </c>
      <c r="F108" s="218">
        <v>0.37719999999999998</v>
      </c>
      <c r="G108" s="218">
        <v>0</v>
      </c>
      <c r="H108" s="219">
        <f t="shared" si="12"/>
        <v>0.37719999999999998</v>
      </c>
      <c r="I108" s="218">
        <v>3.8189199999999999</v>
      </c>
      <c r="J108" s="218">
        <v>4.26464</v>
      </c>
    </row>
    <row r="109" spans="1:12" ht="15.75" x14ac:dyDescent="0.25">
      <c r="A109" s="220" t="s">
        <v>123</v>
      </c>
      <c r="B109" s="253"/>
      <c r="C109" s="245"/>
      <c r="D109" s="221">
        <v>0</v>
      </c>
      <c r="E109" s="221">
        <v>0</v>
      </c>
      <c r="F109" s="221">
        <v>0.24840000000000001</v>
      </c>
      <c r="G109" s="221">
        <v>0</v>
      </c>
      <c r="H109" s="222">
        <f t="shared" si="12"/>
        <v>0.24840000000000001</v>
      </c>
      <c r="I109" s="221">
        <v>2.0447000000000002</v>
      </c>
      <c r="J109" s="221">
        <v>1.1695599999999999</v>
      </c>
    </row>
    <row r="110" spans="1:12" ht="15.75" x14ac:dyDescent="0.25">
      <c r="A110" s="217" t="s">
        <v>124</v>
      </c>
      <c r="B110" s="255"/>
      <c r="C110" s="245"/>
      <c r="D110" s="218">
        <v>0</v>
      </c>
      <c r="E110" s="218">
        <v>0</v>
      </c>
      <c r="F110" s="218">
        <v>0</v>
      </c>
      <c r="G110" s="218">
        <v>0</v>
      </c>
      <c r="H110" s="219">
        <f t="shared" si="12"/>
        <v>0</v>
      </c>
      <c r="I110" s="218">
        <v>6.60928</v>
      </c>
      <c r="J110" s="218">
        <v>5.50596</v>
      </c>
    </row>
    <row r="111" spans="1:12" ht="15.75" x14ac:dyDescent="0.25">
      <c r="A111" s="220" t="s">
        <v>37</v>
      </c>
      <c r="B111" s="253"/>
      <c r="C111" s="245"/>
      <c r="D111" s="221">
        <v>0</v>
      </c>
      <c r="E111" s="221">
        <v>0</v>
      </c>
      <c r="F111" s="221">
        <v>0</v>
      </c>
      <c r="G111" s="221">
        <v>0</v>
      </c>
      <c r="H111" s="222">
        <f t="shared" si="12"/>
        <v>0</v>
      </c>
      <c r="I111" s="221">
        <v>0</v>
      </c>
      <c r="J111" s="221">
        <v>0.47199999999999998</v>
      </c>
    </row>
    <row r="112" spans="1:12" ht="15.75" x14ac:dyDescent="0.25">
      <c r="A112" s="223" t="s">
        <v>38</v>
      </c>
      <c r="B112" s="250"/>
      <c r="C112" s="245"/>
      <c r="D112" s="224">
        <f t="shared" ref="D112:J112" si="13">SUM(D100,D101,D102,D103,D104,D105,D106,D107,D108,D109,D110,D111)</f>
        <v>0</v>
      </c>
      <c r="E112" s="224">
        <f t="shared" si="13"/>
        <v>0</v>
      </c>
      <c r="F112" s="224">
        <f t="shared" si="13"/>
        <v>109.60880000000002</v>
      </c>
      <c r="G112" s="224">
        <f t="shared" si="13"/>
        <v>1.4950000000000001</v>
      </c>
      <c r="H112" s="225">
        <f t="shared" si="13"/>
        <v>111.10380000000002</v>
      </c>
      <c r="I112" s="221">
        <f t="shared" si="13"/>
        <v>124.24784000000001</v>
      </c>
      <c r="J112" s="221">
        <f t="shared" si="13"/>
        <v>92.826180000000022</v>
      </c>
    </row>
    <row r="114" spans="1:12" ht="15.75" x14ac:dyDescent="0.25">
      <c r="A114" s="213" t="s">
        <v>125</v>
      </c>
      <c r="B114" s="254"/>
      <c r="C114" s="245"/>
      <c r="D114" s="214"/>
      <c r="E114" s="214"/>
      <c r="F114" s="214"/>
      <c r="G114" s="214"/>
      <c r="H114" s="215"/>
      <c r="I114" s="216"/>
      <c r="J114" s="216"/>
    </row>
    <row r="115" spans="1:12" ht="15.75" x14ac:dyDescent="0.25">
      <c r="A115" s="217" t="s">
        <v>126</v>
      </c>
      <c r="B115" s="255"/>
      <c r="C115" s="245"/>
      <c r="D115" s="218">
        <v>0</v>
      </c>
      <c r="E115" s="218">
        <v>0</v>
      </c>
      <c r="F115" s="218">
        <v>19.710999999999999</v>
      </c>
      <c r="G115" s="218">
        <v>0</v>
      </c>
      <c r="H115" s="219">
        <f>SUM(D115,E115,F115,G115)</f>
        <v>19.710999999999999</v>
      </c>
      <c r="I115" s="218">
        <v>7.3112399999999997</v>
      </c>
      <c r="J115" s="218">
        <v>3.2225600000000001</v>
      </c>
      <c r="K115" s="234"/>
      <c r="L115" s="235"/>
    </row>
    <row r="116" spans="1:12" ht="15.75" x14ac:dyDescent="0.25">
      <c r="A116" s="220" t="s">
        <v>127</v>
      </c>
      <c r="B116" s="253"/>
      <c r="C116" s="245"/>
      <c r="D116" s="221">
        <v>0</v>
      </c>
      <c r="E116" s="221">
        <v>0</v>
      </c>
      <c r="F116" s="221">
        <v>0</v>
      </c>
      <c r="G116" s="221">
        <v>0</v>
      </c>
      <c r="H116" s="222">
        <f>SUM(D116,E116,F116,G116)</f>
        <v>0</v>
      </c>
      <c r="I116" s="221">
        <v>0.253</v>
      </c>
      <c r="J116" s="221">
        <v>0</v>
      </c>
    </row>
    <row r="117" spans="1:12" ht="15.75" x14ac:dyDescent="0.25">
      <c r="A117" s="217" t="s">
        <v>128</v>
      </c>
      <c r="B117" s="255"/>
      <c r="C117" s="245"/>
      <c r="D117" s="218">
        <v>0</v>
      </c>
      <c r="E117" s="218">
        <v>0</v>
      </c>
      <c r="F117" s="218">
        <v>4.4481999999999999</v>
      </c>
      <c r="G117" s="218">
        <v>0</v>
      </c>
      <c r="H117" s="219">
        <f>SUM(D117,E117,F117,G117)</f>
        <v>4.4481999999999999</v>
      </c>
      <c r="I117" s="218">
        <v>1.3662000000000001</v>
      </c>
      <c r="J117" s="218">
        <v>2.0670000000000002</v>
      </c>
    </row>
    <row r="118" spans="1:12" ht="15.75" x14ac:dyDescent="0.25">
      <c r="A118" s="223" t="s">
        <v>38</v>
      </c>
      <c r="B118" s="250"/>
      <c r="C118" s="245"/>
      <c r="D118" s="224">
        <f t="shared" ref="D118:J118" si="14">SUM(D115,D116,D117)</f>
        <v>0</v>
      </c>
      <c r="E118" s="224">
        <f t="shared" si="14"/>
        <v>0</v>
      </c>
      <c r="F118" s="224">
        <f t="shared" si="14"/>
        <v>24.159199999999998</v>
      </c>
      <c r="G118" s="224">
        <f t="shared" si="14"/>
        <v>0</v>
      </c>
      <c r="H118" s="225">
        <f t="shared" si="14"/>
        <v>24.159199999999998</v>
      </c>
      <c r="I118" s="221">
        <f t="shared" si="14"/>
        <v>8.9304400000000008</v>
      </c>
      <c r="J118" s="221">
        <f t="shared" si="14"/>
        <v>5.2895599999999998</v>
      </c>
    </row>
    <row r="120" spans="1:12" ht="15.75" x14ac:dyDescent="0.25">
      <c r="A120" s="213" t="s">
        <v>37</v>
      </c>
      <c r="B120" s="254"/>
      <c r="C120" s="245"/>
      <c r="D120" s="214"/>
      <c r="E120" s="214"/>
      <c r="F120" s="214"/>
      <c r="G120" s="214"/>
      <c r="H120" s="215"/>
      <c r="I120" s="216"/>
      <c r="J120" s="216"/>
    </row>
    <row r="121" spans="1:12" ht="15.75" x14ac:dyDescent="0.25">
      <c r="A121" s="217" t="s">
        <v>14</v>
      </c>
      <c r="B121" s="255"/>
      <c r="C121" s="245"/>
      <c r="D121" s="218">
        <v>0</v>
      </c>
      <c r="E121" s="218">
        <v>0</v>
      </c>
      <c r="F121" s="218">
        <v>0.2392</v>
      </c>
      <c r="G121" s="218">
        <v>0</v>
      </c>
      <c r="H121" s="219">
        <f>SUM(D121,E121,F121,G121)</f>
        <v>0.2392</v>
      </c>
      <c r="I121" s="218">
        <v>0.18476000000000001</v>
      </c>
      <c r="J121" s="218">
        <v>2.2999999999999998</v>
      </c>
      <c r="K121" s="234"/>
      <c r="L121" s="235"/>
    </row>
    <row r="122" spans="1:12" ht="15.75" x14ac:dyDescent="0.25">
      <c r="A122" s="223" t="s">
        <v>38</v>
      </c>
      <c r="B122" s="250"/>
      <c r="C122" s="245"/>
      <c r="D122" s="224">
        <f t="shared" ref="D122:J122" si="15">D121</f>
        <v>0</v>
      </c>
      <c r="E122" s="224">
        <f t="shared" si="15"/>
        <v>0</v>
      </c>
      <c r="F122" s="224">
        <f t="shared" si="15"/>
        <v>0.2392</v>
      </c>
      <c r="G122" s="224">
        <f t="shared" si="15"/>
        <v>0</v>
      </c>
      <c r="H122" s="225">
        <f t="shared" si="15"/>
        <v>0.2392</v>
      </c>
      <c r="I122" s="221">
        <f t="shared" si="15"/>
        <v>0.18476000000000001</v>
      </c>
      <c r="J122" s="221">
        <f t="shared" si="15"/>
        <v>2.2999999999999998</v>
      </c>
    </row>
    <row r="124" spans="1:12" ht="33.950000000000003" customHeight="1" x14ac:dyDescent="0.25">
      <c r="A124" s="226" t="s">
        <v>129</v>
      </c>
      <c r="B124" s="251"/>
      <c r="C124" s="245"/>
      <c r="D124" s="227">
        <f t="shared" ref="D124:J124" si="16">SUM(D23,D33,D38,D43,D64,D83,D91,D97,D112,D118,D122)</f>
        <v>0</v>
      </c>
      <c r="E124" s="227">
        <f t="shared" si="16"/>
        <v>0</v>
      </c>
      <c r="F124" s="227">
        <f t="shared" si="16"/>
        <v>325.87320000000005</v>
      </c>
      <c r="G124" s="227">
        <f t="shared" si="16"/>
        <v>640.62807999999995</v>
      </c>
      <c r="H124" s="227">
        <f t="shared" si="16"/>
        <v>966.50127999999995</v>
      </c>
      <c r="I124" s="227">
        <f t="shared" si="16"/>
        <v>1148.1887800000002</v>
      </c>
      <c r="J124" s="228">
        <f t="shared" si="16"/>
        <v>987.92844000000014</v>
      </c>
    </row>
    <row r="126" spans="1:12" x14ac:dyDescent="0.25">
      <c r="A126" s="229" t="s">
        <v>130</v>
      </c>
      <c r="B126" s="252"/>
      <c r="C126" s="245"/>
      <c r="D126" s="230">
        <v>0</v>
      </c>
      <c r="E126" s="230">
        <v>0.3</v>
      </c>
      <c r="F126" s="230">
        <v>313.19330000000002</v>
      </c>
      <c r="G126" s="230">
        <v>834.69547999999998</v>
      </c>
      <c r="I126" s="231" t="s">
        <v>131</v>
      </c>
      <c r="J126" s="231" t="s">
        <v>131</v>
      </c>
    </row>
    <row r="127" spans="1:12" s="238" customFormat="1" x14ac:dyDescent="0.25">
      <c r="A127" s="236" t="s">
        <v>132</v>
      </c>
      <c r="B127" s="248"/>
      <c r="C127" s="249"/>
      <c r="D127" s="237" t="str">
        <f>IF(OR(D126=0,D126="-"),"-",IF(D124="-",(0-D126)/D126,(D124-D126)/D126))</f>
        <v>-</v>
      </c>
      <c r="E127" s="237">
        <f>IF(OR(E126=0,E126="-"),"-",IF(E124="-",(0-E126)/E126,(E124-E126)/E126))</f>
        <v>-1</v>
      </c>
      <c r="F127" s="237">
        <f>IF(OR(F126=0,F126="-"),"-",IF(F124="-",(0-F126)/F126,(F124-F126)/F126))</f>
        <v>4.0485859691123761E-2</v>
      </c>
      <c r="G127" s="237">
        <f>IF(OR(G126=0,G126="-"),"-",IF(G124="-",(0-G126)/G126,(G124-G126)/G126))</f>
        <v>-0.2325008397074344</v>
      </c>
      <c r="I127" s="239" t="s">
        <v>133</v>
      </c>
      <c r="J127" s="239" t="s">
        <v>134</v>
      </c>
    </row>
    <row r="128" spans="1:12" x14ac:dyDescent="0.25">
      <c r="A128" s="229" t="s">
        <v>135</v>
      </c>
      <c r="B128" s="252"/>
      <c r="C128" s="245"/>
      <c r="D128" s="230">
        <v>0</v>
      </c>
      <c r="E128" s="230">
        <v>0</v>
      </c>
      <c r="F128" s="230">
        <v>190.87404000000001</v>
      </c>
      <c r="G128" s="230">
        <v>797.05439999999999</v>
      </c>
      <c r="I128" s="232">
        <f>IF(OR(I124=0,I124="-"),"-",IF(H124="-",(0-I124)/I124,(H124-I124)/I124))</f>
        <v>-0.15823835171077025</v>
      </c>
      <c r="J128" s="232">
        <f>IF(OR(J124=0,J124="-"),"-",IF(I124="-",(0-J124)/J124,(I124-J124)/J124))</f>
        <v>0.16221857121554273</v>
      </c>
    </row>
    <row r="129" spans="1:7" s="238" customFormat="1" x14ac:dyDescent="0.25">
      <c r="A129" s="237" t="s">
        <v>136</v>
      </c>
      <c r="B129" s="248"/>
      <c r="C129" s="249"/>
      <c r="D129" s="237" t="str">
        <f>IF(OR(D128=0,D128="-"),"-",IF(D126="-",(0-D128)/D128,(D126-D128)/D128))</f>
        <v>-</v>
      </c>
      <c r="E129" s="237" t="str">
        <f>IF(OR(E128=0,E128="-"),"-",IF(E126="-",(0-E128)/E128,(E126-E128)/E128))</f>
        <v>-</v>
      </c>
      <c r="F129" s="237">
        <f>IF(OR(F128=0,F128="-"),"-",IF(F126="-",(0-F128)/F128,(F126-F128)/F128))</f>
        <v>0.64083759111506211</v>
      </c>
      <c r="G129" s="237">
        <f>IF(OR(G128=0,G128="-"),"-",IF(G126="-",(0-G128)/G128,(G126-G128)/G128))</f>
        <v>4.7225233309043886E-2</v>
      </c>
    </row>
  </sheetData>
  <sheetProtection formatCells="0" formatColumns="0" formatRows="0" insertColumns="0" insertRows="0" insertHyperlinks="0" deleteColumns="0" deleteRows="0" sort="0" autoFilter="0" pivotTables="0"/>
  <mergeCells count="122">
    <mergeCell ref="J5:J6"/>
    <mergeCell ref="B8:C8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B26:C26"/>
    <mergeCell ref="B42:C42"/>
    <mergeCell ref="B43:C43"/>
    <mergeCell ref="B45:C45"/>
    <mergeCell ref="B46:C46"/>
    <mergeCell ref="B37:C37"/>
    <mergeCell ref="B38:C38"/>
    <mergeCell ref="B40:C40"/>
    <mergeCell ref="B41:C41"/>
    <mergeCell ref="B32:C32"/>
    <mergeCell ref="B33:C33"/>
    <mergeCell ref="B35:C35"/>
    <mergeCell ref="B36:C36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62:C62"/>
    <mergeCell ref="B63:C63"/>
    <mergeCell ref="B64:C64"/>
    <mergeCell ref="B66:C66"/>
    <mergeCell ref="B67:C67"/>
    <mergeCell ref="B57:C57"/>
    <mergeCell ref="B58:C58"/>
    <mergeCell ref="B59:C59"/>
    <mergeCell ref="B60:C60"/>
    <mergeCell ref="B61:C61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83:C83"/>
    <mergeCell ref="B85:C85"/>
    <mergeCell ref="B86:C86"/>
    <mergeCell ref="B87:C87"/>
    <mergeCell ref="B78:C78"/>
    <mergeCell ref="B79:C79"/>
    <mergeCell ref="B80:C80"/>
    <mergeCell ref="B81:C81"/>
    <mergeCell ref="B82:C82"/>
    <mergeCell ref="B94:C94"/>
    <mergeCell ref="B95:C95"/>
    <mergeCell ref="B96:C96"/>
    <mergeCell ref="B97:C97"/>
    <mergeCell ref="B88:C88"/>
    <mergeCell ref="B89:C89"/>
    <mergeCell ref="B90:C90"/>
    <mergeCell ref="B91:C91"/>
    <mergeCell ref="B93:C93"/>
    <mergeCell ref="B103:C103"/>
    <mergeCell ref="B104:C104"/>
    <mergeCell ref="B105:C105"/>
    <mergeCell ref="B106:C106"/>
    <mergeCell ref="B107:C107"/>
    <mergeCell ref="B99:C99"/>
    <mergeCell ref="B100:C100"/>
    <mergeCell ref="B101:C101"/>
    <mergeCell ref="B102:C102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24:C124"/>
    <mergeCell ref="B126:C126"/>
    <mergeCell ref="B127:C127"/>
    <mergeCell ref="B128:C128"/>
    <mergeCell ref="B129:C129"/>
    <mergeCell ref="B118:C118"/>
    <mergeCell ref="B120:C120"/>
    <mergeCell ref="B121:C121"/>
    <mergeCell ref="B122:C122"/>
  </mergeCells>
  <pageMargins left="1.2" right="1.2" top="0.25" bottom="0.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12</vt:i4>
      </vt:variant>
    </vt:vector>
  </HeadingPairs>
  <TitlesOfParts>
    <vt:vector size="20" baseType="lpstr">
      <vt:lpstr>Phosphoric Acid Production and </vt:lpstr>
      <vt:lpstr>Phosphoric Acid Exports by Dest</vt:lpstr>
      <vt:lpstr>MAP Production and Deliveries i</vt:lpstr>
      <vt:lpstr>MAP Exports by Destination </vt:lpstr>
      <vt:lpstr>DAP Production and Deliveries i</vt:lpstr>
      <vt:lpstr>DAP Exports by Destination </vt:lpstr>
      <vt:lpstr>TSP Production and Deliveries i</vt:lpstr>
      <vt:lpstr>TSP Exports by Destination </vt:lpstr>
      <vt:lpstr>'DAP Exports by Destination '!Impression_des_titres</vt:lpstr>
      <vt:lpstr>'MAP Exports by Destination '!Impression_des_titres</vt:lpstr>
      <vt:lpstr>'Phosphoric Acid Exports by Dest'!Impression_des_titres</vt:lpstr>
      <vt:lpstr>'TSP Exports by Destination '!Impression_des_titres</vt:lpstr>
      <vt:lpstr>'DAP Exports by Destination '!Zone_d_impression</vt:lpstr>
      <vt:lpstr>'DAP Production and Deliveries i'!Zone_d_impression</vt:lpstr>
      <vt:lpstr>'MAP Exports by Destination '!Zone_d_impression</vt:lpstr>
      <vt:lpstr>'MAP Production and Deliveries i'!Zone_d_impression</vt:lpstr>
      <vt:lpstr>'Phosphoric Acid Exports by Dest'!Zone_d_impression</vt:lpstr>
      <vt:lpstr>'Phosphoric Acid Production and '!Zone_d_impression</vt:lpstr>
      <vt:lpstr>'TSP Exports by Destination '!Zone_d_impression</vt:lpstr>
      <vt:lpstr>'TSP Production and Deliveries i'!Zone_d_impression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cp:lastPrinted>2015-12-30T13:06:07Z</cp:lastPrinted>
  <dcterms:created xsi:type="dcterms:W3CDTF">2015-12-30T12:45:25Z</dcterms:created>
  <dcterms:modified xsi:type="dcterms:W3CDTF">2015-12-30T13:07:26Z</dcterms:modified>
</cp:coreProperties>
</file>