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615" windowWidth="24615" windowHeight="12465" firstSheet="4" activeTab="7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calcPr calcId="145621"/>
</workbook>
</file>

<file path=xl/calcChain.xml><?xml version="1.0" encoding="utf-8"?>
<calcChain xmlns="http://schemas.openxmlformats.org/spreadsheetml/2006/main">
  <c r="G132" i="8" l="1"/>
  <c r="F132" i="8"/>
  <c r="E132" i="8"/>
  <c r="D132" i="8"/>
  <c r="D130" i="8"/>
  <c r="J125" i="8"/>
  <c r="I125" i="8"/>
  <c r="H125" i="8"/>
  <c r="G125" i="8"/>
  <c r="F125" i="8"/>
  <c r="E125" i="8"/>
  <c r="D125" i="8"/>
  <c r="H124" i="8"/>
  <c r="J121" i="8"/>
  <c r="I121" i="8"/>
  <c r="G121" i="8"/>
  <c r="F121" i="8"/>
  <c r="E121" i="8"/>
  <c r="D121" i="8"/>
  <c r="H120" i="8"/>
  <c r="H119" i="8"/>
  <c r="H118" i="8"/>
  <c r="H121" i="8" s="1"/>
  <c r="J115" i="8"/>
  <c r="I115" i="8"/>
  <c r="G115" i="8"/>
  <c r="F115" i="8"/>
  <c r="E115" i="8"/>
  <c r="D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15" i="8" s="1"/>
  <c r="J100" i="8"/>
  <c r="I100" i="8"/>
  <c r="G100" i="8"/>
  <c r="F100" i="8"/>
  <c r="E100" i="8"/>
  <c r="D100" i="8"/>
  <c r="H99" i="8"/>
  <c r="H98" i="8"/>
  <c r="H97" i="8"/>
  <c r="H100" i="8" s="1"/>
  <c r="J94" i="8"/>
  <c r="I94" i="8"/>
  <c r="G94" i="8"/>
  <c r="F94" i="8"/>
  <c r="E94" i="8"/>
  <c r="D94" i="8"/>
  <c r="H93" i="8"/>
  <c r="H92" i="8"/>
  <c r="H91" i="8"/>
  <c r="H90" i="8"/>
  <c r="H89" i="8"/>
  <c r="H88" i="8"/>
  <c r="H87" i="8"/>
  <c r="H86" i="8"/>
  <c r="H94" i="8" s="1"/>
  <c r="J83" i="8"/>
  <c r="I83" i="8"/>
  <c r="G83" i="8"/>
  <c r="F83" i="8"/>
  <c r="E83" i="8"/>
  <c r="D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83" i="8" s="1"/>
  <c r="J64" i="8"/>
  <c r="I64" i="8"/>
  <c r="G64" i="8"/>
  <c r="F64" i="8"/>
  <c r="E64" i="8"/>
  <c r="D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64" i="8" s="1"/>
  <c r="J44" i="8"/>
  <c r="J127" i="8" s="1"/>
  <c r="J131" i="8" s="1"/>
  <c r="I44" i="8"/>
  <c r="G44" i="8"/>
  <c r="F44" i="8"/>
  <c r="F127" i="8" s="1"/>
  <c r="F130" i="8" s="1"/>
  <c r="E44" i="8"/>
  <c r="D44" i="8"/>
  <c r="H43" i="8"/>
  <c r="H42" i="8"/>
  <c r="H44" i="8" s="1"/>
  <c r="J39" i="8"/>
  <c r="I39" i="8"/>
  <c r="G39" i="8"/>
  <c r="F39" i="8"/>
  <c r="E39" i="8"/>
  <c r="D39" i="8"/>
  <c r="H38" i="8"/>
  <c r="H37" i="8"/>
  <c r="H36" i="8"/>
  <c r="H39" i="8" s="1"/>
  <c r="J33" i="8"/>
  <c r="I33" i="8"/>
  <c r="G33" i="8"/>
  <c r="F33" i="8"/>
  <c r="E33" i="8"/>
  <c r="D33" i="8"/>
  <c r="H32" i="8"/>
  <c r="H31" i="8"/>
  <c r="H30" i="8"/>
  <c r="H29" i="8"/>
  <c r="H28" i="8"/>
  <c r="H27" i="8"/>
  <c r="H26" i="8"/>
  <c r="H33" i="8" s="1"/>
  <c r="J23" i="8"/>
  <c r="I23" i="8"/>
  <c r="I127" i="8" s="1"/>
  <c r="G23" i="8"/>
  <c r="G127" i="8" s="1"/>
  <c r="G130" i="8" s="1"/>
  <c r="F23" i="8"/>
  <c r="E23" i="8"/>
  <c r="E127" i="8" s="1"/>
  <c r="E130" i="8" s="1"/>
  <c r="D23" i="8"/>
  <c r="D127" i="8" s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23" i="8" s="1"/>
  <c r="AE12" i="7"/>
  <c r="AC12" i="7"/>
  <c r="AG12" i="7" s="1"/>
  <c r="AA12" i="7"/>
  <c r="W12" i="7"/>
  <c r="U12" i="7"/>
  <c r="Y12" i="7" s="1"/>
  <c r="S12" i="7"/>
  <c r="O12" i="7"/>
  <c r="M12" i="7"/>
  <c r="Q12" i="7" s="1"/>
  <c r="K12" i="7"/>
  <c r="G12" i="7"/>
  <c r="E12" i="7"/>
  <c r="I12" i="7" s="1"/>
  <c r="C12" i="7"/>
  <c r="AG10" i="7"/>
  <c r="Y10" i="7"/>
  <c r="Q10" i="7"/>
  <c r="I10" i="7"/>
  <c r="AG9" i="7"/>
  <c r="Y9" i="7"/>
  <c r="Q9" i="7"/>
  <c r="I9" i="7"/>
  <c r="AG8" i="7"/>
  <c r="Y8" i="7"/>
  <c r="Q8" i="7"/>
  <c r="I8" i="7"/>
  <c r="AG7" i="7"/>
  <c r="Y7" i="7"/>
  <c r="Q7" i="7"/>
  <c r="I7" i="7"/>
  <c r="G167" i="6"/>
  <c r="F167" i="6"/>
  <c r="E167" i="6"/>
  <c r="D167" i="6"/>
  <c r="E165" i="6"/>
  <c r="J162" i="6"/>
  <c r="F162" i="6"/>
  <c r="F165" i="6" s="1"/>
  <c r="J160" i="6"/>
  <c r="I160" i="6"/>
  <c r="G160" i="6"/>
  <c r="F160" i="6"/>
  <c r="E160" i="6"/>
  <c r="D160" i="6"/>
  <c r="H159" i="6"/>
  <c r="H160" i="6" s="1"/>
  <c r="J156" i="6"/>
  <c r="I156" i="6"/>
  <c r="G156" i="6"/>
  <c r="F156" i="6"/>
  <c r="E156" i="6"/>
  <c r="D156" i="6"/>
  <c r="H155" i="6"/>
  <c r="H154" i="6"/>
  <c r="H153" i="6"/>
  <c r="H152" i="6"/>
  <c r="H156" i="6" s="1"/>
  <c r="J149" i="6"/>
  <c r="I149" i="6"/>
  <c r="G149" i="6"/>
  <c r="F149" i="6"/>
  <c r="E149" i="6"/>
  <c r="D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49" i="6" s="1"/>
  <c r="J130" i="6"/>
  <c r="I130" i="6"/>
  <c r="G130" i="6"/>
  <c r="F130" i="6"/>
  <c r="E130" i="6"/>
  <c r="D130" i="6"/>
  <c r="H129" i="6"/>
  <c r="H128" i="6"/>
  <c r="H127" i="6"/>
  <c r="H126" i="6"/>
  <c r="H125" i="6"/>
  <c r="H130" i="6" s="1"/>
  <c r="J122" i="6"/>
  <c r="I122" i="6"/>
  <c r="G122" i="6"/>
  <c r="F122" i="6"/>
  <c r="E122" i="6"/>
  <c r="D122" i="6"/>
  <c r="H121" i="6"/>
  <c r="H120" i="6"/>
  <c r="H119" i="6"/>
  <c r="H118" i="6"/>
  <c r="H117" i="6"/>
  <c r="H116" i="6"/>
  <c r="H115" i="6"/>
  <c r="H114" i="6"/>
  <c r="H113" i="6"/>
  <c r="H122" i="6" s="1"/>
  <c r="J110" i="6"/>
  <c r="I110" i="6"/>
  <c r="G110" i="6"/>
  <c r="F110" i="6"/>
  <c r="E110" i="6"/>
  <c r="D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110" i="6" s="1"/>
  <c r="J82" i="6"/>
  <c r="I82" i="6"/>
  <c r="G82" i="6"/>
  <c r="F82" i="6"/>
  <c r="E82" i="6"/>
  <c r="D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82" i="6" s="1"/>
  <c r="J53" i="6"/>
  <c r="I53" i="6"/>
  <c r="H53" i="6"/>
  <c r="G53" i="6"/>
  <c r="F53" i="6"/>
  <c r="E53" i="6"/>
  <c r="D53" i="6"/>
  <c r="H52" i="6"/>
  <c r="H51" i="6"/>
  <c r="J48" i="6"/>
  <c r="I48" i="6"/>
  <c r="G48" i="6"/>
  <c r="F48" i="6"/>
  <c r="E48" i="6"/>
  <c r="D48" i="6"/>
  <c r="H47" i="6"/>
  <c r="H46" i="6"/>
  <c r="H45" i="6"/>
  <c r="H44" i="6"/>
  <c r="H43" i="6"/>
  <c r="H42" i="6"/>
  <c r="H41" i="6"/>
  <c r="H48" i="6" s="1"/>
  <c r="J38" i="6"/>
  <c r="I38" i="6"/>
  <c r="G38" i="6"/>
  <c r="F38" i="6"/>
  <c r="E38" i="6"/>
  <c r="D38" i="6"/>
  <c r="H37" i="6"/>
  <c r="H36" i="6"/>
  <c r="H35" i="6"/>
  <c r="H34" i="6"/>
  <c r="H33" i="6"/>
  <c r="H32" i="6"/>
  <c r="H31" i="6"/>
  <c r="H30" i="6"/>
  <c r="H29" i="6"/>
  <c r="H28" i="6"/>
  <c r="H38" i="6" s="1"/>
  <c r="J25" i="6"/>
  <c r="I25" i="6"/>
  <c r="I162" i="6" s="1"/>
  <c r="G25" i="6"/>
  <c r="G162" i="6" s="1"/>
  <c r="G165" i="6" s="1"/>
  <c r="F25" i="6"/>
  <c r="E25" i="6"/>
  <c r="E162" i="6" s="1"/>
  <c r="D25" i="6"/>
  <c r="D162" i="6" s="1"/>
  <c r="D165" i="6" s="1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25" i="6" s="1"/>
  <c r="H162" i="6" s="1"/>
  <c r="AE12" i="5"/>
  <c r="AC12" i="5"/>
  <c r="AG12" i="5" s="1"/>
  <c r="AA12" i="5"/>
  <c r="W12" i="5"/>
  <c r="U12" i="5"/>
  <c r="Y12" i="5" s="1"/>
  <c r="S12" i="5"/>
  <c r="O12" i="5"/>
  <c r="M12" i="5"/>
  <c r="Q12" i="5" s="1"/>
  <c r="K12" i="5"/>
  <c r="G12" i="5"/>
  <c r="E12" i="5"/>
  <c r="I12" i="5" s="1"/>
  <c r="C12" i="5"/>
  <c r="AG10" i="5"/>
  <c r="Y10" i="5"/>
  <c r="Q10" i="5"/>
  <c r="I10" i="5"/>
  <c r="AG9" i="5"/>
  <c r="Y9" i="5"/>
  <c r="Q9" i="5"/>
  <c r="I9" i="5"/>
  <c r="AG8" i="5"/>
  <c r="Y8" i="5"/>
  <c r="Q8" i="5"/>
  <c r="I8" i="5"/>
  <c r="AG7" i="5"/>
  <c r="Y7" i="5"/>
  <c r="Q7" i="5"/>
  <c r="I7" i="5"/>
  <c r="G162" i="4"/>
  <c r="F162" i="4"/>
  <c r="E162" i="4"/>
  <c r="D162" i="4"/>
  <c r="E160" i="4"/>
  <c r="J155" i="4"/>
  <c r="I155" i="4"/>
  <c r="H155" i="4"/>
  <c r="G155" i="4"/>
  <c r="F155" i="4"/>
  <c r="E155" i="4"/>
  <c r="D155" i="4"/>
  <c r="H154" i="4"/>
  <c r="J151" i="4"/>
  <c r="I151" i="4"/>
  <c r="H151" i="4"/>
  <c r="G151" i="4"/>
  <c r="F151" i="4"/>
  <c r="E151" i="4"/>
  <c r="D151" i="4"/>
  <c r="H150" i="4"/>
  <c r="H149" i="4"/>
  <c r="H148" i="4"/>
  <c r="J145" i="4"/>
  <c r="I145" i="4"/>
  <c r="G145" i="4"/>
  <c r="F145" i="4"/>
  <c r="E145" i="4"/>
  <c r="D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45" i="4" s="1"/>
  <c r="J127" i="4"/>
  <c r="I127" i="4"/>
  <c r="H127" i="4"/>
  <c r="G127" i="4"/>
  <c r="F127" i="4"/>
  <c r="E127" i="4"/>
  <c r="D127" i="4"/>
  <c r="H126" i="4"/>
  <c r="H125" i="4"/>
  <c r="H124" i="4"/>
  <c r="J121" i="4"/>
  <c r="I121" i="4"/>
  <c r="G121" i="4"/>
  <c r="F121" i="4"/>
  <c r="E121" i="4"/>
  <c r="D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21" i="4" s="1"/>
  <c r="J106" i="4"/>
  <c r="I106" i="4"/>
  <c r="G106" i="4"/>
  <c r="F106" i="4"/>
  <c r="E106" i="4"/>
  <c r="D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106" i="4" s="1"/>
  <c r="J79" i="4"/>
  <c r="I79" i="4"/>
  <c r="G79" i="4"/>
  <c r="F79" i="4"/>
  <c r="E79" i="4"/>
  <c r="D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79" i="4" s="1"/>
  <c r="H58" i="4"/>
  <c r="J55" i="4"/>
  <c r="I55" i="4"/>
  <c r="H55" i="4"/>
  <c r="G55" i="4"/>
  <c r="F55" i="4"/>
  <c r="E55" i="4"/>
  <c r="D55" i="4"/>
  <c r="H54" i="4"/>
  <c r="H53" i="4"/>
  <c r="J50" i="4"/>
  <c r="I50" i="4"/>
  <c r="I157" i="4" s="1"/>
  <c r="G50" i="4"/>
  <c r="F50" i="4"/>
  <c r="E50" i="4"/>
  <c r="E157" i="4" s="1"/>
  <c r="D50" i="4"/>
  <c r="H49" i="4"/>
  <c r="H48" i="4"/>
  <c r="H47" i="4"/>
  <c r="H46" i="4"/>
  <c r="H45" i="4"/>
  <c r="H44" i="4"/>
  <c r="H43" i="4"/>
  <c r="H42" i="4"/>
  <c r="H41" i="4"/>
  <c r="H40" i="4"/>
  <c r="H39" i="4"/>
  <c r="H50" i="4" s="1"/>
  <c r="J36" i="4"/>
  <c r="I36" i="4"/>
  <c r="G36" i="4"/>
  <c r="F36" i="4"/>
  <c r="E36" i="4"/>
  <c r="D36" i="4"/>
  <c r="H35" i="4"/>
  <c r="H34" i="4"/>
  <c r="H33" i="4"/>
  <c r="H32" i="4"/>
  <c r="H31" i="4"/>
  <c r="H30" i="4"/>
  <c r="H29" i="4"/>
  <c r="H28" i="4"/>
  <c r="H27" i="4"/>
  <c r="H36" i="4" s="1"/>
  <c r="J24" i="4"/>
  <c r="J157" i="4" s="1"/>
  <c r="I24" i="4"/>
  <c r="G24" i="4"/>
  <c r="G157" i="4" s="1"/>
  <c r="G160" i="4" s="1"/>
  <c r="F24" i="4"/>
  <c r="F157" i="4" s="1"/>
  <c r="F160" i="4" s="1"/>
  <c r="E24" i="4"/>
  <c r="D24" i="4"/>
  <c r="D157" i="4" s="1"/>
  <c r="D160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24" i="4" s="1"/>
  <c r="AE12" i="3"/>
  <c r="AC12" i="3"/>
  <c r="AG12" i="3" s="1"/>
  <c r="AA12" i="3"/>
  <c r="W12" i="3"/>
  <c r="U12" i="3"/>
  <c r="Y12" i="3" s="1"/>
  <c r="S12" i="3"/>
  <c r="O12" i="3"/>
  <c r="M12" i="3"/>
  <c r="Q12" i="3" s="1"/>
  <c r="K12" i="3"/>
  <c r="G12" i="3"/>
  <c r="E12" i="3"/>
  <c r="I12" i="3" s="1"/>
  <c r="C12" i="3"/>
  <c r="AG10" i="3"/>
  <c r="Y10" i="3"/>
  <c r="Q10" i="3"/>
  <c r="I10" i="3"/>
  <c r="AG9" i="3"/>
  <c r="Y9" i="3"/>
  <c r="Q9" i="3"/>
  <c r="I9" i="3"/>
  <c r="AG8" i="3"/>
  <c r="Y8" i="3"/>
  <c r="Q8" i="3"/>
  <c r="I8" i="3"/>
  <c r="AG7" i="3"/>
  <c r="Y7" i="3"/>
  <c r="Q7" i="3"/>
  <c r="I7" i="3"/>
  <c r="G167" i="2"/>
  <c r="F167" i="2"/>
  <c r="E167" i="2"/>
  <c r="D167" i="2"/>
  <c r="E165" i="2"/>
  <c r="G162" i="2"/>
  <c r="G165" i="2" s="1"/>
  <c r="J160" i="2"/>
  <c r="I160" i="2"/>
  <c r="G160" i="2"/>
  <c r="F160" i="2"/>
  <c r="E160" i="2"/>
  <c r="D160" i="2"/>
  <c r="H159" i="2"/>
  <c r="H160" i="2" s="1"/>
  <c r="J156" i="2"/>
  <c r="I156" i="2"/>
  <c r="G156" i="2"/>
  <c r="F156" i="2"/>
  <c r="E156" i="2"/>
  <c r="D156" i="2"/>
  <c r="H155" i="2"/>
  <c r="H154" i="2"/>
  <c r="H153" i="2"/>
  <c r="H152" i="2"/>
  <c r="H156" i="2" s="1"/>
  <c r="J149" i="2"/>
  <c r="I149" i="2"/>
  <c r="G149" i="2"/>
  <c r="F149" i="2"/>
  <c r="E149" i="2"/>
  <c r="D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49" i="2" s="1"/>
  <c r="J130" i="2"/>
  <c r="I130" i="2"/>
  <c r="G130" i="2"/>
  <c r="F130" i="2"/>
  <c r="E130" i="2"/>
  <c r="D130" i="2"/>
  <c r="H129" i="2"/>
  <c r="H128" i="2"/>
  <c r="H127" i="2"/>
  <c r="H126" i="2"/>
  <c r="H130" i="2" s="1"/>
  <c r="H125" i="2"/>
  <c r="J122" i="2"/>
  <c r="I122" i="2"/>
  <c r="G122" i="2"/>
  <c r="F122" i="2"/>
  <c r="E122" i="2"/>
  <c r="D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22" i="2" s="1"/>
  <c r="H109" i="2"/>
  <c r="H108" i="2"/>
  <c r="J105" i="2"/>
  <c r="I105" i="2"/>
  <c r="G105" i="2"/>
  <c r="F105" i="2"/>
  <c r="E105" i="2"/>
  <c r="D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5" i="2" s="1"/>
  <c r="J78" i="2"/>
  <c r="I78" i="2"/>
  <c r="G78" i="2"/>
  <c r="F78" i="2"/>
  <c r="E78" i="2"/>
  <c r="D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78" i="2" s="1"/>
  <c r="H57" i="2"/>
  <c r="H56" i="2"/>
  <c r="J53" i="2"/>
  <c r="I53" i="2"/>
  <c r="G53" i="2"/>
  <c r="F53" i="2"/>
  <c r="E53" i="2"/>
  <c r="D53" i="2"/>
  <c r="H52" i="2"/>
  <c r="H51" i="2"/>
  <c r="H53" i="2" s="1"/>
  <c r="J48" i="2"/>
  <c r="I48" i="2"/>
  <c r="G48" i="2"/>
  <c r="F48" i="2"/>
  <c r="E48" i="2"/>
  <c r="D48" i="2"/>
  <c r="H47" i="2"/>
  <c r="H46" i="2"/>
  <c r="H45" i="2"/>
  <c r="H44" i="2"/>
  <c r="H43" i="2"/>
  <c r="H42" i="2"/>
  <c r="H41" i="2"/>
  <c r="H40" i="2"/>
  <c r="H39" i="2"/>
  <c r="H38" i="2"/>
  <c r="H37" i="2"/>
  <c r="H48" i="2" s="1"/>
  <c r="J34" i="2"/>
  <c r="I34" i="2"/>
  <c r="G34" i="2"/>
  <c r="F34" i="2"/>
  <c r="E34" i="2"/>
  <c r="D34" i="2"/>
  <c r="H33" i="2"/>
  <c r="H32" i="2"/>
  <c r="H31" i="2"/>
  <c r="H30" i="2"/>
  <c r="H34" i="2" s="1"/>
  <c r="H29" i="2"/>
  <c r="H28" i="2"/>
  <c r="H27" i="2"/>
  <c r="J24" i="2"/>
  <c r="J162" i="2" s="1"/>
  <c r="I24" i="2"/>
  <c r="I162" i="2" s="1"/>
  <c r="G24" i="2"/>
  <c r="F24" i="2"/>
  <c r="F162" i="2" s="1"/>
  <c r="F165" i="2" s="1"/>
  <c r="E24" i="2"/>
  <c r="E162" i="2" s="1"/>
  <c r="D24" i="2"/>
  <c r="D162" i="2" s="1"/>
  <c r="D165" i="2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24" i="2" s="1"/>
  <c r="H162" i="2" s="1"/>
  <c r="AE12" i="1"/>
  <c r="AC12" i="1"/>
  <c r="AG12" i="1" s="1"/>
  <c r="AA12" i="1"/>
  <c r="W12" i="1"/>
  <c r="U12" i="1"/>
  <c r="Y12" i="1" s="1"/>
  <c r="S12" i="1"/>
  <c r="O12" i="1"/>
  <c r="M12" i="1"/>
  <c r="Q12" i="1" s="1"/>
  <c r="K12" i="1"/>
  <c r="G12" i="1"/>
  <c r="E12" i="1"/>
  <c r="I12" i="1" s="1"/>
  <c r="C12" i="1"/>
  <c r="AG10" i="1"/>
  <c r="Y10" i="1"/>
  <c r="Q10" i="1"/>
  <c r="I10" i="1"/>
  <c r="AG9" i="1"/>
  <c r="Y9" i="1"/>
  <c r="Q9" i="1"/>
  <c r="I9" i="1"/>
  <c r="AG8" i="1"/>
  <c r="Y8" i="1"/>
  <c r="Q8" i="1"/>
  <c r="I8" i="1"/>
  <c r="AG7" i="1"/>
  <c r="Y7" i="1"/>
  <c r="Q7" i="1"/>
  <c r="I7" i="1"/>
  <c r="J166" i="2" l="1"/>
  <c r="H157" i="4"/>
  <c r="I161" i="4" s="1"/>
  <c r="J161" i="4"/>
  <c r="J166" i="6"/>
  <c r="I166" i="6"/>
  <c r="I166" i="2"/>
  <c r="H127" i="8"/>
  <c r="I131" i="8" s="1"/>
</calcChain>
</file>

<file path=xl/sharedStrings.xml><?xml version="1.0" encoding="utf-8"?>
<sst xmlns="http://schemas.openxmlformats.org/spreadsheetml/2006/main" count="729" uniqueCount="194">
  <si>
    <t>Phosphoric Acid Production and Deliveries in Major Producing Countries</t>
  </si>
  <si>
    <t>PIT/2015/4Q/P/7</t>
  </si>
  <si>
    <t>January - December 2015</t>
  </si>
  <si>
    <t>('000 metric tonnes P2O5)</t>
  </si>
  <si>
    <t>PRODUCTION</t>
  </si>
  <si>
    <t>TOTAL DELIVERIES</t>
  </si>
  <si>
    <t>HOME DELIVERIES</t>
  </si>
  <si>
    <t>EXPORTS</t>
  </si>
  <si>
    <t>4Q 2015</t>
  </si>
  <si>
    <t>%</t>
  </si>
  <si>
    <t>Africa, West Asia &amp; USA</t>
  </si>
  <si>
    <t>Brazil</t>
  </si>
  <si>
    <t>China</t>
  </si>
  <si>
    <t>f</t>
  </si>
  <si>
    <t>c</t>
  </si>
  <si>
    <t>Others</t>
  </si>
  <si>
    <t>Total (not entire world)</t>
  </si>
  <si>
    <t xml:space="preserve">Phosphoric Acid Exports by Destination </t>
  </si>
  <si>
    <t>Exporting</t>
  </si>
  <si>
    <t>countries</t>
  </si>
  <si>
    <t>TOTAL</t>
  </si>
  <si>
    <t>Importing</t>
  </si>
  <si>
    <t>Countries</t>
  </si>
  <si>
    <t>West Europe</t>
  </si>
  <si>
    <t>Belgium</t>
  </si>
  <si>
    <t>Cyprus</t>
  </si>
  <si>
    <t>Denmark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</si>
  <si>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</si>
  <si>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</si>
  <si>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</si>
  <si>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</si>
  <si>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</si>
  <si>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</si>
  <si>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</si>
  <si>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</si>
  <si>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</si>
  <si>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</si>
  <si>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United Kingdom</t>
  </si>
  <si>
    <t>Various</t>
  </si>
  <si>
    <t>Subtotal</t>
  </si>
  <si>
    <t>Central Europe</t>
  </si>
  <si>
    <t>Bulgaria</t>
  </si>
  <si>
    <t>Croatia</t>
  </si>
  <si>
    <t>Poland</t>
  </si>
  <si>
    <t>Romania</t>
  </si>
  <si>
    <t>Serbia</t>
  </si>
  <si>
    <t>Slovenia</t>
  </si>
  <si>
    <t>E. Europe &amp; C. Asia</t>
  </si>
  <si>
    <t>Estonia</t>
  </si>
  <si>
    <t>Georgia</t>
  </si>
  <si>
    <t>Kazakhstan</t>
  </si>
  <si>
    <t>Latvia</t>
  </si>
  <si>
    <t>Lithuania</t>
  </si>
  <si>
    <t>Moldavia</t>
  </si>
  <si>
    <t>Russia</t>
  </si>
  <si>
    <t>Turkmenistan</t>
  </si>
  <si>
    <t>Ukraine</t>
  </si>
  <si>
    <t>Uzbekistan</t>
  </si>
  <si>
    <t>North America</t>
  </si>
  <si>
    <t>Canada</t>
  </si>
  <si>
    <t>USA</t>
  </si>
  <si>
    <t>Latin America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</si>
  <si>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</si>
  <si>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</si>
  <si>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</si>
  <si>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</si>
  <si>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</si>
  <si>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</si>
  <si>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</si>
  <si>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</si>
  <si>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</si>
  <si>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</si>
  <si>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</si>
  <si>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</si>
  <si>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</si>
  <si>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</si>
  <si>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</si>
  <si>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</si>
  <si>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</si>
  <si>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</si>
  <si>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</si>
  <si>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</t>
  </si>
  <si>
    <t>Africa</t>
  </si>
  <si>
    <t>Algeria</t>
  </si>
  <si>
    <t>Benin</t>
  </si>
  <si>
    <t>Cameroon</t>
  </si>
  <si>
    <t>Congo</t>
  </si>
  <si>
    <t>Cote d'Ivoire</t>
  </si>
  <si>
    <t>Djibouti</t>
  </si>
  <si>
    <t>Egypt</t>
  </si>
  <si>
    <t>Ethiopia</t>
  </si>
  <si>
    <t>Ghana</t>
  </si>
  <si>
    <t>Kenya</t>
  </si>
  <si>
    <t>Libya</t>
  </si>
  <si>
    <t>Madagascar</t>
  </si>
  <si>
    <t>Mauritius</t>
  </si>
  <si>
    <t>Morocco</t>
  </si>
  <si>
    <t>Mozambique</t>
  </si>
  <si>
    <t>Nigeria</t>
  </si>
  <si>
    <t>Senegal</t>
  </si>
  <si>
    <t>South Africa</t>
  </si>
  <si>
    <t>Sudan</t>
  </si>
  <si>
    <t>Tanzania</t>
  </si>
  <si>
    <t>Togo</t>
  </si>
  <si>
    <t>Tunisia</t>
  </si>
  <si>
    <t>Uganda</t>
  </si>
  <si>
    <t>West Asia</t>
  </si>
  <si>
    <t>Abu Dhabi, UAE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</si>
  <si>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</si>
  <si>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</si>
  <si>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</si>
  <si>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</si>
  <si>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</si>
  <si>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</si>
  <si>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</si>
  <si>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</si>
  <si>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</si>
  <si>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</si>
  <si>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</si>
  <si>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</si>
  <si>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South Asia</t>
  </si>
  <si>
    <t>Bangladesh</t>
  </si>
  <si>
    <t>India</t>
  </si>
  <si>
    <t>Pakistan</t>
  </si>
  <si>
    <t>Sri Lanka</t>
  </si>
  <si>
    <t>East Asia</t>
  </si>
  <si>
    <t>Hong-Kong</t>
  </si>
  <si>
    <t>Indonesia</t>
  </si>
  <si>
    <t>Japan</t>
  </si>
  <si>
    <t>Kampuchea</t>
  </si>
  <si>
    <t>Korea DPR</t>
  </si>
  <si>
    <t>Korea Rep.</t>
  </si>
  <si>
    <t>Malaysia</t>
  </si>
  <si>
    <t>Mongolia</t>
  </si>
  <si>
    <t>Myanmar</t>
  </si>
  <si>
    <t>Philippines</t>
  </si>
  <si>
    <t>Singapore</t>
  </si>
  <si>
    <t>Taiwan, China</t>
  </si>
  <si>
    <t>Thailand</t>
  </si>
  <si>
    <t>Vietnam</t>
  </si>
  <si>
    <t>Oceania</t>
  </si>
  <si>
    <t>Australia</t>
  </si>
  <si>
    <t>Fiji</t>
  </si>
  <si>
    <t>New Zealand</t>
  </si>
  <si>
    <t>WORLD TOTAL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</si>
  <si>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</si>
  <si>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</si>
  <si>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</si>
  <si>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</si>
  <si>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</si>
  <si>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</si>
  <si>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</si>
  <si>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MAP Production and Deliveries in Major Producing Countries</t>
  </si>
  <si>
    <t xml:space="preserve">MAP Exports by Destination </t>
  </si>
  <si>
    <t>Austria</t>
  </si>
  <si>
    <t>Switzerland</t>
  </si>
  <si>
    <t>Czech. Rep.</t>
  </si>
  <si>
    <t>Hungary</t>
  </si>
  <si>
    <t>Macedonia</t>
  </si>
  <si>
    <t>Slovakia</t>
  </si>
  <si>
    <t>Azerbaijan</t>
  </si>
  <si>
    <t>Belarus</t>
  </si>
  <si>
    <t>Kyrgyzstan</t>
  </si>
  <si>
    <t>Bahamas</t>
  </si>
  <si>
    <t>Bolivia</t>
  </si>
  <si>
    <t>Dominica</t>
  </si>
  <si>
    <t>Angola</t>
  </si>
  <si>
    <t>Gambia</t>
  </si>
  <si>
    <t>Mali</t>
  </si>
  <si>
    <t>Sierra Leone</t>
  </si>
  <si>
    <t>Zambia</t>
  </si>
  <si>
    <t>Zimbabwe</t>
  </si>
  <si>
    <t>Yemen</t>
  </si>
  <si>
    <t>Laos</t>
  </si>
  <si>
    <t>DAP Production and Deliveries in Major Producing Countries</t>
  </si>
  <si>
    <t xml:space="preserve">DAP Exports by Destination </t>
  </si>
  <si>
    <t>USA,  Africa &amp; West Asia</t>
  </si>
  <si>
    <t>Ireland</t>
  </si>
  <si>
    <t>Luxemburg</t>
  </si>
  <si>
    <t>Albania</t>
  </si>
  <si>
    <t>Kosovo</t>
  </si>
  <si>
    <t>Belize</t>
  </si>
  <si>
    <t>Guadeloupe</t>
  </si>
  <si>
    <t>Guyana</t>
  </si>
  <si>
    <t>Martinique</t>
  </si>
  <si>
    <t>Surinam</t>
  </si>
  <si>
    <t>Malawi</t>
  </si>
  <si>
    <t>Mauritania</t>
  </si>
  <si>
    <t>Afghanistan</t>
  </si>
  <si>
    <t>Nepal</t>
  </si>
  <si>
    <t>TSP Production and Deliveries in Major Producing Countries</t>
  </si>
  <si>
    <t>n</t>
  </si>
  <si>
    <t xml:space="preserve">TSP Exports by Destination </t>
  </si>
  <si>
    <t>Liberia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</si>
</sst>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56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2" borderId="8" xfId="0" applyFont="1" applyFill="1" applyBorder="1" applyAlignment="1" applyProtection="1">
      <alignment horizontal="left" vertical="center" indent="1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right" vertical="center"/>
    </xf>
    <xf numFmtId="164" fontId="10" fillId="2" borderId="8" xfId="0" applyNumberFormat="1" applyFont="1" applyFill="1" applyBorder="1" applyAlignment="1" applyProtection="1">
      <alignment horizontal="right" vertical="center"/>
    </xf>
    <xf numFmtId="165" fontId="9" fillId="2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left" vertical="center" indent="1"/>
    </xf>
    <xf numFmtId="0" fontId="13" fillId="3" borderId="4" xfId="0" applyFont="1" applyFill="1" applyBorder="1" applyAlignment="1" applyProtection="1">
      <alignment horizontal="left" vertical="top"/>
    </xf>
    <xf numFmtId="0" fontId="12" fillId="3" borderId="1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5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3" fillId="2" borderId="15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5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16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2" fillId="3" borderId="12" xfId="0" applyNumberFormat="1" applyFont="1" applyFill="1" applyBorder="1" applyAlignment="1" applyProtection="1">
      <alignment horizontal="right" vertical="center"/>
    </xf>
    <xf numFmtId="164" fontId="12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8" xfId="0" applyFont="1" applyFill="1" applyBorder="1" applyAlignment="1" applyProtection="1">
      <alignment horizontal="center" vertical="center"/>
    </xf>
    <xf numFmtId="165" fontId="15" fillId="3" borderId="2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2" fillId="3" borderId="0" xfId="0" applyFont="1" applyFill="1" applyAlignment="1" applyProtection="1">
      <alignment horizontal="center"/>
    </xf>
    <xf numFmtId="0" fontId="13" fillId="3" borderId="4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2" borderId="0" xfId="0" applyFont="1" applyFill="1" applyAlignment="1" applyProtection="1">
      <alignment horizontal="left" vertical="top"/>
    </xf>
    <xf numFmtId="0" fontId="13" fillId="2" borderId="16" xfId="0" applyFont="1" applyFill="1" applyBorder="1" applyAlignment="1" applyProtection="1">
      <alignment horizontal="left" vertical="top"/>
    </xf>
    <xf numFmtId="0" fontId="13" fillId="3" borderId="12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right" vertical="center" indent="1"/>
    </xf>
    <xf numFmtId="0" fontId="17" fillId="2" borderId="0" xfId="0" applyFont="1" applyFill="1" applyAlignment="1" applyProtection="1">
      <alignment horizontal="center" vertical="center"/>
    </xf>
    <xf numFmtId="9" fontId="14" fillId="3" borderId="19" xfId="1" applyFont="1" applyFill="1" applyBorder="1" applyAlignment="1" applyProtection="1">
      <alignment horizontal="right" vertical="center" indent="1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5" fillId="2" borderId="20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G1" sqref="AG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1" customWidth="1"/>
    <col min="5" max="5" width="8.5703125" customWidth="1"/>
    <col min="6" max="6" width="1" customWidth="1"/>
    <col min="7" max="7" width="8.5703125" customWidth="1"/>
    <col min="8" max="8" width="2" customWidth="1"/>
    <col min="9" max="9" width="12.710937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12.7109375" customWidth="1"/>
    <col min="18" max="18" width="0.42578125" customWidth="1"/>
    <col min="19" max="19" width="8.5703125" customWidth="1"/>
    <col min="20" max="20" width="1" customWidth="1"/>
    <col min="21" max="21" width="8.5703125" customWidth="1"/>
    <col min="22" max="22" width="1" customWidth="1"/>
    <col min="23" max="23" width="8.5703125" customWidth="1"/>
    <col min="24" max="24" width="1" customWidth="1"/>
    <col min="25" max="25" width="12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2.7109375" customWidth="1"/>
  </cols>
  <sheetData>
    <row r="1" spans="1:33" ht="23.25" x14ac:dyDescent="0.25">
      <c r="A1" s="233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49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1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1"/>
    </row>
    <row r="5" spans="1:33" ht="18.75" x14ac:dyDescent="0.25">
      <c r="A5" s="2"/>
      <c r="B5" s="2"/>
      <c r="C5" s="236" t="s">
        <v>4</v>
      </c>
      <c r="D5" s="234"/>
      <c r="E5" s="234"/>
      <c r="F5" s="234"/>
      <c r="G5" s="234"/>
      <c r="H5" s="234"/>
      <c r="I5" s="234"/>
      <c r="J5" s="2"/>
      <c r="K5" s="236" t="s">
        <v>5</v>
      </c>
      <c r="L5" s="234"/>
      <c r="M5" s="234"/>
      <c r="N5" s="234"/>
      <c r="O5" s="234"/>
      <c r="P5" s="234"/>
      <c r="Q5" s="234"/>
      <c r="R5" s="2"/>
      <c r="S5" s="236" t="s">
        <v>6</v>
      </c>
      <c r="T5" s="234"/>
      <c r="U5" s="234"/>
      <c r="V5" s="234"/>
      <c r="W5" s="234"/>
      <c r="X5" s="234"/>
      <c r="Y5" s="234"/>
      <c r="Z5" s="2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3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4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4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4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4" t="s">
        <v>9</v>
      </c>
    </row>
    <row r="7" spans="1:33" x14ac:dyDescent="0.25">
      <c r="A7" s="5" t="s">
        <v>10</v>
      </c>
      <c r="B7" s="6"/>
      <c r="C7" s="7">
        <v>16470.291270000002</v>
      </c>
      <c r="D7" s="8"/>
      <c r="E7" s="7">
        <v>16235.769</v>
      </c>
      <c r="F7" s="8"/>
      <c r="G7" s="9">
        <v>16082.178</v>
      </c>
      <c r="H7" s="8"/>
      <c r="I7" s="10">
        <f>IF(OR(E7=0,E7="-"),"-",IF(G7="-",(0-E7)/E7,(G7-E7)/E7))</f>
        <v>-9.4600385112648712E-3</v>
      </c>
      <c r="K7" s="7">
        <v>16470.291270000002</v>
      </c>
      <c r="L7" s="8"/>
      <c r="M7" s="7">
        <v>16235.769</v>
      </c>
      <c r="N7" s="8"/>
      <c r="O7" s="9">
        <v>16082.178</v>
      </c>
      <c r="P7" s="8"/>
      <c r="Q7" s="10">
        <f>IF(OR(M7=0,M7="-"),"-",IF(O7="-",(0-M7)/M7,(O7-M7)/M7))</f>
        <v>-9.4600385112648712E-3</v>
      </c>
      <c r="S7" s="7">
        <v>12983.154270000001</v>
      </c>
      <c r="T7" s="8"/>
      <c r="U7" s="7">
        <v>12743.939</v>
      </c>
      <c r="V7" s="8"/>
      <c r="W7" s="9">
        <v>12496.084000000001</v>
      </c>
      <c r="X7" s="8"/>
      <c r="Y7" s="10">
        <f>IF(OR(U7=0,U7="-"),"-",IF(W7="-",(0-U7)/U7,(W7-U7)/U7))</f>
        <v>-1.9448853294103147E-2</v>
      </c>
      <c r="AA7" s="7">
        <v>3487.1370000000002</v>
      </c>
      <c r="AB7" s="8"/>
      <c r="AC7" s="7">
        <v>3491.83</v>
      </c>
      <c r="AD7" s="8"/>
      <c r="AE7" s="9">
        <v>3586.0940000000001</v>
      </c>
      <c r="AF7" s="8"/>
      <c r="AG7" s="10">
        <f>IF(OR(AC7=0,AC7="-"),"-",IF(AE7="-",(0-AC7)/AC7,(AE7-AC7)/AC7))</f>
        <v>2.6995586841283833E-2</v>
      </c>
    </row>
    <row r="8" spans="1:33" x14ac:dyDescent="0.25">
      <c r="A8" s="11" t="s">
        <v>11</v>
      </c>
      <c r="B8" s="12"/>
      <c r="C8" s="13">
        <v>1257.9000000000001</v>
      </c>
      <c r="D8" s="14"/>
      <c r="E8" s="13">
        <v>1109.4000000000001</v>
      </c>
      <c r="F8" s="14"/>
      <c r="G8" s="15">
        <v>1198.5</v>
      </c>
      <c r="H8" s="14"/>
      <c r="I8" s="16">
        <f>IF(OR(E8=0,E8="-"),"-",IF(G8="-",(0-E8)/E8,(G8-E8)/E8))</f>
        <v>8.031368307193068E-2</v>
      </c>
      <c r="K8" s="13">
        <v>1257.9000000000001</v>
      </c>
      <c r="L8" s="14"/>
      <c r="M8" s="13">
        <v>1109.4000000000001</v>
      </c>
      <c r="N8" s="14"/>
      <c r="O8" s="15">
        <v>1198.5</v>
      </c>
      <c r="P8" s="14"/>
      <c r="Q8" s="16">
        <f>IF(OR(M8=0,M8="-"),"-",IF(O8="-",(0-M8)/M8,(O8-M8)/M8))</f>
        <v>8.031368307193068E-2</v>
      </c>
      <c r="S8" s="13">
        <v>1257.9000000000001</v>
      </c>
      <c r="T8" s="14"/>
      <c r="U8" s="13">
        <v>1109.4000000000001</v>
      </c>
      <c r="V8" s="14"/>
      <c r="W8" s="15">
        <v>1198.5</v>
      </c>
      <c r="X8" s="14"/>
      <c r="Y8" s="16">
        <f>IF(OR(U8=0,U8="-"),"-",IF(W8="-",(0-U8)/U8,(W8-U8)/U8))</f>
        <v>8.031368307193068E-2</v>
      </c>
      <c r="AA8" s="13">
        <v>0</v>
      </c>
      <c r="AB8" s="14"/>
      <c r="AC8" s="13">
        <v>0</v>
      </c>
      <c r="AD8" s="14"/>
      <c r="AE8" s="15">
        <v>0</v>
      </c>
      <c r="AF8" s="14"/>
      <c r="AG8" s="16" t="str">
        <f>IF(OR(AC8=0,AC8="-"),"-",IF(AE8="-",(0-AC8)/AC8,(AE8-AC8)/AC8))</f>
        <v>-</v>
      </c>
    </row>
    <row r="9" spans="1:33" x14ac:dyDescent="0.25">
      <c r="A9" s="17" t="s">
        <v>12</v>
      </c>
      <c r="B9" s="18"/>
      <c r="C9" s="19">
        <v>15200</v>
      </c>
      <c r="D9" s="20"/>
      <c r="E9" s="19">
        <v>15300.006299999999</v>
      </c>
      <c r="F9" s="20"/>
      <c r="G9" s="21">
        <v>16549.973999999998</v>
      </c>
      <c r="H9" s="20" t="s">
        <v>13</v>
      </c>
      <c r="I9" s="22">
        <f>IF(OR(E9=0,E9="-"),"-",IF(G9="-",(0-E9)/E9,(G9-E9)/E9))</f>
        <v>8.1697201654093388E-2</v>
      </c>
      <c r="K9" s="19">
        <v>15200</v>
      </c>
      <c r="L9" s="20"/>
      <c r="M9" s="19">
        <v>15300.006299999999</v>
      </c>
      <c r="N9" s="20"/>
      <c r="O9" s="21">
        <v>16549.973999999998</v>
      </c>
      <c r="P9" s="20"/>
      <c r="Q9" s="22">
        <f>IF(OR(M9=0,M9="-"),"-",IF(O9="-",(0-M9)/M9,(O9-M9)/M9))</f>
        <v>8.1697201654093388E-2</v>
      </c>
      <c r="S9" s="19">
        <v>14915.01838</v>
      </c>
      <c r="T9" s="20"/>
      <c r="U9" s="19">
        <v>14986.87758</v>
      </c>
      <c r="V9" s="20"/>
      <c r="W9" s="21">
        <v>16218.113219999999</v>
      </c>
      <c r="X9" s="20"/>
      <c r="Y9" s="22">
        <f>IF(OR(U9=0,U9="-"),"-",IF(W9="-",(0-U9)/U9,(W9-U9)/U9))</f>
        <v>8.2154246835450487E-2</v>
      </c>
      <c r="AA9" s="19">
        <v>284.98162000000002</v>
      </c>
      <c r="AB9" s="20" t="s">
        <v>14</v>
      </c>
      <c r="AC9" s="19">
        <v>313.12871999999999</v>
      </c>
      <c r="AD9" s="20" t="s">
        <v>14</v>
      </c>
      <c r="AE9" s="21">
        <v>331.86077999999998</v>
      </c>
      <c r="AF9" s="20" t="s">
        <v>14</v>
      </c>
      <c r="AG9" s="22">
        <f>IF(OR(AC9=0,AC9="-"),"-",IF(AE9="-",(0-AC9)/AC9,(AE9-AC9)/AC9))</f>
        <v>5.9822235405299108E-2</v>
      </c>
    </row>
    <row r="10" spans="1:33" x14ac:dyDescent="0.25">
      <c r="A10" s="23" t="s">
        <v>15</v>
      </c>
      <c r="B10" s="24"/>
      <c r="C10" s="25">
        <v>3970.692</v>
      </c>
      <c r="D10" s="26"/>
      <c r="E10" s="25">
        <v>3955.183</v>
      </c>
      <c r="F10" s="26"/>
      <c r="G10" s="27">
        <v>4269.2669999999998</v>
      </c>
      <c r="H10" s="26"/>
      <c r="I10" s="28">
        <f>IF(OR(E10=0,E10="-"),"-",IF(G10="-",(0-E10)/E10,(G10-E10)/E10))</f>
        <v>7.9410737758530983E-2</v>
      </c>
      <c r="K10" s="25">
        <v>3970.692</v>
      </c>
      <c r="L10" s="26"/>
      <c r="M10" s="25">
        <v>3955.183</v>
      </c>
      <c r="N10" s="26"/>
      <c r="O10" s="27">
        <v>4269.2669999999998</v>
      </c>
      <c r="P10" s="26"/>
      <c r="Q10" s="28">
        <f>IF(OR(M10=0,M10="-"),"-",IF(O10="-",(0-M10)/M10,(O10-M10)/M10))</f>
        <v>7.9410737758530983E-2</v>
      </c>
      <c r="S10" s="25">
        <v>3922.5920000000001</v>
      </c>
      <c r="T10" s="26"/>
      <c r="U10" s="25">
        <v>3887.3829999999998</v>
      </c>
      <c r="V10" s="26"/>
      <c r="W10" s="27">
        <v>4229.9040000000005</v>
      </c>
      <c r="X10" s="26"/>
      <c r="Y10" s="28">
        <f>IF(OR(U10=0,U10="-"),"-",IF(W10="-",(0-U10)/U10,(W10-U10)/U10))</f>
        <v>8.8110947647813617E-2</v>
      </c>
      <c r="AA10" s="25">
        <v>48.1</v>
      </c>
      <c r="AB10" s="26"/>
      <c r="AC10" s="25">
        <v>67.8</v>
      </c>
      <c r="AD10" s="26"/>
      <c r="AE10" s="27">
        <v>39.363</v>
      </c>
      <c r="AF10" s="26"/>
      <c r="AG10" s="28">
        <f>IF(OR(AC10=0,AC10="-"),"-",IF(AE10="-",(0-AC10)/AC10,(AE10-AC10)/AC10))</f>
        <v>-0.41942477876106193</v>
      </c>
    </row>
    <row r="12" spans="1:33" ht="18" x14ac:dyDescent="0.25">
      <c r="A12" s="29" t="s">
        <v>16</v>
      </c>
      <c r="B12" s="30"/>
      <c r="C12" s="31">
        <f>C7+C8+C9+C10</f>
        <v>36898.883270000006</v>
      </c>
      <c r="D12" s="32"/>
      <c r="E12" s="31">
        <f>E7+E8+E9+E10</f>
        <v>36600.3583</v>
      </c>
      <c r="F12" s="32"/>
      <c r="G12" s="33">
        <f>G7+G8+G9+G10</f>
        <v>38099.919000000002</v>
      </c>
      <c r="H12" s="32"/>
      <c r="I12" s="34">
        <f>IF(E12*1=0,"-",(G12-E12)/E12)</f>
        <v>4.0971202732733955E-2</v>
      </c>
      <c r="K12" s="31">
        <f>K7+K8+K9+K10</f>
        <v>36898.883270000006</v>
      </c>
      <c r="L12" s="32"/>
      <c r="M12" s="31">
        <f>M7+M8+M9+M10</f>
        <v>36600.3583</v>
      </c>
      <c r="N12" s="32"/>
      <c r="O12" s="33">
        <f>O7+O8+O9+O10</f>
        <v>38099.919000000002</v>
      </c>
      <c r="P12" s="32"/>
      <c r="Q12" s="34">
        <f>IF(M12*1=0,"-",(O12-M12)/M12)</f>
        <v>4.0971202732733955E-2</v>
      </c>
      <c r="S12" s="31">
        <f>S7+S8+S9+S10</f>
        <v>33078.664649999999</v>
      </c>
      <c r="T12" s="32"/>
      <c r="U12" s="31">
        <f>U7+U8+U9+U10</f>
        <v>32727.599580000002</v>
      </c>
      <c r="V12" s="32"/>
      <c r="W12" s="33">
        <f>W7+W8+W9+W10</f>
        <v>34142.601220000004</v>
      </c>
      <c r="X12" s="32"/>
      <c r="Y12" s="34">
        <f>IF(U12*1=0,"-",(W12-U12)/U12)</f>
        <v>4.3235729419786616E-2</v>
      </c>
      <c r="AA12" s="31">
        <f>AA7+AA8+AA9+AA10</f>
        <v>3820.2186200000001</v>
      </c>
      <c r="AB12" s="32"/>
      <c r="AC12" s="31">
        <f>AC7+AC8+AC9+AC10</f>
        <v>3872.7587200000003</v>
      </c>
      <c r="AD12" s="32"/>
      <c r="AE12" s="33">
        <f>AE7+AE8+AE9+AE10</f>
        <v>3957.3177799999999</v>
      </c>
      <c r="AF12" s="32"/>
      <c r="AG12" s="34">
        <f>IF(AC12*1=0,"-",(AE12-AC12)/AC12)</f>
        <v>2.1834321762239706E-2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A136" workbookViewId="0">
      <selection activeCell="A167" sqref="A167:XFD167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12.7109375" customWidth="1"/>
    <col min="11" max="12" width="9.140625" customWidth="1"/>
  </cols>
  <sheetData>
    <row r="1" spans="1:12" ht="23.25" x14ac:dyDescent="0.25">
      <c r="A1" s="233" t="s">
        <v>17</v>
      </c>
      <c r="B1" s="234"/>
      <c r="C1" s="234"/>
      <c r="D1" s="234"/>
      <c r="E1" s="234"/>
      <c r="F1" s="234"/>
      <c r="G1" s="234"/>
      <c r="H1" s="234"/>
      <c r="I1" s="234"/>
      <c r="J1" s="35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35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35"/>
    </row>
    <row r="5" spans="1:12" ht="51" customHeight="1" x14ac:dyDescent="0.25">
      <c r="A5" s="36" t="s">
        <v>8</v>
      </c>
      <c r="B5" s="240" t="s">
        <v>18</v>
      </c>
      <c r="C5" s="240" t="s">
        <v>19</v>
      </c>
      <c r="D5" s="241" t="s">
        <v>10</v>
      </c>
      <c r="E5" s="241" t="s">
        <v>11</v>
      </c>
      <c r="F5" s="241" t="s">
        <v>12</v>
      </c>
      <c r="G5" s="241" t="s">
        <v>15</v>
      </c>
      <c r="H5" s="242" t="s">
        <v>20</v>
      </c>
      <c r="I5" s="242" t="s">
        <v>20</v>
      </c>
      <c r="J5" s="242" t="s">
        <v>20</v>
      </c>
    </row>
    <row r="6" spans="1:12" x14ac:dyDescent="0.25">
      <c r="A6" s="38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38" t="s">
        <v>22</v>
      </c>
      <c r="B7" s="234"/>
      <c r="C7" s="234"/>
      <c r="D7" s="234"/>
      <c r="E7" s="234"/>
      <c r="F7" s="234"/>
      <c r="G7" s="234"/>
      <c r="H7" s="37">
        <v>2015</v>
      </c>
      <c r="I7" s="37">
        <v>2014</v>
      </c>
      <c r="J7" s="37">
        <v>2013</v>
      </c>
    </row>
    <row r="8" spans="1:12" ht="15.75" x14ac:dyDescent="0.25">
      <c r="A8" s="39" t="s">
        <v>23</v>
      </c>
      <c r="B8" s="243"/>
      <c r="C8" s="234"/>
      <c r="D8" s="40"/>
      <c r="E8" s="40"/>
      <c r="F8" s="40"/>
      <c r="G8" s="40"/>
      <c r="H8" s="41"/>
      <c r="I8" s="42"/>
      <c r="J8" s="42"/>
    </row>
    <row r="9" spans="1:12" ht="15.75" x14ac:dyDescent="0.25">
      <c r="A9" s="43" t="s">
        <v>24</v>
      </c>
      <c r="B9" s="244"/>
      <c r="C9" s="234"/>
      <c r="D9" s="44">
        <v>104.996</v>
      </c>
      <c r="E9" s="44">
        <v>0</v>
      </c>
      <c r="F9" s="44">
        <v>4.8524399999999996</v>
      </c>
      <c r="G9" s="44">
        <v>4.9000000000000004</v>
      </c>
      <c r="H9" s="45">
        <f t="shared" ref="H9:H23" si="0">SUM(D9,E9,F9,G9)</f>
        <v>114.74844</v>
      </c>
      <c r="I9" s="44">
        <v>119.63336</v>
      </c>
      <c r="J9" s="44">
        <v>97.64716</v>
      </c>
      <c r="K9" s="244"/>
      <c r="L9" s="234"/>
    </row>
    <row r="10" spans="1:12" ht="15.75" x14ac:dyDescent="0.25">
      <c r="A10" s="46" t="s">
        <v>25</v>
      </c>
      <c r="B10" s="245"/>
      <c r="C10" s="234"/>
      <c r="D10" s="47">
        <v>0</v>
      </c>
      <c r="E10" s="47">
        <v>0</v>
      </c>
      <c r="F10" s="47">
        <v>1.404E-2</v>
      </c>
      <c r="G10" s="47">
        <v>0</v>
      </c>
      <c r="H10" s="48">
        <f t="shared" si="0"/>
        <v>1.404E-2</v>
      </c>
      <c r="I10" s="47">
        <v>0</v>
      </c>
      <c r="J10" s="47">
        <v>0</v>
      </c>
    </row>
    <row r="11" spans="1:12" ht="15.75" x14ac:dyDescent="0.25">
      <c r="A11" s="43" t="s">
        <v>26</v>
      </c>
      <c r="B11" s="244"/>
      <c r="C11" s="234"/>
      <c r="D11" s="44">
        <v>0</v>
      </c>
      <c r="E11" s="44">
        <v>0</v>
      </c>
      <c r="F11" s="44">
        <v>0</v>
      </c>
      <c r="G11" s="44">
        <v>0</v>
      </c>
      <c r="H11" s="45">
        <f t="shared" si="0"/>
        <v>0</v>
      </c>
      <c r="I11" s="44">
        <v>0</v>
      </c>
      <c r="J11" s="44">
        <v>2.8039999999999999E-2</v>
      </c>
    </row>
    <row r="12" spans="1:12" ht="15.75" x14ac:dyDescent="0.25">
      <c r="A12" s="46" t="s">
        <v>27</v>
      </c>
      <c r="B12" s="245"/>
      <c r="C12" s="234"/>
      <c r="D12" s="47">
        <v>0</v>
      </c>
      <c r="E12" s="47">
        <v>0</v>
      </c>
      <c r="F12" s="47">
        <v>0.15174000000000001</v>
      </c>
      <c r="G12" s="47">
        <v>0</v>
      </c>
      <c r="H12" s="48">
        <f t="shared" si="0"/>
        <v>0.15174000000000001</v>
      </c>
      <c r="I12" s="47">
        <v>0.23544000000000001</v>
      </c>
      <c r="J12" s="47">
        <v>0.24923999999999999</v>
      </c>
    </row>
    <row r="13" spans="1:12" ht="15.75" x14ac:dyDescent="0.25">
      <c r="A13" s="43" t="s">
        <v>28</v>
      </c>
      <c r="B13" s="244"/>
      <c r="C13" s="234"/>
      <c r="D13" s="44">
        <v>186.74</v>
      </c>
      <c r="E13" s="44">
        <v>0</v>
      </c>
      <c r="F13" s="44">
        <v>4.104E-2</v>
      </c>
      <c r="G13" s="44">
        <v>0</v>
      </c>
      <c r="H13" s="45">
        <f t="shared" si="0"/>
        <v>186.78104000000002</v>
      </c>
      <c r="I13" s="44">
        <v>210.61199999999999</v>
      </c>
      <c r="J13" s="44">
        <v>172.97687999999999</v>
      </c>
    </row>
    <row r="14" spans="1:12" ht="15.75" x14ac:dyDescent="0.25">
      <c r="A14" s="46" t="s">
        <v>29</v>
      </c>
      <c r="B14" s="245"/>
      <c r="C14" s="234"/>
      <c r="D14" s="47">
        <v>0</v>
      </c>
      <c r="E14" s="47">
        <v>0</v>
      </c>
      <c r="F14" s="47">
        <v>0.29160000000000003</v>
      </c>
      <c r="G14" s="47">
        <v>0</v>
      </c>
      <c r="H14" s="48">
        <f t="shared" si="0"/>
        <v>0.29160000000000003</v>
      </c>
      <c r="I14" s="47">
        <v>0.16200000000000001</v>
      </c>
      <c r="J14" s="47">
        <v>0.27614</v>
      </c>
    </row>
    <row r="15" spans="1:12" ht="15.75" x14ac:dyDescent="0.25">
      <c r="A15" s="43" t="s">
        <v>30</v>
      </c>
      <c r="B15" s="244"/>
      <c r="C15" s="234"/>
      <c r="D15" s="44">
        <v>0</v>
      </c>
      <c r="E15" s="44">
        <v>0</v>
      </c>
      <c r="F15" s="44">
        <v>0.26945999999999998</v>
      </c>
      <c r="G15" s="44">
        <v>0</v>
      </c>
      <c r="H15" s="45">
        <f t="shared" si="0"/>
        <v>0.26945999999999998</v>
      </c>
      <c r="I15" s="44">
        <v>0.378</v>
      </c>
      <c r="J15" s="44">
        <v>7.8920000000000004E-2</v>
      </c>
    </row>
    <row r="16" spans="1:12" ht="15.75" x14ac:dyDescent="0.25">
      <c r="A16" s="46" t="s">
        <v>31</v>
      </c>
      <c r="B16" s="245"/>
      <c r="C16" s="234"/>
      <c r="D16" s="47">
        <v>29.43</v>
      </c>
      <c r="E16" s="47">
        <v>0</v>
      </c>
      <c r="F16" s="47">
        <v>1.07406</v>
      </c>
      <c r="G16" s="47">
        <v>0</v>
      </c>
      <c r="H16" s="48">
        <f t="shared" si="0"/>
        <v>30.504059999999999</v>
      </c>
      <c r="I16" s="47">
        <v>33.876080000000002</v>
      </c>
      <c r="J16" s="47">
        <v>37.742640000000002</v>
      </c>
    </row>
    <row r="17" spans="1:12" ht="15.75" x14ac:dyDescent="0.25">
      <c r="A17" s="43" t="s">
        <v>32</v>
      </c>
      <c r="B17" s="244"/>
      <c r="C17" s="234"/>
      <c r="D17" s="44">
        <v>154.137</v>
      </c>
      <c r="E17" s="44">
        <v>0</v>
      </c>
      <c r="F17" s="44">
        <v>2.1130200000000001</v>
      </c>
      <c r="G17" s="44">
        <v>0</v>
      </c>
      <c r="H17" s="45">
        <f t="shared" si="0"/>
        <v>156.25002000000001</v>
      </c>
      <c r="I17" s="44">
        <v>140.56744</v>
      </c>
      <c r="J17" s="44">
        <v>131.32741999999999</v>
      </c>
    </row>
    <row r="18" spans="1:12" ht="15.75" x14ac:dyDescent="0.25">
      <c r="A18" s="46" t="s">
        <v>33</v>
      </c>
      <c r="B18" s="245"/>
      <c r="C18" s="234"/>
      <c r="D18" s="47">
        <v>6.6440000000000001</v>
      </c>
      <c r="E18" s="47">
        <v>0</v>
      </c>
      <c r="F18" s="47">
        <v>0.11124000000000001</v>
      </c>
      <c r="G18" s="47">
        <v>0</v>
      </c>
      <c r="H18" s="48">
        <f t="shared" si="0"/>
        <v>6.7552400000000006</v>
      </c>
      <c r="I18" s="47">
        <v>0.16200000000000001</v>
      </c>
      <c r="J18" s="47">
        <v>8.3531200000000005</v>
      </c>
    </row>
    <row r="19" spans="1:12" ht="15.75" x14ac:dyDescent="0.25">
      <c r="A19" s="43" t="s">
        <v>34</v>
      </c>
      <c r="B19" s="244"/>
      <c r="C19" s="234"/>
      <c r="D19" s="44">
        <v>20.655000000000001</v>
      </c>
      <c r="E19" s="44">
        <v>0</v>
      </c>
      <c r="F19" s="44">
        <v>0.22086</v>
      </c>
      <c r="G19" s="44">
        <v>0</v>
      </c>
      <c r="H19" s="45">
        <f t="shared" si="0"/>
        <v>20.875859999999999</v>
      </c>
      <c r="I19" s="44">
        <v>23.106999999999999</v>
      </c>
      <c r="J19" s="44">
        <v>14.83154</v>
      </c>
    </row>
    <row r="20" spans="1:12" ht="15.75" x14ac:dyDescent="0.25">
      <c r="A20" s="46" t="s">
        <v>35</v>
      </c>
      <c r="B20" s="245"/>
      <c r="C20" s="234"/>
      <c r="D20" s="47">
        <v>109.08</v>
      </c>
      <c r="E20" s="47">
        <v>0</v>
      </c>
      <c r="F20" s="47">
        <v>3.3226200000000001</v>
      </c>
      <c r="G20" s="47">
        <v>0</v>
      </c>
      <c r="H20" s="48">
        <f t="shared" si="0"/>
        <v>112.40262</v>
      </c>
      <c r="I20" s="47">
        <v>104.39814</v>
      </c>
      <c r="J20" s="47">
        <v>153.09433999999999</v>
      </c>
    </row>
    <row r="21" spans="1:12" ht="15.75" x14ac:dyDescent="0.25">
      <c r="A21" s="43" t="s">
        <v>36</v>
      </c>
      <c r="B21" s="244"/>
      <c r="C21" s="234"/>
      <c r="D21" s="44">
        <v>13.026999999999999</v>
      </c>
      <c r="E21" s="44">
        <v>0</v>
      </c>
      <c r="F21" s="44">
        <v>1.242E-2</v>
      </c>
      <c r="G21" s="44">
        <v>0</v>
      </c>
      <c r="H21" s="45">
        <f t="shared" si="0"/>
        <v>13.03942</v>
      </c>
      <c r="I21" s="44">
        <v>0</v>
      </c>
      <c r="J21" s="44">
        <v>36.9</v>
      </c>
    </row>
    <row r="22" spans="1:12" ht="15.75" x14ac:dyDescent="0.25">
      <c r="A22" s="46" t="s">
        <v>37</v>
      </c>
      <c r="B22" s="245"/>
      <c r="C22" s="234"/>
      <c r="D22" s="47">
        <v>11.412000000000001</v>
      </c>
      <c r="E22" s="47">
        <v>0</v>
      </c>
      <c r="F22" s="47">
        <v>19.23264</v>
      </c>
      <c r="G22" s="47">
        <v>0</v>
      </c>
      <c r="H22" s="48">
        <f t="shared" si="0"/>
        <v>30.644640000000003</v>
      </c>
      <c r="I22" s="47">
        <v>21.347280000000001</v>
      </c>
      <c r="J22" s="47">
        <v>25.214980000000001</v>
      </c>
    </row>
    <row r="23" spans="1:12" ht="15.75" x14ac:dyDescent="0.25">
      <c r="A23" s="43" t="s">
        <v>38</v>
      </c>
      <c r="B23" s="244"/>
      <c r="C23" s="234"/>
      <c r="D23" s="44">
        <v>0</v>
      </c>
      <c r="E23" s="44">
        <v>0</v>
      </c>
      <c r="F23" s="44">
        <v>0</v>
      </c>
      <c r="G23" s="44">
        <v>24.6</v>
      </c>
      <c r="H23" s="45">
        <f t="shared" si="0"/>
        <v>24.6</v>
      </c>
      <c r="I23" s="44">
        <v>65.099999999999994</v>
      </c>
      <c r="J23" s="44">
        <v>0.12447999999999999</v>
      </c>
    </row>
    <row r="24" spans="1:12" ht="15.75" x14ac:dyDescent="0.25">
      <c r="A24" s="49" t="s">
        <v>39</v>
      </c>
      <c r="B24" s="246"/>
      <c r="C24" s="234"/>
      <c r="D24" s="50">
        <f t="shared" ref="D24:J24" si="1">SUM(D9,D10,D11,D12,D13,D14,D15,D16,D17,D18,D19,D20,D21,D22,D23)</f>
        <v>636.12100000000009</v>
      </c>
      <c r="E24" s="50">
        <f t="shared" si="1"/>
        <v>0</v>
      </c>
      <c r="F24" s="50">
        <f t="shared" si="1"/>
        <v>31.707180000000001</v>
      </c>
      <c r="G24" s="50">
        <f t="shared" si="1"/>
        <v>29.5</v>
      </c>
      <c r="H24" s="51">
        <f t="shared" si="1"/>
        <v>697.32817999999997</v>
      </c>
      <c r="I24" s="47">
        <f t="shared" si="1"/>
        <v>719.57873999999993</v>
      </c>
      <c r="J24" s="47">
        <f t="shared" si="1"/>
        <v>678.84489999999983</v>
      </c>
    </row>
    <row r="26" spans="1:12" ht="15.75" x14ac:dyDescent="0.25">
      <c r="A26" s="39" t="s">
        <v>40</v>
      </c>
      <c r="B26" s="243"/>
      <c r="C26" s="234"/>
      <c r="D26" s="40"/>
      <c r="E26" s="40"/>
      <c r="F26" s="40"/>
      <c r="G26" s="40"/>
      <c r="H26" s="41"/>
      <c r="I26" s="42"/>
      <c r="J26" s="42"/>
    </row>
    <row r="27" spans="1:12" ht="15.75" x14ac:dyDescent="0.25">
      <c r="A27" s="43" t="s">
        <v>41</v>
      </c>
      <c r="B27" s="244"/>
      <c r="C27" s="234"/>
      <c r="D27" s="44">
        <v>7.6639999999999997</v>
      </c>
      <c r="E27" s="44">
        <v>0</v>
      </c>
      <c r="F27" s="44">
        <v>0.68688000000000005</v>
      </c>
      <c r="G27" s="44">
        <v>0</v>
      </c>
      <c r="H27" s="45">
        <f t="shared" ref="H27:H33" si="2">SUM(D27,E27,F27,G27)</f>
        <v>8.3508800000000001</v>
      </c>
      <c r="I27" s="44">
        <v>7.5030400000000004</v>
      </c>
      <c r="J27" s="44">
        <v>1.6606799999999999</v>
      </c>
      <c r="K27" s="244"/>
      <c r="L27" s="234"/>
    </row>
    <row r="28" spans="1:12" ht="15.75" x14ac:dyDescent="0.25">
      <c r="A28" s="46" t="s">
        <v>42</v>
      </c>
      <c r="B28" s="245"/>
      <c r="C28" s="234"/>
      <c r="D28" s="47">
        <v>0</v>
      </c>
      <c r="E28" s="47">
        <v>0</v>
      </c>
      <c r="F28" s="47">
        <v>5.3999999999999999E-2</v>
      </c>
      <c r="G28" s="47">
        <v>0</v>
      </c>
      <c r="H28" s="48">
        <f t="shared" si="2"/>
        <v>5.3999999999999999E-2</v>
      </c>
      <c r="I28" s="47">
        <v>0.16200000000000001</v>
      </c>
      <c r="J28" s="47">
        <v>0.13088</v>
      </c>
    </row>
    <row r="29" spans="1:12" ht="15.75" x14ac:dyDescent="0.25">
      <c r="A29" s="43" t="s">
        <v>43</v>
      </c>
      <c r="B29" s="244"/>
      <c r="C29" s="234"/>
      <c r="D29" s="44">
        <v>17.832000000000001</v>
      </c>
      <c r="E29" s="44">
        <v>0</v>
      </c>
      <c r="F29" s="44">
        <v>0.50219999999999998</v>
      </c>
      <c r="G29" s="44">
        <v>0</v>
      </c>
      <c r="H29" s="45">
        <f t="shared" si="2"/>
        <v>18.334199999999999</v>
      </c>
      <c r="I29" s="44">
        <v>15.9</v>
      </c>
      <c r="J29" s="44">
        <v>5.1436799999999998</v>
      </c>
    </row>
    <row r="30" spans="1:12" ht="15.75" x14ac:dyDescent="0.25">
      <c r="A30" s="46" t="s">
        <v>44</v>
      </c>
      <c r="B30" s="245"/>
      <c r="C30" s="234"/>
      <c r="D30" s="47">
        <v>0</v>
      </c>
      <c r="E30" s="47">
        <v>0</v>
      </c>
      <c r="F30" s="47">
        <v>0.34398000000000001</v>
      </c>
      <c r="G30" s="47">
        <v>0</v>
      </c>
      <c r="H30" s="48">
        <f t="shared" si="2"/>
        <v>0.34398000000000001</v>
      </c>
      <c r="I30" s="47">
        <v>0.22625999999999999</v>
      </c>
      <c r="J30" s="47">
        <v>0.23522000000000001</v>
      </c>
    </row>
    <row r="31" spans="1:12" ht="15.75" x14ac:dyDescent="0.25">
      <c r="A31" s="43" t="s">
        <v>45</v>
      </c>
      <c r="B31" s="244"/>
      <c r="C31" s="234"/>
      <c r="D31" s="44">
        <v>0</v>
      </c>
      <c r="E31" s="44">
        <v>0</v>
      </c>
      <c r="F31" s="44">
        <v>0</v>
      </c>
      <c r="G31" s="44">
        <v>0</v>
      </c>
      <c r="H31" s="45">
        <f t="shared" si="2"/>
        <v>0</v>
      </c>
      <c r="I31" s="44">
        <v>0.1053</v>
      </c>
      <c r="J31" s="44">
        <v>8.9639999999999997E-2</v>
      </c>
    </row>
    <row r="32" spans="1:12" ht="15.75" x14ac:dyDescent="0.25">
      <c r="A32" s="46" t="s">
        <v>46</v>
      </c>
      <c r="B32" s="245"/>
      <c r="C32" s="234"/>
      <c r="D32" s="47">
        <v>0</v>
      </c>
      <c r="E32" s="47">
        <v>0</v>
      </c>
      <c r="F32" s="47">
        <v>0.15065999999999999</v>
      </c>
      <c r="G32" s="47">
        <v>0</v>
      </c>
      <c r="H32" s="48">
        <f t="shared" si="2"/>
        <v>0.15065999999999999</v>
      </c>
      <c r="I32" s="47">
        <v>0</v>
      </c>
      <c r="J32" s="47">
        <v>3.4720399999999998</v>
      </c>
    </row>
    <row r="33" spans="1:12" ht="15.75" x14ac:dyDescent="0.25">
      <c r="A33" s="43" t="s">
        <v>38</v>
      </c>
      <c r="B33" s="244"/>
      <c r="C33" s="234"/>
      <c r="D33" s="44">
        <v>0</v>
      </c>
      <c r="E33" s="44">
        <v>0</v>
      </c>
      <c r="F33" s="44">
        <v>0</v>
      </c>
      <c r="G33" s="44">
        <v>2.2000000000000002</v>
      </c>
      <c r="H33" s="45">
        <f t="shared" si="2"/>
        <v>2.2000000000000002</v>
      </c>
      <c r="I33" s="44">
        <v>2.7</v>
      </c>
      <c r="J33" s="44">
        <v>1.4E-2</v>
      </c>
    </row>
    <row r="34" spans="1:12" ht="15.75" x14ac:dyDescent="0.25">
      <c r="A34" s="49" t="s">
        <v>39</v>
      </c>
      <c r="B34" s="246"/>
      <c r="C34" s="234"/>
      <c r="D34" s="50">
        <f t="shared" ref="D34:J34" si="3">SUM(D27,D28,D29,D30,D31,D32,D33)</f>
        <v>25.496000000000002</v>
      </c>
      <c r="E34" s="50">
        <f t="shared" si="3"/>
        <v>0</v>
      </c>
      <c r="F34" s="50">
        <f t="shared" si="3"/>
        <v>1.7377199999999999</v>
      </c>
      <c r="G34" s="50">
        <f t="shared" si="3"/>
        <v>2.2000000000000002</v>
      </c>
      <c r="H34" s="51">
        <f t="shared" si="3"/>
        <v>29.433719999999997</v>
      </c>
      <c r="I34" s="47">
        <f t="shared" si="3"/>
        <v>26.596599999999999</v>
      </c>
      <c r="J34" s="47">
        <f t="shared" si="3"/>
        <v>10.74614</v>
      </c>
    </row>
    <row r="36" spans="1:12" ht="15.75" x14ac:dyDescent="0.25">
      <c r="A36" s="39" t="s">
        <v>47</v>
      </c>
      <c r="B36" s="243"/>
      <c r="C36" s="234"/>
      <c r="D36" s="40"/>
      <c r="E36" s="40"/>
      <c r="F36" s="40"/>
      <c r="G36" s="40"/>
      <c r="H36" s="41"/>
      <c r="I36" s="42"/>
      <c r="J36" s="42"/>
    </row>
    <row r="37" spans="1:12" ht="15.75" x14ac:dyDescent="0.25">
      <c r="A37" s="43" t="s">
        <v>48</v>
      </c>
      <c r="B37" s="244"/>
      <c r="C37" s="234"/>
      <c r="D37" s="44">
        <v>0</v>
      </c>
      <c r="E37" s="44">
        <v>0</v>
      </c>
      <c r="F37" s="44">
        <v>0.30186000000000002</v>
      </c>
      <c r="G37" s="44">
        <v>0</v>
      </c>
      <c r="H37" s="45">
        <f t="shared" ref="H37:H47" si="4">SUM(D37,E37,F37,G37)</f>
        <v>0.30186000000000002</v>
      </c>
      <c r="I37" s="44">
        <v>0.378</v>
      </c>
      <c r="J37" s="44">
        <v>1.404E-2</v>
      </c>
      <c r="K37" s="244"/>
      <c r="L37" s="234"/>
    </row>
    <row r="38" spans="1:12" ht="15.75" x14ac:dyDescent="0.25">
      <c r="A38" s="46" t="s">
        <v>49</v>
      </c>
      <c r="B38" s="245"/>
      <c r="C38" s="234"/>
      <c r="D38" s="47">
        <v>0</v>
      </c>
      <c r="E38" s="47">
        <v>0</v>
      </c>
      <c r="F38" s="47">
        <v>1.35E-2</v>
      </c>
      <c r="G38" s="47">
        <v>0</v>
      </c>
      <c r="H38" s="48">
        <f t="shared" si="4"/>
        <v>1.35E-2</v>
      </c>
      <c r="I38" s="47">
        <v>0</v>
      </c>
      <c r="J38" s="47">
        <v>0</v>
      </c>
    </row>
    <row r="39" spans="1:12" ht="15.75" x14ac:dyDescent="0.25">
      <c r="A39" s="43" t="s">
        <v>50</v>
      </c>
      <c r="B39" s="244"/>
      <c r="C39" s="234"/>
      <c r="D39" s="44">
        <v>0</v>
      </c>
      <c r="E39" s="44">
        <v>0</v>
      </c>
      <c r="F39" s="44">
        <v>8.5860000000000006E-2</v>
      </c>
      <c r="G39" s="44">
        <v>0</v>
      </c>
      <c r="H39" s="45">
        <f t="shared" si="4"/>
        <v>8.5860000000000006E-2</v>
      </c>
      <c r="I39" s="44">
        <v>5.3999999999999999E-2</v>
      </c>
      <c r="J39" s="44">
        <v>0.26616000000000001</v>
      </c>
    </row>
    <row r="40" spans="1:12" ht="15.75" x14ac:dyDescent="0.25">
      <c r="A40" s="46" t="s">
        <v>51</v>
      </c>
      <c r="B40" s="245"/>
      <c r="C40" s="234"/>
      <c r="D40" s="47">
        <v>0</v>
      </c>
      <c r="E40" s="47">
        <v>0</v>
      </c>
      <c r="F40" s="47">
        <v>0</v>
      </c>
      <c r="G40" s="47">
        <v>0</v>
      </c>
      <c r="H40" s="48">
        <f t="shared" si="4"/>
        <v>0</v>
      </c>
      <c r="I40" s="47">
        <v>0</v>
      </c>
      <c r="J40" s="47">
        <v>1.404E-2</v>
      </c>
    </row>
    <row r="41" spans="1:12" ht="15.75" x14ac:dyDescent="0.25">
      <c r="A41" s="43" t="s">
        <v>52</v>
      </c>
      <c r="B41" s="244"/>
      <c r="C41" s="234"/>
      <c r="D41" s="44">
        <v>0</v>
      </c>
      <c r="E41" s="44">
        <v>0</v>
      </c>
      <c r="F41" s="44">
        <v>0.34398000000000001</v>
      </c>
      <c r="G41" s="44">
        <v>0</v>
      </c>
      <c r="H41" s="45">
        <f t="shared" si="4"/>
        <v>0.34398000000000001</v>
      </c>
      <c r="I41" s="44">
        <v>0.50004000000000004</v>
      </c>
      <c r="J41" s="44">
        <v>0.40676000000000001</v>
      </c>
    </row>
    <row r="42" spans="1:12" ht="15.75" x14ac:dyDescent="0.25">
      <c r="A42" s="46" t="s">
        <v>53</v>
      </c>
      <c r="B42" s="245"/>
      <c r="C42" s="234"/>
      <c r="D42" s="47">
        <v>0</v>
      </c>
      <c r="E42" s="47">
        <v>0</v>
      </c>
      <c r="F42" s="47">
        <v>0</v>
      </c>
      <c r="G42" s="47">
        <v>0</v>
      </c>
      <c r="H42" s="48">
        <f t="shared" si="4"/>
        <v>0</v>
      </c>
      <c r="I42" s="47">
        <v>5.3999999999999999E-2</v>
      </c>
      <c r="J42" s="47">
        <v>0</v>
      </c>
    </row>
    <row r="43" spans="1:12" ht="15.75" x14ac:dyDescent="0.25">
      <c r="A43" s="43" t="s">
        <v>54</v>
      </c>
      <c r="B43" s="244"/>
      <c r="C43" s="234"/>
      <c r="D43" s="44">
        <v>0</v>
      </c>
      <c r="E43" s="44">
        <v>0</v>
      </c>
      <c r="F43" s="44">
        <v>3.2286600000000001</v>
      </c>
      <c r="G43" s="44">
        <v>0</v>
      </c>
      <c r="H43" s="45">
        <f t="shared" si="4"/>
        <v>3.2286600000000001</v>
      </c>
      <c r="I43" s="44">
        <v>4.4182800000000002</v>
      </c>
      <c r="J43" s="44">
        <v>3.8189199999999999</v>
      </c>
    </row>
    <row r="44" spans="1:12" ht="15.75" x14ac:dyDescent="0.25">
      <c r="A44" s="46" t="s">
        <v>55</v>
      </c>
      <c r="B44" s="245"/>
      <c r="C44" s="234"/>
      <c r="D44" s="47">
        <v>0</v>
      </c>
      <c r="E44" s="47">
        <v>0</v>
      </c>
      <c r="F44" s="47">
        <v>1.404E-2</v>
      </c>
      <c r="G44" s="47">
        <v>0</v>
      </c>
      <c r="H44" s="48">
        <f t="shared" si="4"/>
        <v>1.404E-2</v>
      </c>
      <c r="I44" s="47">
        <v>0</v>
      </c>
      <c r="J44" s="47">
        <v>0</v>
      </c>
    </row>
    <row r="45" spans="1:12" ht="15.75" x14ac:dyDescent="0.25">
      <c r="A45" s="43" t="s">
        <v>56</v>
      </c>
      <c r="B45" s="244"/>
      <c r="C45" s="234"/>
      <c r="D45" s="44">
        <v>0</v>
      </c>
      <c r="E45" s="44">
        <v>0</v>
      </c>
      <c r="F45" s="44">
        <v>1.44126</v>
      </c>
      <c r="G45" s="44">
        <v>0</v>
      </c>
      <c r="H45" s="45">
        <f t="shared" si="4"/>
        <v>1.44126</v>
      </c>
      <c r="I45" s="44">
        <v>1.1339999999999999</v>
      </c>
      <c r="J45" s="44">
        <v>1.44658</v>
      </c>
    </row>
    <row r="46" spans="1:12" ht="15.75" x14ac:dyDescent="0.25">
      <c r="A46" s="46" t="s">
        <v>57</v>
      </c>
      <c r="B46" s="245"/>
      <c r="C46" s="234"/>
      <c r="D46" s="47">
        <v>0</v>
      </c>
      <c r="E46" s="47">
        <v>0</v>
      </c>
      <c r="F46" s="47">
        <v>6.8040000000000003E-2</v>
      </c>
      <c r="G46" s="47">
        <v>0</v>
      </c>
      <c r="H46" s="48">
        <f t="shared" si="4"/>
        <v>6.8040000000000003E-2</v>
      </c>
      <c r="I46" s="47">
        <v>0</v>
      </c>
      <c r="J46" s="47">
        <v>0</v>
      </c>
    </row>
    <row r="47" spans="1:12" ht="15.75" x14ac:dyDescent="0.25">
      <c r="A47" s="43" t="s">
        <v>38</v>
      </c>
      <c r="B47" s="244"/>
      <c r="C47" s="234"/>
      <c r="D47" s="44">
        <v>0</v>
      </c>
      <c r="E47" s="44">
        <v>0</v>
      </c>
      <c r="F47" s="44">
        <v>0</v>
      </c>
      <c r="G47" s="44">
        <v>0</v>
      </c>
      <c r="H47" s="45">
        <f t="shared" si="4"/>
        <v>0</v>
      </c>
      <c r="I47" s="44">
        <v>0</v>
      </c>
      <c r="J47" s="44">
        <v>7.3520000000000002E-2</v>
      </c>
    </row>
    <row r="48" spans="1:12" ht="15.75" x14ac:dyDescent="0.25">
      <c r="A48" s="49" t="s">
        <v>39</v>
      </c>
      <c r="B48" s="246"/>
      <c r="C48" s="234"/>
      <c r="D48" s="50">
        <f t="shared" ref="D48:J48" si="5">SUM(D37,D38,D39,D40,D41,D42,D43,D44,D45,D46,D47)</f>
        <v>0</v>
      </c>
      <c r="E48" s="50">
        <f t="shared" si="5"/>
        <v>0</v>
      </c>
      <c r="F48" s="50">
        <f t="shared" si="5"/>
        <v>5.4972000000000003</v>
      </c>
      <c r="G48" s="50">
        <f t="shared" si="5"/>
        <v>0</v>
      </c>
      <c r="H48" s="51">
        <f t="shared" si="5"/>
        <v>5.4972000000000003</v>
      </c>
      <c r="I48" s="47">
        <f t="shared" si="5"/>
        <v>6.5383200000000006</v>
      </c>
      <c r="J48" s="47">
        <f t="shared" si="5"/>
        <v>6.0400200000000002</v>
      </c>
    </row>
    <row r="50" spans="1:12" ht="15.75" x14ac:dyDescent="0.25">
      <c r="A50" s="39" t="s">
        <v>58</v>
      </c>
      <c r="B50" s="243"/>
      <c r="C50" s="234"/>
      <c r="D50" s="40"/>
      <c r="E50" s="40"/>
      <c r="F50" s="40"/>
      <c r="G50" s="40"/>
      <c r="H50" s="41"/>
      <c r="I50" s="42"/>
      <c r="J50" s="42"/>
    </row>
    <row r="51" spans="1:12" ht="15.75" x14ac:dyDescent="0.25">
      <c r="A51" s="43" t="s">
        <v>59</v>
      </c>
      <c r="B51" s="244"/>
      <c r="C51" s="234"/>
      <c r="D51" s="44">
        <v>21.837</v>
      </c>
      <c r="E51" s="44">
        <v>0</v>
      </c>
      <c r="F51" s="44">
        <v>2.5763400000000001</v>
      </c>
      <c r="G51" s="44">
        <v>0</v>
      </c>
      <c r="H51" s="45">
        <f>SUM(D51,E51,F51,G51)</f>
        <v>24.413339999999998</v>
      </c>
      <c r="I51" s="44">
        <v>21.514980000000001</v>
      </c>
      <c r="J51" s="44">
        <v>30.209379999999999</v>
      </c>
      <c r="K51" s="244"/>
      <c r="L51" s="234"/>
    </row>
    <row r="52" spans="1:12" ht="15.75" x14ac:dyDescent="0.25">
      <c r="A52" s="46" t="s">
        <v>60</v>
      </c>
      <c r="B52" s="245"/>
      <c r="C52" s="234"/>
      <c r="D52" s="47">
        <v>0</v>
      </c>
      <c r="E52" s="47">
        <v>0</v>
      </c>
      <c r="F52" s="47">
        <v>33.949800000000003</v>
      </c>
      <c r="G52" s="47">
        <v>0</v>
      </c>
      <c r="H52" s="48">
        <f>SUM(D52,E52,F52,G52)</f>
        <v>33.949800000000003</v>
      </c>
      <c r="I52" s="47">
        <v>28.648620000000001</v>
      </c>
      <c r="J52" s="47">
        <v>24.20308</v>
      </c>
    </row>
    <row r="53" spans="1:12" ht="15.75" x14ac:dyDescent="0.25">
      <c r="A53" s="49" t="s">
        <v>39</v>
      </c>
      <c r="B53" s="246"/>
      <c r="C53" s="234"/>
      <c r="D53" s="50">
        <f t="shared" ref="D53:J53" si="6">SUM(D51,D52)</f>
        <v>21.837</v>
      </c>
      <c r="E53" s="50">
        <f t="shared" si="6"/>
        <v>0</v>
      </c>
      <c r="F53" s="50">
        <f t="shared" si="6"/>
        <v>36.526140000000005</v>
      </c>
      <c r="G53" s="50">
        <f t="shared" si="6"/>
        <v>0</v>
      </c>
      <c r="H53" s="51">
        <f t="shared" si="6"/>
        <v>58.363140000000001</v>
      </c>
      <c r="I53" s="47">
        <f t="shared" si="6"/>
        <v>50.163600000000002</v>
      </c>
      <c r="J53" s="47">
        <f t="shared" si="6"/>
        <v>54.412459999999996</v>
      </c>
    </row>
    <row r="55" spans="1:12" ht="15.75" x14ac:dyDescent="0.25">
      <c r="A55" s="39" t="s">
        <v>61</v>
      </c>
      <c r="B55" s="243"/>
      <c r="C55" s="234"/>
      <c r="D55" s="40"/>
      <c r="E55" s="40"/>
      <c r="F55" s="40"/>
      <c r="G55" s="40"/>
      <c r="H55" s="41"/>
      <c r="I55" s="42"/>
      <c r="J55" s="42"/>
    </row>
    <row r="56" spans="1:12" ht="15.75" x14ac:dyDescent="0.25">
      <c r="A56" s="43" t="s">
        <v>62</v>
      </c>
      <c r="B56" s="244"/>
      <c r="C56" s="234"/>
      <c r="D56" s="44">
        <v>0</v>
      </c>
      <c r="E56" s="44">
        <v>0</v>
      </c>
      <c r="F56" s="44">
        <v>4.7682000000000002</v>
      </c>
      <c r="G56" s="44">
        <v>0</v>
      </c>
      <c r="H56" s="45">
        <f t="shared" ref="H56:H77" si="7">SUM(D56,E56,F56,G56)</f>
        <v>4.7682000000000002</v>
      </c>
      <c r="I56" s="44">
        <v>3.3188399999999998</v>
      </c>
      <c r="J56" s="44">
        <v>4.3718000000000004</v>
      </c>
      <c r="K56" s="244"/>
      <c r="L56" s="234"/>
    </row>
    <row r="57" spans="1:12" ht="15.75" x14ac:dyDescent="0.25">
      <c r="A57" s="46" t="s">
        <v>11</v>
      </c>
      <c r="B57" s="245"/>
      <c r="C57" s="234"/>
      <c r="D57" s="47">
        <v>91.852000000000004</v>
      </c>
      <c r="E57" s="47">
        <v>0</v>
      </c>
      <c r="F57" s="47">
        <v>2.052</v>
      </c>
      <c r="G57" s="47">
        <v>0</v>
      </c>
      <c r="H57" s="48">
        <f t="shared" si="7"/>
        <v>93.904000000000011</v>
      </c>
      <c r="I57" s="47">
        <v>79.518020000000007</v>
      </c>
      <c r="J57" s="47">
        <v>83.018000000000001</v>
      </c>
    </row>
    <row r="58" spans="1:12" ht="15.75" x14ac:dyDescent="0.25">
      <c r="A58" s="43" t="s">
        <v>63</v>
      </c>
      <c r="B58" s="244"/>
      <c r="C58" s="234"/>
      <c r="D58" s="44">
        <v>0</v>
      </c>
      <c r="E58" s="44">
        <v>0</v>
      </c>
      <c r="F58" s="44">
        <v>3.9733200000000002</v>
      </c>
      <c r="G58" s="44">
        <v>0</v>
      </c>
      <c r="H58" s="45">
        <f t="shared" si="7"/>
        <v>3.9733200000000002</v>
      </c>
      <c r="I58" s="44">
        <v>3.3609599999999999</v>
      </c>
      <c r="J58" s="44">
        <v>3.8928199999999999</v>
      </c>
    </row>
    <row r="59" spans="1:12" ht="15.75" x14ac:dyDescent="0.25">
      <c r="A59" s="46" t="s">
        <v>64</v>
      </c>
      <c r="B59" s="245"/>
      <c r="C59" s="234"/>
      <c r="D59" s="47">
        <v>1.4139999999999999</v>
      </c>
      <c r="E59" s="47">
        <v>0</v>
      </c>
      <c r="F59" s="47">
        <v>2.8749600000000002</v>
      </c>
      <c r="G59" s="47">
        <v>0</v>
      </c>
      <c r="H59" s="48">
        <f t="shared" si="7"/>
        <v>4.2889600000000003</v>
      </c>
      <c r="I59" s="47">
        <v>3.32416</v>
      </c>
      <c r="J59" s="47">
        <v>7.0431600000000003</v>
      </c>
    </row>
    <row r="60" spans="1:12" ht="15.75" x14ac:dyDescent="0.25">
      <c r="A60" s="43" t="s">
        <v>65</v>
      </c>
      <c r="B60" s="244"/>
      <c r="C60" s="234"/>
      <c r="D60" s="44">
        <v>0</v>
      </c>
      <c r="E60" s="44">
        <v>0</v>
      </c>
      <c r="F60" s="44">
        <v>0.45900000000000002</v>
      </c>
      <c r="G60" s="44">
        <v>0</v>
      </c>
      <c r="H60" s="45">
        <f t="shared" si="7"/>
        <v>0.45900000000000002</v>
      </c>
      <c r="I60" s="44">
        <v>0.40932000000000002</v>
      </c>
      <c r="J60" s="44">
        <v>0.3155</v>
      </c>
    </row>
    <row r="61" spans="1:12" ht="15.75" x14ac:dyDescent="0.25">
      <c r="A61" s="46" t="s">
        <v>66</v>
      </c>
      <c r="B61" s="245"/>
      <c r="C61" s="234"/>
      <c r="D61" s="47">
        <v>0</v>
      </c>
      <c r="E61" s="47">
        <v>0</v>
      </c>
      <c r="F61" s="47">
        <v>0.39419999999999999</v>
      </c>
      <c r="G61" s="47">
        <v>0</v>
      </c>
      <c r="H61" s="48">
        <f t="shared" si="7"/>
        <v>0.39419999999999999</v>
      </c>
      <c r="I61" s="47">
        <v>8.4779999999999994E-2</v>
      </c>
      <c r="J61" s="47">
        <v>7.6999999999999999E-2</v>
      </c>
    </row>
    <row r="62" spans="1:12" ht="15.75" x14ac:dyDescent="0.25">
      <c r="A62" s="43" t="s">
        <v>67</v>
      </c>
      <c r="B62" s="244"/>
      <c r="C62" s="234"/>
      <c r="D62" s="44">
        <v>0</v>
      </c>
      <c r="E62" s="44">
        <v>0</v>
      </c>
      <c r="F62" s="44">
        <v>0.108</v>
      </c>
      <c r="G62" s="44">
        <v>0</v>
      </c>
      <c r="H62" s="45">
        <f t="shared" si="7"/>
        <v>0.108</v>
      </c>
      <c r="I62" s="44">
        <v>0.16200000000000001</v>
      </c>
      <c r="J62" s="44">
        <v>0.12565999999999999</v>
      </c>
    </row>
    <row r="63" spans="1:12" ht="15.75" x14ac:dyDescent="0.25">
      <c r="A63" s="46" t="s">
        <v>68</v>
      </c>
      <c r="B63" s="245"/>
      <c r="C63" s="234"/>
      <c r="D63" s="47">
        <v>0</v>
      </c>
      <c r="E63" s="47">
        <v>0</v>
      </c>
      <c r="F63" s="47">
        <v>0.86075999999999997</v>
      </c>
      <c r="G63" s="47">
        <v>0</v>
      </c>
      <c r="H63" s="48">
        <f t="shared" si="7"/>
        <v>0.86075999999999997</v>
      </c>
      <c r="I63" s="47">
        <v>0.78624000000000005</v>
      </c>
      <c r="J63" s="47">
        <v>0.75051999999999996</v>
      </c>
    </row>
    <row r="64" spans="1:12" ht="15.75" x14ac:dyDescent="0.25">
      <c r="A64" s="43" t="s">
        <v>69</v>
      </c>
      <c r="B64" s="244"/>
      <c r="C64" s="234"/>
      <c r="D64" s="44">
        <v>0</v>
      </c>
      <c r="E64" s="44">
        <v>0</v>
      </c>
      <c r="F64" s="44">
        <v>8.1000000000000003E-2</v>
      </c>
      <c r="G64" s="44">
        <v>0</v>
      </c>
      <c r="H64" s="45">
        <f t="shared" si="7"/>
        <v>8.1000000000000003E-2</v>
      </c>
      <c r="I64" s="44">
        <v>0.16200000000000001</v>
      </c>
      <c r="J64" s="44">
        <v>0.27716000000000002</v>
      </c>
    </row>
    <row r="65" spans="1:10" ht="15.75" x14ac:dyDescent="0.25">
      <c r="A65" s="46" t="s">
        <v>70</v>
      </c>
      <c r="B65" s="245"/>
      <c r="C65" s="234"/>
      <c r="D65" s="47">
        <v>0</v>
      </c>
      <c r="E65" s="47">
        <v>0</v>
      </c>
      <c r="F65" s="47">
        <v>1.1664000000000001</v>
      </c>
      <c r="G65" s="47">
        <v>0</v>
      </c>
      <c r="H65" s="48">
        <f t="shared" si="7"/>
        <v>1.1664000000000001</v>
      </c>
      <c r="I65" s="47">
        <v>0.67391999999999996</v>
      </c>
      <c r="J65" s="47">
        <v>0.96753999999999996</v>
      </c>
    </row>
    <row r="66" spans="1:10" ht="15.75" x14ac:dyDescent="0.25">
      <c r="A66" s="43" t="s">
        <v>71</v>
      </c>
      <c r="B66" s="244"/>
      <c r="C66" s="234"/>
      <c r="D66" s="44">
        <v>0</v>
      </c>
      <c r="E66" s="44">
        <v>0</v>
      </c>
      <c r="F66" s="44">
        <v>0.19386</v>
      </c>
      <c r="G66" s="44">
        <v>0</v>
      </c>
      <c r="H66" s="45">
        <f t="shared" si="7"/>
        <v>0.19386</v>
      </c>
      <c r="I66" s="44">
        <v>0.16200000000000001</v>
      </c>
      <c r="J66" s="44">
        <v>0</v>
      </c>
    </row>
    <row r="67" spans="1:10" ht="15.75" x14ac:dyDescent="0.25">
      <c r="A67" s="46" t="s">
        <v>72</v>
      </c>
      <c r="B67" s="245"/>
      <c r="C67" s="234"/>
      <c r="D67" s="47">
        <v>0</v>
      </c>
      <c r="E67" s="47">
        <v>0</v>
      </c>
      <c r="F67" s="47">
        <v>1.404E-2</v>
      </c>
      <c r="G67" s="47">
        <v>0</v>
      </c>
      <c r="H67" s="48">
        <f t="shared" si="7"/>
        <v>1.404E-2</v>
      </c>
      <c r="I67" s="47">
        <v>0</v>
      </c>
      <c r="J67" s="47">
        <v>0</v>
      </c>
    </row>
    <row r="68" spans="1:10" ht="15.75" x14ac:dyDescent="0.25">
      <c r="A68" s="43" t="s">
        <v>73</v>
      </c>
      <c r="B68" s="244"/>
      <c r="C68" s="234"/>
      <c r="D68" s="44">
        <v>92.1</v>
      </c>
      <c r="E68" s="44">
        <v>0</v>
      </c>
      <c r="F68" s="44">
        <v>0.98280000000000001</v>
      </c>
      <c r="G68" s="44">
        <v>0</v>
      </c>
      <c r="H68" s="45">
        <f t="shared" si="7"/>
        <v>93.082799999999992</v>
      </c>
      <c r="I68" s="44">
        <v>96.192599999999999</v>
      </c>
      <c r="J68" s="44">
        <v>86.292760000000001</v>
      </c>
    </row>
    <row r="69" spans="1:10" ht="15.75" x14ac:dyDescent="0.25">
      <c r="A69" s="46" t="s">
        <v>74</v>
      </c>
      <c r="B69" s="245"/>
      <c r="C69" s="234"/>
      <c r="D69" s="47">
        <v>0</v>
      </c>
      <c r="E69" s="47">
        <v>0</v>
      </c>
      <c r="F69" s="47">
        <v>0.38718000000000002</v>
      </c>
      <c r="G69" s="47">
        <v>0</v>
      </c>
      <c r="H69" s="48">
        <f t="shared" si="7"/>
        <v>0.38718000000000002</v>
      </c>
      <c r="I69" s="47">
        <v>0.4617</v>
      </c>
      <c r="J69" s="47">
        <v>0.2797</v>
      </c>
    </row>
    <row r="70" spans="1:10" ht="15.75" x14ac:dyDescent="0.25">
      <c r="A70" s="43" t="s">
        <v>75</v>
      </c>
      <c r="B70" s="244"/>
      <c r="C70" s="234"/>
      <c r="D70" s="44">
        <v>0</v>
      </c>
      <c r="E70" s="44">
        <v>0</v>
      </c>
      <c r="F70" s="44">
        <v>0.108</v>
      </c>
      <c r="G70" s="44">
        <v>0</v>
      </c>
      <c r="H70" s="45">
        <f t="shared" si="7"/>
        <v>0.108</v>
      </c>
      <c r="I70" s="44">
        <v>0</v>
      </c>
      <c r="J70" s="44">
        <v>8.0379999999999993E-2</v>
      </c>
    </row>
    <row r="71" spans="1:10" ht="15.75" x14ac:dyDescent="0.25">
      <c r="A71" s="46" t="s">
        <v>76</v>
      </c>
      <c r="B71" s="245"/>
      <c r="C71" s="234"/>
      <c r="D71" s="47">
        <v>0</v>
      </c>
      <c r="E71" s="47">
        <v>0</v>
      </c>
      <c r="F71" s="47">
        <v>0</v>
      </c>
      <c r="G71" s="47">
        <v>0</v>
      </c>
      <c r="H71" s="48">
        <f t="shared" si="7"/>
        <v>0</v>
      </c>
      <c r="I71" s="47">
        <v>5.3999999999999999E-2</v>
      </c>
      <c r="J71" s="47">
        <v>8.6040000000000005E-2</v>
      </c>
    </row>
    <row r="72" spans="1:10" ht="15.75" x14ac:dyDescent="0.25">
      <c r="A72" s="43" t="s">
        <v>77</v>
      </c>
      <c r="B72" s="244"/>
      <c r="C72" s="234"/>
      <c r="D72" s="44">
        <v>0</v>
      </c>
      <c r="E72" s="44">
        <v>0</v>
      </c>
      <c r="F72" s="44">
        <v>4.0273199999999996</v>
      </c>
      <c r="G72" s="44">
        <v>0</v>
      </c>
      <c r="H72" s="45">
        <f t="shared" si="7"/>
        <v>4.0273199999999996</v>
      </c>
      <c r="I72" s="44">
        <v>2.1627000000000001</v>
      </c>
      <c r="J72" s="44">
        <v>3.4612599999999998</v>
      </c>
    </row>
    <row r="73" spans="1:10" ht="15.75" x14ac:dyDescent="0.25">
      <c r="A73" s="46" t="s">
        <v>78</v>
      </c>
      <c r="B73" s="245"/>
      <c r="C73" s="234"/>
      <c r="D73" s="47">
        <v>0</v>
      </c>
      <c r="E73" s="47">
        <v>0</v>
      </c>
      <c r="F73" s="47">
        <v>8.208E-2</v>
      </c>
      <c r="G73" s="47">
        <v>0</v>
      </c>
      <c r="H73" s="48">
        <f t="shared" si="7"/>
        <v>8.208E-2</v>
      </c>
      <c r="I73" s="47">
        <v>0.108</v>
      </c>
      <c r="J73" s="47">
        <v>0.14326</v>
      </c>
    </row>
    <row r="74" spans="1:10" ht="15.75" x14ac:dyDescent="0.25">
      <c r="A74" s="43" t="s">
        <v>79</v>
      </c>
      <c r="B74" s="244"/>
      <c r="C74" s="234"/>
      <c r="D74" s="44">
        <v>0</v>
      </c>
      <c r="E74" s="44">
        <v>0</v>
      </c>
      <c r="F74" s="44">
        <v>8.1000000000000003E-2</v>
      </c>
      <c r="G74" s="44">
        <v>0</v>
      </c>
      <c r="H74" s="45">
        <f t="shared" si="7"/>
        <v>8.1000000000000003E-2</v>
      </c>
      <c r="I74" s="44">
        <v>0.108</v>
      </c>
      <c r="J74" s="44">
        <v>7.9960000000000003E-2</v>
      </c>
    </row>
    <row r="75" spans="1:10" ht="15.75" x14ac:dyDescent="0.25">
      <c r="A75" s="46" t="s">
        <v>80</v>
      </c>
      <c r="B75" s="245"/>
      <c r="C75" s="234"/>
      <c r="D75" s="47">
        <v>0</v>
      </c>
      <c r="E75" s="47">
        <v>0</v>
      </c>
      <c r="F75" s="47">
        <v>9.6119999999999997E-2</v>
      </c>
      <c r="G75" s="47">
        <v>0</v>
      </c>
      <c r="H75" s="48">
        <f t="shared" si="7"/>
        <v>9.6119999999999997E-2</v>
      </c>
      <c r="I75" s="47">
        <v>0</v>
      </c>
      <c r="J75" s="47">
        <v>5.6079999999999998E-2</v>
      </c>
    </row>
    <row r="76" spans="1:10" ht="15.75" x14ac:dyDescent="0.25">
      <c r="A76" s="43" t="s">
        <v>81</v>
      </c>
      <c r="B76" s="244"/>
      <c r="C76" s="234"/>
      <c r="D76" s="44">
        <v>0</v>
      </c>
      <c r="E76" s="44">
        <v>0</v>
      </c>
      <c r="F76" s="44">
        <v>0.60426000000000002</v>
      </c>
      <c r="G76" s="44">
        <v>0</v>
      </c>
      <c r="H76" s="45">
        <f t="shared" si="7"/>
        <v>0.60426000000000002</v>
      </c>
      <c r="I76" s="44">
        <v>0.63180000000000003</v>
      </c>
      <c r="J76" s="44">
        <v>1.4294800000000001</v>
      </c>
    </row>
    <row r="77" spans="1:10" ht="15.75" x14ac:dyDescent="0.25">
      <c r="A77" s="46" t="s">
        <v>38</v>
      </c>
      <c r="B77" s="245"/>
      <c r="C77" s="234"/>
      <c r="D77" s="47">
        <v>0</v>
      </c>
      <c r="E77" s="47">
        <v>0</v>
      </c>
      <c r="F77" s="47">
        <v>0</v>
      </c>
      <c r="G77" s="47">
        <v>0</v>
      </c>
      <c r="H77" s="48">
        <f t="shared" si="7"/>
        <v>0</v>
      </c>
      <c r="I77" s="47">
        <v>0</v>
      </c>
      <c r="J77" s="47">
        <v>0.14127999999999999</v>
      </c>
    </row>
    <row r="78" spans="1:10" ht="15.75" x14ac:dyDescent="0.25">
      <c r="A78" s="49" t="s">
        <v>39</v>
      </c>
      <c r="B78" s="246"/>
      <c r="C78" s="234"/>
      <c r="D78" s="50">
        <f t="shared" ref="D78:J78" si="8">SUM(D56,D57,D58,D59,D60,D61,D62,D63,D64,D65,D66,D67,D68,D69,D70,D71,D72,D73,D74,D75,D76,D77)</f>
        <v>185.36599999999999</v>
      </c>
      <c r="E78" s="50">
        <f t="shared" si="8"/>
        <v>0</v>
      </c>
      <c r="F78" s="50">
        <f t="shared" si="8"/>
        <v>23.314500000000002</v>
      </c>
      <c r="G78" s="50">
        <f t="shared" si="8"/>
        <v>0</v>
      </c>
      <c r="H78" s="51">
        <f t="shared" si="8"/>
        <v>208.68049999999999</v>
      </c>
      <c r="I78" s="47">
        <f t="shared" si="8"/>
        <v>191.68104000000005</v>
      </c>
      <c r="J78" s="47">
        <f t="shared" si="8"/>
        <v>192.88935999999998</v>
      </c>
    </row>
    <row r="80" spans="1:10" ht="15.75" x14ac:dyDescent="0.25">
      <c r="A80" s="39" t="s">
        <v>82</v>
      </c>
      <c r="B80" s="243"/>
      <c r="C80" s="234"/>
      <c r="D80" s="40"/>
      <c r="E80" s="40"/>
      <c r="F80" s="40"/>
      <c r="G80" s="40"/>
      <c r="H80" s="41"/>
      <c r="I80" s="42"/>
      <c r="J80" s="42"/>
    </row>
    <row r="81" spans="1:12" ht="15.75" x14ac:dyDescent="0.25">
      <c r="A81" s="43" t="s">
        <v>83</v>
      </c>
      <c r="B81" s="244"/>
      <c r="C81" s="234"/>
      <c r="D81" s="44">
        <v>13.01</v>
      </c>
      <c r="E81" s="44">
        <v>0</v>
      </c>
      <c r="F81" s="44">
        <v>0.16200000000000001</v>
      </c>
      <c r="G81" s="44">
        <v>0</v>
      </c>
      <c r="H81" s="45">
        <f t="shared" ref="H81:H104" si="9">SUM(D81,E81,F81,G81)</f>
        <v>13.172000000000001</v>
      </c>
      <c r="I81" s="44">
        <v>15.125</v>
      </c>
      <c r="J81" s="44">
        <v>13.02966</v>
      </c>
      <c r="K81" s="244"/>
      <c r="L81" s="234"/>
    </row>
    <row r="82" spans="1:12" ht="15.75" x14ac:dyDescent="0.25">
      <c r="A82" s="46" t="s">
        <v>84</v>
      </c>
      <c r="B82" s="245"/>
      <c r="C82" s="234"/>
      <c r="D82" s="47">
        <v>0</v>
      </c>
      <c r="E82" s="47">
        <v>0</v>
      </c>
      <c r="F82" s="47">
        <v>1.404E-2</v>
      </c>
      <c r="G82" s="47">
        <v>0</v>
      </c>
      <c r="H82" s="48">
        <f t="shared" si="9"/>
        <v>1.404E-2</v>
      </c>
      <c r="I82" s="47">
        <v>0</v>
      </c>
      <c r="J82" s="47">
        <v>0</v>
      </c>
    </row>
    <row r="83" spans="1:12" ht="15.75" x14ac:dyDescent="0.25">
      <c r="A83" s="43" t="s">
        <v>85</v>
      </c>
      <c r="B83" s="244"/>
      <c r="C83" s="234"/>
      <c r="D83" s="44">
        <v>0</v>
      </c>
      <c r="E83" s="44">
        <v>0</v>
      </c>
      <c r="F83" s="44">
        <v>6.966E-2</v>
      </c>
      <c r="G83" s="44">
        <v>0</v>
      </c>
      <c r="H83" s="45">
        <f t="shared" si="9"/>
        <v>6.966E-2</v>
      </c>
      <c r="I83" s="44">
        <v>0</v>
      </c>
      <c r="J83" s="44">
        <v>0.03</v>
      </c>
    </row>
    <row r="84" spans="1:12" ht="15.75" x14ac:dyDescent="0.25">
      <c r="A84" s="46" t="s">
        <v>86</v>
      </c>
      <c r="B84" s="245"/>
      <c r="C84" s="234"/>
      <c r="D84" s="47">
        <v>0</v>
      </c>
      <c r="E84" s="47">
        <v>0</v>
      </c>
      <c r="F84" s="47">
        <v>1.35E-2</v>
      </c>
      <c r="G84" s="47">
        <v>0</v>
      </c>
      <c r="H84" s="48">
        <f t="shared" si="9"/>
        <v>1.35E-2</v>
      </c>
      <c r="I84" s="47">
        <v>0</v>
      </c>
      <c r="J84" s="47">
        <v>0</v>
      </c>
    </row>
    <row r="85" spans="1:12" ht="15.75" x14ac:dyDescent="0.25">
      <c r="A85" s="43" t="s">
        <v>87</v>
      </c>
      <c r="B85" s="244"/>
      <c r="C85" s="234"/>
      <c r="D85" s="44">
        <v>0</v>
      </c>
      <c r="E85" s="44">
        <v>0</v>
      </c>
      <c r="F85" s="44">
        <v>0.67230000000000001</v>
      </c>
      <c r="G85" s="44">
        <v>0</v>
      </c>
      <c r="H85" s="45">
        <f t="shared" si="9"/>
        <v>0.67230000000000001</v>
      </c>
      <c r="I85" s="44">
        <v>0.57077999999999995</v>
      </c>
      <c r="J85" s="44">
        <v>0.31306</v>
      </c>
    </row>
    <row r="86" spans="1:12" ht="15.75" x14ac:dyDescent="0.25">
      <c r="A86" s="46" t="s">
        <v>88</v>
      </c>
      <c r="B86" s="245"/>
      <c r="C86" s="234"/>
      <c r="D86" s="47">
        <v>0</v>
      </c>
      <c r="E86" s="47">
        <v>0</v>
      </c>
      <c r="F86" s="47">
        <v>8.1000000000000003E-2</v>
      </c>
      <c r="G86" s="47">
        <v>0</v>
      </c>
      <c r="H86" s="48">
        <f t="shared" si="9"/>
        <v>8.1000000000000003E-2</v>
      </c>
      <c r="I86" s="47">
        <v>5.3999999999999999E-2</v>
      </c>
      <c r="J86" s="47">
        <v>0</v>
      </c>
    </row>
    <row r="87" spans="1:12" ht="15.75" x14ac:dyDescent="0.25">
      <c r="A87" s="43" t="s">
        <v>89</v>
      </c>
      <c r="B87" s="244"/>
      <c r="C87" s="234"/>
      <c r="D87" s="44">
        <v>0</v>
      </c>
      <c r="E87" s="44">
        <v>0</v>
      </c>
      <c r="F87" s="44">
        <v>4.3815600000000003</v>
      </c>
      <c r="G87" s="44">
        <v>0</v>
      </c>
      <c r="H87" s="45">
        <f t="shared" si="9"/>
        <v>4.3815600000000003</v>
      </c>
      <c r="I87" s="44">
        <v>10.539</v>
      </c>
      <c r="J87" s="44">
        <v>9.7439999999999998</v>
      </c>
    </row>
    <row r="88" spans="1:12" ht="15.75" x14ac:dyDescent="0.25">
      <c r="A88" s="46" t="s">
        <v>90</v>
      </c>
      <c r="B88" s="245"/>
      <c r="C88" s="234"/>
      <c r="D88" s="47">
        <v>0</v>
      </c>
      <c r="E88" s="47">
        <v>0</v>
      </c>
      <c r="F88" s="47">
        <v>9.5579999999999998E-2</v>
      </c>
      <c r="G88" s="47">
        <v>0</v>
      </c>
      <c r="H88" s="48">
        <f t="shared" si="9"/>
        <v>9.5579999999999998E-2</v>
      </c>
      <c r="I88" s="47">
        <v>5.3999999999999999E-2</v>
      </c>
      <c r="J88" s="47">
        <v>1.4E-2</v>
      </c>
    </row>
    <row r="89" spans="1:12" ht="15.75" x14ac:dyDescent="0.25">
      <c r="A89" s="43" t="s">
        <v>91</v>
      </c>
      <c r="B89" s="244"/>
      <c r="C89" s="234"/>
      <c r="D89" s="44">
        <v>0</v>
      </c>
      <c r="E89" s="44">
        <v>0</v>
      </c>
      <c r="F89" s="44">
        <v>8.1000000000000003E-2</v>
      </c>
      <c r="G89" s="44">
        <v>0</v>
      </c>
      <c r="H89" s="45">
        <f t="shared" si="9"/>
        <v>8.1000000000000003E-2</v>
      </c>
      <c r="I89" s="44">
        <v>0.108</v>
      </c>
      <c r="J89" s="44">
        <v>0.1802</v>
      </c>
    </row>
    <row r="90" spans="1:12" ht="15.75" x14ac:dyDescent="0.25">
      <c r="A90" s="46" t="s">
        <v>92</v>
      </c>
      <c r="B90" s="245"/>
      <c r="C90" s="234"/>
      <c r="D90" s="47">
        <v>0</v>
      </c>
      <c r="E90" s="47">
        <v>0</v>
      </c>
      <c r="F90" s="47">
        <v>1.1750400000000001</v>
      </c>
      <c r="G90" s="47">
        <v>0</v>
      </c>
      <c r="H90" s="48">
        <f t="shared" si="9"/>
        <v>1.1750400000000001</v>
      </c>
      <c r="I90" s="47">
        <v>1.4223600000000001</v>
      </c>
      <c r="J90" s="47">
        <v>0.97872000000000003</v>
      </c>
    </row>
    <row r="91" spans="1:12" ht="15.75" x14ac:dyDescent="0.25">
      <c r="A91" s="43" t="s">
        <v>93</v>
      </c>
      <c r="B91" s="244"/>
      <c r="C91" s="234"/>
      <c r="D91" s="44">
        <v>0</v>
      </c>
      <c r="E91" s="44">
        <v>0</v>
      </c>
      <c r="F91" s="44">
        <v>1.404E-2</v>
      </c>
      <c r="G91" s="44">
        <v>0</v>
      </c>
      <c r="H91" s="45">
        <f t="shared" si="9"/>
        <v>1.404E-2</v>
      </c>
      <c r="I91" s="44">
        <v>0</v>
      </c>
      <c r="J91" s="44">
        <v>5.704E-2</v>
      </c>
    </row>
    <row r="92" spans="1:12" ht="15.75" x14ac:dyDescent="0.25">
      <c r="A92" s="46" t="s">
        <v>94</v>
      </c>
      <c r="B92" s="245"/>
      <c r="C92" s="234"/>
      <c r="D92" s="47">
        <v>0</v>
      </c>
      <c r="E92" s="47">
        <v>0</v>
      </c>
      <c r="F92" s="47">
        <v>0</v>
      </c>
      <c r="G92" s="47">
        <v>0</v>
      </c>
      <c r="H92" s="48">
        <f t="shared" si="9"/>
        <v>0</v>
      </c>
      <c r="I92" s="47">
        <v>4.8599999999999997E-2</v>
      </c>
      <c r="J92" s="47">
        <v>1.0800000000000001E-2</v>
      </c>
    </row>
    <row r="93" spans="1:12" ht="15.75" x14ac:dyDescent="0.25">
      <c r="A93" s="43" t="s">
        <v>95</v>
      </c>
      <c r="B93" s="244"/>
      <c r="C93" s="234"/>
      <c r="D93" s="44">
        <v>0</v>
      </c>
      <c r="E93" s="44">
        <v>0</v>
      </c>
      <c r="F93" s="44">
        <v>0</v>
      </c>
      <c r="G93" s="44">
        <v>0</v>
      </c>
      <c r="H93" s="45">
        <f t="shared" si="9"/>
        <v>0</v>
      </c>
      <c r="I93" s="44">
        <v>0.27</v>
      </c>
      <c r="J93" s="44">
        <v>0.12512000000000001</v>
      </c>
    </row>
    <row r="94" spans="1:12" ht="15.75" x14ac:dyDescent="0.25">
      <c r="A94" s="46" t="s">
        <v>96</v>
      </c>
      <c r="B94" s="245"/>
      <c r="C94" s="234"/>
      <c r="D94" s="47">
        <v>0</v>
      </c>
      <c r="E94" s="47">
        <v>0</v>
      </c>
      <c r="F94" s="47">
        <v>3.9960000000000002E-2</v>
      </c>
      <c r="G94" s="47">
        <v>0</v>
      </c>
      <c r="H94" s="48">
        <f t="shared" si="9"/>
        <v>3.9960000000000002E-2</v>
      </c>
      <c r="I94" s="47">
        <v>0</v>
      </c>
      <c r="J94" s="47">
        <v>0</v>
      </c>
    </row>
    <row r="95" spans="1:12" ht="15.75" x14ac:dyDescent="0.25">
      <c r="A95" s="43" t="s">
        <v>97</v>
      </c>
      <c r="B95" s="244"/>
      <c r="C95" s="234"/>
      <c r="D95" s="44">
        <v>0</v>
      </c>
      <c r="E95" s="44">
        <v>0</v>
      </c>
      <c r="F95" s="44">
        <v>1.404E-2</v>
      </c>
      <c r="G95" s="44">
        <v>0</v>
      </c>
      <c r="H95" s="45">
        <f t="shared" si="9"/>
        <v>1.404E-2</v>
      </c>
      <c r="I95" s="44">
        <v>0</v>
      </c>
      <c r="J95" s="44">
        <v>0</v>
      </c>
    </row>
    <row r="96" spans="1:12" ht="15.75" x14ac:dyDescent="0.25">
      <c r="A96" s="46" t="s">
        <v>98</v>
      </c>
      <c r="B96" s="245"/>
      <c r="C96" s="234"/>
      <c r="D96" s="47">
        <v>0</v>
      </c>
      <c r="E96" s="47">
        <v>0</v>
      </c>
      <c r="F96" s="47">
        <v>0.75060000000000004</v>
      </c>
      <c r="G96" s="47">
        <v>0</v>
      </c>
      <c r="H96" s="48">
        <f t="shared" si="9"/>
        <v>0.75060000000000004</v>
      </c>
      <c r="I96" s="47">
        <v>1.2015</v>
      </c>
      <c r="J96" s="47">
        <v>1.2017</v>
      </c>
    </row>
    <row r="97" spans="1:12" ht="15.75" x14ac:dyDescent="0.25">
      <c r="A97" s="43" t="s">
        <v>99</v>
      </c>
      <c r="B97" s="244"/>
      <c r="C97" s="234"/>
      <c r="D97" s="44">
        <v>0</v>
      </c>
      <c r="E97" s="44">
        <v>0</v>
      </c>
      <c r="F97" s="44">
        <v>2.862E-2</v>
      </c>
      <c r="G97" s="44">
        <v>0</v>
      </c>
      <c r="H97" s="45">
        <f t="shared" si="9"/>
        <v>2.862E-2</v>
      </c>
      <c r="I97" s="44">
        <v>5.3999999999999999E-2</v>
      </c>
      <c r="J97" s="44">
        <v>0</v>
      </c>
    </row>
    <row r="98" spans="1:12" ht="15.75" x14ac:dyDescent="0.25">
      <c r="A98" s="46" t="s">
        <v>100</v>
      </c>
      <c r="B98" s="245"/>
      <c r="C98" s="234"/>
      <c r="D98" s="47">
        <v>16.751999999999999</v>
      </c>
      <c r="E98" s="47">
        <v>0</v>
      </c>
      <c r="F98" s="47">
        <v>4.4431200000000004</v>
      </c>
      <c r="G98" s="47">
        <v>0</v>
      </c>
      <c r="H98" s="48">
        <f t="shared" si="9"/>
        <v>21.195119999999999</v>
      </c>
      <c r="I98" s="47">
        <v>3.1919400000000002</v>
      </c>
      <c r="J98" s="47">
        <v>3.3123</v>
      </c>
    </row>
    <row r="99" spans="1:12" ht="15.75" x14ac:dyDescent="0.25">
      <c r="A99" s="43" t="s">
        <v>101</v>
      </c>
      <c r="B99" s="244"/>
      <c r="C99" s="234"/>
      <c r="D99" s="44">
        <v>0</v>
      </c>
      <c r="E99" s="44">
        <v>0</v>
      </c>
      <c r="F99" s="44">
        <v>5.2920000000000002E-2</v>
      </c>
      <c r="G99" s="44">
        <v>0</v>
      </c>
      <c r="H99" s="45">
        <f t="shared" si="9"/>
        <v>5.2920000000000002E-2</v>
      </c>
      <c r="I99" s="44">
        <v>0.26891999999999999</v>
      </c>
      <c r="J99" s="44">
        <v>0.76088</v>
      </c>
    </row>
    <row r="100" spans="1:12" ht="15.75" x14ac:dyDescent="0.25">
      <c r="A100" s="46" t="s">
        <v>102</v>
      </c>
      <c r="B100" s="245"/>
      <c r="C100" s="234"/>
      <c r="D100" s="47">
        <v>0</v>
      </c>
      <c r="E100" s="47">
        <v>0</v>
      </c>
      <c r="F100" s="47">
        <v>0.20952000000000001</v>
      </c>
      <c r="G100" s="47">
        <v>0</v>
      </c>
      <c r="H100" s="48">
        <f t="shared" si="9"/>
        <v>0.20952000000000001</v>
      </c>
      <c r="I100" s="47">
        <v>0.18953999999999999</v>
      </c>
      <c r="J100" s="47">
        <v>0.14696000000000001</v>
      </c>
    </row>
    <row r="101" spans="1:12" ht="15.75" x14ac:dyDescent="0.25">
      <c r="A101" s="43" t="s">
        <v>103</v>
      </c>
      <c r="B101" s="244"/>
      <c r="C101" s="234"/>
      <c r="D101" s="44">
        <v>0</v>
      </c>
      <c r="E101" s="44">
        <v>0</v>
      </c>
      <c r="F101" s="44">
        <v>1.404E-2</v>
      </c>
      <c r="G101" s="44">
        <v>0</v>
      </c>
      <c r="H101" s="45">
        <f t="shared" si="9"/>
        <v>1.404E-2</v>
      </c>
      <c r="I101" s="44">
        <v>0</v>
      </c>
      <c r="J101" s="44">
        <v>0</v>
      </c>
    </row>
    <row r="102" spans="1:12" ht="15.75" x14ac:dyDescent="0.25">
      <c r="A102" s="46" t="s">
        <v>104</v>
      </c>
      <c r="B102" s="245"/>
      <c r="C102" s="234"/>
      <c r="D102" s="47">
        <v>0</v>
      </c>
      <c r="E102" s="47">
        <v>0</v>
      </c>
      <c r="F102" s="47">
        <v>2.1059999999999999E-2</v>
      </c>
      <c r="G102" s="47">
        <v>0</v>
      </c>
      <c r="H102" s="48">
        <f t="shared" si="9"/>
        <v>2.1059999999999999E-2</v>
      </c>
      <c r="I102" s="47">
        <v>0.19116</v>
      </c>
      <c r="J102" s="47">
        <v>9.8080000000000001E-2</v>
      </c>
    </row>
    <row r="103" spans="1:12" ht="15.75" x14ac:dyDescent="0.25">
      <c r="A103" s="43" t="s">
        <v>105</v>
      </c>
      <c r="B103" s="244"/>
      <c r="C103" s="234"/>
      <c r="D103" s="44">
        <v>0</v>
      </c>
      <c r="E103" s="44">
        <v>0</v>
      </c>
      <c r="F103" s="44">
        <v>1.35E-2</v>
      </c>
      <c r="G103" s="44">
        <v>0</v>
      </c>
      <c r="H103" s="45">
        <f t="shared" si="9"/>
        <v>1.35E-2</v>
      </c>
      <c r="I103" s="44">
        <v>0</v>
      </c>
      <c r="J103" s="44">
        <v>0</v>
      </c>
    </row>
    <row r="104" spans="1:12" ht="15.75" x14ac:dyDescent="0.25">
      <c r="A104" s="46" t="s">
        <v>38</v>
      </c>
      <c r="B104" s="245"/>
      <c r="C104" s="234"/>
      <c r="D104" s="47">
        <v>0</v>
      </c>
      <c r="E104" s="47">
        <v>0</v>
      </c>
      <c r="F104" s="47">
        <v>0</v>
      </c>
      <c r="G104" s="47">
        <v>0</v>
      </c>
      <c r="H104" s="48">
        <f t="shared" si="9"/>
        <v>0</v>
      </c>
      <c r="I104" s="47">
        <v>0</v>
      </c>
      <c r="J104" s="47">
        <v>0.37186000000000002</v>
      </c>
    </row>
    <row r="105" spans="1:12" ht="15.75" x14ac:dyDescent="0.25">
      <c r="A105" s="49" t="s">
        <v>39</v>
      </c>
      <c r="B105" s="246"/>
      <c r="C105" s="234"/>
      <c r="D105" s="50">
        <f t="shared" ref="D105:J105" si="10">SUM(D81,D82,D83,D84,D85,D86,D87,D88,D89,D90,D91,D92,D93,D94,D95,D96,D97,D98,D99,D100,D101,D102,D103,D104)</f>
        <v>29.762</v>
      </c>
      <c r="E105" s="50">
        <f t="shared" si="10"/>
        <v>0</v>
      </c>
      <c r="F105" s="50">
        <f t="shared" si="10"/>
        <v>12.347100000000001</v>
      </c>
      <c r="G105" s="50">
        <f t="shared" si="10"/>
        <v>0</v>
      </c>
      <c r="H105" s="51">
        <f t="shared" si="10"/>
        <v>42.109099999999998</v>
      </c>
      <c r="I105" s="47">
        <f t="shared" si="10"/>
        <v>33.288799999999995</v>
      </c>
      <c r="J105" s="47">
        <f t="shared" si="10"/>
        <v>30.374379999999999</v>
      </c>
    </row>
    <row r="107" spans="1:12" ht="15.75" x14ac:dyDescent="0.25">
      <c r="A107" s="39" t="s">
        <v>106</v>
      </c>
      <c r="B107" s="243"/>
      <c r="C107" s="234"/>
      <c r="D107" s="40"/>
      <c r="E107" s="40"/>
      <c r="F107" s="40"/>
      <c r="G107" s="40"/>
      <c r="H107" s="41"/>
      <c r="I107" s="42"/>
      <c r="J107" s="42"/>
    </row>
    <row r="108" spans="1:12" ht="15.75" x14ac:dyDescent="0.25">
      <c r="A108" s="43" t="s">
        <v>107</v>
      </c>
      <c r="B108" s="244"/>
      <c r="C108" s="234"/>
      <c r="D108" s="44">
        <v>16.951000000000001</v>
      </c>
      <c r="E108" s="44">
        <v>0</v>
      </c>
      <c r="F108" s="44">
        <v>0.69876000000000005</v>
      </c>
      <c r="G108" s="44">
        <v>0</v>
      </c>
      <c r="H108" s="45">
        <f t="shared" ref="H108:H121" si="11">SUM(D108,E108,F108,G108)</f>
        <v>17.649760000000001</v>
      </c>
      <c r="I108" s="44">
        <v>30.845320000000001</v>
      </c>
      <c r="J108" s="44">
        <v>3.2730999999999999</v>
      </c>
      <c r="K108" s="244"/>
      <c r="L108" s="234"/>
    </row>
    <row r="109" spans="1:12" ht="15.75" x14ac:dyDescent="0.25">
      <c r="A109" s="46" t="s">
        <v>108</v>
      </c>
      <c r="B109" s="245"/>
      <c r="C109" s="234"/>
      <c r="D109" s="47">
        <v>0</v>
      </c>
      <c r="E109" s="47">
        <v>0</v>
      </c>
      <c r="F109" s="47">
        <v>5.3999999999999999E-2</v>
      </c>
      <c r="G109" s="47">
        <v>0</v>
      </c>
      <c r="H109" s="48">
        <f t="shared" si="11"/>
        <v>5.3999999999999999E-2</v>
      </c>
      <c r="I109" s="47">
        <v>0</v>
      </c>
      <c r="J109" s="47">
        <v>0</v>
      </c>
    </row>
    <row r="110" spans="1:12" ht="15.75" x14ac:dyDescent="0.25">
      <c r="A110" s="43" t="s">
        <v>109</v>
      </c>
      <c r="B110" s="244"/>
      <c r="C110" s="234"/>
      <c r="D110" s="44">
        <v>0</v>
      </c>
      <c r="E110" s="44">
        <v>0</v>
      </c>
      <c r="F110" s="44">
        <v>3.0526200000000001</v>
      </c>
      <c r="G110" s="44">
        <v>0</v>
      </c>
      <c r="H110" s="45">
        <f t="shared" si="11"/>
        <v>3.0526200000000001</v>
      </c>
      <c r="I110" s="44">
        <v>10.051360000000001</v>
      </c>
      <c r="J110" s="44">
        <v>0.62260000000000004</v>
      </c>
    </row>
    <row r="111" spans="1:12" ht="15.75" x14ac:dyDescent="0.25">
      <c r="A111" s="46" t="s">
        <v>110</v>
      </c>
      <c r="B111" s="245"/>
      <c r="C111" s="234"/>
      <c r="D111" s="47">
        <v>0</v>
      </c>
      <c r="E111" s="47">
        <v>0</v>
      </c>
      <c r="F111" s="47">
        <v>0</v>
      </c>
      <c r="G111" s="47">
        <v>0</v>
      </c>
      <c r="H111" s="48">
        <f t="shared" si="11"/>
        <v>0</v>
      </c>
      <c r="I111" s="47">
        <v>5.3999999999999999E-2</v>
      </c>
      <c r="J111" s="47">
        <v>0</v>
      </c>
    </row>
    <row r="112" spans="1:12" ht="15.75" x14ac:dyDescent="0.25">
      <c r="A112" s="43" t="s">
        <v>111</v>
      </c>
      <c r="B112" s="244"/>
      <c r="C112" s="234"/>
      <c r="D112" s="44">
        <v>0</v>
      </c>
      <c r="E112" s="44">
        <v>0</v>
      </c>
      <c r="F112" s="44">
        <v>0.64205999999999996</v>
      </c>
      <c r="G112" s="44">
        <v>0</v>
      </c>
      <c r="H112" s="45">
        <f t="shared" si="11"/>
        <v>0.64205999999999996</v>
      </c>
      <c r="I112" s="44">
        <v>0.59130000000000005</v>
      </c>
      <c r="J112" s="44">
        <v>0.16264000000000001</v>
      </c>
    </row>
    <row r="113" spans="1:12" ht="15.75" x14ac:dyDescent="0.25">
      <c r="A113" s="46" t="s">
        <v>112</v>
      </c>
      <c r="B113" s="245"/>
      <c r="C113" s="234"/>
      <c r="D113" s="47">
        <v>0</v>
      </c>
      <c r="E113" s="47">
        <v>0</v>
      </c>
      <c r="F113" s="47">
        <v>6.4259999999999998E-2</v>
      </c>
      <c r="G113" s="47">
        <v>0</v>
      </c>
      <c r="H113" s="48">
        <f t="shared" si="11"/>
        <v>6.4259999999999998E-2</v>
      </c>
      <c r="I113" s="47">
        <v>0.108</v>
      </c>
      <c r="J113" s="47">
        <v>0.10553999999999999</v>
      </c>
    </row>
    <row r="114" spans="1:12" ht="15.75" x14ac:dyDescent="0.25">
      <c r="A114" s="43" t="s">
        <v>113</v>
      </c>
      <c r="B114" s="244"/>
      <c r="C114" s="234"/>
      <c r="D114" s="44">
        <v>0</v>
      </c>
      <c r="E114" s="44">
        <v>0</v>
      </c>
      <c r="F114" s="44">
        <v>0.18953999999999999</v>
      </c>
      <c r="G114" s="44">
        <v>0</v>
      </c>
      <c r="H114" s="45">
        <f t="shared" si="11"/>
        <v>0.18953999999999999</v>
      </c>
      <c r="I114" s="44">
        <v>5.3999999999999999E-2</v>
      </c>
      <c r="J114" s="44">
        <v>0.19667999999999999</v>
      </c>
    </row>
    <row r="115" spans="1:12" ht="15.75" x14ac:dyDescent="0.25">
      <c r="A115" s="46" t="s">
        <v>114</v>
      </c>
      <c r="B115" s="245"/>
      <c r="C115" s="234"/>
      <c r="D115" s="47">
        <v>0</v>
      </c>
      <c r="E115" s="47">
        <v>0</v>
      </c>
      <c r="F115" s="47">
        <v>0</v>
      </c>
      <c r="G115" s="47">
        <v>0</v>
      </c>
      <c r="H115" s="48">
        <f t="shared" si="11"/>
        <v>0</v>
      </c>
      <c r="I115" s="47">
        <v>5.3999999999999999E-2</v>
      </c>
      <c r="J115" s="47">
        <v>0</v>
      </c>
    </row>
    <row r="116" spans="1:12" ht="15.75" x14ac:dyDescent="0.25">
      <c r="A116" s="43" t="s">
        <v>115</v>
      </c>
      <c r="B116" s="244"/>
      <c r="C116" s="234"/>
      <c r="D116" s="44">
        <v>0</v>
      </c>
      <c r="E116" s="44">
        <v>0</v>
      </c>
      <c r="F116" s="44">
        <v>0</v>
      </c>
      <c r="G116" s="44">
        <v>0</v>
      </c>
      <c r="H116" s="45">
        <f t="shared" si="11"/>
        <v>0</v>
      </c>
      <c r="I116" s="44">
        <v>0</v>
      </c>
      <c r="J116" s="44">
        <v>2.5999999999999999E-2</v>
      </c>
    </row>
    <row r="117" spans="1:12" ht="15.75" x14ac:dyDescent="0.25">
      <c r="A117" s="46" t="s">
        <v>116</v>
      </c>
      <c r="B117" s="245"/>
      <c r="C117" s="234"/>
      <c r="D117" s="47">
        <v>0</v>
      </c>
      <c r="E117" s="47">
        <v>0</v>
      </c>
      <c r="F117" s="47">
        <v>9.1259999999999994E-2</v>
      </c>
      <c r="G117" s="47">
        <v>0</v>
      </c>
      <c r="H117" s="48">
        <f t="shared" si="11"/>
        <v>9.1259999999999994E-2</v>
      </c>
      <c r="I117" s="47">
        <v>0</v>
      </c>
      <c r="J117" s="47">
        <v>0</v>
      </c>
    </row>
    <row r="118" spans="1:12" ht="15.75" x14ac:dyDescent="0.25">
      <c r="A118" s="43" t="s">
        <v>117</v>
      </c>
      <c r="B118" s="244"/>
      <c r="C118" s="234"/>
      <c r="D118" s="44">
        <v>120.018</v>
      </c>
      <c r="E118" s="44">
        <v>0</v>
      </c>
      <c r="F118" s="44">
        <v>0.95418000000000003</v>
      </c>
      <c r="G118" s="44">
        <v>0</v>
      </c>
      <c r="H118" s="45">
        <f t="shared" si="11"/>
        <v>120.97217999999999</v>
      </c>
      <c r="I118" s="44">
        <v>86.987579999999994</v>
      </c>
      <c r="J118" s="44">
        <v>82.538740000000004</v>
      </c>
    </row>
    <row r="119" spans="1:12" ht="15.75" x14ac:dyDescent="0.25">
      <c r="A119" s="46" t="s">
        <v>118</v>
      </c>
      <c r="B119" s="245"/>
      <c r="C119" s="234"/>
      <c r="D119" s="47">
        <v>0</v>
      </c>
      <c r="E119" s="47">
        <v>0</v>
      </c>
      <c r="F119" s="47">
        <v>8.4239999999999995E-2</v>
      </c>
      <c r="G119" s="47">
        <v>0</v>
      </c>
      <c r="H119" s="48">
        <f t="shared" si="11"/>
        <v>8.4239999999999995E-2</v>
      </c>
      <c r="I119" s="47">
        <v>9.2999999999999999E-2</v>
      </c>
      <c r="J119" s="47">
        <v>7.1279999999999996E-2</v>
      </c>
    </row>
    <row r="120" spans="1:12" ht="15.75" x14ac:dyDescent="0.25">
      <c r="A120" s="43" t="s">
        <v>119</v>
      </c>
      <c r="B120" s="244"/>
      <c r="C120" s="234"/>
      <c r="D120" s="44">
        <v>247.08500000000001</v>
      </c>
      <c r="E120" s="44">
        <v>0</v>
      </c>
      <c r="F120" s="44">
        <v>7.8694199999999999</v>
      </c>
      <c r="G120" s="44">
        <v>0</v>
      </c>
      <c r="H120" s="45">
        <f t="shared" si="11"/>
        <v>254.95442</v>
      </c>
      <c r="I120" s="44">
        <v>236.98884000000001</v>
      </c>
      <c r="J120" s="44">
        <v>179.61753999999999</v>
      </c>
    </row>
    <row r="121" spans="1:12" ht="15.75" x14ac:dyDescent="0.25">
      <c r="A121" s="46" t="s">
        <v>38</v>
      </c>
      <c r="B121" s="245"/>
      <c r="C121" s="234"/>
      <c r="D121" s="47">
        <v>0</v>
      </c>
      <c r="E121" s="47">
        <v>0</v>
      </c>
      <c r="F121" s="47">
        <v>0</v>
      </c>
      <c r="G121" s="47">
        <v>0</v>
      </c>
      <c r="H121" s="48">
        <f t="shared" si="11"/>
        <v>0</v>
      </c>
      <c r="I121" s="47">
        <v>0</v>
      </c>
      <c r="J121" s="47">
        <v>1.5091600000000001</v>
      </c>
    </row>
    <row r="122" spans="1:12" ht="15.75" x14ac:dyDescent="0.25">
      <c r="A122" s="49" t="s">
        <v>39</v>
      </c>
      <c r="B122" s="246"/>
      <c r="C122" s="234"/>
      <c r="D122" s="50">
        <f t="shared" ref="D122:J122" si="12">SUM(D108,D109,D110,D111,D112,D113,D114,D115,D116,D117,D118,D119,D120,D121)</f>
        <v>384.05399999999997</v>
      </c>
      <c r="E122" s="50">
        <f t="shared" si="12"/>
        <v>0</v>
      </c>
      <c r="F122" s="50">
        <f t="shared" si="12"/>
        <v>13.700340000000001</v>
      </c>
      <c r="G122" s="50">
        <f t="shared" si="12"/>
        <v>0</v>
      </c>
      <c r="H122" s="51">
        <f t="shared" si="12"/>
        <v>397.75433999999996</v>
      </c>
      <c r="I122" s="47">
        <f t="shared" si="12"/>
        <v>365.82740000000001</v>
      </c>
      <c r="J122" s="47">
        <f t="shared" si="12"/>
        <v>268.12328000000002</v>
      </c>
    </row>
    <row r="124" spans="1:12" ht="15.75" x14ac:dyDescent="0.25">
      <c r="A124" s="39" t="s">
        <v>120</v>
      </c>
      <c r="B124" s="243"/>
      <c r="C124" s="234"/>
      <c r="D124" s="40"/>
      <c r="E124" s="40"/>
      <c r="F124" s="40"/>
      <c r="G124" s="40"/>
      <c r="H124" s="41"/>
      <c r="I124" s="42"/>
      <c r="J124" s="42"/>
    </row>
    <row r="125" spans="1:12" ht="15.75" x14ac:dyDescent="0.25">
      <c r="A125" s="43" t="s">
        <v>121</v>
      </c>
      <c r="B125" s="244"/>
      <c r="C125" s="234"/>
      <c r="D125" s="44">
        <v>70.346000000000004</v>
      </c>
      <c r="E125" s="44">
        <v>0</v>
      </c>
      <c r="F125" s="44">
        <v>0.79866000000000004</v>
      </c>
      <c r="G125" s="44">
        <v>0</v>
      </c>
      <c r="H125" s="45">
        <f>SUM(D125,E125,F125,G125)</f>
        <v>71.144660000000002</v>
      </c>
      <c r="I125" s="44">
        <v>22.810700000000001</v>
      </c>
      <c r="J125" s="44">
        <v>44.826799999999999</v>
      </c>
      <c r="K125" s="244"/>
      <c r="L125" s="234"/>
    </row>
    <row r="126" spans="1:12" ht="15.75" x14ac:dyDescent="0.25">
      <c r="A126" s="46" t="s">
        <v>122</v>
      </c>
      <c r="B126" s="245"/>
      <c r="C126" s="234"/>
      <c r="D126" s="47">
        <v>1775.4829999999999</v>
      </c>
      <c r="E126" s="47">
        <v>0</v>
      </c>
      <c r="F126" s="47">
        <v>4.2400799999999998</v>
      </c>
      <c r="G126" s="47">
        <v>0</v>
      </c>
      <c r="H126" s="48">
        <f>SUM(D126,E126,F126,G126)</f>
        <v>1779.72308</v>
      </c>
      <c r="I126" s="47">
        <v>1759.17984</v>
      </c>
      <c r="J126" s="47">
        <v>1811.19136</v>
      </c>
    </row>
    <row r="127" spans="1:12" ht="15.75" x14ac:dyDescent="0.25">
      <c r="A127" s="43" t="s">
        <v>123</v>
      </c>
      <c r="B127" s="244"/>
      <c r="C127" s="234"/>
      <c r="D127" s="44">
        <v>378.01499999999999</v>
      </c>
      <c r="E127" s="44">
        <v>0</v>
      </c>
      <c r="F127" s="44">
        <v>3.1406399999999999</v>
      </c>
      <c r="G127" s="44">
        <v>0</v>
      </c>
      <c r="H127" s="45">
        <f>SUM(D127,E127,F127,G127)</f>
        <v>381.15564000000001</v>
      </c>
      <c r="I127" s="44">
        <v>346.32350000000002</v>
      </c>
      <c r="J127" s="44">
        <v>326.71516000000003</v>
      </c>
    </row>
    <row r="128" spans="1:12" ht="15.75" x14ac:dyDescent="0.25">
      <c r="A128" s="46" t="s">
        <v>124</v>
      </c>
      <c r="B128" s="245"/>
      <c r="C128" s="234"/>
      <c r="D128" s="47">
        <v>0</v>
      </c>
      <c r="E128" s="47">
        <v>0</v>
      </c>
      <c r="F128" s="47">
        <v>7.0199999999999999E-2</v>
      </c>
      <c r="G128" s="47">
        <v>0</v>
      </c>
      <c r="H128" s="48">
        <f>SUM(D128,E128,F128,G128)</f>
        <v>7.0199999999999999E-2</v>
      </c>
      <c r="I128" s="47">
        <v>0.108</v>
      </c>
      <c r="J128" s="47">
        <v>5.6000000000000001E-2</v>
      </c>
    </row>
    <row r="129" spans="1:12" ht="15.75" x14ac:dyDescent="0.25">
      <c r="A129" s="43" t="s">
        <v>38</v>
      </c>
      <c r="B129" s="244"/>
      <c r="C129" s="234"/>
      <c r="D129" s="44">
        <v>0</v>
      </c>
      <c r="E129" s="44">
        <v>0</v>
      </c>
      <c r="F129" s="44">
        <v>0</v>
      </c>
      <c r="G129" s="44">
        <v>0</v>
      </c>
      <c r="H129" s="45">
        <f>SUM(D129,E129,F129,G129)</f>
        <v>0</v>
      </c>
      <c r="I129" s="44">
        <v>0</v>
      </c>
      <c r="J129" s="44">
        <v>0.10806</v>
      </c>
    </row>
    <row r="130" spans="1:12" ht="15.75" x14ac:dyDescent="0.25">
      <c r="A130" s="49" t="s">
        <v>39</v>
      </c>
      <c r="B130" s="246"/>
      <c r="C130" s="234"/>
      <c r="D130" s="50">
        <f t="shared" ref="D130:J130" si="13">SUM(D125,D126,D127,D128,D129)</f>
        <v>2223.8440000000001</v>
      </c>
      <c r="E130" s="50">
        <f t="shared" si="13"/>
        <v>0</v>
      </c>
      <c r="F130" s="50">
        <f t="shared" si="13"/>
        <v>8.2495799999999999</v>
      </c>
      <c r="G130" s="50">
        <f t="shared" si="13"/>
        <v>0</v>
      </c>
      <c r="H130" s="51">
        <f t="shared" si="13"/>
        <v>2232.0935800000002</v>
      </c>
      <c r="I130" s="47">
        <f t="shared" si="13"/>
        <v>2128.4220400000004</v>
      </c>
      <c r="J130" s="47">
        <f t="shared" si="13"/>
        <v>2182.8973800000003</v>
      </c>
    </row>
    <row r="132" spans="1:12" ht="15.75" x14ac:dyDescent="0.25">
      <c r="A132" s="39" t="s">
        <v>125</v>
      </c>
      <c r="B132" s="243"/>
      <c r="C132" s="234"/>
      <c r="D132" s="40"/>
      <c r="E132" s="40"/>
      <c r="F132" s="40"/>
      <c r="G132" s="40"/>
      <c r="H132" s="41"/>
      <c r="I132" s="42"/>
      <c r="J132" s="42"/>
    </row>
    <row r="133" spans="1:12" ht="15.75" x14ac:dyDescent="0.25">
      <c r="A133" s="43" t="s">
        <v>12</v>
      </c>
      <c r="B133" s="244"/>
      <c r="C133" s="234"/>
      <c r="D133" s="44">
        <v>13.442</v>
      </c>
      <c r="E133" s="44">
        <v>0</v>
      </c>
      <c r="F133" s="44">
        <v>0</v>
      </c>
      <c r="G133" s="44">
        <v>0</v>
      </c>
      <c r="H133" s="45">
        <f t="shared" ref="H133:H148" si="14">SUM(D133,E133,F133,G133)</f>
        <v>13.442</v>
      </c>
      <c r="I133" s="44">
        <v>0</v>
      </c>
      <c r="J133" s="44">
        <v>16.693999999999999</v>
      </c>
      <c r="K133" s="244"/>
      <c r="L133" s="234"/>
    </row>
    <row r="134" spans="1:12" ht="15.75" x14ac:dyDescent="0.25">
      <c r="A134" s="46" t="s">
        <v>126</v>
      </c>
      <c r="B134" s="245"/>
      <c r="C134" s="234"/>
      <c r="D134" s="47">
        <v>0</v>
      </c>
      <c r="E134" s="47">
        <v>0</v>
      </c>
      <c r="F134" s="47">
        <v>3.8879999999999998E-2</v>
      </c>
      <c r="G134" s="47">
        <v>0</v>
      </c>
      <c r="H134" s="48">
        <f t="shared" si="14"/>
        <v>3.8879999999999998E-2</v>
      </c>
      <c r="I134" s="47">
        <v>5.3999999999999999E-2</v>
      </c>
      <c r="J134" s="47">
        <v>4.7379999999999999E-2</v>
      </c>
    </row>
    <row r="135" spans="1:12" ht="15.75" x14ac:dyDescent="0.25">
      <c r="A135" s="43" t="s">
        <v>127</v>
      </c>
      <c r="B135" s="244"/>
      <c r="C135" s="234"/>
      <c r="D135" s="44">
        <v>63.353999999999999</v>
      </c>
      <c r="E135" s="44">
        <v>0</v>
      </c>
      <c r="F135" s="44">
        <v>17.390699999999999</v>
      </c>
      <c r="G135" s="44">
        <v>0</v>
      </c>
      <c r="H135" s="45">
        <f t="shared" si="14"/>
        <v>80.744699999999995</v>
      </c>
      <c r="I135" s="44">
        <v>179.97723999999999</v>
      </c>
      <c r="J135" s="44">
        <v>207.84121999999999</v>
      </c>
    </row>
    <row r="136" spans="1:12" ht="15.75" x14ac:dyDescent="0.25">
      <c r="A136" s="46" t="s">
        <v>128</v>
      </c>
      <c r="B136" s="245"/>
      <c r="C136" s="234"/>
      <c r="D136" s="47">
        <v>0</v>
      </c>
      <c r="E136" s="47">
        <v>0</v>
      </c>
      <c r="F136" s="47">
        <v>19.740780000000001</v>
      </c>
      <c r="G136" s="47">
        <v>0</v>
      </c>
      <c r="H136" s="48">
        <f t="shared" si="14"/>
        <v>19.740780000000001</v>
      </c>
      <c r="I136" s="47">
        <v>24.394500000000001</v>
      </c>
      <c r="J136" s="47">
        <v>30.712440000000001</v>
      </c>
    </row>
    <row r="137" spans="1:12" ht="15.75" x14ac:dyDescent="0.25">
      <c r="A137" s="43" t="s">
        <v>129</v>
      </c>
      <c r="B137" s="244"/>
      <c r="C137" s="234"/>
      <c r="D137" s="44">
        <v>0</v>
      </c>
      <c r="E137" s="44">
        <v>0</v>
      </c>
      <c r="F137" s="44">
        <v>0.108</v>
      </c>
      <c r="G137" s="44">
        <v>0</v>
      </c>
      <c r="H137" s="45">
        <f t="shared" si="14"/>
        <v>0.108</v>
      </c>
      <c r="I137" s="44">
        <v>0</v>
      </c>
      <c r="J137" s="44">
        <v>0</v>
      </c>
    </row>
    <row r="138" spans="1:12" ht="15.75" x14ac:dyDescent="0.25">
      <c r="A138" s="46" t="s">
        <v>130</v>
      </c>
      <c r="B138" s="245"/>
      <c r="C138" s="234"/>
      <c r="D138" s="47">
        <v>0</v>
      </c>
      <c r="E138" s="47">
        <v>0</v>
      </c>
      <c r="F138" s="47">
        <v>2.5919999999999999E-2</v>
      </c>
      <c r="G138" s="47">
        <v>0</v>
      </c>
      <c r="H138" s="48">
        <f t="shared" si="14"/>
        <v>2.5919999999999999E-2</v>
      </c>
      <c r="I138" s="47">
        <v>0</v>
      </c>
      <c r="J138" s="47">
        <v>0</v>
      </c>
    </row>
    <row r="139" spans="1:12" ht="15.75" x14ac:dyDescent="0.25">
      <c r="A139" s="43" t="s">
        <v>131</v>
      </c>
      <c r="B139" s="244"/>
      <c r="C139" s="234"/>
      <c r="D139" s="44">
        <v>0</v>
      </c>
      <c r="E139" s="44">
        <v>0</v>
      </c>
      <c r="F139" s="44">
        <v>50.057459999999999</v>
      </c>
      <c r="G139" s="44">
        <v>0</v>
      </c>
      <c r="H139" s="45">
        <f t="shared" si="14"/>
        <v>50.057459999999999</v>
      </c>
      <c r="I139" s="44">
        <v>38.554920000000003</v>
      </c>
      <c r="J139" s="44">
        <v>43.762180000000001</v>
      </c>
    </row>
    <row r="140" spans="1:12" ht="15.75" x14ac:dyDescent="0.25">
      <c r="A140" s="46" t="s">
        <v>132</v>
      </c>
      <c r="B140" s="245"/>
      <c r="C140" s="234"/>
      <c r="D140" s="47">
        <v>0</v>
      </c>
      <c r="E140" s="47">
        <v>0</v>
      </c>
      <c r="F140" s="47">
        <v>7.6890599999999996</v>
      </c>
      <c r="G140" s="47">
        <v>0</v>
      </c>
      <c r="H140" s="48">
        <f t="shared" si="14"/>
        <v>7.6890599999999996</v>
      </c>
      <c r="I140" s="47">
        <v>8.6831999999999994</v>
      </c>
      <c r="J140" s="47">
        <v>9.0291999999999994</v>
      </c>
    </row>
    <row r="141" spans="1:12" ht="15.75" x14ac:dyDescent="0.25">
      <c r="A141" s="43" t="s">
        <v>133</v>
      </c>
      <c r="B141" s="244"/>
      <c r="C141" s="234"/>
      <c r="D141" s="44">
        <v>0</v>
      </c>
      <c r="E141" s="44">
        <v>0</v>
      </c>
      <c r="F141" s="44">
        <v>3.2399999999999998E-3</v>
      </c>
      <c r="G141" s="44">
        <v>0</v>
      </c>
      <c r="H141" s="45">
        <f t="shared" si="14"/>
        <v>3.2399999999999998E-3</v>
      </c>
      <c r="I141" s="44">
        <v>0</v>
      </c>
      <c r="J141" s="44">
        <v>0</v>
      </c>
    </row>
    <row r="142" spans="1:12" ht="15.75" x14ac:dyDescent="0.25">
      <c r="A142" s="46" t="s">
        <v>134</v>
      </c>
      <c r="B142" s="245"/>
      <c r="C142" s="234"/>
      <c r="D142" s="47">
        <v>0</v>
      </c>
      <c r="E142" s="47">
        <v>0</v>
      </c>
      <c r="F142" s="47">
        <v>0.1971</v>
      </c>
      <c r="G142" s="47">
        <v>0</v>
      </c>
      <c r="H142" s="48">
        <f t="shared" si="14"/>
        <v>0.1971</v>
      </c>
      <c r="I142" s="47">
        <v>0.108</v>
      </c>
      <c r="J142" s="47">
        <v>0.23147999999999999</v>
      </c>
    </row>
    <row r="143" spans="1:12" ht="15.75" x14ac:dyDescent="0.25">
      <c r="A143" s="43" t="s">
        <v>135</v>
      </c>
      <c r="B143" s="244"/>
      <c r="C143" s="234"/>
      <c r="D143" s="44">
        <v>0</v>
      </c>
      <c r="E143" s="44">
        <v>0</v>
      </c>
      <c r="F143" s="44">
        <v>1.5314399999999999</v>
      </c>
      <c r="G143" s="44">
        <v>0</v>
      </c>
      <c r="H143" s="45">
        <f t="shared" si="14"/>
        <v>1.5314399999999999</v>
      </c>
      <c r="I143" s="44">
        <v>1.86246</v>
      </c>
      <c r="J143" s="44">
        <v>1.7171799999999999</v>
      </c>
    </row>
    <row r="144" spans="1:12" ht="15.75" x14ac:dyDescent="0.25">
      <c r="A144" s="46" t="s">
        <v>136</v>
      </c>
      <c r="B144" s="245"/>
      <c r="C144" s="234"/>
      <c r="D144" s="47">
        <v>0</v>
      </c>
      <c r="E144" s="47">
        <v>0</v>
      </c>
      <c r="F144" s="47">
        <v>3.2427000000000001</v>
      </c>
      <c r="G144" s="47">
        <v>0</v>
      </c>
      <c r="H144" s="48">
        <f t="shared" si="14"/>
        <v>3.2427000000000001</v>
      </c>
      <c r="I144" s="47">
        <v>2.1918600000000001</v>
      </c>
      <c r="J144" s="47">
        <v>3.64324</v>
      </c>
    </row>
    <row r="145" spans="1:12" ht="15.75" x14ac:dyDescent="0.25">
      <c r="A145" s="43" t="s">
        <v>137</v>
      </c>
      <c r="B145" s="244"/>
      <c r="C145" s="234"/>
      <c r="D145" s="44">
        <v>2.8180000000000001</v>
      </c>
      <c r="E145" s="44">
        <v>0</v>
      </c>
      <c r="F145" s="44">
        <v>30.28482</v>
      </c>
      <c r="G145" s="44">
        <v>1.663</v>
      </c>
      <c r="H145" s="45">
        <f t="shared" si="14"/>
        <v>34.765819999999998</v>
      </c>
      <c r="I145" s="44">
        <v>34.592419999999997</v>
      </c>
      <c r="J145" s="44">
        <v>34.87406</v>
      </c>
    </row>
    <row r="146" spans="1:12" ht="15.75" x14ac:dyDescent="0.25">
      <c r="A146" s="46" t="s">
        <v>138</v>
      </c>
      <c r="B146" s="245"/>
      <c r="C146" s="234"/>
      <c r="D146" s="47">
        <v>0</v>
      </c>
      <c r="E146" s="47">
        <v>0</v>
      </c>
      <c r="F146" s="47">
        <v>53.427059999999997</v>
      </c>
      <c r="G146" s="47">
        <v>0</v>
      </c>
      <c r="H146" s="48">
        <f t="shared" si="14"/>
        <v>53.427059999999997</v>
      </c>
      <c r="I146" s="47">
        <v>43.479179999999999</v>
      </c>
      <c r="J146" s="47">
        <v>34.692219999999999</v>
      </c>
    </row>
    <row r="147" spans="1:12" ht="15.75" x14ac:dyDescent="0.25">
      <c r="A147" s="43" t="s">
        <v>139</v>
      </c>
      <c r="B147" s="244"/>
      <c r="C147" s="234"/>
      <c r="D147" s="44">
        <v>0</v>
      </c>
      <c r="E147" s="44">
        <v>0</v>
      </c>
      <c r="F147" s="44">
        <v>3.0223800000000001</v>
      </c>
      <c r="G147" s="44">
        <v>0</v>
      </c>
      <c r="H147" s="45">
        <f t="shared" si="14"/>
        <v>3.0223800000000001</v>
      </c>
      <c r="I147" s="44">
        <v>2.41866</v>
      </c>
      <c r="J147" s="44">
        <v>2.31786</v>
      </c>
    </row>
    <row r="148" spans="1:12" ht="15.75" x14ac:dyDescent="0.25">
      <c r="A148" s="46" t="s">
        <v>38</v>
      </c>
      <c r="B148" s="245"/>
      <c r="C148" s="234"/>
      <c r="D148" s="47">
        <v>0</v>
      </c>
      <c r="E148" s="47">
        <v>0</v>
      </c>
      <c r="F148" s="47">
        <v>0</v>
      </c>
      <c r="G148" s="47">
        <v>0</v>
      </c>
      <c r="H148" s="48">
        <f t="shared" si="14"/>
        <v>0</v>
      </c>
      <c r="I148" s="47">
        <v>0.97199999999999998</v>
      </c>
      <c r="J148" s="47">
        <v>6.198E-2</v>
      </c>
    </row>
    <row r="149" spans="1:12" ht="15.75" x14ac:dyDescent="0.25">
      <c r="A149" s="49" t="s">
        <v>39</v>
      </c>
      <c r="B149" s="246"/>
      <c r="C149" s="234"/>
      <c r="D149" s="50">
        <f t="shared" ref="D149:J149" si="15">SUM(D133,D134,D135,D136,D137,D138,D139,D140,D141,D142,D143,D144,D145,D146,D147,D148)</f>
        <v>79.61399999999999</v>
      </c>
      <c r="E149" s="50">
        <f t="shared" si="15"/>
        <v>0</v>
      </c>
      <c r="F149" s="50">
        <f t="shared" si="15"/>
        <v>186.75954000000002</v>
      </c>
      <c r="G149" s="50">
        <f t="shared" si="15"/>
        <v>1.663</v>
      </c>
      <c r="H149" s="51">
        <f t="shared" si="15"/>
        <v>268.03654</v>
      </c>
      <c r="I149" s="47">
        <f t="shared" si="15"/>
        <v>337.28843999999992</v>
      </c>
      <c r="J149" s="47">
        <f t="shared" si="15"/>
        <v>385.62443999999994</v>
      </c>
    </row>
    <row r="151" spans="1:12" ht="15.75" x14ac:dyDescent="0.25">
      <c r="A151" s="39" t="s">
        <v>140</v>
      </c>
      <c r="B151" s="243"/>
      <c r="C151" s="234"/>
      <c r="D151" s="40"/>
      <c r="E151" s="40"/>
      <c r="F151" s="40"/>
      <c r="G151" s="40"/>
      <c r="H151" s="41"/>
      <c r="I151" s="42"/>
      <c r="J151" s="42"/>
    </row>
    <row r="152" spans="1:12" ht="15.75" x14ac:dyDescent="0.25">
      <c r="A152" s="43" t="s">
        <v>141</v>
      </c>
      <c r="B152" s="244"/>
      <c r="C152" s="234"/>
      <c r="D152" s="44">
        <v>0</v>
      </c>
      <c r="E152" s="44">
        <v>0</v>
      </c>
      <c r="F152" s="44">
        <v>9.9084599999999998</v>
      </c>
      <c r="G152" s="44">
        <v>0</v>
      </c>
      <c r="H152" s="45">
        <f>SUM(D152,E152,F152,G152)</f>
        <v>9.9084599999999998</v>
      </c>
      <c r="I152" s="44">
        <v>9.8463600000000007</v>
      </c>
      <c r="J152" s="44">
        <v>7.9764200000000001</v>
      </c>
      <c r="K152" s="244"/>
      <c r="L152" s="234"/>
    </row>
    <row r="153" spans="1:12" ht="15.75" x14ac:dyDescent="0.25">
      <c r="A153" s="46" t="s">
        <v>142</v>
      </c>
      <c r="B153" s="245"/>
      <c r="C153" s="234"/>
      <c r="D153" s="47">
        <v>0</v>
      </c>
      <c r="E153" s="47">
        <v>0</v>
      </c>
      <c r="F153" s="47">
        <v>8.4779999999999994E-2</v>
      </c>
      <c r="G153" s="47">
        <v>0</v>
      </c>
      <c r="H153" s="48">
        <f>SUM(D153,E153,F153,G153)</f>
        <v>8.4779999999999994E-2</v>
      </c>
      <c r="I153" s="47">
        <v>0</v>
      </c>
      <c r="J153" s="47">
        <v>1.7239999999999998E-2</v>
      </c>
    </row>
    <row r="154" spans="1:12" ht="15.75" x14ac:dyDescent="0.25">
      <c r="A154" s="43" t="s">
        <v>143</v>
      </c>
      <c r="B154" s="244"/>
      <c r="C154" s="234"/>
      <c r="D154" s="44">
        <v>0</v>
      </c>
      <c r="E154" s="44">
        <v>0</v>
      </c>
      <c r="F154" s="44">
        <v>1.0286999999999999</v>
      </c>
      <c r="G154" s="44">
        <v>0</v>
      </c>
      <c r="H154" s="45">
        <f>SUM(D154,E154,F154,G154)</f>
        <v>1.0286999999999999</v>
      </c>
      <c r="I154" s="44">
        <v>1.3872599999999999</v>
      </c>
      <c r="J154" s="44">
        <v>1.29426</v>
      </c>
    </row>
    <row r="155" spans="1:12" ht="15.75" x14ac:dyDescent="0.25">
      <c r="A155" s="46" t="s">
        <v>38</v>
      </c>
      <c r="B155" s="245"/>
      <c r="C155" s="234"/>
      <c r="D155" s="47">
        <v>0</v>
      </c>
      <c r="E155" s="47">
        <v>0</v>
      </c>
      <c r="F155" s="47">
        <v>0</v>
      </c>
      <c r="G155" s="47">
        <v>0</v>
      </c>
      <c r="H155" s="48">
        <f>SUM(D155,E155,F155,G155)</f>
        <v>0</v>
      </c>
      <c r="I155" s="47">
        <v>0</v>
      </c>
      <c r="J155" s="47">
        <v>7.2400000000000006E-2</v>
      </c>
    </row>
    <row r="156" spans="1:12" ht="15.75" x14ac:dyDescent="0.25">
      <c r="A156" s="49" t="s">
        <v>39</v>
      </c>
      <c r="B156" s="246"/>
      <c r="C156" s="234"/>
      <c r="D156" s="50">
        <f t="shared" ref="D156:J156" si="16">SUM(D152,D153,D154,D155)</f>
        <v>0</v>
      </c>
      <c r="E156" s="50">
        <f t="shared" si="16"/>
        <v>0</v>
      </c>
      <c r="F156" s="50">
        <f t="shared" si="16"/>
        <v>11.021940000000001</v>
      </c>
      <c r="G156" s="50">
        <f t="shared" si="16"/>
        <v>0</v>
      </c>
      <c r="H156" s="51">
        <f t="shared" si="16"/>
        <v>11.021940000000001</v>
      </c>
      <c r="I156" s="47">
        <f t="shared" si="16"/>
        <v>11.23362</v>
      </c>
      <c r="J156" s="47">
        <f t="shared" si="16"/>
        <v>9.3603199999999998</v>
      </c>
    </row>
    <row r="158" spans="1:12" ht="15.75" x14ac:dyDescent="0.25">
      <c r="A158" s="39" t="s">
        <v>38</v>
      </c>
      <c r="B158" s="243"/>
      <c r="C158" s="234"/>
      <c r="D158" s="40"/>
      <c r="E158" s="40"/>
      <c r="F158" s="40"/>
      <c r="G158" s="40"/>
      <c r="H158" s="41"/>
      <c r="I158" s="42"/>
      <c r="J158" s="42"/>
    </row>
    <row r="159" spans="1:12" ht="15.75" x14ac:dyDescent="0.25">
      <c r="A159" s="43" t="s">
        <v>15</v>
      </c>
      <c r="B159" s="244"/>
      <c r="C159" s="234"/>
      <c r="D159" s="44">
        <v>0</v>
      </c>
      <c r="E159" s="44">
        <v>0</v>
      </c>
      <c r="F159" s="44">
        <v>0.99953999999999998</v>
      </c>
      <c r="G159" s="44">
        <v>6</v>
      </c>
      <c r="H159" s="45">
        <f>SUM(D159,E159,F159,G159)</f>
        <v>6.9995399999999997</v>
      </c>
      <c r="I159" s="44">
        <v>2.14012</v>
      </c>
      <c r="J159" s="44">
        <v>0.90593999999999997</v>
      </c>
      <c r="K159" s="244"/>
      <c r="L159" s="234"/>
    </row>
    <row r="160" spans="1:12" ht="15.75" x14ac:dyDescent="0.25">
      <c r="A160" s="49" t="s">
        <v>39</v>
      </c>
      <c r="B160" s="246"/>
      <c r="C160" s="234"/>
      <c r="D160" s="50">
        <f t="shared" ref="D160:J160" si="17">D159</f>
        <v>0</v>
      </c>
      <c r="E160" s="50">
        <f t="shared" si="17"/>
        <v>0</v>
      </c>
      <c r="F160" s="50">
        <f t="shared" si="17"/>
        <v>0.99953999999999998</v>
      </c>
      <c r="G160" s="50">
        <f t="shared" si="17"/>
        <v>6</v>
      </c>
      <c r="H160" s="51">
        <f t="shared" si="17"/>
        <v>6.9995399999999997</v>
      </c>
      <c r="I160" s="47">
        <f t="shared" si="17"/>
        <v>2.14012</v>
      </c>
      <c r="J160" s="47">
        <f t="shared" si="17"/>
        <v>0.90593999999999997</v>
      </c>
    </row>
    <row r="162" spans="1:10" ht="33.950000000000003" customHeight="1" x14ac:dyDescent="0.25">
      <c r="A162" s="52" t="s">
        <v>144</v>
      </c>
      <c r="B162" s="247"/>
      <c r="C162" s="234"/>
      <c r="D162" s="53">
        <f t="shared" ref="D162:J162" si="18">SUM(D24,D34,D48,D53,D78,D105,D122,D130,D149,D156,D160)</f>
        <v>3586.0940000000001</v>
      </c>
      <c r="E162" s="53">
        <f t="shared" si="18"/>
        <v>0</v>
      </c>
      <c r="F162" s="53">
        <f t="shared" si="18"/>
        <v>331.86078000000009</v>
      </c>
      <c r="G162" s="53">
        <f t="shared" si="18"/>
        <v>39.363</v>
      </c>
      <c r="H162" s="53">
        <f t="shared" si="18"/>
        <v>3957.3177799999999</v>
      </c>
      <c r="I162" s="53">
        <f t="shared" si="18"/>
        <v>3872.7587200000003</v>
      </c>
      <c r="J162" s="54">
        <f t="shared" si="18"/>
        <v>3820.2186200000001</v>
      </c>
    </row>
    <row r="164" spans="1:10" x14ac:dyDescent="0.25">
      <c r="A164" s="55" t="s">
        <v>145</v>
      </c>
      <c r="B164" s="248"/>
      <c r="C164" s="234"/>
      <c r="D164" s="56">
        <v>3491.83</v>
      </c>
      <c r="E164" s="56">
        <v>0</v>
      </c>
      <c r="F164" s="56">
        <v>313.12871999999999</v>
      </c>
      <c r="G164" s="56">
        <v>67.8</v>
      </c>
      <c r="I164" s="57" t="s">
        <v>146</v>
      </c>
      <c r="J164" s="57" t="s">
        <v>146</v>
      </c>
    </row>
    <row r="165" spans="1:10" s="254" customFormat="1" x14ac:dyDescent="0.25">
      <c r="A165" s="250" t="s">
        <v>147</v>
      </c>
      <c r="B165" s="251"/>
      <c r="C165" s="252"/>
      <c r="D165" s="253">
        <f>IF(OR(D164=0,D164="-"),"-",IF(D162="-",(0-D164)/D164,(D162-D164)/D164))</f>
        <v>2.6995586841283833E-2</v>
      </c>
      <c r="E165" s="253" t="str">
        <f>IF(OR(E164=0,E164="-"),"-",IF(E162="-",(0-E164)/E164,(E162-E164)/E164))</f>
        <v>-</v>
      </c>
      <c r="F165" s="253">
        <f>IF(OR(F164=0,F164="-"),"-",IF(F162="-",(0-F164)/F164,(F162-F164)/F164))</f>
        <v>5.9822235405299469E-2</v>
      </c>
      <c r="G165" s="253">
        <f>IF(OR(G164=0,G164="-"),"-",IF(G162="-",(0-G164)/G164,(G162-G164)/G164))</f>
        <v>-0.41942477876106193</v>
      </c>
      <c r="I165" s="255" t="s">
        <v>148</v>
      </c>
      <c r="J165" s="255" t="s">
        <v>149</v>
      </c>
    </row>
    <row r="166" spans="1:10" x14ac:dyDescent="0.25">
      <c r="A166" s="55" t="s">
        <v>150</v>
      </c>
      <c r="B166" s="248"/>
      <c r="C166" s="234"/>
      <c r="D166" s="56">
        <v>3487.1370000000002</v>
      </c>
      <c r="E166" s="56">
        <v>0</v>
      </c>
      <c r="F166" s="56">
        <v>284.98162000000002</v>
      </c>
      <c r="G166" s="56">
        <v>48.1</v>
      </c>
      <c r="I166" s="58">
        <f>IF(OR(I162=0,I162="-"),"-",IF(H162="-",(0-I162)/I162,(H162-I162)/I162))</f>
        <v>2.1834321762239706E-2</v>
      </c>
      <c r="J166" s="58">
        <f>IF(OR(J162=0,J162="-"),"-",IF(I162="-",(0-J162)/J162,(I162-J162)/J162))</f>
        <v>1.3753165780863129E-2</v>
      </c>
    </row>
    <row r="167" spans="1:10" s="254" customFormat="1" x14ac:dyDescent="0.25">
      <c r="A167" s="253" t="s">
        <v>151</v>
      </c>
      <c r="B167" s="251"/>
      <c r="C167" s="252"/>
      <c r="D167" s="253">
        <f>IF(OR(D166=0,D166="-"),"-",IF(D164="-",(0-D166)/D166,(D164-D166)/D166))</f>
        <v>1.3458031617340402E-3</v>
      </c>
      <c r="E167" s="253" t="str">
        <f>IF(OR(E166=0,E166="-"),"-",IF(E164="-",(0-E166)/E166,(E164-E166)/E166))</f>
        <v>-</v>
      </c>
      <c r="F167" s="253">
        <f>IF(OR(F166=0,F166="-"),"-",IF(F164="-",(0-F166)/F166,(F164-F166)/F166))</f>
        <v>9.8768124063579835E-2</v>
      </c>
      <c r="G167" s="253">
        <f>IF(OR(G166=0,G166="-"),"-",IF(G164="-",(0-G166)/G166,(G164-G166)/G166))</f>
        <v>0.40956340956340948</v>
      </c>
    </row>
  </sheetData>
  <sheetProtection formatCells="0" formatColumns="0" formatRows="0" insertColumns="0" insertRows="0" insertHyperlinks="0" deleteColumns="0" deleteRows="0" sort="0" autoFilter="0" pivotTables="0"/>
  <mergeCells count="171">
    <mergeCell ref="B165:C165"/>
    <mergeCell ref="B166:C166"/>
    <mergeCell ref="B167:C167"/>
    <mergeCell ref="K159:L159"/>
    <mergeCell ref="B159:C159"/>
    <mergeCell ref="B160:C160"/>
    <mergeCell ref="B162:C162"/>
    <mergeCell ref="B164:C164"/>
    <mergeCell ref="B153:C153"/>
    <mergeCell ref="B154:C154"/>
    <mergeCell ref="B155:C155"/>
    <mergeCell ref="B156:C156"/>
    <mergeCell ref="B158:C158"/>
    <mergeCell ref="B147:C147"/>
    <mergeCell ref="B148:C148"/>
    <mergeCell ref="B149:C149"/>
    <mergeCell ref="B151:C151"/>
    <mergeCell ref="K152:L152"/>
    <mergeCell ref="B152:C152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K133:L133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2:C132"/>
    <mergeCell ref="B122:C122"/>
    <mergeCell ref="B124:C124"/>
    <mergeCell ref="K125:L125"/>
    <mergeCell ref="B125:C125"/>
    <mergeCell ref="B126:C126"/>
    <mergeCell ref="B117:C117"/>
    <mergeCell ref="B118:C118"/>
    <mergeCell ref="B119:C119"/>
    <mergeCell ref="B120:C120"/>
    <mergeCell ref="B121:C121"/>
    <mergeCell ref="B112:C112"/>
    <mergeCell ref="B113:C113"/>
    <mergeCell ref="B114:C114"/>
    <mergeCell ref="B115:C115"/>
    <mergeCell ref="B116:C116"/>
    <mergeCell ref="K108:L108"/>
    <mergeCell ref="B108:C108"/>
    <mergeCell ref="B109:C109"/>
    <mergeCell ref="B110:C110"/>
    <mergeCell ref="B111:C111"/>
    <mergeCell ref="B102:C102"/>
    <mergeCell ref="B103:C103"/>
    <mergeCell ref="B104:C104"/>
    <mergeCell ref="B105:C105"/>
    <mergeCell ref="B107:C107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77:C77"/>
    <mergeCell ref="B78:C78"/>
    <mergeCell ref="B80:C80"/>
    <mergeCell ref="K81:L81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5:C55"/>
    <mergeCell ref="K56:L56"/>
    <mergeCell ref="B56:C56"/>
    <mergeCell ref="B46:C46"/>
    <mergeCell ref="B47:C47"/>
    <mergeCell ref="B48:C48"/>
    <mergeCell ref="B50:C50"/>
    <mergeCell ref="K51:L51"/>
    <mergeCell ref="B51:C51"/>
    <mergeCell ref="B41:C41"/>
    <mergeCell ref="B42:C42"/>
    <mergeCell ref="B43:C43"/>
    <mergeCell ref="B44:C44"/>
    <mergeCell ref="B45:C45"/>
    <mergeCell ref="K37:L37"/>
    <mergeCell ref="B37:C37"/>
    <mergeCell ref="B38:C38"/>
    <mergeCell ref="B39:C39"/>
    <mergeCell ref="B40:C40"/>
    <mergeCell ref="B31:C31"/>
    <mergeCell ref="B32:C32"/>
    <mergeCell ref="B33:C33"/>
    <mergeCell ref="B34:C34"/>
    <mergeCell ref="B36:C36"/>
    <mergeCell ref="K27:L27"/>
    <mergeCell ref="B27:C27"/>
    <mergeCell ref="B28:C28"/>
    <mergeCell ref="B29:C29"/>
    <mergeCell ref="B30:C30"/>
    <mergeCell ref="B21:C21"/>
    <mergeCell ref="B22:C22"/>
    <mergeCell ref="B23:C23"/>
    <mergeCell ref="B24:C24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G1" sqref="AG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1" customWidth="1"/>
    <col min="5" max="5" width="8.5703125" customWidth="1"/>
    <col min="6" max="6" width="1" customWidth="1"/>
    <col min="7" max="7" width="8.5703125" customWidth="1"/>
    <col min="8" max="8" width="1" customWidth="1"/>
    <col min="9" max="9" width="12.710937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12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12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2.7109375" customWidth="1"/>
  </cols>
  <sheetData>
    <row r="1" spans="1:33" ht="23.25" x14ac:dyDescent="0.25">
      <c r="A1" s="233" t="s">
        <v>152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49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59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59"/>
    </row>
    <row r="5" spans="1:33" ht="18.75" x14ac:dyDescent="0.25">
      <c r="A5" s="60"/>
      <c r="B5" s="60"/>
      <c r="C5" s="236" t="s">
        <v>4</v>
      </c>
      <c r="D5" s="234"/>
      <c r="E5" s="234"/>
      <c r="F5" s="234"/>
      <c r="G5" s="234"/>
      <c r="H5" s="234"/>
      <c r="I5" s="234"/>
      <c r="J5" s="60"/>
      <c r="K5" s="236" t="s">
        <v>5</v>
      </c>
      <c r="L5" s="234"/>
      <c r="M5" s="234"/>
      <c r="N5" s="234"/>
      <c r="O5" s="234"/>
      <c r="P5" s="234"/>
      <c r="Q5" s="234"/>
      <c r="R5" s="60"/>
      <c r="S5" s="236" t="s">
        <v>6</v>
      </c>
      <c r="T5" s="234"/>
      <c r="U5" s="234"/>
      <c r="V5" s="234"/>
      <c r="W5" s="234"/>
      <c r="X5" s="234"/>
      <c r="Y5" s="234"/>
      <c r="Z5" s="60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61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62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62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62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62" t="s">
        <v>9</v>
      </c>
    </row>
    <row r="7" spans="1:33" x14ac:dyDescent="0.25">
      <c r="A7" s="63" t="s">
        <v>10</v>
      </c>
      <c r="B7" s="64"/>
      <c r="C7" s="65">
        <v>3530.451</v>
      </c>
      <c r="D7" s="66"/>
      <c r="E7" s="65">
        <v>3586.91588</v>
      </c>
      <c r="F7" s="66"/>
      <c r="G7" s="67">
        <v>3518.8007600000001</v>
      </c>
      <c r="H7" s="66"/>
      <c r="I7" s="68">
        <f>IF(OR(E7=0,E7="-"),"-",IF(G7="-",(0-E7)/E7,(G7-E7)/E7))</f>
        <v>-1.8989884981634956E-2</v>
      </c>
      <c r="K7" s="65">
        <v>3460.7499200000002</v>
      </c>
      <c r="L7" s="66"/>
      <c r="M7" s="65">
        <v>3891.5762</v>
      </c>
      <c r="N7" s="66"/>
      <c r="O7" s="67">
        <v>3500.6939600000001</v>
      </c>
      <c r="P7" s="66"/>
      <c r="Q7" s="68">
        <f>IF(OR(M7=0,M7="-"),"-",IF(O7="-",(0-M7)/M7,(O7-M7)/M7))</f>
        <v>-0.10044316747543063</v>
      </c>
      <c r="S7" s="65">
        <v>1551.6310000000001</v>
      </c>
      <c r="T7" s="66"/>
      <c r="U7" s="65">
        <v>1851.6189999999999</v>
      </c>
      <c r="V7" s="66"/>
      <c r="W7" s="67">
        <v>1610.2184</v>
      </c>
      <c r="X7" s="66"/>
      <c r="Y7" s="68">
        <f>IF(OR(U7=0,U7="-"),"-",IF(W7="-",(0-U7)/U7,(W7-U7)/U7))</f>
        <v>-0.13037271706544379</v>
      </c>
      <c r="AA7" s="65">
        <v>1909.1189199999999</v>
      </c>
      <c r="AB7" s="66"/>
      <c r="AC7" s="65">
        <v>2039.9572000000001</v>
      </c>
      <c r="AD7" s="66"/>
      <c r="AE7" s="67">
        <v>1890.4755600000001</v>
      </c>
      <c r="AF7" s="66"/>
      <c r="AG7" s="68">
        <f>IF(OR(AC7=0,AC7="-"),"-",IF(AE7="-",(0-AC7)/AC7,(AE7-AC7)/AC7))</f>
        <v>-7.3276851102562338E-2</v>
      </c>
    </row>
    <row r="8" spans="1:33" x14ac:dyDescent="0.25">
      <c r="A8" s="69" t="s">
        <v>11</v>
      </c>
      <c r="B8" s="70"/>
      <c r="C8" s="71">
        <v>698.1</v>
      </c>
      <c r="D8" s="72"/>
      <c r="E8" s="71">
        <v>628.70000000000005</v>
      </c>
      <c r="F8" s="72"/>
      <c r="G8" s="73">
        <v>653.9</v>
      </c>
      <c r="H8" s="72"/>
      <c r="I8" s="74">
        <f>IF(OR(E8=0,E8="-"),"-",IF(G8="-",(0-E8)/E8,(G8-E8)/E8))</f>
        <v>4.0082710354700062E-2</v>
      </c>
      <c r="K8" s="71">
        <v>698.1</v>
      </c>
      <c r="L8" s="72"/>
      <c r="M8" s="71">
        <v>628.70000000000005</v>
      </c>
      <c r="N8" s="72"/>
      <c r="O8" s="73">
        <v>653.9</v>
      </c>
      <c r="P8" s="72"/>
      <c r="Q8" s="74">
        <f>IF(OR(M8=0,M8="-"),"-",IF(O8="-",(0-M8)/M8,(O8-M8)/M8))</f>
        <v>4.0082710354700062E-2</v>
      </c>
      <c r="S8" s="71">
        <v>698.1</v>
      </c>
      <c r="T8" s="72"/>
      <c r="U8" s="71">
        <v>628.70000000000005</v>
      </c>
      <c r="V8" s="72"/>
      <c r="W8" s="73">
        <v>653.9</v>
      </c>
      <c r="X8" s="72"/>
      <c r="Y8" s="74">
        <f>IF(OR(U8=0,U8="-"),"-",IF(W8="-",(0-U8)/U8,(W8-U8)/U8))</f>
        <v>4.0082710354700062E-2</v>
      </c>
      <c r="AA8" s="71">
        <v>0</v>
      </c>
      <c r="AB8" s="72"/>
      <c r="AC8" s="71">
        <v>0</v>
      </c>
      <c r="AD8" s="72"/>
      <c r="AE8" s="73">
        <v>0</v>
      </c>
      <c r="AF8" s="72"/>
      <c r="AG8" s="74" t="str">
        <f>IF(OR(AC8=0,AC8="-"),"-",IF(AE8="-",(0-AC8)/AC8,(AE8-AC8)/AC8))</f>
        <v>-</v>
      </c>
    </row>
    <row r="9" spans="1:33" x14ac:dyDescent="0.25">
      <c r="A9" s="75" t="s">
        <v>12</v>
      </c>
      <c r="B9" s="76"/>
      <c r="C9" s="77">
        <v>5300.0399600000001</v>
      </c>
      <c r="D9" s="78"/>
      <c r="E9" s="77">
        <v>5295.98</v>
      </c>
      <c r="F9" s="78"/>
      <c r="G9" s="79">
        <v>5596.36</v>
      </c>
      <c r="H9" s="78"/>
      <c r="I9" s="80">
        <f>IF(OR(E9=0,E9="-"),"-",IF(G9="-",(0-E9)/E9,(G9-E9)/E9))</f>
        <v>5.6718492139320793E-2</v>
      </c>
      <c r="K9" s="77">
        <v>5300.0399600000001</v>
      </c>
      <c r="L9" s="78"/>
      <c r="M9" s="77">
        <v>5295.98</v>
      </c>
      <c r="N9" s="78"/>
      <c r="O9" s="79">
        <v>5596.36</v>
      </c>
      <c r="P9" s="78"/>
      <c r="Q9" s="80">
        <f>IF(OR(M9=0,M9="-"),"-",IF(O9="-",(0-M9)/M9,(O9-M9)/M9))</f>
        <v>5.6718492139320793E-2</v>
      </c>
      <c r="S9" s="77">
        <v>4973.8307199999999</v>
      </c>
      <c r="T9" s="78"/>
      <c r="U9" s="77">
        <v>4226.2941600000004</v>
      </c>
      <c r="V9" s="78"/>
      <c r="W9" s="79">
        <v>4334.9590399999997</v>
      </c>
      <c r="X9" s="78"/>
      <c r="Y9" s="80">
        <f>IF(OR(U9=0,U9="-"),"-",IF(W9="-",(0-U9)/U9,(W9-U9)/U9))</f>
        <v>2.5711622496243695E-2</v>
      </c>
      <c r="AA9" s="77">
        <v>326.20924000000002</v>
      </c>
      <c r="AB9" s="78" t="s">
        <v>14</v>
      </c>
      <c r="AC9" s="77">
        <v>1069.6858400000001</v>
      </c>
      <c r="AD9" s="78" t="s">
        <v>14</v>
      </c>
      <c r="AE9" s="79">
        <v>1261.4009599999999</v>
      </c>
      <c r="AF9" s="78" t="s">
        <v>14</v>
      </c>
      <c r="AG9" s="80">
        <f>IF(OR(AC9=0,AC9="-"),"-",IF(AE9="-",(0-AC9)/AC9,(AE9-AC9)/AC9))</f>
        <v>0.17922563133115776</v>
      </c>
    </row>
    <row r="10" spans="1:33" x14ac:dyDescent="0.25">
      <c r="A10" s="81" t="s">
        <v>15</v>
      </c>
      <c r="B10" s="82"/>
      <c r="C10" s="83">
        <v>1518.3804399999999</v>
      </c>
      <c r="D10" s="84"/>
      <c r="E10" s="83">
        <v>1566.5150799999999</v>
      </c>
      <c r="F10" s="84"/>
      <c r="G10" s="85">
        <v>1550.8979200000001</v>
      </c>
      <c r="H10" s="84"/>
      <c r="I10" s="86">
        <f>IF(OR(E10=0,E10="-"),"-",IF(G10="-",(0-E10)/E10,(G10-E10)/E10))</f>
        <v>-9.9693646102658566E-3</v>
      </c>
      <c r="K10" s="83">
        <v>1513.2272399999999</v>
      </c>
      <c r="L10" s="84"/>
      <c r="M10" s="83">
        <v>1639.99308</v>
      </c>
      <c r="N10" s="84"/>
      <c r="O10" s="85">
        <v>1518.79656</v>
      </c>
      <c r="P10" s="84"/>
      <c r="Q10" s="86">
        <f>IF(OR(M10=0,M10="-"),"-",IF(O10="-",(0-M10)/M10,(O10-M10)/M10))</f>
        <v>-7.3900628897775572E-2</v>
      </c>
      <c r="S10" s="83">
        <v>459.90019999999998</v>
      </c>
      <c r="T10" s="84"/>
      <c r="U10" s="83">
        <v>497.17487999999997</v>
      </c>
      <c r="V10" s="84"/>
      <c r="W10" s="85">
        <v>468.34679999999997</v>
      </c>
      <c r="X10" s="84"/>
      <c r="Y10" s="86">
        <f>IF(OR(U10=0,U10="-"),"-",IF(W10="-",(0-U10)/U10,(W10-U10)/U10))</f>
        <v>-5.7983782286023786E-2</v>
      </c>
      <c r="AA10" s="83">
        <v>1053.3270399999999</v>
      </c>
      <c r="AB10" s="84"/>
      <c r="AC10" s="83">
        <v>1142.8181999999999</v>
      </c>
      <c r="AD10" s="84"/>
      <c r="AE10" s="85">
        <v>1050.44976</v>
      </c>
      <c r="AF10" s="84"/>
      <c r="AG10" s="86">
        <f>IF(OR(AC10=0,AC10="-"),"-",IF(AE10="-",(0-AC10)/AC10,(AE10-AC10)/AC10))</f>
        <v>-8.0825139116615374E-2</v>
      </c>
    </row>
    <row r="12" spans="1:33" ht="18" x14ac:dyDescent="0.25">
      <c r="A12" s="87" t="s">
        <v>16</v>
      </c>
      <c r="B12" s="88"/>
      <c r="C12" s="89">
        <f>C7+C8+C9+C10</f>
        <v>11046.971400000002</v>
      </c>
      <c r="D12" s="90"/>
      <c r="E12" s="89">
        <f>E7+E8+E9+E10</f>
        <v>11078.11096</v>
      </c>
      <c r="F12" s="90"/>
      <c r="G12" s="91">
        <f>G7+G8+G9+G10</f>
        <v>11319.95868</v>
      </c>
      <c r="H12" s="90"/>
      <c r="I12" s="92">
        <f>IF(E12*1=0,"-",(G12-E12)/E12)</f>
        <v>2.1831133563587249E-2</v>
      </c>
      <c r="K12" s="89">
        <f>K7+K8+K9+K10</f>
        <v>10972.117120000001</v>
      </c>
      <c r="L12" s="90"/>
      <c r="M12" s="89">
        <f>M7+M8+M9+M10</f>
        <v>11456.24928</v>
      </c>
      <c r="N12" s="90"/>
      <c r="O12" s="91">
        <f>O7+O8+O9+O10</f>
        <v>11269.75052</v>
      </c>
      <c r="P12" s="90"/>
      <c r="Q12" s="92">
        <f>IF(M12*1=0,"-",(O12-M12)/M12)</f>
        <v>-1.6279216298617449E-2</v>
      </c>
      <c r="S12" s="89">
        <f>S7+S8+S9+S10</f>
        <v>7683.4619199999997</v>
      </c>
      <c r="T12" s="90"/>
      <c r="U12" s="89">
        <f>U7+U8+U9+U10</f>
        <v>7203.7880400000004</v>
      </c>
      <c r="V12" s="90"/>
      <c r="W12" s="91">
        <f>W7+W8+W9+W10</f>
        <v>7067.4242399999994</v>
      </c>
      <c r="X12" s="90"/>
      <c r="Y12" s="92">
        <f>IF(U12*1=0,"-",(W12-U12)/U12)</f>
        <v>-1.892945756355166E-2</v>
      </c>
      <c r="AA12" s="89">
        <f>AA7+AA8+AA9+AA10</f>
        <v>3288.6552000000001</v>
      </c>
      <c r="AB12" s="90"/>
      <c r="AC12" s="89">
        <f>AC7+AC8+AC9+AC10</f>
        <v>4252.4612399999996</v>
      </c>
      <c r="AD12" s="90"/>
      <c r="AE12" s="91">
        <f>AE7+AE8+AE9+AE10</f>
        <v>4202.3262799999993</v>
      </c>
      <c r="AF12" s="90"/>
      <c r="AG12" s="92">
        <f>IF(AC12*1=0,"-",(AE12-AC12)/AC12)</f>
        <v>-1.1789633619329666E-2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27" workbookViewId="0">
      <selection activeCell="O141" sqref="O14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12.7109375" customWidth="1"/>
    <col min="11" max="12" width="9.140625" customWidth="1"/>
  </cols>
  <sheetData>
    <row r="1" spans="1:12" ht="23.25" x14ac:dyDescent="0.25">
      <c r="A1" s="233" t="s">
        <v>153</v>
      </c>
      <c r="B1" s="234"/>
      <c r="C1" s="234"/>
      <c r="D1" s="234"/>
      <c r="E1" s="234"/>
      <c r="F1" s="234"/>
      <c r="G1" s="234"/>
      <c r="H1" s="234"/>
      <c r="I1" s="234"/>
      <c r="J1" s="93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93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93"/>
    </row>
    <row r="5" spans="1:12" ht="51" customHeight="1" x14ac:dyDescent="0.25">
      <c r="A5" s="94" t="s">
        <v>8</v>
      </c>
      <c r="B5" s="240" t="s">
        <v>18</v>
      </c>
      <c r="C5" s="240" t="s">
        <v>19</v>
      </c>
      <c r="D5" s="241" t="s">
        <v>10</v>
      </c>
      <c r="E5" s="241" t="s">
        <v>11</v>
      </c>
      <c r="F5" s="241" t="s">
        <v>12</v>
      </c>
      <c r="G5" s="241" t="s">
        <v>15</v>
      </c>
      <c r="H5" s="242" t="s">
        <v>20</v>
      </c>
      <c r="I5" s="242" t="s">
        <v>20</v>
      </c>
      <c r="J5" s="242" t="s">
        <v>20</v>
      </c>
    </row>
    <row r="6" spans="1:12" x14ac:dyDescent="0.25">
      <c r="A6" s="96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96" t="s">
        <v>22</v>
      </c>
      <c r="B7" s="234"/>
      <c r="C7" s="234"/>
      <c r="D7" s="234"/>
      <c r="E7" s="234"/>
      <c r="F7" s="234"/>
      <c r="G7" s="234"/>
      <c r="H7" s="95">
        <v>2015</v>
      </c>
      <c r="I7" s="95">
        <v>2014</v>
      </c>
      <c r="J7" s="95">
        <v>2013</v>
      </c>
    </row>
    <row r="8" spans="1:12" ht="15.75" x14ac:dyDescent="0.25">
      <c r="A8" s="97" t="s">
        <v>23</v>
      </c>
      <c r="B8" s="243"/>
      <c r="C8" s="234"/>
      <c r="D8" s="98"/>
      <c r="E8" s="98"/>
      <c r="F8" s="98"/>
      <c r="G8" s="98"/>
      <c r="H8" s="99"/>
      <c r="I8" s="100"/>
      <c r="J8" s="100"/>
    </row>
    <row r="9" spans="1:12" ht="15.75" x14ac:dyDescent="0.25">
      <c r="A9" s="101" t="s">
        <v>154</v>
      </c>
      <c r="B9" s="244"/>
      <c r="C9" s="234"/>
      <c r="D9" s="102">
        <v>0</v>
      </c>
      <c r="E9" s="102">
        <v>0</v>
      </c>
      <c r="F9" s="102">
        <v>0</v>
      </c>
      <c r="G9" s="102">
        <v>1.8597600000000001</v>
      </c>
      <c r="H9" s="103">
        <f t="shared" ref="H9:H23" si="0">SUM(D9,E9,F9,G9)</f>
        <v>1.8597600000000001</v>
      </c>
      <c r="I9" s="102">
        <v>2.1421999999999999</v>
      </c>
      <c r="J9" s="102">
        <v>0</v>
      </c>
      <c r="K9" s="244"/>
      <c r="L9" s="234"/>
    </row>
    <row r="10" spans="1:12" ht="15.75" x14ac:dyDescent="0.25">
      <c r="A10" s="104" t="s">
        <v>24</v>
      </c>
      <c r="B10" s="245"/>
      <c r="C10" s="234"/>
      <c r="D10" s="105">
        <v>5.4550000000000001</v>
      </c>
      <c r="E10" s="105">
        <v>0</v>
      </c>
      <c r="F10" s="105">
        <v>0.55659999999999998</v>
      </c>
      <c r="G10" s="105">
        <v>9.9576799999999999</v>
      </c>
      <c r="H10" s="106">
        <f t="shared" si="0"/>
        <v>15.969279999999999</v>
      </c>
      <c r="I10" s="105">
        <v>15.6774</v>
      </c>
      <c r="J10" s="105">
        <v>8.2771600000000003</v>
      </c>
    </row>
    <row r="11" spans="1:12" ht="15.75" x14ac:dyDescent="0.25">
      <c r="A11" s="101" t="s">
        <v>25</v>
      </c>
      <c r="B11" s="244"/>
      <c r="C11" s="234"/>
      <c r="D11" s="102">
        <v>0</v>
      </c>
      <c r="E11" s="102">
        <v>0</v>
      </c>
      <c r="F11" s="102">
        <v>0</v>
      </c>
      <c r="G11" s="102">
        <v>0</v>
      </c>
      <c r="H11" s="103">
        <f t="shared" si="0"/>
        <v>0</v>
      </c>
      <c r="I11" s="102">
        <v>1.38E-2</v>
      </c>
      <c r="J11" s="102">
        <v>0</v>
      </c>
    </row>
    <row r="12" spans="1:12" ht="15.75" x14ac:dyDescent="0.25">
      <c r="A12" s="104" t="s">
        <v>26</v>
      </c>
      <c r="B12" s="245"/>
      <c r="C12" s="234"/>
      <c r="D12" s="105">
        <v>0</v>
      </c>
      <c r="E12" s="105">
        <v>0</v>
      </c>
      <c r="F12" s="105">
        <v>0</v>
      </c>
      <c r="G12" s="105">
        <v>0</v>
      </c>
      <c r="H12" s="106">
        <f t="shared" si="0"/>
        <v>0</v>
      </c>
      <c r="I12" s="105">
        <v>1.04</v>
      </c>
      <c r="J12" s="105">
        <v>0</v>
      </c>
    </row>
    <row r="13" spans="1:12" ht="15.75" x14ac:dyDescent="0.25">
      <c r="A13" s="101" t="s">
        <v>27</v>
      </c>
      <c r="B13" s="244"/>
      <c r="C13" s="234"/>
      <c r="D13" s="102">
        <v>0</v>
      </c>
      <c r="E13" s="102">
        <v>0</v>
      </c>
      <c r="F13" s="102">
        <v>1.1039999999999999E-2</v>
      </c>
      <c r="G13" s="102">
        <v>1.1688799999999999</v>
      </c>
      <c r="H13" s="103">
        <f t="shared" si="0"/>
        <v>1.1799199999999999</v>
      </c>
      <c r="I13" s="102">
        <v>2.7944800000000001</v>
      </c>
      <c r="J13" s="102">
        <v>2.05192</v>
      </c>
    </row>
    <row r="14" spans="1:12" ht="15.75" x14ac:dyDescent="0.25">
      <c r="A14" s="104" t="s">
        <v>28</v>
      </c>
      <c r="B14" s="245"/>
      <c r="C14" s="234"/>
      <c r="D14" s="105">
        <v>13.010999999999999</v>
      </c>
      <c r="E14" s="105">
        <v>0</v>
      </c>
      <c r="F14" s="105">
        <v>5.2440000000000001E-2</v>
      </c>
      <c r="G14" s="105">
        <v>4.0405600000000002</v>
      </c>
      <c r="H14" s="106">
        <f t="shared" si="0"/>
        <v>17.103999999999999</v>
      </c>
      <c r="I14" s="105">
        <v>11.79688</v>
      </c>
      <c r="J14" s="105">
        <v>16.272600000000001</v>
      </c>
    </row>
    <row r="15" spans="1:12" ht="15.75" x14ac:dyDescent="0.25">
      <c r="A15" s="101" t="s">
        <v>29</v>
      </c>
      <c r="B15" s="244"/>
      <c r="C15" s="234"/>
      <c r="D15" s="102">
        <v>1.625</v>
      </c>
      <c r="E15" s="102">
        <v>0</v>
      </c>
      <c r="F15" s="102">
        <v>0</v>
      </c>
      <c r="G15" s="102">
        <v>1.4510799999999999</v>
      </c>
      <c r="H15" s="103">
        <f t="shared" si="0"/>
        <v>3.0760800000000001</v>
      </c>
      <c r="I15" s="102">
        <v>5.1757999999999997</v>
      </c>
      <c r="J15" s="102">
        <v>8.8586799999999997</v>
      </c>
    </row>
    <row r="16" spans="1:12" ht="15.75" x14ac:dyDescent="0.25">
      <c r="A16" s="104" t="s">
        <v>30</v>
      </c>
      <c r="B16" s="245"/>
      <c r="C16" s="234"/>
      <c r="D16" s="105">
        <v>0</v>
      </c>
      <c r="E16" s="105">
        <v>0</v>
      </c>
      <c r="F16" s="105">
        <v>0.88090000000000002</v>
      </c>
      <c r="G16" s="105">
        <v>8.9946400000000004</v>
      </c>
      <c r="H16" s="106">
        <f t="shared" si="0"/>
        <v>9.8755400000000009</v>
      </c>
      <c r="I16" s="105">
        <v>4.6528</v>
      </c>
      <c r="J16" s="105">
        <v>5.4691999999999998</v>
      </c>
    </row>
    <row r="17" spans="1:12" ht="15.75" x14ac:dyDescent="0.25">
      <c r="A17" s="101" t="s">
        <v>31</v>
      </c>
      <c r="B17" s="244"/>
      <c r="C17" s="234"/>
      <c r="D17" s="102">
        <v>14.243</v>
      </c>
      <c r="E17" s="102">
        <v>0</v>
      </c>
      <c r="F17" s="102">
        <v>1.65784</v>
      </c>
      <c r="G17" s="102">
        <v>13.27872</v>
      </c>
      <c r="H17" s="103">
        <f t="shared" si="0"/>
        <v>29.179560000000002</v>
      </c>
      <c r="I17" s="102">
        <v>26.338799999999999</v>
      </c>
      <c r="J17" s="102">
        <v>22.910679999999999</v>
      </c>
    </row>
    <row r="18" spans="1:12" ht="15.75" x14ac:dyDescent="0.25">
      <c r="A18" s="104" t="s">
        <v>32</v>
      </c>
      <c r="B18" s="245"/>
      <c r="C18" s="234"/>
      <c r="D18" s="105">
        <v>0</v>
      </c>
      <c r="E18" s="105">
        <v>0</v>
      </c>
      <c r="F18" s="105">
        <v>0.3266</v>
      </c>
      <c r="G18" s="105">
        <v>2.6124800000000001</v>
      </c>
      <c r="H18" s="106">
        <f t="shared" si="0"/>
        <v>2.9390800000000001</v>
      </c>
      <c r="I18" s="105">
        <v>1.2652399999999999</v>
      </c>
      <c r="J18" s="105">
        <v>0</v>
      </c>
    </row>
    <row r="19" spans="1:12" ht="15.75" x14ac:dyDescent="0.25">
      <c r="A19" s="101" t="s">
        <v>34</v>
      </c>
      <c r="B19" s="244"/>
      <c r="C19" s="234"/>
      <c r="D19" s="102">
        <v>0.28100000000000003</v>
      </c>
      <c r="E19" s="102">
        <v>0</v>
      </c>
      <c r="F19" s="102">
        <v>0</v>
      </c>
      <c r="G19" s="102">
        <v>0</v>
      </c>
      <c r="H19" s="103">
        <f t="shared" si="0"/>
        <v>0.28100000000000003</v>
      </c>
      <c r="I19" s="102">
        <v>0</v>
      </c>
      <c r="J19" s="102">
        <v>3.1147200000000002</v>
      </c>
    </row>
    <row r="20" spans="1:12" ht="15.75" x14ac:dyDescent="0.25">
      <c r="A20" s="104" t="s">
        <v>35</v>
      </c>
      <c r="B20" s="245"/>
      <c r="C20" s="234"/>
      <c r="D20" s="105">
        <v>21.004999999999999</v>
      </c>
      <c r="E20" s="105">
        <v>0</v>
      </c>
      <c r="F20" s="105">
        <v>4.1252800000000001</v>
      </c>
      <c r="G20" s="105">
        <v>8.9564800000000009</v>
      </c>
      <c r="H20" s="106">
        <f t="shared" si="0"/>
        <v>34.086759999999998</v>
      </c>
      <c r="I20" s="105">
        <v>32.517440000000001</v>
      </c>
      <c r="J20" s="105">
        <v>25.722999999999999</v>
      </c>
    </row>
    <row r="21" spans="1:12" ht="15.75" x14ac:dyDescent="0.25">
      <c r="A21" s="101" t="s">
        <v>36</v>
      </c>
      <c r="B21" s="244"/>
      <c r="C21" s="234"/>
      <c r="D21" s="102">
        <v>0</v>
      </c>
      <c r="E21" s="102">
        <v>0</v>
      </c>
      <c r="F21" s="102">
        <v>0</v>
      </c>
      <c r="G21" s="102">
        <v>5.5266400000000004</v>
      </c>
      <c r="H21" s="103">
        <f t="shared" si="0"/>
        <v>5.5266400000000004</v>
      </c>
      <c r="I21" s="102">
        <v>3.2</v>
      </c>
      <c r="J21" s="102">
        <v>1.7250000000000001</v>
      </c>
    </row>
    <row r="22" spans="1:12" ht="15.75" x14ac:dyDescent="0.25">
      <c r="A22" s="104" t="s">
        <v>155</v>
      </c>
      <c r="B22" s="245"/>
      <c r="C22" s="234"/>
      <c r="D22" s="105">
        <v>0</v>
      </c>
      <c r="E22" s="105">
        <v>0</v>
      </c>
      <c r="F22" s="105">
        <v>0</v>
      </c>
      <c r="G22" s="105">
        <v>0</v>
      </c>
      <c r="H22" s="106">
        <f t="shared" si="0"/>
        <v>0</v>
      </c>
      <c r="I22" s="105">
        <v>1.92432</v>
      </c>
      <c r="J22" s="105">
        <v>0</v>
      </c>
    </row>
    <row r="23" spans="1:12" ht="15.75" x14ac:dyDescent="0.25">
      <c r="A23" s="101" t="s">
        <v>37</v>
      </c>
      <c r="B23" s="244"/>
      <c r="C23" s="234"/>
      <c r="D23" s="102">
        <v>5.657</v>
      </c>
      <c r="E23" s="102">
        <v>0</v>
      </c>
      <c r="F23" s="102">
        <v>0.16652</v>
      </c>
      <c r="G23" s="102">
        <v>2.6</v>
      </c>
      <c r="H23" s="103">
        <f t="shared" si="0"/>
        <v>8.4235199999999999</v>
      </c>
      <c r="I23" s="102">
        <v>5.3583999999999996</v>
      </c>
      <c r="J23" s="102">
        <v>16.872959999999999</v>
      </c>
    </row>
    <row r="24" spans="1:12" ht="15.75" x14ac:dyDescent="0.25">
      <c r="A24" s="107" t="s">
        <v>39</v>
      </c>
      <c r="B24" s="246"/>
      <c r="C24" s="234"/>
      <c r="D24" s="108">
        <f t="shared" ref="D24:J24" si="1">SUM(D9,D10,D11,D12,D13,D14,D15,D16,D17,D18,D19,D20,D21,D22,D23)</f>
        <v>61.277000000000001</v>
      </c>
      <c r="E24" s="108">
        <f t="shared" si="1"/>
        <v>0</v>
      </c>
      <c r="F24" s="108">
        <f t="shared" si="1"/>
        <v>7.7772200000000007</v>
      </c>
      <c r="G24" s="108">
        <f t="shared" si="1"/>
        <v>60.446919999999999</v>
      </c>
      <c r="H24" s="109">
        <f t="shared" si="1"/>
        <v>129.50114000000002</v>
      </c>
      <c r="I24" s="105">
        <f t="shared" si="1"/>
        <v>113.89756</v>
      </c>
      <c r="J24" s="105">
        <f t="shared" si="1"/>
        <v>111.27591999999999</v>
      </c>
    </row>
    <row r="26" spans="1:12" ht="15.75" x14ac:dyDescent="0.25">
      <c r="A26" s="97" t="s">
        <v>40</v>
      </c>
      <c r="B26" s="243"/>
      <c r="C26" s="234"/>
      <c r="D26" s="98"/>
      <c r="E26" s="98"/>
      <c r="F26" s="98"/>
      <c r="G26" s="98"/>
      <c r="H26" s="99"/>
      <c r="I26" s="100"/>
      <c r="J26" s="100"/>
    </row>
    <row r="27" spans="1:12" ht="15.75" x14ac:dyDescent="0.25">
      <c r="A27" s="101" t="s">
        <v>41</v>
      </c>
      <c r="B27" s="244"/>
      <c r="C27" s="234"/>
      <c r="D27" s="102">
        <v>19.442959999999999</v>
      </c>
      <c r="E27" s="102">
        <v>0</v>
      </c>
      <c r="F27" s="102">
        <v>6.4399999999999999E-2</v>
      </c>
      <c r="G27" s="102">
        <v>5.8377999999999997</v>
      </c>
      <c r="H27" s="103">
        <f t="shared" ref="H27:H35" si="2">SUM(D27,E27,F27,G27)</f>
        <v>25.34516</v>
      </c>
      <c r="I27" s="102">
        <v>28.560919999999999</v>
      </c>
      <c r="J27" s="102">
        <v>20.510159999999999</v>
      </c>
      <c r="K27" s="244"/>
      <c r="L27" s="234"/>
    </row>
    <row r="28" spans="1:12" ht="15.75" x14ac:dyDescent="0.25">
      <c r="A28" s="104" t="s">
        <v>42</v>
      </c>
      <c r="B28" s="245"/>
      <c r="C28" s="234"/>
      <c r="D28" s="105">
        <v>18.818000000000001</v>
      </c>
      <c r="E28" s="105">
        <v>0</v>
      </c>
      <c r="F28" s="105">
        <v>0</v>
      </c>
      <c r="G28" s="105">
        <v>8.5035600000000002</v>
      </c>
      <c r="H28" s="106">
        <f t="shared" si="2"/>
        <v>27.321560000000002</v>
      </c>
      <c r="I28" s="105">
        <v>22.000679999999999</v>
      </c>
      <c r="J28" s="105">
        <v>32.170160000000003</v>
      </c>
    </row>
    <row r="29" spans="1:12" ht="15.75" x14ac:dyDescent="0.25">
      <c r="A29" s="101" t="s">
        <v>156</v>
      </c>
      <c r="B29" s="244"/>
      <c r="C29" s="234"/>
      <c r="D29" s="102">
        <v>0</v>
      </c>
      <c r="E29" s="102">
        <v>0</v>
      </c>
      <c r="F29" s="102">
        <v>0</v>
      </c>
      <c r="G29" s="102">
        <v>1.7</v>
      </c>
      <c r="H29" s="103">
        <f t="shared" si="2"/>
        <v>1.7</v>
      </c>
      <c r="I29" s="102">
        <v>3.3790800000000001</v>
      </c>
      <c r="J29" s="102">
        <v>6.4753600000000002</v>
      </c>
    </row>
    <row r="30" spans="1:12" ht="15.75" x14ac:dyDescent="0.25">
      <c r="A30" s="104" t="s">
        <v>157</v>
      </c>
      <c r="B30" s="245"/>
      <c r="C30" s="234"/>
      <c r="D30" s="105">
        <v>4.5519999999999996</v>
      </c>
      <c r="E30" s="105">
        <v>0</v>
      </c>
      <c r="F30" s="105">
        <v>0</v>
      </c>
      <c r="G30" s="105">
        <v>16.984559999999998</v>
      </c>
      <c r="H30" s="106">
        <f t="shared" si="2"/>
        <v>21.536559999999998</v>
      </c>
      <c r="I30" s="105">
        <v>28.135719999999999</v>
      </c>
      <c r="J30" s="105">
        <v>50.38156</v>
      </c>
    </row>
    <row r="31" spans="1:12" ht="15.75" x14ac:dyDescent="0.25">
      <c r="A31" s="101" t="s">
        <v>158</v>
      </c>
      <c r="B31" s="244"/>
      <c r="C31" s="234"/>
      <c r="D31" s="102">
        <v>0</v>
      </c>
      <c r="E31" s="102">
        <v>0</v>
      </c>
      <c r="F31" s="102">
        <v>0</v>
      </c>
      <c r="G31" s="102">
        <v>0</v>
      </c>
      <c r="H31" s="103">
        <f t="shared" si="2"/>
        <v>0</v>
      </c>
      <c r="I31" s="102">
        <v>0</v>
      </c>
      <c r="J31" s="102">
        <v>3.9E-2</v>
      </c>
    </row>
    <row r="32" spans="1:12" ht="15.75" x14ac:dyDescent="0.25">
      <c r="A32" s="104" t="s">
        <v>43</v>
      </c>
      <c r="B32" s="245"/>
      <c r="C32" s="234"/>
      <c r="D32" s="105">
        <v>5.3949999999999996</v>
      </c>
      <c r="E32" s="105">
        <v>0</v>
      </c>
      <c r="F32" s="105">
        <v>0.76636000000000004</v>
      </c>
      <c r="G32" s="105">
        <v>33.268520000000002</v>
      </c>
      <c r="H32" s="106">
        <f t="shared" si="2"/>
        <v>39.429880000000004</v>
      </c>
      <c r="I32" s="105">
        <v>36.708300000000001</v>
      </c>
      <c r="J32" s="105">
        <v>44.459040000000002</v>
      </c>
    </row>
    <row r="33" spans="1:12" ht="15.75" x14ac:dyDescent="0.25">
      <c r="A33" s="101" t="s">
        <v>44</v>
      </c>
      <c r="B33" s="244"/>
      <c r="C33" s="234"/>
      <c r="D33" s="102">
        <v>3.6989999999999998</v>
      </c>
      <c r="E33" s="102">
        <v>0</v>
      </c>
      <c r="F33" s="102">
        <v>0.13800000000000001</v>
      </c>
      <c r="G33" s="102">
        <v>8.3486399999999996</v>
      </c>
      <c r="H33" s="103">
        <f t="shared" si="2"/>
        <v>12.185639999999999</v>
      </c>
      <c r="I33" s="102">
        <v>20.8156</v>
      </c>
      <c r="J33" s="102">
        <v>10.76192</v>
      </c>
    </row>
    <row r="34" spans="1:12" ht="15.75" x14ac:dyDescent="0.25">
      <c r="A34" s="104" t="s">
        <v>45</v>
      </c>
      <c r="B34" s="245"/>
      <c r="C34" s="234"/>
      <c r="D34" s="105">
        <v>0</v>
      </c>
      <c r="E34" s="105">
        <v>0</v>
      </c>
      <c r="F34" s="105">
        <v>0</v>
      </c>
      <c r="G34" s="105">
        <v>18.487200000000001</v>
      </c>
      <c r="H34" s="106">
        <f t="shared" si="2"/>
        <v>18.487200000000001</v>
      </c>
      <c r="I34" s="105">
        <v>9.26</v>
      </c>
      <c r="J34" s="105">
        <v>42.18412</v>
      </c>
    </row>
    <row r="35" spans="1:12" ht="15.75" x14ac:dyDescent="0.25">
      <c r="A35" s="101" t="s">
        <v>159</v>
      </c>
      <c r="B35" s="244"/>
      <c r="C35" s="234"/>
      <c r="D35" s="102">
        <v>0</v>
      </c>
      <c r="E35" s="102">
        <v>0</v>
      </c>
      <c r="F35" s="102">
        <v>0</v>
      </c>
      <c r="G35" s="102">
        <v>0.63336000000000003</v>
      </c>
      <c r="H35" s="103">
        <f t="shared" si="2"/>
        <v>0.63336000000000003</v>
      </c>
      <c r="I35" s="102">
        <v>0.3</v>
      </c>
      <c r="J35" s="102">
        <v>6.1655199999999999</v>
      </c>
    </row>
    <row r="36" spans="1:12" ht="15.75" x14ac:dyDescent="0.25">
      <c r="A36" s="107" t="s">
        <v>39</v>
      </c>
      <c r="B36" s="246"/>
      <c r="C36" s="234"/>
      <c r="D36" s="108">
        <f t="shared" ref="D36:J36" si="3">SUM(D27,D28,D29,D30,D31,D32,D33,D34,D35)</f>
        <v>51.906959999999998</v>
      </c>
      <c r="E36" s="108">
        <f t="shared" si="3"/>
        <v>0</v>
      </c>
      <c r="F36" s="108">
        <f t="shared" si="3"/>
        <v>0.96876000000000007</v>
      </c>
      <c r="G36" s="108">
        <f t="shared" si="3"/>
        <v>93.763640000000009</v>
      </c>
      <c r="H36" s="109">
        <f t="shared" si="3"/>
        <v>146.63936000000001</v>
      </c>
      <c r="I36" s="105">
        <f t="shared" si="3"/>
        <v>149.16030000000001</v>
      </c>
      <c r="J36" s="105">
        <f t="shared" si="3"/>
        <v>213.14684</v>
      </c>
    </row>
    <row r="38" spans="1:12" ht="15.75" x14ac:dyDescent="0.25">
      <c r="A38" s="97" t="s">
        <v>47</v>
      </c>
      <c r="B38" s="243"/>
      <c r="C38" s="234"/>
      <c r="D38" s="98"/>
      <c r="E38" s="98"/>
      <c r="F38" s="98"/>
      <c r="G38" s="98"/>
      <c r="H38" s="99"/>
      <c r="I38" s="100"/>
      <c r="J38" s="100"/>
    </row>
    <row r="39" spans="1:12" ht="15.75" x14ac:dyDescent="0.25">
      <c r="A39" s="101" t="s">
        <v>160</v>
      </c>
      <c r="B39" s="244"/>
      <c r="C39" s="234"/>
      <c r="D39" s="102">
        <v>0</v>
      </c>
      <c r="E39" s="102">
        <v>0</v>
      </c>
      <c r="F39" s="102">
        <v>0</v>
      </c>
      <c r="G39" s="102">
        <v>14.0564</v>
      </c>
      <c r="H39" s="103">
        <f t="shared" ref="H39:H49" si="4">SUM(D39,E39,F39,G39)</f>
        <v>14.0564</v>
      </c>
      <c r="I39" s="102">
        <v>6.49892</v>
      </c>
      <c r="J39" s="102">
        <v>4.7746000000000004</v>
      </c>
      <c r="K39" s="244"/>
      <c r="L39" s="234"/>
    </row>
    <row r="40" spans="1:12" ht="15.75" x14ac:dyDescent="0.25">
      <c r="A40" s="104" t="s">
        <v>161</v>
      </c>
      <c r="B40" s="245"/>
      <c r="C40" s="234"/>
      <c r="D40" s="105">
        <v>0</v>
      </c>
      <c r="E40" s="105">
        <v>0</v>
      </c>
      <c r="F40" s="105">
        <v>0</v>
      </c>
      <c r="G40" s="105">
        <v>57.74736</v>
      </c>
      <c r="H40" s="106">
        <f t="shared" si="4"/>
        <v>57.74736</v>
      </c>
      <c r="I40" s="105">
        <v>53.1738</v>
      </c>
      <c r="J40" s="105">
        <v>77.575199999999995</v>
      </c>
    </row>
    <row r="41" spans="1:12" ht="15.75" x14ac:dyDescent="0.25">
      <c r="A41" s="101" t="s">
        <v>48</v>
      </c>
      <c r="B41" s="244"/>
      <c r="C41" s="234"/>
      <c r="D41" s="102">
        <v>0</v>
      </c>
      <c r="E41" s="102">
        <v>0</v>
      </c>
      <c r="F41" s="102">
        <v>0</v>
      </c>
      <c r="G41" s="102">
        <v>2.60148</v>
      </c>
      <c r="H41" s="103">
        <f t="shared" si="4"/>
        <v>2.60148</v>
      </c>
      <c r="I41" s="102">
        <v>1.4501200000000001</v>
      </c>
      <c r="J41" s="102">
        <v>1.1319999999999999</v>
      </c>
    </row>
    <row r="42" spans="1:12" ht="15.75" x14ac:dyDescent="0.25">
      <c r="A42" s="104" t="s">
        <v>49</v>
      </c>
      <c r="B42" s="245"/>
      <c r="C42" s="234"/>
      <c r="D42" s="105">
        <v>0</v>
      </c>
      <c r="E42" s="105">
        <v>0</v>
      </c>
      <c r="F42" s="105">
        <v>0</v>
      </c>
      <c r="G42" s="105">
        <v>6.6559999999999994E-2</v>
      </c>
      <c r="H42" s="106">
        <f t="shared" si="4"/>
        <v>6.6559999999999994E-2</v>
      </c>
      <c r="I42" s="105">
        <v>0.26519999999999999</v>
      </c>
      <c r="J42" s="105">
        <v>0</v>
      </c>
    </row>
    <row r="43" spans="1:12" ht="15.75" x14ac:dyDescent="0.25">
      <c r="A43" s="101" t="s">
        <v>50</v>
      </c>
      <c r="B43" s="244"/>
      <c r="C43" s="234"/>
      <c r="D43" s="102">
        <v>0</v>
      </c>
      <c r="E43" s="102">
        <v>0</v>
      </c>
      <c r="F43" s="102">
        <v>0</v>
      </c>
      <c r="G43" s="102">
        <v>0</v>
      </c>
      <c r="H43" s="103">
        <f t="shared" si="4"/>
        <v>0</v>
      </c>
      <c r="I43" s="102">
        <v>4.5999999999999999E-3</v>
      </c>
      <c r="J43" s="102">
        <v>6.6559999999999994E-2</v>
      </c>
    </row>
    <row r="44" spans="1:12" ht="15.75" x14ac:dyDescent="0.25">
      <c r="A44" s="104" t="s">
        <v>162</v>
      </c>
      <c r="B44" s="245"/>
      <c r="C44" s="234"/>
      <c r="D44" s="105">
        <v>0</v>
      </c>
      <c r="E44" s="105">
        <v>0</v>
      </c>
      <c r="F44" s="105">
        <v>0</v>
      </c>
      <c r="G44" s="105">
        <v>0.5</v>
      </c>
      <c r="H44" s="106">
        <f t="shared" si="4"/>
        <v>0.5</v>
      </c>
      <c r="I44" s="105">
        <v>0</v>
      </c>
      <c r="J44" s="105">
        <v>0</v>
      </c>
    </row>
    <row r="45" spans="1:12" ht="15.75" x14ac:dyDescent="0.25">
      <c r="A45" s="101" t="s">
        <v>51</v>
      </c>
      <c r="B45" s="244"/>
      <c r="C45" s="234"/>
      <c r="D45" s="102">
        <v>0</v>
      </c>
      <c r="E45" s="102">
        <v>0</v>
      </c>
      <c r="F45" s="102">
        <v>0</v>
      </c>
      <c r="G45" s="102">
        <v>9.3249999999999993</v>
      </c>
      <c r="H45" s="103">
        <f t="shared" si="4"/>
        <v>9.3249999999999993</v>
      </c>
      <c r="I45" s="102">
        <v>9.3813600000000008</v>
      </c>
      <c r="J45" s="102">
        <v>5.2927999999999997</v>
      </c>
    </row>
    <row r="46" spans="1:12" ht="15.75" x14ac:dyDescent="0.25">
      <c r="A46" s="104" t="s">
        <v>52</v>
      </c>
      <c r="B46" s="245"/>
      <c r="C46" s="234"/>
      <c r="D46" s="105">
        <v>0</v>
      </c>
      <c r="E46" s="105">
        <v>0</v>
      </c>
      <c r="F46" s="105">
        <v>0</v>
      </c>
      <c r="G46" s="105">
        <v>14.796519999999999</v>
      </c>
      <c r="H46" s="106">
        <f t="shared" si="4"/>
        <v>14.796519999999999</v>
      </c>
      <c r="I46" s="105">
        <v>4.62</v>
      </c>
      <c r="J46" s="105">
        <v>14.08</v>
      </c>
    </row>
    <row r="47" spans="1:12" ht="15.75" x14ac:dyDescent="0.25">
      <c r="A47" s="101" t="s">
        <v>53</v>
      </c>
      <c r="B47" s="244"/>
      <c r="C47" s="234"/>
      <c r="D47" s="102">
        <v>0</v>
      </c>
      <c r="E47" s="102">
        <v>0</v>
      </c>
      <c r="F47" s="102">
        <v>0</v>
      </c>
      <c r="G47" s="102">
        <v>7.4578800000000003</v>
      </c>
      <c r="H47" s="103">
        <f t="shared" si="4"/>
        <v>7.4578800000000003</v>
      </c>
      <c r="I47" s="102">
        <v>3.76512</v>
      </c>
      <c r="J47" s="102">
        <v>1.74556</v>
      </c>
    </row>
    <row r="48" spans="1:12" ht="15.75" x14ac:dyDescent="0.25">
      <c r="A48" s="104" t="s">
        <v>56</v>
      </c>
      <c r="B48" s="245"/>
      <c r="C48" s="234"/>
      <c r="D48" s="105">
        <v>0</v>
      </c>
      <c r="E48" s="105">
        <v>0</v>
      </c>
      <c r="F48" s="105">
        <v>2.3E-3</v>
      </c>
      <c r="G48" s="105">
        <v>53.538640000000001</v>
      </c>
      <c r="H48" s="106">
        <f t="shared" si="4"/>
        <v>53.540939999999999</v>
      </c>
      <c r="I48" s="105">
        <v>40.500680000000003</v>
      </c>
      <c r="J48" s="105">
        <v>99.841080000000005</v>
      </c>
    </row>
    <row r="49" spans="1:12" ht="15.75" x14ac:dyDescent="0.25">
      <c r="A49" s="101" t="s">
        <v>57</v>
      </c>
      <c r="B49" s="244"/>
      <c r="C49" s="234"/>
      <c r="D49" s="102">
        <v>0</v>
      </c>
      <c r="E49" s="102">
        <v>0</v>
      </c>
      <c r="F49" s="102">
        <v>5.0599999999999999E-2</v>
      </c>
      <c r="G49" s="102">
        <v>0</v>
      </c>
      <c r="H49" s="103">
        <f t="shared" si="4"/>
        <v>5.0599999999999999E-2</v>
      </c>
      <c r="I49" s="102">
        <v>4.5999999999999999E-2</v>
      </c>
      <c r="J49" s="102">
        <v>0</v>
      </c>
    </row>
    <row r="50" spans="1:12" ht="15.75" x14ac:dyDescent="0.25">
      <c r="A50" s="107" t="s">
        <v>39</v>
      </c>
      <c r="B50" s="246"/>
      <c r="C50" s="234"/>
      <c r="D50" s="108">
        <f t="shared" ref="D50:J50" si="5">SUM(D39,D40,D41,D42,D43,D44,D45,D46,D47,D48,D49)</f>
        <v>0</v>
      </c>
      <c r="E50" s="108">
        <f t="shared" si="5"/>
        <v>0</v>
      </c>
      <c r="F50" s="108">
        <f t="shared" si="5"/>
        <v>5.2900000000000003E-2</v>
      </c>
      <c r="G50" s="108">
        <f t="shared" si="5"/>
        <v>160.08983999999998</v>
      </c>
      <c r="H50" s="109">
        <f t="shared" si="5"/>
        <v>160.14274</v>
      </c>
      <c r="I50" s="105">
        <f t="shared" si="5"/>
        <v>119.70580000000001</v>
      </c>
      <c r="J50" s="105">
        <f t="shared" si="5"/>
        <v>204.5078</v>
      </c>
    </row>
    <row r="52" spans="1:12" ht="15.75" x14ac:dyDescent="0.25">
      <c r="A52" s="97" t="s">
        <v>58</v>
      </c>
      <c r="B52" s="243"/>
      <c r="C52" s="234"/>
      <c r="D52" s="98"/>
      <c r="E52" s="98"/>
      <c r="F52" s="98"/>
      <c r="G52" s="98"/>
      <c r="H52" s="99"/>
      <c r="I52" s="100"/>
      <c r="J52" s="100"/>
    </row>
    <row r="53" spans="1:12" ht="15.75" x14ac:dyDescent="0.25">
      <c r="A53" s="101" t="s">
        <v>59</v>
      </c>
      <c r="B53" s="244"/>
      <c r="C53" s="234"/>
      <c r="D53" s="102">
        <v>240.51504</v>
      </c>
      <c r="E53" s="102">
        <v>0</v>
      </c>
      <c r="F53" s="102">
        <v>0.16836000000000001</v>
      </c>
      <c r="G53" s="102">
        <v>9.1519999999999992</v>
      </c>
      <c r="H53" s="103">
        <f>SUM(D53,E53,F53,G53)</f>
        <v>249.83539999999999</v>
      </c>
      <c r="I53" s="102">
        <v>311.45504</v>
      </c>
      <c r="J53" s="102">
        <v>295.01920000000001</v>
      </c>
      <c r="K53" s="244"/>
      <c r="L53" s="234"/>
    </row>
    <row r="54" spans="1:12" ht="15.75" x14ac:dyDescent="0.25">
      <c r="A54" s="104" t="s">
        <v>60</v>
      </c>
      <c r="B54" s="245"/>
      <c r="C54" s="234"/>
      <c r="D54" s="105">
        <v>116.26600000000001</v>
      </c>
      <c r="E54" s="105">
        <v>0</v>
      </c>
      <c r="F54" s="105">
        <v>105.8023</v>
      </c>
      <c r="G54" s="105">
        <v>120.37396</v>
      </c>
      <c r="H54" s="106">
        <f>SUM(D54,E54,F54,G54)</f>
        <v>342.44226000000003</v>
      </c>
      <c r="I54" s="105">
        <v>344.20690000000002</v>
      </c>
      <c r="J54" s="105">
        <v>231.82921999999999</v>
      </c>
    </row>
    <row r="55" spans="1:12" ht="15.75" x14ac:dyDescent="0.25">
      <c r="A55" s="107" t="s">
        <v>39</v>
      </c>
      <c r="B55" s="246"/>
      <c r="C55" s="234"/>
      <c r="D55" s="108">
        <f t="shared" ref="D55:J55" si="6">SUM(D53,D54)</f>
        <v>356.78104000000002</v>
      </c>
      <c r="E55" s="108">
        <f t="shared" si="6"/>
        <v>0</v>
      </c>
      <c r="F55" s="108">
        <f t="shared" si="6"/>
        <v>105.97066000000001</v>
      </c>
      <c r="G55" s="108">
        <f t="shared" si="6"/>
        <v>129.52596</v>
      </c>
      <c r="H55" s="109">
        <f t="shared" si="6"/>
        <v>592.27765999999997</v>
      </c>
      <c r="I55" s="105">
        <f t="shared" si="6"/>
        <v>655.66193999999996</v>
      </c>
      <c r="J55" s="105">
        <f t="shared" si="6"/>
        <v>526.84842000000003</v>
      </c>
    </row>
    <row r="57" spans="1:12" ht="15.75" x14ac:dyDescent="0.25">
      <c r="A57" s="97" t="s">
        <v>61</v>
      </c>
      <c r="B57" s="243"/>
      <c r="C57" s="234"/>
      <c r="D57" s="98"/>
      <c r="E57" s="98"/>
      <c r="F57" s="98"/>
      <c r="G57" s="98"/>
      <c r="H57" s="99"/>
      <c r="I57" s="100"/>
      <c r="J57" s="100"/>
    </row>
    <row r="58" spans="1:12" ht="15.75" x14ac:dyDescent="0.25">
      <c r="A58" s="101" t="s">
        <v>62</v>
      </c>
      <c r="B58" s="244"/>
      <c r="C58" s="234"/>
      <c r="D58" s="102">
        <v>52.301960000000001</v>
      </c>
      <c r="E58" s="102">
        <v>0</v>
      </c>
      <c r="F58" s="102">
        <v>46.224020000000003</v>
      </c>
      <c r="G58" s="102">
        <v>54.679200000000002</v>
      </c>
      <c r="H58" s="103">
        <f t="shared" ref="H58:H78" si="7">SUM(D58,E58,F58,G58)</f>
        <v>153.20518000000001</v>
      </c>
      <c r="I58" s="102">
        <v>307.83652000000001</v>
      </c>
      <c r="J58" s="102">
        <v>204.71111999999999</v>
      </c>
      <c r="K58" s="244"/>
      <c r="L58" s="234"/>
    </row>
    <row r="59" spans="1:12" ht="15.75" x14ac:dyDescent="0.25">
      <c r="A59" s="104" t="s">
        <v>163</v>
      </c>
      <c r="B59" s="245"/>
      <c r="C59" s="234"/>
      <c r="D59" s="105">
        <v>0</v>
      </c>
      <c r="E59" s="105">
        <v>0</v>
      </c>
      <c r="F59" s="105">
        <v>0</v>
      </c>
      <c r="G59" s="105">
        <v>0</v>
      </c>
      <c r="H59" s="106">
        <f t="shared" si="7"/>
        <v>0</v>
      </c>
      <c r="I59" s="105">
        <v>0</v>
      </c>
      <c r="J59" s="105">
        <v>1.56</v>
      </c>
    </row>
    <row r="60" spans="1:12" ht="15.75" x14ac:dyDescent="0.25">
      <c r="A60" s="101" t="s">
        <v>164</v>
      </c>
      <c r="B60" s="244"/>
      <c r="C60" s="234"/>
      <c r="D60" s="102">
        <v>0</v>
      </c>
      <c r="E60" s="102">
        <v>0</v>
      </c>
      <c r="F60" s="102">
        <v>0</v>
      </c>
      <c r="G60" s="102">
        <v>0</v>
      </c>
      <c r="H60" s="103">
        <f t="shared" si="7"/>
        <v>0</v>
      </c>
      <c r="I60" s="102">
        <v>0.30819999999999997</v>
      </c>
      <c r="J60" s="102">
        <v>0</v>
      </c>
    </row>
    <row r="61" spans="1:12" ht="15.75" x14ac:dyDescent="0.25">
      <c r="A61" s="104" t="s">
        <v>11</v>
      </c>
      <c r="B61" s="245"/>
      <c r="C61" s="234"/>
      <c r="D61" s="105">
        <v>754.75968</v>
      </c>
      <c r="E61" s="105">
        <v>0</v>
      </c>
      <c r="F61" s="105">
        <v>658.43111999999996</v>
      </c>
      <c r="G61" s="105">
        <v>411.07107999999999</v>
      </c>
      <c r="H61" s="106">
        <f t="shared" si="7"/>
        <v>1824.2618799999998</v>
      </c>
      <c r="I61" s="105">
        <v>1845.12744</v>
      </c>
      <c r="J61" s="105">
        <v>1407.4834800000001</v>
      </c>
    </row>
    <row r="62" spans="1:12" ht="15.75" x14ac:dyDescent="0.25">
      <c r="A62" s="101" t="s">
        <v>63</v>
      </c>
      <c r="B62" s="244"/>
      <c r="C62" s="234"/>
      <c r="D62" s="102">
        <v>3.7909999999999999</v>
      </c>
      <c r="E62" s="102">
        <v>0</v>
      </c>
      <c r="F62" s="102">
        <v>24.542840000000002</v>
      </c>
      <c r="G62" s="102">
        <v>0</v>
      </c>
      <c r="H62" s="103">
        <f t="shared" si="7"/>
        <v>28.333840000000002</v>
      </c>
      <c r="I62" s="102">
        <v>6.6976000000000004</v>
      </c>
      <c r="J62" s="102">
        <v>7.9779999999999998</v>
      </c>
    </row>
    <row r="63" spans="1:12" ht="15.75" x14ac:dyDescent="0.25">
      <c r="A63" s="104" t="s">
        <v>64</v>
      </c>
      <c r="B63" s="245"/>
      <c r="C63" s="234"/>
      <c r="D63" s="105">
        <v>63.490519999999997</v>
      </c>
      <c r="E63" s="105">
        <v>0</v>
      </c>
      <c r="F63" s="105">
        <v>5.7293000000000003</v>
      </c>
      <c r="G63" s="105">
        <v>0.8</v>
      </c>
      <c r="H63" s="106">
        <f t="shared" si="7"/>
        <v>70.019819999999996</v>
      </c>
      <c r="I63" s="105">
        <v>68.858800000000002</v>
      </c>
      <c r="J63" s="105">
        <v>53.807000000000002</v>
      </c>
    </row>
    <row r="64" spans="1:12" ht="15.75" x14ac:dyDescent="0.25">
      <c r="A64" s="101" t="s">
        <v>65</v>
      </c>
      <c r="B64" s="244"/>
      <c r="C64" s="234"/>
      <c r="D64" s="102">
        <v>0.91139999999999999</v>
      </c>
      <c r="E64" s="102">
        <v>0</v>
      </c>
      <c r="F64" s="102">
        <v>1.39334</v>
      </c>
      <c r="G64" s="102">
        <v>0</v>
      </c>
      <c r="H64" s="103">
        <f t="shared" si="7"/>
        <v>2.3047399999999998</v>
      </c>
      <c r="I64" s="102">
        <v>2.2759999999999998</v>
      </c>
      <c r="J64" s="102">
        <v>0</v>
      </c>
    </row>
    <row r="65" spans="1:10" ht="15.75" x14ac:dyDescent="0.25">
      <c r="A65" s="104" t="s">
        <v>165</v>
      </c>
      <c r="B65" s="245"/>
      <c r="C65" s="234"/>
      <c r="D65" s="105">
        <v>0</v>
      </c>
      <c r="E65" s="105">
        <v>0</v>
      </c>
      <c r="F65" s="105">
        <v>0</v>
      </c>
      <c r="G65" s="105">
        <v>6.4000000000000001E-2</v>
      </c>
      <c r="H65" s="106">
        <f t="shared" si="7"/>
        <v>6.4000000000000001E-2</v>
      </c>
      <c r="I65" s="105">
        <v>0</v>
      </c>
      <c r="J65" s="105">
        <v>0</v>
      </c>
    </row>
    <row r="66" spans="1:10" ht="15.75" x14ac:dyDescent="0.25">
      <c r="A66" s="101" t="s">
        <v>67</v>
      </c>
      <c r="B66" s="244"/>
      <c r="C66" s="234"/>
      <c r="D66" s="102">
        <v>0</v>
      </c>
      <c r="E66" s="102">
        <v>0</v>
      </c>
      <c r="F66" s="102">
        <v>0.18307999999999999</v>
      </c>
      <c r="G66" s="102">
        <v>0</v>
      </c>
      <c r="H66" s="103">
        <f t="shared" si="7"/>
        <v>0.18307999999999999</v>
      </c>
      <c r="I66" s="102">
        <v>1.46</v>
      </c>
      <c r="J66" s="102">
        <v>0</v>
      </c>
    </row>
    <row r="67" spans="1:10" ht="15.75" x14ac:dyDescent="0.25">
      <c r="A67" s="104" t="s">
        <v>68</v>
      </c>
      <c r="B67" s="245"/>
      <c r="C67" s="234"/>
      <c r="D67" s="105">
        <v>0</v>
      </c>
      <c r="E67" s="105">
        <v>0</v>
      </c>
      <c r="F67" s="105">
        <v>0.10396</v>
      </c>
      <c r="G67" s="105">
        <v>5.2709999999999999</v>
      </c>
      <c r="H67" s="106">
        <f t="shared" si="7"/>
        <v>5.3749599999999997</v>
      </c>
      <c r="I67" s="105">
        <v>0.32300000000000001</v>
      </c>
      <c r="J67" s="105">
        <v>0.1</v>
      </c>
    </row>
    <row r="68" spans="1:10" ht="15.75" x14ac:dyDescent="0.25">
      <c r="A68" s="101" t="s">
        <v>69</v>
      </c>
      <c r="B68" s="244"/>
      <c r="C68" s="234"/>
      <c r="D68" s="102">
        <v>0</v>
      </c>
      <c r="E68" s="102">
        <v>0</v>
      </c>
      <c r="F68" s="102">
        <v>0</v>
      </c>
      <c r="G68" s="102">
        <v>0</v>
      </c>
      <c r="H68" s="103">
        <f t="shared" si="7"/>
        <v>0</v>
      </c>
      <c r="I68" s="102">
        <v>0.184</v>
      </c>
      <c r="J68" s="102">
        <v>0</v>
      </c>
    </row>
    <row r="69" spans="1:10" ht="15.75" x14ac:dyDescent="0.25">
      <c r="A69" s="104" t="s">
        <v>70</v>
      </c>
      <c r="B69" s="245"/>
      <c r="C69" s="234"/>
      <c r="D69" s="105">
        <v>4.7325200000000001</v>
      </c>
      <c r="E69" s="105">
        <v>0</v>
      </c>
      <c r="F69" s="105">
        <v>0.36109999999999998</v>
      </c>
      <c r="G69" s="105">
        <v>0</v>
      </c>
      <c r="H69" s="106">
        <f t="shared" si="7"/>
        <v>5.0936199999999996</v>
      </c>
      <c r="I69" s="105">
        <v>6.4307999999999996</v>
      </c>
      <c r="J69" s="105">
        <v>0</v>
      </c>
    </row>
    <row r="70" spans="1:10" ht="15.75" x14ac:dyDescent="0.25">
      <c r="A70" s="101" t="s">
        <v>71</v>
      </c>
      <c r="B70" s="244"/>
      <c r="C70" s="234"/>
      <c r="D70" s="102">
        <v>0</v>
      </c>
      <c r="E70" s="102">
        <v>0</v>
      </c>
      <c r="F70" s="102">
        <v>0.58650000000000002</v>
      </c>
      <c r="G70" s="102">
        <v>0</v>
      </c>
      <c r="H70" s="103">
        <f t="shared" si="7"/>
        <v>0.58650000000000002</v>
      </c>
      <c r="I70" s="102">
        <v>2.0649999999999999</v>
      </c>
      <c r="J70" s="102">
        <v>1.073</v>
      </c>
    </row>
    <row r="71" spans="1:10" ht="15.75" x14ac:dyDescent="0.25">
      <c r="A71" s="104" t="s">
        <v>73</v>
      </c>
      <c r="B71" s="245"/>
      <c r="C71" s="234"/>
      <c r="D71" s="105">
        <v>30.804559999999999</v>
      </c>
      <c r="E71" s="105">
        <v>0</v>
      </c>
      <c r="F71" s="105">
        <v>20.79936</v>
      </c>
      <c r="G71" s="105">
        <v>11.44</v>
      </c>
      <c r="H71" s="106">
        <f t="shared" si="7"/>
        <v>63.04392</v>
      </c>
      <c r="I71" s="105">
        <v>69.260080000000002</v>
      </c>
      <c r="J71" s="105">
        <v>40.607999999999997</v>
      </c>
    </row>
    <row r="72" spans="1:10" ht="15.75" x14ac:dyDescent="0.25">
      <c r="A72" s="101" t="s">
        <v>74</v>
      </c>
      <c r="B72" s="244"/>
      <c r="C72" s="234"/>
      <c r="D72" s="102">
        <v>2.9260000000000002</v>
      </c>
      <c r="E72" s="102">
        <v>0</v>
      </c>
      <c r="F72" s="102">
        <v>9.1999999999999998E-2</v>
      </c>
      <c r="G72" s="102">
        <v>0</v>
      </c>
      <c r="H72" s="103">
        <f t="shared" si="7"/>
        <v>3.0180000000000002</v>
      </c>
      <c r="I72" s="102">
        <v>7.6779999999999999</v>
      </c>
      <c r="J72" s="102">
        <v>0</v>
      </c>
    </row>
    <row r="73" spans="1:10" ht="15.75" x14ac:dyDescent="0.25">
      <c r="A73" s="104" t="s">
        <v>75</v>
      </c>
      <c r="B73" s="245"/>
      <c r="C73" s="234"/>
      <c r="D73" s="105">
        <v>0.42599999999999999</v>
      </c>
      <c r="E73" s="105">
        <v>0</v>
      </c>
      <c r="F73" s="105">
        <v>0</v>
      </c>
      <c r="G73" s="105">
        <v>0</v>
      </c>
      <c r="H73" s="106">
        <f t="shared" si="7"/>
        <v>0.42599999999999999</v>
      </c>
      <c r="I73" s="105">
        <v>0.26500000000000001</v>
      </c>
      <c r="J73" s="105">
        <v>2.2530000000000001</v>
      </c>
    </row>
    <row r="74" spans="1:10" ht="15.75" x14ac:dyDescent="0.25">
      <c r="A74" s="101" t="s">
        <v>76</v>
      </c>
      <c r="B74" s="244"/>
      <c r="C74" s="234"/>
      <c r="D74" s="102">
        <v>2.8679999999999999</v>
      </c>
      <c r="E74" s="102">
        <v>0</v>
      </c>
      <c r="F74" s="102">
        <v>0</v>
      </c>
      <c r="G74" s="102">
        <v>1</v>
      </c>
      <c r="H74" s="103">
        <f t="shared" si="7"/>
        <v>3.8679999999999999</v>
      </c>
      <c r="I74" s="102">
        <v>6.3997999999999999</v>
      </c>
      <c r="J74" s="102">
        <v>12.352</v>
      </c>
    </row>
    <row r="75" spans="1:10" ht="15.75" x14ac:dyDescent="0.25">
      <c r="A75" s="104" t="s">
        <v>77</v>
      </c>
      <c r="B75" s="245"/>
      <c r="C75" s="234"/>
      <c r="D75" s="105">
        <v>10.9788</v>
      </c>
      <c r="E75" s="105">
        <v>0</v>
      </c>
      <c r="F75" s="105">
        <v>1.3937999999999999</v>
      </c>
      <c r="G75" s="105">
        <v>0</v>
      </c>
      <c r="H75" s="106">
        <f t="shared" si="7"/>
        <v>12.3726</v>
      </c>
      <c r="I75" s="105">
        <v>16.45598</v>
      </c>
      <c r="J75" s="105">
        <v>6.13232</v>
      </c>
    </row>
    <row r="76" spans="1:10" ht="15.75" x14ac:dyDescent="0.25">
      <c r="A76" s="101" t="s">
        <v>80</v>
      </c>
      <c r="B76" s="244"/>
      <c r="C76" s="234"/>
      <c r="D76" s="102">
        <v>5.6680000000000001</v>
      </c>
      <c r="E76" s="102">
        <v>0</v>
      </c>
      <c r="F76" s="102">
        <v>30.521000000000001</v>
      </c>
      <c r="G76" s="102">
        <v>13.14856</v>
      </c>
      <c r="H76" s="103">
        <f t="shared" si="7"/>
        <v>49.337559999999996</v>
      </c>
      <c r="I76" s="102">
        <v>57.74624</v>
      </c>
      <c r="J76" s="102">
        <v>53.590879999999999</v>
      </c>
    </row>
    <row r="77" spans="1:10" ht="15.75" x14ac:dyDescent="0.25">
      <c r="A77" s="104" t="s">
        <v>81</v>
      </c>
      <c r="B77" s="245"/>
      <c r="C77" s="234"/>
      <c r="D77" s="105">
        <v>7.9736799999999999</v>
      </c>
      <c r="E77" s="105">
        <v>0</v>
      </c>
      <c r="F77" s="105">
        <v>0</v>
      </c>
      <c r="G77" s="105">
        <v>0</v>
      </c>
      <c r="H77" s="106">
        <f t="shared" si="7"/>
        <v>7.9736799999999999</v>
      </c>
      <c r="I77" s="105">
        <v>8.3409999999999993</v>
      </c>
      <c r="J77" s="105">
        <v>2.86</v>
      </c>
    </row>
    <row r="78" spans="1:10" ht="15.75" x14ac:dyDescent="0.25">
      <c r="A78" s="101" t="s">
        <v>38</v>
      </c>
      <c r="B78" s="244"/>
      <c r="C78" s="234"/>
      <c r="D78" s="102">
        <v>0</v>
      </c>
      <c r="E78" s="102">
        <v>0</v>
      </c>
      <c r="F78" s="102">
        <v>0</v>
      </c>
      <c r="G78" s="102">
        <v>0</v>
      </c>
      <c r="H78" s="103">
        <f t="shared" si="7"/>
        <v>0</v>
      </c>
      <c r="I78" s="102">
        <v>3.431</v>
      </c>
      <c r="J78" s="102">
        <v>0</v>
      </c>
    </row>
    <row r="79" spans="1:10" ht="15.75" x14ac:dyDescent="0.25">
      <c r="A79" s="107" t="s">
        <v>39</v>
      </c>
      <c r="B79" s="246"/>
      <c r="C79" s="234"/>
      <c r="D79" s="108">
        <f t="shared" ref="D79:J79" si="8">SUM(D58,D59,D60,D61,D62,D63,D64,D65,D66,D67,D68,D69,D70,D71,D72,D73,D74,D75,D76,D77,D78)</f>
        <v>941.6321200000001</v>
      </c>
      <c r="E79" s="108">
        <f t="shared" si="8"/>
        <v>0</v>
      </c>
      <c r="F79" s="108">
        <f t="shared" si="8"/>
        <v>790.36141999999984</v>
      </c>
      <c r="G79" s="108">
        <f t="shared" si="8"/>
        <v>497.47384</v>
      </c>
      <c r="H79" s="109">
        <f t="shared" si="8"/>
        <v>2229.4673799999996</v>
      </c>
      <c r="I79" s="105">
        <f t="shared" si="8"/>
        <v>2411.14446</v>
      </c>
      <c r="J79" s="105">
        <f t="shared" si="8"/>
        <v>1794.5088000000001</v>
      </c>
    </row>
    <row r="81" spans="1:12" ht="15.75" x14ac:dyDescent="0.25">
      <c r="A81" s="97" t="s">
        <v>82</v>
      </c>
      <c r="B81" s="243"/>
      <c r="C81" s="234"/>
      <c r="D81" s="98"/>
      <c r="E81" s="98"/>
      <c r="F81" s="98"/>
      <c r="G81" s="98"/>
      <c r="H81" s="99"/>
      <c r="I81" s="100"/>
      <c r="J81" s="100"/>
    </row>
    <row r="82" spans="1:12" ht="15.75" x14ac:dyDescent="0.25">
      <c r="A82" s="101" t="s">
        <v>83</v>
      </c>
      <c r="B82" s="244"/>
      <c r="C82" s="234"/>
      <c r="D82" s="102">
        <v>12.791</v>
      </c>
      <c r="E82" s="102">
        <v>0</v>
      </c>
      <c r="F82" s="102">
        <v>3.6799999999999999E-2</v>
      </c>
      <c r="G82" s="102">
        <v>10.652200000000001</v>
      </c>
      <c r="H82" s="103">
        <f t="shared" ref="H82:H105" si="9">SUM(D82,E82,F82,G82)</f>
        <v>23.48</v>
      </c>
      <c r="I82" s="102">
        <v>19.489999999999998</v>
      </c>
      <c r="J82" s="102">
        <v>16.283999999999999</v>
      </c>
      <c r="K82" s="244"/>
      <c r="L82" s="234"/>
    </row>
    <row r="83" spans="1:12" ht="15.75" x14ac:dyDescent="0.25">
      <c r="A83" s="104" t="s">
        <v>166</v>
      </c>
      <c r="B83" s="245"/>
      <c r="C83" s="234"/>
      <c r="D83" s="105">
        <v>0</v>
      </c>
      <c r="E83" s="105">
        <v>0</v>
      </c>
      <c r="F83" s="105">
        <v>5.9799999999999999E-2</v>
      </c>
      <c r="G83" s="105">
        <v>0</v>
      </c>
      <c r="H83" s="106">
        <f t="shared" si="9"/>
        <v>5.9799999999999999E-2</v>
      </c>
      <c r="I83" s="105">
        <v>6.9000000000000006E-2</v>
      </c>
      <c r="J83" s="105">
        <v>0</v>
      </c>
    </row>
    <row r="84" spans="1:12" ht="15.75" x14ac:dyDescent="0.25">
      <c r="A84" s="101" t="s">
        <v>85</v>
      </c>
      <c r="B84" s="244"/>
      <c r="C84" s="234"/>
      <c r="D84" s="102">
        <v>0</v>
      </c>
      <c r="E84" s="102">
        <v>0</v>
      </c>
      <c r="F84" s="102">
        <v>6.9000000000000006E-2</v>
      </c>
      <c r="G84" s="102">
        <v>0</v>
      </c>
      <c r="H84" s="103">
        <f t="shared" si="9"/>
        <v>6.9000000000000006E-2</v>
      </c>
      <c r="I84" s="102">
        <v>0.18379999999999999</v>
      </c>
      <c r="J84" s="102">
        <v>0.77700000000000002</v>
      </c>
    </row>
    <row r="85" spans="1:12" ht="15.75" x14ac:dyDescent="0.25">
      <c r="A85" s="104" t="s">
        <v>86</v>
      </c>
      <c r="B85" s="245"/>
      <c r="C85" s="234"/>
      <c r="D85" s="105">
        <v>0</v>
      </c>
      <c r="E85" s="105">
        <v>0</v>
      </c>
      <c r="F85" s="105">
        <v>0</v>
      </c>
      <c r="G85" s="105">
        <v>0</v>
      </c>
      <c r="H85" s="106">
        <f t="shared" si="9"/>
        <v>0</v>
      </c>
      <c r="I85" s="105">
        <v>0.13</v>
      </c>
      <c r="J85" s="105">
        <v>0.30099999999999999</v>
      </c>
    </row>
    <row r="86" spans="1:12" ht="15.75" x14ac:dyDescent="0.25">
      <c r="A86" s="101" t="s">
        <v>87</v>
      </c>
      <c r="B86" s="244"/>
      <c r="C86" s="234"/>
      <c r="D86" s="102">
        <v>5.1319999999999997</v>
      </c>
      <c r="E86" s="102">
        <v>0</v>
      </c>
      <c r="F86" s="102">
        <v>4.8644999999999996</v>
      </c>
      <c r="G86" s="102">
        <v>2.73</v>
      </c>
      <c r="H86" s="103">
        <f t="shared" si="9"/>
        <v>12.7265</v>
      </c>
      <c r="I86" s="102">
        <v>7.3391999999999999</v>
      </c>
      <c r="J86" s="102">
        <v>4.7789400000000004</v>
      </c>
    </row>
    <row r="87" spans="1:12" ht="15.75" x14ac:dyDescent="0.25">
      <c r="A87" s="104" t="s">
        <v>88</v>
      </c>
      <c r="B87" s="245"/>
      <c r="C87" s="234"/>
      <c r="D87" s="105">
        <v>0</v>
      </c>
      <c r="E87" s="105">
        <v>0</v>
      </c>
      <c r="F87" s="105">
        <v>0.14904000000000001</v>
      </c>
      <c r="G87" s="105">
        <v>0</v>
      </c>
      <c r="H87" s="106">
        <f t="shared" si="9"/>
        <v>0.14904000000000001</v>
      </c>
      <c r="I87" s="105">
        <v>0</v>
      </c>
      <c r="J87" s="105">
        <v>0</v>
      </c>
    </row>
    <row r="88" spans="1:12" ht="15.75" x14ac:dyDescent="0.25">
      <c r="A88" s="101" t="s">
        <v>89</v>
      </c>
      <c r="B88" s="244"/>
      <c r="C88" s="234"/>
      <c r="D88" s="102">
        <v>0</v>
      </c>
      <c r="E88" s="102">
        <v>0</v>
      </c>
      <c r="F88" s="102">
        <v>2.0115799999999999</v>
      </c>
      <c r="G88" s="102">
        <v>0</v>
      </c>
      <c r="H88" s="103">
        <f t="shared" si="9"/>
        <v>2.0115799999999999</v>
      </c>
      <c r="I88" s="102">
        <v>3.9486400000000001</v>
      </c>
      <c r="J88" s="102">
        <v>0</v>
      </c>
    </row>
    <row r="89" spans="1:12" ht="15.75" x14ac:dyDescent="0.25">
      <c r="A89" s="104" t="s">
        <v>90</v>
      </c>
      <c r="B89" s="245"/>
      <c r="C89" s="234"/>
      <c r="D89" s="105">
        <v>124.523</v>
      </c>
      <c r="E89" s="105">
        <v>0</v>
      </c>
      <c r="F89" s="105">
        <v>1.1039999999999999E-2</v>
      </c>
      <c r="G89" s="105">
        <v>0</v>
      </c>
      <c r="H89" s="106">
        <f t="shared" si="9"/>
        <v>124.53403999999999</v>
      </c>
      <c r="I89" s="105">
        <v>72.915199999999999</v>
      </c>
      <c r="J89" s="105">
        <v>0</v>
      </c>
    </row>
    <row r="90" spans="1:12" ht="15.75" x14ac:dyDescent="0.25">
      <c r="A90" s="101" t="s">
        <v>167</v>
      </c>
      <c r="B90" s="244"/>
      <c r="C90" s="234"/>
      <c r="D90" s="102">
        <v>0</v>
      </c>
      <c r="E90" s="102">
        <v>0</v>
      </c>
      <c r="F90" s="102">
        <v>1.15E-2</v>
      </c>
      <c r="G90" s="102">
        <v>0</v>
      </c>
      <c r="H90" s="103">
        <f t="shared" si="9"/>
        <v>1.15E-2</v>
      </c>
      <c r="I90" s="102">
        <v>1.84E-2</v>
      </c>
      <c r="J90" s="102">
        <v>0</v>
      </c>
    </row>
    <row r="91" spans="1:12" ht="15.75" x14ac:dyDescent="0.25">
      <c r="A91" s="104" t="s">
        <v>91</v>
      </c>
      <c r="B91" s="245"/>
      <c r="C91" s="234"/>
      <c r="D91" s="105">
        <v>0</v>
      </c>
      <c r="E91" s="105">
        <v>0</v>
      </c>
      <c r="F91" s="105">
        <v>6.8540000000000004E-2</v>
      </c>
      <c r="G91" s="105">
        <v>0</v>
      </c>
      <c r="H91" s="106">
        <f t="shared" si="9"/>
        <v>6.8540000000000004E-2</v>
      </c>
      <c r="I91" s="105">
        <v>1.38E-2</v>
      </c>
      <c r="J91" s="105">
        <v>0</v>
      </c>
    </row>
    <row r="92" spans="1:12" ht="15.75" x14ac:dyDescent="0.25">
      <c r="A92" s="101" t="s">
        <v>92</v>
      </c>
      <c r="B92" s="244"/>
      <c r="C92" s="234"/>
      <c r="D92" s="102">
        <v>0.38100000000000001</v>
      </c>
      <c r="E92" s="102">
        <v>0</v>
      </c>
      <c r="F92" s="102">
        <v>0.27600000000000002</v>
      </c>
      <c r="G92" s="102">
        <v>0</v>
      </c>
      <c r="H92" s="103">
        <f t="shared" si="9"/>
        <v>0.65700000000000003</v>
      </c>
      <c r="I92" s="102">
        <v>0.253</v>
      </c>
      <c r="J92" s="102">
        <v>0</v>
      </c>
    </row>
    <row r="93" spans="1:12" ht="15.75" x14ac:dyDescent="0.25">
      <c r="A93" s="104" t="s">
        <v>168</v>
      </c>
      <c r="B93" s="245"/>
      <c r="C93" s="234"/>
      <c r="D93" s="105">
        <v>11.352</v>
      </c>
      <c r="E93" s="105">
        <v>0</v>
      </c>
      <c r="F93" s="105">
        <v>0</v>
      </c>
      <c r="G93" s="105">
        <v>0</v>
      </c>
      <c r="H93" s="106">
        <f t="shared" si="9"/>
        <v>11.352</v>
      </c>
      <c r="I93" s="105">
        <v>0</v>
      </c>
      <c r="J93" s="105">
        <v>0</v>
      </c>
    </row>
    <row r="94" spans="1:12" ht="15.75" x14ac:dyDescent="0.25">
      <c r="A94" s="101" t="s">
        <v>95</v>
      </c>
      <c r="B94" s="244"/>
      <c r="C94" s="234"/>
      <c r="D94" s="102">
        <v>0</v>
      </c>
      <c r="E94" s="102">
        <v>0</v>
      </c>
      <c r="F94" s="102">
        <v>0.874</v>
      </c>
      <c r="G94" s="102">
        <v>0</v>
      </c>
      <c r="H94" s="103">
        <f t="shared" si="9"/>
        <v>0.874</v>
      </c>
      <c r="I94" s="102">
        <v>6.4399999999999999E-2</v>
      </c>
      <c r="J94" s="102">
        <v>0.14019999999999999</v>
      </c>
    </row>
    <row r="95" spans="1:12" ht="15.75" x14ac:dyDescent="0.25">
      <c r="A95" s="104" t="s">
        <v>96</v>
      </c>
      <c r="B95" s="245"/>
      <c r="C95" s="234"/>
      <c r="D95" s="105">
        <v>0</v>
      </c>
      <c r="E95" s="105">
        <v>0</v>
      </c>
      <c r="F95" s="105">
        <v>3.9596800000000001</v>
      </c>
      <c r="G95" s="105">
        <v>0</v>
      </c>
      <c r="H95" s="106">
        <f t="shared" si="9"/>
        <v>3.9596800000000001</v>
      </c>
      <c r="I95" s="105">
        <v>2.9807999999999999</v>
      </c>
      <c r="J95" s="105">
        <v>0</v>
      </c>
    </row>
    <row r="96" spans="1:12" ht="15.75" x14ac:dyDescent="0.25">
      <c r="A96" s="101" t="s">
        <v>97</v>
      </c>
      <c r="B96" s="244"/>
      <c r="C96" s="234"/>
      <c r="D96" s="102">
        <v>0</v>
      </c>
      <c r="E96" s="102">
        <v>0</v>
      </c>
      <c r="F96" s="102">
        <v>12.512</v>
      </c>
      <c r="G96" s="102">
        <v>0.52936000000000005</v>
      </c>
      <c r="H96" s="103">
        <f t="shared" si="9"/>
        <v>13.041360000000001</v>
      </c>
      <c r="I96" s="102">
        <v>22.771840000000001</v>
      </c>
      <c r="J96" s="102">
        <v>9.5681200000000004</v>
      </c>
    </row>
    <row r="97" spans="1:12" ht="15.75" x14ac:dyDescent="0.25">
      <c r="A97" s="104" t="s">
        <v>99</v>
      </c>
      <c r="B97" s="245"/>
      <c r="C97" s="234"/>
      <c r="D97" s="105">
        <v>0</v>
      </c>
      <c r="E97" s="105">
        <v>0</v>
      </c>
      <c r="F97" s="105">
        <v>0.161</v>
      </c>
      <c r="G97" s="105">
        <v>0</v>
      </c>
      <c r="H97" s="106">
        <f t="shared" si="9"/>
        <v>0.161</v>
      </c>
      <c r="I97" s="105">
        <v>9.1999999999999998E-2</v>
      </c>
      <c r="J97" s="105">
        <v>0</v>
      </c>
    </row>
    <row r="98" spans="1:12" ht="15.75" x14ac:dyDescent="0.25">
      <c r="A98" s="101" t="s">
        <v>169</v>
      </c>
      <c r="B98" s="244"/>
      <c r="C98" s="234"/>
      <c r="D98" s="102">
        <v>0</v>
      </c>
      <c r="E98" s="102">
        <v>0</v>
      </c>
      <c r="F98" s="102">
        <v>0</v>
      </c>
      <c r="G98" s="102">
        <v>0</v>
      </c>
      <c r="H98" s="103">
        <f t="shared" si="9"/>
        <v>0</v>
      </c>
      <c r="I98" s="102">
        <v>0.1794</v>
      </c>
      <c r="J98" s="102">
        <v>0.159</v>
      </c>
    </row>
    <row r="99" spans="1:12" ht="15.75" x14ac:dyDescent="0.25">
      <c r="A99" s="104" t="s">
        <v>100</v>
      </c>
      <c r="B99" s="245"/>
      <c r="C99" s="234"/>
      <c r="D99" s="105">
        <v>93.658000000000001</v>
      </c>
      <c r="E99" s="105">
        <v>0</v>
      </c>
      <c r="F99" s="105">
        <v>9.3564000000000007</v>
      </c>
      <c r="G99" s="105">
        <v>53.4</v>
      </c>
      <c r="H99" s="106">
        <f t="shared" si="9"/>
        <v>156.4144</v>
      </c>
      <c r="I99" s="105">
        <v>81.948840000000004</v>
      </c>
      <c r="J99" s="105">
        <v>43.432000000000002</v>
      </c>
    </row>
    <row r="100" spans="1:12" ht="15.75" x14ac:dyDescent="0.25">
      <c r="A100" s="101" t="s">
        <v>101</v>
      </c>
      <c r="B100" s="244"/>
      <c r="C100" s="234"/>
      <c r="D100" s="102">
        <v>0.104</v>
      </c>
      <c r="E100" s="102">
        <v>0</v>
      </c>
      <c r="F100" s="102">
        <v>0.10580000000000001</v>
      </c>
      <c r="G100" s="102">
        <v>0</v>
      </c>
      <c r="H100" s="103">
        <f t="shared" si="9"/>
        <v>0.20979999999999999</v>
      </c>
      <c r="I100" s="102">
        <v>0.104</v>
      </c>
      <c r="J100" s="102">
        <v>0</v>
      </c>
    </row>
    <row r="101" spans="1:12" ht="15.75" x14ac:dyDescent="0.25">
      <c r="A101" s="104" t="s">
        <v>102</v>
      </c>
      <c r="B101" s="245"/>
      <c r="C101" s="234"/>
      <c r="D101" s="105">
        <v>0</v>
      </c>
      <c r="E101" s="105">
        <v>0</v>
      </c>
      <c r="F101" s="105">
        <v>9.4299999999999995E-2</v>
      </c>
      <c r="G101" s="105">
        <v>0</v>
      </c>
      <c r="H101" s="106">
        <f t="shared" si="9"/>
        <v>9.4299999999999995E-2</v>
      </c>
      <c r="I101" s="105">
        <v>4.5999999999999999E-2</v>
      </c>
      <c r="J101" s="105">
        <v>9.4</v>
      </c>
    </row>
    <row r="102" spans="1:12" ht="15.75" x14ac:dyDescent="0.25">
      <c r="A102" s="101" t="s">
        <v>104</v>
      </c>
      <c r="B102" s="244"/>
      <c r="C102" s="234"/>
      <c r="D102" s="102">
        <v>0</v>
      </c>
      <c r="E102" s="102">
        <v>0</v>
      </c>
      <c r="F102" s="102">
        <v>9.7059999999999994E-2</v>
      </c>
      <c r="G102" s="102">
        <v>0</v>
      </c>
      <c r="H102" s="103">
        <f t="shared" si="9"/>
        <v>9.7059999999999994E-2</v>
      </c>
      <c r="I102" s="102">
        <v>0.253</v>
      </c>
      <c r="J102" s="102">
        <v>0</v>
      </c>
    </row>
    <row r="103" spans="1:12" ht="15.75" x14ac:dyDescent="0.25">
      <c r="A103" s="104" t="s">
        <v>170</v>
      </c>
      <c r="B103" s="245"/>
      <c r="C103" s="234"/>
      <c r="D103" s="105">
        <v>0</v>
      </c>
      <c r="E103" s="105">
        <v>0</v>
      </c>
      <c r="F103" s="105">
        <v>0</v>
      </c>
      <c r="G103" s="105">
        <v>0</v>
      </c>
      <c r="H103" s="106">
        <f t="shared" si="9"/>
        <v>0</v>
      </c>
      <c r="I103" s="105">
        <v>3.83</v>
      </c>
      <c r="J103" s="105">
        <v>0</v>
      </c>
    </row>
    <row r="104" spans="1:12" ht="15.75" x14ac:dyDescent="0.25">
      <c r="A104" s="101" t="s">
        <v>171</v>
      </c>
      <c r="B104" s="244"/>
      <c r="C104" s="234"/>
      <c r="D104" s="102">
        <v>4.7569999999999997</v>
      </c>
      <c r="E104" s="102">
        <v>0</v>
      </c>
      <c r="F104" s="102">
        <v>0</v>
      </c>
      <c r="G104" s="102">
        <v>0</v>
      </c>
      <c r="H104" s="103">
        <f t="shared" si="9"/>
        <v>4.7569999999999997</v>
      </c>
      <c r="I104" s="102">
        <v>1.7829999999999999</v>
      </c>
      <c r="J104" s="102">
        <v>0</v>
      </c>
    </row>
    <row r="105" spans="1:12" ht="15.75" x14ac:dyDescent="0.25">
      <c r="A105" s="104" t="s">
        <v>38</v>
      </c>
      <c r="B105" s="245"/>
      <c r="C105" s="234"/>
      <c r="D105" s="105">
        <v>0</v>
      </c>
      <c r="E105" s="105">
        <v>0</v>
      </c>
      <c r="F105" s="105">
        <v>0</v>
      </c>
      <c r="G105" s="105">
        <v>0</v>
      </c>
      <c r="H105" s="106">
        <f t="shared" si="9"/>
        <v>0</v>
      </c>
      <c r="I105" s="105">
        <v>0</v>
      </c>
      <c r="J105" s="105">
        <v>1.15E-2</v>
      </c>
    </row>
    <row r="106" spans="1:12" ht="15.75" x14ac:dyDescent="0.25">
      <c r="A106" s="107" t="s">
        <v>39</v>
      </c>
      <c r="B106" s="246"/>
      <c r="C106" s="234"/>
      <c r="D106" s="108">
        <f t="shared" ref="D106:J106" si="10">SUM(D82,D83,D84,D85,D86,D87,D88,D89,D90,D91,D92,D93,D94,D95,D96,D97,D98,D99,D100,D101,D102,D103,D104,D105)</f>
        <v>252.69800000000001</v>
      </c>
      <c r="E106" s="108">
        <f t="shared" si="10"/>
        <v>0</v>
      </c>
      <c r="F106" s="108">
        <f t="shared" si="10"/>
        <v>34.718040000000002</v>
      </c>
      <c r="G106" s="108">
        <f t="shared" si="10"/>
        <v>67.31156</v>
      </c>
      <c r="H106" s="109">
        <f t="shared" si="10"/>
        <v>354.72759999999994</v>
      </c>
      <c r="I106" s="105">
        <f t="shared" si="10"/>
        <v>218.41432</v>
      </c>
      <c r="J106" s="105">
        <f t="shared" si="10"/>
        <v>84.851759999999999</v>
      </c>
    </row>
    <row r="108" spans="1:12" ht="15.75" x14ac:dyDescent="0.25">
      <c r="A108" s="97" t="s">
        <v>106</v>
      </c>
      <c r="B108" s="243"/>
      <c r="C108" s="234"/>
      <c r="D108" s="98"/>
      <c r="E108" s="98"/>
      <c r="F108" s="98"/>
      <c r="G108" s="98"/>
      <c r="H108" s="99"/>
      <c r="I108" s="100"/>
      <c r="J108" s="100"/>
    </row>
    <row r="109" spans="1:12" ht="15.75" x14ac:dyDescent="0.25">
      <c r="A109" s="101" t="s">
        <v>107</v>
      </c>
      <c r="B109" s="244"/>
      <c r="C109" s="234"/>
      <c r="D109" s="102">
        <v>0</v>
      </c>
      <c r="E109" s="102">
        <v>0</v>
      </c>
      <c r="F109" s="102">
        <v>3.6496400000000002</v>
      </c>
      <c r="G109" s="102">
        <v>0</v>
      </c>
      <c r="H109" s="103">
        <f t="shared" ref="H109:H120" si="11">SUM(D109,E109,F109,G109)</f>
        <v>3.6496400000000002</v>
      </c>
      <c r="I109" s="102">
        <v>2.6404000000000001</v>
      </c>
      <c r="J109" s="102">
        <v>1.3022</v>
      </c>
      <c r="K109" s="244"/>
      <c r="L109" s="234"/>
    </row>
    <row r="110" spans="1:12" ht="15.75" x14ac:dyDescent="0.25">
      <c r="A110" s="104" t="s">
        <v>109</v>
      </c>
      <c r="B110" s="245"/>
      <c r="C110" s="234"/>
      <c r="D110" s="105">
        <v>0</v>
      </c>
      <c r="E110" s="105">
        <v>0</v>
      </c>
      <c r="F110" s="105">
        <v>0.58374000000000004</v>
      </c>
      <c r="G110" s="105">
        <v>0</v>
      </c>
      <c r="H110" s="106">
        <f t="shared" si="11"/>
        <v>0.58374000000000004</v>
      </c>
      <c r="I110" s="105">
        <v>0.29624</v>
      </c>
      <c r="J110" s="105">
        <v>0</v>
      </c>
    </row>
    <row r="111" spans="1:12" ht="15.75" x14ac:dyDescent="0.25">
      <c r="A111" s="101" t="s">
        <v>110</v>
      </c>
      <c r="B111" s="244"/>
      <c r="C111" s="234"/>
      <c r="D111" s="102">
        <v>0.25791999999999998</v>
      </c>
      <c r="E111" s="102">
        <v>0</v>
      </c>
      <c r="F111" s="102">
        <v>0</v>
      </c>
      <c r="G111" s="102">
        <v>0</v>
      </c>
      <c r="H111" s="103">
        <f t="shared" si="11"/>
        <v>0.25791999999999998</v>
      </c>
      <c r="I111" s="102">
        <v>0</v>
      </c>
      <c r="J111" s="102">
        <v>0</v>
      </c>
    </row>
    <row r="112" spans="1:12" ht="15.75" x14ac:dyDescent="0.25">
      <c r="A112" s="104" t="s">
        <v>111</v>
      </c>
      <c r="B112" s="245"/>
      <c r="C112" s="234"/>
      <c r="D112" s="105">
        <v>0</v>
      </c>
      <c r="E112" s="105">
        <v>0</v>
      </c>
      <c r="F112" s="105">
        <v>0</v>
      </c>
      <c r="G112" s="105">
        <v>2.5</v>
      </c>
      <c r="H112" s="106">
        <f t="shared" si="11"/>
        <v>2.5</v>
      </c>
      <c r="I112" s="105">
        <v>1.4139999999999999</v>
      </c>
      <c r="J112" s="105">
        <v>3.6282800000000002</v>
      </c>
    </row>
    <row r="113" spans="1:12" ht="15.75" x14ac:dyDescent="0.25">
      <c r="A113" s="101" t="s">
        <v>112</v>
      </c>
      <c r="B113" s="244"/>
      <c r="C113" s="234"/>
      <c r="D113" s="102">
        <v>0</v>
      </c>
      <c r="E113" s="102">
        <v>0</v>
      </c>
      <c r="F113" s="102">
        <v>2.7724199999999999</v>
      </c>
      <c r="G113" s="102">
        <v>0</v>
      </c>
      <c r="H113" s="103">
        <f t="shared" si="11"/>
        <v>2.7724199999999999</v>
      </c>
      <c r="I113" s="102">
        <v>2.6301800000000002</v>
      </c>
      <c r="J113" s="102">
        <v>0</v>
      </c>
    </row>
    <row r="114" spans="1:12" ht="15.75" x14ac:dyDescent="0.25">
      <c r="A114" s="104" t="s">
        <v>113</v>
      </c>
      <c r="B114" s="245"/>
      <c r="C114" s="234"/>
      <c r="D114" s="105">
        <v>0</v>
      </c>
      <c r="E114" s="105">
        <v>0</v>
      </c>
      <c r="F114" s="105">
        <v>8.2799999999999999E-2</v>
      </c>
      <c r="G114" s="105">
        <v>0</v>
      </c>
      <c r="H114" s="106">
        <f t="shared" si="11"/>
        <v>8.2799999999999999E-2</v>
      </c>
      <c r="I114" s="105">
        <v>6.9000000000000006E-2</v>
      </c>
      <c r="J114" s="105">
        <v>0</v>
      </c>
    </row>
    <row r="115" spans="1:12" ht="15.75" x14ac:dyDescent="0.25">
      <c r="A115" s="101" t="s">
        <v>114</v>
      </c>
      <c r="B115" s="244"/>
      <c r="C115" s="234"/>
      <c r="D115" s="102">
        <v>0</v>
      </c>
      <c r="E115" s="102">
        <v>0</v>
      </c>
      <c r="F115" s="102">
        <v>0.47149999999999997</v>
      </c>
      <c r="G115" s="102">
        <v>0</v>
      </c>
      <c r="H115" s="103">
        <f t="shared" si="11"/>
        <v>0.47149999999999997</v>
      </c>
      <c r="I115" s="102">
        <v>0.69740000000000002</v>
      </c>
      <c r="J115" s="102">
        <v>0</v>
      </c>
    </row>
    <row r="116" spans="1:12" ht="15.75" x14ac:dyDescent="0.25">
      <c r="A116" s="104" t="s">
        <v>115</v>
      </c>
      <c r="B116" s="245"/>
      <c r="C116" s="234"/>
      <c r="D116" s="105">
        <v>6.6000000000000003E-2</v>
      </c>
      <c r="E116" s="105">
        <v>0</v>
      </c>
      <c r="F116" s="105">
        <v>0</v>
      </c>
      <c r="G116" s="105">
        <v>0</v>
      </c>
      <c r="H116" s="106">
        <f t="shared" si="11"/>
        <v>6.6000000000000003E-2</v>
      </c>
      <c r="I116" s="105">
        <v>1.38E-2</v>
      </c>
      <c r="J116" s="105">
        <v>0</v>
      </c>
    </row>
    <row r="117" spans="1:12" ht="15.75" x14ac:dyDescent="0.25">
      <c r="A117" s="101" t="s">
        <v>117</v>
      </c>
      <c r="B117" s="244"/>
      <c r="C117" s="234"/>
      <c r="D117" s="102">
        <v>0</v>
      </c>
      <c r="E117" s="102">
        <v>0</v>
      </c>
      <c r="F117" s="102">
        <v>3.6179000000000001</v>
      </c>
      <c r="G117" s="102">
        <v>0</v>
      </c>
      <c r="H117" s="103">
        <f t="shared" si="11"/>
        <v>3.6179000000000001</v>
      </c>
      <c r="I117" s="102">
        <v>2.3027600000000001</v>
      </c>
      <c r="J117" s="102">
        <v>0.89393999999999996</v>
      </c>
    </row>
    <row r="118" spans="1:12" ht="15.75" x14ac:dyDescent="0.25">
      <c r="A118" s="104" t="s">
        <v>118</v>
      </c>
      <c r="B118" s="245"/>
      <c r="C118" s="234"/>
      <c r="D118" s="105">
        <v>0</v>
      </c>
      <c r="E118" s="105">
        <v>0</v>
      </c>
      <c r="F118" s="105">
        <v>4.5999999999999999E-2</v>
      </c>
      <c r="G118" s="105">
        <v>0</v>
      </c>
      <c r="H118" s="106">
        <f t="shared" si="11"/>
        <v>4.5999999999999999E-2</v>
      </c>
      <c r="I118" s="105">
        <v>3.2199999999999999E-2</v>
      </c>
      <c r="J118" s="105">
        <v>0</v>
      </c>
    </row>
    <row r="119" spans="1:12" ht="15.75" x14ac:dyDescent="0.25">
      <c r="A119" s="101" t="s">
        <v>119</v>
      </c>
      <c r="B119" s="244"/>
      <c r="C119" s="234"/>
      <c r="D119" s="102">
        <v>20.945</v>
      </c>
      <c r="E119" s="102">
        <v>0</v>
      </c>
      <c r="F119" s="102">
        <v>7.6626799999999999</v>
      </c>
      <c r="G119" s="102">
        <v>13.02</v>
      </c>
      <c r="H119" s="103">
        <f t="shared" si="11"/>
        <v>41.627679999999998</v>
      </c>
      <c r="I119" s="102">
        <v>27.921299999999999</v>
      </c>
      <c r="J119" s="102">
        <v>29.63692</v>
      </c>
    </row>
    <row r="120" spans="1:12" ht="15.75" x14ac:dyDescent="0.25">
      <c r="A120" s="104" t="s">
        <v>172</v>
      </c>
      <c r="B120" s="245"/>
      <c r="C120" s="234"/>
      <c r="D120" s="105">
        <v>0</v>
      </c>
      <c r="E120" s="105">
        <v>0</v>
      </c>
      <c r="F120" s="105">
        <v>2.3E-2</v>
      </c>
      <c r="G120" s="105">
        <v>0</v>
      </c>
      <c r="H120" s="106">
        <f t="shared" si="11"/>
        <v>2.3E-2</v>
      </c>
      <c r="I120" s="105">
        <v>4.5999999999999999E-2</v>
      </c>
      <c r="J120" s="105">
        <v>0</v>
      </c>
    </row>
    <row r="121" spans="1:12" ht="15.75" x14ac:dyDescent="0.25">
      <c r="A121" s="107" t="s">
        <v>39</v>
      </c>
      <c r="B121" s="246"/>
      <c r="C121" s="234"/>
      <c r="D121" s="108">
        <f t="shared" ref="D121:J121" si="12">SUM(D109,D110,D111,D112,D113,D114,D115,D116,D117,D118,D119,D120)</f>
        <v>21.268920000000001</v>
      </c>
      <c r="E121" s="108">
        <f t="shared" si="12"/>
        <v>0</v>
      </c>
      <c r="F121" s="108">
        <f t="shared" si="12"/>
        <v>18.909679999999998</v>
      </c>
      <c r="G121" s="108">
        <f t="shared" si="12"/>
        <v>15.52</v>
      </c>
      <c r="H121" s="109">
        <f t="shared" si="12"/>
        <v>55.698600000000006</v>
      </c>
      <c r="I121" s="105">
        <f t="shared" si="12"/>
        <v>38.063279999999999</v>
      </c>
      <c r="J121" s="105">
        <f t="shared" si="12"/>
        <v>35.46134</v>
      </c>
    </row>
    <row r="123" spans="1:12" ht="15.75" x14ac:dyDescent="0.25">
      <c r="A123" s="97" t="s">
        <v>120</v>
      </c>
      <c r="B123" s="243"/>
      <c r="C123" s="234"/>
      <c r="D123" s="98"/>
      <c r="E123" s="98"/>
      <c r="F123" s="98"/>
      <c r="G123" s="98"/>
      <c r="H123" s="99"/>
      <c r="I123" s="100"/>
      <c r="J123" s="100"/>
    </row>
    <row r="124" spans="1:12" ht="15.75" x14ac:dyDescent="0.25">
      <c r="A124" s="101" t="s">
        <v>121</v>
      </c>
      <c r="B124" s="244"/>
      <c r="C124" s="234"/>
      <c r="D124" s="102">
        <v>0</v>
      </c>
      <c r="E124" s="102">
        <v>0</v>
      </c>
      <c r="F124" s="102">
        <v>5.6349999999999998</v>
      </c>
      <c r="G124" s="102">
        <v>0</v>
      </c>
      <c r="H124" s="103">
        <f>SUM(D124,E124,F124,G124)</f>
        <v>5.6349999999999998</v>
      </c>
      <c r="I124" s="102">
        <v>3.22</v>
      </c>
      <c r="J124" s="102">
        <v>4.6448999999999998</v>
      </c>
      <c r="K124" s="244"/>
      <c r="L124" s="234"/>
    </row>
    <row r="125" spans="1:12" ht="15.75" x14ac:dyDescent="0.25">
      <c r="A125" s="104" t="s">
        <v>122</v>
      </c>
      <c r="B125" s="245"/>
      <c r="C125" s="234"/>
      <c r="D125" s="105">
        <v>0</v>
      </c>
      <c r="E125" s="105">
        <v>0</v>
      </c>
      <c r="F125" s="105">
        <v>43.610300000000002</v>
      </c>
      <c r="G125" s="105">
        <v>3.4180000000000001</v>
      </c>
      <c r="H125" s="106">
        <f>SUM(D125,E125,F125,G125)</f>
        <v>47.028300000000002</v>
      </c>
      <c r="I125" s="105">
        <v>93.238320000000002</v>
      </c>
      <c r="J125" s="105">
        <v>29.82328</v>
      </c>
    </row>
    <row r="126" spans="1:12" ht="15.75" x14ac:dyDescent="0.25">
      <c r="A126" s="101" t="s">
        <v>123</v>
      </c>
      <c r="B126" s="244"/>
      <c r="C126" s="234"/>
      <c r="D126" s="102">
        <v>0</v>
      </c>
      <c r="E126" s="102">
        <v>0</v>
      </c>
      <c r="F126" s="102">
        <v>0.17480000000000001</v>
      </c>
      <c r="G126" s="102">
        <v>0</v>
      </c>
      <c r="H126" s="103">
        <f>SUM(D126,E126,F126,G126)</f>
        <v>0.17480000000000001</v>
      </c>
      <c r="I126" s="102">
        <v>1.9550000000000001</v>
      </c>
      <c r="J126" s="102">
        <v>4.7016</v>
      </c>
    </row>
    <row r="127" spans="1:12" ht="15.75" x14ac:dyDescent="0.25">
      <c r="A127" s="107" t="s">
        <v>39</v>
      </c>
      <c r="B127" s="246"/>
      <c r="C127" s="234"/>
      <c r="D127" s="108">
        <f t="shared" ref="D127:J127" si="13">SUM(D124,D125,D126)</f>
        <v>0</v>
      </c>
      <c r="E127" s="108">
        <f t="shared" si="13"/>
        <v>0</v>
      </c>
      <c r="F127" s="108">
        <f t="shared" si="13"/>
        <v>49.420099999999998</v>
      </c>
      <c r="G127" s="108">
        <f t="shared" si="13"/>
        <v>3.4180000000000001</v>
      </c>
      <c r="H127" s="109">
        <f t="shared" si="13"/>
        <v>52.838099999999997</v>
      </c>
      <c r="I127" s="105">
        <f t="shared" si="13"/>
        <v>98.413319999999999</v>
      </c>
      <c r="J127" s="105">
        <f t="shared" si="13"/>
        <v>39.169780000000003</v>
      </c>
    </row>
    <row r="129" spans="1:12" ht="15.75" x14ac:dyDescent="0.25">
      <c r="A129" s="97" t="s">
        <v>125</v>
      </c>
      <c r="B129" s="243"/>
      <c r="C129" s="234"/>
      <c r="D129" s="98"/>
      <c r="E129" s="98"/>
      <c r="F129" s="98"/>
      <c r="G129" s="98"/>
      <c r="H129" s="99"/>
      <c r="I129" s="100"/>
      <c r="J129" s="100"/>
    </row>
    <row r="130" spans="1:12" ht="15.75" x14ac:dyDescent="0.25">
      <c r="A130" s="101" t="s">
        <v>12</v>
      </c>
      <c r="B130" s="244"/>
      <c r="C130" s="234"/>
      <c r="D130" s="102">
        <v>0</v>
      </c>
      <c r="E130" s="102">
        <v>0</v>
      </c>
      <c r="F130" s="102">
        <v>0</v>
      </c>
      <c r="G130" s="102">
        <v>0</v>
      </c>
      <c r="H130" s="103">
        <f t="shared" ref="H130:H144" si="14">SUM(D130,E130,F130,G130)</f>
        <v>0</v>
      </c>
      <c r="I130" s="102">
        <v>0</v>
      </c>
      <c r="J130" s="102">
        <v>3.9470000000000001</v>
      </c>
      <c r="K130" s="244"/>
      <c r="L130" s="234"/>
    </row>
    <row r="131" spans="1:12" ht="15.75" x14ac:dyDescent="0.25">
      <c r="A131" s="104" t="s">
        <v>127</v>
      </c>
      <c r="B131" s="245"/>
      <c r="C131" s="234"/>
      <c r="D131" s="105">
        <v>0</v>
      </c>
      <c r="E131" s="105">
        <v>0</v>
      </c>
      <c r="F131" s="105">
        <v>2.0055999999999998</v>
      </c>
      <c r="G131" s="105">
        <v>0</v>
      </c>
      <c r="H131" s="106">
        <f t="shared" si="14"/>
        <v>2.0055999999999998</v>
      </c>
      <c r="I131" s="105">
        <v>2.5323000000000002</v>
      </c>
      <c r="J131" s="105">
        <v>2.0044</v>
      </c>
    </row>
    <row r="132" spans="1:12" ht="15.75" x14ac:dyDescent="0.25">
      <c r="A132" s="101" t="s">
        <v>128</v>
      </c>
      <c r="B132" s="244"/>
      <c r="C132" s="234"/>
      <c r="D132" s="102">
        <v>43.447519999999997</v>
      </c>
      <c r="E132" s="102">
        <v>0</v>
      </c>
      <c r="F132" s="102">
        <v>5.77346</v>
      </c>
      <c r="G132" s="102">
        <v>0</v>
      </c>
      <c r="H132" s="103">
        <f t="shared" si="14"/>
        <v>49.220979999999997</v>
      </c>
      <c r="I132" s="102">
        <v>55.663600000000002</v>
      </c>
      <c r="J132" s="102">
        <v>58.299799999999998</v>
      </c>
    </row>
    <row r="133" spans="1:12" ht="15.75" x14ac:dyDescent="0.25">
      <c r="A133" s="104" t="s">
        <v>130</v>
      </c>
      <c r="B133" s="245"/>
      <c r="C133" s="234"/>
      <c r="D133" s="105">
        <v>0</v>
      </c>
      <c r="E133" s="105">
        <v>0</v>
      </c>
      <c r="F133" s="105">
        <v>0.80500000000000005</v>
      </c>
      <c r="G133" s="105">
        <v>0</v>
      </c>
      <c r="H133" s="106">
        <f t="shared" si="14"/>
        <v>0.80500000000000005</v>
      </c>
      <c r="I133" s="105">
        <v>0</v>
      </c>
      <c r="J133" s="105">
        <v>0</v>
      </c>
    </row>
    <row r="134" spans="1:12" ht="15.75" x14ac:dyDescent="0.25">
      <c r="A134" s="101" t="s">
        <v>131</v>
      </c>
      <c r="B134" s="244"/>
      <c r="C134" s="234"/>
      <c r="D134" s="102">
        <v>0</v>
      </c>
      <c r="E134" s="102">
        <v>0</v>
      </c>
      <c r="F134" s="102">
        <v>2.06908</v>
      </c>
      <c r="G134" s="102">
        <v>0</v>
      </c>
      <c r="H134" s="103">
        <f t="shared" si="14"/>
        <v>2.06908</v>
      </c>
      <c r="I134" s="102">
        <v>1.9825999999999999</v>
      </c>
      <c r="J134" s="102">
        <v>3.2199999999999999E-2</v>
      </c>
    </row>
    <row r="135" spans="1:12" ht="15.75" x14ac:dyDescent="0.25">
      <c r="A135" s="104" t="s">
        <v>173</v>
      </c>
      <c r="B135" s="245"/>
      <c r="C135" s="234"/>
      <c r="D135" s="105">
        <v>0</v>
      </c>
      <c r="E135" s="105">
        <v>0</v>
      </c>
      <c r="F135" s="105">
        <v>0.11408</v>
      </c>
      <c r="G135" s="105">
        <v>0</v>
      </c>
      <c r="H135" s="106">
        <f t="shared" si="14"/>
        <v>0.11408</v>
      </c>
      <c r="I135" s="105">
        <v>0</v>
      </c>
      <c r="J135" s="105">
        <v>0</v>
      </c>
    </row>
    <row r="136" spans="1:12" ht="15.75" x14ac:dyDescent="0.25">
      <c r="A136" s="101" t="s">
        <v>132</v>
      </c>
      <c r="B136" s="244"/>
      <c r="C136" s="234"/>
      <c r="D136" s="102">
        <v>0</v>
      </c>
      <c r="E136" s="102">
        <v>0</v>
      </c>
      <c r="F136" s="102">
        <v>20.44792</v>
      </c>
      <c r="G136" s="102">
        <v>0</v>
      </c>
      <c r="H136" s="103">
        <f t="shared" si="14"/>
        <v>20.44792</v>
      </c>
      <c r="I136" s="102">
        <v>16.289059999999999</v>
      </c>
      <c r="J136" s="102">
        <v>8.5545399999999994</v>
      </c>
    </row>
    <row r="137" spans="1:12" ht="15.75" x14ac:dyDescent="0.25">
      <c r="A137" s="104" t="s">
        <v>133</v>
      </c>
      <c r="B137" s="245"/>
      <c r="C137" s="234"/>
      <c r="D137" s="105">
        <v>0</v>
      </c>
      <c r="E137" s="105">
        <v>0</v>
      </c>
      <c r="F137" s="105">
        <v>2.76E-2</v>
      </c>
      <c r="G137" s="105">
        <v>0</v>
      </c>
      <c r="H137" s="106">
        <f t="shared" si="14"/>
        <v>2.76E-2</v>
      </c>
      <c r="I137" s="105">
        <v>9.1999999999999998E-2</v>
      </c>
      <c r="J137" s="105">
        <v>0</v>
      </c>
    </row>
    <row r="138" spans="1:12" ht="15.75" x14ac:dyDescent="0.25">
      <c r="A138" s="101" t="s">
        <v>134</v>
      </c>
      <c r="B138" s="244"/>
      <c r="C138" s="234"/>
      <c r="D138" s="102">
        <v>0</v>
      </c>
      <c r="E138" s="102">
        <v>0</v>
      </c>
      <c r="F138" s="102">
        <v>0.24379999999999999</v>
      </c>
      <c r="G138" s="102">
        <v>0</v>
      </c>
      <c r="H138" s="103">
        <f t="shared" si="14"/>
        <v>0.24379999999999999</v>
      </c>
      <c r="I138" s="102">
        <v>0.10580000000000001</v>
      </c>
      <c r="J138" s="102">
        <v>0</v>
      </c>
    </row>
    <row r="139" spans="1:12" ht="15.75" x14ac:dyDescent="0.25">
      <c r="A139" s="104" t="s">
        <v>135</v>
      </c>
      <c r="B139" s="245"/>
      <c r="C139" s="234"/>
      <c r="D139" s="105">
        <v>0</v>
      </c>
      <c r="E139" s="105">
        <v>0</v>
      </c>
      <c r="F139" s="105">
        <v>1.07456</v>
      </c>
      <c r="G139" s="105">
        <v>0</v>
      </c>
      <c r="H139" s="106">
        <f t="shared" si="14"/>
        <v>1.07456</v>
      </c>
      <c r="I139" s="105">
        <v>0.39100000000000001</v>
      </c>
      <c r="J139" s="105">
        <v>0</v>
      </c>
    </row>
    <row r="140" spans="1:12" ht="15.75" x14ac:dyDescent="0.25">
      <c r="A140" s="101" t="s">
        <v>136</v>
      </c>
      <c r="B140" s="244"/>
      <c r="C140" s="234"/>
      <c r="D140" s="102">
        <v>24.553000000000001</v>
      </c>
      <c r="E140" s="102">
        <v>0</v>
      </c>
      <c r="F140" s="102">
        <v>0</v>
      </c>
      <c r="G140" s="102">
        <v>0</v>
      </c>
      <c r="H140" s="103">
        <f t="shared" si="14"/>
        <v>24.553000000000001</v>
      </c>
      <c r="I140" s="102">
        <v>4.5999999999999999E-3</v>
      </c>
      <c r="J140" s="102">
        <v>0</v>
      </c>
    </row>
    <row r="141" spans="1:12" ht="15.75" x14ac:dyDescent="0.25">
      <c r="A141" s="104" t="s">
        <v>137</v>
      </c>
      <c r="B141" s="245"/>
      <c r="C141" s="234"/>
      <c r="D141" s="105">
        <v>0</v>
      </c>
      <c r="E141" s="105">
        <v>0</v>
      </c>
      <c r="F141" s="105">
        <v>21.200939999999999</v>
      </c>
      <c r="G141" s="105">
        <v>0</v>
      </c>
      <c r="H141" s="106">
        <f t="shared" si="14"/>
        <v>21.200939999999999</v>
      </c>
      <c r="I141" s="105">
        <v>14.1381</v>
      </c>
      <c r="J141" s="105">
        <v>10.07536</v>
      </c>
    </row>
    <row r="142" spans="1:12" ht="15.75" x14ac:dyDescent="0.25">
      <c r="A142" s="101" t="s">
        <v>138</v>
      </c>
      <c r="B142" s="244"/>
      <c r="C142" s="234"/>
      <c r="D142" s="102">
        <v>0</v>
      </c>
      <c r="E142" s="102">
        <v>0</v>
      </c>
      <c r="F142" s="102">
        <v>29.783619999999999</v>
      </c>
      <c r="G142" s="102">
        <v>0</v>
      </c>
      <c r="H142" s="103">
        <f t="shared" si="14"/>
        <v>29.783619999999999</v>
      </c>
      <c r="I142" s="102">
        <v>31.34778</v>
      </c>
      <c r="J142" s="102">
        <v>14.900320000000001</v>
      </c>
    </row>
    <row r="143" spans="1:12" ht="15.75" x14ac:dyDescent="0.25">
      <c r="A143" s="104" t="s">
        <v>139</v>
      </c>
      <c r="B143" s="245"/>
      <c r="C143" s="234"/>
      <c r="D143" s="105">
        <v>0</v>
      </c>
      <c r="E143" s="105">
        <v>0</v>
      </c>
      <c r="F143" s="105">
        <v>38.76052</v>
      </c>
      <c r="G143" s="105">
        <v>0</v>
      </c>
      <c r="H143" s="106">
        <f t="shared" si="14"/>
        <v>38.76052</v>
      </c>
      <c r="I143" s="105">
        <v>16.951000000000001</v>
      </c>
      <c r="J143" s="105">
        <v>4.4051400000000003</v>
      </c>
    </row>
    <row r="144" spans="1:12" ht="15.75" x14ac:dyDescent="0.25">
      <c r="A144" s="101" t="s">
        <v>38</v>
      </c>
      <c r="B144" s="244"/>
      <c r="C144" s="234"/>
      <c r="D144" s="102">
        <v>0</v>
      </c>
      <c r="E144" s="102">
        <v>0</v>
      </c>
      <c r="F144" s="102">
        <v>2.7599999999999999E-3</v>
      </c>
      <c r="G144" s="102">
        <v>0</v>
      </c>
      <c r="H144" s="103">
        <f t="shared" si="14"/>
        <v>2.7599999999999999E-3</v>
      </c>
      <c r="I144" s="102">
        <v>10.295</v>
      </c>
      <c r="J144" s="102">
        <v>1.8400000000000001E-3</v>
      </c>
    </row>
    <row r="145" spans="1:12" ht="15.75" x14ac:dyDescent="0.25">
      <c r="A145" s="107" t="s">
        <v>39</v>
      </c>
      <c r="B145" s="246"/>
      <c r="C145" s="234"/>
      <c r="D145" s="108">
        <f t="shared" ref="D145:J145" si="15">SUM(D130,D131,D132,D133,D134,D135,D136,D137,D138,D139,D140,D141,D142,D143,D144)</f>
        <v>68.000519999999995</v>
      </c>
      <c r="E145" s="108">
        <f t="shared" si="15"/>
        <v>0</v>
      </c>
      <c r="F145" s="108">
        <f t="shared" si="15"/>
        <v>122.30893999999999</v>
      </c>
      <c r="G145" s="108">
        <f t="shared" si="15"/>
        <v>0</v>
      </c>
      <c r="H145" s="109">
        <f t="shared" si="15"/>
        <v>190.30945999999997</v>
      </c>
      <c r="I145" s="105">
        <f t="shared" si="15"/>
        <v>149.79283999999998</v>
      </c>
      <c r="J145" s="105">
        <f t="shared" si="15"/>
        <v>102.22060000000002</v>
      </c>
    </row>
    <row r="147" spans="1:12" ht="15.75" x14ac:dyDescent="0.25">
      <c r="A147" s="97" t="s">
        <v>140</v>
      </c>
      <c r="B147" s="243"/>
      <c r="C147" s="234"/>
      <c r="D147" s="98"/>
      <c r="E147" s="98"/>
      <c r="F147" s="98"/>
      <c r="G147" s="98"/>
      <c r="H147" s="99"/>
      <c r="I147" s="100"/>
      <c r="J147" s="100"/>
    </row>
    <row r="148" spans="1:12" ht="15.75" x14ac:dyDescent="0.25">
      <c r="A148" s="101" t="s">
        <v>141</v>
      </c>
      <c r="B148" s="244"/>
      <c r="C148" s="234"/>
      <c r="D148" s="102">
        <v>136.911</v>
      </c>
      <c r="E148" s="102">
        <v>0</v>
      </c>
      <c r="F148" s="102">
        <v>129.82856000000001</v>
      </c>
      <c r="G148" s="102">
        <v>22.9</v>
      </c>
      <c r="H148" s="103">
        <f>SUM(D148,E148,F148,G148)</f>
        <v>289.63955999999996</v>
      </c>
      <c r="I148" s="102">
        <v>296.52888000000002</v>
      </c>
      <c r="J148" s="102">
        <v>174.21093999999999</v>
      </c>
      <c r="K148" s="244"/>
      <c r="L148" s="234"/>
    </row>
    <row r="149" spans="1:12" ht="15.75" x14ac:dyDescent="0.25">
      <c r="A149" s="104" t="s">
        <v>143</v>
      </c>
      <c r="B149" s="245"/>
      <c r="C149" s="234"/>
      <c r="D149" s="105">
        <v>0</v>
      </c>
      <c r="E149" s="105">
        <v>0</v>
      </c>
      <c r="F149" s="105">
        <v>0.76727999999999996</v>
      </c>
      <c r="G149" s="105">
        <v>0</v>
      </c>
      <c r="H149" s="106">
        <f>SUM(D149,E149,F149,G149)</f>
        <v>0.76727999999999996</v>
      </c>
      <c r="I149" s="105">
        <v>1.288</v>
      </c>
      <c r="J149" s="105">
        <v>0.05</v>
      </c>
    </row>
    <row r="150" spans="1:12" ht="15.75" x14ac:dyDescent="0.25">
      <c r="A150" s="101" t="s">
        <v>38</v>
      </c>
      <c r="B150" s="244"/>
      <c r="C150" s="234"/>
      <c r="D150" s="102">
        <v>0</v>
      </c>
      <c r="E150" s="102">
        <v>0</v>
      </c>
      <c r="F150" s="102">
        <v>0</v>
      </c>
      <c r="G150" s="102">
        <v>0</v>
      </c>
      <c r="H150" s="103">
        <f>SUM(D150,E150,F150,G150)</f>
        <v>0</v>
      </c>
      <c r="I150" s="102">
        <v>0</v>
      </c>
      <c r="J150" s="102">
        <v>2.3E-2</v>
      </c>
    </row>
    <row r="151" spans="1:12" ht="15.75" x14ac:dyDescent="0.25">
      <c r="A151" s="107" t="s">
        <v>39</v>
      </c>
      <c r="B151" s="246"/>
      <c r="C151" s="234"/>
      <c r="D151" s="108">
        <f t="shared" ref="D151:J151" si="16">SUM(D148,D149,D150)</f>
        <v>136.911</v>
      </c>
      <c r="E151" s="108">
        <f t="shared" si="16"/>
        <v>0</v>
      </c>
      <c r="F151" s="108">
        <f t="shared" si="16"/>
        <v>130.59584000000001</v>
      </c>
      <c r="G151" s="108">
        <f t="shared" si="16"/>
        <v>22.9</v>
      </c>
      <c r="H151" s="109">
        <f t="shared" si="16"/>
        <v>290.40683999999999</v>
      </c>
      <c r="I151" s="105">
        <f t="shared" si="16"/>
        <v>297.81688000000003</v>
      </c>
      <c r="J151" s="105">
        <f t="shared" si="16"/>
        <v>174.28394</v>
      </c>
    </row>
    <row r="153" spans="1:12" ht="15.75" x14ac:dyDescent="0.25">
      <c r="A153" s="97" t="s">
        <v>38</v>
      </c>
      <c r="B153" s="243"/>
      <c r="C153" s="234"/>
      <c r="D153" s="98"/>
      <c r="E153" s="98"/>
      <c r="F153" s="98"/>
      <c r="G153" s="98"/>
      <c r="H153" s="99"/>
      <c r="I153" s="100"/>
      <c r="J153" s="100"/>
    </row>
    <row r="154" spans="1:12" ht="15.75" x14ac:dyDescent="0.25">
      <c r="A154" s="101" t="s">
        <v>15</v>
      </c>
      <c r="B154" s="244"/>
      <c r="C154" s="234"/>
      <c r="D154" s="102">
        <v>0</v>
      </c>
      <c r="E154" s="102">
        <v>0</v>
      </c>
      <c r="F154" s="102">
        <v>0.31740000000000002</v>
      </c>
      <c r="G154" s="102">
        <v>0</v>
      </c>
      <c r="H154" s="103">
        <f>SUM(D154,E154,F154,G154)</f>
        <v>0.31740000000000002</v>
      </c>
      <c r="I154" s="102">
        <v>0.39054</v>
      </c>
      <c r="J154" s="102">
        <v>2.38</v>
      </c>
      <c r="K154" s="244"/>
      <c r="L154" s="234"/>
    </row>
    <row r="155" spans="1:12" ht="15.75" x14ac:dyDescent="0.25">
      <c r="A155" s="107" t="s">
        <v>39</v>
      </c>
      <c r="B155" s="246"/>
      <c r="C155" s="234"/>
      <c r="D155" s="108">
        <f t="shared" ref="D155:J155" si="17">D154</f>
        <v>0</v>
      </c>
      <c r="E155" s="108">
        <f t="shared" si="17"/>
        <v>0</v>
      </c>
      <c r="F155" s="108">
        <f t="shared" si="17"/>
        <v>0.31740000000000002</v>
      </c>
      <c r="G155" s="108">
        <f t="shared" si="17"/>
        <v>0</v>
      </c>
      <c r="H155" s="109">
        <f t="shared" si="17"/>
        <v>0.31740000000000002</v>
      </c>
      <c r="I155" s="105">
        <f t="shared" si="17"/>
        <v>0.39054</v>
      </c>
      <c r="J155" s="105">
        <f t="shared" si="17"/>
        <v>2.38</v>
      </c>
    </row>
    <row r="157" spans="1:12" ht="33.950000000000003" customHeight="1" x14ac:dyDescent="0.25">
      <c r="A157" s="110" t="s">
        <v>144</v>
      </c>
      <c r="B157" s="247"/>
      <c r="C157" s="234"/>
      <c r="D157" s="111">
        <f t="shared" ref="D157:J157" si="18">SUM(D24,D36,D50,D55,D79,D106,D121,D127,D145,D151,D155)</f>
        <v>1890.4755600000003</v>
      </c>
      <c r="E157" s="111">
        <f t="shared" si="18"/>
        <v>0</v>
      </c>
      <c r="F157" s="111">
        <f t="shared" si="18"/>
        <v>1261.4009599999997</v>
      </c>
      <c r="G157" s="111">
        <f t="shared" si="18"/>
        <v>1050.44976</v>
      </c>
      <c r="H157" s="111">
        <f t="shared" si="18"/>
        <v>4202.3262799999993</v>
      </c>
      <c r="I157" s="111">
        <f t="shared" si="18"/>
        <v>4252.4612400000005</v>
      </c>
      <c r="J157" s="112">
        <f t="shared" si="18"/>
        <v>3288.6552000000001</v>
      </c>
    </row>
    <row r="159" spans="1:12" x14ac:dyDescent="0.25">
      <c r="A159" s="113" t="s">
        <v>145</v>
      </c>
      <c r="B159" s="248"/>
      <c r="C159" s="234"/>
      <c r="D159" s="114">
        <v>2039.9572000000001</v>
      </c>
      <c r="E159" s="114">
        <v>0</v>
      </c>
      <c r="F159" s="114">
        <v>1069.6858400000001</v>
      </c>
      <c r="G159" s="114">
        <v>1142.8181999999999</v>
      </c>
      <c r="I159" s="115" t="s">
        <v>146</v>
      </c>
      <c r="J159" s="115" t="s">
        <v>146</v>
      </c>
    </row>
    <row r="160" spans="1:12" s="254" customFormat="1" x14ac:dyDescent="0.25">
      <c r="A160" s="250" t="s">
        <v>147</v>
      </c>
      <c r="B160" s="251"/>
      <c r="C160" s="252"/>
      <c r="D160" s="253">
        <f>IF(OR(D159=0,D159="-"),"-",IF(D157="-",(0-D159)/D159,(D157-D159)/D159))</f>
        <v>-7.3276851102562227E-2</v>
      </c>
      <c r="E160" s="253" t="str">
        <f>IF(OR(E159=0,E159="-"),"-",IF(E157="-",(0-E159)/E159,(E157-E159)/E159))</f>
        <v>-</v>
      </c>
      <c r="F160" s="253">
        <f>IF(OR(F159=0,F159="-"),"-",IF(F157="-",(0-F159)/F159,(F157-F159)/F159))</f>
        <v>0.17922563133115757</v>
      </c>
      <c r="G160" s="253">
        <f>IF(OR(G159=0,G159="-"),"-",IF(G157="-",(0-G159)/G159,(G157-G159)/G159))</f>
        <v>-8.0825139116615374E-2</v>
      </c>
      <c r="I160" s="255" t="s">
        <v>148</v>
      </c>
      <c r="J160" s="255" t="s">
        <v>149</v>
      </c>
    </row>
    <row r="161" spans="1:10" x14ac:dyDescent="0.25">
      <c r="A161" s="113" t="s">
        <v>150</v>
      </c>
      <c r="B161" s="248"/>
      <c r="C161" s="234"/>
      <c r="D161" s="114">
        <v>1909.1189199999999</v>
      </c>
      <c r="E161" s="114">
        <v>0</v>
      </c>
      <c r="F161" s="114">
        <v>326.20924000000002</v>
      </c>
      <c r="G161" s="114">
        <v>1053.3270399999999</v>
      </c>
      <c r="I161" s="116">
        <f>IF(OR(I157=0,I157="-"),"-",IF(H157="-",(0-I157)/I157,(H157-I157)/I157))</f>
        <v>-1.1789633619329878E-2</v>
      </c>
      <c r="J161" s="116">
        <f>IF(OR(J157=0,J157="-"),"-",IF(I157="-",(0-J157)/J157,(I157-J157)/J157))</f>
        <v>0.29306995759239229</v>
      </c>
    </row>
    <row r="162" spans="1:10" s="254" customFormat="1" x14ac:dyDescent="0.25">
      <c r="A162" s="253" t="s">
        <v>151</v>
      </c>
      <c r="B162" s="251"/>
      <c r="C162" s="252"/>
      <c r="D162" s="253">
        <f>IF(OR(D161=0,D161="-"),"-",IF(D159="-",(0-D161)/D161,(D159-D161)/D161))</f>
        <v>6.8533331595708125E-2</v>
      </c>
      <c r="E162" s="253" t="str">
        <f>IF(OR(E161=0,E161="-"),"-",IF(E159="-",(0-E161)/E161,(E159-E161)/E161))</f>
        <v>-</v>
      </c>
      <c r="F162" s="253">
        <f>IF(OR(F161=0,F161="-"),"-",IF(F159="-",(0-F161)/F161,(F159-F161)/F161))</f>
        <v>2.2791402230053324</v>
      </c>
      <c r="G162" s="253">
        <f>IF(OR(G161=0,G161="-"),"-",IF(G159="-",(0-G161)/G161,(G159-G161)/G161))</f>
        <v>8.4960469637236358E-2</v>
      </c>
    </row>
  </sheetData>
  <sheetProtection formatCells="0" formatColumns="0" formatRows="0" insertColumns="0" insertRows="0" insertHyperlinks="0" deleteColumns="0" deleteRows="0" sort="0" autoFilter="0" pivotTables="0"/>
  <mergeCells count="166">
    <mergeCell ref="B157:C157"/>
    <mergeCell ref="B159:C159"/>
    <mergeCell ref="B160:C160"/>
    <mergeCell ref="B161:C161"/>
    <mergeCell ref="B162:C162"/>
    <mergeCell ref="B151:C151"/>
    <mergeCell ref="B153:C153"/>
    <mergeCell ref="K154:L154"/>
    <mergeCell ref="B154:C154"/>
    <mergeCell ref="B155:C155"/>
    <mergeCell ref="B147:C147"/>
    <mergeCell ref="K148:L148"/>
    <mergeCell ref="B148:C148"/>
    <mergeCell ref="B149:C149"/>
    <mergeCell ref="B150:C150"/>
    <mergeCell ref="B141:C141"/>
    <mergeCell ref="B142:C142"/>
    <mergeCell ref="B143:C143"/>
    <mergeCell ref="B144:C144"/>
    <mergeCell ref="B145:C145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26:C126"/>
    <mergeCell ref="B127:C127"/>
    <mergeCell ref="B129:C129"/>
    <mergeCell ref="K130:L130"/>
    <mergeCell ref="B130:C130"/>
    <mergeCell ref="B121:C121"/>
    <mergeCell ref="B123:C123"/>
    <mergeCell ref="K124:L124"/>
    <mergeCell ref="B124:C124"/>
    <mergeCell ref="B125:C125"/>
    <mergeCell ref="B116:C116"/>
    <mergeCell ref="B117:C117"/>
    <mergeCell ref="B118:C118"/>
    <mergeCell ref="B119:C119"/>
    <mergeCell ref="B120:C120"/>
    <mergeCell ref="B111:C111"/>
    <mergeCell ref="B112:C112"/>
    <mergeCell ref="B113:C113"/>
    <mergeCell ref="B114:C114"/>
    <mergeCell ref="B115:C115"/>
    <mergeCell ref="B106:C106"/>
    <mergeCell ref="B108:C108"/>
    <mergeCell ref="K109:L109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K82:L82"/>
    <mergeCell ref="B82:C82"/>
    <mergeCell ref="B83:C83"/>
    <mergeCell ref="B84:C84"/>
    <mergeCell ref="B85:C85"/>
    <mergeCell ref="B76:C76"/>
    <mergeCell ref="B77:C77"/>
    <mergeCell ref="B78:C78"/>
    <mergeCell ref="B79:C79"/>
    <mergeCell ref="B81:C81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7:C57"/>
    <mergeCell ref="K58:L58"/>
    <mergeCell ref="B58:C58"/>
    <mergeCell ref="B59:C59"/>
    <mergeCell ref="B60:C60"/>
    <mergeCell ref="B52:C52"/>
    <mergeCell ref="K53:L53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8:C38"/>
    <mergeCell ref="K39:L39"/>
    <mergeCell ref="B39:C39"/>
    <mergeCell ref="B40:C40"/>
    <mergeCell ref="B31:C31"/>
    <mergeCell ref="B32:C32"/>
    <mergeCell ref="B33:C33"/>
    <mergeCell ref="B34:C34"/>
    <mergeCell ref="B35:C35"/>
    <mergeCell ref="K27:L27"/>
    <mergeCell ref="B27:C27"/>
    <mergeCell ref="B28:C28"/>
    <mergeCell ref="B29:C29"/>
    <mergeCell ref="B30:C30"/>
    <mergeCell ref="B21:C21"/>
    <mergeCell ref="B22:C22"/>
    <mergeCell ref="B23:C23"/>
    <mergeCell ref="B24:C24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G1" sqref="AG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1" customWidth="1"/>
    <col min="5" max="5" width="8.5703125" customWidth="1"/>
    <col min="6" max="6" width="1" customWidth="1"/>
    <col min="7" max="7" width="8.5703125" customWidth="1"/>
    <col min="8" max="8" width="1" customWidth="1"/>
    <col min="9" max="9" width="12.710937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12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12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2.7109375" customWidth="1"/>
  </cols>
  <sheetData>
    <row r="1" spans="1:33" ht="23.25" x14ac:dyDescent="0.25">
      <c r="A1" s="233" t="s">
        <v>174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49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117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117"/>
    </row>
    <row r="5" spans="1:33" ht="18.75" x14ac:dyDescent="0.25">
      <c r="A5" s="118"/>
      <c r="B5" s="118"/>
      <c r="C5" s="236" t="s">
        <v>4</v>
      </c>
      <c r="D5" s="234"/>
      <c r="E5" s="234"/>
      <c r="F5" s="234"/>
      <c r="G5" s="234"/>
      <c r="H5" s="234"/>
      <c r="I5" s="234"/>
      <c r="J5" s="118"/>
      <c r="K5" s="236" t="s">
        <v>5</v>
      </c>
      <c r="L5" s="234"/>
      <c r="M5" s="234"/>
      <c r="N5" s="234"/>
      <c r="O5" s="234"/>
      <c r="P5" s="234"/>
      <c r="Q5" s="234"/>
      <c r="R5" s="118"/>
      <c r="S5" s="236" t="s">
        <v>6</v>
      </c>
      <c r="T5" s="234"/>
      <c r="U5" s="234"/>
      <c r="V5" s="234"/>
      <c r="W5" s="234"/>
      <c r="X5" s="234"/>
      <c r="Y5" s="234"/>
      <c r="Z5" s="118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119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120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120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120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120" t="s">
        <v>9</v>
      </c>
    </row>
    <row r="7" spans="1:33" x14ac:dyDescent="0.25">
      <c r="A7" s="121" t="s">
        <v>10</v>
      </c>
      <c r="B7" s="122"/>
      <c r="C7" s="123">
        <v>5028.5799800000004</v>
      </c>
      <c r="D7" s="124"/>
      <c r="E7" s="123">
        <v>4850.0709900000002</v>
      </c>
      <c r="F7" s="124"/>
      <c r="G7" s="125">
        <v>4544.5678550000002</v>
      </c>
      <c r="H7" s="124"/>
      <c r="I7" s="126">
        <f>IF(OR(E7=0,E7="-"),"-",IF(G7="-",(0-E7)/E7,(G7-E7)/E7))</f>
        <v>-6.2989415130189658E-2</v>
      </c>
      <c r="K7" s="123">
        <v>5119.5111999999999</v>
      </c>
      <c r="L7" s="124"/>
      <c r="M7" s="123">
        <v>4822.9551600000004</v>
      </c>
      <c r="N7" s="124"/>
      <c r="O7" s="125">
        <v>4362.9623750000001</v>
      </c>
      <c r="P7" s="124"/>
      <c r="Q7" s="126">
        <f>IF(OR(M7=0,M7="-"),"-",IF(O7="-",(0-M7)/M7,(O7-M7)/M7))</f>
        <v>-9.5375712553794581E-2</v>
      </c>
      <c r="S7" s="123">
        <v>1684.21984</v>
      </c>
      <c r="T7" s="124"/>
      <c r="U7" s="123">
        <v>1406.73785</v>
      </c>
      <c r="V7" s="124"/>
      <c r="W7" s="125">
        <v>1342.327215</v>
      </c>
      <c r="X7" s="124"/>
      <c r="Y7" s="126">
        <f>IF(OR(U7=0,U7="-"),"-",IF(W7="-",(0-U7)/U7,(W7-U7)/U7))</f>
        <v>-4.5787233918529992E-2</v>
      </c>
      <c r="AA7" s="123">
        <v>3435.2913600000002</v>
      </c>
      <c r="AB7" s="124"/>
      <c r="AC7" s="123">
        <v>3416.21731</v>
      </c>
      <c r="AD7" s="124"/>
      <c r="AE7" s="125">
        <v>3020.6351599999998</v>
      </c>
      <c r="AF7" s="124"/>
      <c r="AG7" s="126">
        <f>IF(OR(AC7=0,AC7="-"),"-",IF(AE7="-",(0-AC7)/AC7,(AE7-AC7)/AC7))</f>
        <v>-0.11579537075760564</v>
      </c>
    </row>
    <row r="8" spans="1:33" x14ac:dyDescent="0.25">
      <c r="A8" s="127" t="s">
        <v>11</v>
      </c>
      <c r="B8" s="128"/>
      <c r="C8" s="129">
        <v>0</v>
      </c>
      <c r="D8" s="130"/>
      <c r="E8" s="129">
        <v>0</v>
      </c>
      <c r="F8" s="130"/>
      <c r="G8" s="131">
        <v>0</v>
      </c>
      <c r="H8" s="130"/>
      <c r="I8" s="132" t="str">
        <f>IF(OR(E8=0,E8="-"),"-",IF(G8="-",(0-E8)/E8,(G8-E8)/E8))</f>
        <v>-</v>
      </c>
      <c r="K8" s="129">
        <v>0</v>
      </c>
      <c r="L8" s="130"/>
      <c r="M8" s="129">
        <v>0</v>
      </c>
      <c r="N8" s="130"/>
      <c r="O8" s="131">
        <v>0</v>
      </c>
      <c r="P8" s="130"/>
      <c r="Q8" s="132" t="str">
        <f>IF(OR(M8=0,M8="-"),"-",IF(O8="-",(0-M8)/M8,(O8-M8)/M8))</f>
        <v>-</v>
      </c>
      <c r="S8" s="129">
        <v>0</v>
      </c>
      <c r="T8" s="130"/>
      <c r="U8" s="129">
        <v>0</v>
      </c>
      <c r="V8" s="130"/>
      <c r="W8" s="131">
        <v>0</v>
      </c>
      <c r="X8" s="130"/>
      <c r="Y8" s="132" t="str">
        <f>IF(OR(U8=0,U8="-"),"-",IF(W8="-",(0-U8)/U8,(W8-U8)/U8))</f>
        <v>-</v>
      </c>
      <c r="AA8" s="129">
        <v>0</v>
      </c>
      <c r="AB8" s="130"/>
      <c r="AC8" s="129">
        <v>0</v>
      </c>
      <c r="AD8" s="130"/>
      <c r="AE8" s="131">
        <v>0</v>
      </c>
      <c r="AF8" s="130"/>
      <c r="AG8" s="132" t="str">
        <f>IF(OR(AC8=0,AC8="-"),"-",IF(AE8="-",(0-AC8)/AC8,(AE8-AC8)/AC8))</f>
        <v>-</v>
      </c>
    </row>
    <row r="9" spans="1:33" x14ac:dyDescent="0.25">
      <c r="A9" s="133" t="s">
        <v>12</v>
      </c>
      <c r="B9" s="134"/>
      <c r="C9" s="135">
        <v>7194.9998400000004</v>
      </c>
      <c r="D9" s="136"/>
      <c r="E9" s="135">
        <v>7103.78</v>
      </c>
      <c r="F9" s="136"/>
      <c r="G9" s="137">
        <v>8086.8</v>
      </c>
      <c r="H9" s="136"/>
      <c r="I9" s="138">
        <f>IF(OR(E9=0,E9="-"),"-",IF(G9="-",(0-E9)/E9,(G9-E9)/E9))</f>
        <v>0.13837984847503729</v>
      </c>
      <c r="K9" s="135">
        <v>7194.9998400000004</v>
      </c>
      <c r="L9" s="136"/>
      <c r="M9" s="135">
        <v>7103.78</v>
      </c>
      <c r="N9" s="136"/>
      <c r="O9" s="137">
        <v>8086.8</v>
      </c>
      <c r="P9" s="136"/>
      <c r="Q9" s="138">
        <f>IF(OR(M9=0,M9="-"),"-",IF(O9="-",(0-M9)/M9,(O9-M9)/M9))</f>
        <v>0.13837984847503729</v>
      </c>
      <c r="S9" s="135">
        <v>5437.9740000000002</v>
      </c>
      <c r="T9" s="136"/>
      <c r="U9" s="135">
        <v>4858.0600000000004</v>
      </c>
      <c r="V9" s="136"/>
      <c r="W9" s="137">
        <v>4397.8948600000003</v>
      </c>
      <c r="X9" s="136"/>
      <c r="Y9" s="138">
        <f>IF(OR(U9=0,U9="-"),"-",IF(W9="-",(0-U9)/U9,(W9-U9)/U9))</f>
        <v>-9.4721996023103883E-2</v>
      </c>
      <c r="AA9" s="135">
        <v>1757.02584</v>
      </c>
      <c r="AB9" s="136" t="s">
        <v>14</v>
      </c>
      <c r="AC9" s="135">
        <v>2245.7199999999998</v>
      </c>
      <c r="AD9" s="136" t="s">
        <v>14</v>
      </c>
      <c r="AE9" s="137">
        <v>3688.9051399999998</v>
      </c>
      <c r="AF9" s="136" t="s">
        <v>14</v>
      </c>
      <c r="AG9" s="138">
        <f>IF(OR(AC9=0,AC9="-"),"-",IF(AE9="-",(0-AC9)/AC9,(AE9-AC9)/AC9))</f>
        <v>0.64263805817288</v>
      </c>
    </row>
    <row r="10" spans="1:33" x14ac:dyDescent="0.25">
      <c r="A10" s="139" t="s">
        <v>15</v>
      </c>
      <c r="B10" s="140"/>
      <c r="C10" s="141">
        <v>1073.1735000000001</v>
      </c>
      <c r="D10" s="142"/>
      <c r="E10" s="141">
        <v>982.54650000000004</v>
      </c>
      <c r="F10" s="142"/>
      <c r="G10" s="143">
        <v>1272.0740800000001</v>
      </c>
      <c r="H10" s="142"/>
      <c r="I10" s="144">
        <f>IF(OR(E10=0,E10="-"),"-",IF(G10="-",(0-E10)/E10,(G10-E10)/E10))</f>
        <v>0.29467061355365881</v>
      </c>
      <c r="K10" s="141">
        <v>1138.2256</v>
      </c>
      <c r="L10" s="142"/>
      <c r="M10" s="141">
        <v>905.43349999999998</v>
      </c>
      <c r="N10" s="142"/>
      <c r="O10" s="143">
        <v>1197.8573799999999</v>
      </c>
      <c r="P10" s="142"/>
      <c r="Q10" s="144">
        <f>IF(OR(M10=0,M10="-"),"-",IF(O10="-",(0-M10)/M10,(O10-M10)/M10))</f>
        <v>0.3229656070821324</v>
      </c>
      <c r="S10" s="141">
        <v>178.76714000000001</v>
      </c>
      <c r="T10" s="142"/>
      <c r="U10" s="141">
        <v>139.79696000000001</v>
      </c>
      <c r="V10" s="142"/>
      <c r="W10" s="143">
        <v>139.7972</v>
      </c>
      <c r="X10" s="142"/>
      <c r="Y10" s="144">
        <f>IF(OR(U10=0,U10="-"),"-",IF(W10="-",(0-U10)/U10,(W10-U10)/U10))</f>
        <v>1.7167755292455153E-6</v>
      </c>
      <c r="AA10" s="141">
        <v>959.45845999999995</v>
      </c>
      <c r="AB10" s="142"/>
      <c r="AC10" s="141">
        <v>765.63653999999997</v>
      </c>
      <c r="AD10" s="142"/>
      <c r="AE10" s="143">
        <v>1058.0601799999999</v>
      </c>
      <c r="AF10" s="142"/>
      <c r="AG10" s="144">
        <f>IF(OR(AC10=0,AC10="-"),"-",IF(AE10="-",(0-AC10)/AC10,(AE10-AC10)/AC10))</f>
        <v>0.38193532403769548</v>
      </c>
    </row>
    <row r="12" spans="1:33" ht="18" x14ac:dyDescent="0.25">
      <c r="A12" s="145" t="s">
        <v>16</v>
      </c>
      <c r="B12" s="146"/>
      <c r="C12" s="147">
        <f>C7+C8+C9+C10</f>
        <v>13296.753320000002</v>
      </c>
      <c r="D12" s="148"/>
      <c r="E12" s="147">
        <f>E7+E8+E9+E10</f>
        <v>12936.397489999999</v>
      </c>
      <c r="F12" s="148"/>
      <c r="G12" s="149">
        <f>G7+G8+G9+G10</f>
        <v>13903.441935000001</v>
      </c>
      <c r="H12" s="148"/>
      <c r="I12" s="150">
        <f>IF(E12*1=0,"-",(G12-E12)/E12)</f>
        <v>7.4753767093778553E-2</v>
      </c>
      <c r="K12" s="147">
        <f>K7+K8+K9+K10</f>
        <v>13452.736640000001</v>
      </c>
      <c r="L12" s="148"/>
      <c r="M12" s="147">
        <f>M7+M8+M9+M10</f>
        <v>12832.168659999999</v>
      </c>
      <c r="N12" s="148"/>
      <c r="O12" s="149">
        <f>O7+O8+O9+O10</f>
        <v>13647.619755</v>
      </c>
      <c r="P12" s="148"/>
      <c r="Q12" s="150">
        <f>IF(M12*1=0,"-",(O12-M12)/M12)</f>
        <v>6.3547410933110379E-2</v>
      </c>
      <c r="S12" s="147">
        <f>S7+S8+S9+S10</f>
        <v>7300.9609799999998</v>
      </c>
      <c r="T12" s="148"/>
      <c r="U12" s="147">
        <f>U7+U8+U9+U10</f>
        <v>6404.5948100000005</v>
      </c>
      <c r="V12" s="148"/>
      <c r="W12" s="149">
        <f>W7+W8+W9+W10</f>
        <v>5880.0192750000006</v>
      </c>
      <c r="X12" s="148"/>
      <c r="Y12" s="150">
        <f>IF(U12*1=0,"-",(W12-U12)/U12)</f>
        <v>-8.1906123738060471E-2</v>
      </c>
      <c r="AA12" s="147">
        <f>AA7+AA8+AA9+AA10</f>
        <v>6151.7756600000002</v>
      </c>
      <c r="AB12" s="148"/>
      <c r="AC12" s="147">
        <f>AC7+AC8+AC9+AC10</f>
        <v>6427.5738499999989</v>
      </c>
      <c r="AD12" s="148"/>
      <c r="AE12" s="149">
        <f>AE7+AE8+AE9+AE10</f>
        <v>7767.6004799999992</v>
      </c>
      <c r="AF12" s="148"/>
      <c r="AG12" s="150">
        <f>IF(AC12*1=0,"-",(AE12-AC12)/AC12)</f>
        <v>0.2084809387293155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A139" workbookViewId="0">
      <selection activeCell="A167" sqref="A167:XFD167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12.7109375" customWidth="1"/>
    <col min="11" max="12" width="9.140625" customWidth="1"/>
  </cols>
  <sheetData>
    <row r="1" spans="1:12" ht="23.25" x14ac:dyDescent="0.25">
      <c r="A1" s="233" t="s">
        <v>175</v>
      </c>
      <c r="B1" s="234"/>
      <c r="C1" s="234"/>
      <c r="D1" s="234"/>
      <c r="E1" s="234"/>
      <c r="F1" s="234"/>
      <c r="G1" s="234"/>
      <c r="H1" s="234"/>
      <c r="I1" s="234"/>
      <c r="J1" s="151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151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151"/>
    </row>
    <row r="5" spans="1:12" ht="51" customHeight="1" x14ac:dyDescent="0.25">
      <c r="A5" s="152" t="s">
        <v>8</v>
      </c>
      <c r="B5" s="240" t="s">
        <v>18</v>
      </c>
      <c r="C5" s="240" t="s">
        <v>19</v>
      </c>
      <c r="D5" s="241" t="s">
        <v>176</v>
      </c>
      <c r="E5" s="241" t="s">
        <v>11</v>
      </c>
      <c r="F5" s="241" t="s">
        <v>12</v>
      </c>
      <c r="G5" s="241" t="s">
        <v>15</v>
      </c>
      <c r="H5" s="242" t="s">
        <v>20</v>
      </c>
      <c r="I5" s="242" t="s">
        <v>20</v>
      </c>
      <c r="J5" s="242" t="s">
        <v>20</v>
      </c>
    </row>
    <row r="6" spans="1:12" x14ac:dyDescent="0.25">
      <c r="A6" s="154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154" t="s">
        <v>22</v>
      </c>
      <c r="B7" s="234"/>
      <c r="C7" s="234"/>
      <c r="D7" s="234"/>
      <c r="E7" s="234"/>
      <c r="F7" s="234"/>
      <c r="G7" s="234"/>
      <c r="H7" s="153">
        <v>2015</v>
      </c>
      <c r="I7" s="153">
        <v>2014</v>
      </c>
      <c r="J7" s="153">
        <v>2013</v>
      </c>
    </row>
    <row r="8" spans="1:12" ht="15.75" x14ac:dyDescent="0.25">
      <c r="A8" s="155" t="s">
        <v>23</v>
      </c>
      <c r="B8" s="243"/>
      <c r="C8" s="234"/>
      <c r="D8" s="156"/>
      <c r="E8" s="156"/>
      <c r="F8" s="156"/>
      <c r="G8" s="156"/>
      <c r="H8" s="157"/>
      <c r="I8" s="158"/>
      <c r="J8" s="158"/>
    </row>
    <row r="9" spans="1:12" ht="15.75" x14ac:dyDescent="0.25">
      <c r="A9" s="159" t="s">
        <v>154</v>
      </c>
      <c r="B9" s="244"/>
      <c r="C9" s="234"/>
      <c r="D9" s="160">
        <v>0</v>
      </c>
      <c r="E9" s="160">
        <v>0</v>
      </c>
      <c r="F9" s="160">
        <v>0</v>
      </c>
      <c r="G9" s="160">
        <v>11.86454</v>
      </c>
      <c r="H9" s="161">
        <f t="shared" ref="H9:H24" si="0">SUM(D9,E9,F9,G9)</f>
        <v>11.86454</v>
      </c>
      <c r="I9" s="160">
        <v>5.1887999999999996</v>
      </c>
      <c r="J9" s="160">
        <v>0.77739999999999998</v>
      </c>
      <c r="K9" s="244"/>
      <c r="L9" s="234"/>
    </row>
    <row r="10" spans="1:12" ht="15.75" x14ac:dyDescent="0.25">
      <c r="A10" s="162" t="s">
        <v>24</v>
      </c>
      <c r="B10" s="245"/>
      <c r="C10" s="234"/>
      <c r="D10" s="163">
        <v>0</v>
      </c>
      <c r="E10" s="163">
        <v>0</v>
      </c>
      <c r="F10" s="163">
        <v>5.5199999999999997E-3</v>
      </c>
      <c r="G10" s="163">
        <v>45.6188</v>
      </c>
      <c r="H10" s="164">
        <f t="shared" si="0"/>
        <v>45.624319999999997</v>
      </c>
      <c r="I10" s="163">
        <v>26.939959999999999</v>
      </c>
      <c r="J10" s="163">
        <v>104.26442</v>
      </c>
    </row>
    <row r="11" spans="1:12" ht="15.75" x14ac:dyDescent="0.25">
      <c r="A11" s="159" t="s">
        <v>26</v>
      </c>
      <c r="B11" s="244"/>
      <c r="C11" s="234"/>
      <c r="D11" s="160">
        <v>0</v>
      </c>
      <c r="E11" s="160">
        <v>0</v>
      </c>
      <c r="F11" s="160">
        <v>5.5199999999999999E-2</v>
      </c>
      <c r="G11" s="160">
        <v>5.0804999999999998</v>
      </c>
      <c r="H11" s="161">
        <f t="shared" si="0"/>
        <v>5.1356999999999999</v>
      </c>
      <c r="I11" s="160">
        <v>1.7250000000000001</v>
      </c>
      <c r="J11" s="160">
        <v>5.3819999999999997</v>
      </c>
    </row>
    <row r="12" spans="1:12" ht="15.75" x14ac:dyDescent="0.25">
      <c r="A12" s="162" t="s">
        <v>28</v>
      </c>
      <c r="B12" s="245"/>
      <c r="C12" s="234"/>
      <c r="D12" s="163">
        <v>55.762</v>
      </c>
      <c r="E12" s="163">
        <v>0</v>
      </c>
      <c r="F12" s="163">
        <v>0</v>
      </c>
      <c r="G12" s="163">
        <v>112.03400000000001</v>
      </c>
      <c r="H12" s="164">
        <f t="shared" si="0"/>
        <v>167.79599999999999</v>
      </c>
      <c r="I12" s="163">
        <v>190.31551999999999</v>
      </c>
      <c r="J12" s="163">
        <v>169.6568</v>
      </c>
    </row>
    <row r="13" spans="1:12" ht="15.75" x14ac:dyDescent="0.25">
      <c r="A13" s="159" t="s">
        <v>29</v>
      </c>
      <c r="B13" s="244"/>
      <c r="C13" s="234"/>
      <c r="D13" s="160">
        <v>7.58</v>
      </c>
      <c r="E13" s="160">
        <v>0</v>
      </c>
      <c r="F13" s="160">
        <v>0</v>
      </c>
      <c r="G13" s="160">
        <v>86.053799999999995</v>
      </c>
      <c r="H13" s="161">
        <f t="shared" si="0"/>
        <v>93.633799999999994</v>
      </c>
      <c r="I13" s="160">
        <v>106.17204</v>
      </c>
      <c r="J13" s="160">
        <v>162.37201999999999</v>
      </c>
    </row>
    <row r="14" spans="1:12" ht="15.75" x14ac:dyDescent="0.25">
      <c r="A14" s="162" t="s">
        <v>30</v>
      </c>
      <c r="B14" s="245"/>
      <c r="C14" s="234"/>
      <c r="D14" s="163">
        <v>2.8528600000000002</v>
      </c>
      <c r="E14" s="163">
        <v>0</v>
      </c>
      <c r="F14" s="163">
        <v>9.4299999999999995E-2</v>
      </c>
      <c r="G14" s="163">
        <v>0</v>
      </c>
      <c r="H14" s="164">
        <f t="shared" si="0"/>
        <v>2.9471600000000002</v>
      </c>
      <c r="I14" s="163">
        <v>3.7029999999999998</v>
      </c>
      <c r="J14" s="163">
        <v>4.4669999999999996</v>
      </c>
    </row>
    <row r="15" spans="1:12" ht="15.75" x14ac:dyDescent="0.25">
      <c r="A15" s="159" t="s">
        <v>177</v>
      </c>
      <c r="B15" s="244"/>
      <c r="C15" s="234"/>
      <c r="D15" s="160">
        <v>6.6929999999999996</v>
      </c>
      <c r="E15" s="160">
        <v>0</v>
      </c>
      <c r="F15" s="160">
        <v>0</v>
      </c>
      <c r="G15" s="160">
        <v>56.479700000000001</v>
      </c>
      <c r="H15" s="161">
        <f t="shared" si="0"/>
        <v>63.172699999999999</v>
      </c>
      <c r="I15" s="160">
        <v>54.363799999999998</v>
      </c>
      <c r="J15" s="160">
        <v>63.800040000000003</v>
      </c>
    </row>
    <row r="16" spans="1:12" ht="15.75" x14ac:dyDescent="0.25">
      <c r="A16" s="162" t="s">
        <v>31</v>
      </c>
      <c r="B16" s="245"/>
      <c r="C16" s="234"/>
      <c r="D16" s="163">
        <v>83.273799999999994</v>
      </c>
      <c r="E16" s="163">
        <v>0</v>
      </c>
      <c r="F16" s="163">
        <v>0</v>
      </c>
      <c r="G16" s="163">
        <v>12.65598</v>
      </c>
      <c r="H16" s="164">
        <f t="shared" si="0"/>
        <v>95.929779999999994</v>
      </c>
      <c r="I16" s="163">
        <v>121.51536</v>
      </c>
      <c r="J16" s="163">
        <v>113.94492</v>
      </c>
    </row>
    <row r="17" spans="1:12" ht="15.75" x14ac:dyDescent="0.25">
      <c r="A17" s="159" t="s">
        <v>178</v>
      </c>
      <c r="B17" s="244"/>
      <c r="C17" s="234"/>
      <c r="D17" s="160">
        <v>0</v>
      </c>
      <c r="E17" s="160">
        <v>0</v>
      </c>
      <c r="F17" s="160">
        <v>0</v>
      </c>
      <c r="G17" s="160">
        <v>0.34177999999999997</v>
      </c>
      <c r="H17" s="161">
        <f t="shared" si="0"/>
        <v>0.34177999999999997</v>
      </c>
      <c r="I17" s="160">
        <v>0.25852000000000003</v>
      </c>
      <c r="J17" s="160">
        <v>0</v>
      </c>
    </row>
    <row r="18" spans="1:12" ht="15.75" x14ac:dyDescent="0.25">
      <c r="A18" s="162" t="s">
        <v>32</v>
      </c>
      <c r="B18" s="245"/>
      <c r="C18" s="234"/>
      <c r="D18" s="163">
        <v>35.124000000000002</v>
      </c>
      <c r="E18" s="163">
        <v>0</v>
      </c>
      <c r="F18" s="163">
        <v>0</v>
      </c>
      <c r="G18" s="163">
        <v>7.3052599999999996</v>
      </c>
      <c r="H18" s="164">
        <f t="shared" si="0"/>
        <v>42.429259999999999</v>
      </c>
      <c r="I18" s="163">
        <v>50.383980000000001</v>
      </c>
      <c r="J18" s="163">
        <v>78.215400000000002</v>
      </c>
    </row>
    <row r="19" spans="1:12" ht="15.75" x14ac:dyDescent="0.25">
      <c r="A19" s="159" t="s">
        <v>33</v>
      </c>
      <c r="B19" s="244"/>
      <c r="C19" s="234"/>
      <c r="D19" s="160">
        <v>0</v>
      </c>
      <c r="E19" s="160">
        <v>0</v>
      </c>
      <c r="F19" s="160">
        <v>0</v>
      </c>
      <c r="G19" s="160">
        <v>0</v>
      </c>
      <c r="H19" s="161">
        <f t="shared" si="0"/>
        <v>0</v>
      </c>
      <c r="I19" s="160">
        <v>2.6</v>
      </c>
      <c r="J19" s="160">
        <v>0</v>
      </c>
    </row>
    <row r="20" spans="1:12" ht="15.75" x14ac:dyDescent="0.25">
      <c r="A20" s="162" t="s">
        <v>34</v>
      </c>
      <c r="B20" s="245"/>
      <c r="C20" s="234"/>
      <c r="D20" s="163">
        <v>10.368</v>
      </c>
      <c r="E20" s="163">
        <v>0</v>
      </c>
      <c r="F20" s="163">
        <v>0</v>
      </c>
      <c r="G20" s="163">
        <v>0</v>
      </c>
      <c r="H20" s="164">
        <f t="shared" si="0"/>
        <v>10.368</v>
      </c>
      <c r="I20" s="163">
        <v>9.81</v>
      </c>
      <c r="J20" s="163">
        <v>8.3728999999999996</v>
      </c>
    </row>
    <row r="21" spans="1:12" ht="15.75" x14ac:dyDescent="0.25">
      <c r="A21" s="159" t="s">
        <v>35</v>
      </c>
      <c r="B21" s="244"/>
      <c r="C21" s="234"/>
      <c r="D21" s="160">
        <v>76.977339999999998</v>
      </c>
      <c r="E21" s="160">
        <v>0</v>
      </c>
      <c r="F21" s="160">
        <v>0</v>
      </c>
      <c r="G21" s="160">
        <v>56.659660000000002</v>
      </c>
      <c r="H21" s="161">
        <f t="shared" si="0"/>
        <v>133.637</v>
      </c>
      <c r="I21" s="160">
        <v>129.83766</v>
      </c>
      <c r="J21" s="160">
        <v>119.42700000000001</v>
      </c>
    </row>
    <row r="22" spans="1:12" ht="15.75" x14ac:dyDescent="0.25">
      <c r="A22" s="162" t="s">
        <v>155</v>
      </c>
      <c r="B22" s="245"/>
      <c r="C22" s="234"/>
      <c r="D22" s="163">
        <v>0</v>
      </c>
      <c r="E22" s="163">
        <v>0</v>
      </c>
      <c r="F22" s="163">
        <v>0</v>
      </c>
      <c r="G22" s="163">
        <v>0</v>
      </c>
      <c r="H22" s="164">
        <f t="shared" si="0"/>
        <v>0</v>
      </c>
      <c r="I22" s="163">
        <v>0</v>
      </c>
      <c r="J22" s="163">
        <v>0.46689999999999998</v>
      </c>
    </row>
    <row r="23" spans="1:12" ht="15.75" x14ac:dyDescent="0.25">
      <c r="A23" s="159" t="s">
        <v>37</v>
      </c>
      <c r="B23" s="244"/>
      <c r="C23" s="234"/>
      <c r="D23" s="160">
        <v>11.566000000000001</v>
      </c>
      <c r="E23" s="160">
        <v>0</v>
      </c>
      <c r="F23" s="160">
        <v>4.5999999999999999E-3</v>
      </c>
      <c r="G23" s="160">
        <v>38.870280000000001</v>
      </c>
      <c r="H23" s="161">
        <f t="shared" si="0"/>
        <v>50.44088</v>
      </c>
      <c r="I23" s="160">
        <v>61.948720000000002</v>
      </c>
      <c r="J23" s="160">
        <v>63.32452</v>
      </c>
    </row>
    <row r="24" spans="1:12" ht="15.75" x14ac:dyDescent="0.25">
      <c r="A24" s="162" t="s">
        <v>38</v>
      </c>
      <c r="B24" s="245"/>
      <c r="C24" s="234"/>
      <c r="D24" s="163">
        <v>0</v>
      </c>
      <c r="E24" s="163">
        <v>0</v>
      </c>
      <c r="F24" s="163">
        <v>0</v>
      </c>
      <c r="G24" s="163">
        <v>0</v>
      </c>
      <c r="H24" s="164">
        <f t="shared" si="0"/>
        <v>0</v>
      </c>
      <c r="I24" s="163">
        <v>0</v>
      </c>
      <c r="J24" s="163">
        <v>2.762</v>
      </c>
    </row>
    <row r="25" spans="1:12" ht="15.75" x14ac:dyDescent="0.25">
      <c r="A25" s="165" t="s">
        <v>39</v>
      </c>
      <c r="B25" s="246"/>
      <c r="C25" s="234"/>
      <c r="D25" s="166">
        <f t="shared" ref="D25:J25" si="1">SUM(D9,D10,D11,D12,D13,D14,D15,D16,D17,D18,D19,D20,D21,D22,D23,D24)</f>
        <v>290.19699999999995</v>
      </c>
      <c r="E25" s="166">
        <f t="shared" si="1"/>
        <v>0</v>
      </c>
      <c r="F25" s="166">
        <f t="shared" si="1"/>
        <v>0.15961999999999998</v>
      </c>
      <c r="G25" s="166">
        <f t="shared" si="1"/>
        <v>432.96429999999998</v>
      </c>
      <c r="H25" s="167">
        <f t="shared" si="1"/>
        <v>723.32092</v>
      </c>
      <c r="I25" s="163">
        <f t="shared" si="1"/>
        <v>764.76235999999983</v>
      </c>
      <c r="J25" s="163">
        <f t="shared" si="1"/>
        <v>897.23331999999994</v>
      </c>
    </row>
    <row r="27" spans="1:12" ht="15.75" x14ac:dyDescent="0.25">
      <c r="A27" s="155" t="s">
        <v>40</v>
      </c>
      <c r="B27" s="243"/>
      <c r="C27" s="234"/>
      <c r="D27" s="156"/>
      <c r="E27" s="156"/>
      <c r="F27" s="156"/>
      <c r="G27" s="156"/>
      <c r="H27" s="157"/>
      <c r="I27" s="158"/>
      <c r="J27" s="158"/>
    </row>
    <row r="28" spans="1:12" ht="15.75" x14ac:dyDescent="0.25">
      <c r="A28" s="159" t="s">
        <v>179</v>
      </c>
      <c r="B28" s="244"/>
      <c r="C28" s="234"/>
      <c r="D28" s="160">
        <v>1.9655800000000001</v>
      </c>
      <c r="E28" s="160">
        <v>0</v>
      </c>
      <c r="F28" s="160">
        <v>0</v>
      </c>
      <c r="G28" s="160">
        <v>0</v>
      </c>
      <c r="H28" s="161">
        <f t="shared" ref="H28:H37" si="2">SUM(D28,E28,F28,G28)</f>
        <v>1.9655800000000001</v>
      </c>
      <c r="I28" s="160">
        <v>3.3441999999999998</v>
      </c>
      <c r="J28" s="160">
        <v>1.84</v>
      </c>
      <c r="K28" s="244"/>
      <c r="L28" s="234"/>
    </row>
    <row r="29" spans="1:12" ht="15.75" x14ac:dyDescent="0.25">
      <c r="A29" s="162" t="s">
        <v>41</v>
      </c>
      <c r="B29" s="245"/>
      <c r="C29" s="234"/>
      <c r="D29" s="163">
        <v>34.027000000000001</v>
      </c>
      <c r="E29" s="163">
        <v>0</v>
      </c>
      <c r="F29" s="163">
        <v>7.9119999999999996E-2</v>
      </c>
      <c r="G29" s="163">
        <v>0</v>
      </c>
      <c r="H29" s="164">
        <f t="shared" si="2"/>
        <v>34.106120000000004</v>
      </c>
      <c r="I29" s="163">
        <v>32.244</v>
      </c>
      <c r="J29" s="163">
        <v>36.195999999999998</v>
      </c>
    </row>
    <row r="30" spans="1:12" ht="15.75" x14ac:dyDescent="0.25">
      <c r="A30" s="159" t="s">
        <v>42</v>
      </c>
      <c r="B30" s="244"/>
      <c r="C30" s="234"/>
      <c r="D30" s="160">
        <v>3.8</v>
      </c>
      <c r="E30" s="160">
        <v>0</v>
      </c>
      <c r="F30" s="160">
        <v>0</v>
      </c>
      <c r="G30" s="160">
        <v>8.0960000000000001</v>
      </c>
      <c r="H30" s="161">
        <f t="shared" si="2"/>
        <v>11.896000000000001</v>
      </c>
      <c r="I30" s="160">
        <v>5.6000500000000004</v>
      </c>
      <c r="J30" s="160">
        <v>5.1112000000000002</v>
      </c>
    </row>
    <row r="31" spans="1:12" ht="15.75" x14ac:dyDescent="0.25">
      <c r="A31" s="162" t="s">
        <v>156</v>
      </c>
      <c r="B31" s="245"/>
      <c r="C31" s="234"/>
      <c r="D31" s="163">
        <v>0</v>
      </c>
      <c r="E31" s="163">
        <v>0</v>
      </c>
      <c r="F31" s="163">
        <v>0</v>
      </c>
      <c r="G31" s="163">
        <v>1.92096</v>
      </c>
      <c r="H31" s="164">
        <f t="shared" si="2"/>
        <v>1.92096</v>
      </c>
      <c r="I31" s="163">
        <v>2.9918399999999998</v>
      </c>
      <c r="J31" s="163">
        <v>3.0796999999999999</v>
      </c>
    </row>
    <row r="32" spans="1:12" ht="15.75" x14ac:dyDescent="0.25">
      <c r="A32" s="159" t="s">
        <v>157</v>
      </c>
      <c r="B32" s="244"/>
      <c r="C32" s="234"/>
      <c r="D32" s="160">
        <v>0.96</v>
      </c>
      <c r="E32" s="160">
        <v>0</v>
      </c>
      <c r="F32" s="160">
        <v>0</v>
      </c>
      <c r="G32" s="160">
        <v>4.9426600000000001</v>
      </c>
      <c r="H32" s="161">
        <f t="shared" si="2"/>
        <v>5.90266</v>
      </c>
      <c r="I32" s="160">
        <v>10.765079999999999</v>
      </c>
      <c r="J32" s="160">
        <v>13.363099999999999</v>
      </c>
    </row>
    <row r="33" spans="1:12" ht="15.75" x14ac:dyDescent="0.25">
      <c r="A33" s="162" t="s">
        <v>180</v>
      </c>
      <c r="B33" s="245"/>
      <c r="C33" s="234"/>
      <c r="D33" s="163">
        <v>0</v>
      </c>
      <c r="E33" s="163">
        <v>0</v>
      </c>
      <c r="F33" s="163">
        <v>0</v>
      </c>
      <c r="G33" s="163">
        <v>0</v>
      </c>
      <c r="H33" s="164">
        <f t="shared" si="2"/>
        <v>0</v>
      </c>
      <c r="I33" s="163">
        <v>0</v>
      </c>
      <c r="J33" s="163">
        <v>1.1362000000000001</v>
      </c>
    </row>
    <row r="34" spans="1:12" ht="15.75" x14ac:dyDescent="0.25">
      <c r="A34" s="159" t="s">
        <v>43</v>
      </c>
      <c r="B34" s="244"/>
      <c r="C34" s="234"/>
      <c r="D34" s="160">
        <v>2.3029999999999999</v>
      </c>
      <c r="E34" s="160">
        <v>0</v>
      </c>
      <c r="F34" s="160">
        <v>0</v>
      </c>
      <c r="G34" s="160">
        <v>42.296480000000003</v>
      </c>
      <c r="H34" s="161">
        <f t="shared" si="2"/>
        <v>44.59948</v>
      </c>
      <c r="I34" s="160">
        <v>17.07152</v>
      </c>
      <c r="J34" s="160">
        <v>36.968159999999997</v>
      </c>
    </row>
    <row r="35" spans="1:12" ht="15.75" x14ac:dyDescent="0.25">
      <c r="A35" s="162" t="s">
        <v>44</v>
      </c>
      <c r="B35" s="245"/>
      <c r="C35" s="234"/>
      <c r="D35" s="163">
        <v>56.691499999999998</v>
      </c>
      <c r="E35" s="163">
        <v>0</v>
      </c>
      <c r="F35" s="163">
        <v>0</v>
      </c>
      <c r="G35" s="163">
        <v>1.00142</v>
      </c>
      <c r="H35" s="164">
        <f t="shared" si="2"/>
        <v>57.692920000000001</v>
      </c>
      <c r="I35" s="163">
        <v>84.892759999999996</v>
      </c>
      <c r="J35" s="163">
        <v>63.52702</v>
      </c>
    </row>
    <row r="36" spans="1:12" ht="15.75" x14ac:dyDescent="0.25">
      <c r="A36" s="159" t="s">
        <v>159</v>
      </c>
      <c r="B36" s="244"/>
      <c r="C36" s="234"/>
      <c r="D36" s="160">
        <v>0</v>
      </c>
      <c r="E36" s="160">
        <v>0</v>
      </c>
      <c r="F36" s="160">
        <v>0</v>
      </c>
      <c r="G36" s="160">
        <v>0.92735999999999996</v>
      </c>
      <c r="H36" s="161">
        <f t="shared" si="2"/>
        <v>0.92735999999999996</v>
      </c>
      <c r="I36" s="160">
        <v>2.5502400000000001</v>
      </c>
      <c r="J36" s="160">
        <v>1.9319999999999999</v>
      </c>
    </row>
    <row r="37" spans="1:12" ht="15.75" x14ac:dyDescent="0.25">
      <c r="A37" s="162" t="s">
        <v>46</v>
      </c>
      <c r="B37" s="245"/>
      <c r="C37" s="234"/>
      <c r="D37" s="163">
        <v>0</v>
      </c>
      <c r="E37" s="163">
        <v>0</v>
      </c>
      <c r="F37" s="163">
        <v>0</v>
      </c>
      <c r="G37" s="163">
        <v>0</v>
      </c>
      <c r="H37" s="164">
        <f t="shared" si="2"/>
        <v>0</v>
      </c>
      <c r="I37" s="163">
        <v>1.645</v>
      </c>
      <c r="J37" s="163">
        <v>1.58412</v>
      </c>
    </row>
    <row r="38" spans="1:12" ht="15.75" x14ac:dyDescent="0.25">
      <c r="A38" s="165" t="s">
        <v>39</v>
      </c>
      <c r="B38" s="246"/>
      <c r="C38" s="234"/>
      <c r="D38" s="166">
        <f t="shared" ref="D38:J38" si="3">SUM(D28,D29,D30,D31,D32,D33,D34,D35,D36,D37)</f>
        <v>99.747079999999997</v>
      </c>
      <c r="E38" s="166">
        <f t="shared" si="3"/>
        <v>0</v>
      </c>
      <c r="F38" s="166">
        <f t="shared" si="3"/>
        <v>7.9119999999999996E-2</v>
      </c>
      <c r="G38" s="166">
        <f t="shared" si="3"/>
        <v>59.184880000000007</v>
      </c>
      <c r="H38" s="167">
        <f t="shared" si="3"/>
        <v>159.01108000000002</v>
      </c>
      <c r="I38" s="163">
        <f t="shared" si="3"/>
        <v>161.10469000000001</v>
      </c>
      <c r="J38" s="163">
        <f t="shared" si="3"/>
        <v>164.73750000000001</v>
      </c>
    </row>
    <row r="40" spans="1:12" ht="15.75" x14ac:dyDescent="0.25">
      <c r="A40" s="155" t="s">
        <v>47</v>
      </c>
      <c r="B40" s="243"/>
      <c r="C40" s="234"/>
      <c r="D40" s="156"/>
      <c r="E40" s="156"/>
      <c r="F40" s="156"/>
      <c r="G40" s="156"/>
      <c r="H40" s="157"/>
      <c r="I40" s="158"/>
      <c r="J40" s="158"/>
    </row>
    <row r="41" spans="1:12" ht="15.75" x14ac:dyDescent="0.25">
      <c r="A41" s="159" t="s">
        <v>160</v>
      </c>
      <c r="B41" s="244"/>
      <c r="C41" s="234"/>
      <c r="D41" s="160">
        <v>0</v>
      </c>
      <c r="E41" s="160">
        <v>0</v>
      </c>
      <c r="F41" s="160">
        <v>0</v>
      </c>
      <c r="G41" s="160">
        <v>0.1</v>
      </c>
      <c r="H41" s="161">
        <f t="shared" ref="H41:H47" si="4">SUM(D41,E41,F41,G41)</f>
        <v>0.1</v>
      </c>
      <c r="I41" s="160">
        <v>0</v>
      </c>
      <c r="J41" s="160">
        <v>0</v>
      </c>
      <c r="K41" s="244"/>
      <c r="L41" s="234"/>
    </row>
    <row r="42" spans="1:12" ht="15.75" x14ac:dyDescent="0.25">
      <c r="A42" s="162" t="s">
        <v>161</v>
      </c>
      <c r="B42" s="245"/>
      <c r="C42" s="234"/>
      <c r="D42" s="163">
        <v>0</v>
      </c>
      <c r="E42" s="163">
        <v>0</v>
      </c>
      <c r="F42" s="163">
        <v>0</v>
      </c>
      <c r="G42" s="163">
        <v>14.7363</v>
      </c>
      <c r="H42" s="164">
        <f t="shared" si="4"/>
        <v>14.7363</v>
      </c>
      <c r="I42" s="163">
        <v>17.211659999999998</v>
      </c>
      <c r="J42" s="163">
        <v>1.5529999999999999</v>
      </c>
    </row>
    <row r="43" spans="1:12" ht="15.75" x14ac:dyDescent="0.25">
      <c r="A43" s="159" t="s">
        <v>48</v>
      </c>
      <c r="B43" s="244"/>
      <c r="C43" s="234"/>
      <c r="D43" s="160">
        <v>0</v>
      </c>
      <c r="E43" s="160">
        <v>0</v>
      </c>
      <c r="F43" s="160">
        <v>0</v>
      </c>
      <c r="G43" s="160">
        <v>0.21482000000000001</v>
      </c>
      <c r="H43" s="161">
        <f t="shared" si="4"/>
        <v>0.21482000000000001</v>
      </c>
      <c r="I43" s="160">
        <v>0.24701999999999999</v>
      </c>
      <c r="J43" s="160">
        <v>0</v>
      </c>
    </row>
    <row r="44" spans="1:12" ht="15.75" x14ac:dyDescent="0.25">
      <c r="A44" s="162" t="s">
        <v>51</v>
      </c>
      <c r="B44" s="245"/>
      <c r="C44" s="234"/>
      <c r="D44" s="163">
        <v>0</v>
      </c>
      <c r="E44" s="163">
        <v>0</v>
      </c>
      <c r="F44" s="163">
        <v>0</v>
      </c>
      <c r="G44" s="163">
        <v>0.38778000000000001</v>
      </c>
      <c r="H44" s="164">
        <f t="shared" si="4"/>
        <v>0.38778000000000001</v>
      </c>
      <c r="I44" s="163">
        <v>0.15473999999999999</v>
      </c>
      <c r="J44" s="163">
        <v>0.31684000000000001</v>
      </c>
    </row>
    <row r="45" spans="1:12" ht="15.75" x14ac:dyDescent="0.25">
      <c r="A45" s="159" t="s">
        <v>52</v>
      </c>
      <c r="B45" s="244"/>
      <c r="C45" s="234"/>
      <c r="D45" s="160">
        <v>0</v>
      </c>
      <c r="E45" s="160">
        <v>0</v>
      </c>
      <c r="F45" s="160">
        <v>0</v>
      </c>
      <c r="G45" s="160">
        <v>4.5999999999999999E-2</v>
      </c>
      <c r="H45" s="161">
        <f t="shared" si="4"/>
        <v>4.5999999999999999E-2</v>
      </c>
      <c r="I45" s="160">
        <v>3.3</v>
      </c>
      <c r="J45" s="160">
        <v>4.3079999999999998</v>
      </c>
    </row>
    <row r="46" spans="1:12" ht="15.75" x14ac:dyDescent="0.25">
      <c r="A46" s="162" t="s">
        <v>54</v>
      </c>
      <c r="B46" s="245"/>
      <c r="C46" s="234"/>
      <c r="D46" s="163">
        <v>0</v>
      </c>
      <c r="E46" s="163">
        <v>0</v>
      </c>
      <c r="F46" s="163">
        <v>0</v>
      </c>
      <c r="G46" s="163">
        <v>7.0757199999999996</v>
      </c>
      <c r="H46" s="164">
        <f t="shared" si="4"/>
        <v>7.0757199999999996</v>
      </c>
      <c r="I46" s="163">
        <v>5.7108999999999996</v>
      </c>
      <c r="J46" s="163">
        <v>5.1860400000000002</v>
      </c>
    </row>
    <row r="47" spans="1:12" ht="15.75" x14ac:dyDescent="0.25">
      <c r="A47" s="159" t="s">
        <v>56</v>
      </c>
      <c r="B47" s="244"/>
      <c r="C47" s="234"/>
      <c r="D47" s="160">
        <v>0</v>
      </c>
      <c r="E47" s="160">
        <v>0</v>
      </c>
      <c r="F47" s="160">
        <v>0</v>
      </c>
      <c r="G47" s="160">
        <v>0.1</v>
      </c>
      <c r="H47" s="161">
        <f t="shared" si="4"/>
        <v>0.1</v>
      </c>
      <c r="I47" s="160">
        <v>8.5099999999999995E-2</v>
      </c>
      <c r="J47" s="160">
        <v>0.13938</v>
      </c>
    </row>
    <row r="48" spans="1:12" ht="15.75" x14ac:dyDescent="0.25">
      <c r="A48" s="165" t="s">
        <v>39</v>
      </c>
      <c r="B48" s="246"/>
      <c r="C48" s="234"/>
      <c r="D48" s="166">
        <f t="shared" ref="D48:J48" si="5">SUM(D41,D42,D43,D44,D45,D46,D47)</f>
        <v>0</v>
      </c>
      <c r="E48" s="166">
        <f t="shared" si="5"/>
        <v>0</v>
      </c>
      <c r="F48" s="166">
        <f t="shared" si="5"/>
        <v>0</v>
      </c>
      <c r="G48" s="166">
        <f t="shared" si="5"/>
        <v>22.660619999999998</v>
      </c>
      <c r="H48" s="167">
        <f t="shared" si="5"/>
        <v>22.660619999999998</v>
      </c>
      <c r="I48" s="163">
        <f t="shared" si="5"/>
        <v>26.709419999999998</v>
      </c>
      <c r="J48" s="163">
        <f t="shared" si="5"/>
        <v>11.503259999999999</v>
      </c>
    </row>
    <row r="50" spans="1:12" ht="15.75" x14ac:dyDescent="0.25">
      <c r="A50" s="155" t="s">
        <v>58</v>
      </c>
      <c r="B50" s="243"/>
      <c r="C50" s="234"/>
      <c r="D50" s="156"/>
      <c r="E50" s="156"/>
      <c r="F50" s="156"/>
      <c r="G50" s="156"/>
      <c r="H50" s="157"/>
      <c r="I50" s="158"/>
      <c r="J50" s="158"/>
    </row>
    <row r="51" spans="1:12" ht="15.75" x14ac:dyDescent="0.25">
      <c r="A51" s="159" t="s">
        <v>59</v>
      </c>
      <c r="B51" s="244"/>
      <c r="C51" s="234"/>
      <c r="D51" s="160">
        <v>41.866</v>
      </c>
      <c r="E51" s="160">
        <v>0</v>
      </c>
      <c r="F51" s="160">
        <v>0</v>
      </c>
      <c r="G51" s="160">
        <v>5.98</v>
      </c>
      <c r="H51" s="161">
        <f>SUM(D51,E51,F51,G51)</f>
        <v>47.846000000000004</v>
      </c>
      <c r="I51" s="160">
        <v>49.518799999999999</v>
      </c>
      <c r="J51" s="160">
        <v>36.606000000000002</v>
      </c>
      <c r="K51" s="244"/>
      <c r="L51" s="234"/>
    </row>
    <row r="52" spans="1:12" ht="15.75" x14ac:dyDescent="0.25">
      <c r="A52" s="162" t="s">
        <v>60</v>
      </c>
      <c r="B52" s="245"/>
      <c r="C52" s="234"/>
      <c r="D52" s="163">
        <v>141.94</v>
      </c>
      <c r="E52" s="163">
        <v>0</v>
      </c>
      <c r="F52" s="163">
        <v>128.4205</v>
      </c>
      <c r="G52" s="163">
        <v>64.165099999999995</v>
      </c>
      <c r="H52" s="164">
        <f>SUM(D52,E52,F52,G52)</f>
        <v>334.5256</v>
      </c>
      <c r="I52" s="163">
        <v>251.18034</v>
      </c>
      <c r="J52" s="163">
        <v>103.05508</v>
      </c>
    </row>
    <row r="53" spans="1:12" ht="15.75" x14ac:dyDescent="0.25">
      <c r="A53" s="165" t="s">
        <v>39</v>
      </c>
      <c r="B53" s="246"/>
      <c r="C53" s="234"/>
      <c r="D53" s="166">
        <f t="shared" ref="D53:J53" si="6">SUM(D51,D52)</f>
        <v>183.80599999999998</v>
      </c>
      <c r="E53" s="166">
        <f t="shared" si="6"/>
        <v>0</v>
      </c>
      <c r="F53" s="166">
        <f t="shared" si="6"/>
        <v>128.4205</v>
      </c>
      <c r="G53" s="166">
        <f t="shared" si="6"/>
        <v>70.145099999999999</v>
      </c>
      <c r="H53" s="167">
        <f t="shared" si="6"/>
        <v>382.3716</v>
      </c>
      <c r="I53" s="163">
        <f t="shared" si="6"/>
        <v>300.69914</v>
      </c>
      <c r="J53" s="163">
        <f t="shared" si="6"/>
        <v>139.66108</v>
      </c>
    </row>
    <row r="55" spans="1:12" ht="15.75" x14ac:dyDescent="0.25">
      <c r="A55" s="155" t="s">
        <v>61</v>
      </c>
      <c r="B55" s="243"/>
      <c r="C55" s="234"/>
      <c r="D55" s="156"/>
      <c r="E55" s="156"/>
      <c r="F55" s="156"/>
      <c r="G55" s="156"/>
      <c r="H55" s="157"/>
      <c r="I55" s="158"/>
      <c r="J55" s="158"/>
    </row>
    <row r="56" spans="1:12" ht="15.75" x14ac:dyDescent="0.25">
      <c r="A56" s="159" t="s">
        <v>62</v>
      </c>
      <c r="B56" s="244"/>
      <c r="C56" s="234"/>
      <c r="D56" s="160">
        <v>22.166139999999999</v>
      </c>
      <c r="E56" s="160">
        <v>0</v>
      </c>
      <c r="F56" s="160">
        <v>6.9919999999999996E-2</v>
      </c>
      <c r="G56" s="160">
        <v>33.277000000000001</v>
      </c>
      <c r="H56" s="161">
        <f t="shared" ref="H56:H81" si="7">SUM(D56,E56,F56,G56)</f>
        <v>55.513059999999996</v>
      </c>
      <c r="I56" s="160">
        <v>143.04893999999999</v>
      </c>
      <c r="J56" s="160">
        <v>141.136</v>
      </c>
      <c r="K56" s="244"/>
      <c r="L56" s="234"/>
    </row>
    <row r="57" spans="1:12" ht="15.75" x14ac:dyDescent="0.25">
      <c r="A57" s="162" t="s">
        <v>181</v>
      </c>
      <c r="B57" s="245"/>
      <c r="C57" s="234"/>
      <c r="D57" s="163">
        <v>3.0350000000000001</v>
      </c>
      <c r="E57" s="163">
        <v>0</v>
      </c>
      <c r="F57" s="163">
        <v>0</v>
      </c>
      <c r="G57" s="163">
        <v>0</v>
      </c>
      <c r="H57" s="164">
        <f t="shared" si="7"/>
        <v>3.0350000000000001</v>
      </c>
      <c r="I57" s="163">
        <v>1.4950000000000001</v>
      </c>
      <c r="J57" s="163">
        <v>1.54</v>
      </c>
    </row>
    <row r="58" spans="1:12" ht="15.75" x14ac:dyDescent="0.25">
      <c r="A58" s="159" t="s">
        <v>164</v>
      </c>
      <c r="B58" s="244"/>
      <c r="C58" s="234"/>
      <c r="D58" s="160">
        <v>0</v>
      </c>
      <c r="E58" s="160">
        <v>0</v>
      </c>
      <c r="F58" s="160">
        <v>0</v>
      </c>
      <c r="G58" s="160">
        <v>0</v>
      </c>
      <c r="H58" s="161">
        <f t="shared" si="7"/>
        <v>0</v>
      </c>
      <c r="I58" s="160">
        <v>0.161</v>
      </c>
      <c r="J58" s="160">
        <v>0</v>
      </c>
    </row>
    <row r="59" spans="1:12" ht="15.75" x14ac:dyDescent="0.25">
      <c r="A59" s="162" t="s">
        <v>11</v>
      </c>
      <c r="B59" s="245"/>
      <c r="C59" s="234"/>
      <c r="D59" s="163">
        <v>166.65158</v>
      </c>
      <c r="E59" s="163">
        <v>0</v>
      </c>
      <c r="F59" s="163">
        <v>27.314800000000002</v>
      </c>
      <c r="G59" s="163">
        <v>17.43</v>
      </c>
      <c r="H59" s="164">
        <f t="shared" si="7"/>
        <v>211.39637999999999</v>
      </c>
      <c r="I59" s="163">
        <v>323.99669999999998</v>
      </c>
      <c r="J59" s="163">
        <v>307.22399999999999</v>
      </c>
    </row>
    <row r="60" spans="1:12" ht="15.75" x14ac:dyDescent="0.25">
      <c r="A60" s="159" t="s">
        <v>63</v>
      </c>
      <c r="B60" s="244"/>
      <c r="C60" s="234"/>
      <c r="D60" s="160">
        <v>4.149</v>
      </c>
      <c r="E60" s="160">
        <v>0</v>
      </c>
      <c r="F60" s="160">
        <v>4.2320000000000003E-2</v>
      </c>
      <c r="G60" s="160">
        <v>0</v>
      </c>
      <c r="H60" s="161">
        <f t="shared" si="7"/>
        <v>4.1913200000000002</v>
      </c>
      <c r="I60" s="160">
        <v>11.5</v>
      </c>
      <c r="J60" s="160">
        <v>7.2649999999999997</v>
      </c>
    </row>
    <row r="61" spans="1:12" ht="15.75" x14ac:dyDescent="0.25">
      <c r="A61" s="162" t="s">
        <v>64</v>
      </c>
      <c r="B61" s="245"/>
      <c r="C61" s="234"/>
      <c r="D61" s="163">
        <v>68.483819999999994</v>
      </c>
      <c r="E61" s="163">
        <v>0</v>
      </c>
      <c r="F61" s="163">
        <v>11.87674</v>
      </c>
      <c r="G61" s="163">
        <v>0.7</v>
      </c>
      <c r="H61" s="164">
        <f t="shared" si="7"/>
        <v>81.060559999999995</v>
      </c>
      <c r="I61" s="163">
        <v>61.155119999999997</v>
      </c>
      <c r="J61" s="163">
        <v>55.234520000000003</v>
      </c>
    </row>
    <row r="62" spans="1:12" ht="15.75" x14ac:dyDescent="0.25">
      <c r="A62" s="159" t="s">
        <v>65</v>
      </c>
      <c r="B62" s="244"/>
      <c r="C62" s="234"/>
      <c r="D62" s="160">
        <v>11.388999999999999</v>
      </c>
      <c r="E62" s="160">
        <v>0</v>
      </c>
      <c r="F62" s="160">
        <v>1.7296</v>
      </c>
      <c r="G62" s="160">
        <v>0</v>
      </c>
      <c r="H62" s="161">
        <f t="shared" si="7"/>
        <v>13.118599999999999</v>
      </c>
      <c r="I62" s="160">
        <v>14.317</v>
      </c>
      <c r="J62" s="160">
        <v>14.398999999999999</v>
      </c>
    </row>
    <row r="63" spans="1:12" ht="15.75" x14ac:dyDescent="0.25">
      <c r="A63" s="162" t="s">
        <v>67</v>
      </c>
      <c r="B63" s="245"/>
      <c r="C63" s="234"/>
      <c r="D63" s="163">
        <v>14.486499999999999</v>
      </c>
      <c r="E63" s="163">
        <v>0</v>
      </c>
      <c r="F63" s="163">
        <v>3.6800000000000001E-3</v>
      </c>
      <c r="G63" s="163">
        <v>0</v>
      </c>
      <c r="H63" s="164">
        <f t="shared" si="7"/>
        <v>14.490179999999999</v>
      </c>
      <c r="I63" s="163">
        <v>13.015000000000001</v>
      </c>
      <c r="J63" s="163">
        <v>12.721</v>
      </c>
    </row>
    <row r="64" spans="1:12" ht="15.75" x14ac:dyDescent="0.25">
      <c r="A64" s="159" t="s">
        <v>68</v>
      </c>
      <c r="B64" s="244"/>
      <c r="C64" s="234"/>
      <c r="D64" s="160">
        <v>19.737539999999999</v>
      </c>
      <c r="E64" s="160">
        <v>0</v>
      </c>
      <c r="F64" s="160">
        <v>7.5798800000000002</v>
      </c>
      <c r="G64" s="160">
        <v>0</v>
      </c>
      <c r="H64" s="161">
        <f t="shared" si="7"/>
        <v>27.317419999999998</v>
      </c>
      <c r="I64" s="160">
        <v>39.462220000000002</v>
      </c>
      <c r="J64" s="160">
        <v>30.819320000000001</v>
      </c>
    </row>
    <row r="65" spans="1:10" ht="15.75" x14ac:dyDescent="0.25">
      <c r="A65" s="162" t="s">
        <v>69</v>
      </c>
      <c r="B65" s="245"/>
      <c r="C65" s="234"/>
      <c r="D65" s="163">
        <v>8.6359999999999992</v>
      </c>
      <c r="E65" s="163">
        <v>0</v>
      </c>
      <c r="F65" s="163">
        <v>6.8356000000000003</v>
      </c>
      <c r="G65" s="163">
        <v>0</v>
      </c>
      <c r="H65" s="164">
        <f t="shared" si="7"/>
        <v>15.471599999999999</v>
      </c>
      <c r="I65" s="163">
        <v>0</v>
      </c>
      <c r="J65" s="163">
        <v>12.881</v>
      </c>
    </row>
    <row r="66" spans="1:10" ht="15.75" x14ac:dyDescent="0.25">
      <c r="A66" s="159" t="s">
        <v>182</v>
      </c>
      <c r="B66" s="244"/>
      <c r="C66" s="234"/>
      <c r="D66" s="160">
        <v>0.36799999999999999</v>
      </c>
      <c r="E66" s="160">
        <v>0</v>
      </c>
      <c r="F66" s="160">
        <v>0</v>
      </c>
      <c r="G66" s="160">
        <v>0</v>
      </c>
      <c r="H66" s="161">
        <f t="shared" si="7"/>
        <v>0.36799999999999999</v>
      </c>
      <c r="I66" s="160">
        <v>2.23</v>
      </c>
      <c r="J66" s="160">
        <v>0.82099999999999995</v>
      </c>
    </row>
    <row r="67" spans="1:10" ht="15.75" x14ac:dyDescent="0.25">
      <c r="A67" s="162" t="s">
        <v>70</v>
      </c>
      <c r="B67" s="245"/>
      <c r="C67" s="234"/>
      <c r="D67" s="163">
        <v>19.049880000000002</v>
      </c>
      <c r="E67" s="163">
        <v>0</v>
      </c>
      <c r="F67" s="163">
        <v>5.6234999999999999</v>
      </c>
      <c r="G67" s="163">
        <v>0</v>
      </c>
      <c r="H67" s="164">
        <f t="shared" si="7"/>
        <v>24.673380000000002</v>
      </c>
      <c r="I67" s="163">
        <v>24.471</v>
      </c>
      <c r="J67" s="163">
        <v>20.628</v>
      </c>
    </row>
    <row r="68" spans="1:10" ht="15.75" x14ac:dyDescent="0.25">
      <c r="A68" s="159" t="s">
        <v>183</v>
      </c>
      <c r="B68" s="244"/>
      <c r="C68" s="234"/>
      <c r="D68" s="160">
        <v>0</v>
      </c>
      <c r="E68" s="160">
        <v>0</v>
      </c>
      <c r="F68" s="160">
        <v>0.184</v>
      </c>
      <c r="G68" s="160">
        <v>0</v>
      </c>
      <c r="H68" s="161">
        <f t="shared" si="7"/>
        <v>0.184</v>
      </c>
      <c r="I68" s="160">
        <v>0.57499999999999996</v>
      </c>
      <c r="J68" s="160">
        <v>0.86</v>
      </c>
    </row>
    <row r="69" spans="1:10" ht="15.75" x14ac:dyDescent="0.25">
      <c r="A69" s="162" t="s">
        <v>71</v>
      </c>
      <c r="B69" s="245"/>
      <c r="C69" s="234"/>
      <c r="D69" s="163">
        <v>37.988379999999999</v>
      </c>
      <c r="E69" s="163">
        <v>0</v>
      </c>
      <c r="F69" s="163">
        <v>0</v>
      </c>
      <c r="G69" s="163">
        <v>0</v>
      </c>
      <c r="H69" s="164">
        <f t="shared" si="7"/>
        <v>37.988379999999999</v>
      </c>
      <c r="I69" s="163">
        <v>23.719000000000001</v>
      </c>
      <c r="J69" s="163">
        <v>27.562999999999999</v>
      </c>
    </row>
    <row r="70" spans="1:10" ht="15.75" x14ac:dyDescent="0.25">
      <c r="A70" s="159" t="s">
        <v>72</v>
      </c>
      <c r="B70" s="244"/>
      <c r="C70" s="234"/>
      <c r="D70" s="160">
        <v>0.72219999999999995</v>
      </c>
      <c r="E70" s="160">
        <v>0</v>
      </c>
      <c r="F70" s="160">
        <v>0</v>
      </c>
      <c r="G70" s="160">
        <v>0</v>
      </c>
      <c r="H70" s="161">
        <f t="shared" si="7"/>
        <v>0.72219999999999995</v>
      </c>
      <c r="I70" s="160">
        <v>3.012</v>
      </c>
      <c r="J70" s="160">
        <v>2.8260000000000001</v>
      </c>
    </row>
    <row r="71" spans="1:10" ht="15.75" x14ac:dyDescent="0.25">
      <c r="A71" s="162" t="s">
        <v>184</v>
      </c>
      <c r="B71" s="245"/>
      <c r="C71" s="234"/>
      <c r="D71" s="163">
        <v>1.1601999999999999</v>
      </c>
      <c r="E71" s="163">
        <v>0</v>
      </c>
      <c r="F71" s="163">
        <v>0</v>
      </c>
      <c r="G71" s="163">
        <v>0</v>
      </c>
      <c r="H71" s="164">
        <f t="shared" si="7"/>
        <v>1.1601999999999999</v>
      </c>
      <c r="I71" s="163">
        <v>1.45</v>
      </c>
      <c r="J71" s="163">
        <v>0.86899999999999999</v>
      </c>
    </row>
    <row r="72" spans="1:10" ht="15.75" x14ac:dyDescent="0.25">
      <c r="A72" s="159" t="s">
        <v>73</v>
      </c>
      <c r="B72" s="244"/>
      <c r="C72" s="234"/>
      <c r="D72" s="160">
        <v>90.322479999999999</v>
      </c>
      <c r="E72" s="160">
        <v>0</v>
      </c>
      <c r="F72" s="160">
        <v>25.82302</v>
      </c>
      <c r="G72" s="160">
        <v>0</v>
      </c>
      <c r="H72" s="161">
        <f t="shared" si="7"/>
        <v>116.1455</v>
      </c>
      <c r="I72" s="160">
        <v>112.0898</v>
      </c>
      <c r="J72" s="160">
        <v>98.3</v>
      </c>
    </row>
    <row r="73" spans="1:10" ht="15.75" x14ac:dyDescent="0.25">
      <c r="A73" s="162" t="s">
        <v>74</v>
      </c>
      <c r="B73" s="245"/>
      <c r="C73" s="234"/>
      <c r="D73" s="163">
        <v>8.5670000000000002</v>
      </c>
      <c r="E73" s="163">
        <v>0</v>
      </c>
      <c r="F73" s="163">
        <v>2.3736000000000002</v>
      </c>
      <c r="G73" s="163">
        <v>0</v>
      </c>
      <c r="H73" s="164">
        <f t="shared" si="7"/>
        <v>10.9406</v>
      </c>
      <c r="I73" s="163">
        <v>2.024</v>
      </c>
      <c r="J73" s="163">
        <v>4.0019999999999998</v>
      </c>
    </row>
    <row r="74" spans="1:10" ht="15.75" x14ac:dyDescent="0.25">
      <c r="A74" s="159" t="s">
        <v>75</v>
      </c>
      <c r="B74" s="244"/>
      <c r="C74" s="234"/>
      <c r="D74" s="160">
        <v>4.8929999999999998</v>
      </c>
      <c r="E74" s="160">
        <v>0</v>
      </c>
      <c r="F74" s="160">
        <v>0.80959999999999999</v>
      </c>
      <c r="G74" s="160">
        <v>0.2</v>
      </c>
      <c r="H74" s="161">
        <f t="shared" si="7"/>
        <v>5.9025999999999996</v>
      </c>
      <c r="I74" s="160">
        <v>5.2080000000000002</v>
      </c>
      <c r="J74" s="160">
        <v>3.9359999999999999</v>
      </c>
    </row>
    <row r="75" spans="1:10" ht="15.75" x14ac:dyDescent="0.25">
      <c r="A75" s="162" t="s">
        <v>76</v>
      </c>
      <c r="B75" s="245"/>
      <c r="C75" s="234"/>
      <c r="D75" s="163">
        <v>0</v>
      </c>
      <c r="E75" s="163">
        <v>0</v>
      </c>
      <c r="F75" s="163">
        <v>0</v>
      </c>
      <c r="G75" s="163">
        <v>0</v>
      </c>
      <c r="H75" s="164">
        <f t="shared" si="7"/>
        <v>0</v>
      </c>
      <c r="I75" s="163">
        <v>1.1137999999999999</v>
      </c>
      <c r="J75" s="163">
        <v>17.329999999999998</v>
      </c>
    </row>
    <row r="76" spans="1:10" ht="15.75" x14ac:dyDescent="0.25">
      <c r="A76" s="159" t="s">
        <v>77</v>
      </c>
      <c r="B76" s="244"/>
      <c r="C76" s="234"/>
      <c r="D76" s="160">
        <v>55.562919999999998</v>
      </c>
      <c r="E76" s="160">
        <v>0</v>
      </c>
      <c r="F76" s="160">
        <v>9.6710399999999996</v>
      </c>
      <c r="G76" s="160">
        <v>0</v>
      </c>
      <c r="H76" s="161">
        <f t="shared" si="7"/>
        <v>65.233959999999996</v>
      </c>
      <c r="I76" s="160">
        <v>84.583539999999999</v>
      </c>
      <c r="J76" s="160">
        <v>67.504239999999996</v>
      </c>
    </row>
    <row r="77" spans="1:10" ht="15.75" x14ac:dyDescent="0.25">
      <c r="A77" s="162" t="s">
        <v>78</v>
      </c>
      <c r="B77" s="245"/>
      <c r="C77" s="234"/>
      <c r="D77" s="163">
        <v>0</v>
      </c>
      <c r="E77" s="163">
        <v>0</v>
      </c>
      <c r="F77" s="163">
        <v>0</v>
      </c>
      <c r="G77" s="163">
        <v>1.1454</v>
      </c>
      <c r="H77" s="164">
        <f t="shared" si="7"/>
        <v>1.1454</v>
      </c>
      <c r="I77" s="163">
        <v>0.31040000000000001</v>
      </c>
      <c r="J77" s="163">
        <v>0.22650000000000001</v>
      </c>
    </row>
    <row r="78" spans="1:10" ht="15.75" x14ac:dyDescent="0.25">
      <c r="A78" s="159" t="s">
        <v>185</v>
      </c>
      <c r="B78" s="244"/>
      <c r="C78" s="234"/>
      <c r="D78" s="160">
        <v>0</v>
      </c>
      <c r="E78" s="160">
        <v>0</v>
      </c>
      <c r="F78" s="160">
        <v>0.115</v>
      </c>
      <c r="G78" s="160">
        <v>0</v>
      </c>
      <c r="H78" s="161">
        <f t="shared" si="7"/>
        <v>0.115</v>
      </c>
      <c r="I78" s="160">
        <v>7.7280000000000001E-2</v>
      </c>
      <c r="J78" s="160">
        <v>0</v>
      </c>
    </row>
    <row r="79" spans="1:10" ht="15.75" x14ac:dyDescent="0.25">
      <c r="A79" s="162" t="s">
        <v>80</v>
      </c>
      <c r="B79" s="245"/>
      <c r="C79" s="234"/>
      <c r="D79" s="163">
        <v>0.69</v>
      </c>
      <c r="E79" s="163">
        <v>0</v>
      </c>
      <c r="F79" s="163">
        <v>0</v>
      </c>
      <c r="G79" s="163">
        <v>15.141</v>
      </c>
      <c r="H79" s="164">
        <f t="shared" si="7"/>
        <v>15.831</v>
      </c>
      <c r="I79" s="163">
        <v>28.061720000000001</v>
      </c>
      <c r="J79" s="163">
        <v>50.3279</v>
      </c>
    </row>
    <row r="80" spans="1:10" ht="15.75" x14ac:dyDescent="0.25">
      <c r="A80" s="159" t="s">
        <v>81</v>
      </c>
      <c r="B80" s="244"/>
      <c r="C80" s="234"/>
      <c r="D80" s="160">
        <v>17.97</v>
      </c>
      <c r="E80" s="160">
        <v>0</v>
      </c>
      <c r="F80" s="160">
        <v>0</v>
      </c>
      <c r="G80" s="160">
        <v>0</v>
      </c>
      <c r="H80" s="161">
        <f t="shared" si="7"/>
        <v>17.97</v>
      </c>
      <c r="I80" s="160">
        <v>18.201000000000001</v>
      </c>
      <c r="J80" s="160">
        <v>16.103999999999999</v>
      </c>
    </row>
    <row r="81" spans="1:12" ht="15.75" x14ac:dyDescent="0.25">
      <c r="A81" s="162" t="s">
        <v>38</v>
      </c>
      <c r="B81" s="245"/>
      <c r="C81" s="234"/>
      <c r="D81" s="163">
        <v>0</v>
      </c>
      <c r="E81" s="163">
        <v>0</v>
      </c>
      <c r="F81" s="163">
        <v>0</v>
      </c>
      <c r="G81" s="163">
        <v>0</v>
      </c>
      <c r="H81" s="164">
        <f t="shared" si="7"/>
        <v>0</v>
      </c>
      <c r="I81" s="163">
        <v>1.012</v>
      </c>
      <c r="J81" s="163">
        <v>5.8000000000000003E-2</v>
      </c>
    </row>
    <row r="82" spans="1:12" ht="15.75" x14ac:dyDescent="0.25">
      <c r="A82" s="165" t="s">
        <v>39</v>
      </c>
      <c r="B82" s="246"/>
      <c r="C82" s="234"/>
      <c r="D82" s="166">
        <f t="shared" ref="D82:J82" si="8">SUM(D56,D57,D58,D59,D60,D61,D62,D63,D64,D65,D66,D67,D68,D69,D70,D71,D72,D73,D74,D75,D76,D77,D78,D79,D80,D81)</f>
        <v>556.02864</v>
      </c>
      <c r="E82" s="166">
        <f t="shared" si="8"/>
        <v>0</v>
      </c>
      <c r="F82" s="166">
        <f t="shared" si="8"/>
        <v>100.0523</v>
      </c>
      <c r="G82" s="166">
        <f t="shared" si="8"/>
        <v>67.893400000000014</v>
      </c>
      <c r="H82" s="167">
        <f t="shared" si="8"/>
        <v>723.9743400000001</v>
      </c>
      <c r="I82" s="163">
        <f t="shared" si="8"/>
        <v>916.28951999999992</v>
      </c>
      <c r="J82" s="163">
        <f t="shared" si="8"/>
        <v>894.57547999999997</v>
      </c>
    </row>
    <row r="84" spans="1:12" ht="15.75" x14ac:dyDescent="0.25">
      <c r="A84" s="155" t="s">
        <v>82</v>
      </c>
      <c r="B84" s="243"/>
      <c r="C84" s="234"/>
      <c r="D84" s="156"/>
      <c r="E84" s="156"/>
      <c r="F84" s="156"/>
      <c r="G84" s="156"/>
      <c r="H84" s="157"/>
      <c r="I84" s="158"/>
      <c r="J84" s="158"/>
    </row>
    <row r="85" spans="1:12" ht="15.75" x14ac:dyDescent="0.25">
      <c r="A85" s="159" t="s">
        <v>166</v>
      </c>
      <c r="B85" s="244"/>
      <c r="C85" s="234"/>
      <c r="D85" s="160">
        <v>0</v>
      </c>
      <c r="E85" s="160">
        <v>0</v>
      </c>
      <c r="F85" s="160">
        <v>0.184</v>
      </c>
      <c r="G85" s="160">
        <v>0</v>
      </c>
      <c r="H85" s="161">
        <f t="shared" ref="H85:H109" si="9">SUM(D85,E85,F85,G85)</f>
        <v>0.184</v>
      </c>
      <c r="I85" s="160">
        <v>0.2944</v>
      </c>
      <c r="J85" s="160">
        <v>0.44900000000000001</v>
      </c>
      <c r="K85" s="244"/>
      <c r="L85" s="234"/>
    </row>
    <row r="86" spans="1:12" ht="15.75" x14ac:dyDescent="0.25">
      <c r="A86" s="162" t="s">
        <v>84</v>
      </c>
      <c r="B86" s="245"/>
      <c r="C86" s="234"/>
      <c r="D86" s="163">
        <v>0</v>
      </c>
      <c r="E86" s="163">
        <v>0</v>
      </c>
      <c r="F86" s="163">
        <v>0</v>
      </c>
      <c r="G86" s="163">
        <v>0</v>
      </c>
      <c r="H86" s="164">
        <f t="shared" si="9"/>
        <v>0</v>
      </c>
      <c r="I86" s="163">
        <v>0.9798</v>
      </c>
      <c r="J86" s="163">
        <v>0</v>
      </c>
    </row>
    <row r="87" spans="1:12" ht="15.75" x14ac:dyDescent="0.25">
      <c r="A87" s="159" t="s">
        <v>85</v>
      </c>
      <c r="B87" s="244"/>
      <c r="C87" s="234"/>
      <c r="D87" s="160">
        <v>3.036</v>
      </c>
      <c r="E87" s="160">
        <v>0</v>
      </c>
      <c r="F87" s="160">
        <v>3.105</v>
      </c>
      <c r="G87" s="160">
        <v>2.7</v>
      </c>
      <c r="H87" s="161">
        <f t="shared" si="9"/>
        <v>8.8410000000000011</v>
      </c>
      <c r="I87" s="160">
        <v>4.7430599999999998</v>
      </c>
      <c r="J87" s="160">
        <v>3.9626000000000001</v>
      </c>
    </row>
    <row r="88" spans="1:12" ht="15.75" x14ac:dyDescent="0.25">
      <c r="A88" s="162" t="s">
        <v>86</v>
      </c>
      <c r="B88" s="245"/>
      <c r="C88" s="234"/>
      <c r="D88" s="163">
        <v>0</v>
      </c>
      <c r="E88" s="163">
        <v>0</v>
      </c>
      <c r="F88" s="163">
        <v>0</v>
      </c>
      <c r="G88" s="163">
        <v>0</v>
      </c>
      <c r="H88" s="164">
        <f t="shared" si="9"/>
        <v>0</v>
      </c>
      <c r="I88" s="163">
        <v>1.0349999999999999</v>
      </c>
      <c r="J88" s="163">
        <v>0</v>
      </c>
    </row>
    <row r="89" spans="1:12" ht="15.75" x14ac:dyDescent="0.25">
      <c r="A89" s="159" t="s">
        <v>87</v>
      </c>
      <c r="B89" s="244"/>
      <c r="C89" s="234"/>
      <c r="D89" s="160">
        <v>7.7789999999999999</v>
      </c>
      <c r="E89" s="160">
        <v>0</v>
      </c>
      <c r="F89" s="160">
        <v>2.024</v>
      </c>
      <c r="G89" s="160">
        <v>3.8</v>
      </c>
      <c r="H89" s="161">
        <f t="shared" si="9"/>
        <v>13.603000000000002</v>
      </c>
      <c r="I89" s="160">
        <v>14.09</v>
      </c>
      <c r="J89" s="160">
        <v>32.636600000000001</v>
      </c>
    </row>
    <row r="90" spans="1:12" ht="15.75" x14ac:dyDescent="0.25">
      <c r="A90" s="162" t="s">
        <v>89</v>
      </c>
      <c r="B90" s="245"/>
      <c r="C90" s="234"/>
      <c r="D90" s="163">
        <v>0</v>
      </c>
      <c r="E90" s="163">
        <v>0</v>
      </c>
      <c r="F90" s="163">
        <v>0</v>
      </c>
      <c r="G90" s="163">
        <v>0</v>
      </c>
      <c r="H90" s="164">
        <f t="shared" si="9"/>
        <v>0</v>
      </c>
      <c r="I90" s="163">
        <v>2.76E-2</v>
      </c>
      <c r="J90" s="163">
        <v>0</v>
      </c>
    </row>
    <row r="91" spans="1:12" ht="15.75" x14ac:dyDescent="0.25">
      <c r="A91" s="159" t="s">
        <v>90</v>
      </c>
      <c r="B91" s="244"/>
      <c r="C91" s="234"/>
      <c r="D91" s="160">
        <v>0</v>
      </c>
      <c r="E91" s="160">
        <v>0</v>
      </c>
      <c r="F91" s="160">
        <v>0</v>
      </c>
      <c r="G91" s="160">
        <v>0</v>
      </c>
      <c r="H91" s="161">
        <f t="shared" si="9"/>
        <v>0</v>
      </c>
      <c r="I91" s="160">
        <v>88.963999999999999</v>
      </c>
      <c r="J91" s="160">
        <v>135.65522000000001</v>
      </c>
    </row>
    <row r="92" spans="1:12" ht="15.75" x14ac:dyDescent="0.25">
      <c r="A92" s="162" t="s">
        <v>91</v>
      </c>
      <c r="B92" s="245"/>
      <c r="C92" s="234"/>
      <c r="D92" s="163">
        <v>0</v>
      </c>
      <c r="E92" s="163">
        <v>0</v>
      </c>
      <c r="F92" s="163">
        <v>0</v>
      </c>
      <c r="G92" s="163">
        <v>0</v>
      </c>
      <c r="H92" s="164">
        <f t="shared" si="9"/>
        <v>0</v>
      </c>
      <c r="I92" s="163">
        <v>0.2</v>
      </c>
      <c r="J92" s="163">
        <v>0.24299999999999999</v>
      </c>
    </row>
    <row r="93" spans="1:12" ht="15.75" x14ac:dyDescent="0.25">
      <c r="A93" s="159" t="s">
        <v>92</v>
      </c>
      <c r="B93" s="244"/>
      <c r="C93" s="234"/>
      <c r="D93" s="160">
        <v>67.421000000000006</v>
      </c>
      <c r="E93" s="160">
        <v>0</v>
      </c>
      <c r="F93" s="160">
        <v>0</v>
      </c>
      <c r="G93" s="160">
        <v>0</v>
      </c>
      <c r="H93" s="161">
        <f t="shared" si="9"/>
        <v>67.421000000000006</v>
      </c>
      <c r="I93" s="160">
        <v>82.504000000000005</v>
      </c>
      <c r="J93" s="160">
        <v>118.8267</v>
      </c>
    </row>
    <row r="94" spans="1:12" ht="15.75" x14ac:dyDescent="0.25">
      <c r="A94" s="162" t="s">
        <v>93</v>
      </c>
      <c r="B94" s="245"/>
      <c r="C94" s="234"/>
      <c r="D94" s="163">
        <v>11.5</v>
      </c>
      <c r="E94" s="163">
        <v>0</v>
      </c>
      <c r="F94" s="163">
        <v>0</v>
      </c>
      <c r="G94" s="163">
        <v>0</v>
      </c>
      <c r="H94" s="164">
        <f t="shared" si="9"/>
        <v>11.5</v>
      </c>
      <c r="I94" s="163">
        <v>20.817</v>
      </c>
      <c r="J94" s="163">
        <v>25.994</v>
      </c>
    </row>
    <row r="95" spans="1:12" ht="15.75" x14ac:dyDescent="0.25">
      <c r="A95" s="159" t="s">
        <v>94</v>
      </c>
      <c r="B95" s="244"/>
      <c r="C95" s="234"/>
      <c r="D95" s="160">
        <v>0.13800000000000001</v>
      </c>
      <c r="E95" s="160">
        <v>0</v>
      </c>
      <c r="F95" s="160">
        <v>0.5796</v>
      </c>
      <c r="G95" s="160">
        <v>0</v>
      </c>
      <c r="H95" s="161">
        <f t="shared" si="9"/>
        <v>0.71760000000000002</v>
      </c>
      <c r="I95" s="160">
        <v>0.36799999999999999</v>
      </c>
      <c r="J95" s="160">
        <v>0.41399999999999998</v>
      </c>
    </row>
    <row r="96" spans="1:12" ht="15.75" x14ac:dyDescent="0.25">
      <c r="A96" s="162" t="s">
        <v>186</v>
      </c>
      <c r="B96" s="245"/>
      <c r="C96" s="234"/>
      <c r="D96" s="163">
        <v>0</v>
      </c>
      <c r="E96" s="163">
        <v>0</v>
      </c>
      <c r="F96" s="163">
        <v>0</v>
      </c>
      <c r="G96" s="163">
        <v>0</v>
      </c>
      <c r="H96" s="164">
        <f t="shared" si="9"/>
        <v>0</v>
      </c>
      <c r="I96" s="163">
        <v>0</v>
      </c>
      <c r="J96" s="163">
        <v>7.1272399999999996</v>
      </c>
    </row>
    <row r="97" spans="1:10" ht="15.75" x14ac:dyDescent="0.25">
      <c r="A97" s="159" t="s">
        <v>168</v>
      </c>
      <c r="B97" s="244"/>
      <c r="C97" s="234"/>
      <c r="D97" s="160">
        <v>10.055999999999999</v>
      </c>
      <c r="E97" s="160">
        <v>0</v>
      </c>
      <c r="F97" s="160">
        <v>0</v>
      </c>
      <c r="G97" s="160">
        <v>0</v>
      </c>
      <c r="H97" s="161">
        <f t="shared" si="9"/>
        <v>10.055999999999999</v>
      </c>
      <c r="I97" s="160">
        <v>0</v>
      </c>
      <c r="J97" s="160">
        <v>15.18</v>
      </c>
    </row>
    <row r="98" spans="1:10" ht="15.75" x14ac:dyDescent="0.25">
      <c r="A98" s="162" t="s">
        <v>187</v>
      </c>
      <c r="B98" s="245"/>
      <c r="C98" s="234"/>
      <c r="D98" s="163">
        <v>0</v>
      </c>
      <c r="E98" s="163">
        <v>0</v>
      </c>
      <c r="F98" s="163">
        <v>0</v>
      </c>
      <c r="G98" s="163">
        <v>0</v>
      </c>
      <c r="H98" s="164">
        <f t="shared" si="9"/>
        <v>0</v>
      </c>
      <c r="I98" s="163">
        <v>0</v>
      </c>
      <c r="J98" s="163">
        <v>1.518</v>
      </c>
    </row>
    <row r="99" spans="1:10" ht="15.75" x14ac:dyDescent="0.25">
      <c r="A99" s="159" t="s">
        <v>95</v>
      </c>
      <c r="B99" s="244"/>
      <c r="C99" s="234"/>
      <c r="D99" s="160">
        <v>0</v>
      </c>
      <c r="E99" s="160">
        <v>0</v>
      </c>
      <c r="F99" s="160">
        <v>1.4789000000000001</v>
      </c>
      <c r="G99" s="160">
        <v>0</v>
      </c>
      <c r="H99" s="161">
        <f t="shared" si="9"/>
        <v>1.4789000000000001</v>
      </c>
      <c r="I99" s="160">
        <v>3.3073999999999999</v>
      </c>
      <c r="J99" s="160">
        <v>2.7610000000000001</v>
      </c>
    </row>
    <row r="100" spans="1:10" ht="15.75" x14ac:dyDescent="0.25">
      <c r="A100" s="162" t="s">
        <v>97</v>
      </c>
      <c r="B100" s="245"/>
      <c r="C100" s="234"/>
      <c r="D100" s="163">
        <v>0</v>
      </c>
      <c r="E100" s="163">
        <v>0</v>
      </c>
      <c r="F100" s="163">
        <v>7.2220000000000004</v>
      </c>
      <c r="G100" s="163">
        <v>0.23183999999999999</v>
      </c>
      <c r="H100" s="164">
        <f t="shared" si="9"/>
        <v>7.4538400000000005</v>
      </c>
      <c r="I100" s="163">
        <v>14.998519999999999</v>
      </c>
      <c r="J100" s="163">
        <v>2.16046</v>
      </c>
    </row>
    <row r="101" spans="1:10" ht="15.75" x14ac:dyDescent="0.25">
      <c r="A101" s="159" t="s">
        <v>98</v>
      </c>
      <c r="B101" s="244"/>
      <c r="C101" s="234"/>
      <c r="D101" s="160">
        <v>2.5299999999999998</v>
      </c>
      <c r="E101" s="160">
        <v>0</v>
      </c>
      <c r="F101" s="160">
        <v>0</v>
      </c>
      <c r="G101" s="160">
        <v>0</v>
      </c>
      <c r="H101" s="161">
        <f t="shared" si="9"/>
        <v>2.5299999999999998</v>
      </c>
      <c r="I101" s="160">
        <v>0</v>
      </c>
      <c r="J101" s="160">
        <v>3.6190000000000002</v>
      </c>
    </row>
    <row r="102" spans="1:10" ht="15.75" x14ac:dyDescent="0.25">
      <c r="A102" s="162" t="s">
        <v>99</v>
      </c>
      <c r="B102" s="245"/>
      <c r="C102" s="234"/>
      <c r="D102" s="163">
        <v>15.22</v>
      </c>
      <c r="E102" s="163">
        <v>0</v>
      </c>
      <c r="F102" s="163">
        <v>3.0360000000000002E-2</v>
      </c>
      <c r="G102" s="163">
        <v>2.7</v>
      </c>
      <c r="H102" s="164">
        <f t="shared" si="9"/>
        <v>17.95036</v>
      </c>
      <c r="I102" s="163">
        <v>17.898</v>
      </c>
      <c r="J102" s="163">
        <v>32.983179999999997</v>
      </c>
    </row>
    <row r="103" spans="1:10" ht="15.75" x14ac:dyDescent="0.25">
      <c r="A103" s="159" t="s">
        <v>169</v>
      </c>
      <c r="B103" s="244"/>
      <c r="C103" s="234"/>
      <c r="D103" s="160">
        <v>0</v>
      </c>
      <c r="E103" s="160">
        <v>0</v>
      </c>
      <c r="F103" s="160">
        <v>0</v>
      </c>
      <c r="G103" s="160">
        <v>0</v>
      </c>
      <c r="H103" s="161">
        <f t="shared" si="9"/>
        <v>0</v>
      </c>
      <c r="I103" s="160">
        <v>0.26900000000000002</v>
      </c>
      <c r="J103" s="160">
        <v>0</v>
      </c>
    </row>
    <row r="104" spans="1:10" ht="15.75" x14ac:dyDescent="0.25">
      <c r="A104" s="162" t="s">
        <v>100</v>
      </c>
      <c r="B104" s="245"/>
      <c r="C104" s="234"/>
      <c r="D104" s="163">
        <v>3.68</v>
      </c>
      <c r="E104" s="163">
        <v>0</v>
      </c>
      <c r="F104" s="163">
        <v>7.7008599999999996</v>
      </c>
      <c r="G104" s="163">
        <v>0</v>
      </c>
      <c r="H104" s="164">
        <f t="shared" si="9"/>
        <v>11.38086</v>
      </c>
      <c r="I104" s="163">
        <v>9.798</v>
      </c>
      <c r="J104" s="163">
        <v>1.84276</v>
      </c>
    </row>
    <row r="105" spans="1:10" ht="15.75" x14ac:dyDescent="0.25">
      <c r="A105" s="159" t="s">
        <v>101</v>
      </c>
      <c r="B105" s="244"/>
      <c r="C105" s="234"/>
      <c r="D105" s="160">
        <v>26.626999999999999</v>
      </c>
      <c r="E105" s="160">
        <v>0</v>
      </c>
      <c r="F105" s="160">
        <v>0</v>
      </c>
      <c r="G105" s="160">
        <v>0</v>
      </c>
      <c r="H105" s="161">
        <f t="shared" si="9"/>
        <v>26.626999999999999</v>
      </c>
      <c r="I105" s="160">
        <v>24.837499999999999</v>
      </c>
      <c r="J105" s="160">
        <v>3.0449999999999999</v>
      </c>
    </row>
    <row r="106" spans="1:10" ht="15.75" x14ac:dyDescent="0.25">
      <c r="A106" s="162" t="s">
        <v>102</v>
      </c>
      <c r="B106" s="245"/>
      <c r="C106" s="234"/>
      <c r="D106" s="163">
        <v>5</v>
      </c>
      <c r="E106" s="163">
        <v>0</v>
      </c>
      <c r="F106" s="163">
        <v>2.9099599999999999</v>
      </c>
      <c r="G106" s="163">
        <v>0</v>
      </c>
      <c r="H106" s="164">
        <f t="shared" si="9"/>
        <v>7.9099599999999999</v>
      </c>
      <c r="I106" s="163">
        <v>18.202200000000001</v>
      </c>
      <c r="J106" s="163">
        <v>15.1493</v>
      </c>
    </row>
    <row r="107" spans="1:10" ht="15.75" x14ac:dyDescent="0.25">
      <c r="A107" s="159" t="s">
        <v>103</v>
      </c>
      <c r="B107" s="244"/>
      <c r="C107" s="234"/>
      <c r="D107" s="160">
        <v>7.2450000000000001</v>
      </c>
      <c r="E107" s="160">
        <v>0</v>
      </c>
      <c r="F107" s="160">
        <v>0</v>
      </c>
      <c r="G107" s="160">
        <v>0.7</v>
      </c>
      <c r="H107" s="161">
        <f t="shared" si="9"/>
        <v>7.9450000000000003</v>
      </c>
      <c r="I107" s="160">
        <v>6.21</v>
      </c>
      <c r="J107" s="160">
        <v>7.96</v>
      </c>
    </row>
    <row r="108" spans="1:10" ht="15.75" x14ac:dyDescent="0.25">
      <c r="A108" s="162" t="s">
        <v>170</v>
      </c>
      <c r="B108" s="245"/>
      <c r="C108" s="234"/>
      <c r="D108" s="163">
        <v>0</v>
      </c>
      <c r="E108" s="163">
        <v>0</v>
      </c>
      <c r="F108" s="163">
        <v>0</v>
      </c>
      <c r="G108" s="163">
        <v>0</v>
      </c>
      <c r="H108" s="164">
        <f t="shared" si="9"/>
        <v>0</v>
      </c>
      <c r="I108" s="163">
        <v>0</v>
      </c>
      <c r="J108" s="163">
        <v>0.91</v>
      </c>
    </row>
    <row r="109" spans="1:10" ht="15.75" x14ac:dyDescent="0.25">
      <c r="A109" s="159" t="s">
        <v>171</v>
      </c>
      <c r="B109" s="244"/>
      <c r="C109" s="234"/>
      <c r="D109" s="160">
        <v>0</v>
      </c>
      <c r="E109" s="160">
        <v>0</v>
      </c>
      <c r="F109" s="160">
        <v>0</v>
      </c>
      <c r="G109" s="160">
        <v>0</v>
      </c>
      <c r="H109" s="161">
        <f t="shared" si="9"/>
        <v>0</v>
      </c>
      <c r="I109" s="160">
        <v>0</v>
      </c>
      <c r="J109" s="160">
        <v>1.274</v>
      </c>
    </row>
    <row r="110" spans="1:10" ht="15.75" x14ac:dyDescent="0.25">
      <c r="A110" s="165" t="s">
        <v>39</v>
      </c>
      <c r="B110" s="246"/>
      <c r="C110" s="234"/>
      <c r="D110" s="166">
        <f t="shared" ref="D110:J110" si="10">SUM(D85,D86,D87,D88,D89,D90,D91,D92,D93,D94,D95,D96,D97,D98,D99,D100,D101,D102,D103,D104,D105,D106,D107,D108,D109)</f>
        <v>160.23200000000003</v>
      </c>
      <c r="E110" s="166">
        <f t="shared" si="10"/>
        <v>0</v>
      </c>
      <c r="F110" s="166">
        <f t="shared" si="10"/>
        <v>25.234680000000004</v>
      </c>
      <c r="G110" s="166">
        <f t="shared" si="10"/>
        <v>10.13184</v>
      </c>
      <c r="H110" s="167">
        <f t="shared" si="10"/>
        <v>195.59852000000004</v>
      </c>
      <c r="I110" s="163">
        <f t="shared" si="10"/>
        <v>309.54347999999993</v>
      </c>
      <c r="J110" s="163">
        <f t="shared" si="10"/>
        <v>413.71105999999997</v>
      </c>
    </row>
    <row r="112" spans="1:10" ht="15.75" x14ac:dyDescent="0.25">
      <c r="A112" s="155" t="s">
        <v>106</v>
      </c>
      <c r="B112" s="243"/>
      <c r="C112" s="234"/>
      <c r="D112" s="156"/>
      <c r="E112" s="156"/>
      <c r="F112" s="156"/>
      <c r="G112" s="156"/>
      <c r="H112" s="157"/>
      <c r="I112" s="158"/>
      <c r="J112" s="158"/>
    </row>
    <row r="113" spans="1:12" ht="15.75" x14ac:dyDescent="0.25">
      <c r="A113" s="159" t="s">
        <v>107</v>
      </c>
      <c r="B113" s="244"/>
      <c r="C113" s="234"/>
      <c r="D113" s="160">
        <v>0</v>
      </c>
      <c r="E113" s="160">
        <v>0</v>
      </c>
      <c r="F113" s="160">
        <v>1.5607800000000001</v>
      </c>
      <c r="G113" s="160">
        <v>0</v>
      </c>
      <c r="H113" s="161">
        <f t="shared" ref="H113:H121" si="11">SUM(D113,E113,F113,G113)</f>
        <v>1.5607800000000001</v>
      </c>
      <c r="I113" s="160">
        <v>1.242</v>
      </c>
      <c r="J113" s="160">
        <v>32.229939999999999</v>
      </c>
      <c r="K113" s="244"/>
      <c r="L113" s="234"/>
    </row>
    <row r="114" spans="1:12" ht="15.75" x14ac:dyDescent="0.25">
      <c r="A114" s="162" t="s">
        <v>188</v>
      </c>
      <c r="B114" s="245"/>
      <c r="C114" s="234"/>
      <c r="D114" s="163">
        <v>0</v>
      </c>
      <c r="E114" s="163">
        <v>0</v>
      </c>
      <c r="F114" s="163">
        <v>3.1970000000000001</v>
      </c>
      <c r="G114" s="163">
        <v>0</v>
      </c>
      <c r="H114" s="164">
        <f t="shared" si="11"/>
        <v>3.1970000000000001</v>
      </c>
      <c r="I114" s="163">
        <v>0.46</v>
      </c>
      <c r="J114" s="163">
        <v>0</v>
      </c>
    </row>
    <row r="115" spans="1:12" ht="15.75" x14ac:dyDescent="0.25">
      <c r="A115" s="159" t="s">
        <v>109</v>
      </c>
      <c r="B115" s="244"/>
      <c r="C115" s="234"/>
      <c r="D115" s="160">
        <v>0</v>
      </c>
      <c r="E115" s="160">
        <v>0</v>
      </c>
      <c r="F115" s="160">
        <v>9.1999999999999998E-2</v>
      </c>
      <c r="G115" s="160">
        <v>0</v>
      </c>
      <c r="H115" s="161">
        <f t="shared" si="11"/>
        <v>9.1999999999999998E-2</v>
      </c>
      <c r="I115" s="160">
        <v>0.874</v>
      </c>
      <c r="J115" s="160">
        <v>28.082080000000001</v>
      </c>
    </row>
    <row r="116" spans="1:12" ht="15.75" x14ac:dyDescent="0.25">
      <c r="A116" s="162" t="s">
        <v>110</v>
      </c>
      <c r="B116" s="245"/>
      <c r="C116" s="234"/>
      <c r="D116" s="163">
        <v>56.609000000000002</v>
      </c>
      <c r="E116" s="163">
        <v>0</v>
      </c>
      <c r="F116" s="163">
        <v>3.4500000000000003E-2</v>
      </c>
      <c r="G116" s="163">
        <v>0</v>
      </c>
      <c r="H116" s="164">
        <f t="shared" si="11"/>
        <v>56.643500000000003</v>
      </c>
      <c r="I116" s="163">
        <v>26.883980000000001</v>
      </c>
      <c r="J116" s="163">
        <v>52.609020000000001</v>
      </c>
    </row>
    <row r="117" spans="1:12" ht="15.75" x14ac:dyDescent="0.25">
      <c r="A117" s="159" t="s">
        <v>112</v>
      </c>
      <c r="B117" s="244"/>
      <c r="C117" s="234"/>
      <c r="D117" s="160">
        <v>0</v>
      </c>
      <c r="E117" s="160">
        <v>0</v>
      </c>
      <c r="F117" s="160">
        <v>0</v>
      </c>
      <c r="G117" s="160">
        <v>0</v>
      </c>
      <c r="H117" s="161">
        <f t="shared" si="11"/>
        <v>0</v>
      </c>
      <c r="I117" s="160">
        <v>0.34599999999999997</v>
      </c>
      <c r="J117" s="160">
        <v>0</v>
      </c>
    </row>
    <row r="118" spans="1:12" ht="15.75" x14ac:dyDescent="0.25">
      <c r="A118" s="162" t="s">
        <v>114</v>
      </c>
      <c r="B118" s="245"/>
      <c r="C118" s="234"/>
      <c r="D118" s="163">
        <v>0.876</v>
      </c>
      <c r="E118" s="163">
        <v>0</v>
      </c>
      <c r="F118" s="163">
        <v>0</v>
      </c>
      <c r="G118" s="163">
        <v>0.5</v>
      </c>
      <c r="H118" s="164">
        <f t="shared" si="11"/>
        <v>1.3759999999999999</v>
      </c>
      <c r="I118" s="163">
        <v>3.3849999999999998</v>
      </c>
      <c r="J118" s="163">
        <v>3.0348999999999999</v>
      </c>
    </row>
    <row r="119" spans="1:12" ht="15.75" x14ac:dyDescent="0.25">
      <c r="A119" s="159" t="s">
        <v>116</v>
      </c>
      <c r="B119" s="244"/>
      <c r="C119" s="234"/>
      <c r="D119" s="160">
        <v>0</v>
      </c>
      <c r="E119" s="160">
        <v>0</v>
      </c>
      <c r="F119" s="160">
        <v>0</v>
      </c>
      <c r="G119" s="160">
        <v>0</v>
      </c>
      <c r="H119" s="161">
        <f t="shared" si="11"/>
        <v>0</v>
      </c>
      <c r="I119" s="160">
        <v>0</v>
      </c>
      <c r="J119" s="160">
        <v>4.5999999999999999E-2</v>
      </c>
    </row>
    <row r="120" spans="1:12" ht="15.75" x14ac:dyDescent="0.25">
      <c r="A120" s="162" t="s">
        <v>117</v>
      </c>
      <c r="B120" s="245"/>
      <c r="C120" s="234"/>
      <c r="D120" s="163">
        <v>0</v>
      </c>
      <c r="E120" s="163">
        <v>0</v>
      </c>
      <c r="F120" s="163">
        <v>0.1242</v>
      </c>
      <c r="G120" s="163">
        <v>0</v>
      </c>
      <c r="H120" s="164">
        <f t="shared" si="11"/>
        <v>0.1242</v>
      </c>
      <c r="I120" s="163">
        <v>4.5999999999999999E-2</v>
      </c>
      <c r="J120" s="163">
        <v>0.38200000000000001</v>
      </c>
    </row>
    <row r="121" spans="1:12" ht="15.75" x14ac:dyDescent="0.25">
      <c r="A121" s="159" t="s">
        <v>119</v>
      </c>
      <c r="B121" s="244"/>
      <c r="C121" s="234"/>
      <c r="D121" s="160">
        <v>133.74433999999999</v>
      </c>
      <c r="E121" s="160">
        <v>0</v>
      </c>
      <c r="F121" s="160">
        <v>0.18032000000000001</v>
      </c>
      <c r="G121" s="160">
        <v>29.445039999999999</v>
      </c>
      <c r="H121" s="161">
        <f t="shared" si="11"/>
        <v>163.36969999999999</v>
      </c>
      <c r="I121" s="160">
        <v>242.03229999999999</v>
      </c>
      <c r="J121" s="160">
        <v>220.59566000000001</v>
      </c>
    </row>
    <row r="122" spans="1:12" ht="15.75" x14ac:dyDescent="0.25">
      <c r="A122" s="165" t="s">
        <v>39</v>
      </c>
      <c r="B122" s="246"/>
      <c r="C122" s="234"/>
      <c r="D122" s="166">
        <f t="shared" ref="D122:J122" si="12">SUM(D113,D114,D115,D116,D117,D118,D119,D120,D121)</f>
        <v>191.22933999999998</v>
      </c>
      <c r="E122" s="166">
        <f t="shared" si="12"/>
        <v>0</v>
      </c>
      <c r="F122" s="166">
        <f t="shared" si="12"/>
        <v>5.1888000000000005</v>
      </c>
      <c r="G122" s="166">
        <f t="shared" si="12"/>
        <v>29.945039999999999</v>
      </c>
      <c r="H122" s="167">
        <f t="shared" si="12"/>
        <v>226.36318</v>
      </c>
      <c r="I122" s="163">
        <f t="shared" si="12"/>
        <v>275.26927999999998</v>
      </c>
      <c r="J122" s="163">
        <f t="shared" si="12"/>
        <v>336.9796</v>
      </c>
    </row>
    <row r="124" spans="1:12" ht="15.75" x14ac:dyDescent="0.25">
      <c r="A124" s="155" t="s">
        <v>120</v>
      </c>
      <c r="B124" s="243"/>
      <c r="C124" s="234"/>
      <c r="D124" s="156"/>
      <c r="E124" s="156"/>
      <c r="F124" s="156"/>
      <c r="G124" s="156"/>
      <c r="H124" s="157"/>
      <c r="I124" s="158"/>
      <c r="J124" s="158"/>
    </row>
    <row r="125" spans="1:12" ht="15.75" x14ac:dyDescent="0.25">
      <c r="A125" s="159" t="s">
        <v>121</v>
      </c>
      <c r="B125" s="244"/>
      <c r="C125" s="234"/>
      <c r="D125" s="160">
        <v>61.725000000000001</v>
      </c>
      <c r="E125" s="160">
        <v>0</v>
      </c>
      <c r="F125" s="160">
        <v>178.12441999999999</v>
      </c>
      <c r="G125" s="160">
        <v>62.363</v>
      </c>
      <c r="H125" s="161">
        <f>SUM(D125,E125,F125,G125)</f>
        <v>302.21241999999995</v>
      </c>
      <c r="I125" s="160">
        <v>223.43620000000001</v>
      </c>
      <c r="J125" s="160">
        <v>167.07586000000001</v>
      </c>
      <c r="K125" s="244"/>
      <c r="L125" s="234"/>
    </row>
    <row r="126" spans="1:12" ht="15.75" x14ac:dyDescent="0.25">
      <c r="A126" s="162" t="s">
        <v>122</v>
      </c>
      <c r="B126" s="245"/>
      <c r="C126" s="234"/>
      <c r="D126" s="163">
        <v>1088.8115399999999</v>
      </c>
      <c r="E126" s="163">
        <v>0</v>
      </c>
      <c r="F126" s="163">
        <v>1778.6249600000001</v>
      </c>
      <c r="G126" s="163">
        <v>162.4</v>
      </c>
      <c r="H126" s="164">
        <f>SUM(D126,E126,F126,G126)</f>
        <v>3029.8364999999999</v>
      </c>
      <c r="I126" s="163">
        <v>1652.04934</v>
      </c>
      <c r="J126" s="163">
        <v>1711.32592</v>
      </c>
    </row>
    <row r="127" spans="1:12" ht="15.75" x14ac:dyDescent="0.25">
      <c r="A127" s="159" t="s">
        <v>189</v>
      </c>
      <c r="B127" s="244"/>
      <c r="C127" s="234"/>
      <c r="D127" s="160">
        <v>0</v>
      </c>
      <c r="E127" s="160">
        <v>0</v>
      </c>
      <c r="F127" s="160">
        <v>29.806619999999999</v>
      </c>
      <c r="G127" s="160">
        <v>0</v>
      </c>
      <c r="H127" s="161">
        <f>SUM(D127,E127,F127,G127)</f>
        <v>29.806619999999999</v>
      </c>
      <c r="I127" s="160">
        <v>0</v>
      </c>
      <c r="J127" s="160">
        <v>0</v>
      </c>
    </row>
    <row r="128" spans="1:12" ht="15.75" x14ac:dyDescent="0.25">
      <c r="A128" s="162" t="s">
        <v>123</v>
      </c>
      <c r="B128" s="245"/>
      <c r="C128" s="234"/>
      <c r="D128" s="163">
        <v>185.05</v>
      </c>
      <c r="E128" s="163">
        <v>0</v>
      </c>
      <c r="F128" s="163">
        <v>305.42344000000003</v>
      </c>
      <c r="G128" s="163">
        <v>55.613999999999997</v>
      </c>
      <c r="H128" s="164">
        <f>SUM(D128,E128,F128,G128)</f>
        <v>546.08744000000002</v>
      </c>
      <c r="I128" s="163">
        <v>560.22191999999995</v>
      </c>
      <c r="J128" s="163">
        <v>368.03962000000001</v>
      </c>
    </row>
    <row r="129" spans="1:12" ht="15.75" x14ac:dyDescent="0.25">
      <c r="A129" s="159" t="s">
        <v>124</v>
      </c>
      <c r="B129" s="244"/>
      <c r="C129" s="234"/>
      <c r="D129" s="160">
        <v>0</v>
      </c>
      <c r="E129" s="160">
        <v>0</v>
      </c>
      <c r="F129" s="160">
        <v>2.7742599999999999</v>
      </c>
      <c r="G129" s="160">
        <v>0</v>
      </c>
      <c r="H129" s="161">
        <f>SUM(D129,E129,F129,G129)</f>
        <v>2.7742599999999999</v>
      </c>
      <c r="I129" s="160">
        <v>0.92920000000000003</v>
      </c>
      <c r="J129" s="160">
        <v>1.6890000000000001</v>
      </c>
    </row>
    <row r="130" spans="1:12" ht="15.75" x14ac:dyDescent="0.25">
      <c r="A130" s="165" t="s">
        <v>39</v>
      </c>
      <c r="B130" s="246"/>
      <c r="C130" s="234"/>
      <c r="D130" s="166">
        <f t="shared" ref="D130:J130" si="13">SUM(D125,D126,D127,D128,D129)</f>
        <v>1335.5865399999998</v>
      </c>
      <c r="E130" s="166">
        <f t="shared" si="13"/>
        <v>0</v>
      </c>
      <c r="F130" s="166">
        <f t="shared" si="13"/>
        <v>2294.7537000000002</v>
      </c>
      <c r="G130" s="166">
        <f t="shared" si="13"/>
        <v>280.37700000000001</v>
      </c>
      <c r="H130" s="167">
        <f t="shared" si="13"/>
        <v>3910.7172399999999</v>
      </c>
      <c r="I130" s="163">
        <f t="shared" si="13"/>
        <v>2436.6366600000001</v>
      </c>
      <c r="J130" s="163">
        <f t="shared" si="13"/>
        <v>2248.1303999999996</v>
      </c>
    </row>
    <row r="132" spans="1:12" ht="15.75" x14ac:dyDescent="0.25">
      <c r="A132" s="155" t="s">
        <v>125</v>
      </c>
      <c r="B132" s="243"/>
      <c r="C132" s="234"/>
      <c r="D132" s="156"/>
      <c r="E132" s="156"/>
      <c r="F132" s="156"/>
      <c r="G132" s="156"/>
      <c r="H132" s="157"/>
      <c r="I132" s="158"/>
      <c r="J132" s="158"/>
    </row>
    <row r="133" spans="1:12" ht="15.75" x14ac:dyDescent="0.25">
      <c r="A133" s="159" t="s">
        <v>12</v>
      </c>
      <c r="B133" s="244"/>
      <c r="C133" s="234"/>
      <c r="D133" s="160">
        <v>13.717000000000001</v>
      </c>
      <c r="E133" s="160">
        <v>0</v>
      </c>
      <c r="F133" s="160">
        <v>0</v>
      </c>
      <c r="G133" s="160">
        <v>23.46</v>
      </c>
      <c r="H133" s="161">
        <f t="shared" ref="H133:H148" si="14">SUM(D133,E133,F133,G133)</f>
        <v>37.177</v>
      </c>
      <c r="I133" s="160">
        <v>76.363259999999997</v>
      </c>
      <c r="J133" s="160">
        <v>125.312</v>
      </c>
      <c r="K133" s="244"/>
      <c r="L133" s="234"/>
    </row>
    <row r="134" spans="1:12" ht="15.75" x14ac:dyDescent="0.25">
      <c r="A134" s="162" t="s">
        <v>126</v>
      </c>
      <c r="B134" s="245"/>
      <c r="C134" s="234"/>
      <c r="D134" s="163">
        <v>0</v>
      </c>
      <c r="E134" s="163">
        <v>0</v>
      </c>
      <c r="F134" s="163">
        <v>0</v>
      </c>
      <c r="G134" s="163">
        <v>0</v>
      </c>
      <c r="H134" s="164">
        <f t="shared" si="14"/>
        <v>0</v>
      </c>
      <c r="I134" s="163">
        <v>0</v>
      </c>
      <c r="J134" s="163">
        <v>0.114</v>
      </c>
    </row>
    <row r="135" spans="1:12" ht="15.75" x14ac:dyDescent="0.25">
      <c r="A135" s="159" t="s">
        <v>127</v>
      </c>
      <c r="B135" s="244"/>
      <c r="C135" s="234"/>
      <c r="D135" s="160">
        <v>0</v>
      </c>
      <c r="E135" s="160">
        <v>0</v>
      </c>
      <c r="F135" s="160">
        <v>134.62451999999999</v>
      </c>
      <c r="G135" s="160">
        <v>0</v>
      </c>
      <c r="H135" s="161">
        <f t="shared" si="14"/>
        <v>134.62451999999999</v>
      </c>
      <c r="I135" s="160">
        <v>71.496600000000001</v>
      </c>
      <c r="J135" s="160">
        <v>69.714780000000005</v>
      </c>
    </row>
    <row r="136" spans="1:12" ht="15.75" x14ac:dyDescent="0.25">
      <c r="A136" s="162" t="s">
        <v>128</v>
      </c>
      <c r="B136" s="245"/>
      <c r="C136" s="234"/>
      <c r="D136" s="163">
        <v>66.487020000000001</v>
      </c>
      <c r="E136" s="163">
        <v>0</v>
      </c>
      <c r="F136" s="163">
        <v>98.606059999999999</v>
      </c>
      <c r="G136" s="163">
        <v>0</v>
      </c>
      <c r="H136" s="164">
        <f t="shared" si="14"/>
        <v>165.09307999999999</v>
      </c>
      <c r="I136" s="163">
        <v>168.07942</v>
      </c>
      <c r="J136" s="163">
        <v>180.51678000000001</v>
      </c>
    </row>
    <row r="137" spans="1:12" ht="15.75" x14ac:dyDescent="0.25">
      <c r="A137" s="159" t="s">
        <v>129</v>
      </c>
      <c r="B137" s="244"/>
      <c r="C137" s="234"/>
      <c r="D137" s="160">
        <v>0</v>
      </c>
      <c r="E137" s="160">
        <v>0</v>
      </c>
      <c r="F137" s="160">
        <v>0.80500000000000005</v>
      </c>
      <c r="G137" s="160">
        <v>0</v>
      </c>
      <c r="H137" s="161">
        <f t="shared" si="14"/>
        <v>0.80500000000000005</v>
      </c>
      <c r="I137" s="160">
        <v>0.60260000000000002</v>
      </c>
      <c r="J137" s="160">
        <v>0</v>
      </c>
    </row>
    <row r="138" spans="1:12" ht="15.75" x14ac:dyDescent="0.25">
      <c r="A138" s="162" t="s">
        <v>130</v>
      </c>
      <c r="B138" s="245"/>
      <c r="C138" s="234"/>
      <c r="D138" s="163">
        <v>0</v>
      </c>
      <c r="E138" s="163">
        <v>0</v>
      </c>
      <c r="F138" s="163">
        <v>0.63480000000000003</v>
      </c>
      <c r="G138" s="163">
        <v>0</v>
      </c>
      <c r="H138" s="164">
        <f t="shared" si="14"/>
        <v>0.63480000000000003</v>
      </c>
      <c r="I138" s="163">
        <v>2.37222</v>
      </c>
      <c r="J138" s="163">
        <v>2.8465799999999999</v>
      </c>
    </row>
    <row r="139" spans="1:12" ht="15.75" x14ac:dyDescent="0.25">
      <c r="A139" s="159" t="s">
        <v>131</v>
      </c>
      <c r="B139" s="244"/>
      <c r="C139" s="234"/>
      <c r="D139" s="160">
        <v>0</v>
      </c>
      <c r="E139" s="160">
        <v>0</v>
      </c>
      <c r="F139" s="160">
        <v>17.000679999999999</v>
      </c>
      <c r="G139" s="160">
        <v>0</v>
      </c>
      <c r="H139" s="161">
        <f t="shared" si="14"/>
        <v>17.000679999999999</v>
      </c>
      <c r="I139" s="160">
        <v>13.40532</v>
      </c>
      <c r="J139" s="160">
        <v>3.3119999999999998</v>
      </c>
    </row>
    <row r="140" spans="1:12" ht="15.75" x14ac:dyDescent="0.25">
      <c r="A140" s="162" t="s">
        <v>173</v>
      </c>
      <c r="B140" s="245"/>
      <c r="C140" s="234"/>
      <c r="D140" s="163">
        <v>0</v>
      </c>
      <c r="E140" s="163">
        <v>0</v>
      </c>
      <c r="F140" s="163">
        <v>0</v>
      </c>
      <c r="G140" s="163">
        <v>0</v>
      </c>
      <c r="H140" s="164">
        <f t="shared" si="14"/>
        <v>0</v>
      </c>
      <c r="I140" s="163">
        <v>9.1999999999999998E-3</v>
      </c>
      <c r="J140" s="163">
        <v>0</v>
      </c>
    </row>
    <row r="141" spans="1:12" ht="15.75" x14ac:dyDescent="0.25">
      <c r="A141" s="159" t="s">
        <v>132</v>
      </c>
      <c r="B141" s="244"/>
      <c r="C141" s="234"/>
      <c r="D141" s="160">
        <v>0</v>
      </c>
      <c r="E141" s="160">
        <v>0</v>
      </c>
      <c r="F141" s="160">
        <v>18.759720000000002</v>
      </c>
      <c r="G141" s="160">
        <v>0</v>
      </c>
      <c r="H141" s="161">
        <f t="shared" si="14"/>
        <v>18.759720000000002</v>
      </c>
      <c r="I141" s="160">
        <v>30.65532</v>
      </c>
      <c r="J141" s="160">
        <v>24.415600000000001</v>
      </c>
    </row>
    <row r="142" spans="1:12" ht="15.75" x14ac:dyDescent="0.25">
      <c r="A142" s="162" t="s">
        <v>134</v>
      </c>
      <c r="B142" s="245"/>
      <c r="C142" s="234"/>
      <c r="D142" s="163">
        <v>0</v>
      </c>
      <c r="E142" s="163">
        <v>0</v>
      </c>
      <c r="F142" s="163">
        <v>0</v>
      </c>
      <c r="G142" s="163">
        <v>0</v>
      </c>
      <c r="H142" s="164">
        <f t="shared" si="14"/>
        <v>0</v>
      </c>
      <c r="I142" s="163">
        <v>0.93840000000000001</v>
      </c>
      <c r="J142" s="163">
        <v>0</v>
      </c>
    </row>
    <row r="143" spans="1:12" ht="15.75" x14ac:dyDescent="0.25">
      <c r="A143" s="159" t="s">
        <v>135</v>
      </c>
      <c r="B143" s="244"/>
      <c r="C143" s="234"/>
      <c r="D143" s="160">
        <v>0</v>
      </c>
      <c r="E143" s="160">
        <v>0</v>
      </c>
      <c r="F143" s="160">
        <v>79.747900000000001</v>
      </c>
      <c r="G143" s="160">
        <v>0</v>
      </c>
      <c r="H143" s="161">
        <f t="shared" si="14"/>
        <v>79.747900000000001</v>
      </c>
      <c r="I143" s="160">
        <v>78.878960000000006</v>
      </c>
      <c r="J143" s="160">
        <v>32.260039999999996</v>
      </c>
    </row>
    <row r="144" spans="1:12" ht="15.75" x14ac:dyDescent="0.25">
      <c r="A144" s="162" t="s">
        <v>136</v>
      </c>
      <c r="B144" s="245"/>
      <c r="C144" s="234"/>
      <c r="D144" s="163">
        <v>7.5869999999999997</v>
      </c>
      <c r="E144" s="163">
        <v>0</v>
      </c>
      <c r="F144" s="163">
        <v>0</v>
      </c>
      <c r="G144" s="163">
        <v>0</v>
      </c>
      <c r="H144" s="164">
        <f t="shared" si="14"/>
        <v>7.5869999999999997</v>
      </c>
      <c r="I144" s="163">
        <v>0</v>
      </c>
      <c r="J144" s="163">
        <v>0</v>
      </c>
    </row>
    <row r="145" spans="1:12" ht="15.75" x14ac:dyDescent="0.25">
      <c r="A145" s="159" t="s">
        <v>137</v>
      </c>
      <c r="B145" s="244"/>
      <c r="C145" s="234"/>
      <c r="D145" s="160">
        <v>0</v>
      </c>
      <c r="E145" s="160">
        <v>0</v>
      </c>
      <c r="F145" s="160">
        <v>0.39651999999999998</v>
      </c>
      <c r="G145" s="160">
        <v>0</v>
      </c>
      <c r="H145" s="161">
        <f t="shared" si="14"/>
        <v>0.39651999999999998</v>
      </c>
      <c r="I145" s="160">
        <v>0.61639999999999995</v>
      </c>
      <c r="J145" s="160">
        <v>9.1999999999999998E-3</v>
      </c>
    </row>
    <row r="146" spans="1:12" ht="15.75" x14ac:dyDescent="0.25">
      <c r="A146" s="162" t="s">
        <v>138</v>
      </c>
      <c r="B146" s="245"/>
      <c r="C146" s="234"/>
      <c r="D146" s="163">
        <v>18.86</v>
      </c>
      <c r="E146" s="163">
        <v>0</v>
      </c>
      <c r="F146" s="163">
        <v>195.27598</v>
      </c>
      <c r="G146" s="163">
        <v>13.8</v>
      </c>
      <c r="H146" s="164">
        <f t="shared" si="14"/>
        <v>227.93598000000003</v>
      </c>
      <c r="I146" s="163">
        <v>218.24072000000001</v>
      </c>
      <c r="J146" s="163">
        <v>235.13618</v>
      </c>
    </row>
    <row r="147" spans="1:12" ht="15.75" x14ac:dyDescent="0.25">
      <c r="A147" s="159" t="s">
        <v>139</v>
      </c>
      <c r="B147" s="244"/>
      <c r="C147" s="234"/>
      <c r="D147" s="160">
        <v>23.69</v>
      </c>
      <c r="E147" s="160">
        <v>0</v>
      </c>
      <c r="F147" s="160">
        <v>415.92003999999997</v>
      </c>
      <c r="G147" s="160">
        <v>44.277999999999999</v>
      </c>
      <c r="H147" s="161">
        <f t="shared" si="14"/>
        <v>483.88803999999999</v>
      </c>
      <c r="I147" s="160">
        <v>356.36772000000002</v>
      </c>
      <c r="J147" s="160">
        <v>265.57159999999999</v>
      </c>
    </row>
    <row r="148" spans="1:12" ht="15.75" x14ac:dyDescent="0.25">
      <c r="A148" s="162" t="s">
        <v>38</v>
      </c>
      <c r="B148" s="245"/>
      <c r="C148" s="234"/>
      <c r="D148" s="163">
        <v>2.5299999999999998</v>
      </c>
      <c r="E148" s="163">
        <v>0</v>
      </c>
      <c r="F148" s="163">
        <v>9.2000000000000003E-4</v>
      </c>
      <c r="G148" s="163">
        <v>0</v>
      </c>
      <c r="H148" s="164">
        <f t="shared" si="14"/>
        <v>2.5309199999999996</v>
      </c>
      <c r="I148" s="163">
        <v>4.7229999999999999</v>
      </c>
      <c r="J148" s="163">
        <v>0.02</v>
      </c>
    </row>
    <row r="149" spans="1:12" ht="15.75" x14ac:dyDescent="0.25">
      <c r="A149" s="165" t="s">
        <v>39</v>
      </c>
      <c r="B149" s="246"/>
      <c r="C149" s="234"/>
      <c r="D149" s="166">
        <f t="shared" ref="D149:J149" si="15">SUM(D133,D134,D135,D136,D137,D138,D139,D140,D141,D142,D143,D144,D145,D146,D147,D148)</f>
        <v>132.87102000000002</v>
      </c>
      <c r="E149" s="166">
        <f t="shared" si="15"/>
        <v>0</v>
      </c>
      <c r="F149" s="166">
        <f t="shared" si="15"/>
        <v>961.77213999999992</v>
      </c>
      <c r="G149" s="166">
        <f t="shared" si="15"/>
        <v>81.538000000000011</v>
      </c>
      <c r="H149" s="167">
        <f t="shared" si="15"/>
        <v>1176.1811599999999</v>
      </c>
      <c r="I149" s="163">
        <f t="shared" si="15"/>
        <v>1022.7491400000001</v>
      </c>
      <c r="J149" s="163">
        <f t="shared" si="15"/>
        <v>939.22875999999997</v>
      </c>
    </row>
    <row r="151" spans="1:12" ht="15.75" x14ac:dyDescent="0.25">
      <c r="A151" s="155" t="s">
        <v>140</v>
      </c>
      <c r="B151" s="243"/>
      <c r="C151" s="234"/>
      <c r="D151" s="156"/>
      <c r="E151" s="156"/>
      <c r="F151" s="156"/>
      <c r="G151" s="156"/>
      <c r="H151" s="157"/>
      <c r="I151" s="158"/>
      <c r="J151" s="158"/>
    </row>
    <row r="152" spans="1:12" ht="15.75" x14ac:dyDescent="0.25">
      <c r="A152" s="159" t="s">
        <v>141</v>
      </c>
      <c r="B152" s="244"/>
      <c r="C152" s="234"/>
      <c r="D152" s="160">
        <v>49.533000000000001</v>
      </c>
      <c r="E152" s="160">
        <v>0</v>
      </c>
      <c r="F152" s="160">
        <v>69.868020000000001</v>
      </c>
      <c r="G152" s="160">
        <v>0</v>
      </c>
      <c r="H152" s="161">
        <f>SUM(D152,E152,F152,G152)</f>
        <v>119.40102</v>
      </c>
      <c r="I152" s="160">
        <v>104.08606</v>
      </c>
      <c r="J152" s="160">
        <v>48.378</v>
      </c>
      <c r="K152" s="244"/>
      <c r="L152" s="234"/>
    </row>
    <row r="153" spans="1:12" ht="15.75" x14ac:dyDescent="0.25">
      <c r="A153" s="162" t="s">
        <v>142</v>
      </c>
      <c r="B153" s="245"/>
      <c r="C153" s="234"/>
      <c r="D153" s="163">
        <v>0</v>
      </c>
      <c r="E153" s="163">
        <v>0</v>
      </c>
      <c r="F153" s="163">
        <v>0.46</v>
      </c>
      <c r="G153" s="163">
        <v>0</v>
      </c>
      <c r="H153" s="164">
        <f>SUM(D153,E153,F153,G153)</f>
        <v>0.46</v>
      </c>
      <c r="I153" s="163">
        <v>1.0258</v>
      </c>
      <c r="J153" s="163">
        <v>0</v>
      </c>
    </row>
    <row r="154" spans="1:12" ht="15.75" x14ac:dyDescent="0.25">
      <c r="A154" s="159" t="s">
        <v>143</v>
      </c>
      <c r="B154" s="244"/>
      <c r="C154" s="234"/>
      <c r="D154" s="160">
        <v>21.404540000000001</v>
      </c>
      <c r="E154" s="160">
        <v>0</v>
      </c>
      <c r="F154" s="160">
        <v>102.66325999999999</v>
      </c>
      <c r="G154" s="160">
        <v>3.22</v>
      </c>
      <c r="H154" s="161">
        <f>SUM(D154,E154,F154,G154)</f>
        <v>127.28779999999999</v>
      </c>
      <c r="I154" s="160">
        <v>108.6523</v>
      </c>
      <c r="J154" s="160">
        <v>53.117199999999997</v>
      </c>
    </row>
    <row r="155" spans="1:12" ht="15.75" x14ac:dyDescent="0.25">
      <c r="A155" s="162" t="s">
        <v>38</v>
      </c>
      <c r="B155" s="245"/>
      <c r="C155" s="234"/>
      <c r="D155" s="163">
        <v>0</v>
      </c>
      <c r="E155" s="163">
        <v>0</v>
      </c>
      <c r="F155" s="163">
        <v>0</v>
      </c>
      <c r="G155" s="163">
        <v>0</v>
      </c>
      <c r="H155" s="164">
        <f>SUM(D155,E155,F155,G155)</f>
        <v>0</v>
      </c>
      <c r="I155" s="163">
        <v>0</v>
      </c>
      <c r="J155" s="163">
        <v>1.5169999999999999</v>
      </c>
    </row>
    <row r="156" spans="1:12" ht="15.75" x14ac:dyDescent="0.25">
      <c r="A156" s="165" t="s">
        <v>39</v>
      </c>
      <c r="B156" s="246"/>
      <c r="C156" s="234"/>
      <c r="D156" s="166">
        <f t="shared" ref="D156:J156" si="16">SUM(D152,D153,D154,D155)</f>
        <v>70.937539999999998</v>
      </c>
      <c r="E156" s="166">
        <f t="shared" si="16"/>
        <v>0</v>
      </c>
      <c r="F156" s="166">
        <f t="shared" si="16"/>
        <v>172.99127999999999</v>
      </c>
      <c r="G156" s="166">
        <f t="shared" si="16"/>
        <v>3.22</v>
      </c>
      <c r="H156" s="167">
        <f t="shared" si="16"/>
        <v>247.14882</v>
      </c>
      <c r="I156" s="163">
        <f t="shared" si="16"/>
        <v>213.76416</v>
      </c>
      <c r="J156" s="163">
        <f t="shared" si="16"/>
        <v>103.01219999999999</v>
      </c>
    </row>
    <row r="158" spans="1:12" ht="15.75" x14ac:dyDescent="0.25">
      <c r="A158" s="155" t="s">
        <v>38</v>
      </c>
      <c r="B158" s="243"/>
      <c r="C158" s="234"/>
      <c r="D158" s="156"/>
      <c r="E158" s="156"/>
      <c r="F158" s="156"/>
      <c r="G158" s="156"/>
      <c r="H158" s="157"/>
      <c r="I158" s="158"/>
      <c r="J158" s="158"/>
    </row>
    <row r="159" spans="1:12" ht="15.75" x14ac:dyDescent="0.25">
      <c r="A159" s="159" t="s">
        <v>15</v>
      </c>
      <c r="B159" s="244"/>
      <c r="C159" s="234"/>
      <c r="D159" s="160">
        <v>0</v>
      </c>
      <c r="E159" s="160">
        <v>0</v>
      </c>
      <c r="F159" s="160">
        <v>0.253</v>
      </c>
      <c r="G159" s="160">
        <v>0</v>
      </c>
      <c r="H159" s="161">
        <f>SUM(D159,E159,F159,G159)</f>
        <v>0.253</v>
      </c>
      <c r="I159" s="160">
        <v>4.5999999999999999E-2</v>
      </c>
      <c r="J159" s="160">
        <v>3.0030000000000001</v>
      </c>
      <c r="K159" s="244"/>
      <c r="L159" s="234"/>
    </row>
    <row r="160" spans="1:12" ht="15.75" x14ac:dyDescent="0.25">
      <c r="A160" s="165" t="s">
        <v>39</v>
      </c>
      <c r="B160" s="246"/>
      <c r="C160" s="234"/>
      <c r="D160" s="166">
        <f t="shared" ref="D160:J160" si="17">D159</f>
        <v>0</v>
      </c>
      <c r="E160" s="166">
        <f t="shared" si="17"/>
        <v>0</v>
      </c>
      <c r="F160" s="166">
        <f t="shared" si="17"/>
        <v>0.253</v>
      </c>
      <c r="G160" s="166">
        <f t="shared" si="17"/>
        <v>0</v>
      </c>
      <c r="H160" s="167">
        <f t="shared" si="17"/>
        <v>0.253</v>
      </c>
      <c r="I160" s="163">
        <f t="shared" si="17"/>
        <v>4.5999999999999999E-2</v>
      </c>
      <c r="J160" s="163">
        <f t="shared" si="17"/>
        <v>3.0030000000000001</v>
      </c>
    </row>
    <row r="162" spans="1:10" ht="33.950000000000003" customHeight="1" x14ac:dyDescent="0.25">
      <c r="A162" s="168" t="s">
        <v>144</v>
      </c>
      <c r="B162" s="247"/>
      <c r="C162" s="234"/>
      <c r="D162" s="169">
        <f t="shared" ref="D162:J162" si="18">SUM(D25,D38,D48,D53,D82,D110,D122,D130,D149,D156,D160)</f>
        <v>3020.6351599999994</v>
      </c>
      <c r="E162" s="169">
        <f t="shared" si="18"/>
        <v>0</v>
      </c>
      <c r="F162" s="169">
        <f t="shared" si="18"/>
        <v>3688.9051400000008</v>
      </c>
      <c r="G162" s="169">
        <f t="shared" si="18"/>
        <v>1058.0601799999999</v>
      </c>
      <c r="H162" s="169">
        <f t="shared" si="18"/>
        <v>7767.6004800000001</v>
      </c>
      <c r="I162" s="169">
        <f t="shared" si="18"/>
        <v>6427.5738499999998</v>
      </c>
      <c r="J162" s="170">
        <f t="shared" si="18"/>
        <v>6151.7756599999993</v>
      </c>
    </row>
    <row r="164" spans="1:10" x14ac:dyDescent="0.25">
      <c r="A164" s="171" t="s">
        <v>145</v>
      </c>
      <c r="B164" s="248"/>
      <c r="C164" s="234"/>
      <c r="D164" s="172">
        <v>3416.21731</v>
      </c>
      <c r="E164" s="172">
        <v>0</v>
      </c>
      <c r="F164" s="172">
        <v>2245.7199999999998</v>
      </c>
      <c r="G164" s="172">
        <v>765.63653999999997</v>
      </c>
      <c r="I164" s="173" t="s">
        <v>146</v>
      </c>
      <c r="J164" s="173" t="s">
        <v>146</v>
      </c>
    </row>
    <row r="165" spans="1:10" s="254" customFormat="1" x14ac:dyDescent="0.25">
      <c r="A165" s="250" t="s">
        <v>147</v>
      </c>
      <c r="B165" s="251"/>
      <c r="C165" s="252"/>
      <c r="D165" s="253">
        <f>IF(OR(D164=0,D164="-"),"-",IF(D162="-",(0-D164)/D164,(D162-D164)/D164))</f>
        <v>-0.11579537075760576</v>
      </c>
      <c r="E165" s="253" t="str">
        <f>IF(OR(E164=0,E164="-"),"-",IF(E162="-",(0-E164)/E164,(E162-E164)/E164))</f>
        <v>-</v>
      </c>
      <c r="F165" s="253">
        <f>IF(OR(F164=0,F164="-"),"-",IF(F162="-",(0-F164)/F164,(F162-F164)/F164))</f>
        <v>0.64263805817288044</v>
      </c>
      <c r="G165" s="253">
        <f>IF(OR(G164=0,G164="-"),"-",IF(G162="-",(0-G164)/G164,(G162-G164)/G164))</f>
        <v>0.38193532403769548</v>
      </c>
      <c r="I165" s="255" t="s">
        <v>148</v>
      </c>
      <c r="J165" s="255" t="s">
        <v>149</v>
      </c>
    </row>
    <row r="166" spans="1:10" x14ac:dyDescent="0.25">
      <c r="A166" s="171" t="s">
        <v>150</v>
      </c>
      <c r="B166" s="248"/>
      <c r="C166" s="234"/>
      <c r="D166" s="172">
        <v>3435.2913600000002</v>
      </c>
      <c r="E166" s="172">
        <v>0</v>
      </c>
      <c r="F166" s="172">
        <v>1757.02584</v>
      </c>
      <c r="G166" s="172">
        <v>959.45845999999995</v>
      </c>
      <c r="I166" s="174">
        <f>IF(OR(I162=0,I162="-"),"-",IF(H162="-",(0-I162)/I162,(H162-I162)/I162))</f>
        <v>0.20848093872931547</v>
      </c>
      <c r="J166" s="174">
        <f>IF(OR(J162=0,J162="-"),"-",IF(I162="-",(0-J162)/J162,(I162-J162)/J162))</f>
        <v>4.4832289934317995E-2</v>
      </c>
    </row>
    <row r="167" spans="1:10" s="254" customFormat="1" x14ac:dyDescent="0.25">
      <c r="A167" s="253" t="s">
        <v>151</v>
      </c>
      <c r="B167" s="251"/>
      <c r="C167" s="252"/>
      <c r="D167" s="253">
        <f>IF(OR(D166=0,D166="-"),"-",IF(D164="-",(0-D166)/D166,(D164-D166)/D166))</f>
        <v>-5.5523820256108258E-3</v>
      </c>
      <c r="E167" s="253" t="str">
        <f>IF(OR(E166=0,E166="-"),"-",IF(E164="-",(0-E166)/E166,(E164-E166)/E166))</f>
        <v>-</v>
      </c>
      <c r="F167" s="253">
        <f>IF(OR(F166=0,F166="-"),"-",IF(F164="-",(0-F166)/F166,(F164-F166)/F166))</f>
        <v>0.27813715021971436</v>
      </c>
      <c r="G167" s="253">
        <f>IF(OR(G166=0,G166="-"),"-",IF(G164="-",(0-G166)/G166,(G164-G166)/G166))</f>
        <v>-0.20201178902523825</v>
      </c>
    </row>
  </sheetData>
  <sheetProtection formatCells="0" formatColumns="0" formatRows="0" insertColumns="0" insertRows="0" insertHyperlinks="0" deleteColumns="0" deleteRows="0" sort="0" autoFilter="0" pivotTables="0"/>
  <mergeCells count="171">
    <mergeCell ref="B165:C165"/>
    <mergeCell ref="B166:C166"/>
    <mergeCell ref="B167:C167"/>
    <mergeCell ref="K159:L159"/>
    <mergeCell ref="B159:C159"/>
    <mergeCell ref="B160:C160"/>
    <mergeCell ref="B162:C162"/>
    <mergeCell ref="B164:C164"/>
    <mergeCell ref="B153:C153"/>
    <mergeCell ref="B154:C154"/>
    <mergeCell ref="B155:C155"/>
    <mergeCell ref="B156:C156"/>
    <mergeCell ref="B158:C158"/>
    <mergeCell ref="B147:C147"/>
    <mergeCell ref="B148:C148"/>
    <mergeCell ref="B149:C149"/>
    <mergeCell ref="B151:C151"/>
    <mergeCell ref="K152:L152"/>
    <mergeCell ref="B152:C152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K133:L133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2:C132"/>
    <mergeCell ref="B122:C122"/>
    <mergeCell ref="B124:C124"/>
    <mergeCell ref="K125:L125"/>
    <mergeCell ref="B125:C125"/>
    <mergeCell ref="B126:C126"/>
    <mergeCell ref="B117:C117"/>
    <mergeCell ref="B118:C118"/>
    <mergeCell ref="B119:C119"/>
    <mergeCell ref="B120:C120"/>
    <mergeCell ref="B121:C121"/>
    <mergeCell ref="K113:L113"/>
    <mergeCell ref="B113:C113"/>
    <mergeCell ref="B114:C114"/>
    <mergeCell ref="B115:C115"/>
    <mergeCell ref="B116:C116"/>
    <mergeCell ref="B107:C107"/>
    <mergeCell ref="B108:C108"/>
    <mergeCell ref="B109:C109"/>
    <mergeCell ref="B110:C110"/>
    <mergeCell ref="B112:C112"/>
    <mergeCell ref="B102:C102"/>
    <mergeCell ref="B103:C103"/>
    <mergeCell ref="B104:C104"/>
    <mergeCell ref="B105:C105"/>
    <mergeCell ref="B106:C106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82:C82"/>
    <mergeCell ref="B84:C84"/>
    <mergeCell ref="K85:L85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5:C55"/>
    <mergeCell ref="K56:L56"/>
    <mergeCell ref="B56:C56"/>
    <mergeCell ref="B47:C47"/>
    <mergeCell ref="B48:C48"/>
    <mergeCell ref="B50:C50"/>
    <mergeCell ref="K51:L51"/>
    <mergeCell ref="B51:C51"/>
    <mergeCell ref="B42:C42"/>
    <mergeCell ref="B43:C43"/>
    <mergeCell ref="B44:C44"/>
    <mergeCell ref="B45:C45"/>
    <mergeCell ref="B46:C46"/>
    <mergeCell ref="B36:C36"/>
    <mergeCell ref="B37:C37"/>
    <mergeCell ref="B38:C38"/>
    <mergeCell ref="B40:C40"/>
    <mergeCell ref="K41:L41"/>
    <mergeCell ref="B41:C41"/>
    <mergeCell ref="B31:C31"/>
    <mergeCell ref="B32:C32"/>
    <mergeCell ref="B33:C33"/>
    <mergeCell ref="B34:C34"/>
    <mergeCell ref="B35:C35"/>
    <mergeCell ref="B27:C27"/>
    <mergeCell ref="K28:L28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G1" sqref="AG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2" customWidth="1"/>
    <col min="5" max="5" width="7.5703125" customWidth="1"/>
    <col min="6" max="6" width="2" customWidth="1"/>
    <col min="7" max="7" width="7.5703125" customWidth="1"/>
    <col min="8" max="8" width="2" customWidth="1"/>
    <col min="9" max="9" width="12.7109375" customWidth="1"/>
    <col min="10" max="10" width="0.42578125" customWidth="1"/>
    <col min="11" max="11" width="7.5703125" customWidth="1"/>
    <col min="12" max="12" width="2" customWidth="1"/>
    <col min="13" max="13" width="7.5703125" customWidth="1"/>
    <col min="14" max="14" width="2" customWidth="1"/>
    <col min="15" max="15" width="7.5703125" customWidth="1"/>
    <col min="16" max="16" width="2" customWidth="1"/>
    <col min="17" max="17" width="12.7109375" customWidth="1"/>
    <col min="18" max="18" width="0.42578125" customWidth="1"/>
    <col min="19" max="19" width="6.42578125" customWidth="1"/>
    <col min="20" max="20" width="2" customWidth="1"/>
    <col min="21" max="21" width="6.42578125" customWidth="1"/>
    <col min="22" max="22" width="2" customWidth="1"/>
    <col min="23" max="23" width="6.42578125" customWidth="1"/>
    <col min="24" max="24" width="2" customWidth="1"/>
    <col min="25" max="25" width="12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12.7109375" customWidth="1"/>
  </cols>
  <sheetData>
    <row r="1" spans="1:33" ht="23.25" x14ac:dyDescent="0.25">
      <c r="A1" s="233" t="s">
        <v>190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49" t="s">
        <v>1</v>
      </c>
    </row>
    <row r="2" spans="1:33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175"/>
    </row>
    <row r="3" spans="1:33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175"/>
    </row>
    <row r="5" spans="1:33" ht="18.75" x14ac:dyDescent="0.25">
      <c r="A5" s="176"/>
      <c r="B5" s="176"/>
      <c r="C5" s="236" t="s">
        <v>4</v>
      </c>
      <c r="D5" s="234"/>
      <c r="E5" s="234"/>
      <c r="F5" s="234"/>
      <c r="G5" s="234"/>
      <c r="H5" s="234"/>
      <c r="I5" s="234"/>
      <c r="J5" s="176"/>
      <c r="K5" s="236" t="s">
        <v>5</v>
      </c>
      <c r="L5" s="234"/>
      <c r="M5" s="234"/>
      <c r="N5" s="234"/>
      <c r="O5" s="234"/>
      <c r="P5" s="234"/>
      <c r="Q5" s="234"/>
      <c r="R5" s="176"/>
      <c r="S5" s="236" t="s">
        <v>6</v>
      </c>
      <c r="T5" s="234"/>
      <c r="U5" s="234"/>
      <c r="V5" s="234"/>
      <c r="W5" s="234"/>
      <c r="X5" s="234"/>
      <c r="Y5" s="234"/>
      <c r="Z5" s="176"/>
      <c r="AA5" s="236" t="s">
        <v>7</v>
      </c>
      <c r="AB5" s="234"/>
      <c r="AC5" s="234"/>
      <c r="AD5" s="234"/>
      <c r="AE5" s="234"/>
      <c r="AF5" s="234"/>
      <c r="AG5" s="234"/>
    </row>
    <row r="6" spans="1:33" ht="33.950000000000003" customHeight="1" x14ac:dyDescent="0.25">
      <c r="A6" s="177" t="s">
        <v>8</v>
      </c>
      <c r="C6" s="237">
        <v>2013</v>
      </c>
      <c r="D6" s="238"/>
      <c r="E6" s="238">
        <v>2014</v>
      </c>
      <c r="F6" s="238"/>
      <c r="G6" s="239">
        <v>2015</v>
      </c>
      <c r="H6" s="238"/>
      <c r="I6" s="178" t="s">
        <v>9</v>
      </c>
      <c r="K6" s="237">
        <v>2013</v>
      </c>
      <c r="L6" s="238"/>
      <c r="M6" s="238">
        <v>2014</v>
      </c>
      <c r="N6" s="238"/>
      <c r="O6" s="239">
        <v>2015</v>
      </c>
      <c r="P6" s="238"/>
      <c r="Q6" s="178" t="s">
        <v>9</v>
      </c>
      <c r="S6" s="237">
        <v>2013</v>
      </c>
      <c r="T6" s="238"/>
      <c r="U6" s="238">
        <v>2014</v>
      </c>
      <c r="V6" s="238"/>
      <c r="W6" s="239">
        <v>2015</v>
      </c>
      <c r="X6" s="238"/>
      <c r="Y6" s="178" t="s">
        <v>9</v>
      </c>
      <c r="AA6" s="237">
        <v>2013</v>
      </c>
      <c r="AB6" s="238"/>
      <c r="AC6" s="238">
        <v>2014</v>
      </c>
      <c r="AD6" s="238"/>
      <c r="AE6" s="239">
        <v>2015</v>
      </c>
      <c r="AF6" s="238"/>
      <c r="AG6" s="178" t="s">
        <v>9</v>
      </c>
    </row>
    <row r="7" spans="1:33" x14ac:dyDescent="0.25">
      <c r="A7" s="179" t="s">
        <v>60</v>
      </c>
      <c r="B7" s="180"/>
      <c r="C7" s="181">
        <v>0</v>
      </c>
      <c r="D7" s="182" t="s">
        <v>191</v>
      </c>
      <c r="E7" s="181">
        <v>0</v>
      </c>
      <c r="F7" s="182" t="s">
        <v>191</v>
      </c>
      <c r="G7" s="183">
        <v>0</v>
      </c>
      <c r="H7" s="182" t="s">
        <v>191</v>
      </c>
      <c r="I7" s="184" t="str">
        <f>IF(OR(E7=0,E7="-"),"-",IF(G7="-",(0-E7)/E7,(G7-E7)/E7))</f>
        <v>-</v>
      </c>
      <c r="K7" s="181">
        <v>0</v>
      </c>
      <c r="L7" s="182" t="s">
        <v>191</v>
      </c>
      <c r="M7" s="181">
        <v>0</v>
      </c>
      <c r="N7" s="182" t="s">
        <v>191</v>
      </c>
      <c r="O7" s="183">
        <v>0</v>
      </c>
      <c r="P7" s="182" t="s">
        <v>191</v>
      </c>
      <c r="Q7" s="184" t="str">
        <f>IF(OR(M7=0,M7="-"),"-",IF(O7="-",(0-M7)/M7,(O7-M7)/M7))</f>
        <v>-</v>
      </c>
      <c r="S7" s="181">
        <v>0</v>
      </c>
      <c r="T7" s="182" t="s">
        <v>191</v>
      </c>
      <c r="U7" s="181">
        <v>0</v>
      </c>
      <c r="V7" s="182" t="s">
        <v>191</v>
      </c>
      <c r="W7" s="183">
        <v>0</v>
      </c>
      <c r="X7" s="182" t="s">
        <v>191</v>
      </c>
      <c r="Y7" s="184" t="str">
        <f>IF(OR(U7=0,U7="-"),"-",IF(W7="-",(0-U7)/U7,(W7-U7)/U7))</f>
        <v>-</v>
      </c>
      <c r="AA7" s="181">
        <v>0</v>
      </c>
      <c r="AB7" s="182" t="s">
        <v>191</v>
      </c>
      <c r="AC7" s="181">
        <v>0</v>
      </c>
      <c r="AD7" s="182" t="s">
        <v>191</v>
      </c>
      <c r="AE7" s="183">
        <v>0</v>
      </c>
      <c r="AF7" s="182" t="s">
        <v>191</v>
      </c>
      <c r="AG7" s="184" t="str">
        <f>IF(OR(AC7=0,AC7="-"),"-",IF(AE7="-",(0-AC7)/AC7,(AE7-AC7)/AC7))</f>
        <v>-</v>
      </c>
    </row>
    <row r="8" spans="1:33" x14ac:dyDescent="0.25">
      <c r="A8" s="185" t="s">
        <v>11</v>
      </c>
      <c r="B8" s="186"/>
      <c r="C8" s="187">
        <v>440.3</v>
      </c>
      <c r="D8" s="188"/>
      <c r="E8" s="187">
        <v>431.9</v>
      </c>
      <c r="F8" s="188"/>
      <c r="G8" s="189">
        <v>410.1</v>
      </c>
      <c r="H8" s="188"/>
      <c r="I8" s="190">
        <f>IF(OR(E8=0,E8="-"),"-",IF(G8="-",(0-E8)/E8,(G8-E8)/E8))</f>
        <v>-5.0474646909006611E-2</v>
      </c>
      <c r="K8" s="187">
        <v>440.3</v>
      </c>
      <c r="L8" s="188"/>
      <c r="M8" s="187">
        <v>432.2</v>
      </c>
      <c r="N8" s="188"/>
      <c r="O8" s="189">
        <v>410.1</v>
      </c>
      <c r="P8" s="188"/>
      <c r="Q8" s="190">
        <f>IF(OR(M8=0,M8="-"),"-",IF(O8="-",(0-M8)/M8,(O8-M8)/M8))</f>
        <v>-5.1133734382230372E-2</v>
      </c>
      <c r="S8" s="187">
        <v>440.3</v>
      </c>
      <c r="T8" s="188"/>
      <c r="U8" s="187">
        <v>431.9</v>
      </c>
      <c r="V8" s="188"/>
      <c r="W8" s="189">
        <v>410.1</v>
      </c>
      <c r="X8" s="188"/>
      <c r="Y8" s="190">
        <f>IF(OR(U8=0,U8="-"),"-",IF(W8="-",(0-U8)/U8,(W8-U8)/U8))</f>
        <v>-5.0474646909006611E-2</v>
      </c>
      <c r="AA8" s="187">
        <v>0</v>
      </c>
      <c r="AB8" s="188"/>
      <c r="AC8" s="187">
        <v>0.3</v>
      </c>
      <c r="AD8" s="188"/>
      <c r="AE8" s="189">
        <v>0</v>
      </c>
      <c r="AF8" s="188"/>
      <c r="AG8" s="190">
        <f>IF(OR(AC8=0,AC8="-"),"-",IF(AE8="-",(0-AC8)/AC8,(AE8-AC8)/AC8))</f>
        <v>-1</v>
      </c>
    </row>
    <row r="9" spans="1:33" x14ac:dyDescent="0.25">
      <c r="A9" s="191" t="s">
        <v>12</v>
      </c>
      <c r="B9" s="192"/>
      <c r="C9" s="193">
        <v>399.99972000000002</v>
      </c>
      <c r="D9" s="194"/>
      <c r="E9" s="193">
        <v>600.00008000000003</v>
      </c>
      <c r="F9" s="194"/>
      <c r="G9" s="195">
        <v>599.95730000000003</v>
      </c>
      <c r="H9" s="194"/>
      <c r="I9" s="196">
        <f>IF(OR(E9=0,E9="-"),"-",IF(G9="-",(0-E9)/E9,(G9-E9)/E9))</f>
        <v>-7.129999049332356E-5</v>
      </c>
      <c r="K9" s="193">
        <v>451.63630000000001</v>
      </c>
      <c r="L9" s="194"/>
      <c r="M9" s="193">
        <v>490.00027999999998</v>
      </c>
      <c r="N9" s="194"/>
      <c r="O9" s="195">
        <v>527.27131999999995</v>
      </c>
      <c r="P9" s="194"/>
      <c r="Q9" s="196">
        <f>IF(OR(M9=0,M9="-"),"-",IF(O9="-",(0-M9)/M9,(O9-M9)/M9))</f>
        <v>7.6063303474030619E-2</v>
      </c>
      <c r="S9" s="193">
        <v>94.856819999999999</v>
      </c>
      <c r="T9" s="194"/>
      <c r="U9" s="193">
        <v>85.354380000000006</v>
      </c>
      <c r="V9" s="194"/>
      <c r="W9" s="195">
        <v>124.1241</v>
      </c>
      <c r="X9" s="194"/>
      <c r="Y9" s="196">
        <f>IF(OR(U9=0,U9="-"),"-",IF(W9="-",(0-U9)/U9,(W9-U9)/U9))</f>
        <v>0.45422062699067101</v>
      </c>
      <c r="AA9" s="193">
        <v>356.77947999999998</v>
      </c>
      <c r="AB9" s="194" t="s">
        <v>14</v>
      </c>
      <c r="AC9" s="193">
        <v>404.64589999999998</v>
      </c>
      <c r="AD9" s="194" t="s">
        <v>14</v>
      </c>
      <c r="AE9" s="195">
        <v>403.14722</v>
      </c>
      <c r="AF9" s="194" t="s">
        <v>14</v>
      </c>
      <c r="AG9" s="196">
        <f>IF(OR(AC9=0,AC9="-"),"-",IF(AE9="-",(0-AC9)/AC9,(AE9-AC9)/AC9))</f>
        <v>-3.7036826519185762E-3</v>
      </c>
    </row>
    <row r="10" spans="1:33" x14ac:dyDescent="0.25">
      <c r="A10" s="197" t="s">
        <v>38</v>
      </c>
      <c r="B10" s="198"/>
      <c r="C10" s="199">
        <v>1086.64714</v>
      </c>
      <c r="D10" s="200"/>
      <c r="E10" s="199">
        <v>1248.9444699999999</v>
      </c>
      <c r="F10" s="200"/>
      <c r="G10" s="201">
        <v>901.18237999999997</v>
      </c>
      <c r="H10" s="200"/>
      <c r="I10" s="202">
        <f>IF(OR(E10=0,E10="-"),"-",IF(G10="-",(0-E10)/E10,(G10-E10)/E10))</f>
        <v>-0.2784447974696585</v>
      </c>
      <c r="K10" s="199">
        <v>1131.2282700000001</v>
      </c>
      <c r="L10" s="200"/>
      <c r="M10" s="199">
        <v>1137.47758</v>
      </c>
      <c r="N10" s="200"/>
      <c r="O10" s="201">
        <v>933.0729</v>
      </c>
      <c r="P10" s="200"/>
      <c r="Q10" s="202">
        <f>IF(OR(M10=0,M10="-"),"-",IF(O10="-",(0-M10)/M10,(O10-M10)/M10))</f>
        <v>-0.17969996384456211</v>
      </c>
      <c r="S10" s="199">
        <v>106.70632999999999</v>
      </c>
      <c r="T10" s="200"/>
      <c r="U10" s="199">
        <v>118.79942</v>
      </c>
      <c r="V10" s="200"/>
      <c r="W10" s="201">
        <v>119.17648</v>
      </c>
      <c r="X10" s="200"/>
      <c r="Y10" s="202">
        <f>IF(OR(U10=0,U10="-"),"-",IF(W10="-",(0-U10)/U10,(W10-U10)/U10))</f>
        <v>3.1739212194807028E-3</v>
      </c>
      <c r="AA10" s="199">
        <v>1024.5219400000001</v>
      </c>
      <c r="AB10" s="200"/>
      <c r="AC10" s="199">
        <v>1018.67816</v>
      </c>
      <c r="AD10" s="200"/>
      <c r="AE10" s="201">
        <v>813.89642000000003</v>
      </c>
      <c r="AF10" s="200"/>
      <c r="AG10" s="202">
        <f>IF(OR(AC10=0,AC10="-"),"-",IF(AE10="-",(0-AC10)/AC10,(AE10-AC10)/AC10))</f>
        <v>-0.2010269268951442</v>
      </c>
    </row>
    <row r="12" spans="1:33" ht="18" x14ac:dyDescent="0.25">
      <c r="A12" s="203" t="s">
        <v>16</v>
      </c>
      <c r="B12" s="204"/>
      <c r="C12" s="205">
        <f>C7+C8+C9+C10</f>
        <v>1926.94686</v>
      </c>
      <c r="D12" s="206"/>
      <c r="E12" s="205">
        <f>E7+E8+E9+E10</f>
        <v>2280.8445499999998</v>
      </c>
      <c r="F12" s="206"/>
      <c r="G12" s="207">
        <f>G7+G8+G9+G10</f>
        <v>1911.2396800000001</v>
      </c>
      <c r="H12" s="206"/>
      <c r="I12" s="208">
        <f>IF(E12*1=0,"-",(G12-E12)/E12)</f>
        <v>-0.16204737407466005</v>
      </c>
      <c r="K12" s="205">
        <f>K7+K8+K9+K10</f>
        <v>2023.1645700000001</v>
      </c>
      <c r="L12" s="206"/>
      <c r="M12" s="205">
        <f>M7+M8+M9+M10</f>
        <v>2059.6778599999998</v>
      </c>
      <c r="N12" s="206"/>
      <c r="O12" s="207">
        <f>O7+O8+O9+O10</f>
        <v>1870.4442199999999</v>
      </c>
      <c r="P12" s="206"/>
      <c r="Q12" s="208">
        <f>IF(M12*1=0,"-",(O12-M12)/M12)</f>
        <v>-9.1875357634809918E-2</v>
      </c>
      <c r="S12" s="205">
        <f>S7+S8+S9+S10</f>
        <v>641.86315000000002</v>
      </c>
      <c r="T12" s="206"/>
      <c r="U12" s="205">
        <f>U7+U8+U9+U10</f>
        <v>636.05379999999991</v>
      </c>
      <c r="V12" s="206"/>
      <c r="W12" s="207">
        <f>W7+W8+W9+W10</f>
        <v>653.40057999999999</v>
      </c>
      <c r="X12" s="206"/>
      <c r="Y12" s="208">
        <f>IF(U12*1=0,"-",(W12-U12)/U12)</f>
        <v>2.7272504307025731E-2</v>
      </c>
      <c r="AA12" s="205">
        <f>AA7+AA8+AA9+AA10</f>
        <v>1381.30142</v>
      </c>
      <c r="AB12" s="206"/>
      <c r="AC12" s="205">
        <f>AC7+AC8+AC9+AC10</f>
        <v>1423.6240600000001</v>
      </c>
      <c r="AD12" s="206"/>
      <c r="AE12" s="207">
        <f>AE7+AE8+AE9+AE10</f>
        <v>1217.0436400000001</v>
      </c>
      <c r="AF12" s="206"/>
      <c r="AG12" s="208">
        <f>IF(AC12*1=0,"-",(AE12-AC12)/AC12)</f>
        <v>-0.14510882880133397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C6:AD6"/>
    <mergeCell ref="AE6:AF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97" workbookViewId="0">
      <selection activeCell="N110" sqref="N110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7" width="8.140625" customWidth="1"/>
    <col min="8" max="10" width="12.7109375" customWidth="1"/>
    <col min="11" max="12" width="9.140625" customWidth="1"/>
  </cols>
  <sheetData>
    <row r="1" spans="1:12" ht="23.25" x14ac:dyDescent="0.25">
      <c r="A1" s="233" t="s">
        <v>192</v>
      </c>
      <c r="B1" s="234"/>
      <c r="C1" s="234"/>
      <c r="D1" s="234"/>
      <c r="E1" s="234"/>
      <c r="F1" s="234"/>
      <c r="G1" s="234"/>
      <c r="H1" s="234"/>
      <c r="I1" s="234"/>
      <c r="J1" s="209" t="s">
        <v>1</v>
      </c>
    </row>
    <row r="2" spans="1:12" ht="18" x14ac:dyDescent="0.25">
      <c r="A2" s="235" t="s">
        <v>2</v>
      </c>
      <c r="B2" s="234"/>
      <c r="C2" s="234"/>
      <c r="D2" s="234"/>
      <c r="E2" s="234"/>
      <c r="F2" s="234"/>
      <c r="G2" s="234"/>
      <c r="H2" s="234"/>
      <c r="I2" s="234"/>
      <c r="J2" s="209"/>
    </row>
    <row r="3" spans="1:12" ht="18" x14ac:dyDescent="0.25">
      <c r="A3" s="235" t="s">
        <v>3</v>
      </c>
      <c r="B3" s="234"/>
      <c r="C3" s="234"/>
      <c r="D3" s="234"/>
      <c r="E3" s="234"/>
      <c r="F3" s="234"/>
      <c r="G3" s="234"/>
      <c r="H3" s="234"/>
      <c r="I3" s="234"/>
      <c r="J3" s="209"/>
    </row>
    <row r="5" spans="1:12" ht="51" customHeight="1" x14ac:dyDescent="0.25">
      <c r="A5" s="210" t="s">
        <v>8</v>
      </c>
      <c r="B5" s="240" t="s">
        <v>18</v>
      </c>
      <c r="C5" s="240" t="s">
        <v>19</v>
      </c>
      <c r="D5" s="241" t="s">
        <v>60</v>
      </c>
      <c r="E5" s="241" t="s">
        <v>11</v>
      </c>
      <c r="F5" s="241" t="s">
        <v>12</v>
      </c>
      <c r="G5" s="241" t="s">
        <v>38</v>
      </c>
      <c r="H5" s="242" t="s">
        <v>20</v>
      </c>
      <c r="I5" s="242" t="s">
        <v>20</v>
      </c>
      <c r="J5" s="242" t="s">
        <v>20</v>
      </c>
    </row>
    <row r="6" spans="1:12" x14ac:dyDescent="0.25">
      <c r="A6" s="212" t="s">
        <v>21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2" ht="15.75" x14ac:dyDescent="0.25">
      <c r="A7" s="212" t="s">
        <v>22</v>
      </c>
      <c r="B7" s="234"/>
      <c r="C7" s="234"/>
      <c r="D7" s="234"/>
      <c r="E7" s="234"/>
      <c r="F7" s="234"/>
      <c r="G7" s="234"/>
      <c r="H7" s="211">
        <v>2015</v>
      </c>
      <c r="I7" s="211">
        <v>2014</v>
      </c>
      <c r="J7" s="211">
        <v>2013</v>
      </c>
    </row>
    <row r="8" spans="1:12" ht="15.75" x14ac:dyDescent="0.25">
      <c r="A8" s="213" t="s">
        <v>23</v>
      </c>
      <c r="B8" s="243"/>
      <c r="C8" s="234"/>
      <c r="D8" s="214"/>
      <c r="E8" s="214"/>
      <c r="F8" s="214"/>
      <c r="G8" s="214"/>
      <c r="H8" s="215"/>
      <c r="I8" s="216"/>
      <c r="J8" s="216"/>
    </row>
    <row r="9" spans="1:12" ht="15.75" x14ac:dyDescent="0.25">
      <c r="A9" s="217" t="s">
        <v>154</v>
      </c>
      <c r="B9" s="244"/>
      <c r="C9" s="234"/>
      <c r="D9" s="218">
        <v>0</v>
      </c>
      <c r="E9" s="218">
        <v>0</v>
      </c>
      <c r="F9" s="218">
        <v>0</v>
      </c>
      <c r="G9" s="218">
        <v>2.306</v>
      </c>
      <c r="H9" s="219">
        <f t="shared" ref="H9:H22" si="0">SUM(D9,E9,F9,G9)</f>
        <v>2.306</v>
      </c>
      <c r="I9" s="218">
        <v>2.6371199999999999</v>
      </c>
      <c r="J9" s="218">
        <v>3.4356399999999998</v>
      </c>
      <c r="K9" s="244"/>
      <c r="L9" s="234"/>
    </row>
    <row r="10" spans="1:12" ht="15.75" x14ac:dyDescent="0.25">
      <c r="A10" s="220" t="s">
        <v>24</v>
      </c>
      <c r="B10" s="245"/>
      <c r="C10" s="234"/>
      <c r="D10" s="221">
        <v>0</v>
      </c>
      <c r="E10" s="221">
        <v>0</v>
      </c>
      <c r="F10" s="221">
        <v>0</v>
      </c>
      <c r="G10" s="221">
        <v>6.3443199999999997</v>
      </c>
      <c r="H10" s="222">
        <f t="shared" si="0"/>
        <v>6.3443199999999997</v>
      </c>
      <c r="I10" s="221">
        <v>14.42074</v>
      </c>
      <c r="J10" s="221">
        <v>25.35622</v>
      </c>
    </row>
    <row r="11" spans="1:12" ht="15.75" x14ac:dyDescent="0.25">
      <c r="A11" s="217" t="s">
        <v>26</v>
      </c>
      <c r="B11" s="244"/>
      <c r="C11" s="234"/>
      <c r="D11" s="218">
        <v>0</v>
      </c>
      <c r="E11" s="218">
        <v>0</v>
      </c>
      <c r="F11" s="218">
        <v>0</v>
      </c>
      <c r="G11" s="218">
        <v>0</v>
      </c>
      <c r="H11" s="219">
        <f t="shared" si="0"/>
        <v>0</v>
      </c>
      <c r="I11" s="218">
        <v>7.8200000000000006E-2</v>
      </c>
      <c r="J11" s="218">
        <v>0</v>
      </c>
    </row>
    <row r="12" spans="1:12" ht="15.75" x14ac:dyDescent="0.25">
      <c r="A12" s="220" t="s">
        <v>28</v>
      </c>
      <c r="B12" s="245"/>
      <c r="C12" s="234"/>
      <c r="D12" s="221">
        <v>0</v>
      </c>
      <c r="E12" s="221">
        <v>0</v>
      </c>
      <c r="F12" s="221">
        <v>0</v>
      </c>
      <c r="G12" s="221">
        <v>44.529499999999999</v>
      </c>
      <c r="H12" s="222">
        <f t="shared" si="0"/>
        <v>44.529499999999999</v>
      </c>
      <c r="I12" s="221">
        <v>38.049079999999996</v>
      </c>
      <c r="J12" s="221">
        <v>57.199100000000001</v>
      </c>
    </row>
    <row r="13" spans="1:12" ht="15.75" x14ac:dyDescent="0.25">
      <c r="A13" s="217" t="s">
        <v>29</v>
      </c>
      <c r="B13" s="244"/>
      <c r="C13" s="234"/>
      <c r="D13" s="218">
        <v>0</v>
      </c>
      <c r="E13" s="218">
        <v>0</v>
      </c>
      <c r="F13" s="218">
        <v>0</v>
      </c>
      <c r="G13" s="218">
        <v>11.065300000000001</v>
      </c>
      <c r="H13" s="219">
        <f t="shared" si="0"/>
        <v>11.065300000000001</v>
      </c>
      <c r="I13" s="218">
        <v>14.111879999999999</v>
      </c>
      <c r="J13" s="218">
        <v>11.344659999999999</v>
      </c>
    </row>
    <row r="14" spans="1:12" ht="15.75" x14ac:dyDescent="0.25">
      <c r="A14" s="220" t="s">
        <v>30</v>
      </c>
      <c r="B14" s="245"/>
      <c r="C14" s="234"/>
      <c r="D14" s="221">
        <v>0</v>
      </c>
      <c r="E14" s="221">
        <v>0</v>
      </c>
      <c r="F14" s="221">
        <v>0</v>
      </c>
      <c r="G14" s="221">
        <v>1.0580000000000001</v>
      </c>
      <c r="H14" s="222">
        <f t="shared" si="0"/>
        <v>1.0580000000000001</v>
      </c>
      <c r="I14" s="221">
        <v>0.69</v>
      </c>
      <c r="J14" s="221">
        <v>0.437</v>
      </c>
    </row>
    <row r="15" spans="1:12" ht="15.75" x14ac:dyDescent="0.25">
      <c r="A15" s="217" t="s">
        <v>177</v>
      </c>
      <c r="B15" s="244"/>
      <c r="C15" s="234"/>
      <c r="D15" s="218">
        <v>0</v>
      </c>
      <c r="E15" s="218">
        <v>0</v>
      </c>
      <c r="F15" s="218">
        <v>0</v>
      </c>
      <c r="G15" s="218">
        <v>4.7499599999999997</v>
      </c>
      <c r="H15" s="219">
        <f t="shared" si="0"/>
        <v>4.7499599999999997</v>
      </c>
      <c r="I15" s="218">
        <v>2.1408399999999999</v>
      </c>
      <c r="J15" s="218">
        <v>2.2080000000000002</v>
      </c>
    </row>
    <row r="16" spans="1:12" ht="15.75" x14ac:dyDescent="0.25">
      <c r="A16" s="220" t="s">
        <v>31</v>
      </c>
      <c r="B16" s="245"/>
      <c r="C16" s="234"/>
      <c r="D16" s="221">
        <v>0</v>
      </c>
      <c r="E16" s="221">
        <v>0</v>
      </c>
      <c r="F16" s="221">
        <v>0</v>
      </c>
      <c r="G16" s="221">
        <v>14.48602</v>
      </c>
      <c r="H16" s="222">
        <f t="shared" si="0"/>
        <v>14.48602</v>
      </c>
      <c r="I16" s="221">
        <v>12.6479</v>
      </c>
      <c r="J16" s="221">
        <v>13.41512</v>
      </c>
    </row>
    <row r="17" spans="1:12" ht="15.75" x14ac:dyDescent="0.25">
      <c r="A17" s="217" t="s">
        <v>178</v>
      </c>
      <c r="B17" s="244"/>
      <c r="C17" s="234"/>
      <c r="D17" s="218">
        <v>0</v>
      </c>
      <c r="E17" s="218">
        <v>0</v>
      </c>
      <c r="F17" s="218">
        <v>0</v>
      </c>
      <c r="G17" s="218">
        <v>0</v>
      </c>
      <c r="H17" s="219">
        <f t="shared" si="0"/>
        <v>0</v>
      </c>
      <c r="I17" s="218">
        <v>1.8859999999999998E-2</v>
      </c>
      <c r="J17" s="218">
        <v>7.8740000000000004E-2</v>
      </c>
    </row>
    <row r="18" spans="1:12" ht="15.75" x14ac:dyDescent="0.25">
      <c r="A18" s="220" t="s">
        <v>32</v>
      </c>
      <c r="B18" s="245"/>
      <c r="C18" s="234"/>
      <c r="D18" s="221">
        <v>0</v>
      </c>
      <c r="E18" s="221">
        <v>0</v>
      </c>
      <c r="F18" s="221">
        <v>0</v>
      </c>
      <c r="G18" s="221">
        <v>8.1950800000000008</v>
      </c>
      <c r="H18" s="222">
        <f t="shared" si="0"/>
        <v>8.1950800000000008</v>
      </c>
      <c r="I18" s="221">
        <v>4.0921599999999998</v>
      </c>
      <c r="J18" s="221">
        <v>19.423300000000001</v>
      </c>
    </row>
    <row r="19" spans="1:12" ht="15.75" x14ac:dyDescent="0.25">
      <c r="A19" s="217" t="s">
        <v>35</v>
      </c>
      <c r="B19" s="244"/>
      <c r="C19" s="234"/>
      <c r="D19" s="218">
        <v>0</v>
      </c>
      <c r="E19" s="218">
        <v>0</v>
      </c>
      <c r="F19" s="218">
        <v>0</v>
      </c>
      <c r="G19" s="218">
        <v>2.024</v>
      </c>
      <c r="H19" s="219">
        <f t="shared" si="0"/>
        <v>2.024</v>
      </c>
      <c r="I19" s="218">
        <v>4.1150000000000002</v>
      </c>
      <c r="J19" s="218">
        <v>2.4740000000000002</v>
      </c>
    </row>
    <row r="20" spans="1:12" ht="15.75" x14ac:dyDescent="0.25">
      <c r="A20" s="220" t="s">
        <v>155</v>
      </c>
      <c r="B20" s="245"/>
      <c r="C20" s="234"/>
      <c r="D20" s="221">
        <v>0</v>
      </c>
      <c r="E20" s="221">
        <v>0</v>
      </c>
      <c r="F20" s="221">
        <v>0</v>
      </c>
      <c r="G20" s="221">
        <v>9.1999999999999998E-2</v>
      </c>
      <c r="H20" s="222">
        <f t="shared" si="0"/>
        <v>9.1999999999999998E-2</v>
      </c>
      <c r="I20" s="221">
        <v>2.3E-2</v>
      </c>
      <c r="J20" s="221">
        <v>2.93E-2</v>
      </c>
    </row>
    <row r="21" spans="1:12" ht="15.75" x14ac:dyDescent="0.25">
      <c r="A21" s="217" t="s">
        <v>37</v>
      </c>
      <c r="B21" s="244"/>
      <c r="C21" s="234"/>
      <c r="D21" s="218">
        <v>0</v>
      </c>
      <c r="E21" s="218">
        <v>0</v>
      </c>
      <c r="F21" s="218">
        <v>0</v>
      </c>
      <c r="G21" s="218">
        <v>39.901240000000001</v>
      </c>
      <c r="H21" s="219">
        <f t="shared" si="0"/>
        <v>39.901240000000001</v>
      </c>
      <c r="I21" s="218">
        <v>57.998139999999999</v>
      </c>
      <c r="J21" s="218">
        <v>52.859079999999999</v>
      </c>
    </row>
    <row r="22" spans="1:12" ht="15.75" x14ac:dyDescent="0.25">
      <c r="A22" s="220" t="s">
        <v>38</v>
      </c>
      <c r="B22" s="245"/>
      <c r="C22" s="234"/>
      <c r="D22" s="221">
        <v>0</v>
      </c>
      <c r="E22" s="221">
        <v>0</v>
      </c>
      <c r="F22" s="221">
        <v>0</v>
      </c>
      <c r="G22" s="221">
        <v>0</v>
      </c>
      <c r="H22" s="222">
        <f t="shared" si="0"/>
        <v>0</v>
      </c>
      <c r="I22" s="221">
        <v>9.3930000000000007</v>
      </c>
      <c r="J22" s="221">
        <v>2.9769999999999999</v>
      </c>
    </row>
    <row r="23" spans="1:12" ht="15.75" x14ac:dyDescent="0.25">
      <c r="A23" s="223" t="s">
        <v>39</v>
      </c>
      <c r="B23" s="246"/>
      <c r="C23" s="234"/>
      <c r="D23" s="224">
        <f t="shared" ref="D23:J23" si="1">SUM(D9,D10,D11,D12,D13,D14,D15,D16,D17,D18,D19,D20,D21,D22)</f>
        <v>0</v>
      </c>
      <c r="E23" s="224">
        <f t="shared" si="1"/>
        <v>0</v>
      </c>
      <c r="F23" s="224">
        <f t="shared" si="1"/>
        <v>0</v>
      </c>
      <c r="G23" s="224">
        <f t="shared" si="1"/>
        <v>134.75142</v>
      </c>
      <c r="H23" s="225">
        <f t="shared" si="1"/>
        <v>134.75142</v>
      </c>
      <c r="I23" s="221">
        <f t="shared" si="1"/>
        <v>160.41591999999997</v>
      </c>
      <c r="J23" s="221">
        <f t="shared" si="1"/>
        <v>191.23716000000002</v>
      </c>
    </row>
    <row r="25" spans="1:12" ht="15.75" x14ac:dyDescent="0.25">
      <c r="A25" s="213" t="s">
        <v>40</v>
      </c>
      <c r="B25" s="243"/>
      <c r="C25" s="234"/>
      <c r="D25" s="214"/>
      <c r="E25" s="214"/>
      <c r="F25" s="214"/>
      <c r="G25" s="214"/>
      <c r="H25" s="215"/>
      <c r="I25" s="216"/>
      <c r="J25" s="216"/>
    </row>
    <row r="26" spans="1:12" ht="15.75" x14ac:dyDescent="0.25">
      <c r="A26" s="217" t="s">
        <v>41</v>
      </c>
      <c r="B26" s="244"/>
      <c r="C26" s="234"/>
      <c r="D26" s="218">
        <v>0</v>
      </c>
      <c r="E26" s="218">
        <v>0</v>
      </c>
      <c r="F26" s="218">
        <v>0</v>
      </c>
      <c r="G26" s="218">
        <v>0</v>
      </c>
      <c r="H26" s="219">
        <f t="shared" ref="H26:H32" si="2">SUM(D26,E26,F26,G26)</f>
        <v>0</v>
      </c>
      <c r="I26" s="218">
        <v>1.518</v>
      </c>
      <c r="J26" s="218">
        <v>2.1343999999999999</v>
      </c>
      <c r="K26" s="244"/>
      <c r="L26" s="234"/>
    </row>
    <row r="27" spans="1:12" ht="15.75" x14ac:dyDescent="0.25">
      <c r="A27" s="220" t="s">
        <v>42</v>
      </c>
      <c r="B27" s="245"/>
      <c r="C27" s="234"/>
      <c r="D27" s="221">
        <v>0</v>
      </c>
      <c r="E27" s="221">
        <v>0</v>
      </c>
      <c r="F27" s="221">
        <v>0</v>
      </c>
      <c r="G27" s="221">
        <v>0</v>
      </c>
      <c r="H27" s="222">
        <f t="shared" si="2"/>
        <v>0</v>
      </c>
      <c r="I27" s="221">
        <v>4.0140000000000002</v>
      </c>
      <c r="J27" s="221">
        <v>0.94099999999999995</v>
      </c>
    </row>
    <row r="28" spans="1:12" ht="15.75" x14ac:dyDescent="0.25">
      <c r="A28" s="217" t="s">
        <v>156</v>
      </c>
      <c r="B28" s="244"/>
      <c r="C28" s="234"/>
      <c r="D28" s="218">
        <v>0</v>
      </c>
      <c r="E28" s="218">
        <v>0</v>
      </c>
      <c r="F28" s="218">
        <v>0</v>
      </c>
      <c r="G28" s="218">
        <v>0.37352000000000002</v>
      </c>
      <c r="H28" s="219">
        <f t="shared" si="2"/>
        <v>0.37352000000000002</v>
      </c>
      <c r="I28" s="218">
        <v>1.0543199999999999</v>
      </c>
      <c r="J28" s="218">
        <v>0.65273999999999999</v>
      </c>
    </row>
    <row r="29" spans="1:12" ht="15.75" x14ac:dyDescent="0.25">
      <c r="A29" s="220" t="s">
        <v>157</v>
      </c>
      <c r="B29" s="245"/>
      <c r="C29" s="234"/>
      <c r="D29" s="221">
        <v>0</v>
      </c>
      <c r="E29" s="221">
        <v>0</v>
      </c>
      <c r="F29" s="221">
        <v>0</v>
      </c>
      <c r="G29" s="221">
        <v>0</v>
      </c>
      <c r="H29" s="222">
        <f t="shared" si="2"/>
        <v>0</v>
      </c>
      <c r="I29" s="221">
        <v>0.36899999999999999</v>
      </c>
      <c r="J29" s="221">
        <v>0.21199999999999999</v>
      </c>
    </row>
    <row r="30" spans="1:12" ht="15.75" x14ac:dyDescent="0.25">
      <c r="A30" s="217" t="s">
        <v>158</v>
      </c>
      <c r="B30" s="244"/>
      <c r="C30" s="234"/>
      <c r="D30" s="218">
        <v>0</v>
      </c>
      <c r="E30" s="218">
        <v>0</v>
      </c>
      <c r="F30" s="218">
        <v>0</v>
      </c>
      <c r="G30" s="218">
        <v>0</v>
      </c>
      <c r="H30" s="219">
        <f t="shared" si="2"/>
        <v>0</v>
      </c>
      <c r="I30" s="218">
        <v>0</v>
      </c>
      <c r="J30" s="218">
        <v>6.8000000000000005E-2</v>
      </c>
    </row>
    <row r="31" spans="1:12" ht="15.75" x14ac:dyDescent="0.25">
      <c r="A31" s="220" t="s">
        <v>43</v>
      </c>
      <c r="B31" s="245"/>
      <c r="C31" s="234"/>
      <c r="D31" s="221">
        <v>0</v>
      </c>
      <c r="E31" s="221">
        <v>0</v>
      </c>
      <c r="F31" s="221">
        <v>0</v>
      </c>
      <c r="G31" s="221">
        <v>1.5129999999999999</v>
      </c>
      <c r="H31" s="222">
        <f t="shared" si="2"/>
        <v>1.5129999999999999</v>
      </c>
      <c r="I31" s="221">
        <v>0</v>
      </c>
      <c r="J31" s="221">
        <v>0</v>
      </c>
    </row>
    <row r="32" spans="1:12" ht="15.75" x14ac:dyDescent="0.25">
      <c r="A32" s="217" t="s">
        <v>44</v>
      </c>
      <c r="B32" s="244"/>
      <c r="C32" s="234"/>
      <c r="D32" s="218">
        <v>0</v>
      </c>
      <c r="E32" s="218">
        <v>0</v>
      </c>
      <c r="F32" s="218">
        <v>0</v>
      </c>
      <c r="G32" s="218">
        <v>4.806</v>
      </c>
      <c r="H32" s="219">
        <f t="shared" si="2"/>
        <v>4.806</v>
      </c>
      <c r="I32" s="218">
        <v>0</v>
      </c>
      <c r="J32" s="218">
        <v>0</v>
      </c>
    </row>
    <row r="33" spans="1:12" ht="15.75" x14ac:dyDescent="0.25">
      <c r="A33" s="223" t="s">
        <v>39</v>
      </c>
      <c r="B33" s="246"/>
      <c r="C33" s="234"/>
      <c r="D33" s="224">
        <f t="shared" ref="D33:J33" si="3">SUM(D26,D27,D28,D29,D30,D31,D32)</f>
        <v>0</v>
      </c>
      <c r="E33" s="224">
        <f t="shared" si="3"/>
        <v>0</v>
      </c>
      <c r="F33" s="224">
        <f t="shared" si="3"/>
        <v>0</v>
      </c>
      <c r="G33" s="224">
        <f t="shared" si="3"/>
        <v>6.69252</v>
      </c>
      <c r="H33" s="225">
        <f t="shared" si="3"/>
        <v>6.69252</v>
      </c>
      <c r="I33" s="221">
        <f t="shared" si="3"/>
        <v>6.9553199999999995</v>
      </c>
      <c r="J33" s="221">
        <f t="shared" si="3"/>
        <v>4.00814</v>
      </c>
    </row>
    <row r="35" spans="1:12" ht="15.75" x14ac:dyDescent="0.25">
      <c r="A35" s="213" t="s">
        <v>47</v>
      </c>
      <c r="B35" s="243"/>
      <c r="C35" s="234"/>
      <c r="D35" s="214"/>
      <c r="E35" s="214"/>
      <c r="F35" s="214"/>
      <c r="G35" s="214"/>
      <c r="H35" s="215"/>
      <c r="I35" s="216"/>
      <c r="J35" s="216"/>
    </row>
    <row r="36" spans="1:12" ht="15.75" x14ac:dyDescent="0.25">
      <c r="A36" s="217" t="s">
        <v>49</v>
      </c>
      <c r="B36" s="244"/>
      <c r="C36" s="234"/>
      <c r="D36" s="218">
        <v>0</v>
      </c>
      <c r="E36" s="218">
        <v>0</v>
      </c>
      <c r="F36" s="218">
        <v>0.76819999999999999</v>
      </c>
      <c r="G36" s="218">
        <v>0</v>
      </c>
      <c r="H36" s="219">
        <f>SUM(D36,E36,F36,G36)</f>
        <v>0.76819999999999999</v>
      </c>
      <c r="I36" s="218">
        <v>1.196</v>
      </c>
      <c r="J36" s="218">
        <v>0</v>
      </c>
      <c r="K36" s="244"/>
      <c r="L36" s="234"/>
    </row>
    <row r="37" spans="1:12" ht="15.75" x14ac:dyDescent="0.25">
      <c r="A37" s="220" t="s">
        <v>50</v>
      </c>
      <c r="B37" s="245"/>
      <c r="C37" s="234"/>
      <c r="D37" s="221">
        <v>0</v>
      </c>
      <c r="E37" s="221">
        <v>0</v>
      </c>
      <c r="F37" s="221">
        <v>0</v>
      </c>
      <c r="G37" s="221">
        <v>0</v>
      </c>
      <c r="H37" s="222">
        <f>SUM(D37,E37,F37,G37)</f>
        <v>0</v>
      </c>
      <c r="I37" s="221">
        <v>2.3E-2</v>
      </c>
      <c r="J37" s="221">
        <v>2.2079999999999999E-2</v>
      </c>
    </row>
    <row r="38" spans="1:12" ht="15.75" x14ac:dyDescent="0.25">
      <c r="A38" s="217" t="s">
        <v>54</v>
      </c>
      <c r="B38" s="244"/>
      <c r="C38" s="234"/>
      <c r="D38" s="218">
        <v>0</v>
      </c>
      <c r="E38" s="218">
        <v>0</v>
      </c>
      <c r="F38" s="218">
        <v>5.5199999999999999E-2</v>
      </c>
      <c r="G38" s="218">
        <v>0</v>
      </c>
      <c r="H38" s="219">
        <f>SUM(D38,E38,F38,G38)</f>
        <v>5.5199999999999999E-2</v>
      </c>
      <c r="I38" s="218">
        <v>2.76E-2</v>
      </c>
      <c r="J38" s="218">
        <v>0</v>
      </c>
    </row>
    <row r="39" spans="1:12" ht="15.75" x14ac:dyDescent="0.25">
      <c r="A39" s="223" t="s">
        <v>39</v>
      </c>
      <c r="B39" s="246"/>
      <c r="C39" s="234"/>
      <c r="D39" s="224">
        <f t="shared" ref="D39:J39" si="4">SUM(D36,D37,D38)</f>
        <v>0</v>
      </c>
      <c r="E39" s="224">
        <f t="shared" si="4"/>
        <v>0</v>
      </c>
      <c r="F39" s="224">
        <f t="shared" si="4"/>
        <v>0.82340000000000002</v>
      </c>
      <c r="G39" s="224">
        <f t="shared" si="4"/>
        <v>0</v>
      </c>
      <c r="H39" s="225">
        <f t="shared" si="4"/>
        <v>0.82340000000000002</v>
      </c>
      <c r="I39" s="221">
        <f t="shared" si="4"/>
        <v>1.2465999999999999</v>
      </c>
      <c r="J39" s="221">
        <f t="shared" si="4"/>
        <v>2.2079999999999999E-2</v>
      </c>
    </row>
    <row r="41" spans="1:12" ht="15.75" x14ac:dyDescent="0.25">
      <c r="A41" s="213" t="s">
        <v>58</v>
      </c>
      <c r="B41" s="243"/>
      <c r="C41" s="234"/>
      <c r="D41" s="214"/>
      <c r="E41" s="214"/>
      <c r="F41" s="214"/>
      <c r="G41" s="214"/>
      <c r="H41" s="215"/>
      <c r="I41" s="216"/>
      <c r="J41" s="216"/>
    </row>
    <row r="42" spans="1:12" ht="15.75" x14ac:dyDescent="0.25">
      <c r="A42" s="217" t="s">
        <v>59</v>
      </c>
      <c r="B42" s="244"/>
      <c r="C42" s="234"/>
      <c r="D42" s="218">
        <v>0</v>
      </c>
      <c r="E42" s="218">
        <v>0</v>
      </c>
      <c r="F42" s="218">
        <v>5.0599999999999999E-2</v>
      </c>
      <c r="G42" s="218">
        <v>0</v>
      </c>
      <c r="H42" s="219">
        <f>SUM(D42,E42,F42,G42)</f>
        <v>5.0599999999999999E-2</v>
      </c>
      <c r="I42" s="218">
        <v>0</v>
      </c>
      <c r="J42" s="218">
        <v>4.4999999999999998E-2</v>
      </c>
      <c r="K42" s="244"/>
      <c r="L42" s="234"/>
    </row>
    <row r="43" spans="1:12" ht="15.75" x14ac:dyDescent="0.25">
      <c r="A43" s="220" t="s">
        <v>60</v>
      </c>
      <c r="B43" s="245"/>
      <c r="C43" s="234"/>
      <c r="D43" s="221">
        <v>0</v>
      </c>
      <c r="E43" s="221">
        <v>0</v>
      </c>
      <c r="F43" s="221">
        <v>0</v>
      </c>
      <c r="G43" s="221">
        <v>93.99606</v>
      </c>
      <c r="H43" s="222">
        <f>SUM(D43,E43,F43,G43)</f>
        <v>93.99606</v>
      </c>
      <c r="I43" s="221">
        <v>121.77394</v>
      </c>
      <c r="J43" s="221">
        <v>73.747699999999995</v>
      </c>
    </row>
    <row r="44" spans="1:12" ht="15.75" x14ac:dyDescent="0.25">
      <c r="A44" s="223" t="s">
        <v>39</v>
      </c>
      <c r="B44" s="246"/>
      <c r="C44" s="234"/>
      <c r="D44" s="224">
        <f t="shared" ref="D44:J44" si="5">SUM(D42,D43)</f>
        <v>0</v>
      </c>
      <c r="E44" s="224">
        <f t="shared" si="5"/>
        <v>0</v>
      </c>
      <c r="F44" s="224">
        <f t="shared" si="5"/>
        <v>5.0599999999999999E-2</v>
      </c>
      <c r="G44" s="224">
        <f t="shared" si="5"/>
        <v>93.99606</v>
      </c>
      <c r="H44" s="225">
        <f t="shared" si="5"/>
        <v>94.046660000000003</v>
      </c>
      <c r="I44" s="221">
        <f t="shared" si="5"/>
        <v>121.77394</v>
      </c>
      <c r="J44" s="221">
        <f t="shared" si="5"/>
        <v>73.792699999999996</v>
      </c>
    </row>
    <row r="46" spans="1:12" ht="15.75" x14ac:dyDescent="0.25">
      <c r="A46" s="213" t="s">
        <v>61</v>
      </c>
      <c r="B46" s="243"/>
      <c r="C46" s="234"/>
      <c r="D46" s="214"/>
      <c r="E46" s="214"/>
      <c r="F46" s="214"/>
      <c r="G46" s="214"/>
      <c r="H46" s="215"/>
      <c r="I46" s="216"/>
      <c r="J46" s="216"/>
    </row>
    <row r="47" spans="1:12" ht="15.75" x14ac:dyDescent="0.25">
      <c r="A47" s="217" t="s">
        <v>62</v>
      </c>
      <c r="B47" s="244"/>
      <c r="C47" s="234"/>
      <c r="D47" s="218">
        <v>0</v>
      </c>
      <c r="E47" s="218">
        <v>0</v>
      </c>
      <c r="F47" s="218">
        <v>0</v>
      </c>
      <c r="G47" s="218">
        <v>0</v>
      </c>
      <c r="H47" s="219">
        <f t="shared" ref="H47:H63" si="6">SUM(D47,E47,F47,G47)</f>
        <v>0</v>
      </c>
      <c r="I47" s="218">
        <v>21.274999999999999</v>
      </c>
      <c r="J47" s="218">
        <v>20.466000000000001</v>
      </c>
      <c r="K47" s="244"/>
      <c r="L47" s="234"/>
    </row>
    <row r="48" spans="1:12" ht="15.75" x14ac:dyDescent="0.25">
      <c r="A48" s="220" t="s">
        <v>11</v>
      </c>
      <c r="B48" s="245"/>
      <c r="C48" s="234"/>
      <c r="D48" s="221">
        <v>0</v>
      </c>
      <c r="E48" s="221">
        <v>0</v>
      </c>
      <c r="F48" s="221">
        <v>143.10784000000001</v>
      </c>
      <c r="G48" s="221">
        <v>194.64341999999999</v>
      </c>
      <c r="H48" s="222">
        <f t="shared" si="6"/>
        <v>337.75126</v>
      </c>
      <c r="I48" s="221">
        <v>395.37090000000001</v>
      </c>
      <c r="J48" s="221">
        <v>461.50758000000002</v>
      </c>
    </row>
    <row r="49" spans="1:10" ht="15.75" x14ac:dyDescent="0.25">
      <c r="A49" s="217" t="s">
        <v>63</v>
      </c>
      <c r="B49" s="244"/>
      <c r="C49" s="234"/>
      <c r="D49" s="218">
        <v>0</v>
      </c>
      <c r="E49" s="218">
        <v>0</v>
      </c>
      <c r="F49" s="218">
        <v>15.76052</v>
      </c>
      <c r="G49" s="218">
        <v>0</v>
      </c>
      <c r="H49" s="219">
        <f t="shared" si="6"/>
        <v>15.76052</v>
      </c>
      <c r="I49" s="218">
        <v>3.2176999999999998</v>
      </c>
      <c r="J49" s="218">
        <v>0.23</v>
      </c>
    </row>
    <row r="50" spans="1:10" ht="15.75" x14ac:dyDescent="0.25">
      <c r="A50" s="220" t="s">
        <v>64</v>
      </c>
      <c r="B50" s="245"/>
      <c r="C50" s="234"/>
      <c r="D50" s="221">
        <v>0</v>
      </c>
      <c r="E50" s="221">
        <v>0</v>
      </c>
      <c r="F50" s="221">
        <v>0</v>
      </c>
      <c r="G50" s="221">
        <v>0</v>
      </c>
      <c r="H50" s="222">
        <f t="shared" si="6"/>
        <v>0</v>
      </c>
      <c r="I50" s="221">
        <v>1.0089999999999999</v>
      </c>
      <c r="J50" s="221">
        <v>0</v>
      </c>
    </row>
    <row r="51" spans="1:10" ht="15.75" x14ac:dyDescent="0.25">
      <c r="A51" s="217" t="s">
        <v>66</v>
      </c>
      <c r="B51" s="244"/>
      <c r="C51" s="234"/>
      <c r="D51" s="218">
        <v>0</v>
      </c>
      <c r="E51" s="218">
        <v>0</v>
      </c>
      <c r="F51" s="218">
        <v>19.434999999999999</v>
      </c>
      <c r="G51" s="218">
        <v>5.5E-2</v>
      </c>
      <c r="H51" s="219">
        <f t="shared" si="6"/>
        <v>19.489999999999998</v>
      </c>
      <c r="I51" s="218">
        <v>11.545999999999999</v>
      </c>
      <c r="J51" s="218">
        <v>10.119999999999999</v>
      </c>
    </row>
    <row r="52" spans="1:10" ht="15.75" x14ac:dyDescent="0.25">
      <c r="A52" s="220" t="s">
        <v>67</v>
      </c>
      <c r="B52" s="245"/>
      <c r="C52" s="234"/>
      <c r="D52" s="221">
        <v>0</v>
      </c>
      <c r="E52" s="221">
        <v>0</v>
      </c>
      <c r="F52" s="221">
        <v>0</v>
      </c>
      <c r="G52" s="221">
        <v>0</v>
      </c>
      <c r="H52" s="222">
        <f t="shared" si="6"/>
        <v>0</v>
      </c>
      <c r="I52" s="221">
        <v>4.5999999999999999E-2</v>
      </c>
      <c r="J52" s="221">
        <v>0.52683999999999997</v>
      </c>
    </row>
    <row r="53" spans="1:10" ht="15.75" x14ac:dyDescent="0.25">
      <c r="A53" s="217" t="s">
        <v>68</v>
      </c>
      <c r="B53" s="244"/>
      <c r="C53" s="234"/>
      <c r="D53" s="218">
        <v>0</v>
      </c>
      <c r="E53" s="218">
        <v>0</v>
      </c>
      <c r="F53" s="218">
        <v>8.7400000000000005E-2</v>
      </c>
      <c r="G53" s="218">
        <v>0</v>
      </c>
      <c r="H53" s="219">
        <f t="shared" si="6"/>
        <v>8.7400000000000005E-2</v>
      </c>
      <c r="I53" s="218">
        <v>0.33579999999999999</v>
      </c>
      <c r="J53" s="218">
        <v>4.5999999999999999E-2</v>
      </c>
    </row>
    <row r="54" spans="1:10" ht="15.75" x14ac:dyDescent="0.25">
      <c r="A54" s="220" t="s">
        <v>70</v>
      </c>
      <c r="B54" s="245"/>
      <c r="C54" s="234"/>
      <c r="D54" s="221">
        <v>0</v>
      </c>
      <c r="E54" s="221">
        <v>0</v>
      </c>
      <c r="F54" s="221">
        <v>0.6946</v>
      </c>
      <c r="G54" s="221">
        <v>0</v>
      </c>
      <c r="H54" s="222">
        <f t="shared" si="6"/>
        <v>0.6946</v>
      </c>
      <c r="I54" s="221">
        <v>0.47977999999999998</v>
      </c>
      <c r="J54" s="221">
        <v>0.373</v>
      </c>
    </row>
    <row r="55" spans="1:10" ht="15.75" x14ac:dyDescent="0.25">
      <c r="A55" s="217" t="s">
        <v>183</v>
      </c>
      <c r="B55" s="244"/>
      <c r="C55" s="234"/>
      <c r="D55" s="218">
        <v>0</v>
      </c>
      <c r="E55" s="218">
        <v>0</v>
      </c>
      <c r="F55" s="218">
        <v>0.48208000000000001</v>
      </c>
      <c r="G55" s="218">
        <v>0</v>
      </c>
      <c r="H55" s="219">
        <f t="shared" si="6"/>
        <v>0.48208000000000001</v>
      </c>
      <c r="I55" s="218">
        <v>0.1265</v>
      </c>
      <c r="J55" s="218">
        <v>0</v>
      </c>
    </row>
    <row r="56" spans="1:10" ht="15.75" x14ac:dyDescent="0.25">
      <c r="A56" s="220" t="s">
        <v>73</v>
      </c>
      <c r="B56" s="245"/>
      <c r="C56" s="234"/>
      <c r="D56" s="221">
        <v>0</v>
      </c>
      <c r="E56" s="221">
        <v>0</v>
      </c>
      <c r="F56" s="221">
        <v>0</v>
      </c>
      <c r="G56" s="221">
        <v>0</v>
      </c>
      <c r="H56" s="222">
        <f t="shared" si="6"/>
        <v>0</v>
      </c>
      <c r="I56" s="221">
        <v>0</v>
      </c>
      <c r="J56" s="221">
        <v>0.33500000000000002</v>
      </c>
    </row>
    <row r="57" spans="1:10" ht="15.75" x14ac:dyDescent="0.25">
      <c r="A57" s="217" t="s">
        <v>74</v>
      </c>
      <c r="B57" s="244"/>
      <c r="C57" s="234"/>
      <c r="D57" s="218">
        <v>0</v>
      </c>
      <c r="E57" s="218">
        <v>0</v>
      </c>
      <c r="F57" s="218">
        <v>9.1999999999999998E-2</v>
      </c>
      <c r="G57" s="218">
        <v>0</v>
      </c>
      <c r="H57" s="219">
        <f t="shared" si="6"/>
        <v>9.1999999999999998E-2</v>
      </c>
      <c r="I57" s="218">
        <v>0</v>
      </c>
      <c r="J57" s="218">
        <v>0</v>
      </c>
    </row>
    <row r="58" spans="1:10" ht="15.75" x14ac:dyDescent="0.25">
      <c r="A58" s="220" t="s">
        <v>76</v>
      </c>
      <c r="B58" s="245"/>
      <c r="C58" s="234"/>
      <c r="D58" s="221">
        <v>0</v>
      </c>
      <c r="E58" s="221">
        <v>0</v>
      </c>
      <c r="F58" s="221">
        <v>0.4738</v>
      </c>
      <c r="G58" s="221">
        <v>7.59</v>
      </c>
      <c r="H58" s="222">
        <f t="shared" si="6"/>
        <v>8.0638000000000005</v>
      </c>
      <c r="I58" s="221">
        <v>12.467599999999999</v>
      </c>
      <c r="J58" s="221">
        <v>11.405559999999999</v>
      </c>
    </row>
    <row r="59" spans="1:10" ht="15.75" x14ac:dyDescent="0.25">
      <c r="A59" s="217" t="s">
        <v>77</v>
      </c>
      <c r="B59" s="244"/>
      <c r="C59" s="234"/>
      <c r="D59" s="218">
        <v>0</v>
      </c>
      <c r="E59" s="218">
        <v>0</v>
      </c>
      <c r="F59" s="218">
        <v>1.05386</v>
      </c>
      <c r="G59" s="218">
        <v>0</v>
      </c>
      <c r="H59" s="219">
        <f t="shared" si="6"/>
        <v>1.05386</v>
      </c>
      <c r="I59" s="218">
        <v>0.53820000000000001</v>
      </c>
      <c r="J59" s="218">
        <v>0.53900000000000003</v>
      </c>
    </row>
    <row r="60" spans="1:10" ht="15.75" x14ac:dyDescent="0.25">
      <c r="A60" s="220" t="s">
        <v>185</v>
      </c>
      <c r="B60" s="245"/>
      <c r="C60" s="234"/>
      <c r="D60" s="221">
        <v>0</v>
      </c>
      <c r="E60" s="221">
        <v>0</v>
      </c>
      <c r="F60" s="221">
        <v>0</v>
      </c>
      <c r="G60" s="221">
        <v>0</v>
      </c>
      <c r="H60" s="222">
        <f t="shared" si="6"/>
        <v>0</v>
      </c>
      <c r="I60" s="221">
        <v>0</v>
      </c>
      <c r="J60" s="221">
        <v>6.9000000000000006E-2</v>
      </c>
    </row>
    <row r="61" spans="1:10" ht="15.75" x14ac:dyDescent="0.25">
      <c r="A61" s="217" t="s">
        <v>79</v>
      </c>
      <c r="B61" s="244"/>
      <c r="C61" s="234"/>
      <c r="D61" s="218">
        <v>0</v>
      </c>
      <c r="E61" s="218">
        <v>0</v>
      </c>
      <c r="F61" s="218">
        <v>0</v>
      </c>
      <c r="G61" s="218">
        <v>0</v>
      </c>
      <c r="H61" s="219">
        <f t="shared" si="6"/>
        <v>0</v>
      </c>
      <c r="I61" s="218">
        <v>0</v>
      </c>
      <c r="J61" s="218">
        <v>5.1999999999999998E-2</v>
      </c>
    </row>
    <row r="62" spans="1:10" ht="15.75" x14ac:dyDescent="0.25">
      <c r="A62" s="220" t="s">
        <v>80</v>
      </c>
      <c r="B62" s="245"/>
      <c r="C62" s="234"/>
      <c r="D62" s="221">
        <v>0</v>
      </c>
      <c r="E62" s="221">
        <v>0</v>
      </c>
      <c r="F62" s="221">
        <v>0</v>
      </c>
      <c r="G62" s="221">
        <v>0</v>
      </c>
      <c r="H62" s="222">
        <f t="shared" si="6"/>
        <v>0</v>
      </c>
      <c r="I62" s="221">
        <v>17.02</v>
      </c>
      <c r="J62" s="221">
        <v>9.9</v>
      </c>
    </row>
    <row r="63" spans="1:10" ht="15.75" x14ac:dyDescent="0.25">
      <c r="A63" s="217" t="s">
        <v>38</v>
      </c>
      <c r="B63" s="244"/>
      <c r="C63" s="234"/>
      <c r="D63" s="218">
        <v>0</v>
      </c>
      <c r="E63" s="218">
        <v>0</v>
      </c>
      <c r="F63" s="218">
        <v>0</v>
      </c>
      <c r="G63" s="218">
        <v>0</v>
      </c>
      <c r="H63" s="219">
        <f t="shared" si="6"/>
        <v>0</v>
      </c>
      <c r="I63" s="218">
        <v>0.3</v>
      </c>
      <c r="J63" s="218">
        <v>0</v>
      </c>
    </row>
    <row r="64" spans="1:10" ht="15.75" x14ac:dyDescent="0.25">
      <c r="A64" s="223" t="s">
        <v>39</v>
      </c>
      <c r="B64" s="246"/>
      <c r="C64" s="234"/>
      <c r="D64" s="224">
        <f t="shared" ref="D64:J64" si="7">SUM(D47,D48,D49,D50,D51,D52,D53,D54,D55,D56,D57,D58,D59,D60,D61,D62,D63)</f>
        <v>0</v>
      </c>
      <c r="E64" s="224">
        <f t="shared" si="7"/>
        <v>0</v>
      </c>
      <c r="F64" s="224">
        <f t="shared" si="7"/>
        <v>181.18710000000002</v>
      </c>
      <c r="G64" s="224">
        <f t="shared" si="7"/>
        <v>202.28842</v>
      </c>
      <c r="H64" s="225">
        <f t="shared" si="7"/>
        <v>383.47551999999996</v>
      </c>
      <c r="I64" s="221">
        <f t="shared" si="7"/>
        <v>463.73248000000001</v>
      </c>
      <c r="J64" s="221">
        <f t="shared" si="7"/>
        <v>515.56997999999999</v>
      </c>
    </row>
    <row r="66" spans="1:12" ht="15.75" x14ac:dyDescent="0.25">
      <c r="A66" s="213" t="s">
        <v>82</v>
      </c>
      <c r="B66" s="243"/>
      <c r="C66" s="234"/>
      <c r="D66" s="214"/>
      <c r="E66" s="214"/>
      <c r="F66" s="214"/>
      <c r="G66" s="214"/>
      <c r="H66" s="215"/>
      <c r="I66" s="216"/>
      <c r="J66" s="216"/>
    </row>
    <row r="67" spans="1:12" ht="15.75" x14ac:dyDescent="0.25">
      <c r="A67" s="217" t="s">
        <v>83</v>
      </c>
      <c r="B67" s="244"/>
      <c r="C67" s="234"/>
      <c r="D67" s="218">
        <v>0</v>
      </c>
      <c r="E67" s="218">
        <v>0</v>
      </c>
      <c r="F67" s="218">
        <v>0</v>
      </c>
      <c r="G67" s="218">
        <v>0</v>
      </c>
      <c r="H67" s="219">
        <f t="shared" ref="H67:H82" si="8">SUM(D67,E67,F67,G67)</f>
        <v>0</v>
      </c>
      <c r="I67" s="218">
        <v>12.716699999999999</v>
      </c>
      <c r="J67" s="218">
        <v>2.6970000000000001</v>
      </c>
      <c r="K67" s="244"/>
      <c r="L67" s="234"/>
    </row>
    <row r="68" spans="1:12" ht="15.75" x14ac:dyDescent="0.25">
      <c r="A68" s="220" t="s">
        <v>166</v>
      </c>
      <c r="B68" s="245"/>
      <c r="C68" s="234"/>
      <c r="D68" s="221">
        <v>0</v>
      </c>
      <c r="E68" s="221">
        <v>0</v>
      </c>
      <c r="F68" s="221">
        <v>0</v>
      </c>
      <c r="G68" s="221">
        <v>0</v>
      </c>
      <c r="H68" s="222">
        <f t="shared" si="8"/>
        <v>0</v>
      </c>
      <c r="I68" s="221">
        <v>9.0999999999999998E-2</v>
      </c>
      <c r="J68" s="221">
        <v>0</v>
      </c>
    </row>
    <row r="69" spans="1:12" ht="15.75" x14ac:dyDescent="0.25">
      <c r="A69" s="217" t="s">
        <v>85</v>
      </c>
      <c r="B69" s="244"/>
      <c r="C69" s="234"/>
      <c r="D69" s="218">
        <v>0</v>
      </c>
      <c r="E69" s="218">
        <v>0</v>
      </c>
      <c r="F69" s="218">
        <v>0</v>
      </c>
      <c r="G69" s="218">
        <v>0</v>
      </c>
      <c r="H69" s="219">
        <f t="shared" si="8"/>
        <v>0</v>
      </c>
      <c r="I69" s="218">
        <v>9.0999999999999998E-2</v>
      </c>
      <c r="J69" s="218">
        <v>0</v>
      </c>
    </row>
    <row r="70" spans="1:12" ht="15.75" x14ac:dyDescent="0.25">
      <c r="A70" s="220" t="s">
        <v>87</v>
      </c>
      <c r="B70" s="245"/>
      <c r="C70" s="234"/>
      <c r="D70" s="221">
        <v>0</v>
      </c>
      <c r="E70" s="221">
        <v>0</v>
      </c>
      <c r="F70" s="221">
        <v>2.484</v>
      </c>
      <c r="G70" s="221">
        <v>16.260999999999999</v>
      </c>
      <c r="H70" s="222">
        <f t="shared" si="8"/>
        <v>18.744999999999997</v>
      </c>
      <c r="I70" s="221">
        <v>14.2098</v>
      </c>
      <c r="J70" s="221">
        <v>8.1103799999999993</v>
      </c>
    </row>
    <row r="71" spans="1:12" ht="15.75" x14ac:dyDescent="0.25">
      <c r="A71" s="217" t="s">
        <v>88</v>
      </c>
      <c r="B71" s="244"/>
      <c r="C71" s="234"/>
      <c r="D71" s="218">
        <v>0</v>
      </c>
      <c r="E71" s="218">
        <v>0</v>
      </c>
      <c r="F71" s="218">
        <v>0</v>
      </c>
      <c r="G71" s="218">
        <v>0</v>
      </c>
      <c r="H71" s="219">
        <f t="shared" si="8"/>
        <v>0</v>
      </c>
      <c r="I71" s="218">
        <v>0</v>
      </c>
      <c r="J71" s="218">
        <v>3.4959999999999998E-2</v>
      </c>
    </row>
    <row r="72" spans="1:12" ht="15.75" x14ac:dyDescent="0.25">
      <c r="A72" s="220" t="s">
        <v>91</v>
      </c>
      <c r="B72" s="245"/>
      <c r="C72" s="234"/>
      <c r="D72" s="221">
        <v>0</v>
      </c>
      <c r="E72" s="221">
        <v>0</v>
      </c>
      <c r="F72" s="221">
        <v>0</v>
      </c>
      <c r="G72" s="221">
        <v>19.274000000000001</v>
      </c>
      <c r="H72" s="222">
        <f t="shared" si="8"/>
        <v>19.274000000000001</v>
      </c>
      <c r="I72" s="221">
        <v>6.8659999999999997</v>
      </c>
      <c r="J72" s="221">
        <v>9.1890000000000001</v>
      </c>
    </row>
    <row r="73" spans="1:12" ht="15.75" x14ac:dyDescent="0.25">
      <c r="A73" s="217" t="s">
        <v>92</v>
      </c>
      <c r="B73" s="244"/>
      <c r="C73" s="234"/>
      <c r="D73" s="218">
        <v>0</v>
      </c>
      <c r="E73" s="218">
        <v>0</v>
      </c>
      <c r="F73" s="218">
        <v>0</v>
      </c>
      <c r="G73" s="218">
        <v>1.2889999999999999</v>
      </c>
      <c r="H73" s="219">
        <f t="shared" si="8"/>
        <v>1.2889999999999999</v>
      </c>
      <c r="I73" s="218">
        <v>0.69599999999999995</v>
      </c>
      <c r="J73" s="218">
        <v>4.4319199999999999</v>
      </c>
    </row>
    <row r="74" spans="1:12" ht="15.75" x14ac:dyDescent="0.25">
      <c r="A74" s="220" t="s">
        <v>193</v>
      </c>
      <c r="B74" s="245"/>
      <c r="C74" s="234"/>
      <c r="D74" s="221">
        <v>0</v>
      </c>
      <c r="E74" s="221">
        <v>0</v>
      </c>
      <c r="F74" s="221">
        <v>9.1999999999999998E-2</v>
      </c>
      <c r="G74" s="221">
        <v>0</v>
      </c>
      <c r="H74" s="222">
        <f t="shared" si="8"/>
        <v>9.1999999999999998E-2</v>
      </c>
      <c r="I74" s="221">
        <v>0</v>
      </c>
      <c r="J74" s="221">
        <v>0</v>
      </c>
    </row>
    <row r="75" spans="1:12" ht="15.75" x14ac:dyDescent="0.25">
      <c r="A75" s="217" t="s">
        <v>93</v>
      </c>
      <c r="B75" s="244"/>
      <c r="C75" s="234"/>
      <c r="D75" s="218">
        <v>0</v>
      </c>
      <c r="E75" s="218">
        <v>0</v>
      </c>
      <c r="F75" s="218">
        <v>0</v>
      </c>
      <c r="G75" s="218">
        <v>0</v>
      </c>
      <c r="H75" s="219">
        <f t="shared" si="8"/>
        <v>0</v>
      </c>
      <c r="I75" s="218">
        <v>0.23</v>
      </c>
      <c r="J75" s="218">
        <v>0</v>
      </c>
    </row>
    <row r="76" spans="1:12" ht="15.75" x14ac:dyDescent="0.25">
      <c r="A76" s="220" t="s">
        <v>95</v>
      </c>
      <c r="B76" s="245"/>
      <c r="C76" s="234"/>
      <c r="D76" s="221">
        <v>0</v>
      </c>
      <c r="E76" s="221">
        <v>0</v>
      </c>
      <c r="F76" s="221">
        <v>6.2100000000000002E-2</v>
      </c>
      <c r="G76" s="221">
        <v>0</v>
      </c>
      <c r="H76" s="222">
        <f t="shared" si="8"/>
        <v>6.2100000000000002E-2</v>
      </c>
      <c r="I76" s="221">
        <v>0.27139999999999997</v>
      </c>
      <c r="J76" s="221">
        <v>0.14760000000000001</v>
      </c>
    </row>
    <row r="77" spans="1:12" ht="15.75" x14ac:dyDescent="0.25">
      <c r="A77" s="217" t="s">
        <v>97</v>
      </c>
      <c r="B77" s="244"/>
      <c r="C77" s="234"/>
      <c r="D77" s="218">
        <v>0</v>
      </c>
      <c r="E77" s="218">
        <v>0</v>
      </c>
      <c r="F77" s="218">
        <v>0</v>
      </c>
      <c r="G77" s="218">
        <v>0</v>
      </c>
      <c r="H77" s="219">
        <f t="shared" si="8"/>
        <v>0</v>
      </c>
      <c r="I77" s="218">
        <v>2.76E-2</v>
      </c>
      <c r="J77" s="218">
        <v>0.05</v>
      </c>
    </row>
    <row r="78" spans="1:12" ht="15.75" x14ac:dyDescent="0.25">
      <c r="A78" s="220" t="s">
        <v>98</v>
      </c>
      <c r="B78" s="245"/>
      <c r="C78" s="234"/>
      <c r="D78" s="221">
        <v>0</v>
      </c>
      <c r="E78" s="221">
        <v>0</v>
      </c>
      <c r="F78" s="221">
        <v>0</v>
      </c>
      <c r="G78" s="221">
        <v>0</v>
      </c>
      <c r="H78" s="222">
        <f t="shared" si="8"/>
        <v>0</v>
      </c>
      <c r="I78" s="221">
        <v>0</v>
      </c>
      <c r="J78" s="221">
        <v>1.196E-2</v>
      </c>
    </row>
    <row r="79" spans="1:12" ht="15.75" x14ac:dyDescent="0.25">
      <c r="A79" s="217" t="s">
        <v>99</v>
      </c>
      <c r="B79" s="244"/>
      <c r="C79" s="234"/>
      <c r="D79" s="218">
        <v>0</v>
      </c>
      <c r="E79" s="218">
        <v>0</v>
      </c>
      <c r="F79" s="218">
        <v>0</v>
      </c>
      <c r="G79" s="218">
        <v>0</v>
      </c>
      <c r="H79" s="219">
        <f t="shared" si="8"/>
        <v>0</v>
      </c>
      <c r="I79" s="218">
        <v>0</v>
      </c>
      <c r="J79" s="218">
        <v>9.1999999999999998E-2</v>
      </c>
    </row>
    <row r="80" spans="1:12" ht="15.75" x14ac:dyDescent="0.25">
      <c r="A80" s="220" t="s">
        <v>100</v>
      </c>
      <c r="B80" s="245"/>
      <c r="C80" s="234"/>
      <c r="D80" s="221">
        <v>0</v>
      </c>
      <c r="E80" s="221">
        <v>0</v>
      </c>
      <c r="F80" s="221">
        <v>1.2374000000000001</v>
      </c>
      <c r="G80" s="221">
        <v>1.38</v>
      </c>
      <c r="H80" s="222">
        <f t="shared" si="8"/>
        <v>2.6173999999999999</v>
      </c>
      <c r="I80" s="221">
        <v>3.4453999999999998</v>
      </c>
      <c r="J80" s="221">
        <v>3.5968</v>
      </c>
    </row>
    <row r="81" spans="1:12" ht="15.75" x14ac:dyDescent="0.25">
      <c r="A81" s="217" t="s">
        <v>101</v>
      </c>
      <c r="B81" s="244"/>
      <c r="C81" s="234"/>
      <c r="D81" s="218">
        <v>0</v>
      </c>
      <c r="E81" s="218">
        <v>0</v>
      </c>
      <c r="F81" s="218">
        <v>0.69</v>
      </c>
      <c r="G81" s="218">
        <v>0</v>
      </c>
      <c r="H81" s="219">
        <f t="shared" si="8"/>
        <v>0.69</v>
      </c>
      <c r="I81" s="218">
        <v>0.27600000000000002</v>
      </c>
      <c r="J81" s="218">
        <v>0</v>
      </c>
    </row>
    <row r="82" spans="1:12" ht="15.75" x14ac:dyDescent="0.25">
      <c r="A82" s="220" t="s">
        <v>102</v>
      </c>
      <c r="B82" s="245"/>
      <c r="C82" s="234"/>
      <c r="D82" s="221">
        <v>0</v>
      </c>
      <c r="E82" s="221">
        <v>0</v>
      </c>
      <c r="F82" s="221">
        <v>0</v>
      </c>
      <c r="G82" s="221">
        <v>0.46</v>
      </c>
      <c r="H82" s="222">
        <f t="shared" si="8"/>
        <v>0.46</v>
      </c>
      <c r="I82" s="221">
        <v>0.46300000000000002</v>
      </c>
      <c r="J82" s="221">
        <v>0.69</v>
      </c>
    </row>
    <row r="83" spans="1:12" ht="15.75" x14ac:dyDescent="0.25">
      <c r="A83" s="223" t="s">
        <v>39</v>
      </c>
      <c r="B83" s="246"/>
      <c r="C83" s="234"/>
      <c r="D83" s="224">
        <f t="shared" ref="D83:J83" si="9">SUM(D67,D68,D69,D70,D71,D72,D73,D74,D75,D76,D77,D78,D79,D80,D81,D82)</f>
        <v>0</v>
      </c>
      <c r="E83" s="224">
        <f t="shared" si="9"/>
        <v>0</v>
      </c>
      <c r="F83" s="224">
        <f t="shared" si="9"/>
        <v>4.5655000000000001</v>
      </c>
      <c r="G83" s="224">
        <f t="shared" si="9"/>
        <v>38.664000000000001</v>
      </c>
      <c r="H83" s="225">
        <f t="shared" si="9"/>
        <v>43.229499999999994</v>
      </c>
      <c r="I83" s="221">
        <f t="shared" si="9"/>
        <v>39.383899999999997</v>
      </c>
      <c r="J83" s="221">
        <f t="shared" si="9"/>
        <v>29.051619999999996</v>
      </c>
    </row>
    <row r="85" spans="1:12" ht="15.75" x14ac:dyDescent="0.25">
      <c r="A85" s="213" t="s">
        <v>106</v>
      </c>
      <c r="B85" s="243"/>
      <c r="C85" s="234"/>
      <c r="D85" s="214"/>
      <c r="E85" s="214"/>
      <c r="F85" s="214"/>
      <c r="G85" s="214"/>
      <c r="H85" s="215"/>
      <c r="I85" s="216"/>
      <c r="J85" s="216"/>
    </row>
    <row r="86" spans="1:12" ht="15.75" x14ac:dyDescent="0.25">
      <c r="A86" s="217" t="s">
        <v>107</v>
      </c>
      <c r="B86" s="244"/>
      <c r="C86" s="234"/>
      <c r="D86" s="218">
        <v>0</v>
      </c>
      <c r="E86" s="218">
        <v>0</v>
      </c>
      <c r="F86" s="218">
        <v>0</v>
      </c>
      <c r="G86" s="218">
        <v>0</v>
      </c>
      <c r="H86" s="219">
        <f t="shared" ref="H86:H93" si="10">SUM(D86,E86,F86,G86)</f>
        <v>0</v>
      </c>
      <c r="I86" s="218">
        <v>0</v>
      </c>
      <c r="J86" s="218">
        <v>0.24</v>
      </c>
      <c r="K86" s="244"/>
      <c r="L86" s="234"/>
    </row>
    <row r="87" spans="1:12" ht="15.75" x14ac:dyDescent="0.25">
      <c r="A87" s="220" t="s">
        <v>109</v>
      </c>
      <c r="B87" s="245"/>
      <c r="C87" s="234"/>
      <c r="D87" s="221">
        <v>0</v>
      </c>
      <c r="E87" s="221">
        <v>0</v>
      </c>
      <c r="F87" s="221">
        <v>0</v>
      </c>
      <c r="G87" s="221">
        <v>99.176000000000002</v>
      </c>
      <c r="H87" s="222">
        <f t="shared" si="10"/>
        <v>99.176000000000002</v>
      </c>
      <c r="I87" s="221">
        <v>158.46482</v>
      </c>
      <c r="J87" s="221">
        <v>164.51004</v>
      </c>
    </row>
    <row r="88" spans="1:12" ht="15.75" x14ac:dyDescent="0.25">
      <c r="A88" s="217" t="s">
        <v>111</v>
      </c>
      <c r="B88" s="244"/>
      <c r="C88" s="234"/>
      <c r="D88" s="218">
        <v>0</v>
      </c>
      <c r="E88" s="218">
        <v>0</v>
      </c>
      <c r="F88" s="218">
        <v>2.3E-2</v>
      </c>
      <c r="G88" s="218">
        <v>0</v>
      </c>
      <c r="H88" s="219">
        <f t="shared" si="10"/>
        <v>2.3E-2</v>
      </c>
      <c r="I88" s="218">
        <v>0</v>
      </c>
      <c r="J88" s="218">
        <v>0</v>
      </c>
    </row>
    <row r="89" spans="1:12" ht="15.75" x14ac:dyDescent="0.25">
      <c r="A89" s="220" t="s">
        <v>112</v>
      </c>
      <c r="B89" s="245"/>
      <c r="C89" s="234"/>
      <c r="D89" s="221">
        <v>0</v>
      </c>
      <c r="E89" s="221">
        <v>0</v>
      </c>
      <c r="F89" s="221">
        <v>0</v>
      </c>
      <c r="G89" s="221">
        <v>0</v>
      </c>
      <c r="H89" s="222">
        <f t="shared" si="10"/>
        <v>0</v>
      </c>
      <c r="I89" s="221">
        <v>0</v>
      </c>
      <c r="J89" s="221">
        <v>0.23100000000000001</v>
      </c>
    </row>
    <row r="90" spans="1:12" ht="15.75" x14ac:dyDescent="0.25">
      <c r="A90" s="217" t="s">
        <v>115</v>
      </c>
      <c r="B90" s="244"/>
      <c r="C90" s="234"/>
      <c r="D90" s="218">
        <v>0</v>
      </c>
      <c r="E90" s="218">
        <v>0</v>
      </c>
      <c r="F90" s="218">
        <v>0</v>
      </c>
      <c r="G90" s="218">
        <v>0.23</v>
      </c>
      <c r="H90" s="219">
        <f t="shared" si="10"/>
        <v>0.23</v>
      </c>
      <c r="I90" s="218">
        <v>0.13800000000000001</v>
      </c>
      <c r="J90" s="218">
        <v>9.2999999999999999E-2</v>
      </c>
    </row>
    <row r="91" spans="1:12" ht="15.75" x14ac:dyDescent="0.25">
      <c r="A91" s="220" t="s">
        <v>119</v>
      </c>
      <c r="B91" s="245"/>
      <c r="C91" s="234"/>
      <c r="D91" s="221">
        <v>0</v>
      </c>
      <c r="E91" s="221">
        <v>0</v>
      </c>
      <c r="F91" s="221">
        <v>0</v>
      </c>
      <c r="G91" s="221">
        <v>6.44</v>
      </c>
      <c r="H91" s="222">
        <f t="shared" si="10"/>
        <v>6.44</v>
      </c>
      <c r="I91" s="221">
        <v>1.518</v>
      </c>
      <c r="J91" s="221">
        <v>8.7919999999999998</v>
      </c>
    </row>
    <row r="92" spans="1:12" ht="15.75" x14ac:dyDescent="0.25">
      <c r="A92" s="217" t="s">
        <v>172</v>
      </c>
      <c r="B92" s="244"/>
      <c r="C92" s="234"/>
      <c r="D92" s="218">
        <v>0</v>
      </c>
      <c r="E92" s="218">
        <v>0</v>
      </c>
      <c r="F92" s="218">
        <v>0</v>
      </c>
      <c r="G92" s="218">
        <v>0</v>
      </c>
      <c r="H92" s="219">
        <f t="shared" si="10"/>
        <v>0</v>
      </c>
      <c r="I92" s="218">
        <v>0</v>
      </c>
      <c r="J92" s="218">
        <v>2.4840000000000001E-2</v>
      </c>
    </row>
    <row r="93" spans="1:12" ht="15.75" x14ac:dyDescent="0.25">
      <c r="A93" s="220" t="s">
        <v>38</v>
      </c>
      <c r="B93" s="245"/>
      <c r="C93" s="234"/>
      <c r="D93" s="221">
        <v>0</v>
      </c>
      <c r="E93" s="221">
        <v>0</v>
      </c>
      <c r="F93" s="221">
        <v>4.5999999999999999E-2</v>
      </c>
      <c r="G93" s="221">
        <v>0</v>
      </c>
      <c r="H93" s="222">
        <f t="shared" si="10"/>
        <v>4.5999999999999999E-2</v>
      </c>
      <c r="I93" s="221">
        <v>0</v>
      </c>
      <c r="J93" s="221">
        <v>0</v>
      </c>
    </row>
    <row r="94" spans="1:12" ht="15.75" x14ac:dyDescent="0.25">
      <c r="A94" s="223" t="s">
        <v>39</v>
      </c>
      <c r="B94" s="246"/>
      <c r="C94" s="234"/>
      <c r="D94" s="224">
        <f t="shared" ref="D94:J94" si="11">SUM(D86,D87,D88,D89,D90,D91,D92,D93)</f>
        <v>0</v>
      </c>
      <c r="E94" s="224">
        <f t="shared" si="11"/>
        <v>0</v>
      </c>
      <c r="F94" s="224">
        <f t="shared" si="11"/>
        <v>6.9000000000000006E-2</v>
      </c>
      <c r="G94" s="224">
        <f t="shared" si="11"/>
        <v>105.846</v>
      </c>
      <c r="H94" s="225">
        <f t="shared" si="11"/>
        <v>105.91500000000001</v>
      </c>
      <c r="I94" s="221">
        <f t="shared" si="11"/>
        <v>160.12082000000001</v>
      </c>
      <c r="J94" s="221">
        <f t="shared" si="11"/>
        <v>173.89088000000001</v>
      </c>
    </row>
    <row r="96" spans="1:12" ht="15.75" x14ac:dyDescent="0.25">
      <c r="A96" s="213" t="s">
        <v>120</v>
      </c>
      <c r="B96" s="243"/>
      <c r="C96" s="234"/>
      <c r="D96" s="214"/>
      <c r="E96" s="214"/>
      <c r="F96" s="214"/>
      <c r="G96" s="214"/>
      <c r="H96" s="215"/>
      <c r="I96" s="216"/>
      <c r="J96" s="216"/>
    </row>
    <row r="97" spans="1:12" ht="15.75" x14ac:dyDescent="0.25">
      <c r="A97" s="217" t="s">
        <v>121</v>
      </c>
      <c r="B97" s="244"/>
      <c r="C97" s="234"/>
      <c r="D97" s="218">
        <v>0</v>
      </c>
      <c r="E97" s="218">
        <v>0</v>
      </c>
      <c r="F97" s="218">
        <v>0</v>
      </c>
      <c r="G97" s="218">
        <v>230.16300000000001</v>
      </c>
      <c r="H97" s="219">
        <f>SUM(D97,E97,F97,G97)</f>
        <v>230.16300000000001</v>
      </c>
      <c r="I97" s="218">
        <v>233.6891</v>
      </c>
      <c r="J97" s="218">
        <v>220.62064000000001</v>
      </c>
      <c r="K97" s="244"/>
      <c r="L97" s="234"/>
    </row>
    <row r="98" spans="1:12" ht="15.75" x14ac:dyDescent="0.25">
      <c r="A98" s="220" t="s">
        <v>123</v>
      </c>
      <c r="B98" s="245"/>
      <c r="C98" s="234"/>
      <c r="D98" s="221">
        <v>0</v>
      </c>
      <c r="E98" s="221">
        <v>0</v>
      </c>
      <c r="F98" s="221">
        <v>1.748</v>
      </c>
      <c r="G98" s="221">
        <v>0</v>
      </c>
      <c r="H98" s="222">
        <f>SUM(D98,E98,F98,G98)</f>
        <v>1.748</v>
      </c>
      <c r="I98" s="221">
        <v>2.3666999999999998</v>
      </c>
      <c r="J98" s="221">
        <v>2.0634800000000002</v>
      </c>
    </row>
    <row r="99" spans="1:12" ht="15.75" x14ac:dyDescent="0.25">
      <c r="A99" s="217" t="s">
        <v>124</v>
      </c>
      <c r="B99" s="244"/>
      <c r="C99" s="234"/>
      <c r="D99" s="218">
        <v>0</v>
      </c>
      <c r="E99" s="218">
        <v>0</v>
      </c>
      <c r="F99" s="218">
        <v>52.220120000000001</v>
      </c>
      <c r="G99" s="218">
        <v>0</v>
      </c>
      <c r="H99" s="219">
        <f>SUM(D99,E99,F99,G99)</f>
        <v>52.220120000000001</v>
      </c>
      <c r="I99" s="218">
        <v>57.138440000000003</v>
      </c>
      <c r="J99" s="218">
        <v>35.777099999999997</v>
      </c>
    </row>
    <row r="100" spans="1:12" ht="15.75" x14ac:dyDescent="0.25">
      <c r="A100" s="223" t="s">
        <v>39</v>
      </c>
      <c r="B100" s="246"/>
      <c r="C100" s="234"/>
      <c r="D100" s="224">
        <f t="shared" ref="D100:J100" si="12">SUM(D97,D98,D99)</f>
        <v>0</v>
      </c>
      <c r="E100" s="224">
        <f t="shared" si="12"/>
        <v>0</v>
      </c>
      <c r="F100" s="224">
        <f t="shared" si="12"/>
        <v>53.968119999999999</v>
      </c>
      <c r="G100" s="224">
        <f t="shared" si="12"/>
        <v>230.16300000000001</v>
      </c>
      <c r="H100" s="225">
        <f t="shared" si="12"/>
        <v>284.13112000000001</v>
      </c>
      <c r="I100" s="221">
        <f t="shared" si="12"/>
        <v>293.19424000000004</v>
      </c>
      <c r="J100" s="221">
        <f t="shared" si="12"/>
        <v>258.46122000000003</v>
      </c>
    </row>
    <row r="102" spans="1:12" ht="15.75" x14ac:dyDescent="0.25">
      <c r="A102" s="213" t="s">
        <v>125</v>
      </c>
      <c r="B102" s="243"/>
      <c r="C102" s="234"/>
      <c r="D102" s="214"/>
      <c r="E102" s="214"/>
      <c r="F102" s="214"/>
      <c r="G102" s="214"/>
      <c r="H102" s="215"/>
      <c r="I102" s="216"/>
      <c r="J102" s="216"/>
    </row>
    <row r="103" spans="1:12" ht="15.75" x14ac:dyDescent="0.25">
      <c r="A103" s="217" t="s">
        <v>126</v>
      </c>
      <c r="B103" s="244"/>
      <c r="C103" s="234"/>
      <c r="D103" s="218">
        <v>0</v>
      </c>
      <c r="E103" s="218">
        <v>0</v>
      </c>
      <c r="F103" s="218">
        <v>0</v>
      </c>
      <c r="G103" s="218">
        <v>0</v>
      </c>
      <c r="H103" s="219">
        <f t="shared" ref="H103:H114" si="13">SUM(D103,E103,F103,G103)</f>
        <v>0</v>
      </c>
      <c r="I103" s="218">
        <v>0.15870000000000001</v>
      </c>
      <c r="J103" s="218">
        <v>0.23466000000000001</v>
      </c>
      <c r="K103" s="244"/>
      <c r="L103" s="234"/>
    </row>
    <row r="104" spans="1:12" ht="15.75" x14ac:dyDescent="0.25">
      <c r="A104" s="220" t="s">
        <v>127</v>
      </c>
      <c r="B104" s="245"/>
      <c r="C104" s="234"/>
      <c r="D104" s="221">
        <v>0</v>
      </c>
      <c r="E104" s="221">
        <v>0</v>
      </c>
      <c r="F104" s="221">
        <v>117.5346</v>
      </c>
      <c r="G104" s="221">
        <v>0</v>
      </c>
      <c r="H104" s="222">
        <f t="shared" si="13"/>
        <v>117.5346</v>
      </c>
      <c r="I104" s="221">
        <v>112.90654000000001</v>
      </c>
      <c r="J104" s="221">
        <v>79.992819999999995</v>
      </c>
    </row>
    <row r="105" spans="1:12" ht="15.75" x14ac:dyDescent="0.25">
      <c r="A105" s="217" t="s">
        <v>128</v>
      </c>
      <c r="B105" s="244"/>
      <c r="C105" s="234"/>
      <c r="D105" s="218">
        <v>0</v>
      </c>
      <c r="E105" s="218">
        <v>0</v>
      </c>
      <c r="F105" s="218">
        <v>11.16742</v>
      </c>
      <c r="G105" s="218">
        <v>1.4950000000000001</v>
      </c>
      <c r="H105" s="219">
        <f t="shared" si="13"/>
        <v>12.662420000000001</v>
      </c>
      <c r="I105" s="218">
        <v>16.73526</v>
      </c>
      <c r="J105" s="218">
        <v>19.975280000000001</v>
      </c>
    </row>
    <row r="106" spans="1:12" ht="15.75" x14ac:dyDescent="0.25">
      <c r="A106" s="220" t="s">
        <v>131</v>
      </c>
      <c r="B106" s="245"/>
      <c r="C106" s="234"/>
      <c r="D106" s="221">
        <v>0</v>
      </c>
      <c r="E106" s="221">
        <v>0</v>
      </c>
      <c r="F106" s="221">
        <v>0</v>
      </c>
      <c r="G106" s="221">
        <v>0</v>
      </c>
      <c r="H106" s="222">
        <f t="shared" si="13"/>
        <v>0</v>
      </c>
      <c r="I106" s="221">
        <v>0.37075999999999998</v>
      </c>
      <c r="J106" s="221">
        <v>0.17100000000000001</v>
      </c>
    </row>
    <row r="107" spans="1:12" ht="15.75" x14ac:dyDescent="0.25">
      <c r="A107" s="217" t="s">
        <v>132</v>
      </c>
      <c r="B107" s="244"/>
      <c r="C107" s="234"/>
      <c r="D107" s="218">
        <v>0</v>
      </c>
      <c r="E107" s="218">
        <v>0</v>
      </c>
      <c r="F107" s="218">
        <v>2.6137199999999998</v>
      </c>
      <c r="G107" s="218">
        <v>0</v>
      </c>
      <c r="H107" s="219">
        <f t="shared" si="13"/>
        <v>2.6137199999999998</v>
      </c>
      <c r="I107" s="218">
        <v>3.5429200000000001</v>
      </c>
      <c r="J107" s="218">
        <v>3.0980400000000001</v>
      </c>
    </row>
    <row r="108" spans="1:12" ht="15.75" x14ac:dyDescent="0.25">
      <c r="A108" s="220" t="s">
        <v>134</v>
      </c>
      <c r="B108" s="245"/>
      <c r="C108" s="234"/>
      <c r="D108" s="221">
        <v>0</v>
      </c>
      <c r="E108" s="221">
        <v>0</v>
      </c>
      <c r="F108" s="221">
        <v>0.50600000000000001</v>
      </c>
      <c r="G108" s="221">
        <v>0</v>
      </c>
      <c r="H108" s="222">
        <f t="shared" si="13"/>
        <v>0.50600000000000001</v>
      </c>
      <c r="I108" s="221">
        <v>1.2604</v>
      </c>
      <c r="J108" s="221">
        <v>0.41399999999999998</v>
      </c>
    </row>
    <row r="109" spans="1:12" ht="15.75" x14ac:dyDescent="0.25">
      <c r="A109" s="217" t="s">
        <v>135</v>
      </c>
      <c r="B109" s="244"/>
      <c r="C109" s="234"/>
      <c r="D109" s="218">
        <v>0</v>
      </c>
      <c r="E109" s="218">
        <v>0</v>
      </c>
      <c r="F109" s="218">
        <v>0.2346</v>
      </c>
      <c r="G109" s="218">
        <v>0</v>
      </c>
      <c r="H109" s="219">
        <f t="shared" si="13"/>
        <v>0.2346</v>
      </c>
      <c r="I109" s="218">
        <v>8.1723599999999994</v>
      </c>
      <c r="J109" s="218">
        <v>8.7576199999999993</v>
      </c>
    </row>
    <row r="110" spans="1:12" ht="15.75" x14ac:dyDescent="0.25">
      <c r="A110" s="220" t="s">
        <v>136</v>
      </c>
      <c r="B110" s="245"/>
      <c r="C110" s="234"/>
      <c r="D110" s="221">
        <v>0</v>
      </c>
      <c r="E110" s="221">
        <v>0</v>
      </c>
      <c r="F110" s="221">
        <v>1.7042999999999999</v>
      </c>
      <c r="G110" s="221">
        <v>0</v>
      </c>
      <c r="H110" s="222">
        <f t="shared" si="13"/>
        <v>1.7042999999999999</v>
      </c>
      <c r="I110" s="221">
        <v>4.5632000000000001</v>
      </c>
      <c r="J110" s="221">
        <v>0</v>
      </c>
    </row>
    <row r="111" spans="1:12" ht="15.75" x14ac:dyDescent="0.25">
      <c r="A111" s="217" t="s">
        <v>137</v>
      </c>
      <c r="B111" s="244"/>
      <c r="C111" s="234"/>
      <c r="D111" s="218">
        <v>0</v>
      </c>
      <c r="E111" s="218">
        <v>0</v>
      </c>
      <c r="F111" s="218">
        <v>0.81328</v>
      </c>
      <c r="G111" s="218">
        <v>0</v>
      </c>
      <c r="H111" s="219">
        <f t="shared" si="13"/>
        <v>0.81328</v>
      </c>
      <c r="I111" s="218">
        <v>5.0471199999999996</v>
      </c>
      <c r="J111" s="218">
        <v>5.6906400000000001</v>
      </c>
    </row>
    <row r="112" spans="1:12" ht="15.75" x14ac:dyDescent="0.25">
      <c r="A112" s="220" t="s">
        <v>138</v>
      </c>
      <c r="B112" s="245"/>
      <c r="C112" s="234"/>
      <c r="D112" s="221">
        <v>0</v>
      </c>
      <c r="E112" s="221">
        <v>0</v>
      </c>
      <c r="F112" s="221">
        <v>0.24840000000000001</v>
      </c>
      <c r="G112" s="221">
        <v>0</v>
      </c>
      <c r="H112" s="222">
        <f t="shared" si="13"/>
        <v>0.24840000000000001</v>
      </c>
      <c r="I112" s="221">
        <v>2.6610999999999998</v>
      </c>
      <c r="J112" s="221">
        <v>1.47868</v>
      </c>
    </row>
    <row r="113" spans="1:12" ht="15.75" x14ac:dyDescent="0.25">
      <c r="A113" s="217" t="s">
        <v>139</v>
      </c>
      <c r="B113" s="244"/>
      <c r="C113" s="234"/>
      <c r="D113" s="218">
        <v>0</v>
      </c>
      <c r="E113" s="218">
        <v>0</v>
      </c>
      <c r="F113" s="218">
        <v>0</v>
      </c>
      <c r="G113" s="218">
        <v>0</v>
      </c>
      <c r="H113" s="219">
        <f t="shared" si="13"/>
        <v>0</v>
      </c>
      <c r="I113" s="218">
        <v>7.5200800000000001</v>
      </c>
      <c r="J113" s="218">
        <v>6.8762999999999996</v>
      </c>
    </row>
    <row r="114" spans="1:12" ht="15.75" x14ac:dyDescent="0.25">
      <c r="A114" s="220" t="s">
        <v>38</v>
      </c>
      <c r="B114" s="245"/>
      <c r="C114" s="234"/>
      <c r="D114" s="221">
        <v>0</v>
      </c>
      <c r="E114" s="221">
        <v>0</v>
      </c>
      <c r="F114" s="221">
        <v>0</v>
      </c>
      <c r="G114" s="221">
        <v>0</v>
      </c>
      <c r="H114" s="222">
        <f t="shared" si="13"/>
        <v>0</v>
      </c>
      <c r="I114" s="221">
        <v>0</v>
      </c>
      <c r="J114" s="221">
        <v>0.47199999999999998</v>
      </c>
    </row>
    <row r="115" spans="1:12" ht="15.75" x14ac:dyDescent="0.25">
      <c r="A115" s="223" t="s">
        <v>39</v>
      </c>
      <c r="B115" s="246"/>
      <c r="C115" s="234"/>
      <c r="D115" s="224">
        <f t="shared" ref="D115:J115" si="14">SUM(D103,D104,D105,D106,D107,D108,D109,D110,D111,D112,D113,D114)</f>
        <v>0</v>
      </c>
      <c r="E115" s="224">
        <f t="shared" si="14"/>
        <v>0</v>
      </c>
      <c r="F115" s="224">
        <f t="shared" si="14"/>
        <v>134.82231999999999</v>
      </c>
      <c r="G115" s="224">
        <f t="shared" si="14"/>
        <v>1.4950000000000001</v>
      </c>
      <c r="H115" s="225">
        <f t="shared" si="14"/>
        <v>136.31732</v>
      </c>
      <c r="I115" s="221">
        <f t="shared" si="14"/>
        <v>162.93844000000001</v>
      </c>
      <c r="J115" s="221">
        <f t="shared" si="14"/>
        <v>127.16104</v>
      </c>
    </row>
    <row r="117" spans="1:12" ht="15.75" x14ac:dyDescent="0.25">
      <c r="A117" s="213" t="s">
        <v>140</v>
      </c>
      <c r="B117" s="243"/>
      <c r="C117" s="234"/>
      <c r="D117" s="214"/>
      <c r="E117" s="214"/>
      <c r="F117" s="214"/>
      <c r="G117" s="214"/>
      <c r="H117" s="215"/>
      <c r="I117" s="216"/>
      <c r="J117" s="216"/>
    </row>
    <row r="118" spans="1:12" ht="15.75" x14ac:dyDescent="0.25">
      <c r="A118" s="217" t="s">
        <v>141</v>
      </c>
      <c r="B118" s="244"/>
      <c r="C118" s="234"/>
      <c r="D118" s="218">
        <v>0</v>
      </c>
      <c r="E118" s="218">
        <v>0</v>
      </c>
      <c r="F118" s="218">
        <v>20.285080000000001</v>
      </c>
      <c r="G118" s="218">
        <v>0</v>
      </c>
      <c r="H118" s="219">
        <f>SUM(D118,E118,F118,G118)</f>
        <v>20.285080000000001</v>
      </c>
      <c r="I118" s="218">
        <v>11.543240000000001</v>
      </c>
      <c r="J118" s="218">
        <v>3.7395999999999998</v>
      </c>
      <c r="K118" s="244"/>
      <c r="L118" s="234"/>
    </row>
    <row r="119" spans="1:12" ht="15.75" x14ac:dyDescent="0.25">
      <c r="A119" s="220" t="s">
        <v>142</v>
      </c>
      <c r="B119" s="245"/>
      <c r="C119" s="234"/>
      <c r="D119" s="221">
        <v>0</v>
      </c>
      <c r="E119" s="221">
        <v>0</v>
      </c>
      <c r="F119" s="221">
        <v>0.15179999999999999</v>
      </c>
      <c r="G119" s="221">
        <v>0</v>
      </c>
      <c r="H119" s="222">
        <f>SUM(D119,E119,F119,G119)</f>
        <v>0.15179999999999999</v>
      </c>
      <c r="I119" s="221">
        <v>0.253</v>
      </c>
      <c r="J119" s="221">
        <v>0</v>
      </c>
    </row>
    <row r="120" spans="1:12" ht="15.75" x14ac:dyDescent="0.25">
      <c r="A120" s="217" t="s">
        <v>143</v>
      </c>
      <c r="B120" s="244"/>
      <c r="C120" s="234"/>
      <c r="D120" s="218">
        <v>0</v>
      </c>
      <c r="E120" s="218">
        <v>0</v>
      </c>
      <c r="F120" s="218">
        <v>7.0011999999999999</v>
      </c>
      <c r="G120" s="218">
        <v>0</v>
      </c>
      <c r="H120" s="219">
        <f>SUM(D120,E120,F120,G120)</f>
        <v>7.0011999999999999</v>
      </c>
      <c r="I120" s="218">
        <v>1.8814</v>
      </c>
      <c r="J120" s="218">
        <v>2.0670000000000002</v>
      </c>
    </row>
    <row r="121" spans="1:12" ht="15.75" x14ac:dyDescent="0.25">
      <c r="A121" s="223" t="s">
        <v>39</v>
      </c>
      <c r="B121" s="246"/>
      <c r="C121" s="234"/>
      <c r="D121" s="224">
        <f t="shared" ref="D121:J121" si="15">SUM(D118,D119,D120)</f>
        <v>0</v>
      </c>
      <c r="E121" s="224">
        <f t="shared" si="15"/>
        <v>0</v>
      </c>
      <c r="F121" s="224">
        <f t="shared" si="15"/>
        <v>27.438080000000003</v>
      </c>
      <c r="G121" s="224">
        <f t="shared" si="15"/>
        <v>0</v>
      </c>
      <c r="H121" s="225">
        <f t="shared" si="15"/>
        <v>27.438080000000003</v>
      </c>
      <c r="I121" s="221">
        <f t="shared" si="15"/>
        <v>13.67764</v>
      </c>
      <c r="J121" s="221">
        <f t="shared" si="15"/>
        <v>5.8065999999999995</v>
      </c>
    </row>
    <row r="123" spans="1:12" ht="15.75" x14ac:dyDescent="0.25">
      <c r="A123" s="213" t="s">
        <v>38</v>
      </c>
      <c r="B123" s="243"/>
      <c r="C123" s="234"/>
      <c r="D123" s="214"/>
      <c r="E123" s="214"/>
      <c r="F123" s="214"/>
      <c r="G123" s="214"/>
      <c r="H123" s="215"/>
      <c r="I123" s="216"/>
      <c r="J123" s="216"/>
    </row>
    <row r="124" spans="1:12" ht="15.75" x14ac:dyDescent="0.25">
      <c r="A124" s="217" t="s">
        <v>15</v>
      </c>
      <c r="B124" s="244"/>
      <c r="C124" s="234"/>
      <c r="D124" s="218">
        <v>0</v>
      </c>
      <c r="E124" s="218">
        <v>0</v>
      </c>
      <c r="F124" s="218">
        <v>0.22309999999999999</v>
      </c>
      <c r="G124" s="218">
        <v>0</v>
      </c>
      <c r="H124" s="219">
        <f>SUM(D124,E124,F124,G124)</f>
        <v>0.22309999999999999</v>
      </c>
      <c r="I124" s="218">
        <v>0.18476000000000001</v>
      </c>
      <c r="J124" s="218">
        <v>2.2999999999999998</v>
      </c>
      <c r="K124" s="244"/>
      <c r="L124" s="234"/>
    </row>
    <row r="125" spans="1:12" ht="15.75" x14ac:dyDescent="0.25">
      <c r="A125" s="223" t="s">
        <v>39</v>
      </c>
      <c r="B125" s="246"/>
      <c r="C125" s="234"/>
      <c r="D125" s="224">
        <f t="shared" ref="D125:J125" si="16">D124</f>
        <v>0</v>
      </c>
      <c r="E125" s="224">
        <f t="shared" si="16"/>
        <v>0</v>
      </c>
      <c r="F125" s="224">
        <f t="shared" si="16"/>
        <v>0.22309999999999999</v>
      </c>
      <c r="G125" s="224">
        <f t="shared" si="16"/>
        <v>0</v>
      </c>
      <c r="H125" s="225">
        <f t="shared" si="16"/>
        <v>0.22309999999999999</v>
      </c>
      <c r="I125" s="221">
        <f t="shared" si="16"/>
        <v>0.18476000000000001</v>
      </c>
      <c r="J125" s="221">
        <f t="shared" si="16"/>
        <v>2.2999999999999998</v>
      </c>
    </row>
    <row r="127" spans="1:12" ht="33.950000000000003" customHeight="1" x14ac:dyDescent="0.25">
      <c r="A127" s="226" t="s">
        <v>144</v>
      </c>
      <c r="B127" s="247"/>
      <c r="C127" s="234"/>
      <c r="D127" s="227">
        <f t="shared" ref="D127:J127" si="17">SUM(D23,D33,D39,D44,D64,D83,D94,D100,D115,D121,D125)</f>
        <v>0</v>
      </c>
      <c r="E127" s="227">
        <f t="shared" si="17"/>
        <v>0</v>
      </c>
      <c r="F127" s="227">
        <f t="shared" si="17"/>
        <v>403.14722</v>
      </c>
      <c r="G127" s="227">
        <f t="shared" si="17"/>
        <v>813.89642000000003</v>
      </c>
      <c r="H127" s="227">
        <f t="shared" si="17"/>
        <v>1217.0436399999996</v>
      </c>
      <c r="I127" s="227">
        <f t="shared" si="17"/>
        <v>1423.6240600000003</v>
      </c>
      <c r="J127" s="228">
        <f t="shared" si="17"/>
        <v>1381.3014199999998</v>
      </c>
    </row>
    <row r="129" spans="1:10" x14ac:dyDescent="0.25">
      <c r="A129" s="229" t="s">
        <v>145</v>
      </c>
      <c r="B129" s="248"/>
      <c r="C129" s="234"/>
      <c r="D129" s="230">
        <v>0</v>
      </c>
      <c r="E129" s="230">
        <v>0.3</v>
      </c>
      <c r="F129" s="230">
        <v>404.64589999999998</v>
      </c>
      <c r="G129" s="230">
        <v>1018.67816</v>
      </c>
      <c r="I129" s="231" t="s">
        <v>146</v>
      </c>
      <c r="J129" s="231" t="s">
        <v>146</v>
      </c>
    </row>
    <row r="130" spans="1:10" s="254" customFormat="1" x14ac:dyDescent="0.25">
      <c r="A130" s="250" t="s">
        <v>147</v>
      </c>
      <c r="B130" s="251"/>
      <c r="C130" s="252"/>
      <c r="D130" s="253" t="str">
        <f>IF(OR(D129=0,D129="-"),"-",IF(D127="-",(0-D129)/D129,(D127-D129)/D129))</f>
        <v>-</v>
      </c>
      <c r="E130" s="253">
        <f>IF(OR(E129=0,E129="-"),"-",IF(E127="-",(0-E129)/E129,(E127-E129)/E129))</f>
        <v>-1</v>
      </c>
      <c r="F130" s="253">
        <f>IF(OR(F129=0,F129="-"),"-",IF(F127="-",(0-F129)/F129,(F127-F129)/F129))</f>
        <v>-3.7036826519185762E-3</v>
      </c>
      <c r="G130" s="253">
        <f>IF(OR(G129=0,G129="-"),"-",IF(G127="-",(0-G129)/G129,(G127-G129)/G129))</f>
        <v>-0.2010269268951442</v>
      </c>
      <c r="I130" s="255" t="s">
        <v>148</v>
      </c>
      <c r="J130" s="255" t="s">
        <v>149</v>
      </c>
    </row>
    <row r="131" spans="1:10" x14ac:dyDescent="0.25">
      <c r="A131" s="229" t="s">
        <v>150</v>
      </c>
      <c r="B131" s="248"/>
      <c r="C131" s="234"/>
      <c r="D131" s="230">
        <v>0</v>
      </c>
      <c r="E131" s="230">
        <v>0</v>
      </c>
      <c r="F131" s="230">
        <v>356.77947999999998</v>
      </c>
      <c r="G131" s="230">
        <v>1024.5219400000001</v>
      </c>
      <c r="I131" s="232">
        <f>IF(OR(I127=0,I127="-"),"-",IF(H127="-",(0-I127)/I127,(H127-I127)/I127))</f>
        <v>-0.14510882880133441</v>
      </c>
      <c r="J131" s="232">
        <f>IF(OR(J127=0,J127="-"),"-",IF(I127="-",(0-J127)/J127,(I127-J127)/J127))</f>
        <v>3.0639684711249015E-2</v>
      </c>
    </row>
    <row r="132" spans="1:10" s="254" customFormat="1" x14ac:dyDescent="0.25">
      <c r="A132" s="253" t="s">
        <v>151</v>
      </c>
      <c r="B132" s="251"/>
      <c r="C132" s="252"/>
      <c r="D132" s="253" t="str">
        <f>IF(OR(D131=0,D131="-"),"-",IF(D129="-",(0-D131)/D131,(D129-D131)/D131))</f>
        <v>-</v>
      </c>
      <c r="E132" s="253" t="str">
        <f>IF(OR(E131=0,E131="-"),"-",IF(E129="-",(0-E131)/E131,(E129-E131)/E131))</f>
        <v>-</v>
      </c>
      <c r="F132" s="253">
        <f>IF(OR(F131=0,F131="-"),"-",IF(F129="-",(0-F131)/F131,(F129-F131)/F131))</f>
        <v>0.13416248042067894</v>
      </c>
      <c r="G132" s="253">
        <f>IF(OR(G131=0,G131="-"),"-",IF(G129="-",(0-G131)/G131,(G129-G131)/G131))</f>
        <v>-5.7039090836844717E-3</v>
      </c>
    </row>
  </sheetData>
  <sheetProtection formatCells="0" formatColumns="0" formatRows="0" insertColumns="0" insertRows="0" insertHyperlinks="0" deleteColumns="0" deleteRows="0" sort="0" autoFilter="0" pivotTables="0"/>
  <mergeCells count="136">
    <mergeCell ref="B132:C132"/>
    <mergeCell ref="B125:C125"/>
    <mergeCell ref="B127:C127"/>
    <mergeCell ref="B129:C129"/>
    <mergeCell ref="B130:C130"/>
    <mergeCell ref="B131:C131"/>
    <mergeCell ref="B119:C119"/>
    <mergeCell ref="B120:C120"/>
    <mergeCell ref="B121:C121"/>
    <mergeCell ref="B123:C123"/>
    <mergeCell ref="K124:L124"/>
    <mergeCell ref="B124:C124"/>
    <mergeCell ref="B114:C114"/>
    <mergeCell ref="B115:C115"/>
    <mergeCell ref="B117:C117"/>
    <mergeCell ref="K118:L118"/>
    <mergeCell ref="B118:C118"/>
    <mergeCell ref="B109:C109"/>
    <mergeCell ref="B110:C110"/>
    <mergeCell ref="B111:C111"/>
    <mergeCell ref="B112:C112"/>
    <mergeCell ref="B113:C113"/>
    <mergeCell ref="B104:C104"/>
    <mergeCell ref="B105:C105"/>
    <mergeCell ref="B106:C106"/>
    <mergeCell ref="B107:C107"/>
    <mergeCell ref="B108:C108"/>
    <mergeCell ref="B98:C98"/>
    <mergeCell ref="B99:C99"/>
    <mergeCell ref="B100:C100"/>
    <mergeCell ref="B102:C102"/>
    <mergeCell ref="K103:L103"/>
    <mergeCell ref="B103:C103"/>
    <mergeCell ref="B93:C93"/>
    <mergeCell ref="B94:C94"/>
    <mergeCell ref="B96:C96"/>
    <mergeCell ref="K97:L97"/>
    <mergeCell ref="B97:C97"/>
    <mergeCell ref="B88:C88"/>
    <mergeCell ref="B89:C89"/>
    <mergeCell ref="B90:C90"/>
    <mergeCell ref="B91:C91"/>
    <mergeCell ref="B92:C92"/>
    <mergeCell ref="B83:C83"/>
    <mergeCell ref="B85:C85"/>
    <mergeCell ref="K86:L86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6:C66"/>
    <mergeCell ref="K67:L67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6:C46"/>
    <mergeCell ref="K47:L47"/>
    <mergeCell ref="B47:C47"/>
    <mergeCell ref="B37:C37"/>
    <mergeCell ref="B38:C38"/>
    <mergeCell ref="B39:C39"/>
    <mergeCell ref="B41:C41"/>
    <mergeCell ref="K42:L42"/>
    <mergeCell ref="B42:C42"/>
    <mergeCell ref="B32:C32"/>
    <mergeCell ref="B33:C33"/>
    <mergeCell ref="B35:C35"/>
    <mergeCell ref="K36:L36"/>
    <mergeCell ref="B36:C36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K26:L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J5:J6"/>
    <mergeCell ref="B8:C8"/>
    <mergeCell ref="K9:L9"/>
    <mergeCell ref="B9:C9"/>
    <mergeCell ref="B10:C10"/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dcterms:created xsi:type="dcterms:W3CDTF">2016-04-27T09:51:49Z</dcterms:created>
  <dcterms:modified xsi:type="dcterms:W3CDTF">2016-04-27T09:54:57Z</dcterms:modified>
</cp:coreProperties>
</file>