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amp64\www\DBMS\um6p-cs-introdb-project2-choukri\deliverable2\"/>
    </mc:Choice>
  </mc:AlternateContent>
  <xr:revisionPtr revIDLastSave="0" documentId="13_ncr:1_{6DDDC9BC-17F7-44FB-83F2-B00DC268C7EB}" xr6:coauthVersionLast="47" xr6:coauthVersionMax="47" xr10:uidLastSave="{00000000-0000-0000-0000-000000000000}"/>
  <bookViews>
    <workbookView xWindow="1416" yWindow="1740" windowWidth="21624" windowHeight="11220" xr2:uid="{00000000-000D-0000-FFFF-FFFF00000000}"/>
  </bookViews>
  <sheets>
    <sheet name="Database" sheetId="1" r:id="rId1"/>
    <sheet name="Parameters" sheetId="2" r:id="rId2"/>
  </sheets>
  <externalReferences>
    <externalReference r:id="rId3"/>
  </externalReferences>
  <definedNames>
    <definedName name="new_quartersaleforecast.new_quarter">[1]hidden!$G$1:$J$1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" i="1" l="1"/>
  <c r="CB4" i="1"/>
  <c r="CB5" i="1"/>
  <c r="CB6" i="1"/>
  <c r="CA3" i="1"/>
  <c r="CA4" i="1"/>
  <c r="CA5" i="1"/>
  <c r="CA6" i="1"/>
  <c r="AX6" i="1"/>
  <c r="AY6" i="1"/>
  <c r="AZ6" i="1"/>
  <c r="AU3" i="1"/>
  <c r="AU4" i="1"/>
  <c r="AU5" i="1"/>
  <c r="AE3" i="1" l="1"/>
  <c r="AE4" i="1"/>
  <c r="AE5" i="1"/>
  <c r="AE6" i="1"/>
  <c r="Y3" i="1"/>
  <c r="Z3" i="1" s="1"/>
  <c r="AC3" i="1" s="1"/>
  <c r="Y4" i="1"/>
  <c r="Z4" i="1" s="1"/>
  <c r="AC4" i="1" s="1"/>
  <c r="Y5" i="1"/>
  <c r="AB5" i="1" s="1"/>
  <c r="AD5" i="1" s="1"/>
  <c r="Y6" i="1"/>
  <c r="Z6" i="1" s="1"/>
  <c r="AC6" i="1" s="1"/>
  <c r="AB3" i="1" l="1"/>
  <c r="AD3" i="1" s="1"/>
  <c r="AB4" i="1"/>
  <c r="AD4" i="1" s="1"/>
  <c r="Z5" i="1"/>
  <c r="AC5" i="1" s="1"/>
  <c r="AB6" i="1"/>
  <c r="AD6" i="1" s="1"/>
  <c r="P6" i="1" l="1"/>
  <c r="P3" i="1"/>
  <c r="P2" i="1"/>
  <c r="D3" i="1"/>
  <c r="D4" i="1"/>
  <c r="D5" i="1"/>
  <c r="D6" i="1"/>
  <c r="C6" i="1"/>
  <c r="C2" i="1"/>
  <c r="AY5" i="1"/>
  <c r="AX5" i="1"/>
  <c r="C5" i="1"/>
  <c r="AY4" i="1"/>
  <c r="AX4" i="1"/>
  <c r="C4" i="1"/>
  <c r="AY3" i="1"/>
  <c r="AX3" i="1"/>
  <c r="C3" i="1"/>
  <c r="AY2" i="1"/>
  <c r="AX2" i="1"/>
  <c r="D2" i="1"/>
  <c r="P4" i="1" l="1"/>
  <c r="AZ3" i="1" l="1"/>
  <c r="AZ4" i="1"/>
  <c r="AZ5" i="1"/>
  <c r="AU2" i="1"/>
  <c r="I3" i="1"/>
  <c r="I4" i="1"/>
  <c r="I5" i="1"/>
  <c r="I6" i="1"/>
  <c r="I2" i="1"/>
  <c r="CB2" i="1"/>
  <c r="AE2" i="1"/>
  <c r="CA2" i="1"/>
  <c r="AZ2" i="1"/>
  <c r="Y2" i="1"/>
  <c r="AB2" i="1" s="1"/>
  <c r="AD2" i="1" s="1"/>
  <c r="S3" i="1"/>
  <c r="S4" i="1"/>
  <c r="S5" i="1"/>
  <c r="S6" i="1"/>
  <c r="S2" i="1"/>
  <c r="Z2" i="1" l="1"/>
  <c r="AC2" i="1" s="1"/>
</calcChain>
</file>

<file path=xl/sharedStrings.xml><?xml version="1.0" encoding="utf-8"?>
<sst xmlns="http://schemas.openxmlformats.org/spreadsheetml/2006/main" count="579" uniqueCount="351">
  <si>
    <t>Region</t>
  </si>
  <si>
    <t>Delivery Mode</t>
  </si>
  <si>
    <t>Customer</t>
  </si>
  <si>
    <t>Customer Group</t>
  </si>
  <si>
    <t>Product</t>
  </si>
  <si>
    <t>Category</t>
  </si>
  <si>
    <t>Africa Feeds</t>
  </si>
  <si>
    <t>America Feeds</t>
  </si>
  <si>
    <t>Asia Feeds</t>
  </si>
  <si>
    <t>Europe Feeds</t>
  </si>
  <si>
    <t>ML Feeds</t>
  </si>
  <si>
    <t>Container</t>
  </si>
  <si>
    <t>Truck</t>
  </si>
  <si>
    <t>Vessel</t>
  </si>
  <si>
    <t>OCP Fertilizantes</t>
  </si>
  <si>
    <t>DCP  - 18% - Bulk -</t>
  </si>
  <si>
    <t>DCP - 18% - BB – 1000</t>
  </si>
  <si>
    <t>DCP-E - 18% - Bulk -</t>
  </si>
  <si>
    <t>DCP-E 18%</t>
  </si>
  <si>
    <t>MCP - 21% - BB - 1000</t>
  </si>
  <si>
    <t>MCP - 21% - BB - 1100</t>
  </si>
  <si>
    <t>MCP - 21% - Bulk -</t>
  </si>
  <si>
    <t>MDCP - 21% - BB - 1000</t>
  </si>
  <si>
    <t>MDCP - 21% - BB - 1100</t>
  </si>
  <si>
    <t>MDCP - 21% - SB  - 25</t>
  </si>
  <si>
    <t>MCP - 21% - SB  - 25</t>
  </si>
  <si>
    <t>MCP - 22%  - 1000</t>
  </si>
  <si>
    <t>MCP - 22% - 25</t>
  </si>
  <si>
    <t>MCP - 22% - BB - 1100</t>
  </si>
  <si>
    <t>DCP</t>
  </si>
  <si>
    <t>MCP</t>
  </si>
  <si>
    <t>Volume</t>
  </si>
  <si>
    <t>Price</t>
  </si>
  <si>
    <t>Estimated Freight</t>
  </si>
  <si>
    <t>Estimated Mise à FOB</t>
  </si>
  <si>
    <t>Incoterm</t>
  </si>
  <si>
    <t>CFR</t>
  </si>
  <si>
    <t>CIF</t>
  </si>
  <si>
    <t>EXW</t>
  </si>
  <si>
    <t>FOB</t>
  </si>
  <si>
    <t>Status</t>
  </si>
  <si>
    <t>Canceled</t>
  </si>
  <si>
    <t>Deal concluded</t>
  </si>
  <si>
    <t>Delivery in progress</t>
  </si>
  <si>
    <t>Finalized</t>
  </si>
  <si>
    <t>Invoiced</t>
  </si>
  <si>
    <t>Offer sent</t>
  </si>
  <si>
    <t>Refused</t>
  </si>
  <si>
    <t>Request quotation</t>
  </si>
  <si>
    <t>Shipped</t>
  </si>
  <si>
    <t>Status II</t>
  </si>
  <si>
    <t>CONFIRMED</t>
  </si>
  <si>
    <t>FORECAST</t>
  </si>
  <si>
    <t>CANCELLED</t>
  </si>
  <si>
    <t>UNDER_DISCUSSION</t>
  </si>
  <si>
    <t>LOST</t>
  </si>
  <si>
    <t>Insurance rate</t>
  </si>
  <si>
    <t>Country</t>
  </si>
  <si>
    <t>Argentina</t>
  </si>
  <si>
    <t>Greece</t>
  </si>
  <si>
    <t>Morocco</t>
  </si>
  <si>
    <t>Nigeria</t>
  </si>
  <si>
    <t>Thailand</t>
  </si>
  <si>
    <t>Discharging Port</t>
  </si>
  <si>
    <t>BUENOS AIRES</t>
  </si>
  <si>
    <t>CASABLANCA</t>
  </si>
  <si>
    <t>LAGOS</t>
  </si>
  <si>
    <t>THESSALONIKI</t>
  </si>
  <si>
    <t>Pallets</t>
  </si>
  <si>
    <t>1 pallet per BB</t>
  </si>
  <si>
    <t>1 pallet per 2 BB</t>
  </si>
  <si>
    <t>No pallets</t>
  </si>
  <si>
    <t>Pallets for SB</t>
  </si>
  <si>
    <t>Volume per container</t>
  </si>
  <si>
    <t>Price EXW</t>
  </si>
  <si>
    <t>Eq Acide</t>
  </si>
  <si>
    <t>Inspection</t>
  </si>
  <si>
    <t xml:space="preserve">Shipping Line </t>
  </si>
  <si>
    <t xml:space="preserve">Loading date at Plant </t>
  </si>
  <si>
    <t>Sequence Date</t>
  </si>
  <si>
    <t>BL date estimated</t>
  </si>
  <si>
    <t>BL Month</t>
  </si>
  <si>
    <t>BL Year</t>
  </si>
  <si>
    <t>Net quantity</t>
  </si>
  <si>
    <t>Shipping line</t>
  </si>
  <si>
    <t>Fret réel</t>
  </si>
  <si>
    <t>Mise à FOB réelle</t>
  </si>
  <si>
    <t>BL N°</t>
  </si>
  <si>
    <t>Contract ID</t>
  </si>
  <si>
    <t>Contract Status</t>
  </si>
  <si>
    <t>Prestataire</t>
  </si>
  <si>
    <t>Transitaire</t>
  </si>
  <si>
    <t>BDP</t>
  </si>
  <si>
    <t>GAMMA</t>
  </si>
  <si>
    <t>AFRIC CONTAINER</t>
  </si>
  <si>
    <t>IPSEN</t>
  </si>
  <si>
    <t>ARKAS</t>
  </si>
  <si>
    <t>ONCF</t>
  </si>
  <si>
    <t>SVN</t>
  </si>
  <si>
    <t>CMA CGM</t>
  </si>
  <si>
    <t>TRANSWIN</t>
  </si>
  <si>
    <t>COSCO</t>
  </si>
  <si>
    <t>HAPAG LLOYD</t>
  </si>
  <si>
    <t>GLOBAL CONTAINER</t>
  </si>
  <si>
    <t>KUEHNE &amp; NAGEL</t>
  </si>
  <si>
    <t>MAERSK</t>
  </si>
  <si>
    <t>MSC</t>
  </si>
  <si>
    <t>NILE DUTCH</t>
  </si>
  <si>
    <t>PLANET COM</t>
  </si>
  <si>
    <t>UNIVERSAL SHIPPING</t>
  </si>
  <si>
    <t>SEALAND</t>
  </si>
  <si>
    <t>Invoice</t>
  </si>
  <si>
    <t>Invoiced amount</t>
  </si>
  <si>
    <t>Payment status</t>
  </si>
  <si>
    <t>CA EXW</t>
  </si>
  <si>
    <t>CA FOB</t>
  </si>
  <si>
    <t>CA CFR</t>
  </si>
  <si>
    <t>Price FOB</t>
  </si>
  <si>
    <t>Payment deadline</t>
  </si>
  <si>
    <t>Payment terms</t>
  </si>
  <si>
    <t>Payment terms days</t>
  </si>
  <si>
    <t>Prepayment</t>
  </si>
  <si>
    <t>50% Prepayment / 50% CAD</t>
  </si>
  <si>
    <t>Cable bank transfer</t>
  </si>
  <si>
    <t>CAD</t>
  </si>
  <si>
    <t>D/A</t>
  </si>
  <si>
    <t>TT</t>
  </si>
  <si>
    <t>L/C</t>
  </si>
  <si>
    <t>Payment period</t>
  </si>
  <si>
    <t>Paid</t>
  </si>
  <si>
    <t>Not paid</t>
  </si>
  <si>
    <t>Invoice status</t>
  </si>
  <si>
    <t>Sent</t>
  </si>
  <si>
    <t>Not sent</t>
  </si>
  <si>
    <t>AC status</t>
  </si>
  <si>
    <t>1. Simplified contract</t>
  </si>
  <si>
    <t>2. No contract</t>
  </si>
  <si>
    <t>3. Ongoing</t>
  </si>
  <si>
    <t>4. Contract signed by OCP</t>
  </si>
  <si>
    <t>5. Contract Finalized</t>
  </si>
  <si>
    <t>Contract status</t>
  </si>
  <si>
    <t>Advanced Nutritions</t>
  </si>
  <si>
    <t>AGC Turkey</t>
  </si>
  <si>
    <t>AGRODEL</t>
  </si>
  <si>
    <t>ALF AMMAR</t>
  </si>
  <si>
    <t>ALF CHAHDA</t>
  </si>
  <si>
    <t>ALF DYNACOME</t>
  </si>
  <si>
    <t>ALF ISSEN</t>
  </si>
  <si>
    <t>ALF SAHEL</t>
  </si>
  <si>
    <t>ALTILIS</t>
  </si>
  <si>
    <t>AMEROPA AG</t>
  </si>
  <si>
    <t>Ameropa Afrique</t>
  </si>
  <si>
    <t>APSA</t>
  </si>
  <si>
    <t>Arihant</t>
  </si>
  <si>
    <t>Azelis</t>
  </si>
  <si>
    <t>Banvit</t>
  </si>
  <si>
    <t>BENWAY</t>
  </si>
  <si>
    <t>BIVET</t>
  </si>
  <si>
    <t>BRF S.A</t>
  </si>
  <si>
    <t>Carevet</t>
  </si>
  <si>
    <t>Cargill</t>
  </si>
  <si>
    <t>COELMA</t>
  </si>
  <si>
    <t>Copacol</t>
  </si>
  <si>
    <t>COPAG</t>
  </si>
  <si>
    <t>COSSONA S.A</t>
  </si>
  <si>
    <t>CPF (Thailand) Public Company Limited</t>
  </si>
  <si>
    <t>CP Group</t>
  </si>
  <si>
    <t>C.P. VIETNAM CORPORATION</t>
  </si>
  <si>
    <t>C.P. Cambodia</t>
  </si>
  <si>
    <t>C.P. Laos</t>
  </si>
  <si>
    <t>DAKAHLIA POULTRY CO</t>
  </si>
  <si>
    <t>DANSA</t>
  </si>
  <si>
    <t>DASCO</t>
  </si>
  <si>
    <t>DISAGRO</t>
  </si>
  <si>
    <t>DISAN</t>
  </si>
  <si>
    <t>DSM</t>
  </si>
  <si>
    <t>DYNACOME</t>
  </si>
  <si>
    <t>Energreen Nutrition Australia Pty Ltd</t>
  </si>
  <si>
    <t>ESIFAR</t>
  </si>
  <si>
    <t>EuroChem Antwerpen NV</t>
  </si>
  <si>
    <t>Etiam Impex</t>
  </si>
  <si>
    <t>FACI</t>
  </si>
  <si>
    <t>Feed Export</t>
  </si>
  <si>
    <t>FITCOM S.A.</t>
  </si>
  <si>
    <t>FORCECOM TRADING LIMITED</t>
  </si>
  <si>
    <t>FRANMAR</t>
  </si>
  <si>
    <t>GLOBAL MARKET FERTILIZER AG</t>
  </si>
  <si>
    <t>GOLDEN JOHN INC.</t>
  </si>
  <si>
    <t>J. JOHN INC.</t>
  </si>
  <si>
    <t>GRANDS MOULINS</t>
  </si>
  <si>
    <t>GREEFOS</t>
  </si>
  <si>
    <t>IB Group</t>
  </si>
  <si>
    <t>Ibratas Trading Company</t>
  </si>
  <si>
    <t>Industrial Quimica Moderna SARL</t>
  </si>
  <si>
    <t>INCOFE CO</t>
  </si>
  <si>
    <t>HIFOS</t>
  </si>
  <si>
    <t>HI-TECH PHARMA</t>
  </si>
  <si>
    <t>ISAOSA</t>
  </si>
  <si>
    <t>JAWAD IMPEX</t>
  </si>
  <si>
    <t>JBS</t>
  </si>
  <si>
    <t>JR Livestock</t>
  </si>
  <si>
    <t>Karvelas</t>
  </si>
  <si>
    <t>Kiavet</t>
  </si>
  <si>
    <t>Kaimight Chemical &amp; Pharmaceuticals Co., Ltd</t>
  </si>
  <si>
    <t>KEYTRADE NORTH AMERCIA, INC.</t>
  </si>
  <si>
    <t>La Poule Qui Rit</t>
  </si>
  <si>
    <t>M. CASSAB ARGENTINA S.A.</t>
  </si>
  <si>
    <t>MANUCHAR</t>
  </si>
  <si>
    <t>MASRACO GENERAL TRADING AND AGRICULTURE</t>
  </si>
  <si>
    <t>MCWS</t>
  </si>
  <si>
    <t>Meganutri</t>
  </si>
  <si>
    <t>MERIDIAN COMMODITIES LTD</t>
  </si>
  <si>
    <t>Midgulf</t>
  </si>
  <si>
    <t>MHP</t>
  </si>
  <si>
    <t>ML</t>
  </si>
  <si>
    <t>Monomeros</t>
  </si>
  <si>
    <t>Moyapark</t>
  </si>
  <si>
    <t>MULTI TRADE</t>
  </si>
  <si>
    <t>Nogar</t>
  </si>
  <si>
    <t>NUTRIMIX</t>
  </si>
  <si>
    <t>O2D</t>
  </si>
  <si>
    <t>OCP AFRICA FERTILIZERS NIGERIA LTD</t>
  </si>
  <si>
    <t>OCP CAMEROUN SA</t>
  </si>
  <si>
    <t>OCP GHANA LIMITED</t>
  </si>
  <si>
    <t>OCP Nigeria</t>
  </si>
  <si>
    <t>OCP SENEGAL S.A.</t>
  </si>
  <si>
    <t>OCP KENYA</t>
  </si>
  <si>
    <t>Orkila</t>
  </si>
  <si>
    <t>OXIQUIMICA, PRODUTOS QUÍMICOS, LDA</t>
  </si>
  <si>
    <t>Pan American Grain Co. Inc.</t>
  </si>
  <si>
    <t>PHOSPHATES &amp; NUTRITION OF NEW ZEALAND LIMITED</t>
  </si>
  <si>
    <t>PHOSPHEA SOUTH EAST ASIA SDN BHD</t>
  </si>
  <si>
    <t>PHOSPHEA</t>
  </si>
  <si>
    <t>PHOSPHEA Portugal</t>
  </si>
  <si>
    <t>PHOSPHEA ITALY</t>
  </si>
  <si>
    <t>PHOSPHEA IRELAND</t>
  </si>
  <si>
    <t>PHOSPHEA MEXICO</t>
  </si>
  <si>
    <t>PRODELA</t>
  </si>
  <si>
    <t>PROVET</t>
  </si>
  <si>
    <t>Quimialmel</t>
  </si>
  <si>
    <t>R.D.I</t>
  </si>
  <si>
    <t>Phosphea</t>
  </si>
  <si>
    <t>Renwan Co</t>
  </si>
  <si>
    <t>R.R.P AGRO FARMS</t>
  </si>
  <si>
    <t>SAFTCO</t>
  </si>
  <si>
    <t>SAMPOORNA FEEDS</t>
  </si>
  <si>
    <t>SEARA</t>
  </si>
  <si>
    <t>SCAN BIO</t>
  </si>
  <si>
    <t>SEDIMA</t>
  </si>
  <si>
    <t>SOCIETE NOUVELLE EDDIK</t>
  </si>
  <si>
    <t>SOFALIM</t>
  </si>
  <si>
    <t>SOLUCIONES EN NUTRIENTES DE VALOR AGREGADO S.A. DE</t>
  </si>
  <si>
    <t>Soluciones Integrales</t>
  </si>
  <si>
    <t>Somex</t>
  </si>
  <si>
    <t>SmartVet Group</t>
  </si>
  <si>
    <t>SNEHA</t>
  </si>
  <si>
    <t>SRIVET HATCHERIES</t>
  </si>
  <si>
    <t>TECHNAVITAMIX</t>
  </si>
  <si>
    <t>TECHNO CHEM EUROPE S.L.</t>
  </si>
  <si>
    <t>TIMAB INDUSTRIES India</t>
  </si>
  <si>
    <t>TIMAB INDUSTRIES Canada</t>
  </si>
  <si>
    <t>TIMAB INDUSTRIES France</t>
  </si>
  <si>
    <t>TIMAB INDUSTRIES Greece</t>
  </si>
  <si>
    <t>TIMAB INDUSTRIES Ireland</t>
  </si>
  <si>
    <t xml:space="preserve">Toyota Tsusho </t>
  </si>
  <si>
    <t>Trans Globe Trade</t>
  </si>
  <si>
    <t>TRC Corp</t>
  </si>
  <si>
    <t>TUNIFEED</t>
  </si>
  <si>
    <t>Twinsbridge International LLC</t>
  </si>
  <si>
    <t>UM Entreprises</t>
  </si>
  <si>
    <t>Uttara Impex Pvt. Ltd</t>
  </si>
  <si>
    <t>Verven Trading AS</t>
  </si>
  <si>
    <t>VETADD NUTRIENTS PRIVATE LIMITED</t>
  </si>
  <si>
    <t>VIMIFOS</t>
  </si>
  <si>
    <t>VIPA Holdings (Pty) Ltd</t>
  </si>
  <si>
    <t>Vial/Vitafort</t>
  </si>
  <si>
    <t>VYBOR PIE</t>
  </si>
  <si>
    <t>WISIUM</t>
  </si>
  <si>
    <t>Wegrow</t>
  </si>
  <si>
    <t>Westend Agri</t>
  </si>
  <si>
    <t>Zetryl</t>
  </si>
  <si>
    <t>ANICHEM</t>
  </si>
  <si>
    <t>Quanité enlevé du site</t>
  </si>
  <si>
    <t>Transit time</t>
  </si>
  <si>
    <t>Year</t>
  </si>
  <si>
    <t>Quarter</t>
  </si>
  <si>
    <t>BL Quarter</t>
  </si>
  <si>
    <t>Supplier</t>
  </si>
  <si>
    <t>Stuffing Date</t>
  </si>
  <si>
    <t>CLEARANCE DATE</t>
  </si>
  <si>
    <t xml:space="preserve">COMMENT </t>
  </si>
  <si>
    <t>Type TC</t>
  </si>
  <si>
    <t>PORT LOADING</t>
  </si>
  <si>
    <t>FREIGHT INVOICE 1</t>
  </si>
  <si>
    <t>FREIGHT INVOICE 2</t>
  </si>
  <si>
    <t>FREIGHT INVOICE 3</t>
  </si>
  <si>
    <t>Days of magasinage</t>
  </si>
  <si>
    <t>Magasinage amount</t>
  </si>
  <si>
    <t>Days of magasinage 2</t>
  </si>
  <si>
    <t>Magasinage amount 2</t>
  </si>
  <si>
    <t>Days of magasinage 3</t>
  </si>
  <si>
    <t>Magasinage amount 3</t>
  </si>
  <si>
    <t>1/2 jours</t>
  </si>
  <si>
    <t>1 JOURS</t>
  </si>
  <si>
    <t>2 JOURS</t>
  </si>
  <si>
    <t>3 JOURS</t>
  </si>
  <si>
    <t>Majoration EN NOMBRE</t>
  </si>
  <si>
    <t>AU DELA DE 21H (+500 DH)</t>
  </si>
  <si>
    <t>TOTAL HT</t>
  </si>
  <si>
    <t>Mois</t>
  </si>
  <si>
    <t>MDCP</t>
  </si>
  <si>
    <t>Estimated Insurance (calculated)</t>
  </si>
  <si>
    <t>Sales Order</t>
  </si>
  <si>
    <t>Branding</t>
  </si>
  <si>
    <t>Phosfeed</t>
  </si>
  <si>
    <t>Neutre</t>
  </si>
  <si>
    <t>MCP_21_BB_1100_NEUTRE_FEEDS</t>
  </si>
  <si>
    <t>MDCP_21_BB_1000_MDCP_FEEDS</t>
  </si>
  <si>
    <t>MDCP_21_BB_1100_MDCP_FEEDS</t>
  </si>
  <si>
    <t>DCP_18_BB_1000_DCP_FEEDS</t>
  </si>
  <si>
    <t>Number of TC</t>
  </si>
  <si>
    <t>Outbound Delivery (Unique Key)*</t>
  </si>
  <si>
    <t>Avis de Chargement status</t>
  </si>
  <si>
    <t>BL date (SOB date)</t>
  </si>
  <si>
    <t>ETA (Estimated Time of Arrival)</t>
  </si>
  <si>
    <t>20'</t>
  </si>
  <si>
    <t>40' Dry</t>
  </si>
  <si>
    <t>MOIS FACTURATION</t>
  </si>
  <si>
    <t>Transporter</t>
  </si>
  <si>
    <t>Shipped Via</t>
  </si>
  <si>
    <t>Asia</t>
  </si>
  <si>
    <t>Europe</t>
  </si>
  <si>
    <t>Africa</t>
  </si>
  <si>
    <t>Americas</t>
  </si>
  <si>
    <t>Local Market</t>
  </si>
  <si>
    <t>LAT KRABANG</t>
  </si>
  <si>
    <t>Inspectorate</t>
  </si>
  <si>
    <t>HCLA31283712932</t>
  </si>
  <si>
    <t>C8739128713</t>
  </si>
  <si>
    <t>TANGER</t>
  </si>
  <si>
    <t>JORF LASFAR</t>
  </si>
  <si>
    <t xml:space="preserve">
116 898,35</t>
  </si>
  <si>
    <t>May 2022</t>
  </si>
  <si>
    <t>June 2022</t>
  </si>
  <si>
    <t>September 2022</t>
  </si>
  <si>
    <t>December 2022</t>
  </si>
  <si>
    <t>November 2022</t>
  </si>
  <si>
    <t>Draft</t>
  </si>
  <si>
    <t>Signed OCP</t>
  </si>
  <si>
    <t>Signed Customer</t>
  </si>
  <si>
    <t>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</si>
</sst>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%"/>
    <numFmt numFmtId="166" formatCode="[$-40C]mmmm\-yy;@"/>
    <numFmt numFmtId="167" formatCode="_-[$$-409]* #,##0_ ;_-[$$-409]* \-#,##0\ ;_-[$$-409]* &quot;-&quot;??_ ;_-@_ "/>
    <numFmt numFmtId="168" formatCode="_-* #,##0_-;\-* #,##0_-;_-* &quot;-&quot;??_-;_-@_-"/>
    <numFmt numFmtId="169" formatCode="_-* #,##0.00\ _€_-;\-* #,##0.00\ _€_-;_-* &quot;-&quot;??\ _€_-;_-@_-"/>
    <numFmt numFmtId="170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3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2" xfId="3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4" xfId="3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/>
    </xf>
    <xf numFmtId="168" fontId="0" fillId="0" borderId="1" xfId="1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3" applyBorder="1" applyAlignment="1">
      <alignment horizontal="left"/>
    </xf>
    <xf numFmtId="168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70" fontId="0" fillId="0" borderId="1" xfId="0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70" fontId="0" fillId="0" borderId="1" xfId="0" applyNumberFormat="1" applyBorder="1" applyAlignment="1">
      <alignment horizontal="left"/>
    </xf>
  </cellXfs>
  <cellStyles count="5">
    <cellStyle name="Comma" xfId="1" builtinId="3"/>
    <cellStyle name="Milliers 2" xfId="4" xr:uid="{00000000-0005-0000-0000-000001000000}"/>
    <cellStyle name="Normal" xfId="0" builtinId="0"/>
    <cellStyle name="Normal 3" xfId="3" xr:uid="{00000000-0005-0000-0000-000003000000}"/>
    <cellStyle name="Percent" xfId="2" builtinId="5"/>
  </cellStyles>
  <dxfs count="194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rchiveportailcm/Users/maryam.guessous/Desktop/OCP%202015/Pricing/Forecasts/Forecasts%202Q2016/Q2%202016%20Forecast%20Mon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orecast"/>
      <sheetName val="hidden"/>
    </sheetNames>
    <sheetDataSet>
      <sheetData sheetId="0"/>
      <sheetData sheetId="1"/>
      <sheetData sheetId="2">
        <row r="1">
          <cell r="A1" t="str">
            <v>2011</v>
          </cell>
          <cell r="G1" t="str">
            <v>Q1</v>
          </cell>
          <cell r="H1" t="str">
            <v>Q2</v>
          </cell>
          <cell r="I1" t="str">
            <v>Q3</v>
          </cell>
          <cell r="J1" t="str">
            <v>Q4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" displayName="Region" ref="A1:A6" totalsRowShown="0" headerRowDxfId="193" dataDxfId="191" headerRowBorderDxfId="192" tableBorderDxfId="190" totalsRowBorderDxfId="189">
  <autoFilter ref="A1:A6" xr:uid="{00000000-0009-0000-0100-000001000000}"/>
  <tableColumns count="1">
    <tableColumn id="1" xr3:uid="{00000000-0010-0000-0000-000001000000}" name="Region" dataDxfId="188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C_status" displayName="AC_status" ref="U1:U3" totalsRowShown="0" headerRowDxfId="141" dataDxfId="139" headerRowBorderDxfId="140" tableBorderDxfId="138" totalsRowBorderDxfId="137">
  <autoFilter ref="U1:U3" xr:uid="{00000000-0009-0000-0100-00000A000000}"/>
  <tableColumns count="1">
    <tableColumn id="1" xr3:uid="{00000000-0010-0000-0900-000001000000}" name="AC status" dataDxfId="136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Invoice_status" displayName="Invoice_status" ref="W1:W3" totalsRowShown="0" headerRowDxfId="135" dataDxfId="133" headerRowBorderDxfId="134" tableBorderDxfId="132" totalsRowBorderDxfId="131">
  <autoFilter ref="W1:W3" xr:uid="{00000000-0009-0000-0100-00000B000000}"/>
  <tableColumns count="1">
    <tableColumn id="1" xr3:uid="{00000000-0010-0000-0A00-000001000000}" name="Invoice status" dataDxfId="130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tatus" displayName="Status" ref="AA1:AA10" totalsRowShown="0" headerRowDxfId="129" dataDxfId="127" headerRowBorderDxfId="128" tableBorderDxfId="126" totalsRowBorderDxfId="125">
  <autoFilter ref="AA1:AA10" xr:uid="{00000000-0009-0000-0100-00000C000000}"/>
  <tableColumns count="1">
    <tableColumn id="1" xr3:uid="{00000000-0010-0000-0B00-000001000000}" name="Status" dataDxfId="124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tatus_II" displayName="Status_II" ref="AB1:AB10" totalsRowShown="0" headerRowDxfId="123" dataDxfId="121" headerRowBorderDxfId="122" tableBorderDxfId="120" totalsRowBorderDxfId="119">
  <autoFilter ref="AB1:AB10" xr:uid="{00000000-0009-0000-0100-00000D000000}"/>
  <tableColumns count="1">
    <tableColumn id="1" xr3:uid="{00000000-0010-0000-0C00-000001000000}" name="Status II" dataDxfId="118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Prestataire" displayName="Prestataire" ref="AD1:AD6" totalsRowShown="0" headerRowDxfId="117" dataDxfId="115" headerRowBorderDxfId="116" tableBorderDxfId="114" totalsRowBorderDxfId="113">
  <autoFilter ref="AD1:AD6" xr:uid="{00000000-0009-0000-0100-00000E000000}"/>
  <tableColumns count="1">
    <tableColumn id="1" xr3:uid="{00000000-0010-0000-0D00-000001000000}" name="Prestataire" dataDxfId="112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ransitaire" displayName="Transitaire" ref="AF1:AF3" totalsRowShown="0" headerRowDxfId="111" dataDxfId="109" headerRowBorderDxfId="110" tableBorderDxfId="108" totalsRowBorderDxfId="107">
  <autoFilter ref="AF1:AF3" xr:uid="{00000000-0009-0000-0100-00000F000000}"/>
  <tableColumns count="1">
    <tableColumn id="1" xr3:uid="{00000000-0010-0000-0E00-000001000000}" name="Transitaire" dataDxfId="106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Shipping_line" displayName="Shipping_line" ref="AH1:AH15" totalsRowShown="0" headerRowDxfId="105" dataDxfId="103" headerRowBorderDxfId="104" tableBorderDxfId="102" totalsRowBorderDxfId="101">
  <autoFilter ref="AH1:AH15" xr:uid="{00000000-0009-0000-0100-000010000000}"/>
  <tableColumns count="1">
    <tableColumn id="1" xr3:uid="{00000000-0010-0000-0F00-000001000000}" name="Shipping line" dataDxfId="100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ustomer" displayName="Customer" ref="J1:J139" totalsRowShown="0" headerRowDxfId="99" dataDxfId="97" headerRowBorderDxfId="98" tableBorderDxfId="96">
  <autoFilter ref="J1:J139" xr:uid="{00000000-0009-0000-0100-000011000000}"/>
  <tableColumns count="1">
    <tableColumn id="1" xr3:uid="{00000000-0010-0000-1000-000001000000}" name="Customer" dataDxfId="95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ustomer_group" displayName="Customer_group" ref="K1:K139" totalsRowShown="0" headerRowDxfId="94" dataDxfId="92" headerRowBorderDxfId="93" tableBorderDxfId="91">
  <autoFilter ref="K1:K139" xr:uid="{00000000-0009-0000-0100-000012000000}"/>
  <tableColumns count="1">
    <tableColumn id="1" xr3:uid="{00000000-0010-0000-1100-000001000000}" name="Customer Group" dataDxfId="9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livery_Mode" displayName="Delivery_Mode" ref="C1:C4" totalsRowShown="0" headerRowDxfId="187" dataDxfId="185" headerRowBorderDxfId="186" tableBorderDxfId="184" totalsRowBorderDxfId="183">
  <autoFilter ref="C1:C4" xr:uid="{00000000-0009-0000-0100-000002000000}"/>
  <tableColumns count="1">
    <tableColumn id="1" xr3:uid="{00000000-0010-0000-0100-000001000000}" name="Delivery Mode" dataDxfId="18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" displayName="Product" ref="E1:E15" totalsRowShown="0" headerRowDxfId="181" dataDxfId="179" headerRowBorderDxfId="180" tableBorderDxfId="178" totalsRowBorderDxfId="177">
  <autoFilter ref="E1:E15" xr:uid="{00000000-0009-0000-0100-000003000000}"/>
  <tableColumns count="1">
    <tableColumn id="1" xr3:uid="{00000000-0010-0000-0200-000001000000}" name="Product" dataDxfId="176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olume_per_container" displayName="Volume_per_container" ref="F1:F15" totalsRowShown="0" headerRowDxfId="175" dataDxfId="173" headerRowBorderDxfId="174" tableBorderDxfId="172" totalsRowBorderDxfId="171">
  <autoFilter ref="F1:F15" xr:uid="{00000000-0009-0000-0100-000004000000}"/>
  <tableColumns count="1">
    <tableColumn id="1" xr3:uid="{00000000-0010-0000-0300-000001000000}" name="Volume per container" dataDxfId="17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llets" displayName="Pallets" ref="H1:H5" totalsRowShown="0" headerRowDxfId="169" dataDxfId="167" headerRowBorderDxfId="168" tableBorderDxfId="166" totalsRowBorderDxfId="165">
  <autoFilter ref="H1:H5" xr:uid="{00000000-0009-0000-0100-000005000000}"/>
  <tableColumns count="1">
    <tableColumn id="1" xr3:uid="{00000000-0010-0000-0400-000001000000}" name="Pallets" dataDxfId="164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coterm" displayName="Incoterm" ref="M1:M5" totalsRowShown="0" headerRowDxfId="163" dataDxfId="161" headerRowBorderDxfId="162" tableBorderDxfId="160" totalsRowBorderDxfId="159">
  <autoFilter ref="M1:M5" xr:uid="{00000000-0009-0000-0100-000006000000}"/>
  <tableColumns count="1">
    <tableColumn id="1" xr3:uid="{00000000-0010-0000-0500-000001000000}" name="Incoterm" dataDxfId="158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ayment_terms" displayName="Payment_terms" ref="O1:O8" totalsRowShown="0" headerRowDxfId="157" dataDxfId="155" headerRowBorderDxfId="156" tableBorderDxfId="154" totalsRowBorderDxfId="153">
  <autoFilter ref="O1:O8" xr:uid="{00000000-0009-0000-0100-000007000000}"/>
  <tableColumns count="1">
    <tableColumn id="1" xr3:uid="{00000000-0010-0000-0600-000001000000}" name="Payment terms" dataDxfId="152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ayment_period" displayName="Payment_period" ref="Q1:Q8" totalsRowShown="0" headerRowDxfId="151" dataDxfId="149" headerRowBorderDxfId="150" tableBorderDxfId="148" dataCellStyle="Normal 3">
  <autoFilter ref="Q1:Q8" xr:uid="{00000000-0009-0000-0100-000008000000}"/>
  <tableColumns count="1">
    <tableColumn id="1" xr3:uid="{00000000-0010-0000-0700-000001000000}" name="Payment period" dataDxfId="147" dataCellStyle="Normal 3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ntract_status" displayName="Contract_status" ref="S1:S6" totalsRowShown="0" headerRowDxfId="146" headerRowBorderDxfId="145" tableBorderDxfId="144" totalsRowBorderDxfId="143">
  <autoFilter ref="S1:S6" xr:uid="{00000000-0009-0000-0100-000009000000}"/>
  <tableColumns count="1">
    <tableColumn id="1" xr3:uid="{00000000-0010-0000-0800-000001000000}" name="Contract status" dataDxfId="14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"/>
  <sheetViews>
    <sheetView tabSelected="1" zoomScale="132" workbookViewId="0">
      <selection sqref="A1:XFD1"/>
    </sheetView>
  </sheetViews>
  <sheetFormatPr defaultColWidth="11.5546875" defaultRowHeight="14.4" x14ac:dyDescent="0.3"/>
  <cols>
    <col min="1" max="1" width="11.6640625" customWidth="1"/>
    <col min="2" max="2" width="13.44140625" bestFit="1" customWidth="1"/>
    <col min="3" max="3" width="14.33203125" bestFit="1" customWidth="1"/>
    <col min="4" max="4" width="13.44140625" customWidth="1"/>
    <col min="5" max="5" width="12.77734375" customWidth="1"/>
    <col min="6" max="6" width="14.109375" bestFit="1" customWidth="1"/>
    <col min="7" max="7" width="12.77734375" bestFit="1" customWidth="1"/>
    <col min="8" max="8" width="30.5546875" customWidth="1"/>
    <col min="9" max="9" width="31.5546875" customWidth="1"/>
    <col min="10" max="10" width="14.6640625" customWidth="1"/>
    <col min="11" max="11" width="36.88671875" bestFit="1" customWidth="1"/>
    <col min="12" max="13" width="20.44140625" customWidth="1"/>
    <col min="15" max="15" width="18.6640625" bestFit="1" customWidth="1"/>
    <col min="16" max="16" width="18.6640625" customWidth="1"/>
    <col min="18" max="18" width="16.88671875" bestFit="1" customWidth="1"/>
    <col min="19" max="19" width="18.21875" bestFit="1" customWidth="1"/>
    <col min="20" max="20" width="23.88671875" bestFit="1" customWidth="1"/>
    <col min="21" max="21" width="18.21875" customWidth="1"/>
    <col min="23" max="23" width="15.109375" bestFit="1" customWidth="1"/>
    <col min="24" max="24" width="18.77734375" bestFit="1" customWidth="1"/>
    <col min="25" max="25" width="17.5546875" bestFit="1" customWidth="1"/>
    <col min="29" max="31" width="12" bestFit="1" customWidth="1"/>
    <col min="32" max="32" width="12" customWidth="1"/>
    <col min="33" max="33" width="31.88671875" bestFit="1" customWidth="1"/>
    <col min="34" max="34" width="7.88671875" bestFit="1" customWidth="1"/>
    <col min="35" max="35" width="10.5546875" bestFit="1" customWidth="1"/>
    <col min="36" max="36" width="9.44140625" bestFit="1" customWidth="1"/>
    <col min="37" max="38" width="11.88671875" customWidth="1"/>
    <col min="39" max="39" width="18.6640625" bestFit="1" customWidth="1"/>
    <col min="40" max="40" width="18.77734375" bestFit="1" customWidth="1"/>
    <col min="41" max="41" width="12" bestFit="1" customWidth="1"/>
    <col min="42" max="42" width="12" customWidth="1"/>
    <col min="43" max="43" width="15.109375" bestFit="1" customWidth="1"/>
    <col min="44" max="44" width="12" customWidth="1"/>
    <col min="45" max="45" width="13.109375" bestFit="1" customWidth="1"/>
    <col min="46" max="46" width="13.109375" customWidth="1"/>
    <col min="47" max="47" width="35.5546875" bestFit="1" customWidth="1"/>
    <col min="48" max="48" width="15.6640625" bestFit="1" customWidth="1"/>
    <col min="49" max="49" width="16.21875" bestFit="1" customWidth="1"/>
    <col min="54" max="54" width="15.5546875" bestFit="1" customWidth="1"/>
    <col min="55" max="55" width="10.5546875" bestFit="1" customWidth="1"/>
    <col min="57" max="57" width="13.5546875" bestFit="1" customWidth="1"/>
    <col min="58" max="60" width="17" bestFit="1" customWidth="1"/>
    <col min="61" max="61" width="17.21875" bestFit="1" customWidth="1"/>
    <col min="62" max="62" width="17.88671875" bestFit="1" customWidth="1"/>
    <col min="63" max="63" width="18.6640625" bestFit="1" customWidth="1"/>
    <col min="64" max="64" width="19.33203125" bestFit="1" customWidth="1"/>
    <col min="65" max="65" width="18.6640625" bestFit="1" customWidth="1"/>
    <col min="66" max="66" width="19.33203125" bestFit="1" customWidth="1"/>
    <col min="71" max="71" width="21.21875" bestFit="1" customWidth="1"/>
    <col min="72" max="72" width="23.109375" bestFit="1" customWidth="1"/>
    <col min="74" max="74" width="17.88671875" bestFit="1" customWidth="1"/>
    <col min="75" max="75" width="22.5546875" bestFit="1" customWidth="1"/>
    <col min="77" max="77" width="13.5546875" bestFit="1" customWidth="1"/>
    <col min="79" max="79" width="14.6640625" bestFit="1" customWidth="1"/>
    <col min="80" max="80" width="15.44140625" bestFit="1" customWidth="1"/>
    <col min="81" max="81" width="13.44140625" bestFit="1" customWidth="1"/>
  </cols>
  <sheetData>
    <row r="1" spans="1:81" x14ac:dyDescent="0.3">
      <c r="A1" s="4" t="s">
        <v>0</v>
      </c>
      <c r="B1" s="4" t="s">
        <v>309</v>
      </c>
      <c r="C1" s="4" t="s">
        <v>285</v>
      </c>
      <c r="D1" s="4" t="s">
        <v>284</v>
      </c>
      <c r="E1" s="4" t="s">
        <v>57</v>
      </c>
      <c r="F1" s="4" t="s">
        <v>63</v>
      </c>
      <c r="G1" s="4" t="s">
        <v>1</v>
      </c>
      <c r="H1" s="4" t="s">
        <v>2</v>
      </c>
      <c r="I1" s="4" t="s">
        <v>3</v>
      </c>
      <c r="J1" s="4" t="s">
        <v>5</v>
      </c>
      <c r="K1" s="4" t="s">
        <v>4</v>
      </c>
      <c r="L1" s="4" t="s">
        <v>68</v>
      </c>
      <c r="M1" s="4" t="s">
        <v>313</v>
      </c>
      <c r="N1" s="4" t="s">
        <v>31</v>
      </c>
      <c r="O1" s="4" t="s">
        <v>73</v>
      </c>
      <c r="P1" s="4" t="s">
        <v>320</v>
      </c>
      <c r="Q1" s="4" t="s">
        <v>35</v>
      </c>
      <c r="R1" s="4" t="s">
        <v>40</v>
      </c>
      <c r="S1" s="4" t="s">
        <v>50</v>
      </c>
      <c r="T1" s="4" t="s">
        <v>119</v>
      </c>
      <c r="U1" s="4" t="s">
        <v>120</v>
      </c>
      <c r="V1" s="4" t="s">
        <v>32</v>
      </c>
      <c r="W1" s="4" t="s">
        <v>33</v>
      </c>
      <c r="X1" s="4" t="s">
        <v>34</v>
      </c>
      <c r="Y1" s="4" t="s">
        <v>311</v>
      </c>
      <c r="Z1" s="6" t="s">
        <v>74</v>
      </c>
      <c r="AA1" s="6" t="s">
        <v>75</v>
      </c>
      <c r="AB1" s="6" t="s">
        <v>117</v>
      </c>
      <c r="AC1" s="6" t="s">
        <v>114</v>
      </c>
      <c r="AD1" s="6" t="s">
        <v>115</v>
      </c>
      <c r="AE1" s="6" t="s">
        <v>116</v>
      </c>
      <c r="AF1" s="3" t="s">
        <v>312</v>
      </c>
      <c r="AG1" s="3" t="s">
        <v>321</v>
      </c>
      <c r="AH1" s="3" t="s">
        <v>287</v>
      </c>
      <c r="AI1" s="3" t="s">
        <v>328</v>
      </c>
      <c r="AJ1" s="3" t="s">
        <v>76</v>
      </c>
      <c r="AK1" s="3" t="s">
        <v>77</v>
      </c>
      <c r="AL1" s="3" t="s">
        <v>329</v>
      </c>
      <c r="AM1" s="3" t="s">
        <v>78</v>
      </c>
      <c r="AN1" s="3" t="s">
        <v>282</v>
      </c>
      <c r="AO1" s="3" t="s">
        <v>288</v>
      </c>
      <c r="AP1" s="3" t="s">
        <v>85</v>
      </c>
      <c r="AQ1" s="3" t="s">
        <v>86</v>
      </c>
      <c r="AR1" s="3" t="s">
        <v>87</v>
      </c>
      <c r="AS1" s="3" t="s">
        <v>79</v>
      </c>
      <c r="AT1" s="3" t="s">
        <v>283</v>
      </c>
      <c r="AU1" s="3" t="s">
        <v>324</v>
      </c>
      <c r="AV1" s="3" t="s">
        <v>80</v>
      </c>
      <c r="AW1" s="3" t="s">
        <v>323</v>
      </c>
      <c r="AX1" s="3" t="s">
        <v>81</v>
      </c>
      <c r="AY1" s="3" t="s">
        <v>286</v>
      </c>
      <c r="AZ1" s="3" t="s">
        <v>82</v>
      </c>
      <c r="BA1" s="3" t="s">
        <v>83</v>
      </c>
      <c r="BB1" s="3" t="s">
        <v>289</v>
      </c>
      <c r="BC1" s="3" t="s">
        <v>290</v>
      </c>
      <c r="BD1" s="3" t="s">
        <v>291</v>
      </c>
      <c r="BE1" s="3" t="s">
        <v>292</v>
      </c>
      <c r="BF1" s="33" t="s">
        <v>293</v>
      </c>
      <c r="BG1" s="33" t="s">
        <v>294</v>
      </c>
      <c r="BH1" s="33" t="s">
        <v>295</v>
      </c>
      <c r="BI1" s="33" t="s">
        <v>296</v>
      </c>
      <c r="BJ1" s="33" t="s">
        <v>297</v>
      </c>
      <c r="BK1" s="33" t="s">
        <v>298</v>
      </c>
      <c r="BL1" s="33" t="s">
        <v>299</v>
      </c>
      <c r="BM1" s="33" t="s">
        <v>300</v>
      </c>
      <c r="BN1" s="33" t="s">
        <v>301</v>
      </c>
      <c r="BO1" s="33" t="s">
        <v>302</v>
      </c>
      <c r="BP1" s="33" t="s">
        <v>303</v>
      </c>
      <c r="BQ1" s="33" t="s">
        <v>304</v>
      </c>
      <c r="BR1" s="33" t="s">
        <v>305</v>
      </c>
      <c r="BS1" s="33" t="s">
        <v>306</v>
      </c>
      <c r="BT1" s="33" t="s">
        <v>307</v>
      </c>
      <c r="BU1" s="33" t="s">
        <v>308</v>
      </c>
      <c r="BV1" s="33" t="s">
        <v>327</v>
      </c>
      <c r="BW1" s="7" t="s">
        <v>322</v>
      </c>
      <c r="BX1" s="7" t="s">
        <v>88</v>
      </c>
      <c r="BY1" s="7" t="s">
        <v>89</v>
      </c>
      <c r="BZ1" s="7" t="s">
        <v>111</v>
      </c>
      <c r="CA1" s="7" t="s">
        <v>112</v>
      </c>
      <c r="CB1" s="7" t="s">
        <v>118</v>
      </c>
      <c r="CC1" s="7" t="s">
        <v>113</v>
      </c>
    </row>
    <row r="2" spans="1:81" s="24" customFormat="1" x14ac:dyDescent="0.3">
      <c r="A2" s="23" t="s">
        <v>332</v>
      </c>
      <c r="B2" s="26">
        <v>44621</v>
      </c>
      <c r="C2" s="26" t="str">
        <f>IF(OR(MONTH(B2)=1,MONTH(B2)=2,MONTH(B2)=3),"Q1",IF(OR(MONTH(B2)=4,MONTH(B2)=5,MONTH(B2)=6),"Q2",IF(OR(MONTH(B2)=7,MONTH(B2)=8,MONTH(B2)=9),"Q3",IF(OR(MONTH(B2)=10,MONTH(B2)=11,MONTH(B2)=12),"Q4"))))</f>
        <v>Q1</v>
      </c>
      <c r="D2" s="23">
        <f>YEAR(B2)</f>
        <v>2022</v>
      </c>
      <c r="E2" s="23" t="s">
        <v>61</v>
      </c>
      <c r="F2" s="23" t="s">
        <v>66</v>
      </c>
      <c r="G2" s="23" t="s">
        <v>11</v>
      </c>
      <c r="H2" s="23" t="s">
        <v>275</v>
      </c>
      <c r="I2" s="23" t="str">
        <f>VLOOKUP(H2,Parameters!$J$2:$K$139,2,FALSE)</f>
        <v>Vial/Vitafort</v>
      </c>
      <c r="J2" s="23" t="s">
        <v>29</v>
      </c>
      <c r="K2" s="23" t="s">
        <v>319</v>
      </c>
      <c r="L2" s="35" t="s">
        <v>69</v>
      </c>
      <c r="M2" s="35" t="s">
        <v>314</v>
      </c>
      <c r="N2" s="27">
        <v>100</v>
      </c>
      <c r="O2" s="23">
        <v>20</v>
      </c>
      <c r="P2" s="32">
        <f>N2/O2</f>
        <v>5</v>
      </c>
      <c r="Q2" s="23" t="s">
        <v>36</v>
      </c>
      <c r="R2" s="23" t="s">
        <v>42</v>
      </c>
      <c r="S2" s="23" t="str">
        <f>VLOOKUP(R2,Parameters!$AA$2:$AB$10,2,FALSE)</f>
        <v>CONFIRMED</v>
      </c>
      <c r="T2" s="23" t="s">
        <v>124</v>
      </c>
      <c r="U2" s="31">
        <v>15</v>
      </c>
      <c r="V2" s="28">
        <v>690</v>
      </c>
      <c r="W2" s="28">
        <v>25</v>
      </c>
      <c r="X2" s="28">
        <v>37</v>
      </c>
      <c r="Y2" s="28">
        <f>IF(Q2="CIF",V2*Parameters!$Y$2,0)</f>
        <v>0</v>
      </c>
      <c r="Z2" s="28">
        <f>V2-W2-X2-Y2</f>
        <v>628</v>
      </c>
      <c r="AA2" s="28">
        <v>1230</v>
      </c>
      <c r="AB2" s="28">
        <f>V2-W2-Y2</f>
        <v>665</v>
      </c>
      <c r="AC2" s="29">
        <f>BA2*Z2</f>
        <v>62800</v>
      </c>
      <c r="AD2" s="29">
        <f>BA2*AB2</f>
        <v>66500</v>
      </c>
      <c r="AE2" s="29">
        <f>BA2*V2</f>
        <v>69000</v>
      </c>
      <c r="AF2" s="23">
        <v>1435</v>
      </c>
      <c r="AG2" s="23">
        <v>80002135</v>
      </c>
      <c r="AH2" s="23" t="s">
        <v>95</v>
      </c>
      <c r="AI2" s="23" t="s">
        <v>105</v>
      </c>
      <c r="AJ2" s="23" t="s">
        <v>336</v>
      </c>
      <c r="AK2" s="23" t="s">
        <v>105</v>
      </c>
      <c r="AL2" s="23" t="s">
        <v>105</v>
      </c>
      <c r="AM2" s="30">
        <v>44666</v>
      </c>
      <c r="AN2" s="32">
        <v>110.00000000000001</v>
      </c>
      <c r="AO2" s="30">
        <v>44678</v>
      </c>
      <c r="AP2" s="28">
        <v>27</v>
      </c>
      <c r="AQ2" s="28">
        <v>36</v>
      </c>
      <c r="AR2" s="23">
        <v>1236876312</v>
      </c>
      <c r="AS2" s="30">
        <v>44698</v>
      </c>
      <c r="AT2" s="23">
        <v>30</v>
      </c>
      <c r="AU2" s="30">
        <f>AT2+AV2</f>
        <v>44733</v>
      </c>
      <c r="AV2" s="30">
        <v>44703</v>
      </c>
      <c r="AW2" s="30">
        <v>44703</v>
      </c>
      <c r="AX2" s="23">
        <f>MONTH(AW2)</f>
        <v>5</v>
      </c>
      <c r="AY2" s="23" t="str">
        <f>IF(OR(MONTH(AW2)=1,MONTH(AW2)=2,MONTH(AW2)=3),"Q1",IF(OR(MONTH(AW2)=4,MONTH(AW2)=5,MONTH(AW2)=6),"Q2",IF(OR(MONTH(AW2)=7,MONTH(AW2)=8,MONTH(AW2)=9),"Q3",IF(OR(MONTH(AW2)=10,MONTH(AW2)=11,MONTH(AW2)=12),"Q4"))))</f>
        <v>Q2</v>
      </c>
      <c r="AZ2" s="25">
        <f>YEAR(AW2)</f>
        <v>2022</v>
      </c>
      <c r="BA2" s="27">
        <v>100</v>
      </c>
      <c r="BB2" s="30">
        <v>44703</v>
      </c>
      <c r="BC2" s="23"/>
      <c r="BD2" s="23" t="s">
        <v>325</v>
      </c>
      <c r="BE2" s="23" t="s">
        <v>65</v>
      </c>
      <c r="BF2" s="23">
        <v>137986.14000000001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 t="s">
        <v>342</v>
      </c>
      <c r="BW2" s="23" t="s">
        <v>132</v>
      </c>
      <c r="BX2" s="25">
        <v>1382</v>
      </c>
      <c r="BY2" s="25" t="s">
        <v>347</v>
      </c>
      <c r="BZ2" s="25">
        <v>18732</v>
      </c>
      <c r="CA2" s="28">
        <f>BA2*N2</f>
        <v>10000</v>
      </c>
      <c r="CB2" s="30">
        <f>AW2+U2</f>
        <v>44718</v>
      </c>
      <c r="CC2" s="23" t="s">
        <v>129</v>
      </c>
    </row>
    <row r="3" spans="1:81" s="24" customFormat="1" x14ac:dyDescent="0.3">
      <c r="A3" s="23" t="s">
        <v>333</v>
      </c>
      <c r="B3" s="26">
        <v>44653</v>
      </c>
      <c r="C3" s="26" t="str">
        <f t="shared" ref="C3:C6" si="0">IF(OR(MONTH(B3)=1,MONTH(B3)=2,MONTH(B3)=3),"Q1",IF(OR(MONTH(B3)=4,MONTH(B3)=5,MONTH(B3)=6),"Q2",IF(OR(MONTH(B3)=7,MONTH(B3)=8,MONTH(B3)=9),"Q3",IF(OR(MONTH(B3)=10,MONTH(B3)=11,MONTH(B3)=12),"Q4"))))</f>
        <v>Q2</v>
      </c>
      <c r="D3" s="23">
        <f t="shared" ref="D3:D6" si="1">YEAR(B3)</f>
        <v>2022</v>
      </c>
      <c r="E3" s="23" t="s">
        <v>58</v>
      </c>
      <c r="F3" s="23" t="s">
        <v>64</v>
      </c>
      <c r="G3" s="23" t="s">
        <v>11</v>
      </c>
      <c r="H3" s="23" t="s">
        <v>178</v>
      </c>
      <c r="I3" s="23" t="str">
        <f>VLOOKUP(H3,Parameters!$J$2:$K$139,2,FALSE)</f>
        <v>ESIFAR</v>
      </c>
      <c r="J3" s="23" t="s">
        <v>310</v>
      </c>
      <c r="K3" s="23" t="s">
        <v>318</v>
      </c>
      <c r="L3" s="35" t="s">
        <v>70</v>
      </c>
      <c r="M3" s="35" t="s">
        <v>315</v>
      </c>
      <c r="N3" s="27">
        <v>550</v>
      </c>
      <c r="O3" s="23">
        <v>22</v>
      </c>
      <c r="P3" s="32">
        <f>N3/O3</f>
        <v>25</v>
      </c>
      <c r="Q3" s="23" t="s">
        <v>36</v>
      </c>
      <c r="R3" s="23" t="s">
        <v>42</v>
      </c>
      <c r="S3" s="23" t="str">
        <f>VLOOKUP(R3,Parameters!$AA$2:$AB$10,2,FALSE)</f>
        <v>CONFIRMED</v>
      </c>
      <c r="T3" s="23" t="s">
        <v>123</v>
      </c>
      <c r="U3" s="31">
        <v>90</v>
      </c>
      <c r="V3" s="28">
        <v>730</v>
      </c>
      <c r="W3" s="28">
        <v>30</v>
      </c>
      <c r="X3" s="28">
        <v>37</v>
      </c>
      <c r="Y3" s="28">
        <f>IF(Q3="CIF",V3*Parameters!$Y$2,0)</f>
        <v>0</v>
      </c>
      <c r="Z3" s="28">
        <f t="shared" ref="Z3:Z6" si="2">V3-W3-X3-Y3</f>
        <v>663</v>
      </c>
      <c r="AA3" s="28">
        <v>1235</v>
      </c>
      <c r="AB3" s="28">
        <f t="shared" ref="AB3:AB6" si="3">V3-W3-Y3</f>
        <v>700</v>
      </c>
      <c r="AC3" s="29">
        <f t="shared" ref="AC3:AC6" si="4">BA3*Z3</f>
        <v>364650</v>
      </c>
      <c r="AD3" s="29">
        <f t="shared" ref="AD3:AD6" si="5">BA3*AB3</f>
        <v>385000</v>
      </c>
      <c r="AE3" s="29">
        <f t="shared" ref="AE3:AE6" si="6">BA3*V3</f>
        <v>401500</v>
      </c>
      <c r="AF3" s="23">
        <v>1634</v>
      </c>
      <c r="AG3" s="23">
        <v>80006352</v>
      </c>
      <c r="AH3" s="23" t="s">
        <v>97</v>
      </c>
      <c r="AI3" s="23" t="s">
        <v>110</v>
      </c>
      <c r="AJ3" s="23" t="s">
        <v>336</v>
      </c>
      <c r="AK3" s="23" t="s">
        <v>110</v>
      </c>
      <c r="AL3" s="23" t="s">
        <v>110</v>
      </c>
      <c r="AM3" s="30">
        <v>44698</v>
      </c>
      <c r="AN3" s="32">
        <v>605</v>
      </c>
      <c r="AO3" s="30">
        <v>44710</v>
      </c>
      <c r="AP3" s="28">
        <v>33</v>
      </c>
      <c r="AQ3" s="28">
        <v>38</v>
      </c>
      <c r="AR3" s="23">
        <v>237739812</v>
      </c>
      <c r="AS3" s="30">
        <v>44730</v>
      </c>
      <c r="AT3" s="23">
        <v>25</v>
      </c>
      <c r="AU3" s="30">
        <f t="shared" ref="AU3:AU5" si="7">AT3+AV3</f>
        <v>44760</v>
      </c>
      <c r="AV3" s="30">
        <v>44735</v>
      </c>
      <c r="AW3" s="30">
        <v>44736</v>
      </c>
      <c r="AX3" s="23">
        <f t="shared" ref="AX3:AX5" si="8">MONTH(AW3)</f>
        <v>6</v>
      </c>
      <c r="AY3" s="23" t="str">
        <f t="shared" ref="AY3:AY5" si="9">IF(OR(MONTH(AW3)=1,MONTH(AW3)=2,MONTH(AW3)=3),"Q1",IF(OR(MONTH(AW3)=4,MONTH(AW3)=5,MONTH(AW3)=6),"Q2",IF(OR(MONTH(AW3)=7,MONTH(AW3)=8,MONTH(AW3)=9),"Q3",IF(OR(MONTH(AW3)=10,MONTH(AW3)=11,MONTH(AW3)=12),"Q4"))))</f>
        <v>Q2</v>
      </c>
      <c r="AZ3" s="23">
        <f t="shared" ref="AZ3:AZ5" si="10">YEAR(AW3)</f>
        <v>2022</v>
      </c>
      <c r="BA3" s="27">
        <v>550</v>
      </c>
      <c r="BB3" s="30">
        <v>44735</v>
      </c>
      <c r="BC3" s="23"/>
      <c r="BD3" s="23" t="s">
        <v>326</v>
      </c>
      <c r="BE3" s="23" t="s">
        <v>65</v>
      </c>
      <c r="BF3" s="23">
        <v>137986.14000000001</v>
      </c>
      <c r="BG3" s="23"/>
      <c r="BH3" s="23"/>
      <c r="BI3" s="23">
        <v>2</v>
      </c>
      <c r="BJ3" s="34">
        <v>84.91</v>
      </c>
      <c r="BK3" s="23"/>
      <c r="BL3" s="23"/>
      <c r="BM3" s="23"/>
      <c r="BN3" s="23"/>
      <c r="BO3" s="23">
        <v>3</v>
      </c>
      <c r="BP3" s="23">
        <v>1</v>
      </c>
      <c r="BQ3" s="23">
        <v>0</v>
      </c>
      <c r="BR3" s="23">
        <v>0</v>
      </c>
      <c r="BS3" s="23"/>
      <c r="BT3" s="23">
        <v>750</v>
      </c>
      <c r="BU3" s="36">
        <v>1500</v>
      </c>
      <c r="BV3" s="23" t="s">
        <v>343</v>
      </c>
      <c r="BW3" s="23" t="s">
        <v>132</v>
      </c>
      <c r="BX3" s="23">
        <v>1383</v>
      </c>
      <c r="BY3" s="23" t="s">
        <v>348</v>
      </c>
      <c r="BZ3" s="23">
        <v>19423</v>
      </c>
      <c r="CA3" s="28">
        <f t="shared" ref="CA3:CA6" si="11">BA3*N3</f>
        <v>302500</v>
      </c>
      <c r="CB3" s="30">
        <f t="shared" ref="CB3:CB6" si="12">AW3+U3</f>
        <v>44826</v>
      </c>
      <c r="CC3" s="23" t="s">
        <v>129</v>
      </c>
    </row>
    <row r="4" spans="1:81" s="24" customFormat="1" x14ac:dyDescent="0.3">
      <c r="A4" s="23" t="s">
        <v>330</v>
      </c>
      <c r="B4" s="26">
        <v>44745</v>
      </c>
      <c r="C4" s="26" t="str">
        <f t="shared" si="0"/>
        <v>Q3</v>
      </c>
      <c r="D4" s="23">
        <f t="shared" si="1"/>
        <v>2022</v>
      </c>
      <c r="E4" s="23" t="s">
        <v>62</v>
      </c>
      <c r="F4" s="23" t="s">
        <v>335</v>
      </c>
      <c r="G4" s="23" t="s">
        <v>11</v>
      </c>
      <c r="H4" s="23" t="s">
        <v>165</v>
      </c>
      <c r="I4" s="23" t="str">
        <f>VLOOKUP(H4,Parameters!$J$2:$K$139,2,FALSE)</f>
        <v>CP Group</v>
      </c>
      <c r="J4" s="23" t="s">
        <v>310</v>
      </c>
      <c r="K4" s="23" t="s">
        <v>317</v>
      </c>
      <c r="L4" s="35" t="s">
        <v>70</v>
      </c>
      <c r="M4" s="35" t="s">
        <v>314</v>
      </c>
      <c r="N4" s="27">
        <v>1200</v>
      </c>
      <c r="O4" s="23">
        <v>20</v>
      </c>
      <c r="P4" s="32">
        <f>N4/O4</f>
        <v>60</v>
      </c>
      <c r="Q4" s="23" t="s">
        <v>37</v>
      </c>
      <c r="R4" s="23" t="s">
        <v>43</v>
      </c>
      <c r="S4" s="23" t="str">
        <f>VLOOKUP(R4,Parameters!$AA$2:$AB$10,2,FALSE)</f>
        <v>CONFIRMED</v>
      </c>
      <c r="T4" s="23" t="s">
        <v>125</v>
      </c>
      <c r="U4" s="31">
        <v>60</v>
      </c>
      <c r="V4" s="28">
        <v>740</v>
      </c>
      <c r="W4" s="28">
        <v>44</v>
      </c>
      <c r="X4" s="28">
        <v>40</v>
      </c>
      <c r="Y4" s="28">
        <f>IF(Q4="CIF",V4*Parameters!$Y$2,0)</f>
        <v>2.3532000000000002</v>
      </c>
      <c r="Z4" s="28">
        <f t="shared" si="2"/>
        <v>653.64679999999998</v>
      </c>
      <c r="AA4" s="28">
        <v>1233</v>
      </c>
      <c r="AB4" s="28">
        <f t="shared" si="3"/>
        <v>693.64679999999998</v>
      </c>
      <c r="AC4" s="29">
        <f t="shared" si="4"/>
        <v>784376.16</v>
      </c>
      <c r="AD4" s="29">
        <f t="shared" si="5"/>
        <v>832376.16</v>
      </c>
      <c r="AE4" s="29">
        <f t="shared" si="6"/>
        <v>888000</v>
      </c>
      <c r="AF4" s="23">
        <v>1843</v>
      </c>
      <c r="AG4" s="23">
        <v>80009484</v>
      </c>
      <c r="AH4" s="23" t="s">
        <v>98</v>
      </c>
      <c r="AI4" s="23" t="s">
        <v>102</v>
      </c>
      <c r="AJ4" s="23" t="s">
        <v>336</v>
      </c>
      <c r="AK4" s="23" t="s">
        <v>102</v>
      </c>
      <c r="AL4" s="23" t="s">
        <v>102</v>
      </c>
      <c r="AM4" s="30">
        <v>44790</v>
      </c>
      <c r="AN4" s="32">
        <v>1320</v>
      </c>
      <c r="AO4" s="30">
        <v>44802</v>
      </c>
      <c r="AP4" s="28">
        <v>40</v>
      </c>
      <c r="AQ4" s="28">
        <v>40</v>
      </c>
      <c r="AR4" s="23" t="s">
        <v>337</v>
      </c>
      <c r="AS4" s="30">
        <v>44822</v>
      </c>
      <c r="AT4" s="23">
        <v>60</v>
      </c>
      <c r="AU4" s="30">
        <f t="shared" si="7"/>
        <v>44887</v>
      </c>
      <c r="AV4" s="30">
        <v>44827</v>
      </c>
      <c r="AW4" s="30">
        <v>44829</v>
      </c>
      <c r="AX4" s="23">
        <f t="shared" si="8"/>
        <v>9</v>
      </c>
      <c r="AY4" s="23" t="str">
        <f t="shared" si="9"/>
        <v>Q3</v>
      </c>
      <c r="AZ4" s="23">
        <f t="shared" si="10"/>
        <v>2022</v>
      </c>
      <c r="BA4" s="27">
        <v>1200</v>
      </c>
      <c r="BB4" s="30">
        <v>44827</v>
      </c>
      <c r="BC4" s="23"/>
      <c r="BD4" s="23" t="s">
        <v>325</v>
      </c>
      <c r="BE4" s="23" t="s">
        <v>339</v>
      </c>
      <c r="BF4" s="23" t="s">
        <v>341</v>
      </c>
      <c r="BG4" s="23">
        <v>2280.23</v>
      </c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 t="s">
        <v>344</v>
      </c>
      <c r="BW4" s="23" t="s">
        <v>132</v>
      </c>
      <c r="BX4" s="23">
        <v>1398</v>
      </c>
      <c r="BY4" s="23" t="s">
        <v>348</v>
      </c>
      <c r="BZ4" s="23">
        <v>18452</v>
      </c>
      <c r="CA4" s="28">
        <f t="shared" si="11"/>
        <v>1440000</v>
      </c>
      <c r="CB4" s="30">
        <f t="shared" si="12"/>
        <v>44889</v>
      </c>
      <c r="CC4" s="23" t="s">
        <v>129</v>
      </c>
    </row>
    <row r="5" spans="1:81" s="24" customFormat="1" x14ac:dyDescent="0.3">
      <c r="A5" s="23" t="s">
        <v>331</v>
      </c>
      <c r="B5" s="26">
        <v>44838</v>
      </c>
      <c r="C5" s="26" t="str">
        <f t="shared" si="0"/>
        <v>Q4</v>
      </c>
      <c r="D5" s="23">
        <f t="shared" si="1"/>
        <v>2022</v>
      </c>
      <c r="E5" s="23" t="s">
        <v>59</v>
      </c>
      <c r="F5" s="23" t="s">
        <v>67</v>
      </c>
      <c r="G5" s="23" t="s">
        <v>13</v>
      </c>
      <c r="H5" s="23" t="s">
        <v>190</v>
      </c>
      <c r="I5" s="23" t="str">
        <f>VLOOKUP(H5,Parameters!$J$2:$K$139,2,FALSE)</f>
        <v>GREEFOS</v>
      </c>
      <c r="J5" s="23" t="s">
        <v>30</v>
      </c>
      <c r="K5" s="23" t="s">
        <v>316</v>
      </c>
      <c r="L5" s="35" t="s">
        <v>69</v>
      </c>
      <c r="M5" s="35" t="s">
        <v>314</v>
      </c>
      <c r="N5" s="27">
        <v>4400</v>
      </c>
      <c r="O5" s="23">
        <v>22</v>
      </c>
      <c r="P5" s="32"/>
      <c r="Q5" s="23" t="s">
        <v>36</v>
      </c>
      <c r="R5" s="23" t="s">
        <v>44</v>
      </c>
      <c r="S5" s="23" t="str">
        <f>VLOOKUP(R5,Parameters!$AA$2:$AB$10,2,FALSE)</f>
        <v>CONFIRMED</v>
      </c>
      <c r="T5" s="23" t="s">
        <v>127</v>
      </c>
      <c r="U5" s="31">
        <v>0</v>
      </c>
      <c r="V5" s="28">
        <v>780</v>
      </c>
      <c r="W5" s="28">
        <v>20</v>
      </c>
      <c r="X5" s="28">
        <v>35</v>
      </c>
      <c r="Y5" s="28">
        <f>IF(Q5="CIF",V5*Parameters!$Y$2,0)</f>
        <v>0</v>
      </c>
      <c r="Z5" s="28">
        <f t="shared" si="2"/>
        <v>725</v>
      </c>
      <c r="AA5" s="28">
        <v>1250</v>
      </c>
      <c r="AB5" s="28">
        <f t="shared" si="3"/>
        <v>760</v>
      </c>
      <c r="AC5" s="29">
        <f t="shared" si="4"/>
        <v>3214650</v>
      </c>
      <c r="AD5" s="29">
        <f t="shared" si="5"/>
        <v>3369840</v>
      </c>
      <c r="AE5" s="29">
        <f t="shared" si="6"/>
        <v>3458520</v>
      </c>
      <c r="AF5" s="23">
        <v>1743</v>
      </c>
      <c r="AG5" s="23">
        <v>80001262</v>
      </c>
      <c r="AH5" s="23" t="s">
        <v>98</v>
      </c>
      <c r="AI5" s="23" t="s">
        <v>99</v>
      </c>
      <c r="AJ5" s="23" t="s">
        <v>336</v>
      </c>
      <c r="AK5" s="23" t="s">
        <v>99</v>
      </c>
      <c r="AL5" s="23" t="s">
        <v>99</v>
      </c>
      <c r="AM5" s="30">
        <v>44883</v>
      </c>
      <c r="AN5" s="32">
        <v>4840</v>
      </c>
      <c r="AO5" s="30">
        <v>44895</v>
      </c>
      <c r="AP5" s="28">
        <v>19</v>
      </c>
      <c r="AQ5" s="28">
        <v>33</v>
      </c>
      <c r="AR5" s="23" t="s">
        <v>338</v>
      </c>
      <c r="AS5" s="30">
        <v>44915</v>
      </c>
      <c r="AT5" s="23">
        <v>15</v>
      </c>
      <c r="AU5" s="30">
        <f t="shared" si="7"/>
        <v>44935</v>
      </c>
      <c r="AV5" s="30">
        <v>44920</v>
      </c>
      <c r="AW5" s="30">
        <v>44922</v>
      </c>
      <c r="AX5" s="23">
        <f t="shared" si="8"/>
        <v>12</v>
      </c>
      <c r="AY5" s="23" t="str">
        <f t="shared" si="9"/>
        <v>Q4</v>
      </c>
      <c r="AZ5" s="23">
        <f t="shared" si="10"/>
        <v>2022</v>
      </c>
      <c r="BA5" s="27">
        <v>4434</v>
      </c>
      <c r="BB5" s="30">
        <v>44920</v>
      </c>
      <c r="BC5" s="23"/>
      <c r="BD5" s="23" t="s">
        <v>325</v>
      </c>
      <c r="BE5" s="23" t="s">
        <v>340</v>
      </c>
      <c r="BF5" s="23">
        <v>119178.58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 t="s">
        <v>345</v>
      </c>
      <c r="BW5" s="23" t="s">
        <v>132</v>
      </c>
      <c r="BX5" s="23">
        <v>1982</v>
      </c>
      <c r="BY5" s="23" t="s">
        <v>348</v>
      </c>
      <c r="BZ5" s="23">
        <v>18668</v>
      </c>
      <c r="CA5" s="28">
        <f t="shared" si="11"/>
        <v>19509600</v>
      </c>
      <c r="CB5" s="30">
        <f t="shared" si="12"/>
        <v>44922</v>
      </c>
      <c r="CC5" s="23" t="s">
        <v>350</v>
      </c>
    </row>
    <row r="6" spans="1:81" s="24" customFormat="1" x14ac:dyDescent="0.3">
      <c r="A6" s="23" t="s">
        <v>334</v>
      </c>
      <c r="B6" s="26">
        <v>44839</v>
      </c>
      <c r="C6" s="26" t="str">
        <f t="shared" si="0"/>
        <v>Q4</v>
      </c>
      <c r="D6" s="23">
        <f t="shared" si="1"/>
        <v>2022</v>
      </c>
      <c r="E6" s="23" t="s">
        <v>60</v>
      </c>
      <c r="F6" s="23"/>
      <c r="G6" s="23" t="s">
        <v>12</v>
      </c>
      <c r="H6" s="23" t="s">
        <v>144</v>
      </c>
      <c r="I6" s="23" t="str">
        <f>VLOOKUP(H6,Parameters!$J$2:$K$139,2,FALSE)</f>
        <v>ALF AMMAR</v>
      </c>
      <c r="J6" s="23" t="s">
        <v>310</v>
      </c>
      <c r="K6" s="23" t="s">
        <v>318</v>
      </c>
      <c r="L6" s="35" t="s">
        <v>69</v>
      </c>
      <c r="M6" s="35" t="s">
        <v>314</v>
      </c>
      <c r="N6" s="27">
        <v>440</v>
      </c>
      <c r="O6" s="23">
        <v>25</v>
      </c>
      <c r="P6" s="32">
        <f>N6/O6</f>
        <v>17.600000000000001</v>
      </c>
      <c r="Q6" s="23" t="s">
        <v>38</v>
      </c>
      <c r="R6" s="23" t="s">
        <v>45</v>
      </c>
      <c r="S6" s="23" t="str">
        <f>VLOOKUP(R6,Parameters!$AA$2:$AB$10,2,FALSE)</f>
        <v>CONFIRMED</v>
      </c>
      <c r="T6" s="23" t="s">
        <v>123</v>
      </c>
      <c r="U6" s="31">
        <v>45</v>
      </c>
      <c r="V6" s="28">
        <v>610</v>
      </c>
      <c r="W6" s="28">
        <v>0</v>
      </c>
      <c r="X6" s="28">
        <v>0</v>
      </c>
      <c r="Y6" s="28">
        <f>IF(Q6="CIF",V6*Parameters!$Y$2,0)</f>
        <v>0</v>
      </c>
      <c r="Z6" s="28">
        <f t="shared" si="2"/>
        <v>610</v>
      </c>
      <c r="AA6" s="28">
        <v>1244</v>
      </c>
      <c r="AB6" s="28">
        <f t="shared" si="3"/>
        <v>610</v>
      </c>
      <c r="AC6" s="29">
        <f t="shared" si="4"/>
        <v>268400</v>
      </c>
      <c r="AD6" s="29">
        <f t="shared" si="5"/>
        <v>268400</v>
      </c>
      <c r="AE6" s="29">
        <f t="shared" si="6"/>
        <v>268400</v>
      </c>
      <c r="AF6" s="23">
        <v>1772</v>
      </c>
      <c r="AG6" s="23">
        <v>80001234</v>
      </c>
      <c r="AH6" s="23" t="s">
        <v>95</v>
      </c>
      <c r="AI6" s="23" t="s">
        <v>93</v>
      </c>
      <c r="AJ6" s="23" t="s">
        <v>336</v>
      </c>
      <c r="AK6" s="23" t="s">
        <v>92</v>
      </c>
      <c r="AL6" s="23" t="s">
        <v>105</v>
      </c>
      <c r="AM6" s="30">
        <v>44884</v>
      </c>
      <c r="AN6" s="32">
        <v>484.00000000000006</v>
      </c>
      <c r="AO6" s="30"/>
      <c r="AP6" s="28">
        <v>0</v>
      </c>
      <c r="AQ6" s="28">
        <v>0</v>
      </c>
      <c r="AR6" s="23"/>
      <c r="AS6" s="30"/>
      <c r="AT6" s="23"/>
      <c r="AU6" s="30"/>
      <c r="AV6" s="30"/>
      <c r="AW6" s="30">
        <v>44890</v>
      </c>
      <c r="AX6" s="23">
        <f t="shared" ref="AX6" si="13">MONTH(AW6)</f>
        <v>11</v>
      </c>
      <c r="AY6" s="23" t="str">
        <f t="shared" ref="AY6" si="14">IF(OR(MONTH(AW6)=1,MONTH(AW6)=2,MONTH(AW6)=3),"Q1",IF(OR(MONTH(AW6)=4,MONTH(AW6)=5,MONTH(AW6)=6),"Q2",IF(OR(MONTH(AW6)=7,MONTH(AW6)=8,MONTH(AW6)=9),"Q3",IF(OR(MONTH(AW6)=10,MONTH(AW6)=11,MONTH(AW6)=12),"Q4"))))</f>
        <v>Q4</v>
      </c>
      <c r="AZ6" s="23">
        <f t="shared" ref="AZ6" si="15">YEAR(AW6)</f>
        <v>2022</v>
      </c>
      <c r="BA6" s="27">
        <v>440</v>
      </c>
      <c r="BB6" s="30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 t="s">
        <v>346</v>
      </c>
      <c r="BW6" s="23" t="s">
        <v>132</v>
      </c>
      <c r="BX6" s="23">
        <v>1443</v>
      </c>
      <c r="BY6" s="23" t="s">
        <v>349</v>
      </c>
      <c r="BZ6" s="23">
        <v>19832</v>
      </c>
      <c r="CA6" s="28">
        <f t="shared" si="11"/>
        <v>193600</v>
      </c>
      <c r="CB6" s="30">
        <f t="shared" si="12"/>
        <v>44935</v>
      </c>
      <c r="CC6" s="23" t="s">
        <v>129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9"/>
  <sheetViews>
    <sheetView topLeftCell="R1" workbookViewId="0">
      <selection activeCell="AA6" activeCellId="3" sqref="AA3 AA5 AA6 AA6"/>
    </sheetView>
  </sheetViews>
  <sheetFormatPr defaultColWidth="11.5546875" defaultRowHeight="14.4" x14ac:dyDescent="0.3"/>
  <cols>
    <col min="1" max="1" width="12.77734375" bestFit="1" customWidth="1"/>
    <col min="2" max="2" width="5.33203125" customWidth="1"/>
    <col min="3" max="3" width="14.6640625" customWidth="1"/>
    <col min="4" max="4" width="5.33203125" customWidth="1"/>
    <col min="5" max="5" width="20.44140625" bestFit="1" customWidth="1"/>
    <col min="6" max="6" width="20.44140625" customWidth="1"/>
    <col min="7" max="7" width="5.33203125" customWidth="1"/>
    <col min="8" max="8" width="20.44140625" customWidth="1"/>
    <col min="9" max="9" width="5.33203125" customWidth="1"/>
    <col min="10" max="11" width="50.88671875" bestFit="1" customWidth="1"/>
    <col min="12" max="12" width="5.33203125" customWidth="1"/>
    <col min="14" max="14" width="5.33203125" customWidth="1"/>
    <col min="15" max="15" width="23.88671875" bestFit="1" customWidth="1"/>
    <col min="16" max="16" width="5.33203125" customWidth="1"/>
    <col min="17" max="17" width="15.6640625" customWidth="1"/>
    <col min="18" max="18" width="5.33203125" customWidth="1"/>
    <col min="19" max="19" width="22.109375" bestFit="1" customWidth="1"/>
    <col min="20" max="20" width="5.33203125" customWidth="1"/>
    <col min="21" max="21" width="13.77734375" customWidth="1"/>
    <col min="22" max="22" width="5.33203125" customWidth="1"/>
    <col min="23" max="23" width="14.109375" customWidth="1"/>
    <col min="24" max="24" width="5.33203125" customWidth="1"/>
    <col min="25" max="25" width="12.6640625" bestFit="1" customWidth="1"/>
    <col min="26" max="26" width="5.33203125" customWidth="1"/>
    <col min="27" max="27" width="16.88671875" bestFit="1" customWidth="1"/>
    <col min="28" max="28" width="18.21875" bestFit="1" customWidth="1"/>
    <col min="29" max="29" width="5.33203125" customWidth="1"/>
    <col min="30" max="30" width="11.77734375" customWidth="1"/>
    <col min="31" max="31" width="5.33203125" customWidth="1"/>
    <col min="33" max="33" width="5.33203125" customWidth="1"/>
    <col min="34" max="34" width="18.6640625" bestFit="1" customWidth="1"/>
  </cols>
  <sheetData>
    <row r="1" spans="1:34" x14ac:dyDescent="0.3">
      <c r="A1" s="10" t="s">
        <v>0</v>
      </c>
      <c r="C1" s="10" t="s">
        <v>1</v>
      </c>
      <c r="E1" s="10" t="s">
        <v>4</v>
      </c>
      <c r="F1" s="10" t="s">
        <v>73</v>
      </c>
      <c r="H1" s="10" t="s">
        <v>68</v>
      </c>
      <c r="J1" s="10" t="s">
        <v>2</v>
      </c>
      <c r="K1" s="10" t="s">
        <v>3</v>
      </c>
      <c r="M1" s="10" t="s">
        <v>35</v>
      </c>
      <c r="O1" s="10" t="s">
        <v>119</v>
      </c>
      <c r="Q1" s="10" t="s">
        <v>128</v>
      </c>
      <c r="S1" s="10" t="s">
        <v>140</v>
      </c>
      <c r="U1" s="10" t="s">
        <v>134</v>
      </c>
      <c r="W1" s="10" t="s">
        <v>131</v>
      </c>
      <c r="Y1" s="4" t="s">
        <v>56</v>
      </c>
      <c r="AA1" s="10" t="s">
        <v>40</v>
      </c>
      <c r="AB1" s="10" t="s">
        <v>50</v>
      </c>
      <c r="AD1" s="10" t="s">
        <v>90</v>
      </c>
      <c r="AF1" s="10" t="s">
        <v>91</v>
      </c>
      <c r="AH1" s="10" t="s">
        <v>84</v>
      </c>
    </row>
    <row r="2" spans="1:34" x14ac:dyDescent="0.3">
      <c r="A2" s="9" t="s">
        <v>6</v>
      </c>
      <c r="C2" s="9" t="s">
        <v>11</v>
      </c>
      <c r="E2" s="9" t="s">
        <v>15</v>
      </c>
      <c r="F2" s="9" t="s">
        <v>13</v>
      </c>
      <c r="H2" s="12" t="s">
        <v>69</v>
      </c>
      <c r="J2" s="9" t="s">
        <v>141</v>
      </c>
      <c r="K2" s="9" t="s">
        <v>141</v>
      </c>
      <c r="M2" s="9" t="s">
        <v>36</v>
      </c>
      <c r="O2" s="9" t="s">
        <v>121</v>
      </c>
      <c r="P2" s="1"/>
      <c r="Q2" s="14">
        <v>0</v>
      </c>
      <c r="S2" s="17" t="s">
        <v>135</v>
      </c>
      <c r="U2" s="19" t="s">
        <v>132</v>
      </c>
      <c r="V2" s="2"/>
      <c r="W2" s="19" t="s">
        <v>129</v>
      </c>
      <c r="Y2" s="8">
        <v>3.1800000000000001E-3</v>
      </c>
      <c r="AA2" s="9" t="s">
        <v>41</v>
      </c>
      <c r="AB2" s="9" t="s">
        <v>53</v>
      </c>
      <c r="AD2" s="9" t="s">
        <v>92</v>
      </c>
      <c r="AF2" s="9" t="s">
        <v>93</v>
      </c>
      <c r="AH2" s="19" t="s">
        <v>94</v>
      </c>
    </row>
    <row r="3" spans="1:34" x14ac:dyDescent="0.3">
      <c r="A3" s="9" t="s">
        <v>7</v>
      </c>
      <c r="C3" s="9" t="s">
        <v>12</v>
      </c>
      <c r="E3" s="9" t="s">
        <v>16</v>
      </c>
      <c r="F3" s="9">
        <v>20</v>
      </c>
      <c r="H3" s="12" t="s">
        <v>70</v>
      </c>
      <c r="J3" s="9" t="s">
        <v>142</v>
      </c>
      <c r="K3" s="9" t="s">
        <v>142</v>
      </c>
      <c r="M3" s="9" t="s">
        <v>37</v>
      </c>
      <c r="O3" s="9" t="s">
        <v>122</v>
      </c>
      <c r="P3" s="1"/>
      <c r="Q3" s="14">
        <v>15</v>
      </c>
      <c r="S3" s="17" t="s">
        <v>136</v>
      </c>
      <c r="U3" s="20" t="s">
        <v>133</v>
      </c>
      <c r="V3" s="2"/>
      <c r="W3" s="20" t="s">
        <v>130</v>
      </c>
      <c r="AA3" s="9" t="s">
        <v>42</v>
      </c>
      <c r="AB3" s="9" t="s">
        <v>51</v>
      </c>
      <c r="AD3" s="9" t="s">
        <v>95</v>
      </c>
      <c r="AF3" s="11" t="s">
        <v>95</v>
      </c>
      <c r="AH3" s="19" t="s">
        <v>96</v>
      </c>
    </row>
    <row r="4" spans="1:34" x14ac:dyDescent="0.3">
      <c r="A4" s="9" t="s">
        <v>8</v>
      </c>
      <c r="C4" s="11" t="s">
        <v>13</v>
      </c>
      <c r="E4" s="9" t="s">
        <v>17</v>
      </c>
      <c r="F4" s="9" t="s">
        <v>13</v>
      </c>
      <c r="H4" s="12" t="s">
        <v>71</v>
      </c>
      <c r="J4" s="9" t="s">
        <v>143</v>
      </c>
      <c r="K4" s="9" t="s">
        <v>143</v>
      </c>
      <c r="M4" s="9" t="s">
        <v>38</v>
      </c>
      <c r="O4" s="9" t="s">
        <v>123</v>
      </c>
      <c r="P4" s="1"/>
      <c r="Q4" s="14">
        <v>30</v>
      </c>
      <c r="S4" s="17" t="s">
        <v>137</v>
      </c>
      <c r="U4" s="5"/>
      <c r="W4" s="5"/>
      <c r="AA4" s="9" t="s">
        <v>43</v>
      </c>
      <c r="AB4" s="9" t="s">
        <v>51</v>
      </c>
      <c r="AD4" s="9" t="s">
        <v>97</v>
      </c>
      <c r="AH4" s="9" t="s">
        <v>92</v>
      </c>
    </row>
    <row r="5" spans="1:34" x14ac:dyDescent="0.3">
      <c r="A5" s="9" t="s">
        <v>9</v>
      </c>
      <c r="E5" s="9" t="s">
        <v>18</v>
      </c>
      <c r="F5" s="9">
        <v>20</v>
      </c>
      <c r="H5" s="13" t="s">
        <v>72</v>
      </c>
      <c r="J5" s="9" t="s">
        <v>281</v>
      </c>
      <c r="K5" s="9" t="s">
        <v>281</v>
      </c>
      <c r="M5" s="11" t="s">
        <v>39</v>
      </c>
      <c r="O5" s="9" t="s">
        <v>124</v>
      </c>
      <c r="P5" s="1"/>
      <c r="Q5" s="14">
        <v>45</v>
      </c>
      <c r="S5" s="17" t="s">
        <v>138</v>
      </c>
      <c r="U5" s="5"/>
      <c r="W5" s="5"/>
      <c r="AA5" s="9" t="s">
        <v>44</v>
      </c>
      <c r="AB5" s="9" t="s">
        <v>51</v>
      </c>
      <c r="AD5" s="9" t="s">
        <v>98</v>
      </c>
      <c r="AH5" s="9" t="s">
        <v>99</v>
      </c>
    </row>
    <row r="6" spans="1:34" x14ac:dyDescent="0.3">
      <c r="A6" s="11" t="s">
        <v>10</v>
      </c>
      <c r="E6" s="9" t="s">
        <v>19</v>
      </c>
      <c r="F6" s="9">
        <v>20</v>
      </c>
      <c r="J6" s="9" t="s">
        <v>144</v>
      </c>
      <c r="K6" s="9" t="s">
        <v>144</v>
      </c>
      <c r="O6" s="9" t="s">
        <v>125</v>
      </c>
      <c r="P6" s="1"/>
      <c r="Q6" s="14">
        <v>60</v>
      </c>
      <c r="S6" s="18" t="s">
        <v>139</v>
      </c>
      <c r="U6" s="5"/>
      <c r="W6" s="5"/>
      <c r="AA6" s="9" t="s">
        <v>45</v>
      </c>
      <c r="AB6" s="9" t="s">
        <v>51</v>
      </c>
      <c r="AD6" s="11" t="s">
        <v>100</v>
      </c>
      <c r="AH6" s="9" t="s">
        <v>101</v>
      </c>
    </row>
    <row r="7" spans="1:34" x14ac:dyDescent="0.3">
      <c r="E7" s="9" t="s">
        <v>20</v>
      </c>
      <c r="F7" s="9">
        <v>22</v>
      </c>
      <c r="J7" s="9" t="s">
        <v>145</v>
      </c>
      <c r="K7" s="9" t="s">
        <v>145</v>
      </c>
      <c r="O7" s="9" t="s">
        <v>126</v>
      </c>
      <c r="P7" s="1"/>
      <c r="Q7" s="15">
        <v>90</v>
      </c>
      <c r="U7" s="5"/>
      <c r="W7" s="5"/>
      <c r="AA7" s="9" t="s">
        <v>46</v>
      </c>
      <c r="AB7" s="9" t="s">
        <v>54</v>
      </c>
      <c r="AH7" s="9" t="s">
        <v>102</v>
      </c>
    </row>
    <row r="8" spans="1:34" x14ac:dyDescent="0.3">
      <c r="E8" s="9" t="s">
        <v>21</v>
      </c>
      <c r="F8" s="9" t="s">
        <v>13</v>
      </c>
      <c r="J8" s="9" t="s">
        <v>146</v>
      </c>
      <c r="K8" s="9" t="s">
        <v>146</v>
      </c>
      <c r="O8" s="11" t="s">
        <v>127</v>
      </c>
      <c r="P8" s="1"/>
      <c r="Q8" s="16">
        <v>120</v>
      </c>
      <c r="U8" s="5"/>
      <c r="W8" s="5"/>
      <c r="AA8" s="9" t="s">
        <v>47</v>
      </c>
      <c r="AB8" s="9" t="s">
        <v>55</v>
      </c>
      <c r="AH8" s="19" t="s">
        <v>103</v>
      </c>
    </row>
    <row r="9" spans="1:34" x14ac:dyDescent="0.3">
      <c r="E9" s="9" t="s">
        <v>22</v>
      </c>
      <c r="F9" s="9">
        <v>20</v>
      </c>
      <c r="J9" s="9" t="s">
        <v>147</v>
      </c>
      <c r="K9" s="9" t="s">
        <v>147</v>
      </c>
      <c r="O9" s="1"/>
      <c r="P9" s="1"/>
      <c r="Q9" s="1"/>
      <c r="AA9" s="9" t="s">
        <v>48</v>
      </c>
      <c r="AB9" s="9" t="s">
        <v>52</v>
      </c>
      <c r="AH9" s="9" t="s">
        <v>104</v>
      </c>
    </row>
    <row r="10" spans="1:34" x14ac:dyDescent="0.3">
      <c r="E10" s="9" t="s">
        <v>23</v>
      </c>
      <c r="F10" s="9">
        <v>22</v>
      </c>
      <c r="J10" s="9" t="s">
        <v>148</v>
      </c>
      <c r="K10" s="9" t="s">
        <v>148</v>
      </c>
      <c r="AA10" s="11" t="s">
        <v>49</v>
      </c>
      <c r="AB10" s="11" t="s">
        <v>51</v>
      </c>
      <c r="AH10" s="9" t="s">
        <v>105</v>
      </c>
    </row>
    <row r="11" spans="1:34" x14ac:dyDescent="0.3">
      <c r="E11" s="9" t="s">
        <v>24</v>
      </c>
      <c r="F11" s="9">
        <v>0</v>
      </c>
      <c r="J11" s="9" t="s">
        <v>149</v>
      </c>
      <c r="K11" s="9" t="s">
        <v>149</v>
      </c>
      <c r="AH11" s="9" t="s">
        <v>106</v>
      </c>
    </row>
    <row r="12" spans="1:34" x14ac:dyDescent="0.3">
      <c r="E12" s="9" t="s">
        <v>25</v>
      </c>
      <c r="F12" s="9">
        <v>0</v>
      </c>
      <c r="J12" s="9" t="s">
        <v>150</v>
      </c>
      <c r="K12" s="9" t="s">
        <v>150</v>
      </c>
      <c r="AH12" s="9" t="s">
        <v>107</v>
      </c>
    </row>
    <row r="13" spans="1:34" x14ac:dyDescent="0.3">
      <c r="E13" s="9" t="s">
        <v>26</v>
      </c>
      <c r="F13" s="9">
        <v>20</v>
      </c>
      <c r="J13" s="9" t="s">
        <v>151</v>
      </c>
      <c r="K13" s="9" t="s">
        <v>151</v>
      </c>
      <c r="AH13" s="9" t="s">
        <v>108</v>
      </c>
    </row>
    <row r="14" spans="1:34" x14ac:dyDescent="0.3">
      <c r="E14" s="9" t="s">
        <v>27</v>
      </c>
      <c r="F14" s="9">
        <v>0</v>
      </c>
      <c r="J14" s="9" t="s">
        <v>152</v>
      </c>
      <c r="K14" s="9" t="s">
        <v>152</v>
      </c>
      <c r="AH14" s="9" t="s">
        <v>109</v>
      </c>
    </row>
    <row r="15" spans="1:34" x14ac:dyDescent="0.3">
      <c r="E15" s="11" t="s">
        <v>28</v>
      </c>
      <c r="F15" s="11">
        <v>22</v>
      </c>
      <c r="J15" s="9" t="s">
        <v>153</v>
      </c>
      <c r="K15" s="9" t="s">
        <v>153</v>
      </c>
      <c r="AH15" s="11" t="s">
        <v>110</v>
      </c>
    </row>
    <row r="16" spans="1:34" x14ac:dyDescent="0.3">
      <c r="J16" s="9" t="s">
        <v>154</v>
      </c>
      <c r="K16" s="9" t="s">
        <v>154</v>
      </c>
    </row>
    <row r="17" spans="10:11" x14ac:dyDescent="0.3">
      <c r="J17" s="9" t="s">
        <v>155</v>
      </c>
      <c r="K17" s="9" t="s">
        <v>155</v>
      </c>
    </row>
    <row r="18" spans="10:11" x14ac:dyDescent="0.3">
      <c r="J18" s="9" t="s">
        <v>156</v>
      </c>
      <c r="K18" s="9" t="s">
        <v>156</v>
      </c>
    </row>
    <row r="19" spans="10:11" x14ac:dyDescent="0.3">
      <c r="J19" s="9" t="s">
        <v>157</v>
      </c>
      <c r="K19" s="9" t="s">
        <v>157</v>
      </c>
    </row>
    <row r="20" spans="10:11" x14ac:dyDescent="0.3">
      <c r="J20" s="9" t="s">
        <v>158</v>
      </c>
      <c r="K20" s="9" t="s">
        <v>158</v>
      </c>
    </row>
    <row r="21" spans="10:11" x14ac:dyDescent="0.3">
      <c r="J21" s="9" t="s">
        <v>159</v>
      </c>
      <c r="K21" s="9" t="s">
        <v>159</v>
      </c>
    </row>
    <row r="22" spans="10:11" x14ac:dyDescent="0.3">
      <c r="J22" s="9" t="s">
        <v>160</v>
      </c>
      <c r="K22" s="9" t="s">
        <v>160</v>
      </c>
    </row>
    <row r="23" spans="10:11" x14ac:dyDescent="0.3">
      <c r="J23" s="9" t="s">
        <v>161</v>
      </c>
      <c r="K23" s="9" t="s">
        <v>161</v>
      </c>
    </row>
    <row r="24" spans="10:11" x14ac:dyDescent="0.3">
      <c r="J24" s="9" t="s">
        <v>162</v>
      </c>
      <c r="K24" s="9" t="s">
        <v>162</v>
      </c>
    </row>
    <row r="25" spans="10:11" x14ac:dyDescent="0.3">
      <c r="J25" s="9" t="s">
        <v>163</v>
      </c>
      <c r="K25" s="9" t="s">
        <v>163</v>
      </c>
    </row>
    <row r="26" spans="10:11" x14ac:dyDescent="0.3">
      <c r="J26" s="9" t="s">
        <v>164</v>
      </c>
      <c r="K26" s="9" t="s">
        <v>164</v>
      </c>
    </row>
    <row r="27" spans="10:11" x14ac:dyDescent="0.3">
      <c r="J27" s="9" t="s">
        <v>165</v>
      </c>
      <c r="K27" s="9" t="s">
        <v>166</v>
      </c>
    </row>
    <row r="28" spans="10:11" x14ac:dyDescent="0.3">
      <c r="J28" s="9" t="s">
        <v>167</v>
      </c>
      <c r="K28" s="9" t="s">
        <v>166</v>
      </c>
    </row>
    <row r="29" spans="10:11" x14ac:dyDescent="0.3">
      <c r="J29" s="9" t="s">
        <v>168</v>
      </c>
      <c r="K29" s="9" t="s">
        <v>166</v>
      </c>
    </row>
    <row r="30" spans="10:11" x14ac:dyDescent="0.3">
      <c r="J30" s="9" t="s">
        <v>169</v>
      </c>
      <c r="K30" s="9" t="s">
        <v>166</v>
      </c>
    </row>
    <row r="31" spans="10:11" x14ac:dyDescent="0.3">
      <c r="J31" s="9" t="s">
        <v>170</v>
      </c>
      <c r="K31" s="9" t="s">
        <v>170</v>
      </c>
    </row>
    <row r="32" spans="10:11" x14ac:dyDescent="0.3">
      <c r="J32" s="9" t="s">
        <v>171</v>
      </c>
      <c r="K32" s="9" t="s">
        <v>171</v>
      </c>
    </row>
    <row r="33" spans="10:11" x14ac:dyDescent="0.3">
      <c r="J33" s="9" t="s">
        <v>172</v>
      </c>
      <c r="K33" s="9" t="s">
        <v>172</v>
      </c>
    </row>
    <row r="34" spans="10:11" x14ac:dyDescent="0.3">
      <c r="J34" s="9" t="s">
        <v>173</v>
      </c>
      <c r="K34" s="9" t="s">
        <v>173</v>
      </c>
    </row>
    <row r="35" spans="10:11" x14ac:dyDescent="0.3">
      <c r="J35" s="9" t="s">
        <v>174</v>
      </c>
      <c r="K35" s="9" t="s">
        <v>174</v>
      </c>
    </row>
    <row r="36" spans="10:11" x14ac:dyDescent="0.3">
      <c r="J36" s="9" t="s">
        <v>175</v>
      </c>
      <c r="K36" s="9" t="s">
        <v>175</v>
      </c>
    </row>
    <row r="37" spans="10:11" x14ac:dyDescent="0.3">
      <c r="J37" s="9" t="s">
        <v>176</v>
      </c>
      <c r="K37" s="9" t="s">
        <v>176</v>
      </c>
    </row>
    <row r="38" spans="10:11" x14ac:dyDescent="0.3">
      <c r="J38" s="9" t="s">
        <v>177</v>
      </c>
      <c r="K38" s="9" t="s">
        <v>177</v>
      </c>
    </row>
    <row r="39" spans="10:11" x14ac:dyDescent="0.3">
      <c r="J39" s="9" t="s">
        <v>178</v>
      </c>
      <c r="K39" s="9" t="s">
        <v>178</v>
      </c>
    </row>
    <row r="40" spans="10:11" x14ac:dyDescent="0.3">
      <c r="J40" s="9" t="s">
        <v>179</v>
      </c>
      <c r="K40" s="9" t="s">
        <v>179</v>
      </c>
    </row>
    <row r="41" spans="10:11" x14ac:dyDescent="0.3">
      <c r="J41" s="9" t="s">
        <v>180</v>
      </c>
      <c r="K41" s="9" t="s">
        <v>180</v>
      </c>
    </row>
    <row r="42" spans="10:11" x14ac:dyDescent="0.3">
      <c r="J42" s="9" t="s">
        <v>181</v>
      </c>
      <c r="K42" s="9" t="s">
        <v>181</v>
      </c>
    </row>
    <row r="43" spans="10:11" x14ac:dyDescent="0.3">
      <c r="J43" s="9" t="s">
        <v>182</v>
      </c>
      <c r="K43" s="9" t="s">
        <v>182</v>
      </c>
    </row>
    <row r="44" spans="10:11" x14ac:dyDescent="0.3">
      <c r="J44" s="9" t="s">
        <v>183</v>
      </c>
      <c r="K44" s="9" t="s">
        <v>183</v>
      </c>
    </row>
    <row r="45" spans="10:11" x14ac:dyDescent="0.3">
      <c r="J45" s="9" t="s">
        <v>184</v>
      </c>
      <c r="K45" s="9" t="s">
        <v>184</v>
      </c>
    </row>
    <row r="46" spans="10:11" x14ac:dyDescent="0.3">
      <c r="J46" s="9" t="s">
        <v>185</v>
      </c>
      <c r="K46" s="9" t="s">
        <v>185</v>
      </c>
    </row>
    <row r="47" spans="10:11" x14ac:dyDescent="0.3">
      <c r="J47" s="9" t="s">
        <v>186</v>
      </c>
      <c r="K47" s="9" t="s">
        <v>186</v>
      </c>
    </row>
    <row r="48" spans="10:11" x14ac:dyDescent="0.3">
      <c r="J48" s="9" t="s">
        <v>187</v>
      </c>
      <c r="K48" s="9" t="s">
        <v>188</v>
      </c>
    </row>
    <row r="49" spans="10:11" x14ac:dyDescent="0.3">
      <c r="J49" s="9" t="s">
        <v>189</v>
      </c>
      <c r="K49" s="9" t="s">
        <v>189</v>
      </c>
    </row>
    <row r="50" spans="10:11" x14ac:dyDescent="0.3">
      <c r="J50" s="9" t="s">
        <v>190</v>
      </c>
      <c r="K50" s="9" t="s">
        <v>190</v>
      </c>
    </row>
    <row r="51" spans="10:11" x14ac:dyDescent="0.3">
      <c r="J51" s="9" t="s">
        <v>191</v>
      </c>
      <c r="K51" s="9" t="s">
        <v>191</v>
      </c>
    </row>
    <row r="52" spans="10:11" x14ac:dyDescent="0.3">
      <c r="J52" s="9" t="s">
        <v>192</v>
      </c>
      <c r="K52" s="9" t="s">
        <v>192</v>
      </c>
    </row>
    <row r="53" spans="10:11" x14ac:dyDescent="0.3">
      <c r="J53" s="9" t="s">
        <v>193</v>
      </c>
      <c r="K53" s="9" t="s">
        <v>193</v>
      </c>
    </row>
    <row r="54" spans="10:11" x14ac:dyDescent="0.3">
      <c r="J54" s="9" t="s">
        <v>194</v>
      </c>
      <c r="K54" s="9" t="s">
        <v>194</v>
      </c>
    </row>
    <row r="55" spans="10:11" x14ac:dyDescent="0.3">
      <c r="J55" s="9" t="s">
        <v>195</v>
      </c>
      <c r="K55" s="9" t="s">
        <v>195</v>
      </c>
    </row>
    <row r="56" spans="10:11" x14ac:dyDescent="0.3">
      <c r="J56" s="9" t="s">
        <v>196</v>
      </c>
      <c r="K56" s="9" t="s">
        <v>196</v>
      </c>
    </row>
    <row r="57" spans="10:11" x14ac:dyDescent="0.3">
      <c r="J57" s="9" t="s">
        <v>197</v>
      </c>
      <c r="K57" s="9" t="s">
        <v>197</v>
      </c>
    </row>
    <row r="58" spans="10:11" x14ac:dyDescent="0.3">
      <c r="J58" s="9" t="s">
        <v>198</v>
      </c>
      <c r="K58" s="9" t="s">
        <v>198</v>
      </c>
    </row>
    <row r="59" spans="10:11" x14ac:dyDescent="0.3">
      <c r="J59" s="1" t="s">
        <v>199</v>
      </c>
      <c r="K59" s="1" t="s">
        <v>199</v>
      </c>
    </row>
    <row r="60" spans="10:11" x14ac:dyDescent="0.3">
      <c r="J60" s="9" t="s">
        <v>200</v>
      </c>
      <c r="K60" s="9" t="s">
        <v>200</v>
      </c>
    </row>
    <row r="61" spans="10:11" x14ac:dyDescent="0.3">
      <c r="J61" s="9" t="s">
        <v>201</v>
      </c>
      <c r="K61" s="9" t="s">
        <v>201</v>
      </c>
    </row>
    <row r="62" spans="10:11" x14ac:dyDescent="0.3">
      <c r="J62" s="9" t="s">
        <v>202</v>
      </c>
      <c r="K62" s="9" t="s">
        <v>202</v>
      </c>
    </row>
    <row r="63" spans="10:11" x14ac:dyDescent="0.3">
      <c r="J63" s="9" t="s">
        <v>203</v>
      </c>
      <c r="K63" s="9" t="s">
        <v>188</v>
      </c>
    </row>
    <row r="64" spans="10:11" x14ac:dyDescent="0.3">
      <c r="J64" s="9" t="s">
        <v>204</v>
      </c>
      <c r="K64" s="9" t="s">
        <v>204</v>
      </c>
    </row>
    <row r="65" spans="10:11" x14ac:dyDescent="0.3">
      <c r="J65" s="9" t="s">
        <v>205</v>
      </c>
      <c r="K65" s="9" t="s">
        <v>205</v>
      </c>
    </row>
    <row r="66" spans="10:11" x14ac:dyDescent="0.3">
      <c r="J66" s="9" t="s">
        <v>206</v>
      </c>
      <c r="K66" s="9" t="s">
        <v>206</v>
      </c>
    </row>
    <row r="67" spans="10:11" x14ac:dyDescent="0.3">
      <c r="J67" s="9" t="s">
        <v>207</v>
      </c>
      <c r="K67" s="9" t="s">
        <v>207</v>
      </c>
    </row>
    <row r="68" spans="10:11" x14ac:dyDescent="0.3">
      <c r="J68" s="21" t="s">
        <v>208</v>
      </c>
      <c r="K68" s="21" t="s">
        <v>208</v>
      </c>
    </row>
    <row r="69" spans="10:11" x14ac:dyDescent="0.3">
      <c r="J69" s="21" t="s">
        <v>209</v>
      </c>
      <c r="K69" s="21" t="s">
        <v>209</v>
      </c>
    </row>
    <row r="70" spans="10:11" x14ac:dyDescent="0.3">
      <c r="J70" s="21" t="s">
        <v>210</v>
      </c>
      <c r="K70" s="21" t="s">
        <v>210</v>
      </c>
    </row>
    <row r="71" spans="10:11" x14ac:dyDescent="0.3">
      <c r="J71" s="21" t="s">
        <v>211</v>
      </c>
      <c r="K71" s="21" t="s">
        <v>211</v>
      </c>
    </row>
    <row r="72" spans="10:11" x14ac:dyDescent="0.3">
      <c r="J72" s="21" t="s">
        <v>212</v>
      </c>
      <c r="K72" s="21" t="s">
        <v>212</v>
      </c>
    </row>
    <row r="73" spans="10:11" x14ac:dyDescent="0.3">
      <c r="J73" s="9" t="s">
        <v>213</v>
      </c>
      <c r="K73" s="9" t="s">
        <v>213</v>
      </c>
    </row>
    <row r="74" spans="10:11" x14ac:dyDescent="0.3">
      <c r="J74" s="9" t="s">
        <v>214</v>
      </c>
      <c r="K74" s="9" t="s">
        <v>214</v>
      </c>
    </row>
    <row r="75" spans="10:11" x14ac:dyDescent="0.3">
      <c r="J75" s="9" t="s">
        <v>215</v>
      </c>
      <c r="K75" s="9" t="s">
        <v>215</v>
      </c>
    </row>
    <row r="76" spans="10:11" x14ac:dyDescent="0.3">
      <c r="J76" s="9" t="s">
        <v>216</v>
      </c>
      <c r="K76" s="9" t="s">
        <v>199</v>
      </c>
    </row>
    <row r="77" spans="10:11" x14ac:dyDescent="0.3">
      <c r="J77" s="9" t="s">
        <v>217</v>
      </c>
      <c r="K77" s="9" t="s">
        <v>217</v>
      </c>
    </row>
    <row r="78" spans="10:11" x14ac:dyDescent="0.3">
      <c r="J78" s="9" t="s">
        <v>218</v>
      </c>
      <c r="K78" s="9" t="s">
        <v>218</v>
      </c>
    </row>
    <row r="79" spans="10:11" x14ac:dyDescent="0.3">
      <c r="J79" s="9" t="s">
        <v>219</v>
      </c>
      <c r="K79" s="9" t="s">
        <v>219</v>
      </c>
    </row>
    <row r="80" spans="10:11" x14ac:dyDescent="0.3">
      <c r="J80" s="9" t="s">
        <v>220</v>
      </c>
      <c r="K80" s="9" t="s">
        <v>220</v>
      </c>
    </row>
    <row r="81" spans="10:11" x14ac:dyDescent="0.3">
      <c r="J81" s="21" t="s">
        <v>221</v>
      </c>
      <c r="K81" s="21" t="s">
        <v>221</v>
      </c>
    </row>
    <row r="82" spans="10:11" x14ac:dyDescent="0.3">
      <c r="J82" s="9" t="s">
        <v>222</v>
      </c>
      <c r="K82" s="9" t="s">
        <v>222</v>
      </c>
    </row>
    <row r="83" spans="10:11" x14ac:dyDescent="0.3">
      <c r="J83" s="9" t="s">
        <v>14</v>
      </c>
      <c r="K83" s="9" t="s">
        <v>14</v>
      </c>
    </row>
    <row r="84" spans="10:11" x14ac:dyDescent="0.3">
      <c r="J84" s="9" t="s">
        <v>223</v>
      </c>
      <c r="K84" s="9" t="s">
        <v>223</v>
      </c>
    </row>
    <row r="85" spans="10:11" x14ac:dyDescent="0.3">
      <c r="J85" s="9" t="s">
        <v>224</v>
      </c>
      <c r="K85" s="9" t="s">
        <v>224</v>
      </c>
    </row>
    <row r="86" spans="10:11" x14ac:dyDescent="0.3">
      <c r="J86" s="9" t="s">
        <v>225</v>
      </c>
      <c r="K86" s="9" t="s">
        <v>225</v>
      </c>
    </row>
    <row r="87" spans="10:11" x14ac:dyDescent="0.3">
      <c r="J87" s="9" t="s">
        <v>226</v>
      </c>
      <c r="K87" s="9" t="s">
        <v>226</v>
      </c>
    </row>
    <row r="88" spans="10:11" x14ac:dyDescent="0.3">
      <c r="J88" s="9" t="s">
        <v>227</v>
      </c>
      <c r="K88" s="9" t="s">
        <v>227</v>
      </c>
    </row>
    <row r="89" spans="10:11" x14ac:dyDescent="0.3">
      <c r="J89" s="9" t="s">
        <v>228</v>
      </c>
      <c r="K89" s="9" t="s">
        <v>228</v>
      </c>
    </row>
    <row r="90" spans="10:11" x14ac:dyDescent="0.3">
      <c r="J90" s="9" t="s">
        <v>229</v>
      </c>
      <c r="K90" s="9" t="s">
        <v>229</v>
      </c>
    </row>
    <row r="91" spans="10:11" x14ac:dyDescent="0.3">
      <c r="J91" s="9" t="s">
        <v>230</v>
      </c>
      <c r="K91" s="9" t="s">
        <v>230</v>
      </c>
    </row>
    <row r="92" spans="10:11" x14ac:dyDescent="0.3">
      <c r="J92" s="9" t="s">
        <v>231</v>
      </c>
      <c r="K92" s="9" t="s">
        <v>232</v>
      </c>
    </row>
    <row r="93" spans="10:11" x14ac:dyDescent="0.3">
      <c r="J93" s="9" t="s">
        <v>233</v>
      </c>
      <c r="K93" s="9" t="s">
        <v>232</v>
      </c>
    </row>
    <row r="94" spans="10:11" x14ac:dyDescent="0.3">
      <c r="J94" s="9" t="s">
        <v>234</v>
      </c>
      <c r="K94" s="9" t="s">
        <v>232</v>
      </c>
    </row>
    <row r="95" spans="10:11" x14ac:dyDescent="0.3">
      <c r="J95" s="9" t="s">
        <v>235</v>
      </c>
      <c r="K95" s="9" t="s">
        <v>232</v>
      </c>
    </row>
    <row r="96" spans="10:11" x14ac:dyDescent="0.3">
      <c r="J96" s="9" t="s">
        <v>236</v>
      </c>
      <c r="K96" s="9" t="s">
        <v>232</v>
      </c>
    </row>
    <row r="97" spans="10:11" x14ac:dyDescent="0.3">
      <c r="J97" s="9" t="s">
        <v>237</v>
      </c>
      <c r="K97" s="9" t="s">
        <v>237</v>
      </c>
    </row>
    <row r="98" spans="10:11" x14ac:dyDescent="0.3">
      <c r="J98" s="9" t="s">
        <v>238</v>
      </c>
      <c r="K98" s="9" t="s">
        <v>238</v>
      </c>
    </row>
    <row r="99" spans="10:11" x14ac:dyDescent="0.3">
      <c r="J99" s="9" t="s">
        <v>239</v>
      </c>
      <c r="K99" s="9" t="s">
        <v>239</v>
      </c>
    </row>
    <row r="100" spans="10:11" x14ac:dyDescent="0.3">
      <c r="J100" s="9" t="s">
        <v>240</v>
      </c>
      <c r="K100" s="9" t="s">
        <v>241</v>
      </c>
    </row>
    <row r="101" spans="10:11" x14ac:dyDescent="0.3">
      <c r="J101" s="9" t="s">
        <v>242</v>
      </c>
      <c r="K101" s="9" t="s">
        <v>242</v>
      </c>
    </row>
    <row r="102" spans="10:11" x14ac:dyDescent="0.3">
      <c r="J102" s="9" t="s">
        <v>243</v>
      </c>
      <c r="K102" s="9" t="s">
        <v>192</v>
      </c>
    </row>
    <row r="103" spans="10:11" x14ac:dyDescent="0.3">
      <c r="J103" s="9" t="s">
        <v>244</v>
      </c>
      <c r="K103" s="9" t="s">
        <v>244</v>
      </c>
    </row>
    <row r="104" spans="10:11" x14ac:dyDescent="0.3">
      <c r="J104" s="9" t="s">
        <v>245</v>
      </c>
      <c r="K104" s="9" t="s">
        <v>245</v>
      </c>
    </row>
    <row r="105" spans="10:11" x14ac:dyDescent="0.3">
      <c r="J105" s="9" t="s">
        <v>246</v>
      </c>
      <c r="K105" s="9" t="s">
        <v>199</v>
      </c>
    </row>
    <row r="106" spans="10:11" x14ac:dyDescent="0.3">
      <c r="J106" s="9" t="s">
        <v>247</v>
      </c>
      <c r="K106" s="9" t="s">
        <v>247</v>
      </c>
    </row>
    <row r="107" spans="10:11" x14ac:dyDescent="0.3">
      <c r="J107" s="9" t="s">
        <v>248</v>
      </c>
      <c r="K107" s="9" t="s">
        <v>248</v>
      </c>
    </row>
    <row r="108" spans="10:11" x14ac:dyDescent="0.3">
      <c r="J108" s="9" t="s">
        <v>249</v>
      </c>
      <c r="K108" s="9" t="s">
        <v>249</v>
      </c>
    </row>
    <row r="109" spans="10:11" x14ac:dyDescent="0.3">
      <c r="J109" s="9" t="s">
        <v>250</v>
      </c>
      <c r="K109" s="9" t="s">
        <v>250</v>
      </c>
    </row>
    <row r="110" spans="10:11" x14ac:dyDescent="0.3">
      <c r="J110" s="9" t="s">
        <v>251</v>
      </c>
      <c r="K110" s="9" t="s">
        <v>251</v>
      </c>
    </row>
    <row r="111" spans="10:11" x14ac:dyDescent="0.3">
      <c r="J111" s="9" t="s">
        <v>252</v>
      </c>
      <c r="K111" s="9" t="s">
        <v>252</v>
      </c>
    </row>
    <row r="112" spans="10:11" x14ac:dyDescent="0.3">
      <c r="J112" s="9" t="s">
        <v>253</v>
      </c>
      <c r="K112" s="9" t="s">
        <v>253</v>
      </c>
    </row>
    <row r="113" spans="10:11" x14ac:dyDescent="0.3">
      <c r="J113" s="9" t="s">
        <v>254</v>
      </c>
      <c r="K113" s="9" t="s">
        <v>254</v>
      </c>
    </row>
    <row r="114" spans="10:11" x14ac:dyDescent="0.3">
      <c r="J114" s="9" t="s">
        <v>255</v>
      </c>
      <c r="K114" s="9" t="s">
        <v>255</v>
      </c>
    </row>
    <row r="115" spans="10:11" x14ac:dyDescent="0.3">
      <c r="J115" s="9" t="s">
        <v>256</v>
      </c>
      <c r="K115" s="9" t="s">
        <v>256</v>
      </c>
    </row>
    <row r="116" spans="10:11" x14ac:dyDescent="0.3">
      <c r="J116" s="9" t="s">
        <v>257</v>
      </c>
      <c r="K116" s="9" t="s">
        <v>257</v>
      </c>
    </row>
    <row r="117" spans="10:11" x14ac:dyDescent="0.3">
      <c r="J117" s="9" t="s">
        <v>258</v>
      </c>
      <c r="K117" s="9" t="s">
        <v>258</v>
      </c>
    </row>
    <row r="118" spans="10:11" x14ac:dyDescent="0.3">
      <c r="J118" s="22" t="s">
        <v>259</v>
      </c>
      <c r="K118" s="9" t="s">
        <v>241</v>
      </c>
    </row>
    <row r="119" spans="10:11" x14ac:dyDescent="0.3">
      <c r="J119" s="9" t="s">
        <v>260</v>
      </c>
      <c r="K119" s="9" t="s">
        <v>241</v>
      </c>
    </row>
    <row r="120" spans="10:11" x14ac:dyDescent="0.3">
      <c r="J120" s="9" t="s">
        <v>261</v>
      </c>
      <c r="K120" s="9" t="s">
        <v>241</v>
      </c>
    </row>
    <row r="121" spans="10:11" x14ac:dyDescent="0.3">
      <c r="J121" s="9" t="s">
        <v>262</v>
      </c>
      <c r="K121" s="9" t="s">
        <v>241</v>
      </c>
    </row>
    <row r="122" spans="10:11" x14ac:dyDescent="0.3">
      <c r="J122" s="9" t="s">
        <v>263</v>
      </c>
      <c r="K122" s="9" t="s">
        <v>241</v>
      </c>
    </row>
    <row r="123" spans="10:11" x14ac:dyDescent="0.3">
      <c r="J123" s="9" t="s">
        <v>264</v>
      </c>
      <c r="K123" s="9" t="s">
        <v>264</v>
      </c>
    </row>
    <row r="124" spans="10:11" x14ac:dyDescent="0.3">
      <c r="J124" s="9" t="s">
        <v>265</v>
      </c>
      <c r="K124" s="9" t="s">
        <v>265</v>
      </c>
    </row>
    <row r="125" spans="10:11" x14ac:dyDescent="0.3">
      <c r="J125" s="9" t="s">
        <v>266</v>
      </c>
      <c r="K125" s="9" t="s">
        <v>266</v>
      </c>
    </row>
    <row r="126" spans="10:11" x14ac:dyDescent="0.3">
      <c r="J126" s="9" t="s">
        <v>267</v>
      </c>
      <c r="K126" s="9" t="s">
        <v>267</v>
      </c>
    </row>
    <row r="127" spans="10:11" x14ac:dyDescent="0.3">
      <c r="J127" s="9" t="s">
        <v>268</v>
      </c>
      <c r="K127" s="9" t="s">
        <v>268</v>
      </c>
    </row>
    <row r="128" spans="10:11" x14ac:dyDescent="0.3">
      <c r="J128" s="9" t="s">
        <v>269</v>
      </c>
      <c r="K128" s="9" t="s">
        <v>269</v>
      </c>
    </row>
    <row r="129" spans="10:11" x14ac:dyDescent="0.3">
      <c r="J129" s="9" t="s">
        <v>270</v>
      </c>
      <c r="K129" s="9" t="s">
        <v>270</v>
      </c>
    </row>
    <row r="130" spans="10:11" x14ac:dyDescent="0.3">
      <c r="J130" s="9" t="s">
        <v>271</v>
      </c>
      <c r="K130" s="9" t="s">
        <v>271</v>
      </c>
    </row>
    <row r="131" spans="10:11" x14ac:dyDescent="0.3">
      <c r="J131" s="9" t="s">
        <v>272</v>
      </c>
      <c r="K131" s="9" t="s">
        <v>272</v>
      </c>
    </row>
    <row r="132" spans="10:11" x14ac:dyDescent="0.3">
      <c r="J132" s="9" t="s">
        <v>273</v>
      </c>
      <c r="K132" s="9" t="s">
        <v>273</v>
      </c>
    </row>
    <row r="133" spans="10:11" x14ac:dyDescent="0.3">
      <c r="J133" s="9" t="s">
        <v>274</v>
      </c>
      <c r="K133" s="9" t="s">
        <v>274</v>
      </c>
    </row>
    <row r="134" spans="10:11" x14ac:dyDescent="0.3">
      <c r="J134" s="9" t="s">
        <v>275</v>
      </c>
      <c r="K134" s="9" t="s">
        <v>275</v>
      </c>
    </row>
    <row r="135" spans="10:11" x14ac:dyDescent="0.3">
      <c r="J135" s="9" t="s">
        <v>276</v>
      </c>
      <c r="K135" s="9" t="s">
        <v>276</v>
      </c>
    </row>
    <row r="136" spans="10:11" x14ac:dyDescent="0.3">
      <c r="J136" s="9" t="s">
        <v>277</v>
      </c>
      <c r="K136" s="9" t="s">
        <v>277</v>
      </c>
    </row>
    <row r="137" spans="10:11" x14ac:dyDescent="0.3">
      <c r="J137" s="9" t="s">
        <v>278</v>
      </c>
      <c r="K137" s="9" t="s">
        <v>278</v>
      </c>
    </row>
    <row r="138" spans="10:11" x14ac:dyDescent="0.3">
      <c r="J138" s="9" t="s">
        <v>279</v>
      </c>
      <c r="K138" s="9" t="s">
        <v>279</v>
      </c>
    </row>
    <row r="139" spans="10:11" x14ac:dyDescent="0.3">
      <c r="J139" s="11" t="s">
        <v>280</v>
      </c>
      <c r="K139" s="11" t="s">
        <v>280</v>
      </c>
    </row>
  </sheetData>
  <conditionalFormatting sqref="K92:K96 J93:J96 J98:K99">
    <cfRule type="containsText" dxfId="89" priority="26" operator="containsText" text="&quot;Request quotation&quot;">
      <formula>NOT(ISERROR(SEARCH("""Request quotation""",J92)))</formula>
    </cfRule>
  </conditionalFormatting>
  <conditionalFormatting sqref="K93:K96 K98:K99">
    <cfRule type="expression" dxfId="88" priority="27">
      <formula>$AM48="Canceled"</formula>
    </cfRule>
    <cfRule type="expression" dxfId="87" priority="28">
      <formula>$AM48="Refused"</formula>
    </cfRule>
    <cfRule type="expression" dxfId="86" priority="29">
      <formula>$AM48="Offer sent"</formula>
    </cfRule>
    <cfRule type="expression" dxfId="85" priority="30">
      <formula>$AM48="Request quotation"</formula>
    </cfRule>
    <cfRule type="expression" dxfId="84" priority="31">
      <formula>$AM48="Delivered"</formula>
    </cfRule>
    <cfRule type="expression" dxfId="83" priority="32">
      <formula>$AM48="Delivery in progress"</formula>
    </cfRule>
    <cfRule type="expression" dxfId="82" priority="33">
      <formula>$AM48="Deal concluded"</formula>
    </cfRule>
    <cfRule type="expression" dxfId="81" priority="34">
      <formula>$AM48="Finalized"</formula>
    </cfRule>
  </conditionalFormatting>
  <conditionalFormatting sqref="K94:K96 K98:K99">
    <cfRule type="expression" dxfId="80" priority="35">
      <formula>$AM48="Canceled"</formula>
    </cfRule>
    <cfRule type="expression" dxfId="79" priority="36">
      <formula>$AM48="Refused"</formula>
    </cfRule>
    <cfRule type="expression" dxfId="78" priority="37">
      <formula>$AM48="Offer sent"</formula>
    </cfRule>
    <cfRule type="expression" dxfId="77" priority="38">
      <formula>$AM48="Request quotation"</formula>
    </cfRule>
    <cfRule type="expression" dxfId="76" priority="39">
      <formula>$AM48="Delivered"</formula>
    </cfRule>
    <cfRule type="expression" dxfId="75" priority="40">
      <formula>$AM48="Delivery in progress"</formula>
    </cfRule>
    <cfRule type="expression" dxfId="74" priority="41">
      <formula>$AM48="Deal concluded"</formula>
    </cfRule>
    <cfRule type="expression" dxfId="73" priority="42">
      <formula>$AM48="Finalized"</formula>
    </cfRule>
  </conditionalFormatting>
  <conditionalFormatting sqref="J118">
    <cfRule type="containsText" dxfId="72" priority="17" operator="containsText" text="&quot;Request quotation&quot;">
      <formula>NOT(ISERROR(SEARCH("""Request quotation""",J118)))</formula>
    </cfRule>
  </conditionalFormatting>
  <conditionalFormatting sqref="J118">
    <cfRule type="expression" dxfId="71" priority="18">
      <formula>$AF84="Canceled"</formula>
    </cfRule>
    <cfRule type="expression" dxfId="70" priority="19">
      <formula>$AF84="Refused"</formula>
    </cfRule>
    <cfRule type="expression" dxfId="69" priority="20">
      <formula>$AF84="Offer sent"</formula>
    </cfRule>
    <cfRule type="expression" dxfId="68" priority="21">
      <formula>$AF84="Request quotation"</formula>
    </cfRule>
    <cfRule type="expression" dxfId="67" priority="22">
      <formula>$AF84="Delivered"</formula>
    </cfRule>
    <cfRule type="expression" dxfId="66" priority="23">
      <formula>$AF84="Delivery in progress"</formula>
    </cfRule>
    <cfRule type="expression" dxfId="65" priority="24">
      <formula>$AF84="Deal concluded"</formula>
    </cfRule>
    <cfRule type="expression" dxfId="64" priority="25">
      <formula>$AF84="Finalized"</formula>
    </cfRule>
  </conditionalFormatting>
  <conditionalFormatting sqref="K92">
    <cfRule type="expression" dxfId="63" priority="1">
      <formula>$AM46="Canceled"</formula>
    </cfRule>
    <cfRule type="expression" dxfId="62" priority="2">
      <formula>$AM46="Refused"</formula>
    </cfRule>
    <cfRule type="expression" dxfId="61" priority="3">
      <formula>$AM46="Offer sent"</formula>
    </cfRule>
    <cfRule type="expression" dxfId="60" priority="4">
      <formula>$AM46="Request quotation"</formula>
    </cfRule>
    <cfRule type="expression" dxfId="59" priority="5">
      <formula>$AM46="Delivered"</formula>
    </cfRule>
    <cfRule type="expression" dxfId="58" priority="6">
      <formula>$AM46="Delivery in progress"</formula>
    </cfRule>
    <cfRule type="expression" dxfId="57" priority="7">
      <formula>$AM46="Deal concluded"</formula>
    </cfRule>
    <cfRule type="expression" dxfId="56" priority="8">
      <formula>$AM46="Finalized"</formula>
    </cfRule>
  </conditionalFormatting>
  <conditionalFormatting sqref="K93:K94 K96 K98:K99">
    <cfRule type="expression" dxfId="55" priority="9">
      <formula>$AM45="Canceled"</formula>
    </cfRule>
    <cfRule type="expression" dxfId="54" priority="10">
      <formula>$AM45="Refused"</formula>
    </cfRule>
    <cfRule type="expression" dxfId="53" priority="11">
      <formula>$AM45="Offer sent"</formula>
    </cfRule>
    <cfRule type="expression" dxfId="52" priority="12">
      <formula>$AM45="Request quotation"</formula>
    </cfRule>
    <cfRule type="expression" dxfId="51" priority="13">
      <formula>$AM45="Delivered"</formula>
    </cfRule>
    <cfRule type="expression" dxfId="50" priority="14">
      <formula>$AM45="Delivery in progress"</formula>
    </cfRule>
    <cfRule type="expression" dxfId="49" priority="15">
      <formula>$AM45="Deal concluded"</formula>
    </cfRule>
    <cfRule type="expression" dxfId="48" priority="16">
      <formula>$AM45="Finalized"</formula>
    </cfRule>
  </conditionalFormatting>
  <conditionalFormatting sqref="K92">
    <cfRule type="expression" dxfId="47" priority="43">
      <formula>$AM43="Canceled"</formula>
    </cfRule>
    <cfRule type="expression" dxfId="46" priority="44">
      <formula>$AM43="Refused"</formula>
    </cfRule>
    <cfRule type="expression" dxfId="45" priority="45">
      <formula>$AM43="Offer sent"</formula>
    </cfRule>
    <cfRule type="expression" dxfId="44" priority="46">
      <formula>$AM43="Request quotation"</formula>
    </cfRule>
    <cfRule type="expression" dxfId="43" priority="47">
      <formula>$AM43="Delivered"</formula>
    </cfRule>
    <cfRule type="expression" dxfId="42" priority="48">
      <formula>$AM43="Delivery in progress"</formula>
    </cfRule>
    <cfRule type="expression" dxfId="41" priority="49">
      <formula>$AM43="Deal concluded"</formula>
    </cfRule>
    <cfRule type="expression" dxfId="40" priority="50">
      <formula>$AM43="Finalized"</formula>
    </cfRule>
  </conditionalFormatting>
  <conditionalFormatting sqref="K95:K96 K98:K99">
    <cfRule type="expression" dxfId="39" priority="51">
      <formula>$AM48="Canceled"</formula>
    </cfRule>
    <cfRule type="expression" dxfId="38" priority="52">
      <formula>$AM48="Refused"</formula>
    </cfRule>
    <cfRule type="expression" dxfId="37" priority="53">
      <formula>$AM48="Offer sent"</formula>
    </cfRule>
    <cfRule type="expression" dxfId="36" priority="54">
      <formula>$AM48="Request quotation"</formula>
    </cfRule>
    <cfRule type="expression" dxfId="35" priority="55">
      <formula>$AM48="Delivered"</formula>
    </cfRule>
    <cfRule type="expression" dxfId="34" priority="56">
      <formula>$AM48="Delivery in progress"</formula>
    </cfRule>
    <cfRule type="expression" dxfId="33" priority="57">
      <formula>$AM48="Deal concluded"</formula>
    </cfRule>
    <cfRule type="expression" dxfId="32" priority="58">
      <formula>$AM48="Finalized"</formula>
    </cfRule>
  </conditionalFormatting>
  <conditionalFormatting sqref="J93:J96 J98:J99">
    <cfRule type="expression" dxfId="31" priority="71">
      <formula>$AM48="Canceled"</formula>
    </cfRule>
    <cfRule type="expression" dxfId="30" priority="72">
      <formula>$AM48="Refused"</formula>
    </cfRule>
    <cfRule type="expression" dxfId="29" priority="73">
      <formula>$AM48="Offer sent"</formula>
    </cfRule>
    <cfRule type="expression" dxfId="28" priority="74">
      <formula>$AM48="Request quotation"</formula>
    </cfRule>
    <cfRule type="expression" dxfId="27" priority="75">
      <formula>$AM48="Delivered"</formula>
    </cfRule>
    <cfRule type="expression" dxfId="26" priority="76">
      <formula>$AM48="Delivery in progress"</formula>
    </cfRule>
    <cfRule type="expression" dxfId="25" priority="77">
      <formula>$AM48="Deal concluded"</formula>
    </cfRule>
    <cfRule type="expression" dxfId="24" priority="78">
      <formula>$AM48="Finalized"</formula>
    </cfRule>
  </conditionalFormatting>
  <conditionalFormatting sqref="J94:J96 J98:J99">
    <cfRule type="expression" dxfId="23" priority="103">
      <formula>$AM48="Canceled"</formula>
    </cfRule>
    <cfRule type="expression" dxfId="22" priority="104">
      <formula>$AM48="Refused"</formula>
    </cfRule>
    <cfRule type="expression" dxfId="21" priority="105">
      <formula>$AM48="Offer sent"</formula>
    </cfRule>
    <cfRule type="expression" dxfId="20" priority="106">
      <formula>$AM48="Request quotation"</formula>
    </cfRule>
    <cfRule type="expression" dxfId="19" priority="107">
      <formula>$AM48="Delivered"</formula>
    </cfRule>
    <cfRule type="expression" dxfId="18" priority="108">
      <formula>$AM48="Delivery in progress"</formula>
    </cfRule>
    <cfRule type="expression" dxfId="17" priority="109">
      <formula>$AM48="Deal concluded"</formula>
    </cfRule>
    <cfRule type="expression" dxfId="16" priority="110">
      <formula>$AM48="Finalized"</formula>
    </cfRule>
  </conditionalFormatting>
  <conditionalFormatting sqref="J93:J94 J96 J98:J99">
    <cfRule type="expression" dxfId="15" priority="135">
      <formula>$AM45="Canceled"</formula>
    </cfRule>
    <cfRule type="expression" dxfId="14" priority="136">
      <formula>$AM45="Refused"</formula>
    </cfRule>
    <cfRule type="expression" dxfId="13" priority="137">
      <formula>$AM45="Offer sent"</formula>
    </cfRule>
    <cfRule type="expression" dxfId="12" priority="138">
      <formula>$AM45="Request quotation"</formula>
    </cfRule>
    <cfRule type="expression" dxfId="11" priority="139">
      <formula>$AM45="Delivered"</formula>
    </cfRule>
    <cfRule type="expression" dxfId="10" priority="140">
      <formula>$AM45="Delivery in progress"</formula>
    </cfRule>
    <cfRule type="expression" dxfId="9" priority="141">
      <formula>$AM45="Deal concluded"</formula>
    </cfRule>
    <cfRule type="expression" dxfId="8" priority="142">
      <formula>$AM45="Finalized"</formula>
    </cfRule>
  </conditionalFormatting>
  <conditionalFormatting sqref="J95:J96 J98:J99">
    <cfRule type="expression" dxfId="7" priority="183">
      <formula>$AM48="Canceled"</formula>
    </cfRule>
    <cfRule type="expression" dxfId="6" priority="184">
      <formula>$AM48="Refused"</formula>
    </cfRule>
    <cfRule type="expression" dxfId="5" priority="185">
      <formula>$AM48="Offer sent"</formula>
    </cfRule>
    <cfRule type="expression" dxfId="4" priority="186">
      <formula>$AM48="Request quotation"</formula>
    </cfRule>
    <cfRule type="expression" dxfId="3" priority="187">
      <formula>$AM48="Delivered"</formula>
    </cfRule>
    <cfRule type="expression" dxfId="2" priority="188">
      <formula>$AM48="Delivery in progress"</formula>
    </cfRule>
    <cfRule type="expression" dxfId="1" priority="189">
      <formula>$AM48="Deal concluded"</formula>
    </cfRule>
    <cfRule type="expression" dxfId="0" priority="190">
      <formula>$AM48="Finalized"</formula>
    </cfRule>
  </conditionalFormatting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Parameters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BIHI tariq aziz</dc:creator>
  <cp:lastModifiedBy>Ayman Youss</cp:lastModifiedBy>
  <dcterms:created xsi:type="dcterms:W3CDTF">2022-03-18T12:48:53Z</dcterms:created>
  <dcterms:modified xsi:type="dcterms:W3CDTF">2023-05-08T16:32:41Z</dcterms:modified>
</cp:coreProperties>
</file>