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filterPrivacy="1"/>
  <xr:revisionPtr revIDLastSave="30" documentId="13_ncr:1_{C0BE3624-9014-48F0-937D-F15A84C7CF32}" xr6:coauthVersionLast="47" xr6:coauthVersionMax="47" xr10:uidLastSave="{36422959-37AE-479F-91E6-3A046712C93D}"/>
  <bookViews>
    <workbookView xWindow="-120" yWindow="-120" windowWidth="57840" windowHeight="31920" xr2:uid="{1F977004-A12D-47CA-BAC2-9D34EBC4AB6C}"/>
  </bookViews>
  <sheets>
    <sheet name="Model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L45" i="1"/>
  <c r="L39" i="1"/>
  <c r="L38" i="1"/>
  <c r="L40" i="1" s="1"/>
  <c r="F38" i="1"/>
  <c r="F40" i="1" s="1"/>
  <c r="F43" i="1" s="1"/>
  <c r="L19" i="1"/>
  <c r="L14" i="1"/>
  <c r="F19" i="1" s="1"/>
  <c r="F13" i="1"/>
  <c r="F15" i="1" s="1"/>
  <c r="F18" i="1" s="1"/>
  <c r="L8" i="1"/>
  <c r="L10" i="1" s="1"/>
  <c r="F8" i="1"/>
  <c r="F10" i="1" s="1"/>
  <c r="F20" i="1" l="1"/>
  <c r="L18" i="1"/>
  <c r="L20" i="1" s="1"/>
  <c r="L21" i="1" s="1"/>
  <c r="L46" i="1" s="1"/>
  <c r="L47" i="1" s="1"/>
  <c r="L25" i="1"/>
  <c r="F45" i="1" s="1"/>
  <c r="F29" i="1"/>
  <c r="F31" i="1" s="1"/>
  <c r="F26" i="1" l="1"/>
  <c r="F21" i="1"/>
  <c r="F24" i="1" s="1"/>
  <c r="F32" i="1"/>
  <c r="F33" i="1"/>
  <c r="L35" i="1" s="1"/>
  <c r="F44" i="1" l="1"/>
  <c r="F34" i="1"/>
  <c r="F35" i="1" s="1"/>
  <c r="L31" i="1"/>
  <c r="F47" i="1" s="1"/>
  <c r="F48" i="1" l="1"/>
  <c r="F49" i="1"/>
  <c r="F50" i="1"/>
  <c r="L43" i="1" s="1"/>
  <c r="L49" i="1" s="1"/>
  <c r="L50" i="1" s="1"/>
</calcChain>
</file>

<file path=xl/sharedStrings.xml><?xml version="1.0" encoding="utf-8"?>
<sst xmlns="http://schemas.openxmlformats.org/spreadsheetml/2006/main" count="78" uniqueCount="63">
  <si>
    <t>Merger Model</t>
  </si>
  <si>
    <t>($ in millions except per share figures)</t>
  </si>
  <si>
    <t>Microsoft Financial Profile</t>
  </si>
  <si>
    <t>Reddit Financial Profile</t>
  </si>
  <si>
    <t>Fully Diluted Shares Outstanding</t>
  </si>
  <si>
    <t>Current Share Price</t>
  </si>
  <si>
    <t>Equity Value</t>
  </si>
  <si>
    <r>
      <t xml:space="preserve">Forecasted Earnings Per Share (EPS) </t>
    </r>
    <r>
      <rPr>
        <vertAlign val="subscript"/>
        <sz val="10"/>
        <color theme="1"/>
        <rFont val="Arial"/>
        <family val="2"/>
      </rPr>
      <t>t + 1</t>
    </r>
  </si>
  <si>
    <t>P/E Multiple</t>
  </si>
  <si>
    <t>Transaction Assumptions</t>
  </si>
  <si>
    <t>Form of Consideration</t>
  </si>
  <si>
    <t>Offer Price Per Share</t>
  </si>
  <si>
    <t>% Stock</t>
  </si>
  <si>
    <t>% Offer Premium</t>
  </si>
  <si>
    <t>% Cash</t>
  </si>
  <si>
    <t>Offer Value</t>
  </si>
  <si>
    <t>Cash Consideration (All-Debt Funded)</t>
  </si>
  <si>
    <t>Stock Consideration</t>
  </si>
  <si>
    <t>Total Debt Financing</t>
  </si>
  <si>
    <t>Financing Fee</t>
  </si>
  <si>
    <t>Number of Acquirer Shares Issued</t>
  </si>
  <si>
    <t>Financing Fee % Total Debt</t>
  </si>
  <si>
    <t>Borrowing Term</t>
  </si>
  <si>
    <t>Deal Assumptions</t>
  </si>
  <si>
    <t>Financing Fee Amortization</t>
  </si>
  <si>
    <t>Synergies, net</t>
  </si>
  <si>
    <t>% Interest Rate</t>
  </si>
  <si>
    <t>Transaction Fees</t>
  </si>
  <si>
    <t>Annual Interest Expense</t>
  </si>
  <si>
    <t>Transaction Fees % Offer Value</t>
  </si>
  <si>
    <t>Purchase Price Accounting</t>
  </si>
  <si>
    <t>Asset Write-Ups</t>
  </si>
  <si>
    <t>% Allocation to PP&amp;E</t>
  </si>
  <si>
    <t>Less: Net Tangible Book Value</t>
  </si>
  <si>
    <t>Useful Life Assumption</t>
  </si>
  <si>
    <t>Purchase Premium</t>
  </si>
  <si>
    <t>Incremental Depreciation</t>
  </si>
  <si>
    <t>Less: PP&amp;E Write-Up</t>
  </si>
  <si>
    <t>Less: Intangibles Write-Up</t>
  </si>
  <si>
    <t>% Allocation to Intangibles</t>
  </si>
  <si>
    <t>Plus: Deferred Tax Liability (DTL)</t>
  </si>
  <si>
    <t>Goodwill Created</t>
  </si>
  <si>
    <t>Incremental Amortization</t>
  </si>
  <si>
    <t>Accretion/Dilution Analysis</t>
  </si>
  <si>
    <t>Acquirer Standalone Net Income</t>
  </si>
  <si>
    <t>Target Standalone Net Income</t>
  </si>
  <si>
    <t>% Tax Rate</t>
  </si>
  <si>
    <t>Earnings Before Taxes (EBT)</t>
  </si>
  <si>
    <t>Pro Forma Financials</t>
  </si>
  <si>
    <t xml:space="preserve">Pro Forma EPS </t>
  </si>
  <si>
    <t>Consolidated EBT</t>
  </si>
  <si>
    <t>Pro Forma Net Income</t>
  </si>
  <si>
    <t>Less: Interest Expense and Financing Fees</t>
  </si>
  <si>
    <t>Less: Transaction Fees</t>
  </si>
  <si>
    <t>Pre-Deal Acquirer Shares Outstanding</t>
  </si>
  <si>
    <t>Plus: Synergies, net</t>
  </si>
  <si>
    <t>Plus: New Shares Issuances</t>
  </si>
  <si>
    <t>Less: Incremental Depreciation</t>
  </si>
  <si>
    <t>Pro Forma Diluted Shares</t>
  </si>
  <si>
    <t>Pro Forma Adjusted EBT</t>
  </si>
  <si>
    <t>Less: Taxes</t>
  </si>
  <si>
    <t>Pro Forma EPS</t>
  </si>
  <si>
    <t>% Accretion / (Dilution)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</si>
</sst>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_);\(#,##0\);\-\-_);@_)"/>
    <numFmt numFmtId="165" formatCode="&quot;$&quot;#,##0.00_);\(&quot;$&quot;#,##0.00\);\-\-_);@_)"/>
    <numFmt numFmtId="166" formatCode="&quot;$&quot;#,##0_);\(&quot;$&quot;#,##0\);\-\-_);@_)"/>
    <numFmt numFmtId="167" formatCode="0.0&quot;x&quot;_)"/>
    <numFmt numFmtId="168" formatCode="#,##0.0%_);\(#,##0.0%\);\-\-_);@_)"/>
    <numFmt numFmtId="169" formatCode="0\ &quot;Years&quot;_)"/>
  </numFmts>
  <fonts count="17"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rgb="FF9C0006"/>
      <name val="Arial"/>
      <family val="2"/>
      <scheme val="minor"/>
    </font>
    <font>
      <sz val="10"/>
      <color rgb="FF006100"/>
      <name val="Arial"/>
      <family val="2"/>
      <scheme val="minor"/>
    </font>
    <font>
      <sz val="10"/>
      <color rgb="FF9C57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3F3F76"/>
      <name val="Arial"/>
      <family val="2"/>
      <scheme val="minor"/>
    </font>
    <font>
      <sz val="10"/>
      <color rgb="FFFA7D00"/>
      <name val="Arial"/>
      <family val="2"/>
      <scheme val="minor"/>
    </font>
    <font>
      <i/>
      <sz val="10"/>
      <color rgb="FF7F7F7F"/>
      <name val="Arial"/>
      <family val="2"/>
    </font>
    <font>
      <b/>
      <sz val="10"/>
      <color rgb="FFFA7D00"/>
      <name val="Perpetua"/>
      <family val="1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vertAlign val="subscript"/>
      <sz val="10"/>
      <color theme="1"/>
      <name val="Arial"/>
      <family val="2"/>
    </font>
    <font>
      <b/>
      <sz val="10"/>
      <color rgb="FF0000F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DFE9F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10">
    <xf numFmtId="0" fontId="0" fillId="0" borderId="0"/>
    <xf numFmtId="0" fontId="5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2" applyNumberFormat="0" applyAlignment="0" applyProtection="0"/>
    <xf numFmtId="0" fontId="10" fillId="7" borderId="2" applyNumberFormat="0" applyAlignment="0" applyProtection="0"/>
    <xf numFmtId="0" fontId="8" fillId="0" borderId="3" applyNumberFormat="0" applyFill="0" applyAlignment="0" applyProtection="0"/>
    <xf numFmtId="0" fontId="6" fillId="8" borderId="4" applyNumberFormat="0" applyAlignment="0" applyProtection="0"/>
    <xf numFmtId="0" fontId="9" fillId="0" borderId="0" applyNumberFormat="0" applyFill="0" applyBorder="0" applyAlignment="0" applyProtection="0"/>
  </cellStyleXfs>
  <cellXfs count="44">
    <xf numFmtId="0" fontId="0" fillId="0" borderId="0" xfId="0"/>
    <xf numFmtId="164" fontId="1" fillId="0" borderId="0" xfId="0" applyNumberFormat="1" applyFont="1"/>
    <xf numFmtId="49" fontId="13" fillId="9" borderId="0" xfId="0" applyNumberFormat="1" applyFont="1" applyFill="1"/>
    <xf numFmtId="164" fontId="13" fillId="9" borderId="0" xfId="0" applyNumberFormat="1" applyFont="1" applyFill="1"/>
    <xf numFmtId="164" fontId="13" fillId="0" borderId="0" xfId="0" applyNumberFormat="1" applyFont="1"/>
    <xf numFmtId="164" fontId="1" fillId="0" borderId="5" xfId="0" quotePrefix="1" applyNumberFormat="1" applyFont="1" applyBorder="1"/>
    <xf numFmtId="49" fontId="13" fillId="10" borderId="0" xfId="0" applyNumberFormat="1" applyFont="1" applyFill="1"/>
    <xf numFmtId="164" fontId="13" fillId="10" borderId="0" xfId="0" applyNumberFormat="1" applyFont="1" applyFill="1"/>
    <xf numFmtId="49" fontId="1" fillId="0" borderId="6" xfId="0" applyNumberFormat="1" applyFont="1" applyBorder="1"/>
    <xf numFmtId="164" fontId="1" fillId="0" borderId="6" xfId="0" applyNumberFormat="1" applyFont="1" applyBorder="1"/>
    <xf numFmtId="164" fontId="14" fillId="0" borderId="6" xfId="0" applyNumberFormat="1" applyFont="1" applyBorder="1"/>
    <xf numFmtId="49" fontId="1" fillId="0" borderId="0" xfId="0" applyNumberFormat="1" applyFont="1"/>
    <xf numFmtId="165" fontId="14" fillId="0" borderId="0" xfId="0" applyNumberFormat="1" applyFont="1"/>
    <xf numFmtId="49" fontId="13" fillId="0" borderId="6" xfId="0" applyNumberFormat="1" applyFont="1" applyBorder="1"/>
    <xf numFmtId="164" fontId="13" fillId="0" borderId="6" xfId="0" applyNumberFormat="1" applyFont="1" applyBorder="1"/>
    <xf numFmtId="166" fontId="13" fillId="0" borderId="6" xfId="0" applyNumberFormat="1" applyFont="1" applyBorder="1"/>
    <xf numFmtId="167" fontId="13" fillId="0" borderId="6" xfId="0" applyNumberFormat="1" applyFont="1" applyBorder="1"/>
    <xf numFmtId="165" fontId="1" fillId="0" borderId="6" xfId="0" applyNumberFormat="1" applyFont="1" applyBorder="1"/>
    <xf numFmtId="168" fontId="14" fillId="0" borderId="6" xfId="0" applyNumberFormat="1" applyFont="1" applyBorder="1"/>
    <xf numFmtId="49" fontId="1" fillId="0" borderId="0" xfId="0" applyNumberFormat="1" applyFont="1" applyAlignment="1">
      <alignment horizontal="left"/>
    </xf>
    <xf numFmtId="168" fontId="14" fillId="0" borderId="0" xfId="0" applyNumberFormat="1" applyFont="1"/>
    <xf numFmtId="168" fontId="1" fillId="0" borderId="0" xfId="0" applyNumberFormat="1" applyFont="1"/>
    <xf numFmtId="166" fontId="1" fillId="0" borderId="6" xfId="0" applyNumberFormat="1" applyFont="1" applyBorder="1"/>
    <xf numFmtId="166" fontId="1" fillId="0" borderId="0" xfId="0" applyNumberFormat="1" applyFont="1"/>
    <xf numFmtId="164" fontId="14" fillId="0" borderId="0" xfId="0" applyNumberFormat="1" applyFont="1" applyAlignment="1">
      <alignment horizontal="center"/>
    </xf>
    <xf numFmtId="168" fontId="14" fillId="0" borderId="0" xfId="0" applyNumberFormat="1" applyFont="1" applyAlignment="1">
      <alignment horizontal="right"/>
    </xf>
    <xf numFmtId="169" fontId="14" fillId="0" borderId="0" xfId="0" applyNumberFormat="1" applyFont="1"/>
    <xf numFmtId="164" fontId="16" fillId="0" borderId="6" xfId="0" applyNumberFormat="1" applyFont="1" applyBorder="1" applyAlignment="1">
      <alignment horizontal="center"/>
    </xf>
    <xf numFmtId="166" fontId="12" fillId="0" borderId="6" xfId="0" applyNumberFormat="1" applyFont="1" applyBorder="1" applyAlignment="1">
      <alignment horizontal="right"/>
    </xf>
    <xf numFmtId="166" fontId="14" fillId="0" borderId="6" xfId="0" applyNumberFormat="1" applyFont="1" applyBorder="1"/>
    <xf numFmtId="168" fontId="14" fillId="0" borderId="6" xfId="0" applyNumberFormat="1" applyFont="1" applyBorder="1" applyAlignment="1">
      <alignment horizontal="right"/>
    </xf>
    <xf numFmtId="164" fontId="14" fillId="0" borderId="0" xfId="0" applyNumberFormat="1" applyFont="1"/>
    <xf numFmtId="164" fontId="14" fillId="0" borderId="0" xfId="0" applyNumberFormat="1" applyFont="1" applyAlignment="1">
      <alignment horizontal="right"/>
    </xf>
    <xf numFmtId="164" fontId="13" fillId="0" borderId="6" xfId="0" applyNumberFormat="1" applyFont="1" applyBorder="1" applyAlignment="1">
      <alignment horizontal="right"/>
    </xf>
    <xf numFmtId="164" fontId="11" fillId="0" borderId="0" xfId="0" applyNumberFormat="1" applyFont="1"/>
    <xf numFmtId="49" fontId="13" fillId="11" borderId="7" xfId="0" applyNumberFormat="1" applyFont="1" applyFill="1" applyBorder="1"/>
    <xf numFmtId="49" fontId="13" fillId="11" borderId="8" xfId="0" applyNumberFormat="1" applyFont="1" applyFill="1" applyBorder="1"/>
    <xf numFmtId="164" fontId="13" fillId="11" borderId="8" xfId="0" applyNumberFormat="1" applyFont="1" applyFill="1" applyBorder="1"/>
    <xf numFmtId="165" fontId="12" fillId="11" borderId="9" xfId="0" applyNumberFormat="1" applyFont="1" applyFill="1" applyBorder="1"/>
    <xf numFmtId="49" fontId="13" fillId="11" borderId="10" xfId="0" applyNumberFormat="1" applyFont="1" applyFill="1" applyBorder="1"/>
    <xf numFmtId="49" fontId="13" fillId="11" borderId="11" xfId="0" applyNumberFormat="1" applyFont="1" applyFill="1" applyBorder="1"/>
    <xf numFmtId="164" fontId="13" fillId="11" borderId="11" xfId="0" applyNumberFormat="1" applyFont="1" applyFill="1" applyBorder="1"/>
    <xf numFmtId="168" fontId="13" fillId="11" borderId="12" xfId="0" applyNumberFormat="1" applyFont="1" applyFill="1" applyBorder="1"/>
    <xf numFmtId="49" fontId="1" fillId="0" borderId="5" xfId="0" quotePrefix="1" applyNumberFormat="1" applyFont="1" applyBorder="1"/>
  </cellXfs>
  <cellStyles count="10">
    <cellStyle name="Bad" xfId="3" builtinId="27" customBuiltin="1"/>
    <cellStyle name="Calculation" xfId="6" builtinId="22" customBuiltin="1"/>
    <cellStyle name="Check Cell" xfId="8" builtinId="23" customBuiltin="1"/>
    <cellStyle name="Explanatory Text" xfId="9" builtinId="53" customBuiltin="1"/>
    <cellStyle name="Good" xfId="2" builtinId="26" customBuiltin="1"/>
    <cellStyle name="Input" xfId="5" builtinId="20" customBuiltin="1"/>
    <cellStyle name="Linked Cell" xfId="7" builtinId="24" customBuiltin="1"/>
    <cellStyle name="Neutral" xfId="4" builtinId="28" customBuiltin="1"/>
    <cellStyle name="Normal" xfId="0" builtinId="0" customBuiltin="1"/>
    <cellStyle name="Note" xfId="1" builtinId="10" customBuiltin="1"/>
  </cellStyles>
  <dxfs count="0"/>
  <tableStyles count="0" defaultTableStyle="TableStyleMedium2" defaultPivotStyle="PivotStyleLight16"/>
  <colors>
    <mruColors>
      <color rgb="FF0000FF"/>
      <color rgb="FFFFFFCC"/>
      <color rgb="FFDFE9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089E-17B3-4263-AC01-B10FB90BF1EB}">
  <sheetPr>
    <tabColor rgb="FFDFE9F4"/>
  </sheetPr>
  <dimension ref="A1:L50"/>
  <sheetViews>
    <sheetView showGridLines="0" tabSelected="1" topLeftCell="A28" zoomScaleNormal="100" workbookViewId="0">
      <selection activeCell="L47" sqref="L47"/>
    </sheetView>
  </sheetViews>
  <sheetFormatPr defaultColWidth="9.140625" defaultRowHeight="13.15" customHeight="1"/>
  <cols>
    <col min="1" max="1" width="2.28515625" style="1" customWidth="1"/>
    <col min="2" max="3" width="9.28515625" style="11" customWidth="1"/>
    <col min="4" max="5" width="9.28515625" style="1" customWidth="1"/>
    <col min="6" max="6" width="11" style="1" bestFit="1" customWidth="1"/>
    <col min="7" max="7" width="2.42578125" style="1" customWidth="1"/>
    <col min="8" max="9" width="9.28515625" style="11" customWidth="1"/>
    <col min="10" max="12" width="9.28515625" style="1" customWidth="1"/>
    <col min="13" max="16384" width="9.140625" style="1"/>
  </cols>
  <sheetData>
    <row r="1" spans="1:12" ht="13.15" customHeight="1">
      <c r="B1" s="1"/>
      <c r="C1" s="1"/>
      <c r="H1" s="1"/>
      <c r="I1" s="1"/>
    </row>
    <row r="2" spans="1:12" s="4" customFormat="1" ht="13.15" customHeight="1">
      <c r="A2" s="1"/>
      <c r="B2" s="2" t="s">
        <v>0</v>
      </c>
      <c r="C2" s="2"/>
      <c r="D2" s="3"/>
      <c r="E2" s="3"/>
      <c r="F2" s="3"/>
      <c r="G2" s="3"/>
      <c r="H2" s="3"/>
      <c r="I2" s="3"/>
      <c r="J2" s="3"/>
      <c r="K2" s="3"/>
      <c r="L2" s="3"/>
    </row>
    <row r="3" spans="1:12" ht="13.15" customHeight="1">
      <c r="B3" s="43" t="s">
        <v>1</v>
      </c>
      <c r="C3" s="43"/>
      <c r="D3" s="5"/>
      <c r="E3" s="5"/>
      <c r="F3" s="5"/>
      <c r="G3" s="5"/>
      <c r="H3" s="5"/>
      <c r="I3" s="5"/>
      <c r="J3" s="5"/>
      <c r="K3" s="5"/>
      <c r="L3" s="5"/>
    </row>
    <row r="4" spans="1:12" ht="13.15" customHeight="1">
      <c r="B4" s="1"/>
      <c r="C4" s="1"/>
      <c r="H4" s="1"/>
      <c r="I4" s="1"/>
    </row>
    <row r="5" spans="1:12" s="4" customFormat="1" ht="13.15" customHeight="1">
      <c r="B5" s="6" t="s">
        <v>2</v>
      </c>
      <c r="C5" s="6"/>
      <c r="D5" s="7"/>
      <c r="E5" s="7"/>
      <c r="F5" s="7"/>
      <c r="H5" s="6" t="s">
        <v>3</v>
      </c>
      <c r="I5" s="6"/>
      <c r="J5" s="7"/>
      <c r="K5" s="7"/>
      <c r="L5" s="7"/>
    </row>
    <row r="6" spans="1:12" ht="13.15" customHeight="1">
      <c r="B6" s="8" t="s">
        <v>4</v>
      </c>
      <c r="C6" s="8"/>
      <c r="D6" s="9"/>
      <c r="E6" s="9"/>
      <c r="F6" s="10">
        <v>7475</v>
      </c>
      <c r="H6" s="8" t="s">
        <v>4</v>
      </c>
      <c r="I6" s="8"/>
      <c r="J6" s="9"/>
      <c r="K6" s="9"/>
      <c r="L6" s="10">
        <v>163.35</v>
      </c>
    </row>
    <row r="7" spans="1:12" ht="13.15" customHeight="1">
      <c r="B7" s="11" t="s">
        <v>5</v>
      </c>
      <c r="F7" s="12">
        <v>413.52</v>
      </c>
      <c r="H7" s="11" t="s">
        <v>5</v>
      </c>
      <c r="L7" s="12">
        <v>55.8</v>
      </c>
    </row>
    <row r="8" spans="1:12" s="4" customFormat="1" ht="13.15" customHeight="1">
      <c r="B8" s="13" t="s">
        <v>6</v>
      </c>
      <c r="C8" s="13"/>
      <c r="D8" s="14"/>
      <c r="E8" s="14"/>
      <c r="F8" s="15">
        <f>+F7*F6</f>
        <v>3091062</v>
      </c>
      <c r="H8" s="13" t="s">
        <v>6</v>
      </c>
      <c r="I8" s="13"/>
      <c r="J8" s="14"/>
      <c r="K8" s="14"/>
      <c r="L8" s="15">
        <f>+L7*L6</f>
        <v>9114.9299999999985</v>
      </c>
    </row>
    <row r="9" spans="1:12" ht="13.15" customHeight="1">
      <c r="B9" s="11" t="s">
        <v>7</v>
      </c>
      <c r="F9" s="12">
        <v>45</v>
      </c>
      <c r="H9" s="11" t="s">
        <v>7</v>
      </c>
      <c r="L9" s="12">
        <v>8</v>
      </c>
    </row>
    <row r="10" spans="1:12" ht="13.15" customHeight="1">
      <c r="B10" s="13" t="s">
        <v>8</v>
      </c>
      <c r="C10" s="13"/>
      <c r="D10" s="14"/>
      <c r="E10" s="14"/>
      <c r="F10" s="16">
        <f>+F8/(F6*F9)</f>
        <v>9.1893333333333338</v>
      </c>
      <c r="H10" s="13" t="s">
        <v>8</v>
      </c>
      <c r="I10" s="13"/>
      <c r="J10" s="14"/>
      <c r="K10" s="14"/>
      <c r="L10" s="16">
        <f>+L8/(L6*L9)</f>
        <v>6.9749999999999988</v>
      </c>
    </row>
    <row r="11" spans="1:12" ht="13.15" customHeight="1">
      <c r="B11" s="1"/>
      <c r="C11" s="1"/>
      <c r="H11" s="1"/>
      <c r="I11" s="1"/>
    </row>
    <row r="12" spans="1:12" ht="13.15" customHeight="1">
      <c r="B12" s="6" t="s">
        <v>9</v>
      </c>
      <c r="C12" s="6"/>
      <c r="D12" s="7"/>
      <c r="E12" s="7"/>
      <c r="F12" s="7"/>
      <c r="H12" s="6" t="s">
        <v>10</v>
      </c>
      <c r="I12" s="6"/>
      <c r="J12" s="7"/>
      <c r="K12" s="7"/>
      <c r="L12" s="7"/>
    </row>
    <row r="13" spans="1:12" ht="13.15" customHeight="1">
      <c r="B13" s="8" t="s">
        <v>11</v>
      </c>
      <c r="C13" s="8"/>
      <c r="D13" s="9"/>
      <c r="E13" s="9"/>
      <c r="F13" s="17">
        <f>+L7*(1+F14)</f>
        <v>69.75</v>
      </c>
      <c r="H13" s="8" t="s">
        <v>12</v>
      </c>
      <c r="I13" s="8"/>
      <c r="J13" s="9"/>
      <c r="K13" s="9"/>
      <c r="L13" s="18">
        <v>0.5</v>
      </c>
    </row>
    <row r="14" spans="1:12" ht="13.15" customHeight="1">
      <c r="B14" s="19" t="s">
        <v>13</v>
      </c>
      <c r="C14" s="19"/>
      <c r="F14" s="20">
        <v>0.25</v>
      </c>
      <c r="H14" s="11" t="s">
        <v>14</v>
      </c>
      <c r="L14" s="21">
        <f>1-L13</f>
        <v>0.5</v>
      </c>
    </row>
    <row r="15" spans="1:12" s="4" customFormat="1" ht="13.15" customHeight="1">
      <c r="B15" s="13" t="s">
        <v>15</v>
      </c>
      <c r="C15" s="13"/>
      <c r="D15" s="14"/>
      <c r="E15" s="14"/>
      <c r="F15" s="15">
        <f>+F13*L6</f>
        <v>11393.6625</v>
      </c>
    </row>
    <row r="16" spans="1:12" ht="13.15" customHeight="1">
      <c r="B16" s="1"/>
      <c r="C16" s="1"/>
      <c r="H16" s="1"/>
      <c r="I16" s="1"/>
    </row>
    <row r="17" spans="2:12" ht="13.15" customHeight="1">
      <c r="B17" s="6" t="s">
        <v>16</v>
      </c>
      <c r="C17" s="6"/>
      <c r="D17" s="7"/>
      <c r="E17" s="7"/>
      <c r="F17" s="7"/>
      <c r="H17" s="6" t="s">
        <v>17</v>
      </c>
      <c r="I17" s="6"/>
      <c r="J17" s="7"/>
      <c r="K17" s="7"/>
      <c r="L17" s="7"/>
    </row>
    <row r="18" spans="2:12" ht="13.15" customHeight="1">
      <c r="B18" s="8" t="s">
        <v>15</v>
      </c>
      <c r="C18" s="8"/>
      <c r="D18" s="9"/>
      <c r="E18" s="9"/>
      <c r="F18" s="22">
        <f>+$F$15</f>
        <v>11393.6625</v>
      </c>
      <c r="H18" s="8" t="s">
        <v>15</v>
      </c>
      <c r="I18" s="8"/>
      <c r="J18" s="9"/>
      <c r="K18" s="9"/>
      <c r="L18" s="22">
        <f>+$F$15</f>
        <v>11393.6625</v>
      </c>
    </row>
    <row r="19" spans="2:12" s="4" customFormat="1" ht="13.15" customHeight="1">
      <c r="B19" s="11" t="s">
        <v>14</v>
      </c>
      <c r="C19" s="11"/>
      <c r="D19" s="1"/>
      <c r="E19" s="1"/>
      <c r="F19" s="21">
        <f>+L14</f>
        <v>0.5</v>
      </c>
      <c r="H19" s="11" t="s">
        <v>12</v>
      </c>
      <c r="I19" s="11"/>
      <c r="J19" s="1"/>
      <c r="K19" s="1"/>
      <c r="L19" s="21">
        <f>+L13</f>
        <v>0.5</v>
      </c>
    </row>
    <row r="20" spans="2:12" ht="13.15" customHeight="1">
      <c r="B20" s="13" t="s">
        <v>18</v>
      </c>
      <c r="C20" s="13"/>
      <c r="D20" s="9"/>
      <c r="E20" s="9"/>
      <c r="F20" s="15">
        <f>+F18*F19</f>
        <v>5696.8312500000002</v>
      </c>
      <c r="H20" s="13" t="s">
        <v>17</v>
      </c>
      <c r="I20" s="13"/>
      <c r="J20" s="14"/>
      <c r="K20" s="14"/>
      <c r="L20" s="15">
        <f>+L19*L18</f>
        <v>5696.8312500000002</v>
      </c>
    </row>
    <row r="21" spans="2:12" ht="13.15" customHeight="1">
      <c r="B21" s="11" t="s">
        <v>19</v>
      </c>
      <c r="F21" s="23">
        <f>+F20*F22</f>
        <v>113.93662500000001</v>
      </c>
      <c r="H21" s="11" t="s">
        <v>20</v>
      </c>
      <c r="L21" s="1">
        <f>+L20/F7</f>
        <v>13.776434634358678</v>
      </c>
    </row>
    <row r="22" spans="2:12" s="4" customFormat="1" ht="13.15" customHeight="1">
      <c r="B22" s="11" t="s">
        <v>21</v>
      </c>
      <c r="C22" s="11"/>
      <c r="D22" s="1"/>
      <c r="E22" s="24"/>
      <c r="F22" s="25">
        <v>0.02</v>
      </c>
    </row>
    <row r="23" spans="2:12" s="4" customFormat="1" ht="13.15" customHeight="1">
      <c r="B23" s="11" t="s">
        <v>22</v>
      </c>
      <c r="C23" s="11"/>
      <c r="D23" s="1"/>
      <c r="E23" s="24"/>
      <c r="F23" s="26">
        <v>5</v>
      </c>
      <c r="H23" s="6" t="s">
        <v>23</v>
      </c>
      <c r="I23" s="6"/>
      <c r="J23" s="7"/>
      <c r="K23" s="7"/>
      <c r="L23" s="7"/>
    </row>
    <row r="24" spans="2:12" s="4" customFormat="1" ht="13.15" customHeight="1">
      <c r="B24" s="13" t="s">
        <v>24</v>
      </c>
      <c r="C24" s="13"/>
      <c r="D24" s="14"/>
      <c r="E24" s="27"/>
      <c r="F24" s="28">
        <f>+F21/F23</f>
        <v>22.787325000000003</v>
      </c>
      <c r="H24" s="8" t="s">
        <v>25</v>
      </c>
      <c r="I24" s="8"/>
      <c r="J24" s="9"/>
      <c r="K24" s="9"/>
      <c r="L24" s="29">
        <v>1000</v>
      </c>
    </row>
    <row r="25" spans="2:12" ht="13.15" customHeight="1">
      <c r="B25" s="11" t="s">
        <v>26</v>
      </c>
      <c r="F25" s="25">
        <v>0.05</v>
      </c>
      <c r="H25" s="11" t="s">
        <v>27</v>
      </c>
      <c r="L25" s="23">
        <f>+L26*F15</f>
        <v>284.84156250000001</v>
      </c>
    </row>
    <row r="26" spans="2:12" ht="13.15" customHeight="1">
      <c r="B26" s="13" t="s">
        <v>28</v>
      </c>
      <c r="C26" s="13"/>
      <c r="D26" s="14"/>
      <c r="E26" s="14"/>
      <c r="F26" s="15">
        <f>+F25*F20</f>
        <v>284.84156250000001</v>
      </c>
      <c r="H26" s="11" t="s">
        <v>29</v>
      </c>
      <c r="L26" s="20">
        <v>2.5000000000000001E-2</v>
      </c>
    </row>
    <row r="27" spans="2:12" ht="13.15" customHeight="1">
      <c r="B27" s="1"/>
      <c r="C27" s="1"/>
      <c r="H27" s="1"/>
      <c r="I27" s="1"/>
    </row>
    <row r="28" spans="2:12" ht="13.15" customHeight="1">
      <c r="B28" s="6" t="s">
        <v>30</v>
      </c>
      <c r="C28" s="6"/>
      <c r="D28" s="7"/>
      <c r="E28" s="7"/>
      <c r="F28" s="7"/>
      <c r="H28" s="6" t="s">
        <v>31</v>
      </c>
      <c r="I28" s="6"/>
      <c r="J28" s="7"/>
      <c r="K28" s="7"/>
      <c r="L28" s="7"/>
    </row>
    <row r="29" spans="2:12" ht="13.15" customHeight="1">
      <c r="B29" s="8" t="s">
        <v>15</v>
      </c>
      <c r="C29" s="8"/>
      <c r="D29" s="9"/>
      <c r="E29" s="9"/>
      <c r="F29" s="22">
        <f>+$F$15</f>
        <v>11393.6625</v>
      </c>
      <c r="H29" s="8" t="s">
        <v>32</v>
      </c>
      <c r="I29" s="8"/>
      <c r="J29" s="9"/>
      <c r="K29" s="9"/>
      <c r="L29" s="30">
        <v>0.25</v>
      </c>
    </row>
    <row r="30" spans="2:12" ht="13.15" customHeight="1">
      <c r="B30" s="11" t="s">
        <v>33</v>
      </c>
      <c r="F30" s="31">
        <v>-2000</v>
      </c>
      <c r="H30" s="11" t="s">
        <v>34</v>
      </c>
      <c r="L30" s="26">
        <v>20</v>
      </c>
    </row>
    <row r="31" spans="2:12" ht="13.15" customHeight="1">
      <c r="B31" s="13" t="s">
        <v>35</v>
      </c>
      <c r="C31" s="13"/>
      <c r="D31" s="14"/>
      <c r="E31" s="14"/>
      <c r="F31" s="15">
        <f>SUM(F29:F30)</f>
        <v>9393.6625000000004</v>
      </c>
      <c r="H31" s="13" t="s">
        <v>36</v>
      </c>
      <c r="I31" s="13"/>
      <c r="J31" s="14"/>
      <c r="K31" s="14"/>
      <c r="L31" s="15">
        <f>-F32/L30</f>
        <v>117.42078125</v>
      </c>
    </row>
    <row r="32" spans="2:12" ht="13.15" customHeight="1">
      <c r="B32" s="11" t="s">
        <v>37</v>
      </c>
      <c r="F32" s="1">
        <f>-L29*$F$31</f>
        <v>-2348.4156250000001</v>
      </c>
      <c r="H32" s="1"/>
      <c r="I32" s="1"/>
    </row>
    <row r="33" spans="2:12" ht="13.15" customHeight="1">
      <c r="B33" s="11" t="s">
        <v>38</v>
      </c>
      <c r="F33" s="1">
        <f>-L33*F31</f>
        <v>-939.36625000000004</v>
      </c>
      <c r="H33" s="11" t="s">
        <v>39</v>
      </c>
      <c r="L33" s="25">
        <v>0.1</v>
      </c>
    </row>
    <row r="34" spans="2:12" ht="13.15" customHeight="1">
      <c r="B34" s="11" t="s">
        <v>40</v>
      </c>
      <c r="E34" s="32"/>
      <c r="F34" s="1">
        <f>-F39*(F32+F33)</f>
        <v>657.55637500000012</v>
      </c>
      <c r="H34" s="11" t="s">
        <v>34</v>
      </c>
      <c r="L34" s="26">
        <v>20</v>
      </c>
    </row>
    <row r="35" spans="2:12" ht="13.15" customHeight="1">
      <c r="B35" s="13" t="s">
        <v>41</v>
      </c>
      <c r="C35" s="13"/>
      <c r="D35" s="14"/>
      <c r="E35" s="33"/>
      <c r="F35" s="15">
        <f>SUM(F31:F34)</f>
        <v>6763.4370000000008</v>
      </c>
      <c r="H35" s="13" t="s">
        <v>42</v>
      </c>
      <c r="I35" s="13"/>
      <c r="J35" s="14"/>
      <c r="K35" s="14"/>
      <c r="L35" s="15">
        <f>-F33/L34</f>
        <v>46.968312500000003</v>
      </c>
    </row>
    <row r="36" spans="2:12" ht="13.15" customHeight="1">
      <c r="B36" s="1"/>
      <c r="C36" s="1"/>
      <c r="H36" s="1"/>
      <c r="I36" s="1"/>
    </row>
    <row r="37" spans="2:12" s="4" customFormat="1" ht="13.15" customHeight="1">
      <c r="B37" s="6" t="s">
        <v>43</v>
      </c>
      <c r="C37" s="6"/>
      <c r="D37" s="7"/>
      <c r="E37" s="7"/>
      <c r="F37" s="7"/>
      <c r="G37" s="7"/>
      <c r="H37" s="7"/>
      <c r="I37" s="7"/>
      <c r="J37" s="7"/>
      <c r="K37" s="7"/>
      <c r="L37" s="7"/>
    </row>
    <row r="38" spans="2:12" ht="13.15" customHeight="1">
      <c r="B38" s="8" t="s">
        <v>44</v>
      </c>
      <c r="C38" s="8"/>
      <c r="D38" s="9"/>
      <c r="E38" s="9"/>
      <c r="F38" s="22">
        <f>+F9*F6</f>
        <v>336375</v>
      </c>
      <c r="G38" s="9"/>
      <c r="H38" s="8" t="s">
        <v>45</v>
      </c>
      <c r="I38" s="8"/>
      <c r="J38" s="9"/>
      <c r="K38" s="9"/>
      <c r="L38" s="22">
        <f>+L9*L6</f>
        <v>1306.8</v>
      </c>
    </row>
    <row r="39" spans="2:12" ht="13.15" customHeight="1">
      <c r="B39" s="11" t="s">
        <v>46</v>
      </c>
      <c r="F39" s="20">
        <v>0.2</v>
      </c>
      <c r="H39" s="11" t="s">
        <v>46</v>
      </c>
      <c r="L39" s="21">
        <f>+F39</f>
        <v>0.2</v>
      </c>
    </row>
    <row r="40" spans="2:12" ht="13.15" customHeight="1">
      <c r="B40" s="13" t="s">
        <v>47</v>
      </c>
      <c r="C40" s="13"/>
      <c r="D40" s="14"/>
      <c r="E40" s="14"/>
      <c r="F40" s="15">
        <f>+F38/(1-F39)</f>
        <v>420468.75</v>
      </c>
      <c r="H40" s="13" t="s">
        <v>47</v>
      </c>
      <c r="I40" s="13"/>
      <c r="J40" s="14"/>
      <c r="K40" s="14"/>
      <c r="L40" s="15">
        <f>+L38/(1-L39)</f>
        <v>1633.4999999999998</v>
      </c>
    </row>
    <row r="41" spans="2:12" ht="13.15" customHeight="1">
      <c r="B41" s="1"/>
      <c r="C41" s="1"/>
      <c r="H41" s="1"/>
      <c r="I41" s="1"/>
    </row>
    <row r="42" spans="2:12" s="4" customFormat="1" ht="13.15" customHeight="1">
      <c r="B42" s="6" t="s">
        <v>48</v>
      </c>
      <c r="C42" s="6"/>
      <c r="D42" s="7"/>
      <c r="E42" s="7"/>
      <c r="F42" s="7"/>
      <c r="H42" s="6" t="s">
        <v>49</v>
      </c>
      <c r="I42" s="6"/>
      <c r="J42" s="7"/>
      <c r="K42" s="7"/>
      <c r="L42" s="7"/>
    </row>
    <row r="43" spans="2:12" ht="13.15" customHeight="1">
      <c r="B43" s="8" t="s">
        <v>50</v>
      </c>
      <c r="C43" s="8"/>
      <c r="D43" s="9"/>
      <c r="E43" s="9"/>
      <c r="F43" s="22">
        <f>+SUM(F40,L40)</f>
        <v>422102.25</v>
      </c>
      <c r="H43" s="8" t="s">
        <v>51</v>
      </c>
      <c r="I43" s="8"/>
      <c r="J43" s="9"/>
      <c r="K43" s="9"/>
      <c r="L43" s="22">
        <f>+F50</f>
        <v>337876.31236500002</v>
      </c>
    </row>
    <row r="44" spans="2:12" ht="13.15" customHeight="1">
      <c r="B44" s="11" t="s">
        <v>52</v>
      </c>
      <c r="F44" s="1">
        <f>-F26-F24</f>
        <v>-307.62888750000002</v>
      </c>
      <c r="H44" s="1"/>
      <c r="I44" s="1"/>
    </row>
    <row r="45" spans="2:12" ht="13.15" customHeight="1">
      <c r="B45" s="11" t="s">
        <v>53</v>
      </c>
      <c r="F45" s="1">
        <f>-L25</f>
        <v>-284.84156250000001</v>
      </c>
      <c r="H45" s="11" t="s">
        <v>54</v>
      </c>
      <c r="L45" s="1">
        <f>+F6</f>
        <v>7475</v>
      </c>
    </row>
    <row r="46" spans="2:12" ht="13.15" customHeight="1">
      <c r="B46" s="11" t="s">
        <v>55</v>
      </c>
      <c r="F46" s="34">
        <f>+L24</f>
        <v>1000</v>
      </c>
      <c r="H46" s="11" t="s">
        <v>56</v>
      </c>
      <c r="L46" s="1">
        <f>+L21</f>
        <v>13.776434634358678</v>
      </c>
    </row>
    <row r="47" spans="2:12" ht="13.15" customHeight="1">
      <c r="B47" s="11" t="s">
        <v>57</v>
      </c>
      <c r="F47" s="34">
        <f>-SUM(L31,L35)</f>
        <v>-164.38909375</v>
      </c>
      <c r="H47" s="13" t="s">
        <v>58</v>
      </c>
      <c r="I47" s="13"/>
      <c r="J47" s="14"/>
      <c r="K47" s="14"/>
      <c r="L47" s="14">
        <f>+L45+L46</f>
        <v>7488.7764346343583</v>
      </c>
    </row>
    <row r="48" spans="2:12" ht="13.15" customHeight="1">
      <c r="B48" s="13" t="s">
        <v>59</v>
      </c>
      <c r="C48" s="13"/>
      <c r="D48" s="14"/>
      <c r="E48" s="14"/>
      <c r="F48" s="15">
        <f>SUM(F43:F47)</f>
        <v>422345.39045625005</v>
      </c>
      <c r="H48" s="1"/>
      <c r="I48" s="1"/>
    </row>
    <row r="49" spans="2:12" ht="13.15" customHeight="1">
      <c r="B49" s="11" t="s">
        <v>60</v>
      </c>
      <c r="F49" s="1">
        <f>-F39*F48</f>
        <v>-84469.078091250019</v>
      </c>
      <c r="H49" s="35" t="s">
        <v>61</v>
      </c>
      <c r="I49" s="36"/>
      <c r="J49" s="37"/>
      <c r="K49" s="37"/>
      <c r="L49" s="38">
        <f>+L43/L47</f>
        <v>45.117692498119943</v>
      </c>
    </row>
    <row r="50" spans="2:12" ht="13.15" customHeight="1">
      <c r="B50" s="13" t="s">
        <v>51</v>
      </c>
      <c r="C50" s="13"/>
      <c r="D50" s="14"/>
      <c r="E50" s="14"/>
      <c r="F50" s="15">
        <f>SUM(F48:F49)</f>
        <v>337876.31236500002</v>
      </c>
      <c r="H50" s="39" t="s">
        <v>62</v>
      </c>
      <c r="I50" s="40"/>
      <c r="J50" s="41"/>
      <c r="K50" s="41"/>
      <c r="L50" s="42">
        <f>+L49/F9-1</f>
        <v>2.6153888471098785E-3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Vinay Kahar</cp:lastModifiedBy>
  <cp:revision/>
  <dcterms:created xsi:type="dcterms:W3CDTF">2022-05-19T09:57:46Z</dcterms:created>
  <dcterms:modified xsi:type="dcterms:W3CDTF">2024-08-16T11:36:23Z</dcterms:modified>
  <cp:category/>
  <cp:contentStatus/>
</cp:coreProperties>
</file>