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Guide" sheetId="2" r:id="rId5"/>
    <sheet state="visible" name="Summary" sheetId="3" r:id="rId6"/>
    <sheet state="visible" name="Model" sheetId="4" r:id="rId7"/>
    <sheet state="visible" name="Blank" sheetId="5" r:id="rId8"/>
  </sheets>
  <definedNames>
    <definedName name="Currency">Guide!$F$24</definedName>
  </definedNames>
  <calcPr/>
  <extLst>
    <ext uri="GoogleSheetsCustomDataVersion1">
      <go:sheetsCustomData xmlns:go="http://customooxmlschemas.google.com/" r:id="rId9" roundtripDataSignature="AMtx7mg9QDa8Q8JJpR1/M4zYghDhlTKh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4">
      <text>
        <t xml:space="preserve">======
ID#AAAAbeKzzVU
Victor Ogundele    (2022-06-17 18:35:03)
Input operational cost when the operations start.
Insert value in base period if payment are made before operational start.</t>
      </text>
    </comment>
    <comment authorId="0" ref="D13">
      <text>
        <t xml:space="preserve">======
ID#AAAAbeKzzVQ
Victor Ogundele    (2022-06-17 18:35:03)
Type zero if you are not considering construction period in the model.</t>
      </text>
    </comment>
    <comment authorId="0" ref="D29">
      <text>
        <t xml:space="preserve">======
ID#AAAAbeKzzVM
Victor Ogundele    (2022-06-17 18:35:03)
represent remaining balance from required financing.</t>
      </text>
    </comment>
  </commentList>
  <extLst>
    <ext uri="GoogleSheetsCustomDataVersion1">
      <go:sheetsCustomData xmlns:go="http://customooxmlschemas.google.com/" r:id="rId1" roundtripDataSignature="AMtx7mgh7CVlwZpq7g18wEw+30tyxW+K+A=="/>
    </ext>
  </extLst>
</comments>
</file>

<file path=xl/sharedStrings.xml><?xml version="1.0" encoding="utf-8"?>
<sst xmlns="http://schemas.openxmlformats.org/spreadsheetml/2006/main" count="427" uniqueCount="256">
  <si>
    <t>Table of Content</t>
  </si>
  <si>
    <t>Switch on Iteration in excel</t>
  </si>
  <si>
    <t>l</t>
  </si>
  <si>
    <t>Inputs</t>
  </si>
  <si>
    <t>go to file - Options - Formula - Tick the "Enable iterative calculation</t>
  </si>
  <si>
    <t>Calculations &amp; Schedules</t>
  </si>
  <si>
    <t>Summary</t>
  </si>
  <si>
    <t>Income Statement</t>
  </si>
  <si>
    <t>Balance Sheet</t>
  </si>
  <si>
    <t>Cashflow Statement</t>
  </si>
  <si>
    <t>Free cashflow (FCFF)</t>
  </si>
  <si>
    <t>Net Present Value (NPV)</t>
  </si>
  <si>
    <t>Internal Rate of Return (IRR)</t>
  </si>
  <si>
    <t>Payback Period (PBP)</t>
  </si>
  <si>
    <t>Model Navigation</t>
  </si>
  <si>
    <t>Model Cells Styles</t>
  </si>
  <si>
    <t>Descriptions</t>
  </si>
  <si>
    <t>Sample</t>
  </si>
  <si>
    <t>Comment</t>
  </si>
  <si>
    <t>Input cells</t>
  </si>
  <si>
    <t>data input into the model and can be changed</t>
  </si>
  <si>
    <t>Linked cells</t>
  </si>
  <si>
    <t>linked from another cells or worksheet</t>
  </si>
  <si>
    <t>Formula cells</t>
  </si>
  <si>
    <t>contain result of a calculated range</t>
  </si>
  <si>
    <t>Percentage cells</t>
  </si>
  <si>
    <t>unit in hundreds</t>
  </si>
  <si>
    <t>Multiple cells</t>
  </si>
  <si>
    <t>unit in factor and times</t>
  </si>
  <si>
    <t>Note cells</t>
  </si>
  <si>
    <t>sample</t>
  </si>
  <si>
    <t>explanatory notes</t>
  </si>
  <si>
    <t>Subtotal cells</t>
  </si>
  <si>
    <t>additions of a part of a range</t>
  </si>
  <si>
    <t>Total cells</t>
  </si>
  <si>
    <t>additions of a range</t>
  </si>
  <si>
    <t>Table headings</t>
  </si>
  <si>
    <t>title of a table range</t>
  </si>
  <si>
    <t>Headings 1</t>
  </si>
  <si>
    <t>Title</t>
  </si>
  <si>
    <t>title of a section</t>
  </si>
  <si>
    <t>Headings 2</t>
  </si>
  <si>
    <t>sub title of a section</t>
  </si>
  <si>
    <t>FLAG (TRUE)</t>
  </si>
  <si>
    <t>conditional testing statement (occurs)</t>
  </si>
  <si>
    <t>MASK (FALSE)</t>
  </si>
  <si>
    <t>conditional testing statement (does not occur)</t>
  </si>
  <si>
    <t>Model Information</t>
  </si>
  <si>
    <t>Project Name</t>
  </si>
  <si>
    <t>Capital Budgeting Template</t>
  </si>
  <si>
    <t>Business Operation</t>
  </si>
  <si>
    <t>Franchise</t>
  </si>
  <si>
    <t>Business Location</t>
  </si>
  <si>
    <t>Europe</t>
  </si>
  <si>
    <t>Model currency</t>
  </si>
  <si>
    <t>usd</t>
  </si>
  <si>
    <t>Output &amp; Analysis</t>
  </si>
  <si>
    <t>Project Output</t>
  </si>
  <si>
    <t>Equity Stake Sensitivity</t>
  </si>
  <si>
    <t>Cost of Equity &amp; Cost of Debt on Project NPV</t>
  </si>
  <si>
    <t>Project</t>
  </si>
  <si>
    <t>Equity Share</t>
  </si>
  <si>
    <t>Stake Share</t>
  </si>
  <si>
    <t>Share stake</t>
  </si>
  <si>
    <t>NPV</t>
  </si>
  <si>
    <t>IRR</t>
  </si>
  <si>
    <t>Cost of Equity</t>
  </si>
  <si>
    <t>Project NPV</t>
  </si>
  <si>
    <t>Project IRR</t>
  </si>
  <si>
    <t>%age</t>
  </si>
  <si>
    <t>Cost of debt</t>
  </si>
  <si>
    <t>Payback Period</t>
  </si>
  <si>
    <t>years</t>
  </si>
  <si>
    <t>Discounted Payback Period</t>
  </si>
  <si>
    <t>Input Scenarios</t>
  </si>
  <si>
    <t>Total required Funds</t>
  </si>
  <si>
    <t>Funding Mix</t>
  </si>
  <si>
    <t>Debt</t>
  </si>
  <si>
    <t>Equity</t>
  </si>
  <si>
    <t>Equity share</t>
  </si>
  <si>
    <t>Equity stake</t>
  </si>
  <si>
    <t>Other equity stake</t>
  </si>
  <si>
    <t>Cost of Financing</t>
  </si>
  <si>
    <t xml:space="preserve">Cost of equity </t>
  </si>
  <si>
    <t>Tax rate</t>
  </si>
  <si>
    <t>Project Sensitivity</t>
  </si>
  <si>
    <t>WACC</t>
  </si>
  <si>
    <t>Debt %</t>
  </si>
  <si>
    <t>Moratorium period</t>
  </si>
  <si>
    <t>Loan (repayment period)</t>
  </si>
  <si>
    <t>Dividend payout ratio (share stake)</t>
  </si>
  <si>
    <t>Dividend payout ratio (other equity)</t>
  </si>
  <si>
    <t>Dividend payout ratio</t>
  </si>
  <si>
    <t>Period start</t>
  </si>
  <si>
    <t>Period end</t>
  </si>
  <si>
    <t>Year</t>
  </si>
  <si>
    <t>Description</t>
  </si>
  <si>
    <t>unit</t>
  </si>
  <si>
    <t>Input</t>
  </si>
  <si>
    <t>Row Total/Output</t>
  </si>
  <si>
    <t>Period count</t>
  </si>
  <si>
    <t>Inputs  &amp; Assumptions</t>
  </si>
  <si>
    <t>Model Timing</t>
  </si>
  <si>
    <t>This section covers the periodic entry of the project.</t>
  </si>
  <si>
    <t>Model Start Period</t>
  </si>
  <si>
    <t>date</t>
  </si>
  <si>
    <t>Construction period</t>
  </si>
  <si>
    <t>period</t>
  </si>
  <si>
    <t>Operation start</t>
  </si>
  <si>
    <t>Operation period</t>
  </si>
  <si>
    <t>Months in a period</t>
  </si>
  <si>
    <t>month</t>
  </si>
  <si>
    <t>Model period</t>
  </si>
  <si>
    <t>Cost (Capital Expenditure, Recurring &amp; Operational Cost</t>
  </si>
  <si>
    <t>This section covers related capital cost, recurring cost &amp; operational expenses</t>
  </si>
  <si>
    <t>Premilinary &amp; Annual Capital Expenditure</t>
  </si>
  <si>
    <t>Construction &amp; development</t>
  </si>
  <si>
    <t>Machinery &amp; installation</t>
  </si>
  <si>
    <t>Other cost 1</t>
  </si>
  <si>
    <t>Other cost 2</t>
  </si>
  <si>
    <t>Other cost 3</t>
  </si>
  <si>
    <t>Other cost 4</t>
  </si>
  <si>
    <t>Other cost 5</t>
  </si>
  <si>
    <t>Working capital</t>
  </si>
  <si>
    <t>Total Initial Outlay</t>
  </si>
  <si>
    <t>Asset disposal</t>
  </si>
  <si>
    <t>Asset lifespan</t>
  </si>
  <si>
    <t>Recurring Cost</t>
  </si>
  <si>
    <t>insert if paid-down</t>
  </si>
  <si>
    <t>insert if operation start</t>
  </si>
  <si>
    <t>Franchise fee (annual)</t>
  </si>
  <si>
    <t xml:space="preserve">Operating expenses </t>
  </si>
  <si>
    <t xml:space="preserve">General and Admin expenses </t>
  </si>
  <si>
    <t>Total Operational expenses</t>
  </si>
  <si>
    <t>Cost inflation</t>
  </si>
  <si>
    <t>Cost inflation factor</t>
  </si>
  <si>
    <t>factor</t>
  </si>
  <si>
    <t>Funding &amp; Funding Mix</t>
  </si>
  <si>
    <t>This section covers different funding options to be considered for the project</t>
  </si>
  <si>
    <t>Required Financing</t>
  </si>
  <si>
    <t>change from summary</t>
  </si>
  <si>
    <t>Funding Summary</t>
  </si>
  <si>
    <t>Loans &amp; borrowings</t>
  </si>
  <si>
    <t xml:space="preserve">Equity Share stake </t>
  </si>
  <si>
    <t>Total Financing</t>
  </si>
  <si>
    <t>Inflows &amp; Revenue</t>
  </si>
  <si>
    <t>This section covers the project inflows &amp; income</t>
  </si>
  <si>
    <t>Revenue type 1</t>
  </si>
  <si>
    <t>Revenue type 2</t>
  </si>
  <si>
    <t>Revenue type 3</t>
  </si>
  <si>
    <t>Revenue type 4</t>
  </si>
  <si>
    <t>Revenue type 5</t>
  </si>
  <si>
    <t>Revenue type 6</t>
  </si>
  <si>
    <t>Revenue type 7</t>
  </si>
  <si>
    <t>Revenue type 8</t>
  </si>
  <si>
    <t>Revenue type 9</t>
  </si>
  <si>
    <t>Revenue type 10</t>
  </si>
  <si>
    <t>Total Revenue</t>
  </si>
  <si>
    <t>Revenue loss (%age)</t>
  </si>
  <si>
    <t>Capex and Property, plant &amp; equipment</t>
  </si>
  <si>
    <t>This section covers fixed assets schedule &amp; depreciation</t>
  </si>
  <si>
    <t>Beginning balance</t>
  </si>
  <si>
    <t>Add: new capex</t>
  </si>
  <si>
    <t>Less: depreciation</t>
  </si>
  <si>
    <t>Less: disposal</t>
  </si>
  <si>
    <t>Ending balance</t>
  </si>
  <si>
    <t>Total Depreciation</t>
  </si>
  <si>
    <t>Equity Schedule</t>
  </si>
  <si>
    <t xml:space="preserve">This section covers equity schedule plan and dividends payout </t>
  </si>
  <si>
    <t xml:space="preserve">Beginning balance </t>
  </si>
  <si>
    <t>Change</t>
  </si>
  <si>
    <t>Retained Earnings</t>
  </si>
  <si>
    <t>Add: net profit</t>
  </si>
  <si>
    <t>Less: dividends</t>
  </si>
  <si>
    <t>Total dividends</t>
  </si>
  <si>
    <t>Debt Schedule</t>
  </si>
  <si>
    <t>This section covers loans schedule, repayment &amp; interest expense</t>
  </si>
  <si>
    <t>Add: new issue</t>
  </si>
  <si>
    <t xml:space="preserve">Add: accrued interest </t>
  </si>
  <si>
    <t>Less: repayment</t>
  </si>
  <si>
    <t>Interest expense (Moratorium)</t>
  </si>
  <si>
    <t>Interest expense (operation starts)</t>
  </si>
  <si>
    <t>Revenue &amp; Recurring Cost</t>
  </si>
  <si>
    <t>Recurring &amp; Operational Cost</t>
  </si>
  <si>
    <t>This section covers cost calculations</t>
  </si>
  <si>
    <t>Revenue</t>
  </si>
  <si>
    <t>This section covers income and inflows</t>
  </si>
  <si>
    <t>Model Output &amp; Analysis</t>
  </si>
  <si>
    <t>This section covers analysis of the project profit</t>
  </si>
  <si>
    <t>Revenue loss</t>
  </si>
  <si>
    <t>Operating cost</t>
  </si>
  <si>
    <t>EBITDA</t>
  </si>
  <si>
    <t>Depreciation</t>
  </si>
  <si>
    <t>EBIT</t>
  </si>
  <si>
    <t>Interest expense</t>
  </si>
  <si>
    <t>EBT</t>
  </si>
  <si>
    <t>Provision for tax expense</t>
  </si>
  <si>
    <t>Profit for the period</t>
  </si>
  <si>
    <t>This section covers analysis of the project assets &amp; liabilities</t>
  </si>
  <si>
    <t>Assets</t>
  </si>
  <si>
    <t>Fixed assets</t>
  </si>
  <si>
    <t>Intangible assets</t>
  </si>
  <si>
    <t>Cash &amp; Cash equivalents</t>
  </si>
  <si>
    <t>Total Assets</t>
  </si>
  <si>
    <t>Liabilities &amp; Equity</t>
  </si>
  <si>
    <t>Retained earnings</t>
  </si>
  <si>
    <t>Total Liabilities &amp; equity</t>
  </si>
  <si>
    <t>Balance check</t>
  </si>
  <si>
    <t>This section covers analysis of the project cash</t>
  </si>
  <si>
    <t>Cashflow from Operating activity</t>
  </si>
  <si>
    <t>Net Income</t>
  </si>
  <si>
    <t>Add: depreciation</t>
  </si>
  <si>
    <t>Cashflow from operations</t>
  </si>
  <si>
    <t>Cashflow from Investing activity</t>
  </si>
  <si>
    <t>Capex</t>
  </si>
  <si>
    <t>Other use of funds</t>
  </si>
  <si>
    <t>Cashflow from investing</t>
  </si>
  <si>
    <t>Cashflow from financing activity</t>
  </si>
  <si>
    <t xml:space="preserve">Share Equity stake </t>
  </si>
  <si>
    <t>Principal repayment</t>
  </si>
  <si>
    <t>Cashflow from financing</t>
  </si>
  <si>
    <t>Cash schedule</t>
  </si>
  <si>
    <t>Cash for the period</t>
  </si>
  <si>
    <t>Ending cash balance</t>
  </si>
  <si>
    <t>Cash Sweep</t>
  </si>
  <si>
    <t>Less: tax</t>
  </si>
  <si>
    <t>CFADS</t>
  </si>
  <si>
    <t>Less: Interest expense</t>
  </si>
  <si>
    <t>Less: Repayment</t>
  </si>
  <si>
    <t>Net Cashflow</t>
  </si>
  <si>
    <t>Less: cash sweep</t>
  </si>
  <si>
    <t>Less: cash Trapped</t>
  </si>
  <si>
    <t>Cash for Dividends</t>
  </si>
  <si>
    <t>Free Cashflow to the Firm (FCFF)</t>
  </si>
  <si>
    <t>Less: Tax paid</t>
  </si>
  <si>
    <t>Less: Capex/Outlay</t>
  </si>
  <si>
    <t>Project Free Cash flows</t>
  </si>
  <si>
    <t>Discount factor</t>
  </si>
  <si>
    <t>Present Value</t>
  </si>
  <si>
    <t>Free Cashflow to Equity (FCFE)</t>
  </si>
  <si>
    <t>Whole Equity</t>
  </si>
  <si>
    <t>Less: Capital expenditures</t>
  </si>
  <si>
    <t>Net debt issued</t>
  </si>
  <si>
    <t>Free cash flow to Equity</t>
  </si>
  <si>
    <t>Discounting factor</t>
  </si>
  <si>
    <t>Othe equity</t>
  </si>
  <si>
    <t>Present value</t>
  </si>
  <si>
    <t>Payback Period &amp; Discounted Payback Period</t>
  </si>
  <si>
    <t>Free cashflow to the firm</t>
  </si>
  <si>
    <t>Cumulative Cashflow</t>
  </si>
  <si>
    <t>Present value of cash</t>
  </si>
  <si>
    <t>Profitability Index</t>
  </si>
  <si>
    <t>Whole Project</t>
  </si>
  <si>
    <t>Initial outlay</t>
  </si>
  <si>
    <t>Net Present value</t>
  </si>
  <si>
    <t>Equity financing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</si>
</sst>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#,##0.0;[Red]\(#,##0.0\);\-"/>
    <numFmt numFmtId="165" formatCode="0.0%;[Red]\(0.0%\);\-"/>
    <numFmt numFmtId="166" formatCode="0.00&quot;x&quot;;[Red]\(0.00&quot;x&quot;\);\-"/>
    <numFmt numFmtId="167" formatCode="#,##0.0,,&quot;m&quot;;[Red]\(#,##0.0,,&quot;m&quot;\);\-"/>
    <numFmt numFmtId="168" formatCode="0.0&quot; year&quot;"/>
    <numFmt numFmtId="169" formatCode="#,##0.0;[Red]\(#,##0.0\);&quot;Base Period&quot;"/>
    <numFmt numFmtId="170" formatCode="0&quot; year&quot;"/>
    <numFmt numFmtId="171" formatCode="&quot;Year &quot;0"/>
    <numFmt numFmtId="172" formatCode="0&quot; month&quot;"/>
    <numFmt numFmtId="173" formatCode="#,##0.00;[Red]\(#,##0.00\);\-"/>
  </numFmts>
  <fonts count="3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2F5496"/>
      <name val="Noto Sans Symbols"/>
    </font>
    <font>
      <u/>
      <sz val="11.0"/>
      <color rgb="FF3F3F3F"/>
      <name val="Calibri"/>
    </font>
    <font>
      <sz val="11.0"/>
      <color rgb="FFFF0000"/>
      <name val="Calibri"/>
    </font>
    <font>
      <b/>
      <sz val="15.0"/>
      <color rgb="FF44546A"/>
      <name val="Calibri"/>
    </font>
    <font>
      <sz val="11.0"/>
      <color rgb="FFC00000"/>
      <name val="Noto Sans Symbols"/>
    </font>
    <font>
      <u/>
      <sz val="11.0"/>
      <color rgb="FF3F3F3F"/>
      <name val="Calibri"/>
    </font>
    <font>
      <b/>
      <sz val="13.0"/>
      <color rgb="FFFF0000"/>
      <name val="Calibri"/>
    </font>
    <font>
      <u/>
      <sz val="11.0"/>
      <color rgb="FF3F3F3F"/>
      <name val="Calibri"/>
    </font>
    <font>
      <b/>
      <sz val="15.0"/>
      <color theme="4"/>
      <name val="Calibri"/>
    </font>
    <font>
      <b/>
      <sz val="13.0"/>
      <color rgb="FFC00000"/>
      <name val="Calibri"/>
    </font>
    <font>
      <b/>
      <sz val="11.0"/>
      <color theme="0"/>
      <name val="Calibri"/>
    </font>
    <font>
      <color theme="1"/>
      <name val="Calibri"/>
      <scheme val="minor"/>
    </font>
    <font>
      <sz val="11.0"/>
      <color rgb="FF0070C0"/>
      <name val="Calibri"/>
    </font>
    <font>
      <i/>
      <sz val="10.0"/>
      <color rgb="FF7F7F7F"/>
      <name val="Calibri"/>
    </font>
    <font>
      <sz val="11.0"/>
      <color rgb="FFC00000"/>
      <name val="Calibri"/>
    </font>
    <font>
      <sz val="11.0"/>
      <color rgb="FFBFBFBF"/>
      <name val="Calibri"/>
    </font>
    <font/>
    <font>
      <sz val="14.0"/>
      <color theme="0"/>
      <name val="Calibri"/>
    </font>
    <font>
      <b/>
      <sz val="10.0"/>
      <color rgb="FFC00000"/>
      <name val="Calibri"/>
    </font>
    <font>
      <sz val="11.0"/>
      <color rgb="FF595959"/>
      <name val="Calibri"/>
    </font>
    <font>
      <b/>
      <sz val="11.0"/>
      <color rgb="FF2F5496"/>
      <name val="Calibri"/>
    </font>
    <font>
      <sz val="11.0"/>
      <color rgb="FFD8D8D8"/>
      <name val="Calibri"/>
    </font>
    <font>
      <b/>
      <u/>
      <sz val="11.0"/>
      <color theme="1"/>
      <name val="Calibri"/>
    </font>
    <font>
      <sz val="10.0"/>
      <color rgb="FF7F7F7F"/>
      <name val="Calibri"/>
    </font>
    <font>
      <sz val="11.0"/>
      <color rgb="FF7F7F7F"/>
      <name val="Calibri"/>
    </font>
    <font>
      <sz val="11.0"/>
      <color rgb="FF3F3F3F"/>
      <name val="Calibri"/>
    </font>
    <font>
      <sz val="9.0"/>
      <color rgb="FFFF0000"/>
      <name val="Calibri"/>
    </font>
    <font>
      <i/>
      <sz val="10.0"/>
      <color rgb="FFFF0000"/>
      <name val="Calibri"/>
    </font>
    <font>
      <sz val="11.0"/>
      <color rgb="FFA5A5A5"/>
      <name val="Calibri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EAF3FA"/>
        <bgColor rgb="FFEAF3FA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5">
    <border/>
    <border>
      <bottom style="thin">
        <color theme="4"/>
      </bottom>
    </border>
    <border>
      <bottom style="thin">
        <color rgb="FFC00000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</border>
    <border>
      <top style="thin">
        <color rgb="FFA5A5A5"/>
      </top>
    </border>
    <border>
      <top style="thin">
        <color rgb="FFA5A5A5"/>
      </top>
      <bottom style="double">
        <color rgb="FFA5A5A5"/>
      </bottom>
    </border>
    <border>
      <left style="thin">
        <color rgb="FFBFBFBF"/>
      </left>
      <top style="thin">
        <color rgb="FFC00000"/>
      </top>
      <bottom style="thin">
        <color rgb="FFBFBFBF"/>
      </bottom>
    </border>
    <border>
      <top style="thin">
        <color rgb="FFC00000"/>
      </top>
      <bottom style="thin">
        <color rgb="FFBFBFBF"/>
      </bottom>
    </border>
    <border>
      <right style="thin">
        <color rgb="FFBFBFBF"/>
      </right>
      <top style="thin">
        <color rgb="FFC00000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595959"/>
      </left>
      <right style="thin">
        <color rgb="FF595959"/>
      </right>
      <top style="thin">
        <color rgb="FF595959"/>
      </top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bottom style="thin">
        <color rgb="FFD8D8D8"/>
      </bottom>
    </border>
    <border>
      <left/>
      <right/>
      <top/>
    </border>
    <border>
      <right style="thin">
        <color rgb="FFD8D8D8"/>
      </right>
    </border>
    <border>
      <left/>
      <right/>
    </border>
    <border>
      <left style="thin">
        <color rgb="FF595959"/>
      </left>
      <top style="thin">
        <color rgb="FF595959"/>
      </top>
      <bottom/>
    </border>
    <border>
      <top style="thin">
        <color rgb="FF595959"/>
      </top>
      <bottom/>
    </border>
    <border>
      <right style="thin">
        <color rgb="FF595959"/>
      </right>
      <top style="thin">
        <color rgb="FF595959"/>
      </top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/>
      <right/>
      <bottom/>
    </border>
    <border>
      <top style="thin">
        <color rgb="FFD8D8D8"/>
      </top>
    </border>
    <border>
      <left/>
      <right/>
      <top style="hair">
        <color rgb="FF3F3F3F"/>
      </top>
      <bottom style="thin">
        <color rgb="FFD8D8D8"/>
      </bottom>
    </border>
    <border>
      <left/>
      <right/>
      <top/>
      <bottom/>
    </border>
    <border>
      <left/>
      <right style="thin">
        <color rgb="FFD8D8D8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164" applyAlignment="1" applyFont="1" applyNumberFormat="1"/>
  </cellStyleXfs>
  <cellXfs count="123">
    <xf borderId="0" fillId="0" fontId="0" numFmtId="164" xfId="0" applyAlignment="1" applyFont="1" applyNumberForma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4" numFmtId="0" xfId="0" applyFont="1"/>
    <xf borderId="0" fillId="0" fontId="5" numFmtId="164" xfId="0" applyFont="1" applyNumberFormat="1"/>
    <xf borderId="0" fillId="0" fontId="6" numFmtId="164" xfId="0" applyFont="1" applyNumberFormat="1"/>
    <xf borderId="0" fillId="0" fontId="7" numFmtId="164" xfId="0" applyFont="1" applyNumberFormat="1"/>
    <xf borderId="0" fillId="0" fontId="8" numFmtId="164" xfId="0" applyFont="1" applyNumberFormat="1"/>
    <xf borderId="0" fillId="0" fontId="9" numFmtId="164" xfId="0" applyFont="1" applyNumberFormat="1"/>
    <xf borderId="0" fillId="0" fontId="1" numFmtId="3" xfId="0" applyFont="1" applyNumberFormat="1"/>
    <xf borderId="0" fillId="0" fontId="10" numFmtId="3" xfId="0" applyFont="1" applyNumberFormat="1"/>
    <xf borderId="0" fillId="0" fontId="1" numFmtId="164" xfId="0" applyAlignment="1" applyFont="1" applyNumberFormat="1">
      <alignment shrinkToFit="0" wrapText="1"/>
    </xf>
    <xf borderId="1" fillId="0" fontId="11" numFmtId="164" xfId="0" applyBorder="1" applyFont="1" applyNumberFormat="1"/>
    <xf borderId="2" fillId="0" fontId="12" numFmtId="164" xfId="0" applyBorder="1" applyFont="1" applyNumberFormat="1"/>
    <xf borderId="3" fillId="2" fontId="13" numFmtId="164" xfId="0" applyBorder="1" applyFill="1" applyFont="1" applyNumberFormat="1"/>
    <xf borderId="3" fillId="2" fontId="13" numFmtId="0" xfId="0" applyBorder="1" applyFont="1"/>
    <xf borderId="0" fillId="0" fontId="14" numFmtId="0" xfId="0" applyFont="1"/>
    <xf borderId="4" fillId="3" fontId="15" numFmtId="164" xfId="0" applyAlignment="1" applyBorder="1" applyFill="1" applyFont="1" applyNumberFormat="1">
      <alignment horizontal="right"/>
    </xf>
    <xf borderId="0" fillId="0" fontId="16" numFmtId="164" xfId="0" applyFont="1" applyNumberFormat="1"/>
    <xf borderId="5" fillId="0" fontId="17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6" numFmtId="166" xfId="0" applyAlignment="1" applyFont="1" applyNumberFormat="1">
      <alignment horizontal="right"/>
    </xf>
    <xf borderId="6" fillId="0" fontId="2" numFmtId="164" xfId="0" applyAlignment="1" applyBorder="1" applyFont="1" applyNumberFormat="1">
      <alignment horizontal="right"/>
    </xf>
    <xf borderId="0" fillId="0" fontId="16" numFmtId="3" xfId="0" applyFont="1" applyNumberFormat="1"/>
    <xf borderId="7" fillId="0" fontId="2" numFmtId="164" xfId="0" applyAlignment="1" applyBorder="1" applyFont="1" applyNumberFormat="1">
      <alignment horizontal="right"/>
    </xf>
    <xf borderId="3" fillId="2" fontId="13" numFmtId="164" xfId="0" applyAlignment="1" applyBorder="1" applyFont="1" applyNumberFormat="1">
      <alignment horizontal="right"/>
    </xf>
    <xf borderId="1" fillId="0" fontId="11" numFmtId="164" xfId="0" applyAlignment="1" applyBorder="1" applyFont="1" applyNumberFormat="1">
      <alignment horizontal="right"/>
    </xf>
    <xf borderId="2" fillId="0" fontId="12" numFmtId="164" xfId="0" applyAlignment="1" applyBorder="1" applyFont="1" applyNumberFormat="1">
      <alignment horizontal="right"/>
    </xf>
    <xf borderId="0" fillId="0" fontId="18" numFmtId="164" xfId="0" applyFont="1" applyNumberFormat="1"/>
    <xf borderId="8" fillId="3" fontId="15" numFmtId="164" xfId="0" applyAlignment="1" applyBorder="1" applyFont="1" applyNumberFormat="1">
      <alignment horizontal="left"/>
    </xf>
    <xf borderId="9" fillId="0" fontId="19" numFmtId="0" xfId="0" applyBorder="1" applyFont="1"/>
    <xf borderId="10" fillId="0" fontId="19" numFmtId="0" xfId="0" applyBorder="1" applyFont="1"/>
    <xf borderId="11" fillId="3" fontId="15" numFmtId="164" xfId="0" applyAlignment="1" applyBorder="1" applyFont="1" applyNumberFormat="1">
      <alignment horizontal="left"/>
    </xf>
    <xf borderId="12" fillId="0" fontId="19" numFmtId="0" xfId="0" applyBorder="1" applyFont="1"/>
    <xf borderId="13" fillId="0" fontId="19" numFmtId="0" xfId="0" applyBorder="1" applyFont="1"/>
    <xf borderId="0" fillId="0" fontId="20" numFmtId="164" xfId="0" applyAlignment="1" applyFont="1" applyNumberFormat="1">
      <alignment horizontal="left"/>
    </xf>
    <xf borderId="0" fillId="0" fontId="9" numFmtId="0" xfId="0" applyFont="1"/>
    <xf borderId="2" fillId="0" fontId="12" numFmtId="164" xfId="0" applyAlignment="1" applyBorder="1" applyFont="1" applyNumberFormat="1">
      <alignment horizontal="center"/>
    </xf>
    <xf borderId="2" fillId="0" fontId="19" numFmtId="0" xfId="0" applyBorder="1" applyFont="1"/>
    <xf borderId="2" fillId="0" fontId="21" numFmtId="164" xfId="0" applyAlignment="1" applyBorder="1" applyFont="1" applyNumberFormat="1">
      <alignment horizontal="center"/>
    </xf>
    <xf borderId="14" fillId="2" fontId="13" numFmtId="164" xfId="0" applyAlignment="1" applyBorder="1" applyFont="1" applyNumberFormat="1">
      <alignment horizontal="right"/>
    </xf>
    <xf borderId="15" fillId="4" fontId="1" numFmtId="164" xfId="0" applyAlignment="1" applyBorder="1" applyFill="1" applyFont="1" applyNumberFormat="1">
      <alignment horizontal="center"/>
    </xf>
    <xf borderId="16" fillId="0" fontId="19" numFmtId="0" xfId="0" applyBorder="1" applyFont="1"/>
    <xf borderId="17" fillId="0" fontId="19" numFmtId="0" xfId="0" applyBorder="1" applyFont="1"/>
    <xf borderId="18" fillId="0" fontId="1" numFmtId="167" xfId="0" applyAlignment="1" applyBorder="1" applyFont="1" applyNumberFormat="1">
      <alignment horizontal="right"/>
    </xf>
    <xf borderId="18" fillId="0" fontId="22" numFmtId="167" xfId="0" applyAlignment="1" applyBorder="1" applyFont="1" applyNumberFormat="1">
      <alignment horizontal="right"/>
    </xf>
    <xf borderId="18" fillId="0" fontId="23" numFmtId="167" xfId="0" applyAlignment="1" applyBorder="1" applyFont="1" applyNumberFormat="1">
      <alignment horizontal="right"/>
    </xf>
    <xf borderId="18" fillId="0" fontId="1" numFmtId="164" xfId="0" applyBorder="1" applyFont="1" applyNumberFormat="1"/>
    <xf borderId="18" fillId="0" fontId="24" numFmtId="167" xfId="0" applyBorder="1" applyFont="1" applyNumberFormat="1"/>
    <xf borderId="18" fillId="0" fontId="24" numFmtId="165" xfId="0" applyBorder="1" applyFont="1" applyNumberFormat="1"/>
    <xf borderId="0" fillId="0" fontId="24" numFmtId="167" xfId="0" applyFont="1" applyNumberFormat="1"/>
    <xf borderId="19" fillId="0" fontId="1" numFmtId="165" xfId="0" applyBorder="1" applyFont="1" applyNumberFormat="1"/>
    <xf borderId="18" fillId="0" fontId="1" numFmtId="165" xfId="0" applyBorder="1" applyFont="1" applyNumberFormat="1"/>
    <xf borderId="18" fillId="0" fontId="22" numFmtId="165" xfId="0" applyBorder="1" applyFont="1" applyNumberFormat="1"/>
    <xf borderId="18" fillId="0" fontId="23" numFmtId="165" xfId="0" applyBorder="1" applyFont="1" applyNumberFormat="1"/>
    <xf borderId="18" fillId="0" fontId="1" numFmtId="167" xfId="0" applyBorder="1" applyFont="1" applyNumberFormat="1"/>
    <xf borderId="20" fillId="4" fontId="1" numFmtId="164" xfId="0" applyAlignment="1" applyBorder="1" applyFont="1" applyNumberFormat="1">
      <alignment horizontal="center" textRotation="90" vertical="center"/>
    </xf>
    <xf borderId="21" fillId="0" fontId="1" numFmtId="165" xfId="0" applyBorder="1" applyFont="1" applyNumberFormat="1"/>
    <xf borderId="0" fillId="0" fontId="1" numFmtId="167" xfId="0" applyFont="1" applyNumberFormat="1"/>
    <xf borderId="22" fillId="0" fontId="19" numFmtId="0" xfId="0" applyBorder="1" applyFont="1"/>
    <xf borderId="23" fillId="2" fontId="13" numFmtId="164" xfId="0" applyAlignment="1" applyBorder="1" applyFont="1" applyNumberFormat="1">
      <alignment horizontal="center"/>
    </xf>
    <xf borderId="24" fillId="0" fontId="19" numFmtId="0" xfId="0" applyBorder="1" applyFont="1"/>
    <xf borderId="25" fillId="0" fontId="19" numFmtId="0" xfId="0" applyBorder="1" applyFont="1"/>
    <xf borderId="26" fillId="0" fontId="1" numFmtId="168" xfId="0" applyAlignment="1" applyBorder="1" applyFont="1" applyNumberFormat="1">
      <alignment horizontal="center"/>
    </xf>
    <xf borderId="27" fillId="0" fontId="19" numFmtId="0" xfId="0" applyBorder="1" applyFont="1"/>
    <xf borderId="28" fillId="0" fontId="19" numFmtId="0" xfId="0" applyBorder="1" applyFont="1"/>
    <xf borderId="4" fillId="3" fontId="15" numFmtId="164" xfId="0" applyBorder="1" applyFont="1" applyNumberFormat="1"/>
    <xf borderId="0" fillId="0" fontId="1" numFmtId="164" xfId="0" applyAlignment="1" applyFont="1" applyNumberFormat="1">
      <alignment horizontal="left"/>
    </xf>
    <xf borderId="4" fillId="3" fontId="15" numFmtId="165" xfId="0" applyBorder="1" applyFont="1" applyNumberFormat="1"/>
    <xf borderId="29" fillId="0" fontId="19" numFmtId="0" xfId="0" applyBorder="1" applyFont="1"/>
    <xf borderId="0" fillId="0" fontId="1" numFmtId="165" xfId="0" applyFont="1" applyNumberFormat="1"/>
    <xf borderId="0" fillId="0" fontId="25" numFmtId="164" xfId="0" applyFont="1" applyNumberFormat="1"/>
    <xf borderId="0" fillId="0" fontId="2" numFmtId="164" xfId="0" applyAlignment="1" applyFont="1" applyNumberFormat="1">
      <alignment horizontal="left"/>
    </xf>
    <xf borderId="4" fillId="3" fontId="15" numFmtId="0" xfId="0" applyBorder="1" applyFont="1"/>
    <xf borderId="0" fillId="0" fontId="26" numFmtId="0" xfId="0" applyFont="1"/>
    <xf borderId="0" fillId="0" fontId="1" numFmtId="15" xfId="0" applyFont="1" applyNumberFormat="1"/>
    <xf borderId="0" fillId="0" fontId="1" numFmtId="15" xfId="0" applyAlignment="1" applyFont="1" applyNumberFormat="1">
      <alignment horizontal="center"/>
    </xf>
    <xf borderId="0" fillId="0" fontId="16" numFmtId="169" xfId="0" applyAlignment="1" applyFont="1" applyNumberFormat="1">
      <alignment horizontal="center" vertical="top"/>
    </xf>
    <xf borderId="0" fillId="0" fontId="27" numFmtId="0" xfId="0" applyFont="1"/>
    <xf borderId="0" fillId="0" fontId="16" numFmtId="0" xfId="0" applyFont="1"/>
    <xf borderId="0" fillId="0" fontId="26" numFmtId="0" xfId="0" applyAlignment="1" applyFont="1">
      <alignment horizontal="center" shrinkToFit="0" wrapText="1"/>
    </xf>
    <xf borderId="0" fillId="0" fontId="26" numFmtId="0" xfId="0" applyAlignment="1" applyFont="1">
      <alignment vertical="top"/>
    </xf>
    <xf borderId="0" fillId="0" fontId="16" numFmtId="169" xfId="0" applyAlignment="1" applyFont="1" applyNumberFormat="1">
      <alignment vertical="top"/>
    </xf>
    <xf borderId="1" fillId="0" fontId="11" numFmtId="0" xfId="0" applyBorder="1" applyFont="1"/>
    <xf borderId="2" fillId="0" fontId="12" numFmtId="0" xfId="0" applyBorder="1" applyFont="1"/>
    <xf borderId="4" fillId="3" fontId="15" numFmtId="15" xfId="0" applyBorder="1" applyFont="1" applyNumberFormat="1"/>
    <xf borderId="4" fillId="3" fontId="15" numFmtId="170" xfId="0" applyBorder="1" applyFont="1" applyNumberFormat="1"/>
    <xf borderId="4" fillId="3" fontId="15" numFmtId="171" xfId="0" applyBorder="1" applyFont="1" applyNumberFormat="1"/>
    <xf borderId="4" fillId="3" fontId="15" numFmtId="172" xfId="0" applyBorder="1" applyFont="1" applyNumberFormat="1"/>
    <xf borderId="0" fillId="0" fontId="28" numFmtId="164" xfId="0" applyAlignment="1" applyFont="1" applyNumberFormat="1">
      <alignment horizontal="left"/>
    </xf>
    <xf borderId="0" fillId="0" fontId="14" numFmtId="164" xfId="0" applyFont="1" applyNumberFormat="1"/>
    <xf borderId="6" fillId="0" fontId="2" numFmtId="164" xfId="0" applyBorder="1" applyFont="1" applyNumberFormat="1"/>
    <xf borderId="0" fillId="0" fontId="29" numFmtId="164" xfId="0" applyFont="1" applyNumberFormat="1"/>
    <xf borderId="0" fillId="0" fontId="29" numFmtId="164" xfId="0" applyAlignment="1" applyFont="1" applyNumberFormat="1">
      <alignment horizontal="center" shrinkToFit="0" wrapText="1"/>
    </xf>
    <xf borderId="0" fillId="0" fontId="1" numFmtId="166" xfId="0" applyFont="1" applyNumberFormat="1"/>
    <xf borderId="5" fillId="3" fontId="17" numFmtId="164" xfId="0" applyBorder="1" applyFont="1" applyNumberFormat="1"/>
    <xf borderId="0" fillId="0" fontId="30" numFmtId="164" xfId="0" applyFont="1" applyNumberFormat="1"/>
    <xf borderId="0" fillId="0" fontId="24" numFmtId="164" xfId="0" applyFont="1" applyNumberFormat="1"/>
    <xf borderId="5" fillId="3" fontId="17" numFmtId="165" xfId="0" applyBorder="1" applyFont="1" applyNumberFormat="1"/>
    <xf borderId="0" fillId="0" fontId="31" numFmtId="164" xfId="0" applyFont="1" applyNumberFormat="1"/>
    <xf borderId="0" fillId="0" fontId="22" numFmtId="164" xfId="0" applyFont="1" applyNumberFormat="1"/>
    <xf borderId="5" fillId="3" fontId="17" numFmtId="0" xfId="0" applyBorder="1" applyFont="1"/>
    <xf borderId="0" fillId="0" fontId="27" numFmtId="165" xfId="0" applyFont="1" applyNumberFormat="1"/>
    <xf borderId="0" fillId="0" fontId="22" numFmtId="164" xfId="0" applyAlignment="1" applyFont="1" applyNumberFormat="1">
      <alignment horizontal="left"/>
    </xf>
    <xf borderId="7" fillId="0" fontId="2" numFmtId="164" xfId="0" applyBorder="1" applyFont="1" applyNumberFormat="1"/>
    <xf borderId="30" fillId="0" fontId="24" numFmtId="164" xfId="0" applyBorder="1" applyFont="1" applyNumberFormat="1"/>
    <xf borderId="5" fillId="0" fontId="17" numFmtId="164" xfId="0" applyBorder="1" applyFont="1" applyNumberFormat="1"/>
    <xf borderId="31" fillId="5" fontId="1" numFmtId="169" xfId="0" applyBorder="1" applyFill="1" applyFont="1" applyNumberFormat="1"/>
    <xf borderId="32" fillId="5" fontId="1" numFmtId="169" xfId="0" applyBorder="1" applyFont="1" applyNumberFormat="1"/>
    <xf borderId="33" fillId="5" fontId="1" numFmtId="164" xfId="0" applyBorder="1" applyFont="1" applyNumberFormat="1"/>
    <xf borderId="5" fillId="0" fontId="17" numFmtId="165" xfId="0" applyBorder="1" applyFont="1" applyNumberFormat="1"/>
    <xf borderId="5" fillId="0" fontId="17" numFmtId="166" xfId="0" applyBorder="1" applyFont="1" applyNumberFormat="1"/>
    <xf borderId="0" fillId="0" fontId="32" numFmtId="164" xfId="0" applyFont="1" applyNumberFormat="1"/>
    <xf borderId="32" fillId="6" fontId="1" numFmtId="164" xfId="0" applyBorder="1" applyFill="1" applyFont="1" applyNumberFormat="1"/>
    <xf borderId="0" fillId="0" fontId="1" numFmtId="173" xfId="0" applyFont="1" applyNumberFormat="1"/>
    <xf borderId="34" fillId="0" fontId="2" numFmtId="164" xfId="0" applyBorder="1" applyFont="1" applyNumberFormat="1"/>
    <xf borderId="34" fillId="0" fontId="2" numFmtId="165" xfId="0" applyBorder="1" applyFont="1" applyNumberFormat="1"/>
    <xf borderId="0" fillId="0" fontId="1" numFmtId="164" xfId="0" applyFont="1" applyNumberFormat="1"/>
    <xf borderId="34" fillId="0" fontId="2" numFmtId="168" xfId="0" applyBorder="1" applyFont="1" applyNumberFormat="1"/>
    <xf borderId="34" fillId="0" fontId="2" numFmtId="173" xfId="0" applyBorder="1" applyFont="1" applyNumberFormat="1"/>
  </cellXfs>
  <cellStyles count="1">
    <cellStyle xfId="0" name="Normal" builtinId="0"/>
  </cellStyles>
  <dxfs count="2">
    <dxf>
      <font>
        <color rgb="FFFBE4D5"/>
      </font>
      <fill>
        <patternFill patternType="none"/>
      </fill>
      <border/>
    </dxf>
    <dxf>
      <font>
        <color theme="9"/>
      </font>
      <fill>
        <patternFill patternType="solid">
          <fgColor rgb="FFF6FAF4"/>
          <bgColor rgb="FFF6FAF4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Cover!H4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Cover!H4" TargetMode="Externa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Cover!H4" TargetMode="Externa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#Cover!H4" TargetMode="Externa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hyperlink" Target="#Cover!H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0</xdr:rowOff>
    </xdr:from>
    <xdr:ext cx="5438775" cy="3305175"/>
    <xdr:sp>
      <xdr:nvSpPr>
        <xdr:cNvPr id="3" name="Shape 3"/>
        <xdr:cNvSpPr/>
      </xdr:nvSpPr>
      <xdr:spPr>
        <a:xfrm>
          <a:off x="2631375" y="2132175"/>
          <a:ext cx="5429250" cy="3295650"/>
        </a:xfrm>
        <a:prstGeom prst="rect">
          <a:avLst/>
        </a:prstGeom>
        <a:noFill/>
        <a:ln cap="flat" cmpd="sng" w="12700">
          <a:solidFill>
            <a:srgbClr val="AEABAB"/>
          </a:solidFill>
          <a:prstDash val="solid"/>
          <a:miter lim="800000"/>
          <a:headEnd len="sm" w="sm" type="none"/>
          <a:tailEnd len="sm" w="sm" type="none"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542925</xdr:colOff>
      <xdr:row>2</xdr:row>
      <xdr:rowOff>76200</xdr:rowOff>
    </xdr:from>
    <xdr:ext cx="542925" cy="152400"/>
    <xdr:sp>
      <xdr:nvSpPr>
        <xdr:cNvPr id="4" name="Shape 4">
          <a:hlinkClick r:id="rId1"/>
        </xdr:cNvPr>
        <xdr:cNvSpPr/>
      </xdr:nvSpPr>
      <xdr:spPr>
        <a:xfrm>
          <a:off x="5079300" y="3708563"/>
          <a:ext cx="533400" cy="142875"/>
        </a:xfrm>
        <a:prstGeom prst="roundRect">
          <a:avLst>
            <a:gd fmla="val 16667" name="adj"/>
          </a:avLst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  <xdr:oneCellAnchor>
    <xdr:from>
      <xdr:col>11</xdr:col>
      <xdr:colOff>523875</xdr:colOff>
      <xdr:row>6</xdr:row>
      <xdr:rowOff>38100</xdr:rowOff>
    </xdr:from>
    <xdr:ext cx="4629150" cy="23907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19050</xdr:rowOff>
    </xdr:from>
    <xdr:ext cx="542925" cy="133350"/>
    <xdr:sp>
      <xdr:nvSpPr>
        <xdr:cNvPr id="5" name="Shape 5">
          <a:hlinkClick r:id="rId1"/>
        </xdr:cNvPr>
        <xdr:cNvSpPr/>
      </xdr:nvSpPr>
      <xdr:spPr>
        <a:xfrm>
          <a:off x="5079300" y="3718088"/>
          <a:ext cx="533400" cy="123825"/>
        </a:xfrm>
        <a:prstGeom prst="roundRect">
          <a:avLst>
            <a:gd fmla="val 16667" name="adj"/>
          </a:avLst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12</xdr:row>
      <xdr:rowOff>0</xdr:rowOff>
    </xdr:from>
    <xdr:ext cx="5153025" cy="4210050"/>
    <xdr:sp>
      <xdr:nvSpPr>
        <xdr:cNvPr id="6" name="Shape 6"/>
        <xdr:cNvSpPr/>
      </xdr:nvSpPr>
      <xdr:spPr>
        <a:xfrm>
          <a:off x="2774250" y="1679738"/>
          <a:ext cx="5143500" cy="4200525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19</xdr:col>
      <xdr:colOff>19050</xdr:colOff>
      <xdr:row>1</xdr:row>
      <xdr:rowOff>0</xdr:rowOff>
    </xdr:from>
    <xdr:ext cx="542925" cy="133350"/>
    <xdr:sp>
      <xdr:nvSpPr>
        <xdr:cNvPr id="7" name="Shape 7">
          <a:hlinkClick r:id="rId1"/>
        </xdr:cNvPr>
        <xdr:cNvSpPr/>
      </xdr:nvSpPr>
      <xdr:spPr>
        <a:xfrm>
          <a:off x="5079300" y="3718088"/>
          <a:ext cx="533400" cy="123825"/>
        </a:xfrm>
        <a:prstGeom prst="roundRect">
          <a:avLst>
            <a:gd fmla="val 16667" name="adj"/>
          </a:avLst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54</xdr:row>
      <xdr:rowOff>47625</xdr:rowOff>
    </xdr:from>
    <xdr:ext cx="123825" cy="295275"/>
    <xdr:sp>
      <xdr:nvSpPr>
        <xdr:cNvPr id="8" name="Shape 8"/>
        <xdr:cNvSpPr/>
      </xdr:nvSpPr>
      <xdr:spPr>
        <a:xfrm>
          <a:off x="5288850" y="3632363"/>
          <a:ext cx="114300" cy="295275"/>
        </a:xfrm>
        <a:prstGeom prst="downArrow">
          <a:avLst>
            <a:gd fmla="val 50000" name="adj1"/>
            <a:gd fmla="val 50000" name="adj2"/>
          </a:avLst>
        </a:prstGeom>
        <a:solidFill>
          <a:srgbClr val="FF00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695325</xdr:colOff>
      <xdr:row>1</xdr:row>
      <xdr:rowOff>9525</xdr:rowOff>
    </xdr:from>
    <xdr:ext cx="552450" cy="190500"/>
    <xdr:sp>
      <xdr:nvSpPr>
        <xdr:cNvPr id="9" name="Shape 9">
          <a:hlinkClick r:id="rId1"/>
        </xdr:cNvPr>
        <xdr:cNvSpPr/>
      </xdr:nvSpPr>
      <xdr:spPr>
        <a:xfrm>
          <a:off x="5074538" y="3684750"/>
          <a:ext cx="542925" cy="190500"/>
        </a:xfrm>
        <a:prstGeom prst="roundRect">
          <a:avLst>
            <a:gd fmla="val 16667" name="adj"/>
          </a:avLst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0</xdr:row>
      <xdr:rowOff>9525</xdr:rowOff>
    </xdr:from>
    <xdr:ext cx="523875" cy="200025"/>
    <xdr:sp>
      <xdr:nvSpPr>
        <xdr:cNvPr id="10" name="Shape 10">
          <a:hlinkClick r:id="rId1"/>
        </xdr:cNvPr>
        <xdr:cNvSpPr/>
      </xdr:nvSpPr>
      <xdr:spPr>
        <a:xfrm>
          <a:off x="5088825" y="3679988"/>
          <a:ext cx="514350" cy="200025"/>
        </a:xfrm>
        <a:prstGeom prst="roundRect">
          <a:avLst>
            <a:gd fmla="val 16667" name="adj"/>
          </a:avLst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Menu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5" width="9.14"/>
    <col customWidth="1" min="6" max="6" width="8.14"/>
    <col customWidth="1" min="7" max="7" width="2.43"/>
    <col customWidth="1" min="8" max="8" width="2.57"/>
    <col customWidth="1" min="9" max="9" width="13.43"/>
    <col customWidth="1" min="10" max="10" width="9.29"/>
    <col customWidth="1" min="11" max="13" width="9.14"/>
    <col customWidth="1" min="14" max="26" width="8.71"/>
  </cols>
  <sheetData>
    <row r="4">
      <c r="H4" s="1"/>
    </row>
    <row r="5">
      <c r="G5" s="2" t="s">
        <v>0</v>
      </c>
      <c r="M5" s="2" t="s">
        <v>1</v>
      </c>
    </row>
    <row r="6">
      <c r="G6" s="3" t="s">
        <v>2</v>
      </c>
      <c r="I6" s="4" t="s">
        <v>3</v>
      </c>
      <c r="M6" s="5" t="s">
        <v>4</v>
      </c>
    </row>
    <row r="7">
      <c r="G7" s="3" t="s">
        <v>2</v>
      </c>
      <c r="I7" s="4" t="s">
        <v>5</v>
      </c>
    </row>
    <row r="8">
      <c r="I8" s="1"/>
    </row>
    <row r="9">
      <c r="B9" s="6" t="str">
        <f>Guide!F21</f>
        <v>Capital Budgeting Template</v>
      </c>
      <c r="H9" s="7" t="s">
        <v>2</v>
      </c>
      <c r="I9" s="8" t="s">
        <v>6</v>
      </c>
    </row>
    <row r="10">
      <c r="B10" s="9" t="str">
        <f>Guide!F22</f>
        <v>Franchise</v>
      </c>
      <c r="G10" s="10"/>
      <c r="H10" s="7" t="s">
        <v>2</v>
      </c>
      <c r="I10" s="4" t="s">
        <v>7</v>
      </c>
      <c r="J10" s="10"/>
      <c r="K10" s="10"/>
      <c r="L10" s="10"/>
    </row>
    <row r="11">
      <c r="H11" s="7" t="s">
        <v>2</v>
      </c>
      <c r="I11" s="11" t="s">
        <v>8</v>
      </c>
    </row>
    <row r="12">
      <c r="H12" s="7" t="s">
        <v>2</v>
      </c>
      <c r="I12" s="4" t="s">
        <v>9</v>
      </c>
      <c r="J12" s="12"/>
    </row>
    <row r="13">
      <c r="H13" s="7" t="s">
        <v>2</v>
      </c>
      <c r="I13" s="4" t="s">
        <v>10</v>
      </c>
    </row>
    <row r="14">
      <c r="H14" s="7" t="s">
        <v>2</v>
      </c>
      <c r="I14" s="4" t="s">
        <v>11</v>
      </c>
    </row>
    <row r="15">
      <c r="H15" s="7" t="s">
        <v>2</v>
      </c>
      <c r="I15" s="4" t="s">
        <v>12</v>
      </c>
    </row>
    <row r="16">
      <c r="H16" s="7" t="s">
        <v>2</v>
      </c>
      <c r="I16" s="8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hidden="1" customHeight="1"/>
    <row r="32" ht="15.75" hidden="1" customHeight="1"/>
    <row r="33" ht="15.75" hidden="1" customHeight="1"/>
    <row r="34" ht="15.75" hidden="1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Inputs" location="Cover!B9" ref="I6"/>
    <hyperlink display="Calculations &amp; Schedules" location="Cover!B99" ref="I7"/>
    <hyperlink display="Summary" location="Summary!B3" ref="I9"/>
    <hyperlink display="Income Statement" location="Model!C195" ref="I10"/>
    <hyperlink display="Balance Sheet" location="Model!C209" ref="I11"/>
    <hyperlink display="Cashflow Statement" location="Model!C226" ref="I12"/>
    <hyperlink display="Free cashflow (FCFF)" location="Model!C266" ref="I13"/>
    <hyperlink display="Net Present Value (NPV)" location="Cover!C278" ref="I14"/>
    <hyperlink display="Internal Rate of Return (IRR)" location="Model!C279" ref="I15"/>
    <hyperlink display="Payback Period (PBP)" location="Model!C313" ref="I16"/>
  </hyperlinks>
  <printOptions/>
  <pageMargins bottom="0.75" footer="0.0" header="0.0" left="0.7" right="0.7" top="0.75"/>
  <pageSetup fitToHeight="0" orientation="landscape"/>
  <headerFooter>
    <oddFooter>&amp;LPrinted on &amp;D at &amp;T&amp;C&amp;A&amp;R&amp;P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3" width="2.86"/>
    <col customWidth="1" min="4" max="4" width="18.43"/>
    <col customWidth="1" min="5" max="5" width="1.86"/>
    <col customWidth="1" min="6" max="6" width="8.71"/>
    <col customWidth="1" min="7" max="7" width="1.43"/>
    <col customWidth="1" min="8" max="8" width="37.71"/>
    <col customWidth="1" min="9" max="26" width="8.71"/>
  </cols>
  <sheetData>
    <row r="2">
      <c r="B2" s="13" t="s">
        <v>14</v>
      </c>
      <c r="C2" s="13"/>
      <c r="D2" s="13"/>
      <c r="E2" s="13"/>
      <c r="F2" s="13"/>
      <c r="G2" s="13"/>
      <c r="H2" s="13"/>
    </row>
    <row r="3">
      <c r="C3" s="14" t="s">
        <v>15</v>
      </c>
      <c r="D3" s="14"/>
      <c r="E3" s="14"/>
      <c r="F3" s="14"/>
      <c r="G3" s="14"/>
      <c r="H3" s="14"/>
    </row>
    <row r="4">
      <c r="D4" s="15" t="s">
        <v>16</v>
      </c>
      <c r="E4" s="15"/>
      <c r="F4" s="15" t="s">
        <v>17</v>
      </c>
      <c r="G4" s="15"/>
      <c r="H4" s="16" t="s">
        <v>18</v>
      </c>
    </row>
    <row r="5">
      <c r="D5" s="17" t="s">
        <v>19</v>
      </c>
      <c r="F5" s="18">
        <v>1234.0</v>
      </c>
      <c r="H5" s="19" t="s">
        <v>20</v>
      </c>
    </row>
    <row r="6">
      <c r="D6" s="17" t="s">
        <v>21</v>
      </c>
      <c r="F6" s="20">
        <v>12345.0</v>
      </c>
      <c r="H6" s="19" t="s">
        <v>22</v>
      </c>
      <c r="I6" s="1"/>
    </row>
    <row r="7">
      <c r="D7" s="17" t="s">
        <v>23</v>
      </c>
      <c r="F7" s="21">
        <v>12345.0</v>
      </c>
      <c r="H7" s="19" t="s">
        <v>24</v>
      </c>
      <c r="I7" s="1"/>
    </row>
    <row r="8">
      <c r="D8" s="17" t="s">
        <v>25</v>
      </c>
      <c r="F8" s="22">
        <v>0.055</v>
      </c>
      <c r="H8" s="19" t="s">
        <v>26</v>
      </c>
      <c r="I8" s="1"/>
    </row>
    <row r="9">
      <c r="D9" s="17" t="s">
        <v>27</v>
      </c>
      <c r="F9" s="23">
        <v>12.5</v>
      </c>
      <c r="H9" s="19" t="s">
        <v>28</v>
      </c>
      <c r="I9" s="1"/>
    </row>
    <row r="10">
      <c r="D10" s="17" t="s">
        <v>29</v>
      </c>
      <c r="F10" s="24" t="s">
        <v>30</v>
      </c>
      <c r="H10" s="19" t="s">
        <v>31</v>
      </c>
      <c r="I10" s="1"/>
    </row>
    <row r="11">
      <c r="D11" s="17" t="s">
        <v>32</v>
      </c>
      <c r="F11" s="25">
        <v>12345.0</v>
      </c>
      <c r="G11" s="10"/>
      <c r="H11" s="26" t="s">
        <v>33</v>
      </c>
      <c r="I11" s="10"/>
      <c r="J11" s="10"/>
      <c r="K11" s="10"/>
      <c r="L11" s="10"/>
    </row>
    <row r="12">
      <c r="D12" s="17" t="s">
        <v>34</v>
      </c>
      <c r="F12" s="27">
        <v>12345.0</v>
      </c>
      <c r="H12" s="19" t="s">
        <v>35</v>
      </c>
    </row>
    <row r="13">
      <c r="D13" s="17" t="s">
        <v>36</v>
      </c>
      <c r="F13" s="28" t="s">
        <v>17</v>
      </c>
      <c r="H13" s="19" t="s">
        <v>37</v>
      </c>
    </row>
    <row r="14">
      <c r="D14" s="17" t="s">
        <v>38</v>
      </c>
      <c r="F14" s="29" t="s">
        <v>39</v>
      </c>
      <c r="H14" s="19" t="s">
        <v>40</v>
      </c>
    </row>
    <row r="15">
      <c r="D15" s="17" t="s">
        <v>41</v>
      </c>
      <c r="F15" s="30" t="s">
        <v>39</v>
      </c>
      <c r="H15" s="19" t="s">
        <v>42</v>
      </c>
    </row>
    <row r="16">
      <c r="D16" s="17" t="s">
        <v>43</v>
      </c>
      <c r="F16" s="31" t="b">
        <v>1</v>
      </c>
      <c r="H16" s="19" t="s">
        <v>44</v>
      </c>
    </row>
    <row r="17">
      <c r="D17" s="17" t="s">
        <v>45</v>
      </c>
      <c r="F17" s="31" t="b">
        <v>0</v>
      </c>
      <c r="H17" s="19" t="s">
        <v>46</v>
      </c>
    </row>
    <row r="20">
      <c r="C20" s="14" t="s">
        <v>47</v>
      </c>
      <c r="D20" s="14"/>
      <c r="E20" s="14"/>
      <c r="F20" s="14"/>
      <c r="G20" s="14"/>
      <c r="H20" s="14"/>
    </row>
    <row r="21" ht="15.75" customHeight="1">
      <c r="D21" s="17" t="s">
        <v>48</v>
      </c>
      <c r="F21" s="32" t="s">
        <v>49</v>
      </c>
      <c r="G21" s="33"/>
      <c r="H21" s="34"/>
    </row>
    <row r="22" ht="15.75" customHeight="1">
      <c r="D22" s="17" t="s">
        <v>50</v>
      </c>
      <c r="F22" s="35" t="s">
        <v>51</v>
      </c>
      <c r="G22" s="36"/>
      <c r="H22" s="37"/>
    </row>
    <row r="23" ht="15.75" customHeight="1">
      <c r="D23" s="17" t="s">
        <v>52</v>
      </c>
      <c r="F23" s="35" t="s">
        <v>53</v>
      </c>
      <c r="G23" s="36"/>
      <c r="H23" s="37"/>
    </row>
    <row r="24" ht="15.75" customHeight="1">
      <c r="D24" s="17" t="s">
        <v>54</v>
      </c>
      <c r="F24" s="35" t="s">
        <v>55</v>
      </c>
      <c r="G24" s="36"/>
      <c r="H24" s="3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1:H21"/>
    <mergeCell ref="F22:H22"/>
    <mergeCell ref="F23:H23"/>
    <mergeCell ref="F24:H24"/>
  </mergeCells>
  <conditionalFormatting sqref="F16">
    <cfRule type="containsText" dxfId="0" priority="1" operator="containsText" text="FALSE">
      <formula>NOT(ISERROR(SEARCH(("FALSE"),(F16))))</formula>
    </cfRule>
  </conditionalFormatting>
  <conditionalFormatting sqref="F16">
    <cfRule type="containsText" dxfId="1" priority="2" operator="containsText" text="TRUE">
      <formula>NOT(ISERROR(SEARCH(("TRUE"),(F16))))</formula>
    </cfRule>
  </conditionalFormatting>
  <conditionalFormatting sqref="F17">
    <cfRule type="containsText" dxfId="0" priority="3" operator="containsText" text="FALSE">
      <formula>NOT(ISERROR(SEARCH(("FALSE"),(F17))))</formula>
    </cfRule>
  </conditionalFormatting>
  <conditionalFormatting sqref="F17">
    <cfRule type="containsText" dxfId="1" priority="4" operator="containsText" text="TRUE">
      <formula>NOT(ISERROR(SEARCH(("TRUE"),(F17))))</formula>
    </cfRule>
  </conditionalFormatting>
  <printOptions/>
  <pageMargins bottom="0.75" footer="0.0" header="0.0" left="0.7" right="0.7" top="0.75"/>
  <pageSetup fitToHeight="0" orientation="landscape"/>
  <headerFooter>
    <oddFooter>&amp;LPrinted on &amp;D at &amp;T&amp;C&amp;A&amp;R&amp;P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2" width="3.0"/>
    <col customWidth="1" min="3" max="3" width="1.57"/>
    <col customWidth="1" min="4" max="4" width="31.43"/>
    <col customWidth="1" min="5" max="5" width="8.57"/>
    <col customWidth="1" min="6" max="6" width="11.71"/>
    <col customWidth="1" min="7" max="7" width="1.57"/>
    <col customWidth="1" min="8" max="8" width="7.29"/>
    <col customWidth="1" min="9" max="9" width="12.0"/>
    <col customWidth="1" min="10" max="10" width="11.29"/>
    <col customWidth="1" min="11" max="11" width="1.57"/>
    <col customWidth="1" min="12" max="12" width="1.14"/>
    <col customWidth="1" min="13" max="13" width="11.14"/>
    <col customWidth="1" min="14" max="14" width="8.0"/>
    <col customWidth="1" min="15" max="15" width="2.86"/>
    <col customWidth="1" min="16" max="16" width="2.29"/>
    <col customWidth="1" min="17" max="17" width="11.14"/>
    <col customWidth="1" min="18" max="18" width="7.57"/>
    <col customWidth="1" min="19" max="19" width="3.0"/>
    <col customWidth="1" min="20" max="20" width="0.86"/>
    <col customWidth="1" min="21" max="21" width="3.0"/>
    <col customWidth="1" min="22" max="22" width="6.14"/>
    <col customWidth="1" min="23" max="25" width="13.29"/>
    <col customWidth="1" min="26" max="29" width="11.71"/>
    <col customWidth="1" min="30" max="30" width="9.14"/>
  </cols>
  <sheetData>
    <row r="1" ht="8.25" customHeight="1">
      <c r="E1" s="19"/>
    </row>
    <row r="2">
      <c r="B2" s="38" t="str">
        <f>Guide!F21</f>
        <v>Capital Budgeting Template</v>
      </c>
    </row>
    <row r="3" ht="9.75" customHeight="1">
      <c r="E3" s="19"/>
    </row>
    <row r="4">
      <c r="B4" s="39" t="s">
        <v>56</v>
      </c>
      <c r="C4" s="19"/>
      <c r="E4" s="19"/>
      <c r="H4" s="40" t="s">
        <v>57</v>
      </c>
      <c r="I4" s="41"/>
      <c r="J4" s="41"/>
      <c r="M4" s="42" t="s">
        <v>58</v>
      </c>
      <c r="N4" s="41"/>
      <c r="Q4" s="42" t="s">
        <v>58</v>
      </c>
      <c r="R4" s="41"/>
      <c r="W4" s="42" t="s">
        <v>59</v>
      </c>
      <c r="X4" s="41"/>
      <c r="Y4" s="41"/>
      <c r="Z4" s="41"/>
      <c r="AA4" s="41"/>
      <c r="AB4" s="41"/>
      <c r="AC4" s="41"/>
      <c r="AD4" s="41"/>
    </row>
    <row r="5">
      <c r="H5" s="43" t="s">
        <v>60</v>
      </c>
      <c r="I5" s="43" t="s">
        <v>61</v>
      </c>
      <c r="J5" s="43" t="s">
        <v>62</v>
      </c>
      <c r="M5" s="43" t="s">
        <v>63</v>
      </c>
      <c r="N5" s="43" t="s">
        <v>64</v>
      </c>
      <c r="Q5" s="43" t="s">
        <v>63</v>
      </c>
      <c r="R5" s="43" t="s">
        <v>65</v>
      </c>
      <c r="W5" s="44" t="s">
        <v>66</v>
      </c>
      <c r="X5" s="45"/>
      <c r="Y5" s="45"/>
      <c r="Z5" s="45"/>
      <c r="AA5" s="45"/>
      <c r="AB5" s="45"/>
      <c r="AC5" s="45"/>
      <c r="AD5" s="46"/>
    </row>
    <row r="6">
      <c r="D6" s="17" t="s">
        <v>67</v>
      </c>
      <c r="E6" s="19" t="str">
        <f>Currency&amp;"'m"</f>
        <v>usd'm</v>
      </c>
      <c r="H6" s="47" t="str">
        <f>Model!H276</f>
        <v>#REF!</v>
      </c>
      <c r="I6" s="48" t="str">
        <f>Model!H290</f>
        <v>#REF!</v>
      </c>
      <c r="J6" s="49" t="str">
        <f>Model!H302</f>
        <v>#REF!</v>
      </c>
      <c r="M6" s="50"/>
      <c r="N6" s="51" t="str">
        <f>J6</f>
        <v>#REF!</v>
      </c>
      <c r="Q6" s="50"/>
      <c r="R6" s="52" t="str">
        <f>J7</f>
        <v>#REF!</v>
      </c>
      <c r="V6" s="53" t="str">
        <f>H6</f>
        <v>#REF!</v>
      </c>
      <c r="W6" s="54">
        <v>0.05</v>
      </c>
      <c r="X6" s="54">
        <f t="shared" ref="X6:AD6" si="1">W6+1%</f>
        <v>0.06</v>
      </c>
      <c r="Y6" s="54">
        <f t="shared" si="1"/>
        <v>0.07</v>
      </c>
      <c r="Z6" s="54">
        <f t="shared" si="1"/>
        <v>0.08</v>
      </c>
      <c r="AA6" s="54">
        <f t="shared" si="1"/>
        <v>0.09</v>
      </c>
      <c r="AB6" s="54">
        <f t="shared" si="1"/>
        <v>0.1</v>
      </c>
      <c r="AC6" s="54">
        <f t="shared" si="1"/>
        <v>0.11</v>
      </c>
      <c r="AD6" s="54">
        <f t="shared" si="1"/>
        <v>0.12</v>
      </c>
    </row>
    <row r="7">
      <c r="D7" s="17" t="s">
        <v>68</v>
      </c>
      <c r="E7" s="19" t="s">
        <v>69</v>
      </c>
      <c r="H7" s="55" t="str">
        <f>Model!H277</f>
        <v>#REF!</v>
      </c>
      <c r="I7" s="56" t="str">
        <f>Model!H291</f>
        <v>#REF!</v>
      </c>
      <c r="J7" s="57" t="str">
        <f>Model!H303</f>
        <v>#REF!</v>
      </c>
      <c r="M7" s="55">
        <v>0.2</v>
      </c>
      <c r="N7" s="58">
        <v>8935087.369248567</v>
      </c>
      <c r="Q7" s="55">
        <v>0.2</v>
      </c>
      <c r="R7" s="55">
        <v>0.16439452432714274</v>
      </c>
      <c r="U7" s="59" t="s">
        <v>70</v>
      </c>
      <c r="V7" s="60">
        <v>0.05</v>
      </c>
      <c r="W7" s="61">
        <v>1.4249022333704682E7</v>
      </c>
      <c r="X7" s="61">
        <v>1.4249022333704682E7</v>
      </c>
      <c r="Y7" s="61">
        <v>1.4249022333704682E7</v>
      </c>
      <c r="Z7" s="61">
        <v>1.4249022333704682E7</v>
      </c>
      <c r="AA7" s="61">
        <v>1.4249022333704682E7</v>
      </c>
      <c r="AB7" s="61">
        <v>1.4249022333704682E7</v>
      </c>
      <c r="AC7" s="61">
        <v>1.4249022333704682E7</v>
      </c>
      <c r="AD7" s="61">
        <v>1.4249022333704682E7</v>
      </c>
    </row>
    <row r="8">
      <c r="E8" s="19"/>
      <c r="M8" s="55">
        <f t="shared" ref="M8:M23" si="2">M7+5%</f>
        <v>0.25</v>
      </c>
      <c r="N8" s="58">
        <v>8935087.369248567</v>
      </c>
      <c r="Q8" s="55">
        <f t="shared" ref="Q8:Q23" si="3">Q7+5%</f>
        <v>0.25</v>
      </c>
      <c r="R8" s="55">
        <v>0.16439452432714274</v>
      </c>
      <c r="U8" s="62"/>
      <c r="V8" s="60">
        <f t="shared" ref="V8:V17" si="4">V7+1%</f>
        <v>0.06</v>
      </c>
      <c r="W8" s="61">
        <v>1.4249022333704682E7</v>
      </c>
      <c r="X8" s="61">
        <v>1.4249022333704682E7</v>
      </c>
      <c r="Y8" s="61">
        <v>1.4249022333704682E7</v>
      </c>
      <c r="Z8" s="61">
        <v>1.4249022333704682E7</v>
      </c>
      <c r="AA8" s="61">
        <v>1.4249022333704682E7</v>
      </c>
      <c r="AB8" s="61">
        <v>1.4249022333704682E7</v>
      </c>
      <c r="AC8" s="61">
        <v>1.4249022333704682E7</v>
      </c>
      <c r="AD8" s="61">
        <v>1.4249022333704682E7</v>
      </c>
    </row>
    <row r="9">
      <c r="D9" s="19"/>
      <c r="E9" s="19"/>
      <c r="H9" s="63" t="s">
        <v>60</v>
      </c>
      <c r="I9" s="64"/>
      <c r="J9" s="65"/>
      <c r="M9" s="55">
        <f t="shared" si="2"/>
        <v>0.3</v>
      </c>
      <c r="N9" s="58">
        <v>8935087.369248567</v>
      </c>
      <c r="Q9" s="55">
        <f t="shared" si="3"/>
        <v>0.3</v>
      </c>
      <c r="R9" s="55">
        <v>0.16439452432714274</v>
      </c>
      <c r="U9" s="62"/>
      <c r="V9" s="60">
        <f t="shared" si="4"/>
        <v>0.07</v>
      </c>
      <c r="W9" s="61">
        <v>1.4249022333704682E7</v>
      </c>
      <c r="X9" s="61">
        <v>1.4249022333704682E7</v>
      </c>
      <c r="Y9" s="61">
        <v>1.4249022333704682E7</v>
      </c>
      <c r="Z9" s="61">
        <v>1.4249022333704682E7</v>
      </c>
      <c r="AA9" s="61">
        <v>1.4249022333704682E7</v>
      </c>
      <c r="AB9" s="61">
        <v>1.4249022333704682E7</v>
      </c>
      <c r="AC9" s="61">
        <v>1.4249022333704682E7</v>
      </c>
      <c r="AD9" s="61">
        <v>1.4249022333704682E7</v>
      </c>
    </row>
    <row r="10">
      <c r="D10" s="17" t="s">
        <v>71</v>
      </c>
      <c r="E10" s="19" t="s">
        <v>72</v>
      </c>
      <c r="H10" s="66" t="str">
        <f>Model!H311</f>
        <v>#REF!</v>
      </c>
      <c r="I10" s="67"/>
      <c r="J10" s="68"/>
      <c r="M10" s="55">
        <f t="shared" si="2"/>
        <v>0.35</v>
      </c>
      <c r="N10" s="58">
        <v>8935087.369248567</v>
      </c>
      <c r="Q10" s="55">
        <f t="shared" si="3"/>
        <v>0.35</v>
      </c>
      <c r="R10" s="55">
        <v>0.16439452432714274</v>
      </c>
      <c r="U10" s="62"/>
      <c r="V10" s="60">
        <f t="shared" si="4"/>
        <v>0.08</v>
      </c>
      <c r="W10" s="61">
        <v>1.4249022333704682E7</v>
      </c>
      <c r="X10" s="61">
        <v>1.4249022333704682E7</v>
      </c>
      <c r="Y10" s="61">
        <v>1.4249022333704682E7</v>
      </c>
      <c r="Z10" s="61">
        <v>1.4249022333704682E7</v>
      </c>
      <c r="AA10" s="61">
        <v>1.4249022333704682E7</v>
      </c>
      <c r="AB10" s="61">
        <v>1.4249022333704682E7</v>
      </c>
      <c r="AC10" s="61">
        <v>1.4249022333704682E7</v>
      </c>
      <c r="AD10" s="61">
        <v>1.4249022333704682E7</v>
      </c>
    </row>
    <row r="11">
      <c r="D11" s="17" t="s">
        <v>73</v>
      </c>
      <c r="E11" s="19" t="s">
        <v>72</v>
      </c>
      <c r="H11" s="66" t="str">
        <f>Model!H316</f>
        <v>#REF!</v>
      </c>
      <c r="I11" s="67"/>
      <c r="J11" s="68"/>
      <c r="M11" s="55">
        <f t="shared" si="2"/>
        <v>0.4</v>
      </c>
      <c r="N11" s="58">
        <v>8935087.369248567</v>
      </c>
      <c r="Q11" s="55">
        <f t="shared" si="3"/>
        <v>0.4</v>
      </c>
      <c r="R11" s="55">
        <v>0.16439452432714274</v>
      </c>
      <c r="U11" s="62"/>
      <c r="V11" s="60">
        <f t="shared" si="4"/>
        <v>0.09</v>
      </c>
      <c r="W11" s="61">
        <v>1.4249022333704682E7</v>
      </c>
      <c r="X11" s="61">
        <v>1.4249022333704682E7</v>
      </c>
      <c r="Y11" s="61">
        <v>1.4249022333704682E7</v>
      </c>
      <c r="Z11" s="61">
        <v>1.4249022333704682E7</v>
      </c>
      <c r="AA11" s="61">
        <v>1.4249022333704682E7</v>
      </c>
      <c r="AB11" s="61">
        <v>1.4249022333704682E7</v>
      </c>
      <c r="AC11" s="61">
        <v>1.4249022333704682E7</v>
      </c>
      <c r="AD11" s="61">
        <v>1.4249022333704682E7</v>
      </c>
    </row>
    <row r="12">
      <c r="E12" s="19"/>
      <c r="M12" s="55">
        <f t="shared" si="2"/>
        <v>0.45</v>
      </c>
      <c r="N12" s="58">
        <v>8935087.369248567</v>
      </c>
      <c r="Q12" s="55">
        <f t="shared" si="3"/>
        <v>0.45</v>
      </c>
      <c r="R12" s="55">
        <v>0.16439452432714274</v>
      </c>
      <c r="U12" s="62"/>
      <c r="V12" s="60">
        <f t="shared" si="4"/>
        <v>0.1</v>
      </c>
      <c r="W12" s="61">
        <v>1.4249022333704682E7</v>
      </c>
      <c r="X12" s="61">
        <v>1.4249022333704682E7</v>
      </c>
      <c r="Y12" s="61">
        <v>1.4249022333704682E7</v>
      </c>
      <c r="Z12" s="61">
        <v>1.4249022333704682E7</v>
      </c>
      <c r="AA12" s="61">
        <v>1.4249022333704682E7</v>
      </c>
      <c r="AB12" s="61">
        <v>1.4249022333704682E7</v>
      </c>
      <c r="AC12" s="61">
        <v>1.4249022333704682E7</v>
      </c>
      <c r="AD12" s="61">
        <v>1.4249022333704682E7</v>
      </c>
    </row>
    <row r="13">
      <c r="B13" s="39" t="s">
        <v>74</v>
      </c>
      <c r="E13" s="19"/>
      <c r="M13" s="55">
        <f t="shared" si="2"/>
        <v>0.5</v>
      </c>
      <c r="N13" s="58">
        <v>8935087.369248567</v>
      </c>
      <c r="Q13" s="55">
        <f t="shared" si="3"/>
        <v>0.5</v>
      </c>
      <c r="R13" s="55">
        <v>0.16439452432714274</v>
      </c>
      <c r="U13" s="62"/>
      <c r="V13" s="60">
        <f t="shared" si="4"/>
        <v>0.11</v>
      </c>
      <c r="W13" s="61">
        <v>1.4249022333704682E7</v>
      </c>
      <c r="X13" s="61">
        <v>1.4249022333704682E7</v>
      </c>
      <c r="Y13" s="61">
        <v>1.4249022333704682E7</v>
      </c>
      <c r="Z13" s="61">
        <v>1.4249022333704682E7</v>
      </c>
      <c r="AA13" s="61">
        <v>1.4249022333704682E7</v>
      </c>
      <c r="AB13" s="61">
        <v>1.4249022333704682E7</v>
      </c>
      <c r="AC13" s="61">
        <v>1.4249022333704682E7</v>
      </c>
      <c r="AD13" s="61">
        <v>1.4249022333704682E7</v>
      </c>
    </row>
    <row r="14">
      <c r="C14" s="2" t="s">
        <v>75</v>
      </c>
      <c r="E14" s="19" t="str">
        <f>Currency</f>
        <v>usd</v>
      </c>
      <c r="F14" s="69">
        <v>4.5E7</v>
      </c>
      <c r="M14" s="55">
        <f t="shared" si="2"/>
        <v>0.55</v>
      </c>
      <c r="N14" s="58">
        <v>8935087.369248567</v>
      </c>
      <c r="Q14" s="55">
        <f t="shared" si="3"/>
        <v>0.55</v>
      </c>
      <c r="R14" s="55">
        <v>0.16439452432714274</v>
      </c>
      <c r="U14" s="62"/>
      <c r="V14" s="60">
        <f t="shared" si="4"/>
        <v>0.12</v>
      </c>
      <c r="W14" s="61">
        <v>1.4249022333704682E7</v>
      </c>
      <c r="X14" s="61">
        <v>1.4249022333704682E7</v>
      </c>
      <c r="Y14" s="61">
        <v>1.4249022333704682E7</v>
      </c>
      <c r="Z14" s="61">
        <v>1.4249022333704682E7</v>
      </c>
      <c r="AA14" s="61">
        <v>1.4249022333704682E7</v>
      </c>
      <c r="AB14" s="61">
        <v>1.4249022333704682E7</v>
      </c>
      <c r="AC14" s="61">
        <v>1.4249022333704682E7</v>
      </c>
      <c r="AD14" s="61">
        <v>1.4249022333704682E7</v>
      </c>
    </row>
    <row r="15">
      <c r="M15" s="55">
        <f t="shared" si="2"/>
        <v>0.6</v>
      </c>
      <c r="N15" s="58">
        <v>8935087.369248567</v>
      </c>
      <c r="Q15" s="55">
        <f t="shared" si="3"/>
        <v>0.6</v>
      </c>
      <c r="R15" s="55">
        <v>0.16439452432714274</v>
      </c>
      <c r="U15" s="62"/>
      <c r="V15" s="60">
        <f t="shared" si="4"/>
        <v>0.13</v>
      </c>
      <c r="W15" s="61">
        <v>1.4249022333704682E7</v>
      </c>
      <c r="X15" s="61">
        <v>1.4249022333704682E7</v>
      </c>
      <c r="Y15" s="61">
        <v>1.4249022333704682E7</v>
      </c>
      <c r="Z15" s="61">
        <v>1.4249022333704682E7</v>
      </c>
      <c r="AA15" s="61">
        <v>1.4249022333704682E7</v>
      </c>
      <c r="AB15" s="61">
        <v>1.4249022333704682E7</v>
      </c>
      <c r="AC15" s="61">
        <v>1.4249022333704682E7</v>
      </c>
      <c r="AD15" s="61">
        <v>1.4249022333704682E7</v>
      </c>
    </row>
    <row r="16">
      <c r="C16" s="2" t="s">
        <v>76</v>
      </c>
      <c r="E16" s="19" t="s">
        <v>69</v>
      </c>
      <c r="M16" s="55">
        <f t="shared" si="2"/>
        <v>0.65</v>
      </c>
      <c r="N16" s="58">
        <v>8935087.369248567</v>
      </c>
      <c r="Q16" s="55">
        <f t="shared" si="3"/>
        <v>0.65</v>
      </c>
      <c r="R16" s="55">
        <v>0.16439452432714274</v>
      </c>
      <c r="U16" s="62"/>
      <c r="V16" s="60">
        <f t="shared" si="4"/>
        <v>0.14</v>
      </c>
      <c r="W16" s="61">
        <v>1.4249022333704682E7</v>
      </c>
      <c r="X16" s="61">
        <v>1.4249022333704682E7</v>
      </c>
      <c r="Y16" s="61">
        <v>1.4249022333704682E7</v>
      </c>
      <c r="Z16" s="61">
        <v>1.4249022333704682E7</v>
      </c>
      <c r="AA16" s="61">
        <v>1.4249022333704682E7</v>
      </c>
      <c r="AB16" s="61">
        <v>1.4249022333704682E7</v>
      </c>
      <c r="AC16" s="61">
        <v>1.4249022333704682E7</v>
      </c>
      <c r="AD16" s="61">
        <v>1.4249022333704682E7</v>
      </c>
    </row>
    <row r="17">
      <c r="C17" s="70" t="s">
        <v>77</v>
      </c>
      <c r="E17" s="19" t="s">
        <v>69</v>
      </c>
      <c r="F17" s="71">
        <v>0.3</v>
      </c>
      <c r="H17" s="61">
        <f t="shared" ref="H17:H18" si="5">$F$14*F17</f>
        <v>13500000</v>
      </c>
      <c r="M17" s="55">
        <f t="shared" si="2"/>
        <v>0.7</v>
      </c>
      <c r="N17" s="58">
        <v>8935087.369248567</v>
      </c>
      <c r="Q17" s="55">
        <f t="shared" si="3"/>
        <v>0.7</v>
      </c>
      <c r="R17" s="55">
        <v>0.16439452432714274</v>
      </c>
      <c r="U17" s="72"/>
      <c r="V17" s="60">
        <f t="shared" si="4"/>
        <v>0.15</v>
      </c>
      <c r="W17" s="61">
        <v>1.4249022333704682E7</v>
      </c>
      <c r="X17" s="61">
        <v>1.4249022333704682E7</v>
      </c>
      <c r="Y17" s="61">
        <v>1.4249022333704682E7</v>
      </c>
      <c r="Z17" s="61">
        <v>1.4249022333704682E7</v>
      </c>
      <c r="AA17" s="61">
        <v>1.4249022333704682E7</v>
      </c>
      <c r="AB17" s="61">
        <v>1.4249022333704682E7</v>
      </c>
      <c r="AC17" s="61">
        <v>1.4249022333704682E7</v>
      </c>
      <c r="AD17" s="61">
        <v>1.4249022333704682E7</v>
      </c>
    </row>
    <row r="18">
      <c r="C18" s="70" t="s">
        <v>78</v>
      </c>
      <c r="D18" s="19"/>
      <c r="E18" s="19" t="s">
        <v>69</v>
      </c>
      <c r="F18" s="73">
        <f>1-F17</f>
        <v>0.7</v>
      </c>
      <c r="H18" s="61">
        <f t="shared" si="5"/>
        <v>31500000</v>
      </c>
      <c r="M18" s="55">
        <f t="shared" si="2"/>
        <v>0.75</v>
      </c>
      <c r="N18" s="58">
        <v>8935087.369248567</v>
      </c>
      <c r="Q18" s="55">
        <f t="shared" si="3"/>
        <v>0.75</v>
      </c>
      <c r="R18" s="55">
        <v>0.16439452432714274</v>
      </c>
    </row>
    <row r="19">
      <c r="C19" s="74" t="s">
        <v>79</v>
      </c>
      <c r="D19" s="19"/>
      <c r="E19" s="19" t="s">
        <v>69</v>
      </c>
      <c r="F19" s="19"/>
      <c r="G19" s="19"/>
      <c r="H19" s="19"/>
      <c r="M19" s="55">
        <f t="shared" si="2"/>
        <v>0.8</v>
      </c>
      <c r="N19" s="58">
        <v>8935087.369248567</v>
      </c>
      <c r="Q19" s="55">
        <f t="shared" si="3"/>
        <v>0.8</v>
      </c>
      <c r="R19" s="55">
        <v>0.16439452432714274</v>
      </c>
      <c r="AD19" s="19"/>
    </row>
    <row r="20">
      <c r="C20" s="70" t="s">
        <v>80</v>
      </c>
      <c r="D20" s="19"/>
      <c r="E20" s="19" t="s">
        <v>69</v>
      </c>
      <c r="F20" s="71">
        <v>0.8</v>
      </c>
      <c r="H20" s="61">
        <f t="shared" ref="H20:H21" si="6">F20*$H$18</f>
        <v>25200000</v>
      </c>
      <c r="M20" s="55">
        <f t="shared" si="2"/>
        <v>0.85</v>
      </c>
      <c r="N20" s="58">
        <v>8935087.369248567</v>
      </c>
      <c r="Q20" s="55">
        <f t="shared" si="3"/>
        <v>0.85</v>
      </c>
      <c r="R20" s="55">
        <v>0.16439452432714274</v>
      </c>
      <c r="AD20" s="19"/>
    </row>
    <row r="21" ht="15.75" customHeight="1">
      <c r="C21" s="70" t="s">
        <v>81</v>
      </c>
      <c r="D21" s="19"/>
      <c r="E21" s="19"/>
      <c r="F21" s="73">
        <f>1-F20</f>
        <v>0.2</v>
      </c>
      <c r="H21" s="61">
        <f t="shared" si="6"/>
        <v>6300000</v>
      </c>
      <c r="M21" s="55">
        <f t="shared" si="2"/>
        <v>0.9</v>
      </c>
      <c r="N21" s="58">
        <v>8935087.369248567</v>
      </c>
      <c r="Q21" s="55">
        <f t="shared" si="3"/>
        <v>0.9</v>
      </c>
      <c r="R21" s="55">
        <v>0.16439452432714274</v>
      </c>
      <c r="AD21" s="19"/>
    </row>
    <row r="22" ht="15.75" customHeight="1">
      <c r="C22" s="74" t="s">
        <v>82</v>
      </c>
      <c r="D22" s="19"/>
      <c r="E22" s="19"/>
      <c r="M22" s="55">
        <f t="shared" si="2"/>
        <v>0.95</v>
      </c>
      <c r="N22" s="58">
        <v>8935087.369248567</v>
      </c>
      <c r="Q22" s="55">
        <f t="shared" si="3"/>
        <v>0.95</v>
      </c>
      <c r="R22" s="55">
        <v>0.16439452432714274</v>
      </c>
      <c r="AD22" s="19"/>
    </row>
    <row r="23" ht="15.75" customHeight="1">
      <c r="C23" s="70" t="s">
        <v>83</v>
      </c>
      <c r="D23" s="19"/>
      <c r="E23" s="19" t="s">
        <v>69</v>
      </c>
      <c r="F23" s="71">
        <v>0.1</v>
      </c>
      <c r="M23" s="55">
        <f t="shared" si="2"/>
        <v>1</v>
      </c>
      <c r="N23" s="58">
        <v>8935087.369248567</v>
      </c>
      <c r="Q23" s="55">
        <f t="shared" si="3"/>
        <v>1</v>
      </c>
      <c r="R23" s="55">
        <v>0.16439452432714274</v>
      </c>
      <c r="AD23" s="19"/>
    </row>
    <row r="24" ht="15.75" customHeight="1">
      <c r="C24" s="70" t="s">
        <v>70</v>
      </c>
      <c r="D24" s="19"/>
      <c r="E24" s="19" t="s">
        <v>69</v>
      </c>
      <c r="F24" s="71">
        <v>0.06</v>
      </c>
      <c r="AD24" s="19"/>
    </row>
    <row r="25" ht="15.75" customHeight="1">
      <c r="C25" s="70" t="s">
        <v>84</v>
      </c>
      <c r="D25" s="19"/>
      <c r="E25" s="19" t="s">
        <v>69</v>
      </c>
      <c r="F25" s="71">
        <v>0.21</v>
      </c>
      <c r="M25" s="42" t="s">
        <v>85</v>
      </c>
      <c r="N25" s="41"/>
      <c r="Q25" s="42" t="s">
        <v>85</v>
      </c>
      <c r="R25" s="41"/>
      <c r="AD25" s="19"/>
    </row>
    <row r="26" ht="15.75" customHeight="1">
      <c r="C26" s="75" t="s">
        <v>86</v>
      </c>
      <c r="D26" s="19"/>
      <c r="E26" s="19"/>
      <c r="F26" s="73">
        <f>(F23*F18)+(F24*F17*(1-F25))</f>
        <v>0.08422</v>
      </c>
      <c r="M26" s="43" t="s">
        <v>87</v>
      </c>
      <c r="N26" s="43" t="s">
        <v>64</v>
      </c>
      <c r="Q26" s="43" t="s">
        <v>87</v>
      </c>
      <c r="R26" s="43" t="s">
        <v>65</v>
      </c>
      <c r="AD26" s="19"/>
    </row>
    <row r="27" ht="15.75" customHeight="1">
      <c r="D27" s="19"/>
      <c r="E27" s="19"/>
      <c r="M27" s="50"/>
      <c r="N27" s="51" t="str">
        <f>H6</f>
        <v>#REF!</v>
      </c>
      <c r="Q27" s="50"/>
      <c r="R27" s="52" t="str">
        <f>H7</f>
        <v>#REF!</v>
      </c>
      <c r="AD27" s="19"/>
    </row>
    <row r="28" ht="15.75" customHeight="1">
      <c r="C28" s="17" t="s">
        <v>88</v>
      </c>
      <c r="D28" s="19"/>
      <c r="E28" s="19" t="s">
        <v>72</v>
      </c>
      <c r="F28" s="76">
        <v>0.0</v>
      </c>
      <c r="M28" s="55">
        <v>0.1</v>
      </c>
      <c r="N28" s="58">
        <v>1.4249022333704682E7</v>
      </c>
      <c r="Q28" s="55">
        <v>0.1</v>
      </c>
      <c r="R28" s="55">
        <v>0.14684410894730648</v>
      </c>
      <c r="AD28" s="19"/>
    </row>
    <row r="29" ht="15.75" customHeight="1">
      <c r="C29" s="17" t="s">
        <v>89</v>
      </c>
      <c r="D29" s="19"/>
      <c r="E29" s="19" t="s">
        <v>72</v>
      </c>
      <c r="F29" s="76">
        <v>6.0</v>
      </c>
      <c r="M29" s="55">
        <f t="shared" ref="M29:M38" si="7">M28+5%</f>
        <v>0.15</v>
      </c>
      <c r="N29" s="58">
        <v>1.4249022333704682E7</v>
      </c>
      <c r="Q29" s="55">
        <f t="shared" ref="Q29:Q38" si="8">Q28+5%</f>
        <v>0.15</v>
      </c>
      <c r="R29" s="55">
        <v>0.14684410894730648</v>
      </c>
      <c r="AD29" s="19"/>
    </row>
    <row r="30" ht="15.75" customHeight="1">
      <c r="C30" s="17" t="s">
        <v>90</v>
      </c>
      <c r="D30" s="19"/>
      <c r="E30" s="19" t="s">
        <v>69</v>
      </c>
      <c r="F30" s="71">
        <v>0.2</v>
      </c>
      <c r="M30" s="55">
        <f t="shared" si="7"/>
        <v>0.2</v>
      </c>
      <c r="N30" s="58">
        <v>1.4249022333704682E7</v>
      </c>
      <c r="Q30" s="55">
        <f t="shared" si="8"/>
        <v>0.2</v>
      </c>
      <c r="R30" s="55">
        <v>0.14684410894730648</v>
      </c>
      <c r="AD30" s="19"/>
    </row>
    <row r="31" ht="15.75" customHeight="1">
      <c r="C31" s="17" t="s">
        <v>91</v>
      </c>
      <c r="D31" s="19"/>
      <c r="E31" s="19" t="s">
        <v>69</v>
      </c>
      <c r="F31" s="71">
        <v>0.05</v>
      </c>
      <c r="M31" s="55">
        <f t="shared" si="7"/>
        <v>0.25</v>
      </c>
      <c r="N31" s="58">
        <v>1.4249022333704682E7</v>
      </c>
      <c r="Q31" s="55">
        <f t="shared" si="8"/>
        <v>0.25</v>
      </c>
      <c r="R31" s="55">
        <v>0.14684410894730648</v>
      </c>
      <c r="AD31" s="19"/>
    </row>
    <row r="32" ht="15.75" customHeight="1">
      <c r="C32" s="2" t="s">
        <v>92</v>
      </c>
      <c r="D32" s="19"/>
      <c r="E32" s="19" t="s">
        <v>69</v>
      </c>
      <c r="F32" s="73">
        <f>F30+F31</f>
        <v>0.25</v>
      </c>
      <c r="M32" s="55">
        <f t="shared" si="7"/>
        <v>0.3</v>
      </c>
      <c r="N32" s="58">
        <v>1.4249022333704682E7</v>
      </c>
      <c r="Q32" s="55">
        <f t="shared" si="8"/>
        <v>0.3</v>
      </c>
      <c r="R32" s="55">
        <v>0.14684410894730648</v>
      </c>
      <c r="AD32" s="19"/>
    </row>
    <row r="33" ht="15.75" customHeight="1">
      <c r="E33" s="19"/>
      <c r="M33" s="55">
        <f t="shared" si="7"/>
        <v>0.35</v>
      </c>
      <c r="N33" s="58">
        <v>1.4249022333704682E7</v>
      </c>
      <c r="Q33" s="55">
        <f t="shared" si="8"/>
        <v>0.35</v>
      </c>
      <c r="R33" s="55">
        <v>0.14684410894730648</v>
      </c>
      <c r="AD33" s="19"/>
    </row>
    <row r="34" ht="15.75" customHeight="1">
      <c r="E34" s="19"/>
      <c r="M34" s="55">
        <f t="shared" si="7"/>
        <v>0.4</v>
      </c>
      <c r="N34" s="58">
        <v>1.4249022333704682E7</v>
      </c>
      <c r="Q34" s="55">
        <f t="shared" si="8"/>
        <v>0.4</v>
      </c>
      <c r="R34" s="55">
        <v>0.14684410894730648</v>
      </c>
      <c r="AD34" s="19"/>
    </row>
    <row r="35" ht="15.75" customHeight="1">
      <c r="E35" s="19"/>
      <c r="M35" s="55">
        <f t="shared" si="7"/>
        <v>0.45</v>
      </c>
      <c r="N35" s="58">
        <v>1.4249022333704682E7</v>
      </c>
      <c r="Q35" s="55">
        <f t="shared" si="8"/>
        <v>0.45</v>
      </c>
      <c r="R35" s="55">
        <v>0.14684410894730648</v>
      </c>
      <c r="AD35" s="19"/>
    </row>
    <row r="36" ht="15.75" customHeight="1">
      <c r="E36" s="19"/>
      <c r="M36" s="55">
        <f t="shared" si="7"/>
        <v>0.5</v>
      </c>
      <c r="N36" s="58">
        <v>1.4249022333704682E7</v>
      </c>
      <c r="Q36" s="55">
        <f t="shared" si="8"/>
        <v>0.5</v>
      </c>
      <c r="R36" s="55">
        <v>0.14684410894730648</v>
      </c>
      <c r="AD36" s="19"/>
    </row>
    <row r="37" ht="15.75" customHeight="1">
      <c r="E37" s="19"/>
      <c r="M37" s="55">
        <f t="shared" si="7"/>
        <v>0.55</v>
      </c>
      <c r="N37" s="58">
        <v>1.4249022333704682E7</v>
      </c>
      <c r="Q37" s="55">
        <f t="shared" si="8"/>
        <v>0.55</v>
      </c>
      <c r="R37" s="55">
        <v>0.14684410894730648</v>
      </c>
      <c r="AD37" s="19"/>
    </row>
    <row r="38" ht="15.75" customHeight="1">
      <c r="E38" s="19"/>
      <c r="M38" s="55">
        <f t="shared" si="7"/>
        <v>0.6</v>
      </c>
      <c r="N38" s="58">
        <v>1.4249022333704682E7</v>
      </c>
      <c r="Q38" s="55">
        <f t="shared" si="8"/>
        <v>0.6</v>
      </c>
      <c r="R38" s="55">
        <v>0.14684410894730648</v>
      </c>
      <c r="AD38" s="19"/>
    </row>
    <row r="39" ht="15.75" customHeight="1">
      <c r="E39" s="19"/>
    </row>
    <row r="40" ht="15.75" customHeight="1">
      <c r="E40" s="19"/>
    </row>
    <row r="41" ht="15.75" customHeight="1">
      <c r="E41" s="19"/>
    </row>
    <row r="42" ht="15.75" customHeight="1">
      <c r="E42" s="19"/>
    </row>
    <row r="43" ht="15.75" customHeight="1">
      <c r="E43" s="19"/>
    </row>
    <row r="44" ht="15.75" customHeight="1">
      <c r="E44" s="19"/>
    </row>
    <row r="45" ht="15.75" customHeight="1">
      <c r="E45" s="19"/>
    </row>
    <row r="46" ht="15.75" customHeight="1">
      <c r="E46" s="19"/>
    </row>
    <row r="47" ht="15.75" customHeight="1">
      <c r="E47" s="19"/>
      <c r="AD47" s="19"/>
    </row>
    <row r="48" ht="15.75" customHeight="1">
      <c r="E48" s="19"/>
      <c r="AD48" s="19"/>
    </row>
    <row r="49" ht="15.75" customHeight="1">
      <c r="E49" s="19"/>
    </row>
    <row r="50" ht="15.75" customHeight="1">
      <c r="E50" s="19"/>
    </row>
    <row r="51" ht="15.75" customHeight="1">
      <c r="E51" s="19"/>
    </row>
    <row r="52" ht="15.75" customHeight="1">
      <c r="E52" s="19"/>
    </row>
    <row r="53" ht="15.75" customHeight="1">
      <c r="E53" s="19"/>
    </row>
    <row r="54" ht="15.75" customHeight="1">
      <c r="E54" s="19"/>
    </row>
    <row r="55" ht="15.75" customHeight="1">
      <c r="E55" s="19"/>
    </row>
    <row r="56" ht="15.75" customHeight="1">
      <c r="E56" s="19"/>
    </row>
    <row r="57" ht="15.75" customHeight="1">
      <c r="E57" s="19"/>
    </row>
    <row r="58" ht="15.75" customHeight="1">
      <c r="E58" s="19"/>
    </row>
    <row r="59" ht="15.75" customHeight="1">
      <c r="E59" s="19"/>
    </row>
    <row r="60" ht="15.75" customHeight="1">
      <c r="E60" s="19"/>
    </row>
    <row r="61" ht="15.75" customHeight="1">
      <c r="E61" s="19"/>
    </row>
    <row r="62" ht="26.25" customHeight="1">
      <c r="E62" s="19"/>
    </row>
    <row r="63" ht="15.75" customHeight="1">
      <c r="E63" s="19"/>
    </row>
    <row r="64" ht="15.75" customHeight="1">
      <c r="E64" s="19"/>
    </row>
    <row r="65" ht="15.75" customHeight="1">
      <c r="E65" s="19"/>
    </row>
    <row r="66" ht="15.75" customHeight="1">
      <c r="E66" s="19"/>
    </row>
    <row r="67" ht="15.75" customHeight="1">
      <c r="E67" s="19"/>
    </row>
    <row r="68" ht="15.75" customHeight="1">
      <c r="E68" s="19"/>
    </row>
    <row r="69" ht="15.75" customHeight="1">
      <c r="E69" s="19"/>
    </row>
    <row r="70" ht="15.75" customHeight="1">
      <c r="E70" s="19"/>
    </row>
    <row r="71" ht="15.75" customHeight="1">
      <c r="E71" s="19"/>
    </row>
    <row r="72" ht="15.75" customHeight="1">
      <c r="E72" s="19"/>
    </row>
    <row r="73" ht="15.75" customHeight="1">
      <c r="E73" s="19"/>
    </row>
    <row r="74" ht="15.75" customHeight="1">
      <c r="E74" s="19"/>
    </row>
    <row r="75" ht="15.75" customHeight="1">
      <c r="E75" s="19"/>
    </row>
    <row r="76" ht="15.75" customHeight="1">
      <c r="E76" s="19"/>
    </row>
    <row r="77" ht="15.75" customHeight="1">
      <c r="E77" s="19"/>
      <c r="AD77" s="19"/>
    </row>
    <row r="78" ht="15.75" customHeight="1">
      <c r="E78" s="19"/>
    </row>
    <row r="79" ht="15.75" customHeight="1">
      <c r="E79" s="19"/>
    </row>
    <row r="80" ht="15.75" customHeight="1">
      <c r="E80" s="19"/>
    </row>
    <row r="81" ht="15.75" customHeight="1">
      <c r="E81" s="19"/>
    </row>
    <row r="82" ht="15.75" customHeight="1">
      <c r="E82" s="19"/>
    </row>
    <row r="83" ht="15.75" customHeight="1">
      <c r="E83" s="19"/>
    </row>
    <row r="84" ht="15.75" customHeight="1">
      <c r="E84" s="19"/>
    </row>
    <row r="85" ht="15.75" customHeight="1">
      <c r="E85" s="19"/>
    </row>
    <row r="86" ht="15.75" customHeight="1">
      <c r="E86" s="19"/>
    </row>
    <row r="87" ht="15.75" customHeight="1">
      <c r="E87" s="19"/>
    </row>
    <row r="88" ht="15.75" customHeight="1">
      <c r="E88" s="19"/>
    </row>
    <row r="89" ht="15.75" customHeight="1">
      <c r="E89" s="19"/>
    </row>
    <row r="90" ht="15.75" customHeight="1">
      <c r="E90" s="19"/>
    </row>
    <row r="91" ht="15.75" customHeight="1">
      <c r="E91" s="19"/>
    </row>
    <row r="92" ht="15.75" customHeight="1">
      <c r="E92" s="19"/>
    </row>
    <row r="93" ht="15.75" customHeight="1">
      <c r="E93" s="19"/>
    </row>
    <row r="94" ht="15.75" customHeight="1">
      <c r="E94" s="19"/>
    </row>
    <row r="95" ht="15.75" customHeight="1">
      <c r="E95" s="19"/>
    </row>
    <row r="96" ht="15.75" customHeight="1">
      <c r="E96" s="19"/>
    </row>
    <row r="97" ht="15.75" customHeight="1">
      <c r="E97" s="19"/>
    </row>
    <row r="98" ht="15.75" customHeight="1">
      <c r="E98" s="19"/>
    </row>
    <row r="99" ht="15.75" customHeight="1">
      <c r="E99" s="19"/>
    </row>
    <row r="100" ht="15.75" customHeight="1">
      <c r="E100" s="19"/>
    </row>
    <row r="101" ht="15.75" customHeight="1">
      <c r="E101" s="19"/>
    </row>
    <row r="102" ht="15.75" customHeight="1">
      <c r="E102" s="19"/>
    </row>
    <row r="103" ht="15.75" customHeight="1">
      <c r="E103" s="19"/>
    </row>
    <row r="104" ht="15.75" customHeight="1">
      <c r="E104" s="19"/>
    </row>
    <row r="105" ht="15.75" customHeight="1">
      <c r="E105" s="19"/>
    </row>
    <row r="106" ht="15.75" customHeight="1">
      <c r="E106" s="19"/>
    </row>
    <row r="107" ht="15.75" customHeight="1">
      <c r="E107" s="19"/>
    </row>
    <row r="108" ht="15.75" customHeight="1">
      <c r="E108" s="19"/>
    </row>
    <row r="109" ht="15.75" customHeight="1">
      <c r="E109" s="19"/>
    </row>
    <row r="110" ht="15.75" customHeight="1">
      <c r="E110" s="19"/>
    </row>
    <row r="111" ht="15.75" customHeight="1">
      <c r="E111" s="19"/>
      <c r="AD111" s="19"/>
    </row>
    <row r="112" ht="24.75" customHeight="1">
      <c r="E112" s="19"/>
      <c r="AD112" s="19"/>
    </row>
    <row r="113" ht="15.75" customHeight="1">
      <c r="E113" s="19"/>
    </row>
    <row r="114" ht="15.75" customHeight="1">
      <c r="E114" s="19"/>
    </row>
    <row r="115" ht="15.75" customHeight="1">
      <c r="E115" s="19"/>
    </row>
    <row r="116" ht="15.75" customHeight="1">
      <c r="E116" s="19"/>
    </row>
    <row r="117" ht="15.75" customHeight="1">
      <c r="E117" s="19"/>
    </row>
    <row r="118" ht="15.75" customHeight="1">
      <c r="E118" s="19"/>
    </row>
    <row r="119" ht="15.75" customHeight="1">
      <c r="E119" s="19"/>
    </row>
    <row r="120" ht="15.75" customHeight="1">
      <c r="E120" s="19"/>
    </row>
    <row r="121" ht="15.75" customHeight="1">
      <c r="E121" s="19"/>
    </row>
    <row r="122" ht="15.75" customHeight="1">
      <c r="E122" s="19"/>
    </row>
    <row r="123" ht="15.75" customHeight="1">
      <c r="E123" s="19"/>
    </row>
    <row r="124" ht="15.75" customHeight="1">
      <c r="E124" s="19"/>
    </row>
    <row r="125" ht="15.75" customHeight="1">
      <c r="E125" s="19"/>
    </row>
    <row r="126" ht="15.75" customHeight="1">
      <c r="E126" s="19"/>
    </row>
    <row r="127" ht="15.75" customHeight="1">
      <c r="E127" s="19"/>
    </row>
    <row r="128" ht="15.75" customHeight="1">
      <c r="E128" s="19"/>
    </row>
    <row r="129" ht="15.75" customHeight="1">
      <c r="E129" s="19"/>
      <c r="AD129" s="19"/>
    </row>
    <row r="130" ht="15.75" customHeight="1">
      <c r="E130" s="19"/>
    </row>
    <row r="131" ht="15.75" customHeight="1">
      <c r="E131" s="19"/>
    </row>
    <row r="132" ht="15.75" customHeight="1">
      <c r="E132" s="19"/>
    </row>
    <row r="133" ht="15.75" customHeight="1">
      <c r="E133" s="19"/>
    </row>
    <row r="134" ht="15.75" customHeight="1">
      <c r="E134" s="19"/>
    </row>
    <row r="135" ht="15.75" customHeight="1">
      <c r="E135" s="19"/>
    </row>
    <row r="136" ht="15.75" customHeight="1">
      <c r="E136" s="19"/>
    </row>
    <row r="137" ht="15.75" customHeight="1">
      <c r="E137" s="19"/>
    </row>
    <row r="138" ht="15.75" customHeight="1">
      <c r="E138" s="19"/>
    </row>
    <row r="139" ht="15.75" customHeight="1">
      <c r="E139" s="19"/>
    </row>
    <row r="140" ht="15.75" customHeight="1">
      <c r="E140" s="19"/>
    </row>
    <row r="141" ht="15.75" customHeight="1">
      <c r="E141" s="19"/>
    </row>
    <row r="142" ht="15.75" customHeight="1">
      <c r="E142" s="19"/>
    </row>
    <row r="143" ht="15.75" customHeight="1">
      <c r="E143" s="19"/>
    </row>
    <row r="144" ht="15.75" customHeight="1">
      <c r="E144" s="19"/>
    </row>
    <row r="145" ht="15.75" customHeight="1">
      <c r="E145" s="19"/>
    </row>
    <row r="146" ht="15.75" customHeight="1">
      <c r="E146" s="19"/>
    </row>
    <row r="147" ht="15.75" customHeight="1">
      <c r="E147" s="19"/>
    </row>
    <row r="148" ht="15.75" customHeight="1">
      <c r="E148" s="19"/>
    </row>
    <row r="149" ht="15.75" customHeight="1">
      <c r="E149" s="19"/>
    </row>
    <row r="150" ht="15.75" customHeight="1">
      <c r="E150" s="19"/>
    </row>
    <row r="151" ht="15.75" customHeight="1">
      <c r="E151" s="19"/>
    </row>
    <row r="152" ht="15.75" customHeight="1">
      <c r="E152" s="19"/>
    </row>
    <row r="153" ht="15.75" customHeight="1">
      <c r="E153" s="19"/>
    </row>
    <row r="154" ht="15.75" customHeight="1">
      <c r="E154" s="19"/>
    </row>
    <row r="155" ht="15.75" customHeight="1">
      <c r="E155" s="19"/>
    </row>
    <row r="156" ht="15.75" customHeight="1">
      <c r="E156" s="19"/>
    </row>
    <row r="157" ht="15.75" customHeight="1">
      <c r="E157" s="19"/>
    </row>
    <row r="158" ht="15.75" customHeight="1">
      <c r="E158" s="19"/>
      <c r="AD158" s="19"/>
    </row>
    <row r="159" ht="15.75" customHeight="1">
      <c r="E159" s="19"/>
    </row>
    <row r="160" ht="15.75" customHeight="1">
      <c r="E160" s="19"/>
    </row>
    <row r="161" ht="15.75" customHeight="1">
      <c r="E161" s="19"/>
    </row>
    <row r="162" ht="15.75" customHeight="1">
      <c r="E162" s="19"/>
    </row>
    <row r="163" ht="15.75" customHeight="1">
      <c r="E163" s="19"/>
    </row>
    <row r="164" ht="15.75" customHeight="1">
      <c r="E164" s="19"/>
    </row>
    <row r="165" ht="15.75" customHeight="1">
      <c r="E165" s="19"/>
    </row>
    <row r="166" ht="15.75" customHeight="1">
      <c r="E166" s="19"/>
    </row>
    <row r="167" ht="15.75" customHeight="1">
      <c r="E167" s="19"/>
    </row>
    <row r="168" ht="15.75" customHeight="1">
      <c r="E168" s="19"/>
    </row>
    <row r="169" ht="15.75" customHeight="1">
      <c r="E169" s="19"/>
    </row>
    <row r="170" ht="15.75" customHeight="1">
      <c r="E170" s="19"/>
    </row>
    <row r="171" ht="15.75" customHeight="1">
      <c r="E171" s="19"/>
    </row>
    <row r="172" ht="15.75" customHeight="1">
      <c r="E172" s="19"/>
    </row>
    <row r="173" ht="15.75" customHeight="1">
      <c r="E173" s="19"/>
    </row>
    <row r="174" ht="15.75" customHeight="1">
      <c r="E174" s="19"/>
    </row>
    <row r="175" ht="15.75" customHeight="1">
      <c r="E175" s="19"/>
    </row>
    <row r="176" ht="15.75" customHeight="1">
      <c r="E176" s="19"/>
      <c r="AD176" s="19"/>
    </row>
    <row r="177" ht="15.75" customHeight="1">
      <c r="E177" s="19"/>
    </row>
    <row r="178" ht="15.75" customHeight="1">
      <c r="E178" s="19"/>
    </row>
    <row r="179" ht="15.75" customHeight="1">
      <c r="E179" s="19"/>
    </row>
    <row r="180" ht="15.75" customHeight="1">
      <c r="E180" s="19"/>
    </row>
    <row r="181" ht="15.75" customHeight="1">
      <c r="E181" s="19"/>
    </row>
    <row r="182" ht="15.75" customHeight="1">
      <c r="E182" s="19"/>
    </row>
    <row r="183" ht="15.75" customHeight="1">
      <c r="E183" s="19"/>
    </row>
    <row r="184" ht="15.75" customHeight="1">
      <c r="E184" s="19"/>
    </row>
    <row r="185" ht="15.75" customHeight="1">
      <c r="E185" s="19"/>
    </row>
    <row r="186" ht="15.75" customHeight="1">
      <c r="E186" s="19"/>
    </row>
    <row r="187" ht="15.75" customHeight="1">
      <c r="E187" s="19"/>
    </row>
    <row r="188" ht="15.75" customHeight="1">
      <c r="E188" s="19"/>
    </row>
    <row r="189" ht="15.75" customHeight="1">
      <c r="E189" s="19"/>
    </row>
    <row r="190" ht="15.75" customHeight="1">
      <c r="E190" s="19"/>
      <c r="AD190" s="19"/>
    </row>
    <row r="191" ht="15.75" customHeight="1">
      <c r="E191" s="19"/>
    </row>
    <row r="192" ht="15.75" customHeight="1">
      <c r="E192" s="19"/>
    </row>
    <row r="193" ht="15.75" customHeight="1">
      <c r="E193" s="19"/>
    </row>
    <row r="194" ht="15.75" customHeight="1">
      <c r="E194" s="19"/>
    </row>
    <row r="195" ht="15.75" customHeight="1">
      <c r="E195" s="19"/>
    </row>
    <row r="196" ht="15.75" customHeight="1">
      <c r="E196" s="19"/>
    </row>
    <row r="197" ht="15.75" customHeight="1">
      <c r="E197" s="19"/>
    </row>
    <row r="198" ht="15.75" customHeight="1">
      <c r="E198" s="19"/>
    </row>
    <row r="199" ht="15.75" customHeight="1">
      <c r="E199" s="19"/>
    </row>
    <row r="200" ht="15.75" customHeight="1">
      <c r="E200" s="19"/>
    </row>
    <row r="201" ht="15.75" customHeight="1">
      <c r="E201" s="19"/>
    </row>
    <row r="202" ht="15.75" customHeight="1">
      <c r="E202" s="19"/>
    </row>
    <row r="203" ht="15.75" customHeight="1">
      <c r="E203" s="19"/>
    </row>
    <row r="204" ht="15.75" customHeight="1">
      <c r="E204" s="19"/>
    </row>
    <row r="205" ht="15.75" customHeight="1">
      <c r="E205" s="19"/>
    </row>
    <row r="206" ht="15.75" customHeight="1">
      <c r="E206" s="19"/>
      <c r="AD206" s="19"/>
    </row>
    <row r="207" ht="15.75" customHeight="1">
      <c r="E207" s="19"/>
    </row>
    <row r="208" ht="15.75" customHeight="1">
      <c r="E208" s="19"/>
    </row>
    <row r="209" ht="15.75" customHeight="1">
      <c r="E209" s="19"/>
    </row>
    <row r="210" ht="15.75" customHeight="1">
      <c r="E210" s="19"/>
    </row>
    <row r="211" ht="15.75" customHeight="1">
      <c r="E211" s="19"/>
    </row>
    <row r="212" ht="15.75" customHeight="1">
      <c r="E212" s="19"/>
    </row>
    <row r="213" ht="15.75" customHeight="1">
      <c r="E213" s="19"/>
    </row>
    <row r="214" ht="15.75" customHeight="1">
      <c r="E214" s="19"/>
    </row>
    <row r="215" ht="15.75" customHeight="1">
      <c r="E215" s="19"/>
    </row>
    <row r="216" ht="15.75" customHeight="1">
      <c r="E216" s="19"/>
    </row>
    <row r="217" ht="15.75" customHeight="1">
      <c r="E217" s="19"/>
    </row>
    <row r="218" ht="15.75" customHeight="1">
      <c r="E218" s="19"/>
    </row>
    <row r="219" ht="15.75" customHeight="1">
      <c r="E219" s="19"/>
    </row>
    <row r="220" ht="15.75" customHeight="1">
      <c r="E220" s="19"/>
    </row>
    <row r="221" ht="15.75" customHeight="1">
      <c r="E221" s="19"/>
    </row>
    <row r="222" ht="15.75" customHeight="1">
      <c r="E222" s="19"/>
    </row>
    <row r="223" ht="15.75" customHeight="1">
      <c r="E223" s="19"/>
    </row>
    <row r="224" ht="15.75" customHeight="1">
      <c r="E224" s="19"/>
      <c r="AD224" s="19"/>
    </row>
    <row r="225" ht="15.75" customHeight="1">
      <c r="E225" s="19"/>
    </row>
    <row r="226" ht="15.75" customHeight="1">
      <c r="E226" s="19"/>
    </row>
    <row r="227" ht="15.75" customHeight="1">
      <c r="E227" s="19"/>
    </row>
    <row r="228" ht="15.75" customHeight="1">
      <c r="E228" s="19"/>
    </row>
    <row r="229" ht="15.75" customHeight="1">
      <c r="E229" s="19"/>
    </row>
    <row r="230" ht="15.75" customHeight="1">
      <c r="E230" s="19"/>
    </row>
    <row r="231" ht="15.75" customHeight="1">
      <c r="E231" s="19"/>
    </row>
    <row r="232" ht="15.75" customHeight="1">
      <c r="E232" s="19"/>
    </row>
    <row r="233" ht="15.75" customHeight="1">
      <c r="E233" s="19"/>
    </row>
    <row r="234" ht="15.75" customHeight="1">
      <c r="E234" s="19"/>
    </row>
    <row r="235" ht="15.75" customHeight="1">
      <c r="E235" s="19"/>
    </row>
    <row r="236" ht="15.75" customHeight="1">
      <c r="E236" s="19"/>
    </row>
    <row r="237" ht="15.75" customHeight="1">
      <c r="E237" s="19"/>
    </row>
    <row r="238" ht="15.75" customHeight="1">
      <c r="E238" s="19"/>
      <c r="AD238" s="19"/>
    </row>
    <row r="239" ht="15.75" customHeight="1">
      <c r="E239" s="19"/>
    </row>
    <row r="240" ht="15.75" customHeight="1">
      <c r="E240" s="19"/>
    </row>
    <row r="241" ht="15.75" customHeight="1">
      <c r="E241" s="19"/>
    </row>
    <row r="242" ht="15.75" customHeight="1">
      <c r="E242" s="19"/>
    </row>
    <row r="243" ht="15.75" customHeight="1">
      <c r="E243" s="19"/>
    </row>
    <row r="244" ht="15.75" customHeight="1">
      <c r="E244" s="19"/>
    </row>
    <row r="245" ht="15.75" customHeight="1">
      <c r="E245" s="19"/>
    </row>
    <row r="246" ht="15.75" customHeight="1">
      <c r="E246" s="19"/>
    </row>
    <row r="247" ht="15.75" customHeight="1">
      <c r="E247" s="19"/>
    </row>
    <row r="248" ht="15.75" customHeight="1">
      <c r="E248" s="19"/>
    </row>
    <row r="249" ht="15.75" customHeight="1">
      <c r="E249" s="19"/>
    </row>
    <row r="250" ht="15.75" customHeight="1">
      <c r="E250" s="19"/>
    </row>
    <row r="251" ht="15.75" customHeight="1">
      <c r="E251" s="19"/>
    </row>
    <row r="252" ht="15.75" customHeight="1">
      <c r="E252" s="19"/>
    </row>
    <row r="253" ht="15.75" customHeight="1">
      <c r="E253" s="19"/>
    </row>
    <row r="254" ht="15.75" customHeight="1">
      <c r="E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E256" s="19"/>
    </row>
    <row r="257" ht="15.75" customHeight="1">
      <c r="E257" s="19"/>
    </row>
    <row r="258" ht="15.75" customHeight="1">
      <c r="E258" s="19"/>
    </row>
    <row r="259" ht="15.75" customHeight="1">
      <c r="E259" s="19"/>
    </row>
    <row r="260" ht="15.75" customHeight="1">
      <c r="E260" s="19"/>
    </row>
    <row r="261" ht="15.75" customHeight="1">
      <c r="E261" s="19"/>
    </row>
    <row r="262" ht="15.75" customHeight="1">
      <c r="E262" s="19"/>
    </row>
    <row r="263" ht="15.75" customHeight="1">
      <c r="E263" s="19"/>
    </row>
    <row r="264" ht="15.75" customHeight="1">
      <c r="E264" s="19"/>
    </row>
    <row r="265" ht="15.75" customHeight="1">
      <c r="E265" s="19"/>
    </row>
    <row r="266" ht="15.75" customHeight="1">
      <c r="E266" s="19"/>
    </row>
    <row r="267" ht="15.75" customHeight="1">
      <c r="E267" s="19"/>
    </row>
    <row r="268" ht="15.75" customHeight="1">
      <c r="E268" s="19"/>
    </row>
    <row r="269" ht="15.75" customHeight="1">
      <c r="E269" s="19"/>
    </row>
    <row r="270" ht="15.75" customHeight="1">
      <c r="E270" s="19"/>
    </row>
    <row r="271" ht="15.75" customHeight="1">
      <c r="E271" s="19"/>
    </row>
    <row r="272" ht="15.75" customHeight="1">
      <c r="E272" s="19"/>
    </row>
    <row r="273" ht="15.75" customHeight="1">
      <c r="E273" s="19"/>
    </row>
    <row r="274" ht="15.75" customHeight="1">
      <c r="E274" s="19"/>
    </row>
    <row r="275" ht="15.75" customHeight="1">
      <c r="E275" s="19"/>
    </row>
    <row r="276" ht="15.75" customHeight="1">
      <c r="E276" s="19"/>
    </row>
    <row r="277" ht="15.75" customHeight="1">
      <c r="E277" s="19"/>
    </row>
    <row r="278" ht="15.75" customHeight="1">
      <c r="E278" s="19"/>
    </row>
    <row r="279" ht="15.75" customHeight="1">
      <c r="E279" s="19"/>
    </row>
    <row r="280" ht="15.75" customHeight="1">
      <c r="E280" s="19"/>
    </row>
    <row r="281" ht="15.75" customHeight="1">
      <c r="E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E283" s="19"/>
    </row>
    <row r="284" ht="15.75" customHeight="1">
      <c r="E284" s="19"/>
    </row>
    <row r="285" ht="15.75" customHeight="1">
      <c r="E285" s="19"/>
    </row>
    <row r="286" ht="15.75" customHeight="1">
      <c r="E286" s="19"/>
    </row>
    <row r="287" ht="15.75" customHeight="1">
      <c r="E287" s="19"/>
    </row>
    <row r="288" ht="15.75" customHeight="1">
      <c r="E288" s="19"/>
    </row>
    <row r="289" ht="15.75" customHeight="1">
      <c r="E289" s="19"/>
    </row>
    <row r="290" ht="15.75" customHeight="1">
      <c r="E290" s="19"/>
    </row>
    <row r="291" ht="15.75" customHeight="1">
      <c r="E291" s="19"/>
    </row>
    <row r="292" ht="15.75" customHeight="1">
      <c r="E292" s="19"/>
    </row>
    <row r="293" ht="15.75" customHeight="1">
      <c r="E293" s="19"/>
    </row>
    <row r="294" ht="15.75" customHeight="1">
      <c r="E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E296" s="19"/>
    </row>
    <row r="297" ht="15.75" customHeight="1">
      <c r="E297" s="19"/>
    </row>
    <row r="298" ht="15.75" customHeight="1">
      <c r="E298" s="19"/>
    </row>
    <row r="299" ht="15.75" customHeight="1">
      <c r="E299" s="19"/>
    </row>
    <row r="300" ht="15.75" customHeight="1">
      <c r="E300" s="19"/>
    </row>
    <row r="301" ht="15.75" customHeight="1">
      <c r="E301" s="19"/>
    </row>
    <row r="302" ht="15.75" customHeight="1">
      <c r="E302" s="19"/>
    </row>
    <row r="303" ht="15.75" customHeight="1">
      <c r="E303" s="19"/>
    </row>
    <row r="304" ht="15.75" customHeight="1">
      <c r="E304" s="19"/>
    </row>
    <row r="305" ht="15.75" customHeight="1">
      <c r="E305" s="19"/>
    </row>
    <row r="306" ht="15.75" customHeight="1">
      <c r="E306" s="19"/>
    </row>
    <row r="307" ht="15.75" customHeight="1">
      <c r="E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E309" s="19"/>
    </row>
    <row r="310" ht="15.75" customHeight="1">
      <c r="E310" s="19"/>
    </row>
    <row r="311" ht="15.75" customHeight="1">
      <c r="E311" s="19"/>
    </row>
    <row r="312" ht="15.75" customHeight="1">
      <c r="E312" s="19"/>
    </row>
    <row r="313" ht="15.75" customHeight="1">
      <c r="E313" s="19"/>
    </row>
    <row r="314" ht="15.75" customHeight="1">
      <c r="E314" s="19"/>
    </row>
    <row r="315" ht="15.75" customHeight="1">
      <c r="E315" s="19"/>
    </row>
    <row r="316" ht="15.75" customHeight="1">
      <c r="E316" s="19"/>
    </row>
    <row r="317" ht="15.75" customHeight="1">
      <c r="E317" s="19"/>
    </row>
    <row r="318" ht="15.75" customHeight="1">
      <c r="E318" s="19"/>
    </row>
    <row r="319" ht="15.75" customHeight="1">
      <c r="E319" s="19"/>
    </row>
    <row r="320" ht="15.75" customHeight="1">
      <c r="E320" s="19"/>
    </row>
    <row r="321" ht="15.75" customHeight="1">
      <c r="E321" s="19"/>
    </row>
    <row r="322" ht="15.75" customHeight="1">
      <c r="E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E324" s="19"/>
    </row>
    <row r="325" ht="15.75" customHeight="1">
      <c r="E325" s="19"/>
    </row>
    <row r="326" ht="15.75" customHeight="1">
      <c r="E326" s="19"/>
    </row>
    <row r="327" ht="15.75" customHeight="1">
      <c r="E327" s="19"/>
    </row>
    <row r="328" ht="15.75" customHeight="1">
      <c r="E328" s="19"/>
    </row>
    <row r="329" ht="15.75" customHeight="1">
      <c r="E329" s="19"/>
    </row>
    <row r="330" ht="15.75" customHeight="1">
      <c r="E330" s="19"/>
    </row>
    <row r="331" ht="15.75" customHeight="1">
      <c r="E331" s="19"/>
    </row>
    <row r="332" ht="15.75" customHeight="1">
      <c r="E332" s="19"/>
    </row>
    <row r="333" ht="15.75" customHeight="1">
      <c r="E333" s="19"/>
    </row>
    <row r="334" ht="15.75" customHeight="1">
      <c r="E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E336" s="19"/>
    </row>
    <row r="337" ht="15.75" customHeight="1">
      <c r="E337" s="19"/>
    </row>
    <row r="338" ht="15.75" customHeight="1">
      <c r="E338" s="19"/>
    </row>
    <row r="339" ht="15.75" customHeight="1">
      <c r="E339" s="19"/>
    </row>
    <row r="340" ht="15.75" customHeight="1">
      <c r="E340" s="19"/>
    </row>
    <row r="341" ht="15.75" customHeight="1">
      <c r="E341" s="19"/>
    </row>
    <row r="342" ht="15.75" customHeight="1">
      <c r="E342" s="19"/>
    </row>
    <row r="343" ht="15.75" customHeight="1">
      <c r="E343" s="19"/>
    </row>
    <row r="344" ht="15.75" customHeight="1">
      <c r="E344" s="19"/>
    </row>
    <row r="345" ht="15.75" customHeight="1">
      <c r="E345" s="19"/>
    </row>
    <row r="346" ht="15.75" customHeight="1">
      <c r="E346" s="19"/>
    </row>
    <row r="347" ht="15.75" customHeight="1">
      <c r="E347" s="19"/>
    </row>
    <row r="348" ht="15.75" customHeight="1">
      <c r="E348" s="19"/>
    </row>
    <row r="349" ht="15.75" customHeight="1">
      <c r="E349" s="19"/>
    </row>
    <row r="350" ht="15.75" customHeight="1">
      <c r="E350" s="19"/>
    </row>
    <row r="351" ht="15.75" customHeight="1">
      <c r="E351" s="19"/>
    </row>
    <row r="352" ht="15.75" customHeight="1">
      <c r="E352" s="19"/>
    </row>
    <row r="353" ht="15.75" customHeight="1">
      <c r="E353" s="19"/>
    </row>
    <row r="354" ht="15.75" customHeight="1">
      <c r="E354" s="19"/>
    </row>
    <row r="355" ht="15.75" customHeight="1">
      <c r="E355" s="19"/>
    </row>
    <row r="356" ht="15.75" customHeight="1">
      <c r="E356" s="19"/>
    </row>
    <row r="357" ht="15.75" customHeight="1">
      <c r="E357" s="19"/>
    </row>
    <row r="358" ht="15.75" customHeight="1">
      <c r="E358" s="19"/>
    </row>
    <row r="359" ht="15.75" customHeight="1">
      <c r="E359" s="19"/>
    </row>
    <row r="360" ht="15.75" customHeight="1">
      <c r="E360" s="19"/>
    </row>
    <row r="361" ht="15.75" customHeight="1">
      <c r="E361" s="19"/>
    </row>
    <row r="362" ht="15.75" customHeight="1">
      <c r="E362" s="19"/>
    </row>
    <row r="363" ht="15.75" customHeight="1">
      <c r="E363" s="19"/>
    </row>
    <row r="364" ht="15.75" customHeight="1">
      <c r="E364" s="19"/>
    </row>
    <row r="365" ht="15.75" customHeight="1">
      <c r="E365" s="19"/>
    </row>
    <row r="366" ht="15.75" customHeight="1">
      <c r="E366" s="19"/>
    </row>
    <row r="367" ht="15.75" customHeight="1">
      <c r="E367" s="19"/>
    </row>
    <row r="368" ht="15.75" customHeight="1">
      <c r="E368" s="19"/>
    </row>
    <row r="369" ht="15.75" customHeight="1">
      <c r="E369" s="19"/>
    </row>
    <row r="370" ht="15.75" customHeight="1">
      <c r="E370" s="19"/>
    </row>
    <row r="371" ht="15.75" customHeight="1">
      <c r="E371" s="19"/>
    </row>
    <row r="372" ht="15.75" customHeight="1">
      <c r="E372" s="19"/>
    </row>
    <row r="373" ht="15.75" customHeight="1">
      <c r="E373" s="19"/>
    </row>
    <row r="374" ht="15.75" customHeight="1">
      <c r="E374" s="19"/>
    </row>
    <row r="375" ht="15.75" customHeight="1">
      <c r="E375" s="19"/>
    </row>
    <row r="376" ht="15.75" customHeight="1">
      <c r="E376" s="19"/>
    </row>
    <row r="377" ht="15.75" customHeight="1">
      <c r="E377" s="19"/>
    </row>
    <row r="378" ht="15.75" customHeight="1">
      <c r="E378" s="19"/>
    </row>
    <row r="379" ht="15.75" customHeight="1">
      <c r="E379" s="19"/>
    </row>
    <row r="380" ht="15.75" customHeight="1">
      <c r="E380" s="19"/>
    </row>
    <row r="381" ht="15.75" customHeight="1">
      <c r="E381" s="19"/>
    </row>
    <row r="382" ht="15.75" customHeight="1">
      <c r="E382" s="19"/>
    </row>
    <row r="383" ht="15.75" customHeight="1">
      <c r="E383" s="19"/>
    </row>
    <row r="384" ht="15.75" customHeight="1">
      <c r="E384" s="19"/>
    </row>
    <row r="385" ht="15.75" customHeight="1">
      <c r="E385" s="19"/>
    </row>
    <row r="386" ht="15.75" customHeight="1">
      <c r="E386" s="19"/>
    </row>
    <row r="387" ht="15.75" customHeight="1">
      <c r="E387" s="19"/>
    </row>
    <row r="388" ht="15.75" customHeight="1">
      <c r="E388" s="19"/>
    </row>
    <row r="389" ht="15.75" customHeight="1">
      <c r="E389" s="19"/>
    </row>
    <row r="390" ht="15.75" customHeight="1">
      <c r="E390" s="19"/>
    </row>
    <row r="391" ht="15.75" customHeight="1">
      <c r="E391" s="19"/>
    </row>
    <row r="392" ht="15.75" customHeight="1">
      <c r="E392" s="19"/>
    </row>
    <row r="393" ht="15.75" customHeight="1">
      <c r="E393" s="19"/>
    </row>
    <row r="394" ht="15.75" customHeight="1">
      <c r="E394" s="19"/>
    </row>
    <row r="395" ht="15.75" customHeight="1">
      <c r="E395" s="19"/>
    </row>
    <row r="396" ht="15.75" customHeight="1">
      <c r="E396" s="19"/>
    </row>
    <row r="397" ht="15.75" customHeight="1">
      <c r="E397" s="19"/>
    </row>
    <row r="398" ht="15.75" customHeight="1">
      <c r="E398" s="19"/>
    </row>
    <row r="399" ht="15.75" customHeight="1">
      <c r="E399" s="19"/>
    </row>
    <row r="400" ht="15.75" customHeight="1">
      <c r="E400" s="19"/>
    </row>
    <row r="401" ht="15.75" customHeight="1">
      <c r="E401" s="19"/>
    </row>
    <row r="402" ht="15.75" customHeight="1">
      <c r="E402" s="19"/>
    </row>
    <row r="403" ht="15.75" customHeight="1">
      <c r="E403" s="19"/>
    </row>
    <row r="404" ht="15.75" customHeight="1">
      <c r="E404" s="19"/>
    </row>
    <row r="405" ht="15.75" customHeight="1">
      <c r="E405" s="19"/>
    </row>
    <row r="406" ht="15.75" customHeight="1">
      <c r="E406" s="19"/>
    </row>
    <row r="407" ht="15.75" customHeight="1">
      <c r="E407" s="19"/>
    </row>
    <row r="408" ht="15.75" customHeight="1">
      <c r="E408" s="19"/>
    </row>
    <row r="409" ht="15.75" customHeight="1">
      <c r="E409" s="19"/>
    </row>
    <row r="410" ht="15.75" customHeight="1">
      <c r="E410" s="19"/>
    </row>
    <row r="411" ht="15.75" customHeight="1">
      <c r="E411" s="19"/>
    </row>
    <row r="412" ht="15.75" customHeight="1">
      <c r="E412" s="19"/>
    </row>
    <row r="413" ht="15.75" customHeight="1">
      <c r="E413" s="19"/>
    </row>
    <row r="414" ht="15.75" customHeight="1">
      <c r="E414" s="19"/>
    </row>
    <row r="415" ht="15.75" customHeight="1">
      <c r="E415" s="19"/>
    </row>
    <row r="416" ht="15.75" customHeight="1">
      <c r="E416" s="19"/>
    </row>
    <row r="417" ht="15.75" customHeight="1">
      <c r="E417" s="19"/>
    </row>
    <row r="418" ht="15.75" customHeight="1">
      <c r="E418" s="19"/>
    </row>
    <row r="419" ht="15.75" customHeight="1">
      <c r="E419" s="19"/>
    </row>
    <row r="420" ht="15.75" customHeight="1">
      <c r="E420" s="19"/>
    </row>
    <row r="421" ht="15.75" customHeight="1">
      <c r="E421" s="19"/>
    </row>
    <row r="422" ht="15.75" customHeight="1">
      <c r="E422" s="19"/>
    </row>
    <row r="423" ht="15.75" customHeight="1">
      <c r="E423" s="19"/>
    </row>
    <row r="424" ht="15.75" customHeight="1">
      <c r="E424" s="19"/>
    </row>
    <row r="425" ht="15.75" customHeight="1">
      <c r="E425" s="19"/>
    </row>
    <row r="426" ht="15.75" customHeight="1">
      <c r="E426" s="19"/>
    </row>
    <row r="427" ht="15.75" customHeight="1">
      <c r="E427" s="19"/>
    </row>
    <row r="428" ht="15.75" customHeight="1">
      <c r="E428" s="19"/>
    </row>
    <row r="429" ht="15.75" customHeight="1">
      <c r="E429" s="19"/>
    </row>
    <row r="430" ht="15.75" customHeight="1">
      <c r="E430" s="19"/>
    </row>
    <row r="431" ht="15.75" customHeight="1">
      <c r="E431" s="19"/>
    </row>
    <row r="432" ht="15.75" customHeight="1">
      <c r="E432" s="19"/>
    </row>
    <row r="433" ht="15.75" customHeight="1">
      <c r="E433" s="19"/>
    </row>
    <row r="434" ht="15.75" customHeight="1">
      <c r="E434" s="19"/>
    </row>
    <row r="435" ht="15.75" customHeight="1">
      <c r="E435" s="19"/>
    </row>
    <row r="436" ht="15.75" customHeight="1">
      <c r="E436" s="19"/>
    </row>
    <row r="437" ht="15.75" customHeight="1">
      <c r="E437" s="19"/>
    </row>
    <row r="438" ht="15.75" customHeight="1">
      <c r="E438" s="19"/>
    </row>
    <row r="439" ht="15.75" customHeight="1">
      <c r="E439" s="19"/>
    </row>
    <row r="440" ht="15.75" customHeight="1">
      <c r="E440" s="19"/>
    </row>
    <row r="441" ht="15.75" customHeight="1">
      <c r="E441" s="19"/>
    </row>
    <row r="442" ht="15.75" customHeight="1">
      <c r="E442" s="19"/>
    </row>
    <row r="443" ht="15.75" customHeight="1">
      <c r="E443" s="19"/>
    </row>
    <row r="444" ht="15.75" customHeight="1">
      <c r="E444" s="19"/>
    </row>
    <row r="445" ht="15.75" customHeight="1">
      <c r="E445" s="19"/>
    </row>
    <row r="446" ht="15.75" customHeight="1">
      <c r="E446" s="19"/>
    </row>
    <row r="447" ht="15.75" customHeight="1">
      <c r="E447" s="19"/>
    </row>
    <row r="448" ht="15.75" customHeight="1">
      <c r="E448" s="19"/>
    </row>
    <row r="449" ht="15.75" customHeight="1">
      <c r="E449" s="19"/>
    </row>
    <row r="450" ht="15.75" customHeight="1">
      <c r="E450" s="19"/>
    </row>
    <row r="451" ht="15.75" customHeight="1">
      <c r="E451" s="19"/>
    </row>
    <row r="452" ht="15.75" customHeight="1">
      <c r="E452" s="19"/>
    </row>
    <row r="453" ht="15.75" customHeight="1">
      <c r="E453" s="19"/>
    </row>
    <row r="454" ht="15.75" customHeight="1">
      <c r="E454" s="19"/>
    </row>
    <row r="455" ht="15.75" customHeight="1">
      <c r="E455" s="19"/>
    </row>
    <row r="456" ht="15.75" customHeight="1">
      <c r="E456" s="19"/>
    </row>
    <row r="457" ht="15.75" customHeight="1">
      <c r="E457" s="19"/>
    </row>
    <row r="458" ht="15.75" customHeight="1">
      <c r="E458" s="19"/>
    </row>
    <row r="459" ht="15.75" customHeight="1">
      <c r="E459" s="19"/>
    </row>
    <row r="460" ht="15.75" customHeight="1">
      <c r="E460" s="19"/>
    </row>
    <row r="461" ht="15.75" customHeight="1">
      <c r="E461" s="19"/>
    </row>
    <row r="462" ht="15.75" customHeight="1">
      <c r="E462" s="19"/>
    </row>
    <row r="463" ht="15.75" customHeight="1">
      <c r="E463" s="19"/>
    </row>
    <row r="464" ht="15.75" customHeight="1">
      <c r="E464" s="19"/>
    </row>
    <row r="465" ht="15.75" customHeight="1">
      <c r="E465" s="19"/>
    </row>
    <row r="466" ht="15.75" customHeight="1">
      <c r="E466" s="19"/>
    </row>
    <row r="467" ht="15.75" customHeight="1">
      <c r="E467" s="19"/>
    </row>
    <row r="468" ht="15.75" customHeight="1">
      <c r="E468" s="19"/>
    </row>
    <row r="469" ht="15.75" customHeight="1">
      <c r="E469" s="19"/>
    </row>
    <row r="470" ht="15.75" customHeight="1">
      <c r="E470" s="19"/>
    </row>
    <row r="471" ht="15.75" customHeight="1">
      <c r="E471" s="19"/>
    </row>
    <row r="472" ht="15.75" customHeight="1">
      <c r="E472" s="19"/>
    </row>
    <row r="473" ht="15.75" customHeight="1">
      <c r="E473" s="19"/>
    </row>
    <row r="474" ht="15.75" customHeight="1">
      <c r="E474" s="19"/>
    </row>
    <row r="475" ht="15.75" customHeight="1">
      <c r="E475" s="19"/>
    </row>
    <row r="476" ht="15.75" customHeight="1">
      <c r="E476" s="19"/>
    </row>
    <row r="477" ht="15.75" customHeight="1">
      <c r="E477" s="19"/>
    </row>
    <row r="478" ht="15.75" customHeight="1">
      <c r="E478" s="19"/>
    </row>
    <row r="479" ht="15.75" customHeight="1">
      <c r="E479" s="19"/>
    </row>
    <row r="480" ht="15.75" customHeight="1">
      <c r="E480" s="19"/>
    </row>
    <row r="481" ht="15.75" customHeight="1">
      <c r="E481" s="19"/>
    </row>
    <row r="482" ht="15.75" customHeight="1">
      <c r="E482" s="19"/>
    </row>
    <row r="483" ht="15.75" customHeight="1">
      <c r="E483" s="19"/>
    </row>
    <row r="484" ht="15.75" customHeight="1">
      <c r="E484" s="19"/>
    </row>
    <row r="485" ht="15.75" customHeight="1">
      <c r="E485" s="19"/>
    </row>
    <row r="486" ht="15.75" customHeight="1">
      <c r="E486" s="19"/>
    </row>
    <row r="487" ht="15.75" customHeight="1">
      <c r="E487" s="19"/>
    </row>
    <row r="488" ht="15.75" customHeight="1">
      <c r="E488" s="19"/>
    </row>
    <row r="489" ht="15.75" customHeight="1">
      <c r="E489" s="19"/>
    </row>
    <row r="490" ht="15.75" customHeight="1">
      <c r="E490" s="19"/>
    </row>
    <row r="491" ht="15.75" customHeight="1">
      <c r="E491" s="19"/>
    </row>
    <row r="492" ht="15.75" customHeight="1">
      <c r="E492" s="19"/>
    </row>
    <row r="493" ht="15.75" customHeight="1">
      <c r="E493" s="19"/>
    </row>
    <row r="494" ht="15.75" customHeight="1">
      <c r="E494" s="19"/>
    </row>
    <row r="495" ht="15.75" customHeight="1">
      <c r="E495" s="19"/>
    </row>
    <row r="496" ht="15.75" customHeight="1">
      <c r="E496" s="19"/>
    </row>
    <row r="497" ht="15.75" customHeight="1">
      <c r="E497" s="19"/>
    </row>
    <row r="498" ht="15.75" customHeight="1">
      <c r="E498" s="19"/>
    </row>
    <row r="499" ht="15.75" customHeight="1">
      <c r="E499" s="19"/>
    </row>
    <row r="500" ht="15.75" customHeight="1">
      <c r="E500" s="19"/>
    </row>
    <row r="501" ht="15.75" customHeight="1">
      <c r="E501" s="19"/>
    </row>
    <row r="502" ht="15.75" customHeight="1">
      <c r="E502" s="19"/>
    </row>
    <row r="503" ht="15.75" customHeight="1">
      <c r="E503" s="19"/>
    </row>
    <row r="504" ht="15.75" customHeight="1">
      <c r="E504" s="19"/>
    </row>
    <row r="505" ht="15.75" customHeight="1">
      <c r="E505" s="19"/>
    </row>
    <row r="506" ht="15.75" customHeight="1">
      <c r="E506" s="19"/>
    </row>
    <row r="507" ht="15.75" customHeight="1">
      <c r="E507" s="19"/>
    </row>
    <row r="508" ht="15.75" customHeight="1">
      <c r="E508" s="19"/>
    </row>
    <row r="509" ht="15.75" customHeight="1">
      <c r="E509" s="19"/>
    </row>
    <row r="510" ht="15.75" customHeight="1">
      <c r="E510" s="19"/>
    </row>
    <row r="511" ht="15.75" customHeight="1">
      <c r="E511" s="19"/>
    </row>
    <row r="512" ht="15.75" customHeight="1">
      <c r="E512" s="19"/>
    </row>
    <row r="513" ht="15.75" customHeight="1">
      <c r="E513" s="19"/>
    </row>
    <row r="514" ht="15.75" customHeight="1">
      <c r="E514" s="19"/>
    </row>
    <row r="515" ht="15.75" customHeight="1">
      <c r="E515" s="19"/>
    </row>
    <row r="516" ht="15.75" customHeight="1">
      <c r="E516" s="19"/>
    </row>
    <row r="517" ht="15.75" customHeight="1">
      <c r="E517" s="19"/>
    </row>
    <row r="518" ht="15.75" customHeight="1">
      <c r="E518" s="19"/>
    </row>
    <row r="519" ht="15.75" customHeight="1">
      <c r="E519" s="19"/>
    </row>
    <row r="520" ht="15.75" customHeight="1">
      <c r="E520" s="19"/>
    </row>
    <row r="521" ht="15.75" customHeight="1">
      <c r="E521" s="19"/>
    </row>
    <row r="522" ht="15.75" customHeight="1">
      <c r="E522" s="19"/>
    </row>
    <row r="523" ht="15.75" customHeight="1">
      <c r="E523" s="19"/>
    </row>
    <row r="524" ht="15.75" customHeight="1">
      <c r="E524" s="19"/>
    </row>
    <row r="525" ht="15.75" customHeight="1">
      <c r="E525" s="19"/>
    </row>
    <row r="526" ht="15.75" customHeight="1">
      <c r="E526" s="19"/>
    </row>
    <row r="527" ht="15.75" customHeight="1">
      <c r="E527" s="19"/>
    </row>
    <row r="528" ht="15.75" customHeight="1">
      <c r="E528" s="19"/>
    </row>
    <row r="529" ht="15.75" customHeight="1">
      <c r="E529" s="19"/>
    </row>
    <row r="530" ht="15.75" customHeight="1">
      <c r="E530" s="19"/>
    </row>
    <row r="531" ht="15.75" customHeight="1">
      <c r="E531" s="19"/>
    </row>
    <row r="532" ht="15.75" customHeight="1">
      <c r="E532" s="19"/>
    </row>
    <row r="533" ht="15.75" customHeight="1">
      <c r="E533" s="19"/>
    </row>
    <row r="534" ht="15.75" customHeight="1">
      <c r="E534" s="19"/>
    </row>
    <row r="535" ht="15.75" customHeight="1">
      <c r="E535" s="19"/>
    </row>
    <row r="536" ht="15.75" customHeight="1">
      <c r="E536" s="19"/>
    </row>
    <row r="537" ht="15.75" customHeight="1">
      <c r="E537" s="19"/>
    </row>
    <row r="538" ht="15.75" customHeight="1">
      <c r="E538" s="19"/>
    </row>
    <row r="539" ht="15.75" customHeight="1">
      <c r="E539" s="19"/>
    </row>
    <row r="540" ht="15.75" customHeight="1">
      <c r="E540" s="19"/>
    </row>
    <row r="541" ht="15.75" customHeight="1">
      <c r="E541" s="19"/>
    </row>
    <row r="542" ht="15.75" customHeight="1">
      <c r="E542" s="19"/>
    </row>
    <row r="543" ht="15.75" customHeight="1">
      <c r="E543" s="19"/>
    </row>
    <row r="544" ht="15.75" customHeight="1">
      <c r="E544" s="19"/>
    </row>
    <row r="545" ht="15.75" customHeight="1">
      <c r="E545" s="19"/>
    </row>
    <row r="546" ht="15.75" customHeight="1">
      <c r="E546" s="19"/>
    </row>
    <row r="547" ht="15.75" customHeight="1">
      <c r="E547" s="19"/>
    </row>
    <row r="548" ht="15.75" customHeight="1">
      <c r="E548" s="19"/>
    </row>
    <row r="549" ht="15.75" customHeight="1">
      <c r="E549" s="19"/>
    </row>
    <row r="550" ht="15.75" customHeight="1">
      <c r="E550" s="19"/>
    </row>
    <row r="551" ht="15.75" customHeight="1">
      <c r="E551" s="19"/>
    </row>
    <row r="552" ht="15.75" customHeight="1">
      <c r="E552" s="19"/>
    </row>
    <row r="553" ht="15.75" customHeight="1">
      <c r="E553" s="19"/>
    </row>
    <row r="554" ht="15.75" customHeight="1">
      <c r="E554" s="19"/>
    </row>
    <row r="555" ht="15.75" customHeight="1">
      <c r="E555" s="19"/>
    </row>
    <row r="556" ht="15.75" customHeight="1">
      <c r="E556" s="19"/>
    </row>
    <row r="557" ht="15.75" customHeight="1">
      <c r="E557" s="19"/>
    </row>
    <row r="558" ht="15.75" customHeight="1">
      <c r="E558" s="19"/>
    </row>
    <row r="559" ht="15.75" customHeight="1">
      <c r="E559" s="19"/>
    </row>
    <row r="560" ht="15.75" customHeight="1">
      <c r="E560" s="19"/>
    </row>
    <row r="561" ht="15.75" customHeight="1">
      <c r="E561" s="19"/>
    </row>
    <row r="562" ht="15.75" customHeight="1">
      <c r="E562" s="19"/>
    </row>
    <row r="563" ht="15.75" customHeight="1">
      <c r="E563" s="19"/>
    </row>
    <row r="564" ht="15.75" customHeight="1">
      <c r="E564" s="19"/>
    </row>
    <row r="565" ht="15.75" customHeight="1">
      <c r="E565" s="19"/>
    </row>
    <row r="566" ht="15.75" customHeight="1">
      <c r="E566" s="19"/>
    </row>
    <row r="567" ht="15.75" customHeight="1">
      <c r="E567" s="19"/>
    </row>
    <row r="568" ht="15.75" customHeight="1">
      <c r="E568" s="19"/>
    </row>
    <row r="569" ht="15.75" customHeight="1">
      <c r="E569" s="19"/>
    </row>
    <row r="570" ht="15.75" customHeight="1">
      <c r="E570" s="19"/>
    </row>
    <row r="571" ht="15.75" customHeight="1">
      <c r="E571" s="19"/>
    </row>
    <row r="572" ht="15.75" customHeight="1">
      <c r="E572" s="19"/>
    </row>
    <row r="573" ht="15.75" customHeight="1">
      <c r="E573" s="19"/>
    </row>
    <row r="574" ht="15.75" customHeight="1">
      <c r="E574" s="19"/>
    </row>
    <row r="575" ht="15.75" customHeight="1">
      <c r="E575" s="19"/>
    </row>
    <row r="576" ht="15.75" customHeight="1">
      <c r="E576" s="19"/>
    </row>
    <row r="577" ht="15.75" customHeight="1">
      <c r="E577" s="19"/>
    </row>
    <row r="578" ht="15.75" customHeight="1">
      <c r="E578" s="19"/>
    </row>
    <row r="579" ht="15.75" customHeight="1">
      <c r="E579" s="19"/>
    </row>
    <row r="580" ht="15.75" customHeight="1">
      <c r="E580" s="19"/>
    </row>
    <row r="581" ht="15.75" customHeight="1">
      <c r="E581" s="19"/>
    </row>
    <row r="582" ht="15.75" customHeight="1">
      <c r="E582" s="19"/>
    </row>
    <row r="583" ht="15.75" customHeight="1">
      <c r="E583" s="19"/>
    </row>
    <row r="584" ht="15.75" customHeight="1">
      <c r="E584" s="19"/>
    </row>
    <row r="585" ht="15.75" customHeight="1">
      <c r="E585" s="19"/>
    </row>
    <row r="586" ht="15.75" customHeight="1">
      <c r="E586" s="19"/>
    </row>
    <row r="587" ht="15.75" customHeight="1">
      <c r="E587" s="19"/>
    </row>
    <row r="588" ht="15.75" customHeight="1">
      <c r="E588" s="19"/>
    </row>
    <row r="589" ht="15.75" customHeight="1">
      <c r="E589" s="19"/>
    </row>
    <row r="590" ht="15.75" customHeight="1">
      <c r="E590" s="19"/>
    </row>
    <row r="591" ht="15.75" customHeight="1">
      <c r="E591" s="19"/>
    </row>
    <row r="592" ht="15.75" customHeight="1">
      <c r="E592" s="19"/>
    </row>
    <row r="593" ht="15.75" customHeight="1">
      <c r="E593" s="19"/>
    </row>
    <row r="594" ht="15.75" customHeight="1">
      <c r="E594" s="19"/>
    </row>
    <row r="595" ht="15.75" customHeight="1">
      <c r="E595" s="19"/>
    </row>
    <row r="596" ht="15.75" customHeight="1">
      <c r="E596" s="19"/>
    </row>
    <row r="597" ht="15.75" customHeight="1">
      <c r="E597" s="19"/>
    </row>
    <row r="598" ht="15.75" customHeight="1">
      <c r="E598" s="19"/>
    </row>
    <row r="599" ht="15.75" customHeight="1">
      <c r="E599" s="19"/>
    </row>
    <row r="600" ht="15.75" customHeight="1">
      <c r="E600" s="19"/>
    </row>
    <row r="601" ht="15.75" customHeight="1">
      <c r="E601" s="19"/>
    </row>
    <row r="602" ht="15.75" customHeight="1">
      <c r="E602" s="19"/>
    </row>
    <row r="603" ht="15.75" customHeight="1">
      <c r="E603" s="19"/>
    </row>
    <row r="604" ht="15.75" customHeight="1">
      <c r="E604" s="19"/>
    </row>
    <row r="605" ht="15.75" customHeight="1">
      <c r="E605" s="19"/>
    </row>
    <row r="606" ht="15.75" customHeight="1">
      <c r="E606" s="19"/>
    </row>
    <row r="607" ht="15.75" customHeight="1">
      <c r="E607" s="19"/>
    </row>
    <row r="608" ht="15.75" customHeight="1">
      <c r="E608" s="19"/>
    </row>
    <row r="609" ht="15.75" customHeight="1">
      <c r="E609" s="19"/>
    </row>
    <row r="610" ht="15.75" customHeight="1">
      <c r="E610" s="19"/>
    </row>
    <row r="611" ht="15.75" customHeight="1">
      <c r="E611" s="19"/>
    </row>
    <row r="612" ht="15.75" customHeight="1">
      <c r="E612" s="19"/>
    </row>
    <row r="613" ht="15.75" customHeight="1">
      <c r="E613" s="19"/>
    </row>
    <row r="614" ht="15.75" customHeight="1">
      <c r="E614" s="19"/>
    </row>
    <row r="615" ht="15.75" customHeight="1">
      <c r="E615" s="19"/>
    </row>
    <row r="616" ht="15.75" customHeight="1">
      <c r="E616" s="19"/>
    </row>
    <row r="617" ht="15.75" customHeight="1">
      <c r="E617" s="19"/>
    </row>
    <row r="618" ht="15.75" customHeight="1">
      <c r="E618" s="19"/>
    </row>
    <row r="619" ht="15.75" customHeight="1">
      <c r="E619" s="19"/>
    </row>
    <row r="620" ht="15.75" customHeight="1">
      <c r="E620" s="19"/>
    </row>
    <row r="621" ht="15.75" customHeight="1">
      <c r="E621" s="19"/>
    </row>
    <row r="622" ht="15.75" customHeight="1">
      <c r="E622" s="19"/>
    </row>
    <row r="623" ht="15.75" customHeight="1">
      <c r="E623" s="19"/>
    </row>
    <row r="624" ht="15.75" customHeight="1">
      <c r="E624" s="19"/>
    </row>
    <row r="625" ht="15.75" customHeight="1">
      <c r="E625" s="19"/>
    </row>
    <row r="626" ht="15.75" customHeight="1">
      <c r="E626" s="19"/>
    </row>
    <row r="627" ht="15.75" customHeight="1">
      <c r="E627" s="19"/>
    </row>
    <row r="628" ht="15.75" customHeight="1">
      <c r="E628" s="19"/>
    </row>
    <row r="629" ht="15.75" customHeight="1">
      <c r="E629" s="19"/>
    </row>
    <row r="630" ht="15.75" customHeight="1">
      <c r="E630" s="19"/>
    </row>
    <row r="631" ht="15.75" customHeight="1">
      <c r="E631" s="19"/>
    </row>
    <row r="632" ht="15.75" customHeight="1">
      <c r="E632" s="19"/>
    </row>
    <row r="633" ht="15.75" customHeight="1">
      <c r="E633" s="19"/>
    </row>
    <row r="634" ht="15.75" customHeight="1">
      <c r="E634" s="19"/>
    </row>
    <row r="635" ht="15.75" customHeight="1">
      <c r="E635" s="19"/>
    </row>
    <row r="636" ht="15.75" customHeight="1">
      <c r="E636" s="19"/>
    </row>
    <row r="637" ht="15.75" customHeight="1">
      <c r="E637" s="19"/>
    </row>
    <row r="638" ht="15.75" customHeight="1">
      <c r="E638" s="19"/>
    </row>
    <row r="639" ht="15.75" customHeight="1">
      <c r="E639" s="19"/>
    </row>
    <row r="640" ht="15.75" customHeight="1">
      <c r="E640" s="19"/>
    </row>
    <row r="641" ht="15.75" customHeight="1">
      <c r="E641" s="19"/>
    </row>
    <row r="642" ht="15.75" customHeight="1">
      <c r="E642" s="19"/>
    </row>
    <row r="643" ht="15.75" customHeight="1">
      <c r="E643" s="19"/>
    </row>
    <row r="644" ht="15.75" customHeight="1">
      <c r="E644" s="19"/>
    </row>
    <row r="645" ht="15.75" customHeight="1">
      <c r="E645" s="19"/>
    </row>
    <row r="646" ht="15.75" customHeight="1">
      <c r="E646" s="19"/>
    </row>
    <row r="647" ht="15.75" customHeight="1">
      <c r="E647" s="19"/>
    </row>
    <row r="648" ht="15.75" customHeight="1">
      <c r="E648" s="19"/>
    </row>
    <row r="649" ht="15.75" customHeight="1">
      <c r="E649" s="19"/>
    </row>
    <row r="650" ht="15.75" customHeight="1">
      <c r="E650" s="19"/>
    </row>
    <row r="651" ht="15.75" customHeight="1">
      <c r="E651" s="19"/>
    </row>
    <row r="652" ht="15.75" customHeight="1">
      <c r="E652" s="19"/>
    </row>
    <row r="653" ht="15.75" customHeight="1">
      <c r="E653" s="19"/>
    </row>
    <row r="654" ht="15.75" customHeight="1">
      <c r="E654" s="19"/>
    </row>
    <row r="655" ht="15.75" customHeight="1">
      <c r="E655" s="19"/>
    </row>
    <row r="656" ht="15.75" customHeight="1">
      <c r="E656" s="19"/>
    </row>
    <row r="657" ht="15.75" customHeight="1">
      <c r="E657" s="19"/>
    </row>
    <row r="658" ht="15.75" customHeight="1">
      <c r="E658" s="19"/>
    </row>
    <row r="659" ht="15.75" customHeight="1">
      <c r="E659" s="19"/>
    </row>
    <row r="660" ht="15.75" customHeight="1">
      <c r="E660" s="19"/>
    </row>
    <row r="661" ht="15.75" customHeight="1">
      <c r="E661" s="19"/>
    </row>
    <row r="662" ht="15.75" customHeight="1">
      <c r="E662" s="19"/>
    </row>
    <row r="663" ht="15.75" customHeight="1">
      <c r="E663" s="19"/>
    </row>
    <row r="664" ht="15.75" customHeight="1">
      <c r="E664" s="19"/>
    </row>
    <row r="665" ht="15.75" customHeight="1">
      <c r="E665" s="19"/>
    </row>
    <row r="666" ht="15.75" customHeight="1">
      <c r="E666" s="19"/>
    </row>
    <row r="667" ht="15.75" customHeight="1">
      <c r="E667" s="19"/>
    </row>
    <row r="668" ht="15.75" customHeight="1">
      <c r="E668" s="19"/>
    </row>
    <row r="669" ht="15.75" customHeight="1">
      <c r="E669" s="19"/>
    </row>
    <row r="670" ht="15.75" customHeight="1">
      <c r="E670" s="19"/>
    </row>
    <row r="671" ht="15.75" customHeight="1">
      <c r="E671" s="19"/>
    </row>
    <row r="672" ht="15.75" customHeight="1">
      <c r="E672" s="19"/>
    </row>
    <row r="673" ht="15.75" customHeight="1">
      <c r="E673" s="19"/>
    </row>
    <row r="674" ht="15.75" customHeight="1">
      <c r="E674" s="19"/>
    </row>
    <row r="675" ht="15.75" customHeight="1">
      <c r="E675" s="19"/>
    </row>
    <row r="676" ht="15.75" customHeight="1">
      <c r="E676" s="19"/>
    </row>
    <row r="677" ht="15.75" customHeight="1">
      <c r="E677" s="19"/>
    </row>
    <row r="678" ht="15.75" customHeight="1">
      <c r="E678" s="19"/>
    </row>
    <row r="679" ht="15.75" customHeight="1">
      <c r="E679" s="19"/>
    </row>
    <row r="680" ht="15.75" customHeight="1">
      <c r="E680" s="19"/>
    </row>
    <row r="681" ht="15.75" customHeight="1">
      <c r="E681" s="19"/>
    </row>
    <row r="682" ht="15.75" customHeight="1">
      <c r="E682" s="19"/>
    </row>
    <row r="683" ht="15.75" customHeight="1">
      <c r="E683" s="19"/>
    </row>
    <row r="684" ht="15.75" customHeight="1">
      <c r="E684" s="19"/>
    </row>
    <row r="685" ht="15.75" customHeight="1">
      <c r="E685" s="19"/>
    </row>
    <row r="686" ht="15.75" customHeight="1">
      <c r="E686" s="19"/>
    </row>
    <row r="687" ht="15.75" customHeight="1">
      <c r="E687" s="19"/>
    </row>
    <row r="688" ht="15.75" customHeight="1">
      <c r="E688" s="19"/>
    </row>
    <row r="689" ht="15.75" customHeight="1">
      <c r="E689" s="19"/>
    </row>
    <row r="690" ht="15.75" customHeight="1">
      <c r="E690" s="19"/>
    </row>
    <row r="691" ht="15.75" customHeight="1">
      <c r="E691" s="19"/>
    </row>
    <row r="692" ht="15.75" customHeight="1">
      <c r="E692" s="19"/>
    </row>
    <row r="693" ht="15.75" customHeight="1">
      <c r="E693" s="19"/>
    </row>
    <row r="694" ht="15.75" customHeight="1">
      <c r="E694" s="19"/>
    </row>
    <row r="695" ht="15.75" customHeight="1">
      <c r="E695" s="19"/>
    </row>
    <row r="696" ht="15.75" customHeight="1">
      <c r="E696" s="19"/>
    </row>
    <row r="697" ht="15.75" customHeight="1">
      <c r="E697" s="19"/>
    </row>
    <row r="698" ht="15.75" customHeight="1">
      <c r="E698" s="19"/>
    </row>
    <row r="699" ht="15.75" customHeight="1">
      <c r="E699" s="19"/>
    </row>
    <row r="700" ht="15.75" customHeight="1">
      <c r="E700" s="19"/>
    </row>
    <row r="701" ht="15.75" customHeight="1">
      <c r="E701" s="19"/>
    </row>
    <row r="702" ht="15.75" customHeight="1">
      <c r="E702" s="19"/>
    </row>
    <row r="703" ht="15.75" customHeight="1">
      <c r="E703" s="19"/>
    </row>
    <row r="704" ht="15.75" customHeight="1">
      <c r="E704" s="19"/>
    </row>
    <row r="705" ht="15.75" customHeight="1">
      <c r="E705" s="19"/>
    </row>
    <row r="706" ht="15.75" customHeight="1">
      <c r="E706" s="19"/>
    </row>
    <row r="707" ht="15.75" customHeight="1">
      <c r="E707" s="19"/>
    </row>
    <row r="708" ht="15.75" customHeight="1">
      <c r="E708" s="19"/>
    </row>
    <row r="709" ht="15.75" customHeight="1">
      <c r="E709" s="19"/>
    </row>
    <row r="710" ht="15.75" customHeight="1">
      <c r="E710" s="19"/>
    </row>
    <row r="711" ht="15.75" customHeight="1">
      <c r="E711" s="19"/>
    </row>
    <row r="712" ht="15.75" customHeight="1">
      <c r="E712" s="19"/>
    </row>
    <row r="713" ht="15.75" customHeight="1">
      <c r="E713" s="19"/>
    </row>
    <row r="714" ht="15.75" customHeight="1">
      <c r="E714" s="19"/>
    </row>
    <row r="715" ht="15.75" customHeight="1">
      <c r="E715" s="19"/>
    </row>
    <row r="716" ht="15.75" customHeight="1">
      <c r="E716" s="19"/>
    </row>
    <row r="717" ht="15.75" customHeight="1">
      <c r="E717" s="19"/>
    </row>
    <row r="718" ht="15.75" customHeight="1">
      <c r="E718" s="19"/>
    </row>
    <row r="719" ht="15.75" customHeight="1">
      <c r="E719" s="19"/>
    </row>
    <row r="720" ht="15.75" customHeight="1">
      <c r="E720" s="19"/>
    </row>
    <row r="721" ht="15.75" customHeight="1">
      <c r="E721" s="19"/>
    </row>
    <row r="722" ht="15.75" customHeight="1">
      <c r="E722" s="19"/>
    </row>
    <row r="723" ht="15.75" customHeight="1">
      <c r="E723" s="19"/>
    </row>
    <row r="724" ht="15.75" customHeight="1">
      <c r="E724" s="19"/>
    </row>
    <row r="725" ht="15.75" customHeight="1">
      <c r="E725" s="19"/>
    </row>
    <row r="726" ht="15.75" customHeight="1">
      <c r="E726" s="19"/>
    </row>
    <row r="727" ht="15.75" customHeight="1">
      <c r="E727" s="19"/>
    </row>
    <row r="728" ht="15.75" customHeight="1">
      <c r="E728" s="19"/>
    </row>
    <row r="729" ht="15.75" customHeight="1">
      <c r="E729" s="19"/>
    </row>
    <row r="730" ht="15.75" customHeight="1">
      <c r="E730" s="19"/>
    </row>
    <row r="731" ht="15.75" customHeight="1">
      <c r="E731" s="19"/>
    </row>
    <row r="732" ht="15.75" customHeight="1">
      <c r="E732" s="19"/>
    </row>
    <row r="733" ht="15.75" customHeight="1">
      <c r="E733" s="19"/>
    </row>
    <row r="734" ht="15.75" customHeight="1">
      <c r="E734" s="19"/>
    </row>
    <row r="735" ht="15.75" customHeight="1">
      <c r="E735" s="19"/>
    </row>
    <row r="736" ht="15.75" customHeight="1">
      <c r="E736" s="19"/>
    </row>
    <row r="737" ht="15.75" customHeight="1">
      <c r="E737" s="19"/>
    </row>
    <row r="738" ht="15.75" customHeight="1">
      <c r="E738" s="19"/>
    </row>
    <row r="739" ht="15.75" customHeight="1">
      <c r="E739" s="19"/>
    </row>
    <row r="740" ht="15.75" customHeight="1">
      <c r="E740" s="19"/>
    </row>
    <row r="741" ht="15.75" customHeight="1">
      <c r="E741" s="19"/>
    </row>
    <row r="742" ht="15.75" customHeight="1">
      <c r="E742" s="19"/>
    </row>
    <row r="743" ht="15.75" customHeight="1">
      <c r="E743" s="19"/>
    </row>
    <row r="744" ht="15.75" customHeight="1">
      <c r="E744" s="19"/>
    </row>
    <row r="745" ht="15.75" customHeight="1">
      <c r="E745" s="19"/>
    </row>
    <row r="746" ht="15.75" customHeight="1">
      <c r="E746" s="19"/>
    </row>
    <row r="747" ht="15.75" customHeight="1">
      <c r="E747" s="19"/>
    </row>
    <row r="748" ht="15.75" customHeight="1">
      <c r="E748" s="19"/>
    </row>
    <row r="749" ht="15.75" customHeight="1">
      <c r="E749" s="19"/>
    </row>
    <row r="750" ht="15.75" customHeight="1">
      <c r="E750" s="19"/>
    </row>
    <row r="751" ht="15.75" customHeight="1">
      <c r="E751" s="19"/>
    </row>
    <row r="752" ht="15.75" customHeight="1">
      <c r="E752" s="19"/>
    </row>
    <row r="753" ht="15.75" customHeight="1">
      <c r="E753" s="19"/>
    </row>
    <row r="754" ht="15.75" customHeight="1">
      <c r="E754" s="19"/>
    </row>
    <row r="755" ht="15.75" customHeight="1">
      <c r="E755" s="19"/>
    </row>
    <row r="756" ht="15.75" customHeight="1">
      <c r="E756" s="19"/>
    </row>
    <row r="757" ht="15.75" customHeight="1">
      <c r="E757" s="19"/>
    </row>
    <row r="758" ht="15.75" customHeight="1">
      <c r="E758" s="19"/>
    </row>
    <row r="759" ht="15.75" customHeight="1">
      <c r="E759" s="19"/>
    </row>
    <row r="760" ht="15.75" customHeight="1">
      <c r="E760" s="19"/>
    </row>
    <row r="761" ht="15.75" customHeight="1">
      <c r="E761" s="19"/>
    </row>
    <row r="762" ht="15.75" customHeight="1">
      <c r="E762" s="19"/>
    </row>
    <row r="763" ht="15.75" customHeight="1">
      <c r="E763" s="19"/>
    </row>
    <row r="764" ht="15.75" customHeight="1">
      <c r="E764" s="19"/>
    </row>
    <row r="765" ht="15.75" customHeight="1">
      <c r="E765" s="19"/>
    </row>
    <row r="766" ht="15.75" customHeight="1">
      <c r="E766" s="19"/>
    </row>
    <row r="767" ht="15.75" customHeight="1">
      <c r="E767" s="19"/>
    </row>
    <row r="768" ht="15.75" customHeight="1">
      <c r="E768" s="19"/>
    </row>
    <row r="769" ht="15.75" customHeight="1">
      <c r="E769" s="19"/>
    </row>
    <row r="770" ht="15.75" customHeight="1">
      <c r="E770" s="19"/>
    </row>
    <row r="771" ht="15.75" customHeight="1">
      <c r="E771" s="19"/>
    </row>
    <row r="772" ht="15.75" customHeight="1">
      <c r="E772" s="19"/>
    </row>
    <row r="773" ht="15.75" customHeight="1">
      <c r="E773" s="19"/>
    </row>
    <row r="774" ht="15.75" customHeight="1">
      <c r="E774" s="19"/>
    </row>
    <row r="775" ht="15.75" customHeight="1">
      <c r="E775" s="19"/>
    </row>
    <row r="776" ht="15.75" customHeight="1">
      <c r="E776" s="19"/>
    </row>
    <row r="777" ht="15.75" customHeight="1">
      <c r="E777" s="19"/>
    </row>
    <row r="778" ht="15.75" customHeight="1">
      <c r="E778" s="19"/>
    </row>
    <row r="779" ht="15.75" customHeight="1">
      <c r="E779" s="19"/>
    </row>
    <row r="780" ht="15.75" customHeight="1">
      <c r="E780" s="19"/>
    </row>
    <row r="781" ht="15.75" customHeight="1">
      <c r="E781" s="19"/>
    </row>
    <row r="782" ht="15.75" customHeight="1">
      <c r="E782" s="19"/>
    </row>
    <row r="783" ht="15.75" customHeight="1">
      <c r="E783" s="19"/>
    </row>
    <row r="784" ht="15.75" customHeight="1">
      <c r="E784" s="19"/>
    </row>
    <row r="785" ht="15.75" customHeight="1">
      <c r="E785" s="19"/>
    </row>
    <row r="786" ht="15.75" customHeight="1">
      <c r="E786" s="19"/>
    </row>
    <row r="787" ht="15.75" customHeight="1">
      <c r="E787" s="19"/>
    </row>
    <row r="788" ht="15.75" customHeight="1">
      <c r="E788" s="19"/>
    </row>
    <row r="789" ht="15.75" customHeight="1">
      <c r="E789" s="19"/>
    </row>
    <row r="790" ht="15.75" customHeight="1">
      <c r="E790" s="19"/>
    </row>
    <row r="791" ht="15.75" customHeight="1">
      <c r="E791" s="19"/>
    </row>
    <row r="792" ht="15.75" customHeight="1">
      <c r="E792" s="19"/>
    </row>
    <row r="793" ht="15.75" customHeight="1">
      <c r="E793" s="19"/>
    </row>
    <row r="794" ht="15.75" customHeight="1">
      <c r="E794" s="19"/>
    </row>
    <row r="795" ht="15.75" customHeight="1">
      <c r="E795" s="19"/>
    </row>
    <row r="796" ht="15.75" customHeight="1">
      <c r="E796" s="19"/>
    </row>
    <row r="797" ht="15.75" customHeight="1">
      <c r="E797" s="19"/>
    </row>
    <row r="798" ht="15.75" customHeight="1">
      <c r="E798" s="19"/>
    </row>
    <row r="799" ht="15.75" customHeight="1">
      <c r="E799" s="19"/>
    </row>
    <row r="800" ht="15.75" customHeight="1">
      <c r="E800" s="19"/>
    </row>
    <row r="801" ht="15.75" customHeight="1">
      <c r="E801" s="19"/>
    </row>
    <row r="802" ht="15.75" customHeight="1">
      <c r="E802" s="19"/>
    </row>
    <row r="803" ht="15.75" customHeight="1">
      <c r="E803" s="19"/>
    </row>
    <row r="804" ht="15.75" customHeight="1">
      <c r="E804" s="19"/>
    </row>
    <row r="805" ht="15.75" customHeight="1">
      <c r="E805" s="19"/>
    </row>
    <row r="806" ht="15.75" customHeight="1">
      <c r="E806" s="19"/>
    </row>
    <row r="807" ht="15.75" customHeight="1">
      <c r="E807" s="19"/>
    </row>
    <row r="808" ht="15.75" customHeight="1">
      <c r="E808" s="19"/>
    </row>
    <row r="809" ht="15.75" customHeight="1">
      <c r="E809" s="19"/>
    </row>
    <row r="810" ht="15.75" customHeight="1">
      <c r="E810" s="19"/>
    </row>
    <row r="811" ht="15.75" customHeight="1">
      <c r="E811" s="19"/>
    </row>
    <row r="812" ht="15.75" customHeight="1">
      <c r="E812" s="19"/>
    </row>
    <row r="813" ht="15.75" customHeight="1">
      <c r="E813" s="19"/>
    </row>
    <row r="814" ht="15.75" customHeight="1">
      <c r="E814" s="19"/>
    </row>
    <row r="815" ht="15.75" customHeight="1">
      <c r="E815" s="19"/>
    </row>
    <row r="816" ht="15.75" customHeight="1">
      <c r="E816" s="19"/>
    </row>
    <row r="817" ht="15.75" customHeight="1">
      <c r="E817" s="19"/>
    </row>
    <row r="818" ht="15.75" customHeight="1">
      <c r="E818" s="19"/>
    </row>
    <row r="819" ht="15.75" customHeight="1">
      <c r="E819" s="19"/>
    </row>
    <row r="820" ht="15.75" customHeight="1">
      <c r="E820" s="19"/>
    </row>
    <row r="821" ht="15.75" customHeight="1">
      <c r="E821" s="19"/>
    </row>
    <row r="822" ht="15.75" customHeight="1">
      <c r="E822" s="19"/>
    </row>
    <row r="823" ht="15.75" customHeight="1">
      <c r="E823" s="19"/>
    </row>
    <row r="824" ht="15.75" customHeight="1">
      <c r="E824" s="19"/>
    </row>
    <row r="825" ht="15.75" customHeight="1">
      <c r="E825" s="19"/>
    </row>
    <row r="826" ht="15.75" customHeight="1">
      <c r="E826" s="19"/>
    </row>
    <row r="827" ht="15.75" customHeight="1">
      <c r="E827" s="19"/>
    </row>
    <row r="828" ht="15.75" customHeight="1">
      <c r="E828" s="19"/>
    </row>
    <row r="829" ht="15.75" customHeight="1">
      <c r="E829" s="19"/>
    </row>
    <row r="830" ht="15.75" customHeight="1">
      <c r="E830" s="19"/>
    </row>
    <row r="831" ht="15.75" customHeight="1">
      <c r="E831" s="19"/>
    </row>
    <row r="832" ht="15.75" customHeight="1">
      <c r="E832" s="19"/>
    </row>
    <row r="833" ht="15.75" customHeight="1">
      <c r="E833" s="19"/>
    </row>
    <row r="834" ht="15.75" customHeight="1">
      <c r="E834" s="19"/>
    </row>
    <row r="835" ht="15.75" customHeight="1">
      <c r="E835" s="19"/>
    </row>
    <row r="836" ht="15.75" customHeight="1">
      <c r="E836" s="19"/>
    </row>
    <row r="837" ht="15.75" customHeight="1">
      <c r="E837" s="19"/>
    </row>
    <row r="838" ht="15.75" customHeight="1">
      <c r="E838" s="19"/>
    </row>
    <row r="839" ht="15.75" customHeight="1">
      <c r="E839" s="19"/>
    </row>
    <row r="840" ht="15.75" customHeight="1">
      <c r="E840" s="19"/>
    </row>
    <row r="841" ht="15.75" customHeight="1">
      <c r="E841" s="19"/>
    </row>
    <row r="842" ht="15.75" customHeight="1">
      <c r="E842" s="19"/>
    </row>
    <row r="843" ht="15.75" customHeight="1">
      <c r="E843" s="19"/>
    </row>
    <row r="844" ht="15.75" customHeight="1">
      <c r="E844" s="19"/>
    </row>
    <row r="845" ht="15.75" customHeight="1">
      <c r="E845" s="19"/>
    </row>
    <row r="846" ht="15.75" customHeight="1">
      <c r="E846" s="19"/>
    </row>
    <row r="847" ht="15.75" customHeight="1">
      <c r="E847" s="19"/>
    </row>
    <row r="848" ht="15.75" customHeight="1">
      <c r="E848" s="19"/>
    </row>
    <row r="849" ht="15.75" customHeight="1">
      <c r="E849" s="19"/>
    </row>
    <row r="850" ht="15.75" customHeight="1">
      <c r="E850" s="19"/>
    </row>
    <row r="851" ht="15.75" customHeight="1">
      <c r="E851" s="19"/>
    </row>
    <row r="852" ht="15.75" customHeight="1">
      <c r="E852" s="19"/>
    </row>
    <row r="853" ht="15.75" customHeight="1">
      <c r="E853" s="19"/>
    </row>
    <row r="854" ht="15.75" customHeight="1">
      <c r="E854" s="19"/>
    </row>
    <row r="855" ht="15.75" customHeight="1">
      <c r="E855" s="19"/>
    </row>
    <row r="856" ht="15.75" customHeight="1">
      <c r="E856" s="19"/>
    </row>
    <row r="857" ht="15.75" customHeight="1">
      <c r="E857" s="19"/>
    </row>
    <row r="858" ht="15.75" customHeight="1">
      <c r="E858" s="19"/>
    </row>
    <row r="859" ht="15.75" customHeight="1">
      <c r="E859" s="19"/>
    </row>
    <row r="860" ht="15.75" customHeight="1">
      <c r="E860" s="19"/>
    </row>
    <row r="861" ht="15.75" customHeight="1">
      <c r="E861" s="19"/>
    </row>
    <row r="862" ht="15.75" customHeight="1">
      <c r="E862" s="19"/>
    </row>
    <row r="863" ht="15.75" customHeight="1">
      <c r="E863" s="19"/>
    </row>
    <row r="864" ht="15.75" customHeight="1">
      <c r="E864" s="19"/>
    </row>
    <row r="865" ht="15.75" customHeight="1">
      <c r="E865" s="19"/>
    </row>
    <row r="866" ht="15.75" customHeight="1">
      <c r="E866" s="19"/>
    </row>
    <row r="867" ht="15.75" customHeight="1">
      <c r="E867" s="19"/>
    </row>
    <row r="868" ht="15.75" customHeight="1">
      <c r="E868" s="19"/>
    </row>
    <row r="869" ht="15.75" customHeight="1">
      <c r="E869" s="19"/>
    </row>
    <row r="870" ht="15.75" customHeight="1">
      <c r="E870" s="19"/>
    </row>
    <row r="871" ht="15.75" customHeight="1">
      <c r="E871" s="19"/>
    </row>
    <row r="872" ht="15.75" customHeight="1">
      <c r="E872" s="19"/>
    </row>
    <row r="873" ht="15.75" customHeight="1">
      <c r="E873" s="19"/>
    </row>
    <row r="874" ht="15.75" customHeight="1">
      <c r="E874" s="19"/>
    </row>
    <row r="875" ht="15.75" customHeight="1">
      <c r="E875" s="19"/>
    </row>
    <row r="876" ht="15.75" customHeight="1">
      <c r="E876" s="19"/>
    </row>
    <row r="877" ht="15.75" customHeight="1">
      <c r="E877" s="19"/>
    </row>
    <row r="878" ht="15.75" customHeight="1">
      <c r="E878" s="19"/>
    </row>
    <row r="879" ht="15.75" customHeight="1">
      <c r="E879" s="19"/>
    </row>
    <row r="880" ht="15.75" customHeight="1">
      <c r="E880" s="19"/>
    </row>
    <row r="881" ht="15.75" customHeight="1">
      <c r="E881" s="19"/>
    </row>
    <row r="882" ht="15.75" customHeight="1">
      <c r="E882" s="19"/>
    </row>
    <row r="883" ht="15.75" customHeight="1">
      <c r="E883" s="19"/>
    </row>
    <row r="884" ht="15.75" customHeight="1">
      <c r="E884" s="19"/>
    </row>
    <row r="885" ht="15.75" customHeight="1">
      <c r="E885" s="19"/>
    </row>
    <row r="886" ht="15.75" customHeight="1">
      <c r="E886" s="19"/>
    </row>
    <row r="887" ht="15.75" customHeight="1">
      <c r="E887" s="19"/>
    </row>
    <row r="888" ht="15.75" customHeight="1">
      <c r="E888" s="19"/>
    </row>
    <row r="889" ht="15.75" customHeight="1">
      <c r="E889" s="19"/>
    </row>
    <row r="890" ht="15.75" customHeight="1">
      <c r="E890" s="19"/>
    </row>
    <row r="891" ht="15.75" customHeight="1">
      <c r="E891" s="19"/>
    </row>
    <row r="892" ht="15.75" customHeight="1">
      <c r="E892" s="19"/>
    </row>
    <row r="893" ht="15.75" customHeight="1">
      <c r="E893" s="19"/>
    </row>
    <row r="894" ht="15.75" customHeight="1">
      <c r="E894" s="19"/>
    </row>
    <row r="895" ht="15.75" customHeight="1">
      <c r="E895" s="19"/>
    </row>
    <row r="896" ht="15.75" customHeight="1">
      <c r="E896" s="19"/>
    </row>
    <row r="897" ht="15.75" customHeight="1">
      <c r="E897" s="19"/>
    </row>
    <row r="898" ht="15.75" customHeight="1">
      <c r="E898" s="19"/>
    </row>
    <row r="899" ht="15.75" customHeight="1">
      <c r="E899" s="19"/>
    </row>
    <row r="900" ht="15.75" customHeight="1">
      <c r="E900" s="19"/>
    </row>
    <row r="901" ht="15.75" customHeight="1">
      <c r="E901" s="19"/>
    </row>
    <row r="902" ht="15.75" customHeight="1">
      <c r="E902" s="19"/>
    </row>
    <row r="903" ht="15.75" customHeight="1">
      <c r="E903" s="19"/>
    </row>
    <row r="904" ht="15.75" customHeight="1">
      <c r="E904" s="19"/>
    </row>
    <row r="905" ht="15.75" customHeight="1">
      <c r="E905" s="19"/>
    </row>
    <row r="906" ht="15.75" customHeight="1">
      <c r="E906" s="19"/>
    </row>
    <row r="907" ht="15.75" customHeight="1">
      <c r="E907" s="19"/>
    </row>
    <row r="908" ht="15.75" customHeight="1">
      <c r="E908" s="19"/>
    </row>
    <row r="909" ht="15.75" customHeight="1">
      <c r="E909" s="19"/>
    </row>
    <row r="910" ht="15.75" customHeight="1">
      <c r="E910" s="19"/>
    </row>
    <row r="911" ht="15.75" customHeight="1">
      <c r="E911" s="19"/>
    </row>
    <row r="912" ht="15.75" customHeight="1">
      <c r="E912" s="19"/>
    </row>
    <row r="913" ht="15.75" customHeight="1">
      <c r="E913" s="19"/>
    </row>
    <row r="914" ht="15.75" customHeight="1">
      <c r="E914" s="19"/>
    </row>
    <row r="915" ht="15.75" customHeight="1">
      <c r="E915" s="19"/>
    </row>
    <row r="916" ht="15.75" customHeight="1">
      <c r="E916" s="19"/>
    </row>
    <row r="917" ht="15.75" customHeight="1">
      <c r="E917" s="19"/>
    </row>
    <row r="918" ht="15.75" customHeight="1">
      <c r="E918" s="19"/>
    </row>
    <row r="919" ht="15.75" customHeight="1">
      <c r="E919" s="19"/>
    </row>
    <row r="920" ht="15.75" customHeight="1">
      <c r="E920" s="19"/>
    </row>
    <row r="921" ht="15.75" customHeight="1">
      <c r="E921" s="19"/>
    </row>
    <row r="922" ht="15.75" customHeight="1">
      <c r="E922" s="19"/>
    </row>
    <row r="923" ht="15.75" customHeight="1">
      <c r="E923" s="19"/>
    </row>
    <row r="924" ht="15.75" customHeight="1">
      <c r="E924" s="19"/>
    </row>
    <row r="925" ht="15.75" customHeight="1">
      <c r="E925" s="19"/>
    </row>
    <row r="926" ht="15.75" customHeight="1">
      <c r="E926" s="19"/>
    </row>
    <row r="927" ht="15.75" customHeight="1">
      <c r="E927" s="19"/>
    </row>
    <row r="928" ht="15.75" customHeight="1">
      <c r="E928" s="19"/>
    </row>
    <row r="929" ht="15.75" customHeight="1">
      <c r="E929" s="19"/>
    </row>
    <row r="930" ht="15.75" customHeight="1">
      <c r="E930" s="19"/>
    </row>
    <row r="931" ht="15.75" customHeight="1">
      <c r="E931" s="19"/>
    </row>
    <row r="932" ht="15.75" customHeight="1">
      <c r="E932" s="19"/>
    </row>
    <row r="933" ht="15.75" customHeight="1">
      <c r="E933" s="19"/>
    </row>
    <row r="934" ht="15.75" customHeight="1">
      <c r="E934" s="19"/>
    </row>
    <row r="935" ht="15.75" customHeight="1">
      <c r="E935" s="19"/>
    </row>
    <row r="936" ht="15.75" customHeight="1">
      <c r="E936" s="19"/>
    </row>
    <row r="937" ht="15.75" customHeight="1">
      <c r="E937" s="19"/>
    </row>
    <row r="938" ht="15.75" customHeight="1">
      <c r="E938" s="19"/>
    </row>
    <row r="939" ht="15.75" customHeight="1">
      <c r="E939" s="19"/>
    </row>
    <row r="940" ht="15.75" customHeight="1">
      <c r="E940" s="19"/>
    </row>
    <row r="941" ht="15.75" customHeight="1">
      <c r="E941" s="19"/>
    </row>
    <row r="942" ht="15.75" customHeight="1">
      <c r="E942" s="19"/>
    </row>
    <row r="943" ht="15.75" customHeight="1">
      <c r="E943" s="19"/>
    </row>
    <row r="944" ht="15.75" customHeight="1">
      <c r="E944" s="19"/>
    </row>
    <row r="945" ht="15.75" customHeight="1">
      <c r="E945" s="19"/>
    </row>
    <row r="946" ht="15.75" customHeight="1">
      <c r="E946" s="19"/>
    </row>
    <row r="947" ht="15.75" customHeight="1">
      <c r="E947" s="19"/>
    </row>
    <row r="948" ht="15.75" customHeight="1">
      <c r="E948" s="19"/>
    </row>
    <row r="949" ht="15.75" customHeight="1">
      <c r="E949" s="19"/>
    </row>
    <row r="950" ht="15.75" customHeight="1">
      <c r="E950" s="19"/>
    </row>
    <row r="951" ht="15.75" customHeight="1">
      <c r="E951" s="19"/>
    </row>
    <row r="952" ht="15.75" customHeight="1">
      <c r="E952" s="19"/>
    </row>
    <row r="953" ht="15.75" customHeight="1">
      <c r="E953" s="19"/>
    </row>
    <row r="954" ht="15.75" customHeight="1">
      <c r="E954" s="19"/>
    </row>
    <row r="955" ht="15.75" customHeight="1">
      <c r="E955" s="19"/>
    </row>
    <row r="956" ht="15.75" customHeight="1">
      <c r="E956" s="19"/>
    </row>
    <row r="957" ht="15.75" customHeight="1">
      <c r="E957" s="19"/>
    </row>
    <row r="958" ht="15.75" customHeight="1">
      <c r="E958" s="19"/>
    </row>
    <row r="959" ht="15.75" customHeight="1">
      <c r="E959" s="19"/>
    </row>
    <row r="960" ht="15.75" customHeight="1">
      <c r="E960" s="19"/>
    </row>
    <row r="961" ht="15.75" customHeight="1">
      <c r="E961" s="19"/>
    </row>
    <row r="962" ht="15.75" customHeight="1">
      <c r="E962" s="19"/>
    </row>
    <row r="963" ht="15.75" customHeight="1">
      <c r="E963" s="19"/>
    </row>
    <row r="964" ht="15.75" customHeight="1">
      <c r="E964" s="19"/>
    </row>
    <row r="965" ht="15.75" customHeight="1">
      <c r="E965" s="19"/>
    </row>
    <row r="966" ht="15.75" customHeight="1">
      <c r="E966" s="19"/>
    </row>
    <row r="967" ht="15.75" customHeight="1">
      <c r="E967" s="19"/>
    </row>
    <row r="968" ht="15.75" customHeight="1">
      <c r="E968" s="19"/>
    </row>
    <row r="969" ht="15.75" customHeight="1">
      <c r="E969" s="19"/>
    </row>
    <row r="970" ht="15.75" customHeight="1">
      <c r="E970" s="19"/>
    </row>
    <row r="971" ht="15.75" customHeight="1">
      <c r="E971" s="19"/>
    </row>
    <row r="972" ht="15.75" customHeight="1">
      <c r="E972" s="19"/>
    </row>
    <row r="973" ht="15.75" customHeight="1">
      <c r="E973" s="19"/>
    </row>
    <row r="974" ht="15.75" customHeight="1">
      <c r="E974" s="19"/>
    </row>
    <row r="975" ht="15.75" customHeight="1">
      <c r="E975" s="19"/>
    </row>
    <row r="976" ht="15.75" customHeight="1">
      <c r="E976" s="19"/>
    </row>
    <row r="977" ht="15.75" customHeight="1">
      <c r="E977" s="19"/>
    </row>
    <row r="978" ht="15.75" customHeight="1">
      <c r="E978" s="19"/>
    </row>
    <row r="979" ht="15.75" customHeight="1">
      <c r="E979" s="19"/>
    </row>
    <row r="980" ht="15.75" customHeight="1">
      <c r="E980" s="19"/>
    </row>
    <row r="981" ht="15.75" customHeight="1">
      <c r="E981" s="19"/>
    </row>
    <row r="982" ht="15.75" customHeight="1">
      <c r="E982" s="19"/>
    </row>
    <row r="983" ht="15.75" customHeight="1">
      <c r="E983" s="19"/>
    </row>
    <row r="984" ht="15.75" customHeight="1">
      <c r="E984" s="19"/>
    </row>
    <row r="985" ht="15.75" customHeight="1">
      <c r="E985" s="19"/>
    </row>
    <row r="986" ht="15.75" customHeight="1">
      <c r="E986" s="19"/>
    </row>
    <row r="987" ht="15.75" customHeight="1">
      <c r="E987" s="19"/>
    </row>
    <row r="988" ht="15.75" customHeight="1">
      <c r="E988" s="19"/>
    </row>
    <row r="989" ht="15.75" customHeight="1">
      <c r="E989" s="19"/>
    </row>
    <row r="990" ht="15.75" customHeight="1">
      <c r="E990" s="19"/>
    </row>
    <row r="991" ht="15.75" customHeight="1">
      <c r="E991" s="19"/>
    </row>
    <row r="992" ht="15.75" customHeight="1">
      <c r="E992" s="19"/>
    </row>
    <row r="993" ht="15.75" customHeight="1">
      <c r="E993" s="19"/>
    </row>
    <row r="994" ht="15.75" customHeight="1">
      <c r="E994" s="19"/>
    </row>
    <row r="995" ht="15.75" customHeight="1">
      <c r="E995" s="19"/>
    </row>
    <row r="996" ht="15.75" customHeight="1">
      <c r="E996" s="19"/>
    </row>
    <row r="997" ht="15.75" customHeight="1">
      <c r="E997" s="19"/>
    </row>
    <row r="998" ht="15.75" customHeight="1">
      <c r="E998" s="19"/>
    </row>
    <row r="999" ht="15.75" customHeight="1">
      <c r="E999" s="19"/>
    </row>
    <row r="1000" ht="15.75" customHeight="1">
      <c r="E1000" s="19"/>
    </row>
  </sheetData>
  <mergeCells count="12">
    <mergeCell ref="H9:J9"/>
    <mergeCell ref="H10:J10"/>
    <mergeCell ref="M25:N25"/>
    <mergeCell ref="Q25:R25"/>
    <mergeCell ref="B2:AC2"/>
    <mergeCell ref="H4:J4"/>
    <mergeCell ref="M4:N4"/>
    <mergeCell ref="Q4:R4"/>
    <mergeCell ref="W4:AD4"/>
    <mergeCell ref="W5:AD5"/>
    <mergeCell ref="U7:U17"/>
    <mergeCell ref="H11:J11"/>
  </mergeCells>
  <printOptions/>
  <pageMargins bottom="0.75" footer="0.0" header="0.0" left="0.7" right="0.7" top="0.75"/>
  <pageSetup fitToHeight="0" orientation="landscape"/>
  <headerFooter>
    <oddFooter>&amp;LPrinted on &amp;D at &amp;T&amp;C&amp;A&amp;R&amp;P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7.0" ySplit="7.0" topLeftCell="H8" activePane="bottomRight" state="frozen"/>
      <selection activeCell="H1" sqref="H1" pane="topRight"/>
      <selection activeCell="A8" sqref="A8" pane="bottomLeft"/>
      <selection activeCell="H8" sqref="H8" pane="bottomRight"/>
    </sheetView>
  </sheetViews>
  <sheetFormatPr customHeight="1" defaultColWidth="14.43" defaultRowHeight="15.0" outlineLevelRow="2"/>
  <cols>
    <col customWidth="1" min="1" max="3" width="3.0"/>
    <col customWidth="1" min="4" max="4" width="33.29"/>
    <col customWidth="1" min="5" max="5" width="8.57"/>
    <col customWidth="1" min="6" max="6" width="12.57"/>
    <col customWidth="1" min="7" max="7" width="1.57"/>
    <col customWidth="1" min="8" max="8" width="12.14"/>
    <col customWidth="1" min="9" max="9" width="1.29"/>
    <col customWidth="1" min="10" max="10" width="11.0"/>
    <col customWidth="1" min="11" max="11" width="18.57"/>
    <col customWidth="1" min="12" max="22" width="13.29"/>
    <col customWidth="1" min="23" max="26" width="11.71"/>
  </cols>
  <sheetData>
    <row r="1" ht="8.25" customHeight="1">
      <c r="E1" s="19"/>
    </row>
    <row r="2">
      <c r="B2" s="38" t="str">
        <f>Guide!F21</f>
        <v>Capital Budgeting Template</v>
      </c>
    </row>
    <row r="3" ht="9.75" customHeight="1">
      <c r="E3" s="19"/>
    </row>
    <row r="4">
      <c r="E4" s="19"/>
      <c r="J4" s="77" t="s">
        <v>93</v>
      </c>
      <c r="L4" s="78">
        <f t="shared" ref="L4:Z4" si="1">K5+1</f>
        <v>44409</v>
      </c>
      <c r="M4" s="78">
        <f t="shared" si="1"/>
        <v>44774</v>
      </c>
      <c r="N4" s="78">
        <f t="shared" si="1"/>
        <v>45139</v>
      </c>
      <c r="O4" s="78">
        <f t="shared" si="1"/>
        <v>45505</v>
      </c>
      <c r="P4" s="78">
        <f t="shared" si="1"/>
        <v>45870</v>
      </c>
      <c r="Q4" s="78">
        <f t="shared" si="1"/>
        <v>46235</v>
      </c>
      <c r="R4" s="78">
        <f t="shared" si="1"/>
        <v>46600</v>
      </c>
      <c r="S4" s="78">
        <f t="shared" si="1"/>
        <v>46966</v>
      </c>
      <c r="T4" s="78">
        <f t="shared" si="1"/>
        <v>47331</v>
      </c>
      <c r="U4" s="78">
        <f t="shared" si="1"/>
        <v>47696</v>
      </c>
      <c r="V4" s="78">
        <f t="shared" si="1"/>
        <v>48061</v>
      </c>
      <c r="W4" s="78">
        <f t="shared" si="1"/>
        <v>48427</v>
      </c>
      <c r="X4" s="78">
        <f t="shared" si="1"/>
        <v>48792</v>
      </c>
      <c r="Y4" s="78">
        <f t="shared" si="1"/>
        <v>49157</v>
      </c>
      <c r="Z4" s="78">
        <f t="shared" si="1"/>
        <v>49522</v>
      </c>
    </row>
    <row r="5">
      <c r="E5" s="19"/>
      <c r="F5" s="1"/>
      <c r="G5" s="1"/>
      <c r="J5" s="77" t="s">
        <v>94</v>
      </c>
      <c r="K5" s="79">
        <f>F12-1</f>
        <v>44408</v>
      </c>
      <c r="L5" s="78">
        <f t="shared" ref="L5:Z5" si="2">EDATE(K5,$F$16)</f>
        <v>44773</v>
      </c>
      <c r="M5" s="78">
        <f t="shared" si="2"/>
        <v>45138</v>
      </c>
      <c r="N5" s="78">
        <f t="shared" si="2"/>
        <v>45504</v>
      </c>
      <c r="O5" s="78">
        <f t="shared" si="2"/>
        <v>45869</v>
      </c>
      <c r="P5" s="78">
        <f t="shared" si="2"/>
        <v>46234</v>
      </c>
      <c r="Q5" s="78">
        <f t="shared" si="2"/>
        <v>46599</v>
      </c>
      <c r="R5" s="78">
        <f t="shared" si="2"/>
        <v>46965</v>
      </c>
      <c r="S5" s="78">
        <f t="shared" si="2"/>
        <v>47330</v>
      </c>
      <c r="T5" s="78">
        <f t="shared" si="2"/>
        <v>47695</v>
      </c>
      <c r="U5" s="78">
        <f t="shared" si="2"/>
        <v>48060</v>
      </c>
      <c r="V5" s="78">
        <f t="shared" si="2"/>
        <v>48426</v>
      </c>
      <c r="W5" s="78">
        <f t="shared" si="2"/>
        <v>48791</v>
      </c>
      <c r="X5" s="78">
        <f t="shared" si="2"/>
        <v>49156</v>
      </c>
      <c r="Y5" s="78">
        <f t="shared" si="2"/>
        <v>49521</v>
      </c>
      <c r="Z5" s="78">
        <f t="shared" si="2"/>
        <v>49887</v>
      </c>
    </row>
    <row r="6">
      <c r="E6" s="19"/>
      <c r="F6" s="1"/>
      <c r="G6" s="1"/>
      <c r="J6" s="77" t="s">
        <v>95</v>
      </c>
      <c r="K6" s="80">
        <v>0.0</v>
      </c>
      <c r="L6" s="81">
        <f t="shared" ref="L6:Z6" si="3">YEAR(L4)</f>
        <v>2021</v>
      </c>
      <c r="M6" s="81">
        <f t="shared" si="3"/>
        <v>2022</v>
      </c>
      <c r="N6" s="81">
        <f t="shared" si="3"/>
        <v>2023</v>
      </c>
      <c r="O6" s="81">
        <f t="shared" si="3"/>
        <v>2024</v>
      </c>
      <c r="P6" s="81">
        <f t="shared" si="3"/>
        <v>2025</v>
      </c>
      <c r="Q6" s="81">
        <f t="shared" si="3"/>
        <v>2026</v>
      </c>
      <c r="R6" s="81">
        <f t="shared" si="3"/>
        <v>2027</v>
      </c>
      <c r="S6" s="81">
        <f t="shared" si="3"/>
        <v>2028</v>
      </c>
      <c r="T6" s="81">
        <f t="shared" si="3"/>
        <v>2029</v>
      </c>
      <c r="U6" s="81">
        <f t="shared" si="3"/>
        <v>2030</v>
      </c>
      <c r="V6" s="81">
        <f t="shared" si="3"/>
        <v>2031</v>
      </c>
      <c r="W6" s="81">
        <f t="shared" si="3"/>
        <v>2032</v>
      </c>
      <c r="X6" s="81">
        <f t="shared" si="3"/>
        <v>2033</v>
      </c>
      <c r="Y6" s="81">
        <f t="shared" si="3"/>
        <v>2034</v>
      </c>
      <c r="Z6" s="81">
        <f t="shared" si="3"/>
        <v>2035</v>
      </c>
    </row>
    <row r="7" ht="27.75" customHeight="1">
      <c r="D7" s="77" t="s">
        <v>96</v>
      </c>
      <c r="E7" s="82" t="s">
        <v>97</v>
      </c>
      <c r="F7" s="77" t="s">
        <v>98</v>
      </c>
      <c r="G7" s="77"/>
      <c r="H7" s="83" t="s">
        <v>99</v>
      </c>
      <c r="J7" s="84" t="s">
        <v>100</v>
      </c>
      <c r="K7" s="80">
        <v>0.0</v>
      </c>
      <c r="L7" s="85">
        <f t="shared" ref="L7:Z7" si="4">K7+1</f>
        <v>1</v>
      </c>
      <c r="M7" s="85">
        <f t="shared" si="4"/>
        <v>2</v>
      </c>
      <c r="N7" s="85">
        <f t="shared" si="4"/>
        <v>3</v>
      </c>
      <c r="O7" s="85">
        <f t="shared" si="4"/>
        <v>4</v>
      </c>
      <c r="P7" s="85">
        <f t="shared" si="4"/>
        <v>5</v>
      </c>
      <c r="Q7" s="85">
        <f t="shared" si="4"/>
        <v>6</v>
      </c>
      <c r="R7" s="85">
        <f t="shared" si="4"/>
        <v>7</v>
      </c>
      <c r="S7" s="85">
        <f t="shared" si="4"/>
        <v>8</v>
      </c>
      <c r="T7" s="85">
        <f t="shared" si="4"/>
        <v>9</v>
      </c>
      <c r="U7" s="85">
        <f t="shared" si="4"/>
        <v>10</v>
      </c>
      <c r="V7" s="85">
        <f t="shared" si="4"/>
        <v>11</v>
      </c>
      <c r="W7" s="85">
        <f t="shared" si="4"/>
        <v>12</v>
      </c>
      <c r="X7" s="85">
        <f t="shared" si="4"/>
        <v>13</v>
      </c>
      <c r="Y7" s="85">
        <f t="shared" si="4"/>
        <v>14</v>
      </c>
      <c r="Z7" s="85">
        <f t="shared" si="4"/>
        <v>15</v>
      </c>
    </row>
    <row r="8">
      <c r="E8" s="19"/>
      <c r="H8" s="1"/>
    </row>
    <row r="9">
      <c r="B9" s="13" t="s">
        <v>101</v>
      </c>
      <c r="C9" s="13"/>
      <c r="D9" s="13"/>
      <c r="E9" s="13"/>
      <c r="F9" s="13"/>
      <c r="G9" s="13"/>
      <c r="H9" s="86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outlineLevel="1">
      <c r="C10" s="14" t="s">
        <v>102</v>
      </c>
      <c r="D10" s="14"/>
      <c r="E10" s="14"/>
      <c r="F10" s="14"/>
      <c r="G10" s="14"/>
      <c r="H10" s="8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outlineLevel="1">
      <c r="A11" s="19"/>
      <c r="B11" s="19"/>
      <c r="C11" s="19" t="s">
        <v>103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outlineLevel="2">
      <c r="D12" s="17" t="s">
        <v>104</v>
      </c>
      <c r="E12" s="19" t="s">
        <v>105</v>
      </c>
      <c r="F12" s="88">
        <v>44409.0</v>
      </c>
      <c r="H12" s="1"/>
    </row>
    <row r="13" outlineLevel="2">
      <c r="D13" s="17" t="s">
        <v>106</v>
      </c>
      <c r="E13" s="19" t="s">
        <v>107</v>
      </c>
      <c r="F13" s="89">
        <v>0.0</v>
      </c>
      <c r="H13" s="1"/>
      <c r="L13" s="31" t="b">
        <f>L$7&lt;=$F13</f>
        <v>0</v>
      </c>
      <c r="M13" s="31" t="b">
        <f t="shared" ref="M13:Z13" si="5">M$7&lt;=$F13*1</f>
        <v>0</v>
      </c>
      <c r="N13" s="31" t="b">
        <f t="shared" si="5"/>
        <v>0</v>
      </c>
      <c r="O13" s="31" t="b">
        <f t="shared" si="5"/>
        <v>0</v>
      </c>
      <c r="P13" s="31" t="b">
        <f t="shared" si="5"/>
        <v>0</v>
      </c>
      <c r="Q13" s="31" t="b">
        <f t="shared" si="5"/>
        <v>0</v>
      </c>
      <c r="R13" s="31" t="b">
        <f t="shared" si="5"/>
        <v>0</v>
      </c>
      <c r="S13" s="31" t="b">
        <f t="shared" si="5"/>
        <v>0</v>
      </c>
      <c r="T13" s="31" t="b">
        <f t="shared" si="5"/>
        <v>0</v>
      </c>
      <c r="U13" s="31" t="b">
        <f t="shared" si="5"/>
        <v>0</v>
      </c>
      <c r="V13" s="31" t="b">
        <f t="shared" si="5"/>
        <v>0</v>
      </c>
      <c r="W13" s="31" t="b">
        <f t="shared" si="5"/>
        <v>0</v>
      </c>
      <c r="X13" s="31" t="b">
        <f t="shared" si="5"/>
        <v>0</v>
      </c>
      <c r="Y13" s="31" t="b">
        <f t="shared" si="5"/>
        <v>0</v>
      </c>
      <c r="Z13" s="31" t="b">
        <f t="shared" si="5"/>
        <v>0</v>
      </c>
    </row>
    <row r="14" outlineLevel="2">
      <c r="D14" s="17" t="s">
        <v>108</v>
      </c>
      <c r="E14" s="19" t="s">
        <v>107</v>
      </c>
      <c r="F14" s="90">
        <v>1.0</v>
      </c>
      <c r="G14" s="10"/>
      <c r="H14" s="10"/>
      <c r="I14" s="10"/>
      <c r="J14" s="10"/>
      <c r="K14" s="10"/>
      <c r="L14" s="31" t="b">
        <f t="shared" ref="L14:Z14" si="6">L$7=$F14</f>
        <v>1</v>
      </c>
      <c r="M14" s="31" t="b">
        <f t="shared" si="6"/>
        <v>0</v>
      </c>
      <c r="N14" s="31" t="b">
        <f t="shared" si="6"/>
        <v>0</v>
      </c>
      <c r="O14" s="31" t="b">
        <f t="shared" si="6"/>
        <v>0</v>
      </c>
      <c r="P14" s="31" t="b">
        <f t="shared" si="6"/>
        <v>0</v>
      </c>
      <c r="Q14" s="31" t="b">
        <f t="shared" si="6"/>
        <v>0</v>
      </c>
      <c r="R14" s="31" t="b">
        <f t="shared" si="6"/>
        <v>0</v>
      </c>
      <c r="S14" s="31" t="b">
        <f t="shared" si="6"/>
        <v>0</v>
      </c>
      <c r="T14" s="31" t="b">
        <f t="shared" si="6"/>
        <v>0</v>
      </c>
      <c r="U14" s="31" t="b">
        <f t="shared" si="6"/>
        <v>0</v>
      </c>
      <c r="V14" s="31" t="b">
        <f t="shared" si="6"/>
        <v>0</v>
      </c>
      <c r="W14" s="31" t="b">
        <f t="shared" si="6"/>
        <v>0</v>
      </c>
      <c r="X14" s="31" t="b">
        <f t="shared" si="6"/>
        <v>0</v>
      </c>
      <c r="Y14" s="31" t="b">
        <f t="shared" si="6"/>
        <v>0</v>
      </c>
      <c r="Z14" s="31" t="b">
        <f t="shared" si="6"/>
        <v>0</v>
      </c>
    </row>
    <row r="15" outlineLevel="2">
      <c r="D15" s="17" t="s">
        <v>109</v>
      </c>
      <c r="E15" s="19" t="s">
        <v>107</v>
      </c>
      <c r="F15" s="90">
        <v>11.0</v>
      </c>
      <c r="G15" s="10"/>
      <c r="H15" s="10"/>
      <c r="I15" s="10"/>
      <c r="J15" s="10"/>
      <c r="K15" s="10"/>
      <c r="L15" s="31" t="b">
        <f t="shared" ref="L15:Z15" si="7">AND(L$7&gt;=$F14,L$7&lt;=($F15+$F14-1))</f>
        <v>1</v>
      </c>
      <c r="M15" s="31" t="b">
        <f t="shared" si="7"/>
        <v>1</v>
      </c>
      <c r="N15" s="31" t="b">
        <f t="shared" si="7"/>
        <v>1</v>
      </c>
      <c r="O15" s="31" t="b">
        <f t="shared" si="7"/>
        <v>1</v>
      </c>
      <c r="P15" s="31" t="b">
        <f t="shared" si="7"/>
        <v>1</v>
      </c>
      <c r="Q15" s="31" t="b">
        <f t="shared" si="7"/>
        <v>1</v>
      </c>
      <c r="R15" s="31" t="b">
        <f t="shared" si="7"/>
        <v>1</v>
      </c>
      <c r="S15" s="31" t="b">
        <f t="shared" si="7"/>
        <v>1</v>
      </c>
      <c r="T15" s="31" t="b">
        <f t="shared" si="7"/>
        <v>1</v>
      </c>
      <c r="U15" s="31" t="b">
        <f t="shared" si="7"/>
        <v>1</v>
      </c>
      <c r="V15" s="31" t="b">
        <f t="shared" si="7"/>
        <v>1</v>
      </c>
      <c r="W15" s="31" t="b">
        <f t="shared" si="7"/>
        <v>0</v>
      </c>
      <c r="X15" s="31" t="b">
        <f t="shared" si="7"/>
        <v>0</v>
      </c>
      <c r="Y15" s="31" t="b">
        <f t="shared" si="7"/>
        <v>0</v>
      </c>
      <c r="Z15" s="31" t="b">
        <f t="shared" si="7"/>
        <v>0</v>
      </c>
    </row>
    <row r="16" outlineLevel="2">
      <c r="D16" s="17" t="s">
        <v>110</v>
      </c>
      <c r="E16" s="19" t="s">
        <v>111</v>
      </c>
      <c r="F16" s="91">
        <v>12.0</v>
      </c>
    </row>
    <row r="17" outlineLevel="2">
      <c r="D17" s="17" t="s">
        <v>112</v>
      </c>
      <c r="E17" s="19" t="s">
        <v>107</v>
      </c>
      <c r="L17" s="31" t="b">
        <f t="shared" ref="L17:Z17" si="8">L$7&lt;=($F13+$F15)</f>
        <v>1</v>
      </c>
      <c r="M17" s="31" t="b">
        <f t="shared" si="8"/>
        <v>1</v>
      </c>
      <c r="N17" s="31" t="b">
        <f t="shared" si="8"/>
        <v>1</v>
      </c>
      <c r="O17" s="31" t="b">
        <f t="shared" si="8"/>
        <v>1</v>
      </c>
      <c r="P17" s="31" t="b">
        <f t="shared" si="8"/>
        <v>1</v>
      </c>
      <c r="Q17" s="31" t="b">
        <f t="shared" si="8"/>
        <v>1</v>
      </c>
      <c r="R17" s="31" t="b">
        <f t="shared" si="8"/>
        <v>1</v>
      </c>
      <c r="S17" s="31" t="b">
        <f t="shared" si="8"/>
        <v>1</v>
      </c>
      <c r="T17" s="31" t="b">
        <f t="shared" si="8"/>
        <v>1</v>
      </c>
      <c r="U17" s="31" t="b">
        <f t="shared" si="8"/>
        <v>1</v>
      </c>
      <c r="V17" s="31" t="b">
        <f t="shared" si="8"/>
        <v>1</v>
      </c>
      <c r="W17" s="31" t="b">
        <f t="shared" si="8"/>
        <v>0</v>
      </c>
      <c r="X17" s="31" t="b">
        <f t="shared" si="8"/>
        <v>0</v>
      </c>
      <c r="Y17" s="31" t="b">
        <f t="shared" si="8"/>
        <v>0</v>
      </c>
      <c r="Z17" s="31" t="b">
        <f t="shared" si="8"/>
        <v>0</v>
      </c>
    </row>
    <row r="18" outlineLevel="2">
      <c r="E18" s="19"/>
    </row>
    <row r="19" outlineLevel="1">
      <c r="C19" s="14" t="s">
        <v>113</v>
      </c>
      <c r="D19" s="14"/>
      <c r="E19" s="14"/>
      <c r="F19" s="14"/>
      <c r="G19" s="14"/>
      <c r="H19" s="8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outlineLevel="1">
      <c r="A20" s="19"/>
      <c r="B20" s="19"/>
      <c r="C20" s="19" t="s">
        <v>114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 outlineLevel="2">
      <c r="D21" s="2" t="s">
        <v>115</v>
      </c>
      <c r="E21" s="19"/>
    </row>
    <row r="22" ht="15.75" customHeight="1" outlineLevel="2">
      <c r="D22" s="92" t="s">
        <v>116</v>
      </c>
      <c r="E22" s="19" t="str">
        <f>Currency</f>
        <v>usd</v>
      </c>
      <c r="K22" s="69">
        <v>0.0</v>
      </c>
      <c r="L22" s="69">
        <v>0.0</v>
      </c>
      <c r="M22" s="69">
        <v>0.0</v>
      </c>
      <c r="N22" s="69">
        <v>0.0</v>
      </c>
      <c r="O22" s="69">
        <v>0.0</v>
      </c>
      <c r="P22" s="69">
        <v>0.0</v>
      </c>
      <c r="Q22" s="69">
        <v>0.0</v>
      </c>
      <c r="R22" s="69">
        <v>0.0</v>
      </c>
      <c r="S22" s="69">
        <v>0.0</v>
      </c>
      <c r="T22" s="69">
        <v>0.0</v>
      </c>
      <c r="U22" s="69">
        <v>0.0</v>
      </c>
      <c r="V22" s="69">
        <v>0.0</v>
      </c>
      <c r="W22" s="69">
        <v>0.0</v>
      </c>
      <c r="X22" s="69">
        <v>0.0</v>
      </c>
      <c r="Y22" s="69">
        <v>0.0</v>
      </c>
      <c r="Z22" s="69">
        <v>0.0</v>
      </c>
    </row>
    <row r="23" ht="15.75" customHeight="1" outlineLevel="2">
      <c r="D23" s="92" t="s">
        <v>117</v>
      </c>
      <c r="E23" s="19" t="str">
        <f>Currency</f>
        <v>usd</v>
      </c>
      <c r="K23" s="69">
        <v>1.1889666E7</v>
      </c>
      <c r="L23" s="69">
        <v>0.0</v>
      </c>
      <c r="M23" s="69">
        <v>0.0</v>
      </c>
      <c r="N23" s="69">
        <v>0.0</v>
      </c>
      <c r="O23" s="69">
        <v>0.0</v>
      </c>
      <c r="P23" s="69">
        <v>0.0</v>
      </c>
      <c r="Q23" s="69">
        <v>0.0</v>
      </c>
      <c r="R23" s="69">
        <v>0.0</v>
      </c>
      <c r="S23" s="69">
        <v>0.0</v>
      </c>
      <c r="T23" s="69">
        <v>0.0</v>
      </c>
      <c r="U23" s="69">
        <v>0.0</v>
      </c>
      <c r="V23" s="69">
        <v>0.0</v>
      </c>
      <c r="W23" s="69">
        <v>0.0</v>
      </c>
      <c r="X23" s="69">
        <v>0.0</v>
      </c>
      <c r="Y23" s="69">
        <v>0.0</v>
      </c>
      <c r="Z23" s="69">
        <v>0.0</v>
      </c>
    </row>
    <row r="24" ht="15.75" customHeight="1" outlineLevel="2">
      <c r="D24" s="92" t="s">
        <v>118</v>
      </c>
      <c r="E24" s="19" t="str">
        <f>Currency</f>
        <v>usd</v>
      </c>
      <c r="K24" s="69">
        <v>0.0</v>
      </c>
      <c r="L24" s="69">
        <v>0.0</v>
      </c>
      <c r="M24" s="69">
        <v>0.0</v>
      </c>
      <c r="N24" s="69">
        <v>0.0</v>
      </c>
      <c r="O24" s="69">
        <v>0.0</v>
      </c>
      <c r="P24" s="69">
        <v>0.0</v>
      </c>
      <c r="Q24" s="69">
        <v>0.0</v>
      </c>
      <c r="R24" s="69">
        <v>0.0</v>
      </c>
      <c r="S24" s="69">
        <v>0.0</v>
      </c>
      <c r="T24" s="69">
        <v>0.0</v>
      </c>
      <c r="U24" s="69">
        <v>0.0</v>
      </c>
      <c r="V24" s="69">
        <v>0.0</v>
      </c>
      <c r="W24" s="69">
        <v>0.0</v>
      </c>
      <c r="X24" s="69">
        <v>0.0</v>
      </c>
      <c r="Y24" s="69">
        <v>0.0</v>
      </c>
      <c r="Z24" s="69">
        <v>0.0</v>
      </c>
    </row>
    <row r="25" ht="15.75" customHeight="1" outlineLevel="2">
      <c r="D25" s="92" t="s">
        <v>119</v>
      </c>
      <c r="E25" s="19" t="str">
        <f>Currency</f>
        <v>usd</v>
      </c>
      <c r="K25" s="69">
        <v>0.0</v>
      </c>
      <c r="L25" s="69">
        <v>0.0</v>
      </c>
      <c r="M25" s="69">
        <v>0.0</v>
      </c>
      <c r="N25" s="69">
        <v>0.0</v>
      </c>
      <c r="O25" s="69">
        <v>0.0</v>
      </c>
      <c r="P25" s="69">
        <v>0.0</v>
      </c>
      <c r="Q25" s="69">
        <v>0.0</v>
      </c>
      <c r="R25" s="69">
        <v>0.0</v>
      </c>
      <c r="S25" s="69">
        <v>0.0</v>
      </c>
      <c r="T25" s="69">
        <v>0.0</v>
      </c>
      <c r="U25" s="69">
        <v>0.0</v>
      </c>
      <c r="V25" s="69">
        <v>0.0</v>
      </c>
      <c r="W25" s="69">
        <v>0.0</v>
      </c>
      <c r="X25" s="69">
        <v>0.0</v>
      </c>
      <c r="Y25" s="69">
        <v>0.0</v>
      </c>
      <c r="Z25" s="69">
        <v>0.0</v>
      </c>
    </row>
    <row r="26" ht="15.75" customHeight="1" outlineLevel="2">
      <c r="D26" s="92" t="s">
        <v>120</v>
      </c>
      <c r="E26" s="19" t="str">
        <f>Currency</f>
        <v>usd</v>
      </c>
      <c r="K26" s="69">
        <v>0.0</v>
      </c>
      <c r="L26" s="69">
        <v>0.0</v>
      </c>
      <c r="M26" s="69">
        <v>0.0</v>
      </c>
      <c r="N26" s="69">
        <v>0.0</v>
      </c>
      <c r="O26" s="69">
        <v>0.0</v>
      </c>
      <c r="P26" s="69">
        <v>0.0</v>
      </c>
      <c r="Q26" s="69">
        <v>0.0</v>
      </c>
      <c r="R26" s="69">
        <v>0.0</v>
      </c>
      <c r="S26" s="69">
        <v>0.0</v>
      </c>
      <c r="T26" s="69">
        <v>0.0</v>
      </c>
      <c r="U26" s="69">
        <v>0.0</v>
      </c>
      <c r="V26" s="69">
        <v>0.0</v>
      </c>
      <c r="W26" s="69">
        <v>0.0</v>
      </c>
      <c r="X26" s="69">
        <v>0.0</v>
      </c>
      <c r="Y26" s="69">
        <v>0.0</v>
      </c>
      <c r="Z26" s="69">
        <v>0.0</v>
      </c>
    </row>
    <row r="27" ht="15.75" customHeight="1" outlineLevel="2">
      <c r="D27" s="92" t="s">
        <v>121</v>
      </c>
      <c r="E27" s="19" t="str">
        <f>Currency</f>
        <v>usd</v>
      </c>
      <c r="K27" s="69">
        <v>0.0</v>
      </c>
      <c r="L27" s="69">
        <v>0.0</v>
      </c>
      <c r="M27" s="69">
        <v>0.0</v>
      </c>
      <c r="N27" s="69">
        <v>0.0</v>
      </c>
      <c r="O27" s="69">
        <v>0.0</v>
      </c>
      <c r="P27" s="69">
        <v>0.0</v>
      </c>
      <c r="Q27" s="69">
        <v>0.0</v>
      </c>
      <c r="R27" s="69">
        <v>0.0</v>
      </c>
      <c r="S27" s="69">
        <v>0.0</v>
      </c>
      <c r="T27" s="69">
        <v>0.0</v>
      </c>
      <c r="U27" s="69">
        <v>0.0</v>
      </c>
      <c r="V27" s="69">
        <v>0.0</v>
      </c>
      <c r="W27" s="69">
        <v>0.0</v>
      </c>
      <c r="X27" s="69">
        <v>0.0</v>
      </c>
      <c r="Y27" s="69">
        <v>0.0</v>
      </c>
      <c r="Z27" s="69">
        <v>0.0</v>
      </c>
    </row>
    <row r="28" ht="15.75" customHeight="1" outlineLevel="2">
      <c r="D28" s="92" t="s">
        <v>122</v>
      </c>
      <c r="E28" s="19" t="str">
        <f>Currency</f>
        <v>usd</v>
      </c>
      <c r="K28" s="69">
        <v>0.0</v>
      </c>
      <c r="L28" s="69">
        <v>0.0</v>
      </c>
      <c r="M28" s="69">
        <v>0.0</v>
      </c>
      <c r="N28" s="69">
        <v>0.0</v>
      </c>
      <c r="O28" s="69">
        <v>0.0</v>
      </c>
      <c r="P28" s="69">
        <v>0.0</v>
      </c>
      <c r="Q28" s="69">
        <v>0.0</v>
      </c>
      <c r="R28" s="69">
        <v>0.0</v>
      </c>
      <c r="S28" s="69">
        <v>0.0</v>
      </c>
      <c r="T28" s="69">
        <v>0.0</v>
      </c>
      <c r="U28" s="69">
        <v>0.0</v>
      </c>
      <c r="V28" s="69">
        <v>0.0</v>
      </c>
      <c r="W28" s="69">
        <v>0.0</v>
      </c>
      <c r="X28" s="69">
        <v>0.0</v>
      </c>
      <c r="Y28" s="69">
        <v>0.0</v>
      </c>
      <c r="Z28" s="69">
        <v>0.0</v>
      </c>
    </row>
    <row r="29" ht="15.75" customHeight="1" outlineLevel="2">
      <c r="D29" s="92" t="s">
        <v>123</v>
      </c>
      <c r="E29" s="19" t="str">
        <f>Currency</f>
        <v>usd</v>
      </c>
      <c r="K29" s="93">
        <f t="shared" ref="K29:Z29" si="9">IF(K50&gt;0,K50-SUM(K22:K28),0)</f>
        <v>33110334</v>
      </c>
      <c r="L29" s="17">
        <f t="shared" si="9"/>
        <v>0</v>
      </c>
      <c r="M29" s="17">
        <f t="shared" si="9"/>
        <v>0</v>
      </c>
      <c r="N29" s="17">
        <f t="shared" si="9"/>
        <v>0</v>
      </c>
      <c r="O29" s="17">
        <f t="shared" si="9"/>
        <v>0</v>
      </c>
      <c r="P29" s="17">
        <f t="shared" si="9"/>
        <v>0</v>
      </c>
      <c r="Q29" s="17">
        <f t="shared" si="9"/>
        <v>0</v>
      </c>
      <c r="R29" s="17">
        <f t="shared" si="9"/>
        <v>0</v>
      </c>
      <c r="S29" s="17">
        <f t="shared" si="9"/>
        <v>0</v>
      </c>
      <c r="T29" s="17">
        <f t="shared" si="9"/>
        <v>0</v>
      </c>
      <c r="U29" s="17">
        <f t="shared" si="9"/>
        <v>0</v>
      </c>
      <c r="V29" s="17">
        <f t="shared" si="9"/>
        <v>0</v>
      </c>
      <c r="W29" s="17">
        <f t="shared" si="9"/>
        <v>0</v>
      </c>
      <c r="X29" s="17">
        <f t="shared" si="9"/>
        <v>0</v>
      </c>
      <c r="Y29" s="17">
        <f t="shared" si="9"/>
        <v>0</v>
      </c>
      <c r="Z29" s="17">
        <f t="shared" si="9"/>
        <v>0</v>
      </c>
    </row>
    <row r="30" ht="15.75" customHeight="1" outlineLevel="2">
      <c r="D30" s="2" t="s">
        <v>124</v>
      </c>
      <c r="E30" s="19" t="str">
        <f>Currency</f>
        <v>usd</v>
      </c>
      <c r="K30" s="94">
        <f t="shared" ref="K30:Z30" si="10">SUM(K22:K29)</f>
        <v>45000000</v>
      </c>
      <c r="L30" s="94">
        <f t="shared" si="10"/>
        <v>0</v>
      </c>
      <c r="M30" s="94">
        <f t="shared" si="10"/>
        <v>0</v>
      </c>
      <c r="N30" s="94">
        <f t="shared" si="10"/>
        <v>0</v>
      </c>
      <c r="O30" s="94">
        <f t="shared" si="10"/>
        <v>0</v>
      </c>
      <c r="P30" s="94">
        <f t="shared" si="10"/>
        <v>0</v>
      </c>
      <c r="Q30" s="94">
        <f t="shared" si="10"/>
        <v>0</v>
      </c>
      <c r="R30" s="94">
        <f t="shared" si="10"/>
        <v>0</v>
      </c>
      <c r="S30" s="94">
        <f t="shared" si="10"/>
        <v>0</v>
      </c>
      <c r="T30" s="94">
        <f t="shared" si="10"/>
        <v>0</v>
      </c>
      <c r="U30" s="94">
        <f t="shared" si="10"/>
        <v>0</v>
      </c>
      <c r="V30" s="94">
        <f t="shared" si="10"/>
        <v>0</v>
      </c>
      <c r="W30" s="94">
        <f t="shared" si="10"/>
        <v>0</v>
      </c>
      <c r="X30" s="94">
        <f t="shared" si="10"/>
        <v>0</v>
      </c>
      <c r="Y30" s="94">
        <f t="shared" si="10"/>
        <v>0</v>
      </c>
      <c r="Z30" s="94">
        <f t="shared" si="10"/>
        <v>0</v>
      </c>
    </row>
    <row r="31" ht="15.75" customHeight="1" outlineLevel="2">
      <c r="E31" s="19"/>
    </row>
    <row r="32" ht="15.75" customHeight="1" outlineLevel="2">
      <c r="D32" s="92" t="s">
        <v>125</v>
      </c>
      <c r="E32" s="19" t="str">
        <f>Currency</f>
        <v>usd</v>
      </c>
      <c r="L32" s="69">
        <v>0.0</v>
      </c>
      <c r="M32" s="69">
        <v>0.0</v>
      </c>
      <c r="N32" s="69">
        <v>0.0</v>
      </c>
      <c r="O32" s="69">
        <v>0.0</v>
      </c>
      <c r="P32" s="69">
        <v>0.0</v>
      </c>
      <c r="Q32" s="69">
        <v>0.0</v>
      </c>
      <c r="R32" s="69">
        <v>0.0</v>
      </c>
      <c r="S32" s="69">
        <v>0.0</v>
      </c>
      <c r="T32" s="69">
        <v>0.0</v>
      </c>
      <c r="U32" s="69">
        <v>0.0</v>
      </c>
      <c r="V32" s="69">
        <v>0.0</v>
      </c>
      <c r="W32" s="69">
        <v>0.0</v>
      </c>
      <c r="X32" s="69">
        <v>0.0</v>
      </c>
      <c r="Y32" s="69">
        <v>0.0</v>
      </c>
      <c r="Z32" s="69">
        <v>0.0</v>
      </c>
    </row>
    <row r="33" ht="15.75" customHeight="1" outlineLevel="2">
      <c r="D33" s="92" t="s">
        <v>126</v>
      </c>
      <c r="E33" s="19" t="s">
        <v>72</v>
      </c>
      <c r="F33" s="89">
        <f>F15</f>
        <v>11</v>
      </c>
    </row>
    <row r="34" ht="26.25" customHeight="1" outlineLevel="2">
      <c r="D34" s="2" t="s">
        <v>127</v>
      </c>
      <c r="E34" s="19"/>
      <c r="K34" s="95" t="s">
        <v>128</v>
      </c>
      <c r="L34" s="96" t="s">
        <v>129</v>
      </c>
      <c r="M34" s="96" t="s">
        <v>129</v>
      </c>
      <c r="N34" s="96" t="s">
        <v>129</v>
      </c>
      <c r="O34" s="96" t="s">
        <v>129</v>
      </c>
      <c r="P34" s="96" t="s">
        <v>129</v>
      </c>
      <c r="Q34" s="96" t="s">
        <v>129</v>
      </c>
      <c r="R34" s="96" t="s">
        <v>129</v>
      </c>
      <c r="S34" s="96" t="s">
        <v>129</v>
      </c>
      <c r="T34" s="96" t="s">
        <v>129</v>
      </c>
      <c r="U34" s="96" t="s">
        <v>129</v>
      </c>
      <c r="V34" s="96" t="s">
        <v>129</v>
      </c>
      <c r="W34" s="96" t="s">
        <v>129</v>
      </c>
      <c r="X34" s="96" t="s">
        <v>129</v>
      </c>
      <c r="Y34" s="96" t="s">
        <v>129</v>
      </c>
      <c r="Z34" s="96" t="s">
        <v>129</v>
      </c>
    </row>
    <row r="35" ht="15.75" customHeight="1" outlineLevel="2">
      <c r="D35" s="92" t="s">
        <v>130</v>
      </c>
      <c r="E35" s="19" t="str">
        <f>Currency&amp;"/year"</f>
        <v>usd/year</v>
      </c>
      <c r="K35" s="69"/>
      <c r="L35" s="69">
        <v>4183333.33333333</v>
      </c>
      <c r="M35" s="69">
        <v>2.51E7</v>
      </c>
      <c r="N35" s="69">
        <v>2.51E7</v>
      </c>
      <c r="O35" s="69">
        <v>2.51E7</v>
      </c>
      <c r="P35" s="69">
        <v>2.51E7</v>
      </c>
      <c r="Q35" s="69">
        <v>2.51E7</v>
      </c>
      <c r="R35" s="69">
        <v>2.51E7</v>
      </c>
      <c r="S35" s="69">
        <v>2.51E7</v>
      </c>
      <c r="T35" s="69">
        <v>2.51E7</v>
      </c>
      <c r="U35" s="69">
        <v>2.51E7</v>
      </c>
      <c r="V35" s="69">
        <v>2.09166666666667E7</v>
      </c>
      <c r="W35" s="69">
        <v>0.0</v>
      </c>
      <c r="X35" s="69">
        <v>0.0</v>
      </c>
      <c r="Y35" s="69">
        <v>0.0</v>
      </c>
      <c r="Z35" s="69">
        <v>0.0</v>
      </c>
    </row>
    <row r="36" ht="15.75" customHeight="1" outlineLevel="2">
      <c r="D36" s="92" t="s">
        <v>131</v>
      </c>
      <c r="E36" s="19" t="str">
        <f>Currency&amp;"/year"</f>
        <v>usd/year</v>
      </c>
      <c r="K36" s="69"/>
      <c r="L36" s="69">
        <v>1366325.0</v>
      </c>
      <c r="M36" s="69">
        <v>1366325.0</v>
      </c>
      <c r="N36" s="69">
        <v>1366325.0</v>
      </c>
      <c r="O36" s="69">
        <v>1366325.0</v>
      </c>
      <c r="P36" s="69">
        <v>1366325.0</v>
      </c>
      <c r="Q36" s="69">
        <v>1366325.0</v>
      </c>
      <c r="R36" s="69">
        <v>1366325.0</v>
      </c>
      <c r="S36" s="69">
        <v>1366325.0</v>
      </c>
      <c r="T36" s="69">
        <v>1366325.0</v>
      </c>
      <c r="U36" s="69">
        <v>1366325.0</v>
      </c>
      <c r="V36" s="69">
        <v>1366325.0</v>
      </c>
      <c r="W36" s="69">
        <v>0.0</v>
      </c>
      <c r="X36" s="69">
        <v>0.0</v>
      </c>
      <c r="Y36" s="69">
        <v>0.0</v>
      </c>
      <c r="Z36" s="69">
        <v>0.0</v>
      </c>
    </row>
    <row r="37" ht="15.75" customHeight="1" outlineLevel="2">
      <c r="D37" s="92" t="s">
        <v>132</v>
      </c>
      <c r="E37" s="19" t="str">
        <f>Currency&amp;"/year"</f>
        <v>usd/year</v>
      </c>
      <c r="K37" s="69"/>
      <c r="L37" s="69">
        <v>1653200.0</v>
      </c>
      <c r="M37" s="69">
        <v>1653200.0</v>
      </c>
      <c r="N37" s="69">
        <v>1653200.0</v>
      </c>
      <c r="O37" s="69">
        <v>1653200.0</v>
      </c>
      <c r="P37" s="69">
        <v>1653200.0</v>
      </c>
      <c r="Q37" s="69">
        <v>1946340.0</v>
      </c>
      <c r="R37" s="69">
        <v>1946340.0</v>
      </c>
      <c r="S37" s="69">
        <v>1946340.0</v>
      </c>
      <c r="T37" s="69">
        <v>1946340.0</v>
      </c>
      <c r="U37" s="69">
        <v>1946340.0</v>
      </c>
      <c r="V37" s="69">
        <v>1946340.0</v>
      </c>
      <c r="W37" s="69">
        <v>0.0</v>
      </c>
      <c r="X37" s="69">
        <v>0.0</v>
      </c>
      <c r="Y37" s="69">
        <v>0.0</v>
      </c>
      <c r="Z37" s="69">
        <v>0.0</v>
      </c>
    </row>
    <row r="38" ht="15.75" customHeight="1" outlineLevel="2">
      <c r="D38" s="92" t="s">
        <v>118</v>
      </c>
      <c r="E38" s="19" t="str">
        <f>Currency&amp;"/year"</f>
        <v>usd/year</v>
      </c>
      <c r="K38" s="69"/>
      <c r="L38" s="69">
        <v>0.0</v>
      </c>
      <c r="M38" s="69">
        <v>0.0</v>
      </c>
      <c r="N38" s="69">
        <v>0.0</v>
      </c>
      <c r="O38" s="69">
        <v>0.0</v>
      </c>
      <c r="P38" s="69">
        <v>0.0</v>
      </c>
      <c r="Q38" s="69">
        <v>0.0</v>
      </c>
      <c r="R38" s="69">
        <v>0.0</v>
      </c>
      <c r="S38" s="69">
        <v>0.0</v>
      </c>
      <c r="T38" s="69">
        <v>0.0</v>
      </c>
      <c r="U38" s="69">
        <v>0.0</v>
      </c>
      <c r="V38" s="69">
        <v>0.0</v>
      </c>
      <c r="W38" s="69">
        <v>0.0</v>
      </c>
      <c r="X38" s="69">
        <v>0.0</v>
      </c>
      <c r="Y38" s="69">
        <v>0.0</v>
      </c>
      <c r="Z38" s="69">
        <v>0.0</v>
      </c>
    </row>
    <row r="39" ht="15.75" customHeight="1" outlineLevel="2">
      <c r="D39" s="92" t="s">
        <v>119</v>
      </c>
      <c r="E39" s="19" t="str">
        <f>Currency&amp;"/year"</f>
        <v>usd/year</v>
      </c>
      <c r="K39" s="69"/>
      <c r="L39" s="69">
        <v>0.0</v>
      </c>
      <c r="M39" s="69">
        <v>0.0</v>
      </c>
      <c r="N39" s="69">
        <v>0.0</v>
      </c>
      <c r="O39" s="69">
        <v>0.0</v>
      </c>
      <c r="P39" s="69">
        <v>0.0</v>
      </c>
      <c r="Q39" s="69">
        <v>0.0</v>
      </c>
      <c r="R39" s="69">
        <v>0.0</v>
      </c>
      <c r="S39" s="69">
        <v>0.0</v>
      </c>
      <c r="T39" s="69">
        <v>0.0</v>
      </c>
      <c r="U39" s="69">
        <v>0.0</v>
      </c>
      <c r="V39" s="69">
        <v>0.0</v>
      </c>
      <c r="W39" s="69">
        <v>0.0</v>
      </c>
      <c r="X39" s="69">
        <v>0.0</v>
      </c>
      <c r="Y39" s="69">
        <v>0.0</v>
      </c>
      <c r="Z39" s="69">
        <v>0.0</v>
      </c>
    </row>
    <row r="40" ht="15.75" customHeight="1" outlineLevel="2">
      <c r="D40" s="92" t="s">
        <v>120</v>
      </c>
      <c r="E40" s="19" t="str">
        <f>Currency&amp;"/year"</f>
        <v>usd/year</v>
      </c>
      <c r="K40" s="69"/>
      <c r="L40" s="69">
        <v>0.0</v>
      </c>
      <c r="M40" s="69">
        <v>0.0</v>
      </c>
      <c r="N40" s="69">
        <v>0.0</v>
      </c>
      <c r="O40" s="69">
        <v>0.0</v>
      </c>
      <c r="P40" s="69">
        <v>0.0</v>
      </c>
      <c r="Q40" s="69">
        <v>0.0</v>
      </c>
      <c r="R40" s="69">
        <v>0.0</v>
      </c>
      <c r="S40" s="69">
        <v>0.0</v>
      </c>
      <c r="T40" s="69">
        <v>0.0</v>
      </c>
      <c r="U40" s="69">
        <v>0.0</v>
      </c>
      <c r="V40" s="69">
        <v>0.0</v>
      </c>
      <c r="W40" s="69">
        <v>0.0</v>
      </c>
      <c r="X40" s="69">
        <v>0.0</v>
      </c>
      <c r="Y40" s="69">
        <v>0.0</v>
      </c>
      <c r="Z40" s="69">
        <v>0.0</v>
      </c>
    </row>
    <row r="41" ht="15.75" customHeight="1" outlineLevel="2">
      <c r="D41" s="92" t="s">
        <v>121</v>
      </c>
      <c r="E41" s="19" t="str">
        <f>Currency&amp;"/year"</f>
        <v>usd/year</v>
      </c>
      <c r="K41" s="69"/>
      <c r="L41" s="69">
        <v>0.0</v>
      </c>
      <c r="M41" s="69">
        <v>0.0</v>
      </c>
      <c r="N41" s="69">
        <v>0.0</v>
      </c>
      <c r="O41" s="69">
        <v>0.0</v>
      </c>
      <c r="P41" s="69">
        <v>0.0</v>
      </c>
      <c r="Q41" s="69">
        <v>0.0</v>
      </c>
      <c r="R41" s="69">
        <v>0.0</v>
      </c>
      <c r="S41" s="69">
        <v>0.0</v>
      </c>
      <c r="T41" s="69">
        <v>0.0</v>
      </c>
      <c r="U41" s="69">
        <v>0.0</v>
      </c>
      <c r="V41" s="69">
        <v>0.0</v>
      </c>
      <c r="W41" s="69">
        <v>0.0</v>
      </c>
      <c r="X41" s="69">
        <v>0.0</v>
      </c>
      <c r="Y41" s="69">
        <v>0.0</v>
      </c>
      <c r="Z41" s="69">
        <v>0.0</v>
      </c>
    </row>
    <row r="42" ht="15.75" customHeight="1" outlineLevel="2">
      <c r="D42" s="92" t="s">
        <v>122</v>
      </c>
      <c r="E42" s="19" t="str">
        <f>Currency&amp;"/year"</f>
        <v>usd/year</v>
      </c>
      <c r="K42" s="69"/>
      <c r="L42" s="69">
        <v>0.0</v>
      </c>
      <c r="M42" s="69">
        <v>0.0</v>
      </c>
      <c r="N42" s="69">
        <v>0.0</v>
      </c>
      <c r="O42" s="69">
        <v>0.0</v>
      </c>
      <c r="P42" s="69">
        <v>0.0</v>
      </c>
      <c r="Q42" s="69">
        <v>0.0</v>
      </c>
      <c r="R42" s="69">
        <v>0.0</v>
      </c>
      <c r="S42" s="69">
        <v>0.0</v>
      </c>
      <c r="T42" s="69">
        <v>0.0</v>
      </c>
      <c r="U42" s="69">
        <v>0.0</v>
      </c>
      <c r="V42" s="69">
        <v>0.0</v>
      </c>
      <c r="W42" s="69">
        <v>0.0</v>
      </c>
      <c r="X42" s="69">
        <v>0.0</v>
      </c>
      <c r="Y42" s="69">
        <v>0.0</v>
      </c>
      <c r="Z42" s="69">
        <v>0.0</v>
      </c>
    </row>
    <row r="43" ht="15.75" customHeight="1" outlineLevel="2">
      <c r="D43" s="2" t="s">
        <v>133</v>
      </c>
      <c r="E43" s="19" t="str">
        <f>Currency&amp;"/year"</f>
        <v>usd/year</v>
      </c>
      <c r="K43" s="94">
        <f t="shared" ref="K43:Z43" si="11">SUM(K35:K42)</f>
        <v>0</v>
      </c>
      <c r="L43" s="94">
        <f t="shared" si="11"/>
        <v>7202858.333</v>
      </c>
      <c r="M43" s="94">
        <f t="shared" si="11"/>
        <v>28119525</v>
      </c>
      <c r="N43" s="94">
        <f t="shared" si="11"/>
        <v>28119525</v>
      </c>
      <c r="O43" s="94">
        <f t="shared" si="11"/>
        <v>28119525</v>
      </c>
      <c r="P43" s="94">
        <f t="shared" si="11"/>
        <v>28119525</v>
      </c>
      <c r="Q43" s="94">
        <f t="shared" si="11"/>
        <v>28412665</v>
      </c>
      <c r="R43" s="94">
        <f t="shared" si="11"/>
        <v>28412665</v>
      </c>
      <c r="S43" s="94">
        <f t="shared" si="11"/>
        <v>28412665</v>
      </c>
      <c r="T43" s="94">
        <f t="shared" si="11"/>
        <v>28412665</v>
      </c>
      <c r="U43" s="94">
        <f t="shared" si="11"/>
        <v>28412665</v>
      </c>
      <c r="V43" s="94">
        <f t="shared" si="11"/>
        <v>24229331.67</v>
      </c>
      <c r="W43" s="94">
        <f t="shared" si="11"/>
        <v>0</v>
      </c>
      <c r="X43" s="94">
        <f t="shared" si="11"/>
        <v>0</v>
      </c>
      <c r="Y43" s="94">
        <f t="shared" si="11"/>
        <v>0</v>
      </c>
      <c r="Z43" s="94">
        <f t="shared" si="11"/>
        <v>0</v>
      </c>
    </row>
    <row r="44" ht="15.75" customHeight="1" outlineLevel="2">
      <c r="E44" s="19"/>
    </row>
    <row r="45" ht="15.75" customHeight="1" outlineLevel="2">
      <c r="D45" s="17" t="s">
        <v>134</v>
      </c>
      <c r="E45" s="19" t="s">
        <v>69</v>
      </c>
      <c r="L45" s="71">
        <v>0.0</v>
      </c>
      <c r="M45" s="71">
        <v>0.0</v>
      </c>
      <c r="N45" s="71">
        <v>0.0</v>
      </c>
      <c r="O45" s="71">
        <v>0.0</v>
      </c>
      <c r="P45" s="71">
        <v>0.0</v>
      </c>
      <c r="Q45" s="71">
        <v>0.0</v>
      </c>
      <c r="R45" s="71">
        <v>0.0</v>
      </c>
      <c r="S45" s="71">
        <v>0.0</v>
      </c>
      <c r="T45" s="71">
        <v>0.0</v>
      </c>
      <c r="U45" s="71">
        <v>0.0</v>
      </c>
      <c r="V45" s="71">
        <v>0.0</v>
      </c>
      <c r="W45" s="71">
        <v>0.0</v>
      </c>
      <c r="X45" s="71">
        <v>0.0</v>
      </c>
      <c r="Y45" s="71">
        <v>0.0</v>
      </c>
      <c r="Z45" s="71">
        <v>0.0</v>
      </c>
    </row>
    <row r="46" ht="15.75" customHeight="1" outlineLevel="2">
      <c r="D46" s="17" t="s">
        <v>135</v>
      </c>
      <c r="E46" s="19" t="s">
        <v>136</v>
      </c>
      <c r="L46" s="97">
        <f t="shared" ref="L46:Z46" si="12">((1+L45)^(L7-1))*L15</f>
        <v>1</v>
      </c>
      <c r="M46" s="97">
        <f t="shared" si="12"/>
        <v>1</v>
      </c>
      <c r="N46" s="97">
        <f t="shared" si="12"/>
        <v>1</v>
      </c>
      <c r="O46" s="97">
        <f t="shared" si="12"/>
        <v>1</v>
      </c>
      <c r="P46" s="97">
        <f t="shared" si="12"/>
        <v>1</v>
      </c>
      <c r="Q46" s="97">
        <f t="shared" si="12"/>
        <v>1</v>
      </c>
      <c r="R46" s="97">
        <f t="shared" si="12"/>
        <v>1</v>
      </c>
      <c r="S46" s="97">
        <f t="shared" si="12"/>
        <v>1</v>
      </c>
      <c r="T46" s="97">
        <f t="shared" si="12"/>
        <v>1</v>
      </c>
      <c r="U46" s="97">
        <f t="shared" si="12"/>
        <v>1</v>
      </c>
      <c r="V46" s="97">
        <f t="shared" si="12"/>
        <v>1</v>
      </c>
      <c r="W46" s="97">
        <f t="shared" si="12"/>
        <v>0</v>
      </c>
      <c r="X46" s="97">
        <f t="shared" si="12"/>
        <v>0</v>
      </c>
      <c r="Y46" s="97">
        <f t="shared" si="12"/>
        <v>0</v>
      </c>
      <c r="Z46" s="97">
        <f t="shared" si="12"/>
        <v>0</v>
      </c>
    </row>
    <row r="47" ht="15.75" customHeight="1" outlineLevel="2">
      <c r="E47" s="19"/>
    </row>
    <row r="48" ht="15.75" customHeight="1" outlineLevel="1">
      <c r="C48" s="14" t="s">
        <v>137</v>
      </c>
      <c r="D48" s="14"/>
      <c r="E48" s="14"/>
      <c r="F48" s="14"/>
      <c r="G48" s="14"/>
      <c r="H48" s="8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 outlineLevel="1">
      <c r="A49" s="19"/>
      <c r="B49" s="19"/>
      <c r="C49" s="19" t="s">
        <v>138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 outlineLevel="2">
      <c r="D50" s="2" t="s">
        <v>139</v>
      </c>
      <c r="E50" s="19" t="str">
        <f>Currency</f>
        <v>usd</v>
      </c>
      <c r="F50" s="98">
        <f>Summary!F14</f>
        <v>45000000</v>
      </c>
      <c r="H50" s="99" t="s">
        <v>140</v>
      </c>
      <c r="K50" s="100">
        <f>F50</f>
        <v>45000000</v>
      </c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 outlineLevel="2">
      <c r="E51" s="19"/>
    </row>
    <row r="52" ht="15.75" customHeight="1" outlineLevel="2">
      <c r="D52" s="74" t="s">
        <v>76</v>
      </c>
      <c r="E52" s="19"/>
    </row>
    <row r="53" ht="15.75" customHeight="1" outlineLevel="2">
      <c r="D53" s="17" t="s">
        <v>77</v>
      </c>
      <c r="E53" s="19" t="s">
        <v>69</v>
      </c>
      <c r="F53" s="101">
        <f>Summary!F17</f>
        <v>0.3</v>
      </c>
      <c r="H53" s="102">
        <f t="shared" ref="H53:H54" si="13">$F$50*F53</f>
        <v>13500000</v>
      </c>
      <c r="I53" s="99" t="s">
        <v>140</v>
      </c>
    </row>
    <row r="54" ht="15.75" customHeight="1" outlineLevel="2">
      <c r="D54" s="17" t="s">
        <v>78</v>
      </c>
      <c r="E54" s="19" t="s">
        <v>69</v>
      </c>
      <c r="F54" s="101">
        <f>Summary!F18</f>
        <v>0.7</v>
      </c>
      <c r="H54" s="17">
        <f t="shared" si="13"/>
        <v>31500000</v>
      </c>
      <c r="I54" s="99" t="s">
        <v>140</v>
      </c>
    </row>
    <row r="55" ht="15.75" customHeight="1" outlineLevel="2">
      <c r="E55" s="19"/>
    </row>
    <row r="56" ht="15.75" customHeight="1" outlineLevel="2">
      <c r="D56" s="74" t="s">
        <v>61</v>
      </c>
      <c r="E56" s="19"/>
    </row>
    <row r="57" ht="15.75" customHeight="1" outlineLevel="2">
      <c r="D57" s="17" t="s">
        <v>80</v>
      </c>
      <c r="E57" s="19" t="s">
        <v>69</v>
      </c>
      <c r="F57" s="101">
        <f>Summary!F20</f>
        <v>0.8</v>
      </c>
      <c r="H57" s="17">
        <f t="shared" ref="H57:H58" si="14">F57*H$54</f>
        <v>25200000</v>
      </c>
      <c r="I57" s="99" t="s">
        <v>140</v>
      </c>
    </row>
    <row r="58" ht="15.75" customHeight="1" outlineLevel="2">
      <c r="D58" s="17" t="s">
        <v>81</v>
      </c>
      <c r="E58" s="19" t="s">
        <v>69</v>
      </c>
      <c r="F58" s="101">
        <f>Summary!F21</f>
        <v>0.2</v>
      </c>
      <c r="H58" s="103">
        <f t="shared" si="14"/>
        <v>6300000</v>
      </c>
      <c r="I58" s="99" t="s">
        <v>140</v>
      </c>
    </row>
    <row r="59" ht="15.75" customHeight="1" outlineLevel="2">
      <c r="E59" s="19"/>
    </row>
    <row r="60" ht="15.75" customHeight="1" outlineLevel="2">
      <c r="D60" s="74" t="s">
        <v>82</v>
      </c>
      <c r="E60" s="19"/>
    </row>
    <row r="61" ht="15.75" customHeight="1" outlineLevel="2">
      <c r="D61" s="17" t="s">
        <v>83</v>
      </c>
      <c r="E61" s="19" t="s">
        <v>69</v>
      </c>
      <c r="F61" s="101">
        <f>Summary!F23</f>
        <v>0.1</v>
      </c>
      <c r="I61" s="99" t="s">
        <v>140</v>
      </c>
    </row>
    <row r="62" ht="15.75" customHeight="1" outlineLevel="2">
      <c r="D62" s="17" t="s">
        <v>70</v>
      </c>
      <c r="E62" s="19" t="s">
        <v>69</v>
      </c>
      <c r="F62" s="101">
        <f>Summary!F24</f>
        <v>0.06</v>
      </c>
      <c r="I62" s="99" t="s">
        <v>140</v>
      </c>
    </row>
    <row r="63" ht="15.75" customHeight="1" outlineLevel="2">
      <c r="D63" s="17" t="s">
        <v>84</v>
      </c>
      <c r="E63" s="19" t="s">
        <v>69</v>
      </c>
      <c r="F63" s="101">
        <f>Summary!F25</f>
        <v>0.21</v>
      </c>
      <c r="I63" s="99" t="s">
        <v>140</v>
      </c>
    </row>
    <row r="64" ht="15.75" customHeight="1" outlineLevel="2">
      <c r="D64" s="2" t="s">
        <v>86</v>
      </c>
      <c r="E64" s="19"/>
      <c r="F64" s="73">
        <f>Summary!F26</f>
        <v>0.08422</v>
      </c>
    </row>
    <row r="65" ht="15.75" customHeight="1" outlineLevel="2"/>
    <row r="66" ht="15.75" customHeight="1" outlineLevel="2">
      <c r="D66" s="17" t="s">
        <v>88</v>
      </c>
      <c r="E66" s="19" t="s">
        <v>72</v>
      </c>
      <c r="F66" s="104">
        <f>Summary!F28</f>
        <v>0</v>
      </c>
      <c r="I66" s="99" t="s">
        <v>140</v>
      </c>
      <c r="L66" s="31" t="b">
        <f t="shared" ref="L66:Z66" si="15">AND(L$7&gt;=$F14,L$7&lt;=($F66+$F14-1))</f>
        <v>0</v>
      </c>
      <c r="M66" s="31" t="b">
        <f t="shared" si="15"/>
        <v>0</v>
      </c>
      <c r="N66" s="31" t="b">
        <f t="shared" si="15"/>
        <v>0</v>
      </c>
      <c r="O66" s="31" t="b">
        <f t="shared" si="15"/>
        <v>0</v>
      </c>
      <c r="P66" s="31" t="b">
        <f t="shared" si="15"/>
        <v>0</v>
      </c>
      <c r="Q66" s="31" t="b">
        <f t="shared" si="15"/>
        <v>0</v>
      </c>
      <c r="R66" s="31" t="b">
        <f t="shared" si="15"/>
        <v>0</v>
      </c>
      <c r="S66" s="31" t="b">
        <f t="shared" si="15"/>
        <v>0</v>
      </c>
      <c r="T66" s="31" t="b">
        <f t="shared" si="15"/>
        <v>0</v>
      </c>
      <c r="U66" s="31" t="b">
        <f t="shared" si="15"/>
        <v>0</v>
      </c>
      <c r="V66" s="31" t="b">
        <f t="shared" si="15"/>
        <v>0</v>
      </c>
      <c r="W66" s="31" t="b">
        <f t="shared" si="15"/>
        <v>0</v>
      </c>
      <c r="X66" s="31" t="b">
        <f t="shared" si="15"/>
        <v>0</v>
      </c>
      <c r="Y66" s="31" t="b">
        <f t="shared" si="15"/>
        <v>0</v>
      </c>
      <c r="Z66" s="31" t="b">
        <f t="shared" si="15"/>
        <v>0</v>
      </c>
    </row>
    <row r="67" ht="15.75" customHeight="1" outlineLevel="2">
      <c r="D67" s="17" t="s">
        <v>89</v>
      </c>
      <c r="E67" s="19" t="s">
        <v>72</v>
      </c>
      <c r="F67" s="104">
        <f>Summary!F29</f>
        <v>6</v>
      </c>
      <c r="I67" s="99" t="s">
        <v>140</v>
      </c>
      <c r="L67" s="31" t="b">
        <f t="shared" ref="L67:Z67" si="16">AND(L$7&gt;=$F14,L$7&lt;=($F67+$F14+$F66-1),L$7&gt;=($F66+$F14))</f>
        <v>1</v>
      </c>
      <c r="M67" s="31" t="b">
        <f t="shared" si="16"/>
        <v>1</v>
      </c>
      <c r="N67" s="31" t="b">
        <f t="shared" si="16"/>
        <v>1</v>
      </c>
      <c r="O67" s="31" t="b">
        <f t="shared" si="16"/>
        <v>1</v>
      </c>
      <c r="P67" s="31" t="b">
        <f t="shared" si="16"/>
        <v>1</v>
      </c>
      <c r="Q67" s="31" t="b">
        <f t="shared" si="16"/>
        <v>1</v>
      </c>
      <c r="R67" s="31" t="b">
        <f t="shared" si="16"/>
        <v>0</v>
      </c>
      <c r="S67" s="31" t="b">
        <f t="shared" si="16"/>
        <v>0</v>
      </c>
      <c r="T67" s="31" t="b">
        <f t="shared" si="16"/>
        <v>0</v>
      </c>
      <c r="U67" s="31" t="b">
        <f t="shared" si="16"/>
        <v>0</v>
      </c>
      <c r="V67" s="31" t="b">
        <f t="shared" si="16"/>
        <v>0</v>
      </c>
      <c r="W67" s="31" t="b">
        <f t="shared" si="16"/>
        <v>0</v>
      </c>
      <c r="X67" s="31" t="b">
        <f t="shared" si="16"/>
        <v>0</v>
      </c>
      <c r="Y67" s="31" t="b">
        <f t="shared" si="16"/>
        <v>0</v>
      </c>
      <c r="Z67" s="31" t="b">
        <f t="shared" si="16"/>
        <v>0</v>
      </c>
    </row>
    <row r="68" ht="15.75" customHeight="1" outlineLevel="2"/>
    <row r="69" ht="15.75" customHeight="1" outlineLevel="2">
      <c r="D69" s="17" t="s">
        <v>90</v>
      </c>
      <c r="E69" s="19" t="s">
        <v>69</v>
      </c>
      <c r="F69" s="101">
        <f>Summary!F30</f>
        <v>0.2</v>
      </c>
      <c r="I69" s="99" t="s">
        <v>140</v>
      </c>
      <c r="L69" s="73">
        <f t="shared" ref="L69:Z69" si="17">$F69</f>
        <v>0.2</v>
      </c>
      <c r="M69" s="73">
        <f t="shared" si="17"/>
        <v>0.2</v>
      </c>
      <c r="N69" s="73">
        <f t="shared" si="17"/>
        <v>0.2</v>
      </c>
      <c r="O69" s="73">
        <f t="shared" si="17"/>
        <v>0.2</v>
      </c>
      <c r="P69" s="73">
        <f t="shared" si="17"/>
        <v>0.2</v>
      </c>
      <c r="Q69" s="73">
        <f t="shared" si="17"/>
        <v>0.2</v>
      </c>
      <c r="R69" s="73">
        <f t="shared" si="17"/>
        <v>0.2</v>
      </c>
      <c r="S69" s="73">
        <f t="shared" si="17"/>
        <v>0.2</v>
      </c>
      <c r="T69" s="73">
        <f t="shared" si="17"/>
        <v>0.2</v>
      </c>
      <c r="U69" s="73">
        <f t="shared" si="17"/>
        <v>0.2</v>
      </c>
      <c r="V69" s="73">
        <f t="shared" si="17"/>
        <v>0.2</v>
      </c>
      <c r="W69" s="73">
        <f t="shared" si="17"/>
        <v>0.2</v>
      </c>
      <c r="X69" s="73">
        <f t="shared" si="17"/>
        <v>0.2</v>
      </c>
      <c r="Y69" s="73">
        <f t="shared" si="17"/>
        <v>0.2</v>
      </c>
      <c r="Z69" s="73">
        <f t="shared" si="17"/>
        <v>0.2</v>
      </c>
    </row>
    <row r="70" ht="15.75" customHeight="1" outlineLevel="2">
      <c r="D70" s="17" t="s">
        <v>91</v>
      </c>
      <c r="E70" s="19" t="s">
        <v>69</v>
      </c>
      <c r="F70" s="101">
        <f>Summary!F31</f>
        <v>0.05</v>
      </c>
      <c r="I70" s="99" t="s">
        <v>140</v>
      </c>
      <c r="L70" s="73">
        <f t="shared" ref="L70:Z70" si="18">$F70</f>
        <v>0.05</v>
      </c>
      <c r="M70" s="73">
        <f t="shared" si="18"/>
        <v>0.05</v>
      </c>
      <c r="N70" s="73">
        <f t="shared" si="18"/>
        <v>0.05</v>
      </c>
      <c r="O70" s="73">
        <f t="shared" si="18"/>
        <v>0.05</v>
      </c>
      <c r="P70" s="73">
        <f t="shared" si="18"/>
        <v>0.05</v>
      </c>
      <c r="Q70" s="73">
        <f t="shared" si="18"/>
        <v>0.05</v>
      </c>
      <c r="R70" s="73">
        <f t="shared" si="18"/>
        <v>0.05</v>
      </c>
      <c r="S70" s="73">
        <f t="shared" si="18"/>
        <v>0.05</v>
      </c>
      <c r="T70" s="73">
        <f t="shared" si="18"/>
        <v>0.05</v>
      </c>
      <c r="U70" s="73">
        <f t="shared" si="18"/>
        <v>0.05</v>
      </c>
      <c r="V70" s="73">
        <f t="shared" si="18"/>
        <v>0.05</v>
      </c>
      <c r="W70" s="73">
        <f t="shared" si="18"/>
        <v>0.05</v>
      </c>
      <c r="X70" s="73">
        <f t="shared" si="18"/>
        <v>0.05</v>
      </c>
      <c r="Y70" s="73">
        <f t="shared" si="18"/>
        <v>0.05</v>
      </c>
      <c r="Z70" s="73">
        <f t="shared" si="18"/>
        <v>0.05</v>
      </c>
    </row>
    <row r="71" ht="15.75" customHeight="1" outlineLevel="2">
      <c r="D71" s="2" t="s">
        <v>92</v>
      </c>
      <c r="E71" s="19" t="s">
        <v>69</v>
      </c>
      <c r="F71" s="105">
        <f>SUM(F69:F70)</f>
        <v>0.25</v>
      </c>
      <c r="L71" s="105">
        <f t="shared" ref="L71:Z71" si="19">SUM(L69:L70)</f>
        <v>0.25</v>
      </c>
      <c r="M71" s="105">
        <f t="shared" si="19"/>
        <v>0.25</v>
      </c>
      <c r="N71" s="105">
        <f t="shared" si="19"/>
        <v>0.25</v>
      </c>
      <c r="O71" s="105">
        <f t="shared" si="19"/>
        <v>0.25</v>
      </c>
      <c r="P71" s="105">
        <f t="shared" si="19"/>
        <v>0.25</v>
      </c>
      <c r="Q71" s="105">
        <f t="shared" si="19"/>
        <v>0.25</v>
      </c>
      <c r="R71" s="105">
        <f t="shared" si="19"/>
        <v>0.25</v>
      </c>
      <c r="S71" s="105">
        <f t="shared" si="19"/>
        <v>0.25</v>
      </c>
      <c r="T71" s="105">
        <f t="shared" si="19"/>
        <v>0.25</v>
      </c>
      <c r="U71" s="105">
        <f t="shared" si="19"/>
        <v>0.25</v>
      </c>
      <c r="V71" s="105">
        <f t="shared" si="19"/>
        <v>0.25</v>
      </c>
      <c r="W71" s="105">
        <f t="shared" si="19"/>
        <v>0.25</v>
      </c>
      <c r="X71" s="105">
        <f t="shared" si="19"/>
        <v>0.25</v>
      </c>
      <c r="Y71" s="105">
        <f t="shared" si="19"/>
        <v>0.25</v>
      </c>
      <c r="Z71" s="105">
        <f t="shared" si="19"/>
        <v>0.25</v>
      </c>
    </row>
    <row r="72" ht="15.75" customHeight="1" outlineLevel="2"/>
    <row r="73" ht="15.75" customHeight="1" outlineLevel="2">
      <c r="D73" s="74" t="s">
        <v>141</v>
      </c>
      <c r="E73" s="19"/>
    </row>
    <row r="74" ht="15.75" customHeight="1" outlineLevel="2">
      <c r="D74" s="17" t="str">
        <f>D53</f>
        <v>Debt</v>
      </c>
      <c r="E74" s="19"/>
    </row>
    <row r="75" ht="15.75" customHeight="1" outlineLevel="2">
      <c r="D75" s="106" t="s">
        <v>142</v>
      </c>
      <c r="E75" s="19" t="str">
        <f>Currency</f>
        <v>usd</v>
      </c>
      <c r="F75" s="93">
        <f>H53</f>
        <v>13500000</v>
      </c>
      <c r="K75" s="100">
        <f>F75</f>
        <v>13500000</v>
      </c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 outlineLevel="2">
      <c r="D76" s="17" t="str">
        <f>D54</f>
        <v>Equity</v>
      </c>
      <c r="E76" s="19"/>
      <c r="K76" s="100"/>
    </row>
    <row r="77" ht="15.75" customHeight="1" outlineLevel="2">
      <c r="D77" s="106" t="s">
        <v>143</v>
      </c>
      <c r="E77" s="19" t="str">
        <f>Currency</f>
        <v>usd</v>
      </c>
      <c r="F77" s="17">
        <f t="shared" ref="F77:F78" si="20">H57</f>
        <v>25200000</v>
      </c>
      <c r="K77" s="100">
        <f t="shared" ref="K77:K78" si="21">F77</f>
        <v>25200000</v>
      </c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 outlineLevel="2">
      <c r="D78" s="106" t="s">
        <v>81</v>
      </c>
      <c r="E78" s="19" t="str">
        <f>Currency</f>
        <v>usd</v>
      </c>
      <c r="F78" s="93">
        <f t="shared" si="20"/>
        <v>6300000</v>
      </c>
      <c r="K78" s="100">
        <f t="shared" si="21"/>
        <v>6300000</v>
      </c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 outlineLevel="2">
      <c r="D79" s="2" t="s">
        <v>144</v>
      </c>
      <c r="E79" s="19" t="str">
        <f>Currency</f>
        <v>usd</v>
      </c>
      <c r="F79" s="107">
        <f>SUM(F75:F78)</f>
        <v>45000000</v>
      </c>
      <c r="K79" s="108">
        <f t="shared" ref="K79:Z79" si="22">SUM(K75:K78)</f>
        <v>45000000</v>
      </c>
      <c r="L79" s="108">
        <f t="shared" si="22"/>
        <v>0</v>
      </c>
      <c r="M79" s="108">
        <f t="shared" si="22"/>
        <v>0</v>
      </c>
      <c r="N79" s="108">
        <f t="shared" si="22"/>
        <v>0</v>
      </c>
      <c r="O79" s="108">
        <f t="shared" si="22"/>
        <v>0</v>
      </c>
      <c r="P79" s="108">
        <f t="shared" si="22"/>
        <v>0</v>
      </c>
      <c r="Q79" s="108">
        <f t="shared" si="22"/>
        <v>0</v>
      </c>
      <c r="R79" s="108">
        <f t="shared" si="22"/>
        <v>0</v>
      </c>
      <c r="S79" s="108">
        <f t="shared" si="22"/>
        <v>0</v>
      </c>
      <c r="T79" s="108">
        <f t="shared" si="22"/>
        <v>0</v>
      </c>
      <c r="U79" s="108">
        <f t="shared" si="22"/>
        <v>0</v>
      </c>
      <c r="V79" s="108">
        <f t="shared" si="22"/>
        <v>0</v>
      </c>
      <c r="W79" s="108">
        <f t="shared" si="22"/>
        <v>0</v>
      </c>
      <c r="X79" s="108">
        <f t="shared" si="22"/>
        <v>0</v>
      </c>
      <c r="Y79" s="108">
        <f t="shared" si="22"/>
        <v>0</v>
      </c>
      <c r="Z79" s="108">
        <f t="shared" si="22"/>
        <v>0</v>
      </c>
    </row>
    <row r="80" ht="15.75" customHeight="1" outlineLevel="2">
      <c r="E80" s="19"/>
    </row>
    <row r="81" ht="15.75" customHeight="1" outlineLevel="2">
      <c r="E81" s="19"/>
    </row>
    <row r="82" ht="15.75" customHeight="1" outlineLevel="1">
      <c r="C82" s="14" t="s">
        <v>145</v>
      </c>
      <c r="D82" s="14"/>
      <c r="E82" s="14"/>
      <c r="F82" s="14"/>
      <c r="G82" s="14"/>
      <c r="H82" s="87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 outlineLevel="1">
      <c r="A83" s="19"/>
      <c r="B83" s="19"/>
      <c r="C83" s="19" t="s">
        <v>146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24.75" customHeight="1" outlineLevel="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96" t="s">
        <v>129</v>
      </c>
      <c r="M84" s="96" t="s">
        <v>129</v>
      </c>
      <c r="N84" s="96" t="s">
        <v>129</v>
      </c>
      <c r="O84" s="96" t="s">
        <v>129</v>
      </c>
      <c r="P84" s="96" t="s">
        <v>129</v>
      </c>
      <c r="Q84" s="96" t="s">
        <v>129</v>
      </c>
      <c r="R84" s="96" t="s">
        <v>129</v>
      </c>
      <c r="S84" s="96" t="s">
        <v>129</v>
      </c>
      <c r="T84" s="96" t="s">
        <v>129</v>
      </c>
      <c r="U84" s="96" t="s">
        <v>129</v>
      </c>
      <c r="V84" s="96" t="s">
        <v>129</v>
      </c>
      <c r="W84" s="96" t="s">
        <v>129</v>
      </c>
      <c r="X84" s="96" t="s">
        <v>129</v>
      </c>
      <c r="Y84" s="96" t="s">
        <v>129</v>
      </c>
      <c r="Z84" s="96" t="s">
        <v>129</v>
      </c>
    </row>
    <row r="85" ht="15.75" customHeight="1" outlineLevel="2">
      <c r="D85" s="17" t="s">
        <v>147</v>
      </c>
      <c r="E85" s="19" t="str">
        <f>Currency&amp;"/year"</f>
        <v>usd/year</v>
      </c>
      <c r="L85" s="69">
        <v>7800000.0</v>
      </c>
      <c r="M85" s="69">
        <v>7800000.0</v>
      </c>
      <c r="N85" s="69">
        <v>7800000.0</v>
      </c>
      <c r="O85" s="69">
        <v>7800000.0</v>
      </c>
      <c r="P85" s="69">
        <v>7800000.0</v>
      </c>
      <c r="Q85" s="69">
        <v>7800000.0</v>
      </c>
      <c r="R85" s="69">
        <v>7800000.0</v>
      </c>
      <c r="S85" s="69">
        <v>7800000.0</v>
      </c>
      <c r="T85" s="69">
        <v>7800000.0</v>
      </c>
      <c r="U85" s="69">
        <v>7800000.0</v>
      </c>
      <c r="V85" s="69">
        <v>7800000.0</v>
      </c>
      <c r="W85" s="69">
        <v>7800000.0</v>
      </c>
      <c r="X85" s="69">
        <v>7800000.0</v>
      </c>
      <c r="Y85" s="69">
        <v>7800000.0</v>
      </c>
      <c r="Z85" s="69">
        <v>7800000.0</v>
      </c>
    </row>
    <row r="86" ht="15.75" customHeight="1" outlineLevel="2">
      <c r="D86" s="17" t="s">
        <v>148</v>
      </c>
      <c r="E86" s="19" t="str">
        <f>Currency&amp;"/year"</f>
        <v>usd/year</v>
      </c>
      <c r="L86" s="69">
        <v>9437500.0</v>
      </c>
      <c r="M86" s="69">
        <v>9437500.0</v>
      </c>
      <c r="N86" s="69">
        <v>9437500.0</v>
      </c>
      <c r="O86" s="69">
        <v>9437500.0</v>
      </c>
      <c r="P86" s="69">
        <v>9437500.0</v>
      </c>
      <c r="Q86" s="69">
        <v>9437500.0</v>
      </c>
      <c r="R86" s="69">
        <v>9437500.0</v>
      </c>
      <c r="S86" s="69">
        <v>9437500.0</v>
      </c>
      <c r="T86" s="69">
        <v>9437500.0</v>
      </c>
      <c r="U86" s="69">
        <v>9437500.0</v>
      </c>
      <c r="V86" s="69">
        <v>9437500.0</v>
      </c>
      <c r="W86" s="69">
        <v>9437500.0</v>
      </c>
      <c r="X86" s="69">
        <v>9437500.0</v>
      </c>
      <c r="Y86" s="69">
        <v>9437500.0</v>
      </c>
      <c r="Z86" s="69">
        <v>9437500.0</v>
      </c>
    </row>
    <row r="87" ht="15.75" customHeight="1" outlineLevel="2">
      <c r="D87" s="17" t="s">
        <v>149</v>
      </c>
      <c r="E87" s="19" t="str">
        <f>Currency&amp;"/year"</f>
        <v>usd/year</v>
      </c>
      <c r="L87" s="69">
        <v>875000.0</v>
      </c>
      <c r="M87" s="69">
        <v>875000.0</v>
      </c>
      <c r="N87" s="69">
        <v>875000.0</v>
      </c>
      <c r="O87" s="69">
        <v>875000.0</v>
      </c>
      <c r="P87" s="69">
        <v>875000.0</v>
      </c>
      <c r="Q87" s="69">
        <v>875000.0</v>
      </c>
      <c r="R87" s="69">
        <v>875000.0</v>
      </c>
      <c r="S87" s="69">
        <v>875000.0</v>
      </c>
      <c r="T87" s="69">
        <v>875000.0</v>
      </c>
      <c r="U87" s="69">
        <v>875000.0</v>
      </c>
      <c r="V87" s="69">
        <v>875000.0</v>
      </c>
      <c r="W87" s="69">
        <v>875000.0</v>
      </c>
      <c r="X87" s="69">
        <v>875000.0</v>
      </c>
      <c r="Y87" s="69">
        <v>875000.0</v>
      </c>
      <c r="Z87" s="69">
        <v>875000.0</v>
      </c>
    </row>
    <row r="88" ht="15.75" customHeight="1" outlineLevel="2">
      <c r="D88" s="17" t="s">
        <v>150</v>
      </c>
      <c r="E88" s="19" t="str">
        <f>Currency&amp;"/year"</f>
        <v>usd/year</v>
      </c>
      <c r="L88" s="69">
        <v>1000000.0</v>
      </c>
      <c r="M88" s="69">
        <v>1000000.0</v>
      </c>
      <c r="N88" s="69">
        <v>1000000.0</v>
      </c>
      <c r="O88" s="69">
        <v>1000000.0</v>
      </c>
      <c r="P88" s="69">
        <v>1000000.0</v>
      </c>
      <c r="Q88" s="69">
        <v>1000000.0</v>
      </c>
      <c r="R88" s="69">
        <v>1000000.0</v>
      </c>
      <c r="S88" s="69">
        <v>1000000.0</v>
      </c>
      <c r="T88" s="69">
        <v>1000000.0</v>
      </c>
      <c r="U88" s="69">
        <v>1000000.0</v>
      </c>
      <c r="V88" s="69">
        <v>1000000.0</v>
      </c>
      <c r="W88" s="69">
        <v>1000000.0</v>
      </c>
      <c r="X88" s="69">
        <v>1000000.0</v>
      </c>
      <c r="Y88" s="69">
        <v>1000000.0</v>
      </c>
      <c r="Z88" s="69">
        <v>1000000.0</v>
      </c>
    </row>
    <row r="89" ht="15.75" customHeight="1" outlineLevel="2">
      <c r="D89" s="17" t="s">
        <v>151</v>
      </c>
      <c r="E89" s="19" t="str">
        <f>Currency&amp;"/year"</f>
        <v>usd/year</v>
      </c>
      <c r="L89" s="69">
        <v>1.0E7</v>
      </c>
      <c r="M89" s="69">
        <v>1.0E7</v>
      </c>
      <c r="N89" s="69">
        <v>1.0E7</v>
      </c>
      <c r="O89" s="69">
        <v>1.0E7</v>
      </c>
      <c r="P89" s="69">
        <v>1.0E7</v>
      </c>
      <c r="Q89" s="69">
        <v>1.0E7</v>
      </c>
      <c r="R89" s="69">
        <v>1.0E7</v>
      </c>
      <c r="S89" s="69">
        <v>1.0E7</v>
      </c>
      <c r="T89" s="69">
        <v>1.0E7</v>
      </c>
      <c r="U89" s="69">
        <v>1.0E7</v>
      </c>
      <c r="V89" s="69">
        <v>1.0E7</v>
      </c>
      <c r="W89" s="69">
        <v>1.0E7</v>
      </c>
      <c r="X89" s="69">
        <v>1.0E7</v>
      </c>
      <c r="Y89" s="69">
        <v>1.0E7</v>
      </c>
      <c r="Z89" s="69">
        <v>1.0E7</v>
      </c>
    </row>
    <row r="90" ht="15.75" customHeight="1" outlineLevel="2">
      <c r="D90" s="17" t="s">
        <v>152</v>
      </c>
      <c r="E90" s="19" t="str">
        <f>Currency&amp;"/year"</f>
        <v>usd/year</v>
      </c>
      <c r="L90" s="69">
        <v>9000000.0</v>
      </c>
      <c r="M90" s="69">
        <v>9000000.0</v>
      </c>
      <c r="N90" s="69">
        <v>9000000.0</v>
      </c>
      <c r="O90" s="69">
        <v>9000000.0</v>
      </c>
      <c r="P90" s="69">
        <v>9000000.0</v>
      </c>
      <c r="Q90" s="69">
        <v>9000000.0</v>
      </c>
      <c r="R90" s="69">
        <v>9000000.0</v>
      </c>
      <c r="S90" s="69">
        <v>9000000.0</v>
      </c>
      <c r="T90" s="69">
        <v>9000000.0</v>
      </c>
      <c r="U90" s="69">
        <v>9000000.0</v>
      </c>
      <c r="V90" s="69">
        <v>9000000.0</v>
      </c>
      <c r="W90" s="69">
        <v>9000000.0</v>
      </c>
      <c r="X90" s="69">
        <v>9000000.0</v>
      </c>
      <c r="Y90" s="69">
        <v>9000000.0</v>
      </c>
      <c r="Z90" s="69">
        <v>9000000.0</v>
      </c>
    </row>
    <row r="91" ht="15.75" customHeight="1" outlineLevel="2">
      <c r="D91" s="17" t="s">
        <v>153</v>
      </c>
      <c r="E91" s="19" t="str">
        <f>Currency&amp;"/year"</f>
        <v>usd/year</v>
      </c>
      <c r="L91" s="69">
        <v>0.0</v>
      </c>
      <c r="M91" s="69">
        <v>0.0</v>
      </c>
      <c r="N91" s="69">
        <v>0.0</v>
      </c>
      <c r="O91" s="69">
        <v>0.0</v>
      </c>
      <c r="P91" s="69">
        <v>0.0</v>
      </c>
      <c r="Q91" s="69">
        <v>0.0</v>
      </c>
      <c r="R91" s="69">
        <v>0.0</v>
      </c>
      <c r="S91" s="69">
        <v>0.0</v>
      </c>
      <c r="T91" s="69">
        <v>0.0</v>
      </c>
      <c r="U91" s="69">
        <v>0.0</v>
      </c>
      <c r="V91" s="69">
        <v>0.0</v>
      </c>
      <c r="W91" s="69">
        <v>0.0</v>
      </c>
      <c r="X91" s="69">
        <v>0.0</v>
      </c>
      <c r="Y91" s="69">
        <v>0.0</v>
      </c>
      <c r="Z91" s="69">
        <v>0.0</v>
      </c>
    </row>
    <row r="92" ht="15.75" customHeight="1" outlineLevel="2">
      <c r="D92" s="17" t="s">
        <v>154</v>
      </c>
      <c r="E92" s="19" t="str">
        <f>Currency&amp;"/year"</f>
        <v>usd/year</v>
      </c>
      <c r="L92" s="69">
        <v>0.0</v>
      </c>
      <c r="M92" s="69">
        <v>0.0</v>
      </c>
      <c r="N92" s="69">
        <v>0.0</v>
      </c>
      <c r="O92" s="69">
        <v>0.0</v>
      </c>
      <c r="P92" s="69">
        <v>0.0</v>
      </c>
      <c r="Q92" s="69">
        <v>0.0</v>
      </c>
      <c r="R92" s="69">
        <v>0.0</v>
      </c>
      <c r="S92" s="69">
        <v>0.0</v>
      </c>
      <c r="T92" s="69">
        <v>0.0</v>
      </c>
      <c r="U92" s="69">
        <v>0.0</v>
      </c>
      <c r="V92" s="69">
        <v>0.0</v>
      </c>
      <c r="W92" s="69">
        <v>0.0</v>
      </c>
      <c r="X92" s="69">
        <v>0.0</v>
      </c>
      <c r="Y92" s="69">
        <v>0.0</v>
      </c>
      <c r="Z92" s="69">
        <v>0.0</v>
      </c>
    </row>
    <row r="93" ht="15.75" customHeight="1" outlineLevel="2">
      <c r="D93" s="17" t="s">
        <v>155</v>
      </c>
      <c r="E93" s="19" t="str">
        <f>Currency&amp;"/year"</f>
        <v>usd/year</v>
      </c>
      <c r="L93" s="69">
        <v>0.0</v>
      </c>
      <c r="M93" s="69">
        <v>0.0</v>
      </c>
      <c r="N93" s="69">
        <v>0.0</v>
      </c>
      <c r="O93" s="69">
        <v>0.0</v>
      </c>
      <c r="P93" s="69">
        <v>0.0</v>
      </c>
      <c r="Q93" s="69">
        <v>0.0</v>
      </c>
      <c r="R93" s="69">
        <v>0.0</v>
      </c>
      <c r="S93" s="69">
        <v>0.0</v>
      </c>
      <c r="T93" s="69">
        <v>0.0</v>
      </c>
      <c r="U93" s="69">
        <v>0.0</v>
      </c>
      <c r="V93" s="69">
        <v>0.0</v>
      </c>
      <c r="W93" s="69">
        <v>0.0</v>
      </c>
      <c r="X93" s="69">
        <v>0.0</v>
      </c>
      <c r="Y93" s="69">
        <v>0.0</v>
      </c>
      <c r="Z93" s="69">
        <v>0.0</v>
      </c>
    </row>
    <row r="94" ht="15.75" customHeight="1" outlineLevel="2">
      <c r="D94" s="17" t="s">
        <v>156</v>
      </c>
      <c r="E94" s="19" t="str">
        <f>Currency&amp;"/year"</f>
        <v>usd/year</v>
      </c>
      <c r="L94" s="69">
        <v>0.0</v>
      </c>
      <c r="M94" s="69">
        <v>0.0</v>
      </c>
      <c r="N94" s="69">
        <v>0.0</v>
      </c>
      <c r="O94" s="69">
        <v>0.0</v>
      </c>
      <c r="P94" s="69">
        <v>0.0</v>
      </c>
      <c r="Q94" s="69">
        <v>0.0</v>
      </c>
      <c r="R94" s="69">
        <v>0.0</v>
      </c>
      <c r="S94" s="69">
        <v>0.0</v>
      </c>
      <c r="T94" s="69">
        <v>0.0</v>
      </c>
      <c r="U94" s="69">
        <v>0.0</v>
      </c>
      <c r="V94" s="69">
        <v>0.0</v>
      </c>
      <c r="W94" s="69">
        <v>0.0</v>
      </c>
      <c r="X94" s="69">
        <v>0.0</v>
      </c>
      <c r="Y94" s="69">
        <v>0.0</v>
      </c>
      <c r="Z94" s="69">
        <v>0.0</v>
      </c>
    </row>
    <row r="95" ht="15.75" customHeight="1" outlineLevel="2">
      <c r="D95" s="2" t="s">
        <v>157</v>
      </c>
      <c r="E95" s="19" t="str">
        <f>Currency&amp;"/year"</f>
        <v>usd/year</v>
      </c>
      <c r="L95" s="94">
        <f t="shared" ref="L95:Z95" si="23">SUM(L85:L94)</f>
        <v>38112500</v>
      </c>
      <c r="M95" s="94">
        <f t="shared" si="23"/>
        <v>38112500</v>
      </c>
      <c r="N95" s="94">
        <f t="shared" si="23"/>
        <v>38112500</v>
      </c>
      <c r="O95" s="94">
        <f t="shared" si="23"/>
        <v>38112500</v>
      </c>
      <c r="P95" s="94">
        <f t="shared" si="23"/>
        <v>38112500</v>
      </c>
      <c r="Q95" s="94">
        <f t="shared" si="23"/>
        <v>38112500</v>
      </c>
      <c r="R95" s="94">
        <f t="shared" si="23"/>
        <v>38112500</v>
      </c>
      <c r="S95" s="94">
        <f t="shared" si="23"/>
        <v>38112500</v>
      </c>
      <c r="T95" s="94">
        <f t="shared" si="23"/>
        <v>38112500</v>
      </c>
      <c r="U95" s="94">
        <f t="shared" si="23"/>
        <v>38112500</v>
      </c>
      <c r="V95" s="94">
        <f t="shared" si="23"/>
        <v>38112500</v>
      </c>
      <c r="W95" s="94">
        <f t="shared" si="23"/>
        <v>38112500</v>
      </c>
      <c r="X95" s="94">
        <f t="shared" si="23"/>
        <v>38112500</v>
      </c>
      <c r="Y95" s="94">
        <f t="shared" si="23"/>
        <v>38112500</v>
      </c>
      <c r="Z95" s="94">
        <f t="shared" si="23"/>
        <v>38112500</v>
      </c>
    </row>
    <row r="96" ht="15.75" customHeight="1" outlineLevel="2">
      <c r="E96" s="19"/>
    </row>
    <row r="97" ht="15.75" customHeight="1" outlineLevel="2">
      <c r="D97" s="17" t="s">
        <v>158</v>
      </c>
      <c r="E97" s="19" t="s">
        <v>69</v>
      </c>
      <c r="L97" s="71">
        <v>0.5</v>
      </c>
      <c r="M97" s="71">
        <v>0.0</v>
      </c>
      <c r="N97" s="71">
        <v>0.0</v>
      </c>
      <c r="O97" s="71">
        <v>0.0</v>
      </c>
      <c r="P97" s="71">
        <v>0.0</v>
      </c>
      <c r="Q97" s="71">
        <v>0.0</v>
      </c>
      <c r="R97" s="71">
        <v>0.0</v>
      </c>
      <c r="S97" s="71">
        <v>0.0</v>
      </c>
      <c r="T97" s="71">
        <v>0.0</v>
      </c>
      <c r="U97" s="71">
        <v>0.0</v>
      </c>
      <c r="V97" s="71">
        <v>0.0</v>
      </c>
      <c r="W97" s="71">
        <v>0.0</v>
      </c>
      <c r="X97" s="71">
        <v>0.0</v>
      </c>
      <c r="Y97" s="71">
        <v>0.0</v>
      </c>
      <c r="Z97" s="71">
        <v>0.0</v>
      </c>
    </row>
    <row r="98" ht="15.75" customHeight="1" outlineLevel="2">
      <c r="E98" s="19"/>
    </row>
    <row r="99" ht="15.75" customHeight="1">
      <c r="B99" s="13" t="s">
        <v>5</v>
      </c>
      <c r="C99" s="13"/>
      <c r="D99" s="13"/>
      <c r="E99" s="13"/>
      <c r="F99" s="13"/>
      <c r="G99" s="13"/>
      <c r="H99" s="86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outlineLevel="1">
      <c r="C100" s="14" t="s">
        <v>159</v>
      </c>
      <c r="D100" s="14"/>
      <c r="E100" s="14"/>
      <c r="F100" s="14"/>
      <c r="G100" s="14"/>
      <c r="H100" s="87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 outlineLevel="1">
      <c r="A101" s="19"/>
      <c r="B101" s="19"/>
      <c r="C101" s="19" t="s">
        <v>160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 outlineLevel="2">
      <c r="E102" s="19"/>
    </row>
    <row r="103" ht="15.75" customHeight="1" outlineLevel="2">
      <c r="D103" s="17" t="s">
        <v>161</v>
      </c>
      <c r="E103" s="19"/>
      <c r="L103" s="17">
        <f t="shared" ref="L103:Z103" si="24">K107*L17</f>
        <v>11889666</v>
      </c>
      <c r="M103" s="17" t="str">
        <f t="shared" si="24"/>
        <v>#REF!</v>
      </c>
      <c r="N103" s="17" t="str">
        <f t="shared" si="24"/>
        <v>#REF!</v>
      </c>
      <c r="O103" s="17" t="str">
        <f t="shared" si="24"/>
        <v>#REF!</v>
      </c>
      <c r="P103" s="17" t="str">
        <f t="shared" si="24"/>
        <v>#REF!</v>
      </c>
      <c r="Q103" s="17" t="str">
        <f t="shared" si="24"/>
        <v>#REF!</v>
      </c>
      <c r="R103" s="17" t="str">
        <f t="shared" si="24"/>
        <v>#REF!</v>
      </c>
      <c r="S103" s="17" t="str">
        <f t="shared" si="24"/>
        <v>#REF!</v>
      </c>
      <c r="T103" s="17" t="str">
        <f t="shared" si="24"/>
        <v>#REF!</v>
      </c>
      <c r="U103" s="17" t="str">
        <f t="shared" si="24"/>
        <v>#REF!</v>
      </c>
      <c r="V103" s="17" t="str">
        <f t="shared" si="24"/>
        <v>#REF!</v>
      </c>
      <c r="W103" s="17" t="str">
        <f t="shared" si="24"/>
        <v>#REF!</v>
      </c>
      <c r="X103" s="17" t="str">
        <f t="shared" si="24"/>
        <v>#REF!</v>
      </c>
      <c r="Y103" s="17" t="str">
        <f t="shared" si="24"/>
        <v>#REF!</v>
      </c>
      <c r="Z103" s="17" t="str">
        <f t="shared" si="24"/>
        <v>#REF!</v>
      </c>
    </row>
    <row r="104" ht="15.75" customHeight="1" outlineLevel="2">
      <c r="D104" s="17" t="s">
        <v>162</v>
      </c>
      <c r="E104" s="19"/>
      <c r="L104" s="17" t="str">
        <f t="shared" ref="L104:Z104" si="25">SUM(L22:L28)+L156</f>
        <v>#REF!</v>
      </c>
      <c r="M104" s="17" t="str">
        <f t="shared" si="25"/>
        <v>#REF!</v>
      </c>
      <c r="N104" s="17" t="str">
        <f t="shared" si="25"/>
        <v>#REF!</v>
      </c>
      <c r="O104" s="17" t="str">
        <f t="shared" si="25"/>
        <v>#REF!</v>
      </c>
      <c r="P104" s="17" t="str">
        <f t="shared" si="25"/>
        <v>#REF!</v>
      </c>
      <c r="Q104" s="17" t="str">
        <f t="shared" si="25"/>
        <v>#REF!</v>
      </c>
      <c r="R104" s="17" t="str">
        <f t="shared" si="25"/>
        <v>#REF!</v>
      </c>
      <c r="S104" s="17" t="str">
        <f t="shared" si="25"/>
        <v>#REF!</v>
      </c>
      <c r="T104" s="17" t="str">
        <f t="shared" si="25"/>
        <v>#REF!</v>
      </c>
      <c r="U104" s="17" t="str">
        <f t="shared" si="25"/>
        <v>#REF!</v>
      </c>
      <c r="V104" s="17" t="str">
        <f t="shared" si="25"/>
        <v>#REF!</v>
      </c>
      <c r="W104" s="17" t="str">
        <f t="shared" si="25"/>
        <v>#REF!</v>
      </c>
      <c r="X104" s="17" t="str">
        <f t="shared" si="25"/>
        <v>#REF!</v>
      </c>
      <c r="Y104" s="17" t="str">
        <f t="shared" si="25"/>
        <v>#REF!</v>
      </c>
      <c r="Z104" s="17" t="str">
        <f t="shared" si="25"/>
        <v>#REF!</v>
      </c>
    </row>
    <row r="105" ht="15.75" customHeight="1" outlineLevel="2">
      <c r="D105" s="17" t="s">
        <v>163</v>
      </c>
      <c r="E105" s="19"/>
      <c r="L105" s="93" t="str">
        <f t="shared" ref="L105:Z105" si="26">L127</f>
        <v>#REF!</v>
      </c>
      <c r="M105" s="93" t="str">
        <f t="shared" si="26"/>
        <v>#REF!</v>
      </c>
      <c r="N105" s="93" t="str">
        <f t="shared" si="26"/>
        <v>#REF!</v>
      </c>
      <c r="O105" s="93" t="str">
        <f t="shared" si="26"/>
        <v>#REF!</v>
      </c>
      <c r="P105" s="93" t="str">
        <f t="shared" si="26"/>
        <v>#REF!</v>
      </c>
      <c r="Q105" s="93" t="str">
        <f t="shared" si="26"/>
        <v>#REF!</v>
      </c>
      <c r="R105" s="93" t="str">
        <f t="shared" si="26"/>
        <v>#REF!</v>
      </c>
      <c r="S105" s="93" t="str">
        <f t="shared" si="26"/>
        <v>#REF!</v>
      </c>
      <c r="T105" s="93" t="str">
        <f t="shared" si="26"/>
        <v>#REF!</v>
      </c>
      <c r="U105" s="93" t="str">
        <f t="shared" si="26"/>
        <v>#REF!</v>
      </c>
      <c r="V105" s="93" t="str">
        <f t="shared" si="26"/>
        <v>#REF!</v>
      </c>
      <c r="W105" s="93" t="str">
        <f t="shared" si="26"/>
        <v>#REF!</v>
      </c>
      <c r="X105" s="93" t="str">
        <f t="shared" si="26"/>
        <v>#REF!</v>
      </c>
      <c r="Y105" s="93" t="str">
        <f t="shared" si="26"/>
        <v>#REF!</v>
      </c>
      <c r="Z105" s="93" t="str">
        <f t="shared" si="26"/>
        <v>#REF!</v>
      </c>
    </row>
    <row r="106" ht="15.75" customHeight="1" outlineLevel="2">
      <c r="D106" s="17" t="s">
        <v>164</v>
      </c>
      <c r="E106" s="19"/>
      <c r="L106" s="93">
        <f t="shared" ref="L106:Z106" si="27">L32</f>
        <v>0</v>
      </c>
      <c r="M106" s="93">
        <f t="shared" si="27"/>
        <v>0</v>
      </c>
      <c r="N106" s="93">
        <f t="shared" si="27"/>
        <v>0</v>
      </c>
      <c r="O106" s="93">
        <f t="shared" si="27"/>
        <v>0</v>
      </c>
      <c r="P106" s="93">
        <f t="shared" si="27"/>
        <v>0</v>
      </c>
      <c r="Q106" s="93">
        <f t="shared" si="27"/>
        <v>0</v>
      </c>
      <c r="R106" s="93">
        <f t="shared" si="27"/>
        <v>0</v>
      </c>
      <c r="S106" s="93">
        <f t="shared" si="27"/>
        <v>0</v>
      </c>
      <c r="T106" s="93">
        <f t="shared" si="27"/>
        <v>0</v>
      </c>
      <c r="U106" s="93">
        <f t="shared" si="27"/>
        <v>0</v>
      </c>
      <c r="V106" s="93">
        <f t="shared" si="27"/>
        <v>0</v>
      </c>
      <c r="W106" s="93">
        <f t="shared" si="27"/>
        <v>0</v>
      </c>
      <c r="X106" s="93">
        <f t="shared" si="27"/>
        <v>0</v>
      </c>
      <c r="Y106" s="93">
        <f t="shared" si="27"/>
        <v>0</v>
      </c>
      <c r="Z106" s="93">
        <f t="shared" si="27"/>
        <v>0</v>
      </c>
    </row>
    <row r="107" ht="15.75" customHeight="1" outlineLevel="2">
      <c r="D107" s="2" t="s">
        <v>165</v>
      </c>
      <c r="E107" s="19"/>
      <c r="K107" s="93">
        <f>SUM(K22:K28)</f>
        <v>11889666</v>
      </c>
      <c r="L107" s="94" t="str">
        <f t="shared" ref="L107:Z107" si="28">L103+L104-L105-L106</f>
        <v>#REF!</v>
      </c>
      <c r="M107" s="94" t="str">
        <f t="shared" si="28"/>
        <v>#REF!</v>
      </c>
      <c r="N107" s="94" t="str">
        <f t="shared" si="28"/>
        <v>#REF!</v>
      </c>
      <c r="O107" s="94" t="str">
        <f t="shared" si="28"/>
        <v>#REF!</v>
      </c>
      <c r="P107" s="94" t="str">
        <f t="shared" si="28"/>
        <v>#REF!</v>
      </c>
      <c r="Q107" s="94" t="str">
        <f t="shared" si="28"/>
        <v>#REF!</v>
      </c>
      <c r="R107" s="94" t="str">
        <f t="shared" si="28"/>
        <v>#REF!</v>
      </c>
      <c r="S107" s="94" t="str">
        <f t="shared" si="28"/>
        <v>#REF!</v>
      </c>
      <c r="T107" s="94" t="str">
        <f t="shared" si="28"/>
        <v>#REF!</v>
      </c>
      <c r="U107" s="94" t="str">
        <f t="shared" si="28"/>
        <v>#REF!</v>
      </c>
      <c r="V107" s="94" t="str">
        <f t="shared" si="28"/>
        <v>#REF!</v>
      </c>
      <c r="W107" s="94" t="str">
        <f t="shared" si="28"/>
        <v>#REF!</v>
      </c>
      <c r="X107" s="94" t="str">
        <f t="shared" si="28"/>
        <v>#REF!</v>
      </c>
      <c r="Y107" s="94" t="str">
        <f t="shared" si="28"/>
        <v>#REF!</v>
      </c>
      <c r="Z107" s="94" t="str">
        <f t="shared" si="28"/>
        <v>#REF!</v>
      </c>
    </row>
    <row r="108" ht="15.75" customHeight="1" outlineLevel="2">
      <c r="E108" s="19"/>
    </row>
    <row r="109" ht="15.75" customHeight="1" outlineLevel="2">
      <c r="E109" s="19"/>
    </row>
    <row r="110" ht="15.75" customHeight="1" outlineLevel="2">
      <c r="E110" s="19"/>
      <c r="L110" s="109">
        <f t="shared" ref="L110:Z110" si="29">$F$33</f>
        <v>11</v>
      </c>
      <c r="M110" s="109">
        <f t="shared" si="29"/>
        <v>11</v>
      </c>
      <c r="N110" s="109">
        <f t="shared" si="29"/>
        <v>11</v>
      </c>
      <c r="O110" s="109">
        <f t="shared" si="29"/>
        <v>11</v>
      </c>
      <c r="P110" s="109">
        <f t="shared" si="29"/>
        <v>11</v>
      </c>
      <c r="Q110" s="109">
        <f t="shared" si="29"/>
        <v>11</v>
      </c>
      <c r="R110" s="109">
        <f t="shared" si="29"/>
        <v>11</v>
      </c>
      <c r="S110" s="109">
        <f t="shared" si="29"/>
        <v>11</v>
      </c>
      <c r="T110" s="109">
        <f t="shared" si="29"/>
        <v>11</v>
      </c>
      <c r="U110" s="109">
        <f t="shared" si="29"/>
        <v>11</v>
      </c>
      <c r="V110" s="109">
        <f t="shared" si="29"/>
        <v>11</v>
      </c>
      <c r="W110" s="109">
        <f t="shared" si="29"/>
        <v>11</v>
      </c>
      <c r="X110" s="109">
        <f t="shared" si="29"/>
        <v>11</v>
      </c>
      <c r="Y110" s="109">
        <f t="shared" si="29"/>
        <v>11</v>
      </c>
      <c r="Z110" s="109">
        <f t="shared" si="29"/>
        <v>11</v>
      </c>
    </row>
    <row r="111" ht="15.75" customHeight="1" outlineLevel="2">
      <c r="E111" s="19"/>
      <c r="L111" s="110">
        <f t="shared" ref="L111:Z111" si="30">L7</f>
        <v>1</v>
      </c>
      <c r="M111" s="110">
        <f t="shared" si="30"/>
        <v>2</v>
      </c>
      <c r="N111" s="110">
        <f t="shared" si="30"/>
        <v>3</v>
      </c>
      <c r="O111" s="110">
        <f t="shared" si="30"/>
        <v>4</v>
      </c>
      <c r="P111" s="110">
        <f t="shared" si="30"/>
        <v>5</v>
      </c>
      <c r="Q111" s="110">
        <f t="shared" si="30"/>
        <v>6</v>
      </c>
      <c r="R111" s="110">
        <f t="shared" si="30"/>
        <v>7</v>
      </c>
      <c r="S111" s="110">
        <f t="shared" si="30"/>
        <v>8</v>
      </c>
      <c r="T111" s="110">
        <f t="shared" si="30"/>
        <v>9</v>
      </c>
      <c r="U111" s="110">
        <f t="shared" si="30"/>
        <v>10</v>
      </c>
      <c r="V111" s="110">
        <f t="shared" si="30"/>
        <v>11</v>
      </c>
      <c r="W111" s="110">
        <f t="shared" si="30"/>
        <v>12</v>
      </c>
      <c r="X111" s="110">
        <f t="shared" si="30"/>
        <v>13</v>
      </c>
      <c r="Y111" s="110">
        <f t="shared" si="30"/>
        <v>14</v>
      </c>
      <c r="Z111" s="110">
        <f t="shared" si="30"/>
        <v>15</v>
      </c>
    </row>
    <row r="112" ht="15.75" customHeight="1" outlineLevel="2">
      <c r="E112" s="19"/>
      <c r="J112" s="111">
        <f t="array" ref="J112:J126">TRANSPOSE(L7:Z7)</f>
        <v>1</v>
      </c>
      <c r="K112" s="112" t="str">
        <f>L103+L104</f>
        <v>#REF!</v>
      </c>
      <c r="L112" s="17" t="str">
        <f t="shared" ref="L112:Z112" si="31">(AND(L$111&gt;=$J112,L$111&lt;($J112+L$110+$F$13))*($K112/L$110))*L$15</f>
        <v>#REF!</v>
      </c>
      <c r="M112" s="17" t="str">
        <f t="shared" si="31"/>
        <v>#REF!</v>
      </c>
      <c r="N112" s="17" t="str">
        <f t="shared" si="31"/>
        <v>#REF!</v>
      </c>
      <c r="O112" s="17" t="str">
        <f t="shared" si="31"/>
        <v>#REF!</v>
      </c>
      <c r="P112" s="17" t="str">
        <f t="shared" si="31"/>
        <v>#REF!</v>
      </c>
      <c r="Q112" s="17" t="str">
        <f t="shared" si="31"/>
        <v>#REF!</v>
      </c>
      <c r="R112" s="17" t="str">
        <f t="shared" si="31"/>
        <v>#REF!</v>
      </c>
      <c r="S112" s="17" t="str">
        <f t="shared" si="31"/>
        <v>#REF!</v>
      </c>
      <c r="T112" s="17" t="str">
        <f t="shared" si="31"/>
        <v>#REF!</v>
      </c>
      <c r="U112" s="17" t="str">
        <f t="shared" si="31"/>
        <v>#REF!</v>
      </c>
      <c r="V112" s="17" t="str">
        <f t="shared" si="31"/>
        <v>#REF!</v>
      </c>
      <c r="W112" s="17" t="str">
        <f t="shared" si="31"/>
        <v>#REF!</v>
      </c>
      <c r="X112" s="17" t="str">
        <f t="shared" si="31"/>
        <v>#REF!</v>
      </c>
      <c r="Y112" s="17" t="str">
        <f t="shared" si="31"/>
        <v>#REF!</v>
      </c>
      <c r="Z112" s="17" t="str">
        <f t="shared" si="31"/>
        <v>#REF!</v>
      </c>
    </row>
    <row r="113" ht="15.75" customHeight="1" outlineLevel="2">
      <c r="E113" s="19"/>
      <c r="J113" s="111">
        <v>2.0</v>
      </c>
      <c r="K113" s="112" t="str">
        <f>M104</f>
        <v>#REF!</v>
      </c>
      <c r="L113" s="17" t="str">
        <f t="shared" ref="L113:Z113" si="32">(AND(L$111&gt;=$J113,L$111&lt;($J113+L$110+$F$13))*($K113/L$110))*L$15</f>
        <v>#REF!</v>
      </c>
      <c r="M113" s="17" t="str">
        <f t="shared" si="32"/>
        <v>#REF!</v>
      </c>
      <c r="N113" s="17" t="str">
        <f t="shared" si="32"/>
        <v>#REF!</v>
      </c>
      <c r="O113" s="17" t="str">
        <f t="shared" si="32"/>
        <v>#REF!</v>
      </c>
      <c r="P113" s="17" t="str">
        <f t="shared" si="32"/>
        <v>#REF!</v>
      </c>
      <c r="Q113" s="17" t="str">
        <f t="shared" si="32"/>
        <v>#REF!</v>
      </c>
      <c r="R113" s="17" t="str">
        <f t="shared" si="32"/>
        <v>#REF!</v>
      </c>
      <c r="S113" s="17" t="str">
        <f t="shared" si="32"/>
        <v>#REF!</v>
      </c>
      <c r="T113" s="17" t="str">
        <f t="shared" si="32"/>
        <v>#REF!</v>
      </c>
      <c r="U113" s="17" t="str">
        <f t="shared" si="32"/>
        <v>#REF!</v>
      </c>
      <c r="V113" s="17" t="str">
        <f t="shared" si="32"/>
        <v>#REF!</v>
      </c>
      <c r="W113" s="17" t="str">
        <f t="shared" si="32"/>
        <v>#REF!</v>
      </c>
      <c r="X113" s="17" t="str">
        <f t="shared" si="32"/>
        <v>#REF!</v>
      </c>
      <c r="Y113" s="17" t="str">
        <f t="shared" si="32"/>
        <v>#REF!</v>
      </c>
      <c r="Z113" s="17" t="str">
        <f t="shared" si="32"/>
        <v>#REF!</v>
      </c>
    </row>
    <row r="114" ht="15.75" customHeight="1" outlineLevel="2">
      <c r="E114" s="19"/>
      <c r="J114" s="111">
        <v>3.0</v>
      </c>
      <c r="K114" s="112" t="str">
        <f>N104</f>
        <v>#REF!</v>
      </c>
      <c r="L114" s="17" t="str">
        <f t="shared" ref="L114:Z114" si="33">(AND(L$111&gt;=$J114,L$111&lt;($J114+L$110+$F$13))*($K114/L$110))*L$15</f>
        <v>#REF!</v>
      </c>
      <c r="M114" s="17" t="str">
        <f t="shared" si="33"/>
        <v>#REF!</v>
      </c>
      <c r="N114" s="17" t="str">
        <f t="shared" si="33"/>
        <v>#REF!</v>
      </c>
      <c r="O114" s="17" t="str">
        <f t="shared" si="33"/>
        <v>#REF!</v>
      </c>
      <c r="P114" s="17" t="str">
        <f t="shared" si="33"/>
        <v>#REF!</v>
      </c>
      <c r="Q114" s="17" t="str">
        <f t="shared" si="33"/>
        <v>#REF!</v>
      </c>
      <c r="R114" s="17" t="str">
        <f t="shared" si="33"/>
        <v>#REF!</v>
      </c>
      <c r="S114" s="17" t="str">
        <f t="shared" si="33"/>
        <v>#REF!</v>
      </c>
      <c r="T114" s="17" t="str">
        <f t="shared" si="33"/>
        <v>#REF!</v>
      </c>
      <c r="U114" s="17" t="str">
        <f t="shared" si="33"/>
        <v>#REF!</v>
      </c>
      <c r="V114" s="17" t="str">
        <f t="shared" si="33"/>
        <v>#REF!</v>
      </c>
      <c r="W114" s="17" t="str">
        <f t="shared" si="33"/>
        <v>#REF!</v>
      </c>
      <c r="X114" s="17" t="str">
        <f t="shared" si="33"/>
        <v>#REF!</v>
      </c>
      <c r="Y114" s="17" t="str">
        <f t="shared" si="33"/>
        <v>#REF!</v>
      </c>
      <c r="Z114" s="17" t="str">
        <f t="shared" si="33"/>
        <v>#REF!</v>
      </c>
    </row>
    <row r="115" ht="15.75" customHeight="1" outlineLevel="2">
      <c r="E115" s="19"/>
      <c r="J115" s="111">
        <v>4.0</v>
      </c>
      <c r="K115" s="112" t="str">
        <f>O104</f>
        <v>#REF!</v>
      </c>
      <c r="L115" s="17" t="str">
        <f t="shared" ref="L115:Z115" si="34">(AND(L$111&gt;=$J115,L$111&lt;($J115+L$110+$F$13))*($K115/L$110))*L$15</f>
        <v>#REF!</v>
      </c>
      <c r="M115" s="17" t="str">
        <f t="shared" si="34"/>
        <v>#REF!</v>
      </c>
      <c r="N115" s="17" t="str">
        <f t="shared" si="34"/>
        <v>#REF!</v>
      </c>
      <c r="O115" s="17" t="str">
        <f t="shared" si="34"/>
        <v>#REF!</v>
      </c>
      <c r="P115" s="17" t="str">
        <f t="shared" si="34"/>
        <v>#REF!</v>
      </c>
      <c r="Q115" s="17" t="str">
        <f t="shared" si="34"/>
        <v>#REF!</v>
      </c>
      <c r="R115" s="17" t="str">
        <f t="shared" si="34"/>
        <v>#REF!</v>
      </c>
      <c r="S115" s="17" t="str">
        <f t="shared" si="34"/>
        <v>#REF!</v>
      </c>
      <c r="T115" s="17" t="str">
        <f t="shared" si="34"/>
        <v>#REF!</v>
      </c>
      <c r="U115" s="17" t="str">
        <f t="shared" si="34"/>
        <v>#REF!</v>
      </c>
      <c r="V115" s="17" t="str">
        <f t="shared" si="34"/>
        <v>#REF!</v>
      </c>
      <c r="W115" s="17" t="str">
        <f t="shared" si="34"/>
        <v>#REF!</v>
      </c>
      <c r="X115" s="17" t="str">
        <f t="shared" si="34"/>
        <v>#REF!</v>
      </c>
      <c r="Y115" s="17" t="str">
        <f t="shared" si="34"/>
        <v>#REF!</v>
      </c>
      <c r="Z115" s="17" t="str">
        <f t="shared" si="34"/>
        <v>#REF!</v>
      </c>
    </row>
    <row r="116" ht="15.75" customHeight="1" outlineLevel="2">
      <c r="E116" s="19"/>
      <c r="J116" s="111">
        <v>5.0</v>
      </c>
      <c r="K116" s="112" t="str">
        <f>P104</f>
        <v>#REF!</v>
      </c>
      <c r="L116" s="17" t="str">
        <f t="shared" ref="L116:Z116" si="35">(AND(L$111&gt;=$J116,L$111&lt;($J116+L$110+$F$13))*($K116/L$110))*L$15</f>
        <v>#REF!</v>
      </c>
      <c r="M116" s="17" t="str">
        <f t="shared" si="35"/>
        <v>#REF!</v>
      </c>
      <c r="N116" s="17" t="str">
        <f t="shared" si="35"/>
        <v>#REF!</v>
      </c>
      <c r="O116" s="17" t="str">
        <f t="shared" si="35"/>
        <v>#REF!</v>
      </c>
      <c r="P116" s="17" t="str">
        <f t="shared" si="35"/>
        <v>#REF!</v>
      </c>
      <c r="Q116" s="17" t="str">
        <f t="shared" si="35"/>
        <v>#REF!</v>
      </c>
      <c r="R116" s="17" t="str">
        <f t="shared" si="35"/>
        <v>#REF!</v>
      </c>
      <c r="S116" s="17" t="str">
        <f t="shared" si="35"/>
        <v>#REF!</v>
      </c>
      <c r="T116" s="17" t="str">
        <f t="shared" si="35"/>
        <v>#REF!</v>
      </c>
      <c r="U116" s="17" t="str">
        <f t="shared" si="35"/>
        <v>#REF!</v>
      </c>
      <c r="V116" s="17" t="str">
        <f t="shared" si="35"/>
        <v>#REF!</v>
      </c>
      <c r="W116" s="17" t="str">
        <f t="shared" si="35"/>
        <v>#REF!</v>
      </c>
      <c r="X116" s="17" t="str">
        <f t="shared" si="35"/>
        <v>#REF!</v>
      </c>
      <c r="Y116" s="17" t="str">
        <f t="shared" si="35"/>
        <v>#REF!</v>
      </c>
      <c r="Z116" s="17" t="str">
        <f t="shared" si="35"/>
        <v>#REF!</v>
      </c>
    </row>
    <row r="117" ht="15.75" customHeight="1" outlineLevel="2">
      <c r="E117" s="19"/>
      <c r="J117" s="111">
        <v>6.0</v>
      </c>
      <c r="K117" s="112" t="str">
        <f>Q104</f>
        <v>#REF!</v>
      </c>
      <c r="L117" s="17" t="str">
        <f t="shared" ref="L117:Z117" si="36">(AND(L$111&gt;=$J117,L$111&lt;($J117+L$110+$F$13))*($K117/L$110))*L$15</f>
        <v>#REF!</v>
      </c>
      <c r="M117" s="17" t="str">
        <f t="shared" si="36"/>
        <v>#REF!</v>
      </c>
      <c r="N117" s="17" t="str">
        <f t="shared" si="36"/>
        <v>#REF!</v>
      </c>
      <c r="O117" s="17" t="str">
        <f t="shared" si="36"/>
        <v>#REF!</v>
      </c>
      <c r="P117" s="17" t="str">
        <f t="shared" si="36"/>
        <v>#REF!</v>
      </c>
      <c r="Q117" s="17" t="str">
        <f t="shared" si="36"/>
        <v>#REF!</v>
      </c>
      <c r="R117" s="17" t="str">
        <f t="shared" si="36"/>
        <v>#REF!</v>
      </c>
      <c r="S117" s="17" t="str">
        <f t="shared" si="36"/>
        <v>#REF!</v>
      </c>
      <c r="T117" s="17" t="str">
        <f t="shared" si="36"/>
        <v>#REF!</v>
      </c>
      <c r="U117" s="17" t="str">
        <f t="shared" si="36"/>
        <v>#REF!</v>
      </c>
      <c r="V117" s="17" t="str">
        <f t="shared" si="36"/>
        <v>#REF!</v>
      </c>
      <c r="W117" s="17" t="str">
        <f t="shared" si="36"/>
        <v>#REF!</v>
      </c>
      <c r="X117" s="17" t="str">
        <f t="shared" si="36"/>
        <v>#REF!</v>
      </c>
      <c r="Y117" s="17" t="str">
        <f t="shared" si="36"/>
        <v>#REF!</v>
      </c>
      <c r="Z117" s="17" t="str">
        <f t="shared" si="36"/>
        <v>#REF!</v>
      </c>
    </row>
    <row r="118" ht="15.75" customHeight="1" outlineLevel="2">
      <c r="E118" s="19"/>
      <c r="J118" s="111">
        <v>7.0</v>
      </c>
      <c r="K118" s="112" t="str">
        <f>R104</f>
        <v>#REF!</v>
      </c>
      <c r="L118" s="17" t="str">
        <f t="shared" ref="L118:Z118" si="37">(AND(L$111&gt;=$J118,L$111&lt;($J118+L$110+$F$13))*($K118/L$110))*L$15</f>
        <v>#REF!</v>
      </c>
      <c r="M118" s="17" t="str">
        <f t="shared" si="37"/>
        <v>#REF!</v>
      </c>
      <c r="N118" s="17" t="str">
        <f t="shared" si="37"/>
        <v>#REF!</v>
      </c>
      <c r="O118" s="17" t="str">
        <f t="shared" si="37"/>
        <v>#REF!</v>
      </c>
      <c r="P118" s="17" t="str">
        <f t="shared" si="37"/>
        <v>#REF!</v>
      </c>
      <c r="Q118" s="17" t="str">
        <f t="shared" si="37"/>
        <v>#REF!</v>
      </c>
      <c r="R118" s="17" t="str">
        <f t="shared" si="37"/>
        <v>#REF!</v>
      </c>
      <c r="S118" s="17" t="str">
        <f t="shared" si="37"/>
        <v>#REF!</v>
      </c>
      <c r="T118" s="17" t="str">
        <f t="shared" si="37"/>
        <v>#REF!</v>
      </c>
      <c r="U118" s="17" t="str">
        <f t="shared" si="37"/>
        <v>#REF!</v>
      </c>
      <c r="V118" s="17" t="str">
        <f t="shared" si="37"/>
        <v>#REF!</v>
      </c>
      <c r="W118" s="17" t="str">
        <f t="shared" si="37"/>
        <v>#REF!</v>
      </c>
      <c r="X118" s="17" t="str">
        <f t="shared" si="37"/>
        <v>#REF!</v>
      </c>
      <c r="Y118" s="17" t="str">
        <f t="shared" si="37"/>
        <v>#REF!</v>
      </c>
      <c r="Z118" s="17" t="str">
        <f t="shared" si="37"/>
        <v>#REF!</v>
      </c>
    </row>
    <row r="119" ht="15.75" customHeight="1" outlineLevel="2">
      <c r="E119" s="19"/>
      <c r="J119" s="111">
        <v>8.0</v>
      </c>
      <c r="K119" s="112" t="str">
        <f>S104</f>
        <v>#REF!</v>
      </c>
      <c r="L119" s="17" t="str">
        <f t="shared" ref="L119:Z119" si="38">(AND(L$111&gt;=$J119,L$111&lt;($J119+L$110+$F$13))*($K119/L$110))*L$15</f>
        <v>#REF!</v>
      </c>
      <c r="M119" s="17" t="str">
        <f t="shared" si="38"/>
        <v>#REF!</v>
      </c>
      <c r="N119" s="17" t="str">
        <f t="shared" si="38"/>
        <v>#REF!</v>
      </c>
      <c r="O119" s="17" t="str">
        <f t="shared" si="38"/>
        <v>#REF!</v>
      </c>
      <c r="P119" s="17" t="str">
        <f t="shared" si="38"/>
        <v>#REF!</v>
      </c>
      <c r="Q119" s="17" t="str">
        <f t="shared" si="38"/>
        <v>#REF!</v>
      </c>
      <c r="R119" s="17" t="str">
        <f t="shared" si="38"/>
        <v>#REF!</v>
      </c>
      <c r="S119" s="17" t="str">
        <f t="shared" si="38"/>
        <v>#REF!</v>
      </c>
      <c r="T119" s="17" t="str">
        <f t="shared" si="38"/>
        <v>#REF!</v>
      </c>
      <c r="U119" s="17" t="str">
        <f t="shared" si="38"/>
        <v>#REF!</v>
      </c>
      <c r="V119" s="17" t="str">
        <f t="shared" si="38"/>
        <v>#REF!</v>
      </c>
      <c r="W119" s="17" t="str">
        <f t="shared" si="38"/>
        <v>#REF!</v>
      </c>
      <c r="X119" s="17" t="str">
        <f t="shared" si="38"/>
        <v>#REF!</v>
      </c>
      <c r="Y119" s="17" t="str">
        <f t="shared" si="38"/>
        <v>#REF!</v>
      </c>
      <c r="Z119" s="17" t="str">
        <f t="shared" si="38"/>
        <v>#REF!</v>
      </c>
    </row>
    <row r="120" ht="15.75" customHeight="1" outlineLevel="2">
      <c r="E120" s="19"/>
      <c r="J120" s="111">
        <v>9.0</v>
      </c>
      <c r="K120" s="112" t="str">
        <f>T104</f>
        <v>#REF!</v>
      </c>
      <c r="L120" s="17" t="str">
        <f t="shared" ref="L120:Z120" si="39">(AND(L$111&gt;=$J120,L$111&lt;($J120+L$110+$F$13))*($K120/L$110))*L$15</f>
        <v>#REF!</v>
      </c>
      <c r="M120" s="17" t="str">
        <f t="shared" si="39"/>
        <v>#REF!</v>
      </c>
      <c r="N120" s="17" t="str">
        <f t="shared" si="39"/>
        <v>#REF!</v>
      </c>
      <c r="O120" s="17" t="str">
        <f t="shared" si="39"/>
        <v>#REF!</v>
      </c>
      <c r="P120" s="17" t="str">
        <f t="shared" si="39"/>
        <v>#REF!</v>
      </c>
      <c r="Q120" s="17" t="str">
        <f t="shared" si="39"/>
        <v>#REF!</v>
      </c>
      <c r="R120" s="17" t="str">
        <f t="shared" si="39"/>
        <v>#REF!</v>
      </c>
      <c r="S120" s="17" t="str">
        <f t="shared" si="39"/>
        <v>#REF!</v>
      </c>
      <c r="T120" s="17" t="str">
        <f t="shared" si="39"/>
        <v>#REF!</v>
      </c>
      <c r="U120" s="17" t="str">
        <f t="shared" si="39"/>
        <v>#REF!</v>
      </c>
      <c r="V120" s="17" t="str">
        <f t="shared" si="39"/>
        <v>#REF!</v>
      </c>
      <c r="W120" s="17" t="str">
        <f t="shared" si="39"/>
        <v>#REF!</v>
      </c>
      <c r="X120" s="17" t="str">
        <f t="shared" si="39"/>
        <v>#REF!</v>
      </c>
      <c r="Y120" s="17" t="str">
        <f t="shared" si="39"/>
        <v>#REF!</v>
      </c>
      <c r="Z120" s="17" t="str">
        <f t="shared" si="39"/>
        <v>#REF!</v>
      </c>
    </row>
    <row r="121" ht="15.75" customHeight="1" outlineLevel="2">
      <c r="E121" s="19"/>
      <c r="J121" s="111">
        <v>10.0</v>
      </c>
      <c r="K121" s="112" t="str">
        <f>U104</f>
        <v>#REF!</v>
      </c>
      <c r="L121" s="17" t="str">
        <f t="shared" ref="L121:Z121" si="40">(AND(L$111&gt;=$J121,L$111&lt;($J121+L$110+$F$13))*($K121/L$110))*L$15</f>
        <v>#REF!</v>
      </c>
      <c r="M121" s="17" t="str">
        <f t="shared" si="40"/>
        <v>#REF!</v>
      </c>
      <c r="N121" s="17" t="str">
        <f t="shared" si="40"/>
        <v>#REF!</v>
      </c>
      <c r="O121" s="17" t="str">
        <f t="shared" si="40"/>
        <v>#REF!</v>
      </c>
      <c r="P121" s="17" t="str">
        <f t="shared" si="40"/>
        <v>#REF!</v>
      </c>
      <c r="Q121" s="17" t="str">
        <f t="shared" si="40"/>
        <v>#REF!</v>
      </c>
      <c r="R121" s="17" t="str">
        <f t="shared" si="40"/>
        <v>#REF!</v>
      </c>
      <c r="S121" s="17" t="str">
        <f t="shared" si="40"/>
        <v>#REF!</v>
      </c>
      <c r="T121" s="17" t="str">
        <f t="shared" si="40"/>
        <v>#REF!</v>
      </c>
      <c r="U121" s="17" t="str">
        <f t="shared" si="40"/>
        <v>#REF!</v>
      </c>
      <c r="V121" s="17" t="str">
        <f t="shared" si="40"/>
        <v>#REF!</v>
      </c>
      <c r="W121" s="17" t="str">
        <f t="shared" si="40"/>
        <v>#REF!</v>
      </c>
      <c r="X121" s="17" t="str">
        <f t="shared" si="40"/>
        <v>#REF!</v>
      </c>
      <c r="Y121" s="17" t="str">
        <f t="shared" si="40"/>
        <v>#REF!</v>
      </c>
      <c r="Z121" s="17" t="str">
        <f t="shared" si="40"/>
        <v>#REF!</v>
      </c>
    </row>
    <row r="122" ht="15.75" customHeight="1" outlineLevel="2">
      <c r="E122" s="19"/>
      <c r="J122" s="111">
        <v>11.0</v>
      </c>
      <c r="K122" s="112" t="str">
        <f>V104</f>
        <v>#REF!</v>
      </c>
      <c r="L122" s="17" t="str">
        <f t="shared" ref="L122:Z122" si="41">(AND(L$111&gt;=$J122,L$111&lt;($J122+L$110+$F$13))*($K122/L$110))*L$15</f>
        <v>#REF!</v>
      </c>
      <c r="M122" s="17" t="str">
        <f t="shared" si="41"/>
        <v>#REF!</v>
      </c>
      <c r="N122" s="17" t="str">
        <f t="shared" si="41"/>
        <v>#REF!</v>
      </c>
      <c r="O122" s="17" t="str">
        <f t="shared" si="41"/>
        <v>#REF!</v>
      </c>
      <c r="P122" s="17" t="str">
        <f t="shared" si="41"/>
        <v>#REF!</v>
      </c>
      <c r="Q122" s="17" t="str">
        <f t="shared" si="41"/>
        <v>#REF!</v>
      </c>
      <c r="R122" s="17" t="str">
        <f t="shared" si="41"/>
        <v>#REF!</v>
      </c>
      <c r="S122" s="17" t="str">
        <f t="shared" si="41"/>
        <v>#REF!</v>
      </c>
      <c r="T122" s="17" t="str">
        <f t="shared" si="41"/>
        <v>#REF!</v>
      </c>
      <c r="U122" s="17" t="str">
        <f t="shared" si="41"/>
        <v>#REF!</v>
      </c>
      <c r="V122" s="17" t="str">
        <f t="shared" si="41"/>
        <v>#REF!</v>
      </c>
      <c r="W122" s="17" t="str">
        <f t="shared" si="41"/>
        <v>#REF!</v>
      </c>
      <c r="X122" s="17" t="str">
        <f t="shared" si="41"/>
        <v>#REF!</v>
      </c>
      <c r="Y122" s="17" t="str">
        <f t="shared" si="41"/>
        <v>#REF!</v>
      </c>
      <c r="Z122" s="17" t="str">
        <f t="shared" si="41"/>
        <v>#REF!</v>
      </c>
    </row>
    <row r="123" ht="15.75" customHeight="1" outlineLevel="2">
      <c r="E123" s="19"/>
      <c r="J123" s="111">
        <v>12.0</v>
      </c>
      <c r="K123" s="112" t="str">
        <f>W104</f>
        <v>#REF!</v>
      </c>
      <c r="L123" s="17" t="str">
        <f t="shared" ref="L123:Z123" si="42">(AND(L$111&gt;=$J123,L$111&lt;($J123+L$110+$F$13))*($K123/L$110))*L$15</f>
        <v>#REF!</v>
      </c>
      <c r="M123" s="17" t="str">
        <f t="shared" si="42"/>
        <v>#REF!</v>
      </c>
      <c r="N123" s="17" t="str">
        <f t="shared" si="42"/>
        <v>#REF!</v>
      </c>
      <c r="O123" s="17" t="str">
        <f t="shared" si="42"/>
        <v>#REF!</v>
      </c>
      <c r="P123" s="17" t="str">
        <f t="shared" si="42"/>
        <v>#REF!</v>
      </c>
      <c r="Q123" s="17" t="str">
        <f t="shared" si="42"/>
        <v>#REF!</v>
      </c>
      <c r="R123" s="17" t="str">
        <f t="shared" si="42"/>
        <v>#REF!</v>
      </c>
      <c r="S123" s="17" t="str">
        <f t="shared" si="42"/>
        <v>#REF!</v>
      </c>
      <c r="T123" s="17" t="str">
        <f t="shared" si="42"/>
        <v>#REF!</v>
      </c>
      <c r="U123" s="17" t="str">
        <f t="shared" si="42"/>
        <v>#REF!</v>
      </c>
      <c r="V123" s="17" t="str">
        <f t="shared" si="42"/>
        <v>#REF!</v>
      </c>
      <c r="W123" s="17" t="str">
        <f t="shared" si="42"/>
        <v>#REF!</v>
      </c>
      <c r="X123" s="17" t="str">
        <f t="shared" si="42"/>
        <v>#REF!</v>
      </c>
      <c r="Y123" s="17" t="str">
        <f t="shared" si="42"/>
        <v>#REF!</v>
      </c>
      <c r="Z123" s="17" t="str">
        <f t="shared" si="42"/>
        <v>#REF!</v>
      </c>
    </row>
    <row r="124" ht="15.75" customHeight="1" outlineLevel="2">
      <c r="E124" s="19"/>
      <c r="J124" s="111">
        <v>13.0</v>
      </c>
      <c r="K124" s="112" t="str">
        <f>X104</f>
        <v>#REF!</v>
      </c>
      <c r="L124" s="17" t="str">
        <f t="shared" ref="L124:Z124" si="43">(AND(L$111&gt;=$J124,L$111&lt;($J124+L$110+$F$13))*($K124/L$110))*L$15</f>
        <v>#REF!</v>
      </c>
      <c r="M124" s="17" t="str">
        <f t="shared" si="43"/>
        <v>#REF!</v>
      </c>
      <c r="N124" s="17" t="str">
        <f t="shared" si="43"/>
        <v>#REF!</v>
      </c>
      <c r="O124" s="17" t="str">
        <f t="shared" si="43"/>
        <v>#REF!</v>
      </c>
      <c r="P124" s="17" t="str">
        <f t="shared" si="43"/>
        <v>#REF!</v>
      </c>
      <c r="Q124" s="17" t="str">
        <f t="shared" si="43"/>
        <v>#REF!</v>
      </c>
      <c r="R124" s="17" t="str">
        <f t="shared" si="43"/>
        <v>#REF!</v>
      </c>
      <c r="S124" s="17" t="str">
        <f t="shared" si="43"/>
        <v>#REF!</v>
      </c>
      <c r="T124" s="17" t="str">
        <f t="shared" si="43"/>
        <v>#REF!</v>
      </c>
      <c r="U124" s="17" t="str">
        <f t="shared" si="43"/>
        <v>#REF!</v>
      </c>
      <c r="V124" s="17" t="str">
        <f t="shared" si="43"/>
        <v>#REF!</v>
      </c>
      <c r="W124" s="17" t="str">
        <f t="shared" si="43"/>
        <v>#REF!</v>
      </c>
      <c r="X124" s="17" t="str">
        <f t="shared" si="43"/>
        <v>#REF!</v>
      </c>
      <c r="Y124" s="17" t="str">
        <f t="shared" si="43"/>
        <v>#REF!</v>
      </c>
      <c r="Z124" s="17" t="str">
        <f t="shared" si="43"/>
        <v>#REF!</v>
      </c>
    </row>
    <row r="125" ht="15.75" customHeight="1" outlineLevel="2">
      <c r="E125" s="19"/>
      <c r="J125" s="111">
        <v>14.0</v>
      </c>
      <c r="K125" s="112" t="str">
        <f>Y104</f>
        <v>#REF!</v>
      </c>
      <c r="L125" s="17" t="str">
        <f t="shared" ref="L125:Z125" si="44">(AND(L$111&gt;=$J125,L$111&lt;($J125+L$110+$F$13))*($K125/L$110))*L$15</f>
        <v>#REF!</v>
      </c>
      <c r="M125" s="17" t="str">
        <f t="shared" si="44"/>
        <v>#REF!</v>
      </c>
      <c r="N125" s="17" t="str">
        <f t="shared" si="44"/>
        <v>#REF!</v>
      </c>
      <c r="O125" s="17" t="str">
        <f t="shared" si="44"/>
        <v>#REF!</v>
      </c>
      <c r="P125" s="17" t="str">
        <f t="shared" si="44"/>
        <v>#REF!</v>
      </c>
      <c r="Q125" s="17" t="str">
        <f t="shared" si="44"/>
        <v>#REF!</v>
      </c>
      <c r="R125" s="17" t="str">
        <f t="shared" si="44"/>
        <v>#REF!</v>
      </c>
      <c r="S125" s="17" t="str">
        <f t="shared" si="44"/>
        <v>#REF!</v>
      </c>
      <c r="T125" s="17" t="str">
        <f t="shared" si="44"/>
        <v>#REF!</v>
      </c>
      <c r="U125" s="17" t="str">
        <f t="shared" si="44"/>
        <v>#REF!</v>
      </c>
      <c r="V125" s="17" t="str">
        <f t="shared" si="44"/>
        <v>#REF!</v>
      </c>
      <c r="W125" s="17" t="str">
        <f t="shared" si="44"/>
        <v>#REF!</v>
      </c>
      <c r="X125" s="17" t="str">
        <f t="shared" si="44"/>
        <v>#REF!</v>
      </c>
      <c r="Y125" s="17" t="str">
        <f t="shared" si="44"/>
        <v>#REF!</v>
      </c>
      <c r="Z125" s="17" t="str">
        <f t="shared" si="44"/>
        <v>#REF!</v>
      </c>
    </row>
    <row r="126" ht="15.75" customHeight="1" outlineLevel="2">
      <c r="E126" s="19"/>
      <c r="J126" s="111">
        <v>15.0</v>
      </c>
      <c r="K126" s="112" t="str">
        <f>Z104</f>
        <v>#REF!</v>
      </c>
      <c r="L126" s="17" t="str">
        <f t="shared" ref="L126:Z126" si="45">(AND(L$111&gt;=$J126,L$111&lt;($J126+L$110+$F$13))*($K126/L$110))*L$15</f>
        <v>#REF!</v>
      </c>
      <c r="M126" s="17" t="str">
        <f t="shared" si="45"/>
        <v>#REF!</v>
      </c>
      <c r="N126" s="17" t="str">
        <f t="shared" si="45"/>
        <v>#REF!</v>
      </c>
      <c r="O126" s="17" t="str">
        <f t="shared" si="45"/>
        <v>#REF!</v>
      </c>
      <c r="P126" s="17" t="str">
        <f t="shared" si="45"/>
        <v>#REF!</v>
      </c>
      <c r="Q126" s="17" t="str">
        <f t="shared" si="45"/>
        <v>#REF!</v>
      </c>
      <c r="R126" s="17" t="str">
        <f t="shared" si="45"/>
        <v>#REF!</v>
      </c>
      <c r="S126" s="17" t="str">
        <f t="shared" si="45"/>
        <v>#REF!</v>
      </c>
      <c r="T126" s="17" t="str">
        <f t="shared" si="45"/>
        <v>#REF!</v>
      </c>
      <c r="U126" s="17" t="str">
        <f t="shared" si="45"/>
        <v>#REF!</v>
      </c>
      <c r="V126" s="17" t="str">
        <f t="shared" si="45"/>
        <v>#REF!</v>
      </c>
      <c r="W126" s="17" t="str">
        <f t="shared" si="45"/>
        <v>#REF!</v>
      </c>
      <c r="X126" s="17" t="str">
        <f t="shared" si="45"/>
        <v>#REF!</v>
      </c>
      <c r="Y126" s="17" t="str">
        <f t="shared" si="45"/>
        <v>#REF!</v>
      </c>
      <c r="Z126" s="17" t="str">
        <f t="shared" si="45"/>
        <v>#REF!</v>
      </c>
    </row>
    <row r="127" ht="15.75" customHeight="1" outlineLevel="2">
      <c r="E127" s="19"/>
      <c r="K127" s="17" t="s">
        <v>166</v>
      </c>
      <c r="L127" s="94" t="str">
        <f t="shared" ref="L127:Z127" si="46">SUM(L112:L126)</f>
        <v>#REF!</v>
      </c>
      <c r="M127" s="94" t="str">
        <f t="shared" si="46"/>
        <v>#REF!</v>
      </c>
      <c r="N127" s="94" t="str">
        <f t="shared" si="46"/>
        <v>#REF!</v>
      </c>
      <c r="O127" s="94" t="str">
        <f t="shared" si="46"/>
        <v>#REF!</v>
      </c>
      <c r="P127" s="94" t="str">
        <f t="shared" si="46"/>
        <v>#REF!</v>
      </c>
      <c r="Q127" s="94" t="str">
        <f t="shared" si="46"/>
        <v>#REF!</v>
      </c>
      <c r="R127" s="94" t="str">
        <f t="shared" si="46"/>
        <v>#REF!</v>
      </c>
      <c r="S127" s="94" t="str">
        <f t="shared" si="46"/>
        <v>#REF!</v>
      </c>
      <c r="T127" s="94" t="str">
        <f t="shared" si="46"/>
        <v>#REF!</v>
      </c>
      <c r="U127" s="94" t="str">
        <f t="shared" si="46"/>
        <v>#REF!</v>
      </c>
      <c r="V127" s="94" t="str">
        <f t="shared" si="46"/>
        <v>#REF!</v>
      </c>
      <c r="W127" s="94" t="str">
        <f t="shared" si="46"/>
        <v>#REF!</v>
      </c>
      <c r="X127" s="94" t="str">
        <f t="shared" si="46"/>
        <v>#REF!</v>
      </c>
      <c r="Y127" s="94" t="str">
        <f t="shared" si="46"/>
        <v>#REF!</v>
      </c>
      <c r="Z127" s="94" t="str">
        <f t="shared" si="46"/>
        <v>#REF!</v>
      </c>
    </row>
    <row r="128" ht="15.75" customHeight="1" outlineLevel="2">
      <c r="E128" s="19"/>
    </row>
    <row r="129" ht="15.75" customHeight="1" outlineLevel="1">
      <c r="C129" s="14" t="s">
        <v>167</v>
      </c>
      <c r="D129" s="14"/>
      <c r="E129" s="14"/>
      <c r="F129" s="14"/>
      <c r="G129" s="14"/>
      <c r="H129" s="87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 outlineLevel="1">
      <c r="A130" s="19"/>
      <c r="B130" s="19"/>
      <c r="C130" s="19" t="s">
        <v>168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 outlineLevel="2">
      <c r="E131" s="19"/>
    </row>
    <row r="132" ht="15.75" customHeight="1" outlineLevel="2">
      <c r="D132" s="74" t="s">
        <v>167</v>
      </c>
      <c r="E132" s="19"/>
    </row>
    <row r="133" ht="15.75" customHeight="1" outlineLevel="2">
      <c r="D133" s="17" t="s">
        <v>169</v>
      </c>
      <c r="E133" s="19" t="str">
        <f>Currency</f>
        <v>usd</v>
      </c>
      <c r="L133" s="17">
        <f t="shared" ref="L133:Z133" si="47">K135*L17</f>
        <v>31500000</v>
      </c>
      <c r="M133" s="17">
        <f t="shared" si="47"/>
        <v>31500000</v>
      </c>
      <c r="N133" s="17">
        <f t="shared" si="47"/>
        <v>31500000</v>
      </c>
      <c r="O133" s="17">
        <f t="shared" si="47"/>
        <v>31500000</v>
      </c>
      <c r="P133" s="17">
        <f t="shared" si="47"/>
        <v>31500000</v>
      </c>
      <c r="Q133" s="17">
        <f t="shared" si="47"/>
        <v>31500000</v>
      </c>
      <c r="R133" s="17">
        <f t="shared" si="47"/>
        <v>31500000</v>
      </c>
      <c r="S133" s="17">
        <f t="shared" si="47"/>
        <v>31500000</v>
      </c>
      <c r="T133" s="17">
        <f t="shared" si="47"/>
        <v>31500000</v>
      </c>
      <c r="U133" s="17">
        <f t="shared" si="47"/>
        <v>31500000</v>
      </c>
      <c r="V133" s="17">
        <f t="shared" si="47"/>
        <v>31500000</v>
      </c>
      <c r="W133" s="17">
        <f t="shared" si="47"/>
        <v>0</v>
      </c>
      <c r="X133" s="17">
        <f t="shared" si="47"/>
        <v>0</v>
      </c>
      <c r="Y133" s="17">
        <f t="shared" si="47"/>
        <v>0</v>
      </c>
      <c r="Z133" s="17">
        <f t="shared" si="47"/>
        <v>0</v>
      </c>
    </row>
    <row r="134" ht="15.75" customHeight="1" outlineLevel="2">
      <c r="D134" s="17" t="s">
        <v>170</v>
      </c>
      <c r="E134" s="19" t="str">
        <f>Currency</f>
        <v>usd</v>
      </c>
      <c r="L134" s="93">
        <f t="shared" ref="L134:Z134" si="48">L77+L78</f>
        <v>0</v>
      </c>
      <c r="M134" s="93">
        <f t="shared" si="48"/>
        <v>0</v>
      </c>
      <c r="N134" s="93">
        <f t="shared" si="48"/>
        <v>0</v>
      </c>
      <c r="O134" s="93">
        <f t="shared" si="48"/>
        <v>0</v>
      </c>
      <c r="P134" s="93">
        <f t="shared" si="48"/>
        <v>0</v>
      </c>
      <c r="Q134" s="93">
        <f t="shared" si="48"/>
        <v>0</v>
      </c>
      <c r="R134" s="93">
        <f t="shared" si="48"/>
        <v>0</v>
      </c>
      <c r="S134" s="93">
        <f t="shared" si="48"/>
        <v>0</v>
      </c>
      <c r="T134" s="93">
        <f t="shared" si="48"/>
        <v>0</v>
      </c>
      <c r="U134" s="93">
        <f t="shared" si="48"/>
        <v>0</v>
      </c>
      <c r="V134" s="93">
        <f t="shared" si="48"/>
        <v>0</v>
      </c>
      <c r="W134" s="93">
        <f t="shared" si="48"/>
        <v>0</v>
      </c>
      <c r="X134" s="93">
        <f t="shared" si="48"/>
        <v>0</v>
      </c>
      <c r="Y134" s="93">
        <f t="shared" si="48"/>
        <v>0</v>
      </c>
      <c r="Z134" s="93">
        <f t="shared" si="48"/>
        <v>0</v>
      </c>
    </row>
    <row r="135" ht="15.75" customHeight="1" outlineLevel="2">
      <c r="D135" s="2" t="s">
        <v>165</v>
      </c>
      <c r="E135" s="19" t="str">
        <f>Currency</f>
        <v>usd</v>
      </c>
      <c r="K135" s="93">
        <f>K77+K78</f>
        <v>31500000</v>
      </c>
      <c r="L135" s="94">
        <f t="shared" ref="L135:Z135" si="49">L133+L134</f>
        <v>31500000</v>
      </c>
      <c r="M135" s="94">
        <f t="shared" si="49"/>
        <v>31500000</v>
      </c>
      <c r="N135" s="94">
        <f t="shared" si="49"/>
        <v>31500000</v>
      </c>
      <c r="O135" s="94">
        <f t="shared" si="49"/>
        <v>31500000</v>
      </c>
      <c r="P135" s="94">
        <f t="shared" si="49"/>
        <v>31500000</v>
      </c>
      <c r="Q135" s="94">
        <f t="shared" si="49"/>
        <v>31500000</v>
      </c>
      <c r="R135" s="94">
        <f t="shared" si="49"/>
        <v>31500000</v>
      </c>
      <c r="S135" s="94">
        <f t="shared" si="49"/>
        <v>31500000</v>
      </c>
      <c r="T135" s="94">
        <f t="shared" si="49"/>
        <v>31500000</v>
      </c>
      <c r="U135" s="94">
        <f t="shared" si="49"/>
        <v>31500000</v>
      </c>
      <c r="V135" s="94">
        <f t="shared" si="49"/>
        <v>31500000</v>
      </c>
      <c r="W135" s="94">
        <f t="shared" si="49"/>
        <v>0</v>
      </c>
      <c r="X135" s="94">
        <f t="shared" si="49"/>
        <v>0</v>
      </c>
      <c r="Y135" s="94">
        <f t="shared" si="49"/>
        <v>0</v>
      </c>
      <c r="Z135" s="94">
        <f t="shared" si="49"/>
        <v>0</v>
      </c>
    </row>
    <row r="136" ht="15.75" customHeight="1" outlineLevel="2">
      <c r="E136" s="19"/>
    </row>
    <row r="137" ht="15.75" customHeight="1" outlineLevel="2">
      <c r="D137" s="74" t="s">
        <v>171</v>
      </c>
      <c r="E137" s="19"/>
    </row>
    <row r="138" ht="15.75" customHeight="1" outlineLevel="2">
      <c r="D138" s="17" t="s">
        <v>161</v>
      </c>
      <c r="E138" s="19" t="str">
        <f>Currency</f>
        <v>usd</v>
      </c>
      <c r="L138" s="17">
        <f t="shared" ref="L138:Z138" si="50">K141*L17</f>
        <v>0</v>
      </c>
      <c r="M138" s="17" t="str">
        <f t="shared" si="50"/>
        <v>#REF!</v>
      </c>
      <c r="N138" s="17" t="str">
        <f t="shared" si="50"/>
        <v>#REF!</v>
      </c>
      <c r="O138" s="17" t="str">
        <f t="shared" si="50"/>
        <v>#REF!</v>
      </c>
      <c r="P138" s="17" t="str">
        <f t="shared" si="50"/>
        <v>#REF!</v>
      </c>
      <c r="Q138" s="17" t="str">
        <f t="shared" si="50"/>
        <v>#REF!</v>
      </c>
      <c r="R138" s="17" t="str">
        <f t="shared" si="50"/>
        <v>#REF!</v>
      </c>
      <c r="S138" s="17" t="str">
        <f t="shared" si="50"/>
        <v>#REF!</v>
      </c>
      <c r="T138" s="17" t="str">
        <f t="shared" si="50"/>
        <v>#REF!</v>
      </c>
      <c r="U138" s="17" t="str">
        <f t="shared" si="50"/>
        <v>#REF!</v>
      </c>
      <c r="V138" s="17" t="str">
        <f t="shared" si="50"/>
        <v>#REF!</v>
      </c>
      <c r="W138" s="17" t="str">
        <f t="shared" si="50"/>
        <v>#REF!</v>
      </c>
      <c r="X138" s="17" t="str">
        <f t="shared" si="50"/>
        <v>#REF!</v>
      </c>
      <c r="Y138" s="17" t="str">
        <f t="shared" si="50"/>
        <v>#REF!</v>
      </c>
      <c r="Z138" s="17" t="str">
        <f t="shared" si="50"/>
        <v>#REF!</v>
      </c>
    </row>
    <row r="139" ht="15.75" customHeight="1" outlineLevel="2">
      <c r="D139" s="17" t="s">
        <v>172</v>
      </c>
      <c r="E139" s="19" t="str">
        <f>Currency</f>
        <v>usd</v>
      </c>
      <c r="L139" s="93" t="str">
        <f t="shared" ref="L139:Z139" si="51">L207</f>
        <v>#REF!</v>
      </c>
      <c r="M139" s="93" t="str">
        <f t="shared" si="51"/>
        <v>#REF!</v>
      </c>
      <c r="N139" s="93" t="str">
        <f t="shared" si="51"/>
        <v>#REF!</v>
      </c>
      <c r="O139" s="93" t="str">
        <f t="shared" si="51"/>
        <v>#REF!</v>
      </c>
      <c r="P139" s="93" t="str">
        <f t="shared" si="51"/>
        <v>#REF!</v>
      </c>
      <c r="Q139" s="93" t="str">
        <f t="shared" si="51"/>
        <v>#REF!</v>
      </c>
      <c r="R139" s="93" t="str">
        <f t="shared" si="51"/>
        <v>#REF!</v>
      </c>
      <c r="S139" s="93" t="str">
        <f t="shared" si="51"/>
        <v>#REF!</v>
      </c>
      <c r="T139" s="93" t="str">
        <f t="shared" si="51"/>
        <v>#REF!</v>
      </c>
      <c r="U139" s="93" t="str">
        <f t="shared" si="51"/>
        <v>#REF!</v>
      </c>
      <c r="V139" s="93" t="str">
        <f t="shared" si="51"/>
        <v>#REF!</v>
      </c>
      <c r="W139" s="93" t="str">
        <f t="shared" si="51"/>
        <v>#REF!</v>
      </c>
      <c r="X139" s="93" t="str">
        <f t="shared" si="51"/>
        <v>#REF!</v>
      </c>
      <c r="Y139" s="93" t="str">
        <f t="shared" si="51"/>
        <v>#REF!</v>
      </c>
      <c r="Z139" s="93" t="str">
        <f t="shared" si="51"/>
        <v>#REF!</v>
      </c>
    </row>
    <row r="140" ht="15.75" customHeight="1" outlineLevel="2">
      <c r="D140" s="17" t="s">
        <v>173</v>
      </c>
      <c r="E140" s="19" t="str">
        <f>Currency</f>
        <v>usd</v>
      </c>
      <c r="L140" s="17" t="str">
        <f t="shared" ref="L140:Z140" si="52">(L139&gt;0)*(L139*L71)</f>
        <v>#REF!</v>
      </c>
      <c r="M140" s="17" t="str">
        <f t="shared" si="52"/>
        <v>#REF!</v>
      </c>
      <c r="N140" s="17" t="str">
        <f t="shared" si="52"/>
        <v>#REF!</v>
      </c>
      <c r="O140" s="17" t="str">
        <f t="shared" si="52"/>
        <v>#REF!</v>
      </c>
      <c r="P140" s="17" t="str">
        <f t="shared" si="52"/>
        <v>#REF!</v>
      </c>
      <c r="Q140" s="17" t="str">
        <f t="shared" si="52"/>
        <v>#REF!</v>
      </c>
      <c r="R140" s="17" t="str">
        <f t="shared" si="52"/>
        <v>#REF!</v>
      </c>
      <c r="S140" s="17" t="str">
        <f t="shared" si="52"/>
        <v>#REF!</v>
      </c>
      <c r="T140" s="17" t="str">
        <f t="shared" si="52"/>
        <v>#REF!</v>
      </c>
      <c r="U140" s="17" t="str">
        <f t="shared" si="52"/>
        <v>#REF!</v>
      </c>
      <c r="V140" s="17" t="str">
        <f t="shared" si="52"/>
        <v>#REF!</v>
      </c>
      <c r="W140" s="17" t="str">
        <f t="shared" si="52"/>
        <v>#REF!</v>
      </c>
      <c r="X140" s="17" t="str">
        <f t="shared" si="52"/>
        <v>#REF!</v>
      </c>
      <c r="Y140" s="17" t="str">
        <f t="shared" si="52"/>
        <v>#REF!</v>
      </c>
      <c r="Z140" s="17" t="str">
        <f t="shared" si="52"/>
        <v>#REF!</v>
      </c>
    </row>
    <row r="141" ht="15.75" customHeight="1" outlineLevel="2">
      <c r="D141" s="2" t="s">
        <v>165</v>
      </c>
      <c r="E141" s="19" t="str">
        <f>Currency</f>
        <v>usd</v>
      </c>
      <c r="L141" s="94" t="str">
        <f t="shared" ref="L141:Z141" si="53">L138+L139-L140</f>
        <v>#REF!</v>
      </c>
      <c r="M141" s="94" t="str">
        <f t="shared" si="53"/>
        <v>#REF!</v>
      </c>
      <c r="N141" s="94" t="str">
        <f t="shared" si="53"/>
        <v>#REF!</v>
      </c>
      <c r="O141" s="94" t="str">
        <f t="shared" si="53"/>
        <v>#REF!</v>
      </c>
      <c r="P141" s="94" t="str">
        <f t="shared" si="53"/>
        <v>#REF!</v>
      </c>
      <c r="Q141" s="94" t="str">
        <f t="shared" si="53"/>
        <v>#REF!</v>
      </c>
      <c r="R141" s="94" t="str">
        <f t="shared" si="53"/>
        <v>#REF!</v>
      </c>
      <c r="S141" s="94" t="str">
        <f t="shared" si="53"/>
        <v>#REF!</v>
      </c>
      <c r="T141" s="94" t="str">
        <f t="shared" si="53"/>
        <v>#REF!</v>
      </c>
      <c r="U141" s="94" t="str">
        <f t="shared" si="53"/>
        <v>#REF!</v>
      </c>
      <c r="V141" s="94" t="str">
        <f t="shared" si="53"/>
        <v>#REF!</v>
      </c>
      <c r="W141" s="94" t="str">
        <f t="shared" si="53"/>
        <v>#REF!</v>
      </c>
      <c r="X141" s="94" t="str">
        <f t="shared" si="53"/>
        <v>#REF!</v>
      </c>
      <c r="Y141" s="94" t="str">
        <f t="shared" si="53"/>
        <v>#REF!</v>
      </c>
      <c r="Z141" s="94" t="str">
        <f t="shared" si="53"/>
        <v>#REF!</v>
      </c>
    </row>
    <row r="142" ht="15.75" customHeight="1" outlineLevel="2">
      <c r="E142" s="19"/>
    </row>
    <row r="143" ht="15.75" customHeight="1" outlineLevel="2">
      <c r="D143" s="17" t="s">
        <v>90</v>
      </c>
      <c r="E143" s="19" t="str">
        <f>Currency</f>
        <v>usd</v>
      </c>
      <c r="L143" s="17" t="str">
        <f t="shared" ref="L143:Z143" si="54">(L$139&gt;0)*(L$139*L69)</f>
        <v>#REF!</v>
      </c>
      <c r="M143" s="17" t="str">
        <f t="shared" si="54"/>
        <v>#REF!</v>
      </c>
      <c r="N143" s="17" t="str">
        <f t="shared" si="54"/>
        <v>#REF!</v>
      </c>
      <c r="O143" s="17" t="str">
        <f t="shared" si="54"/>
        <v>#REF!</v>
      </c>
      <c r="P143" s="17" t="str">
        <f t="shared" si="54"/>
        <v>#REF!</v>
      </c>
      <c r="Q143" s="17" t="str">
        <f t="shared" si="54"/>
        <v>#REF!</v>
      </c>
      <c r="R143" s="17" t="str">
        <f t="shared" si="54"/>
        <v>#REF!</v>
      </c>
      <c r="S143" s="17" t="str">
        <f t="shared" si="54"/>
        <v>#REF!</v>
      </c>
      <c r="T143" s="17" t="str">
        <f t="shared" si="54"/>
        <v>#REF!</v>
      </c>
      <c r="U143" s="17" t="str">
        <f t="shared" si="54"/>
        <v>#REF!</v>
      </c>
      <c r="V143" s="17" t="str">
        <f t="shared" si="54"/>
        <v>#REF!</v>
      </c>
      <c r="W143" s="17" t="str">
        <f t="shared" si="54"/>
        <v>#REF!</v>
      </c>
      <c r="X143" s="17" t="str">
        <f t="shared" si="54"/>
        <v>#REF!</v>
      </c>
      <c r="Y143" s="17" t="str">
        <f t="shared" si="54"/>
        <v>#REF!</v>
      </c>
      <c r="Z143" s="17" t="str">
        <f t="shared" si="54"/>
        <v>#REF!</v>
      </c>
    </row>
    <row r="144" ht="15.75" customHeight="1" outlineLevel="2">
      <c r="D144" s="17" t="s">
        <v>91</v>
      </c>
      <c r="E144" s="19" t="str">
        <f>Currency</f>
        <v>usd</v>
      </c>
      <c r="L144" s="17" t="str">
        <f t="shared" ref="L144:Z144" si="55">(L$139&gt;0)*(L$139*L70)</f>
        <v>#REF!</v>
      </c>
      <c r="M144" s="17" t="str">
        <f t="shared" si="55"/>
        <v>#REF!</v>
      </c>
      <c r="N144" s="17" t="str">
        <f t="shared" si="55"/>
        <v>#REF!</v>
      </c>
      <c r="O144" s="17" t="str">
        <f t="shared" si="55"/>
        <v>#REF!</v>
      </c>
      <c r="P144" s="17" t="str">
        <f t="shared" si="55"/>
        <v>#REF!</v>
      </c>
      <c r="Q144" s="17" t="str">
        <f t="shared" si="55"/>
        <v>#REF!</v>
      </c>
      <c r="R144" s="17" t="str">
        <f t="shared" si="55"/>
        <v>#REF!</v>
      </c>
      <c r="S144" s="17" t="str">
        <f t="shared" si="55"/>
        <v>#REF!</v>
      </c>
      <c r="T144" s="17" t="str">
        <f t="shared" si="55"/>
        <v>#REF!</v>
      </c>
      <c r="U144" s="17" t="str">
        <f t="shared" si="55"/>
        <v>#REF!</v>
      </c>
      <c r="V144" s="17" t="str">
        <f t="shared" si="55"/>
        <v>#REF!</v>
      </c>
      <c r="W144" s="17" t="str">
        <f t="shared" si="55"/>
        <v>#REF!</v>
      </c>
      <c r="X144" s="17" t="str">
        <f t="shared" si="55"/>
        <v>#REF!</v>
      </c>
      <c r="Y144" s="17" t="str">
        <f t="shared" si="55"/>
        <v>#REF!</v>
      </c>
      <c r="Z144" s="17" t="str">
        <f t="shared" si="55"/>
        <v>#REF!</v>
      </c>
    </row>
    <row r="145" ht="15.75" customHeight="1" outlineLevel="2">
      <c r="D145" s="2" t="s">
        <v>174</v>
      </c>
      <c r="E145" s="19" t="str">
        <f>Currency</f>
        <v>usd</v>
      </c>
      <c r="L145" s="94" t="str">
        <f t="shared" ref="L145:Z145" si="56">L143+L144</f>
        <v>#REF!</v>
      </c>
      <c r="M145" s="94" t="str">
        <f t="shared" si="56"/>
        <v>#REF!</v>
      </c>
      <c r="N145" s="94" t="str">
        <f t="shared" si="56"/>
        <v>#REF!</v>
      </c>
      <c r="O145" s="94" t="str">
        <f t="shared" si="56"/>
        <v>#REF!</v>
      </c>
      <c r="P145" s="94" t="str">
        <f t="shared" si="56"/>
        <v>#REF!</v>
      </c>
      <c r="Q145" s="94" t="str">
        <f t="shared" si="56"/>
        <v>#REF!</v>
      </c>
      <c r="R145" s="94" t="str">
        <f t="shared" si="56"/>
        <v>#REF!</v>
      </c>
      <c r="S145" s="94" t="str">
        <f t="shared" si="56"/>
        <v>#REF!</v>
      </c>
      <c r="T145" s="94" t="str">
        <f t="shared" si="56"/>
        <v>#REF!</v>
      </c>
      <c r="U145" s="94" t="str">
        <f t="shared" si="56"/>
        <v>#REF!</v>
      </c>
      <c r="V145" s="94" t="str">
        <f t="shared" si="56"/>
        <v>#REF!</v>
      </c>
      <c r="W145" s="94" t="str">
        <f t="shared" si="56"/>
        <v>#REF!</v>
      </c>
      <c r="X145" s="94" t="str">
        <f t="shared" si="56"/>
        <v>#REF!</v>
      </c>
      <c r="Y145" s="94" t="str">
        <f t="shared" si="56"/>
        <v>#REF!</v>
      </c>
      <c r="Z145" s="94" t="str">
        <f t="shared" si="56"/>
        <v>#REF!</v>
      </c>
    </row>
    <row r="146" ht="15.75" customHeight="1" outlineLevel="2">
      <c r="E146" s="19"/>
    </row>
    <row r="147" ht="15.75" customHeight="1" outlineLevel="1">
      <c r="C147" s="14" t="s">
        <v>175</v>
      </c>
      <c r="D147" s="14"/>
      <c r="E147" s="14"/>
      <c r="F147" s="14"/>
      <c r="G147" s="14"/>
      <c r="H147" s="87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 outlineLevel="1">
      <c r="A148" s="19"/>
      <c r="B148" s="19"/>
      <c r="C148" s="19" t="s">
        <v>176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 outlineLevel="2">
      <c r="E149" s="19"/>
    </row>
    <row r="150" ht="15.75" customHeight="1" outlineLevel="2">
      <c r="D150" s="17" t="s">
        <v>161</v>
      </c>
      <c r="E150" s="19" t="str">
        <f>Currency</f>
        <v>usd</v>
      </c>
      <c r="L150" s="93">
        <f t="shared" ref="L150:Z150" si="57">K154</f>
        <v>13500000</v>
      </c>
      <c r="M150" s="93" t="str">
        <f t="shared" si="57"/>
        <v>#REF!</v>
      </c>
      <c r="N150" s="93" t="str">
        <f t="shared" si="57"/>
        <v>#REF!</v>
      </c>
      <c r="O150" s="93" t="str">
        <f t="shared" si="57"/>
        <v>#REF!</v>
      </c>
      <c r="P150" s="93" t="str">
        <f t="shared" si="57"/>
        <v>#REF!</v>
      </c>
      <c r="Q150" s="93" t="str">
        <f t="shared" si="57"/>
        <v>#REF!</v>
      </c>
      <c r="R150" s="93" t="str">
        <f t="shared" si="57"/>
        <v>#REF!</v>
      </c>
      <c r="S150" s="93" t="str">
        <f t="shared" si="57"/>
        <v>#REF!</v>
      </c>
      <c r="T150" s="93" t="str">
        <f t="shared" si="57"/>
        <v>#REF!</v>
      </c>
      <c r="U150" s="93" t="str">
        <f t="shared" si="57"/>
        <v>#REF!</v>
      </c>
      <c r="V150" s="93" t="str">
        <f t="shared" si="57"/>
        <v>#REF!</v>
      </c>
      <c r="W150" s="93" t="str">
        <f t="shared" si="57"/>
        <v>#REF!</v>
      </c>
      <c r="X150" s="93" t="str">
        <f t="shared" si="57"/>
        <v>#REF!</v>
      </c>
      <c r="Y150" s="93" t="str">
        <f t="shared" si="57"/>
        <v>#REF!</v>
      </c>
      <c r="Z150" s="93" t="str">
        <f t="shared" si="57"/>
        <v>#REF!</v>
      </c>
    </row>
    <row r="151" ht="15.75" customHeight="1" outlineLevel="2">
      <c r="D151" s="17" t="s">
        <v>177</v>
      </c>
      <c r="E151" s="19" t="str">
        <f>Currency</f>
        <v>usd</v>
      </c>
      <c r="H151" s="17" t="str">
        <f>SUM(L151:Z151)+K154+SUM(L152:Z152)</f>
        <v>#REF!</v>
      </c>
      <c r="L151" s="93" t="str">
        <f t="shared" ref="L151:Z151" si="58">L75</f>
        <v/>
      </c>
      <c r="M151" s="93" t="str">
        <f t="shared" si="58"/>
        <v/>
      </c>
      <c r="N151" s="93" t="str">
        <f t="shared" si="58"/>
        <v/>
      </c>
      <c r="O151" s="93" t="str">
        <f t="shared" si="58"/>
        <v/>
      </c>
      <c r="P151" s="93" t="str">
        <f t="shared" si="58"/>
        <v/>
      </c>
      <c r="Q151" s="93" t="str">
        <f t="shared" si="58"/>
        <v/>
      </c>
      <c r="R151" s="93" t="str">
        <f t="shared" si="58"/>
        <v/>
      </c>
      <c r="S151" s="93" t="str">
        <f t="shared" si="58"/>
        <v/>
      </c>
      <c r="T151" s="93" t="str">
        <f t="shared" si="58"/>
        <v/>
      </c>
      <c r="U151" s="93" t="str">
        <f t="shared" si="58"/>
        <v/>
      </c>
      <c r="V151" s="93" t="str">
        <f t="shared" si="58"/>
        <v/>
      </c>
      <c r="W151" s="93" t="str">
        <f t="shared" si="58"/>
        <v/>
      </c>
      <c r="X151" s="93" t="str">
        <f t="shared" si="58"/>
        <v/>
      </c>
      <c r="Y151" s="93" t="str">
        <f t="shared" si="58"/>
        <v/>
      </c>
      <c r="Z151" s="93" t="str">
        <f t="shared" si="58"/>
        <v/>
      </c>
    </row>
    <row r="152" ht="15.75" customHeight="1" outlineLevel="2">
      <c r="D152" s="17" t="s">
        <v>178</v>
      </c>
      <c r="E152" s="19" t="str">
        <f>Currency</f>
        <v>usd</v>
      </c>
      <c r="L152" s="17" t="str">
        <f t="shared" ref="L152:Z152" si="59">L156</f>
        <v>#REF!</v>
      </c>
      <c r="M152" s="17" t="str">
        <f t="shared" si="59"/>
        <v>#REF!</v>
      </c>
      <c r="N152" s="17" t="str">
        <f t="shared" si="59"/>
        <v>#REF!</v>
      </c>
      <c r="O152" s="17" t="str">
        <f t="shared" si="59"/>
        <v>#REF!</v>
      </c>
      <c r="P152" s="17" t="str">
        <f t="shared" si="59"/>
        <v>#REF!</v>
      </c>
      <c r="Q152" s="17" t="str">
        <f t="shared" si="59"/>
        <v>#REF!</v>
      </c>
      <c r="R152" s="17" t="str">
        <f t="shared" si="59"/>
        <v>#REF!</v>
      </c>
      <c r="S152" s="17" t="str">
        <f t="shared" si="59"/>
        <v>#REF!</v>
      </c>
      <c r="T152" s="17" t="str">
        <f t="shared" si="59"/>
        <v>#REF!</v>
      </c>
      <c r="U152" s="17" t="str">
        <f t="shared" si="59"/>
        <v>#REF!</v>
      </c>
      <c r="V152" s="17" t="str">
        <f t="shared" si="59"/>
        <v>#REF!</v>
      </c>
      <c r="W152" s="17" t="str">
        <f t="shared" si="59"/>
        <v>#REF!</v>
      </c>
      <c r="X152" s="17" t="str">
        <f t="shared" si="59"/>
        <v>#REF!</v>
      </c>
      <c r="Y152" s="17" t="str">
        <f t="shared" si="59"/>
        <v>#REF!</v>
      </c>
      <c r="Z152" s="17" t="str">
        <f t="shared" si="59"/>
        <v>#REF!</v>
      </c>
    </row>
    <row r="153" ht="15.75" customHeight="1" outlineLevel="2">
      <c r="D153" s="17" t="s">
        <v>179</v>
      </c>
      <c r="E153" s="19" t="str">
        <f>Currency</f>
        <v>usd</v>
      </c>
      <c r="H153" s="17" t="str">
        <f>ABS(PMT(F62,F67,H151))</f>
        <v>#REF!</v>
      </c>
      <c r="L153" s="17" t="str">
        <f t="shared" ref="L153:Z153" si="60">MIN(($H153-L157)*L67,K154)</f>
        <v>#REF!</v>
      </c>
      <c r="M153" s="17" t="str">
        <f t="shared" si="60"/>
        <v>#REF!</v>
      </c>
      <c r="N153" s="17" t="str">
        <f t="shared" si="60"/>
        <v>#REF!</v>
      </c>
      <c r="O153" s="17" t="str">
        <f t="shared" si="60"/>
        <v>#REF!</v>
      </c>
      <c r="P153" s="17" t="str">
        <f t="shared" si="60"/>
        <v>#REF!</v>
      </c>
      <c r="Q153" s="17" t="str">
        <f t="shared" si="60"/>
        <v>#REF!</v>
      </c>
      <c r="R153" s="17" t="str">
        <f t="shared" si="60"/>
        <v>#REF!</v>
      </c>
      <c r="S153" s="17" t="str">
        <f t="shared" si="60"/>
        <v>#REF!</v>
      </c>
      <c r="T153" s="17" t="str">
        <f t="shared" si="60"/>
        <v>#REF!</v>
      </c>
      <c r="U153" s="17" t="str">
        <f t="shared" si="60"/>
        <v>#REF!</v>
      </c>
      <c r="V153" s="17" t="str">
        <f t="shared" si="60"/>
        <v>#REF!</v>
      </c>
      <c r="W153" s="17" t="str">
        <f t="shared" si="60"/>
        <v>#REF!</v>
      </c>
      <c r="X153" s="17" t="str">
        <f t="shared" si="60"/>
        <v>#REF!</v>
      </c>
      <c r="Y153" s="17" t="str">
        <f t="shared" si="60"/>
        <v>#REF!</v>
      </c>
      <c r="Z153" s="17" t="str">
        <f t="shared" si="60"/>
        <v>#REF!</v>
      </c>
    </row>
    <row r="154" ht="15.75" customHeight="1" outlineLevel="2">
      <c r="D154" s="2" t="s">
        <v>165</v>
      </c>
      <c r="E154" s="19" t="str">
        <f>Currency</f>
        <v>usd</v>
      </c>
      <c r="K154" s="93">
        <f>K75</f>
        <v>13500000</v>
      </c>
      <c r="L154" s="94" t="str">
        <f t="shared" ref="L154:Z154" si="61">L150+L151+L152-L153</f>
        <v>#REF!</v>
      </c>
      <c r="M154" s="94" t="str">
        <f t="shared" si="61"/>
        <v>#REF!</v>
      </c>
      <c r="N154" s="94" t="str">
        <f t="shared" si="61"/>
        <v>#REF!</v>
      </c>
      <c r="O154" s="94" t="str">
        <f t="shared" si="61"/>
        <v>#REF!</v>
      </c>
      <c r="P154" s="94" t="str">
        <f t="shared" si="61"/>
        <v>#REF!</v>
      </c>
      <c r="Q154" s="94" t="str">
        <f t="shared" si="61"/>
        <v>#REF!</v>
      </c>
      <c r="R154" s="94" t="str">
        <f t="shared" si="61"/>
        <v>#REF!</v>
      </c>
      <c r="S154" s="94" t="str">
        <f t="shared" si="61"/>
        <v>#REF!</v>
      </c>
      <c r="T154" s="94" t="str">
        <f t="shared" si="61"/>
        <v>#REF!</v>
      </c>
      <c r="U154" s="94" t="str">
        <f t="shared" si="61"/>
        <v>#REF!</v>
      </c>
      <c r="V154" s="94" t="str">
        <f t="shared" si="61"/>
        <v>#REF!</v>
      </c>
      <c r="W154" s="94" t="str">
        <f t="shared" si="61"/>
        <v>#REF!</v>
      </c>
      <c r="X154" s="94" t="str">
        <f t="shared" si="61"/>
        <v>#REF!</v>
      </c>
      <c r="Y154" s="94" t="str">
        <f t="shared" si="61"/>
        <v>#REF!</v>
      </c>
      <c r="Z154" s="94" t="str">
        <f t="shared" si="61"/>
        <v>#REF!</v>
      </c>
    </row>
    <row r="155" ht="15.75" customHeight="1" outlineLevel="2">
      <c r="E155" s="19"/>
    </row>
    <row r="156" ht="15.75" customHeight="1" outlineLevel="2">
      <c r="D156" s="17" t="s">
        <v>180</v>
      </c>
      <c r="E156" s="19" t="str">
        <f>Currency</f>
        <v>usd</v>
      </c>
      <c r="F156" s="113">
        <f t="shared" ref="F156:F157" si="63">$F$62</f>
        <v>0.06</v>
      </c>
      <c r="L156" s="17" t="str">
        <f t="shared" ref="L156:Z156" si="62">(AVERAGE(K154:L154)*$F$156)*L66</f>
        <v>#REF!</v>
      </c>
      <c r="M156" s="17" t="str">
        <f t="shared" si="62"/>
        <v>#REF!</v>
      </c>
      <c r="N156" s="17" t="str">
        <f t="shared" si="62"/>
        <v>#REF!</v>
      </c>
      <c r="O156" s="17" t="str">
        <f t="shared" si="62"/>
        <v>#REF!</v>
      </c>
      <c r="P156" s="17" t="str">
        <f t="shared" si="62"/>
        <v>#REF!</v>
      </c>
      <c r="Q156" s="17" t="str">
        <f t="shared" si="62"/>
        <v>#REF!</v>
      </c>
      <c r="R156" s="17" t="str">
        <f t="shared" si="62"/>
        <v>#REF!</v>
      </c>
      <c r="S156" s="17" t="str">
        <f t="shared" si="62"/>
        <v>#REF!</v>
      </c>
      <c r="T156" s="17" t="str">
        <f t="shared" si="62"/>
        <v>#REF!</v>
      </c>
      <c r="U156" s="17" t="str">
        <f t="shared" si="62"/>
        <v>#REF!</v>
      </c>
      <c r="V156" s="17" t="str">
        <f t="shared" si="62"/>
        <v>#REF!</v>
      </c>
      <c r="W156" s="17" t="str">
        <f t="shared" si="62"/>
        <v>#REF!</v>
      </c>
      <c r="X156" s="17" t="str">
        <f t="shared" si="62"/>
        <v>#REF!</v>
      </c>
      <c r="Y156" s="17" t="str">
        <f t="shared" si="62"/>
        <v>#REF!</v>
      </c>
      <c r="Z156" s="17" t="str">
        <f t="shared" si="62"/>
        <v>#REF!</v>
      </c>
    </row>
    <row r="157" ht="15.75" customHeight="1" outlineLevel="2">
      <c r="D157" s="17" t="s">
        <v>181</v>
      </c>
      <c r="E157" s="19" t="str">
        <f>Currency</f>
        <v>usd</v>
      </c>
      <c r="F157" s="113">
        <f t="shared" si="63"/>
        <v>0.06</v>
      </c>
      <c r="L157" s="17" t="str">
        <f t="shared" ref="L157:Z157" si="64">(AVERAGE(K154:L154)*$F157)*L67</f>
        <v>#REF!</v>
      </c>
      <c r="M157" s="17" t="str">
        <f t="shared" si="64"/>
        <v>#REF!</v>
      </c>
      <c r="N157" s="17" t="str">
        <f t="shared" si="64"/>
        <v>#REF!</v>
      </c>
      <c r="O157" s="17" t="str">
        <f t="shared" si="64"/>
        <v>#REF!</v>
      </c>
      <c r="P157" s="17" t="str">
        <f t="shared" si="64"/>
        <v>#REF!</v>
      </c>
      <c r="Q157" s="17" t="str">
        <f t="shared" si="64"/>
        <v>#REF!</v>
      </c>
      <c r="R157" s="17" t="str">
        <f t="shared" si="64"/>
        <v>#REF!</v>
      </c>
      <c r="S157" s="17" t="str">
        <f t="shared" si="64"/>
        <v>#REF!</v>
      </c>
      <c r="T157" s="17" t="str">
        <f t="shared" si="64"/>
        <v>#REF!</v>
      </c>
      <c r="U157" s="17" t="str">
        <f t="shared" si="64"/>
        <v>#REF!</v>
      </c>
      <c r="V157" s="17" t="str">
        <f t="shared" si="64"/>
        <v>#REF!</v>
      </c>
      <c r="W157" s="17" t="str">
        <f t="shared" si="64"/>
        <v>#REF!</v>
      </c>
      <c r="X157" s="17" t="str">
        <f t="shared" si="64"/>
        <v>#REF!</v>
      </c>
      <c r="Y157" s="17" t="str">
        <f t="shared" si="64"/>
        <v>#REF!</v>
      </c>
      <c r="Z157" s="17" t="str">
        <f t="shared" si="64"/>
        <v>#REF!</v>
      </c>
    </row>
    <row r="158" ht="15.75" customHeight="1" outlineLevel="2">
      <c r="E158" s="19"/>
    </row>
    <row r="159" ht="15.75" customHeight="1" outlineLevel="2">
      <c r="E159" s="19"/>
    </row>
    <row r="160" ht="15.75" customHeight="1">
      <c r="B160" s="13" t="s">
        <v>182</v>
      </c>
      <c r="C160" s="13"/>
      <c r="D160" s="13"/>
      <c r="E160" s="13"/>
      <c r="F160" s="13"/>
      <c r="G160" s="13"/>
      <c r="H160" s="86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outlineLevel="1">
      <c r="C161" s="14" t="s">
        <v>183</v>
      </c>
      <c r="D161" s="14"/>
      <c r="E161" s="14"/>
      <c r="F161" s="14"/>
      <c r="G161" s="14"/>
      <c r="H161" s="87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 outlineLevel="1">
      <c r="A162" s="19"/>
      <c r="B162" s="19"/>
      <c r="C162" s="19" t="s">
        <v>184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 outlineLevel="2">
      <c r="D163" s="17" t="str">
        <f>D46</f>
        <v>Cost inflation factor</v>
      </c>
      <c r="E163" s="19" t="s">
        <v>136</v>
      </c>
      <c r="L163" s="114">
        <f t="shared" ref="L163:Z163" si="65">L46</f>
        <v>1</v>
      </c>
      <c r="M163" s="114">
        <f t="shared" si="65"/>
        <v>1</v>
      </c>
      <c r="N163" s="114">
        <f t="shared" si="65"/>
        <v>1</v>
      </c>
      <c r="O163" s="114">
        <f t="shared" si="65"/>
        <v>1</v>
      </c>
      <c r="P163" s="114">
        <f t="shared" si="65"/>
        <v>1</v>
      </c>
      <c r="Q163" s="114">
        <f t="shared" si="65"/>
        <v>1</v>
      </c>
      <c r="R163" s="114">
        <f t="shared" si="65"/>
        <v>1</v>
      </c>
      <c r="S163" s="114">
        <f t="shared" si="65"/>
        <v>1</v>
      </c>
      <c r="T163" s="114">
        <f t="shared" si="65"/>
        <v>1</v>
      </c>
      <c r="U163" s="114">
        <f t="shared" si="65"/>
        <v>1</v>
      </c>
      <c r="V163" s="114">
        <f t="shared" si="65"/>
        <v>1</v>
      </c>
      <c r="W163" s="114">
        <f t="shared" si="65"/>
        <v>0</v>
      </c>
      <c r="X163" s="114">
        <f t="shared" si="65"/>
        <v>0</v>
      </c>
      <c r="Y163" s="114">
        <f t="shared" si="65"/>
        <v>0</v>
      </c>
      <c r="Z163" s="114">
        <f t="shared" si="65"/>
        <v>0</v>
      </c>
    </row>
    <row r="164" ht="15.75" customHeight="1" outlineLevel="2">
      <c r="D164" s="17" t="str">
        <f>D15</f>
        <v>Operation period</v>
      </c>
      <c r="E164" s="19"/>
      <c r="L164" s="31" t="b">
        <f t="shared" ref="L164:Z164" si="66">L15</f>
        <v>1</v>
      </c>
      <c r="M164" s="31" t="b">
        <f t="shared" si="66"/>
        <v>1</v>
      </c>
      <c r="N164" s="31" t="b">
        <f t="shared" si="66"/>
        <v>1</v>
      </c>
      <c r="O164" s="31" t="b">
        <f t="shared" si="66"/>
        <v>1</v>
      </c>
      <c r="P164" s="31" t="b">
        <f t="shared" si="66"/>
        <v>1</v>
      </c>
      <c r="Q164" s="31" t="b">
        <f t="shared" si="66"/>
        <v>1</v>
      </c>
      <c r="R164" s="31" t="b">
        <f t="shared" si="66"/>
        <v>1</v>
      </c>
      <c r="S164" s="31" t="b">
        <f t="shared" si="66"/>
        <v>1</v>
      </c>
      <c r="T164" s="31" t="b">
        <f t="shared" si="66"/>
        <v>1</v>
      </c>
      <c r="U164" s="31" t="b">
        <f t="shared" si="66"/>
        <v>1</v>
      </c>
      <c r="V164" s="31" t="b">
        <f t="shared" si="66"/>
        <v>1</v>
      </c>
      <c r="W164" s="31" t="b">
        <f t="shared" si="66"/>
        <v>0</v>
      </c>
      <c r="X164" s="31" t="b">
        <f t="shared" si="66"/>
        <v>0</v>
      </c>
      <c r="Y164" s="31" t="b">
        <f t="shared" si="66"/>
        <v>0</v>
      </c>
      <c r="Z164" s="31" t="b">
        <f t="shared" si="66"/>
        <v>0</v>
      </c>
    </row>
    <row r="165" ht="15.75" customHeight="1" outlineLevel="2">
      <c r="E165" s="19"/>
    </row>
    <row r="166" ht="15.75" customHeight="1" outlineLevel="2">
      <c r="D166" s="93" t="str">
        <f t="shared" ref="D166:D174" si="68">D35</f>
        <v>Franchise fee (annual)</v>
      </c>
      <c r="E166" s="19" t="str">
        <f>Currency</f>
        <v>usd</v>
      </c>
      <c r="K166" s="93" t="str">
        <f t="shared" ref="K166:K173" si="69">K35</f>
        <v/>
      </c>
      <c r="L166" s="17">
        <f t="shared" ref="L166:Z166" si="67">(L35*L$163)*L$164</f>
        <v>4183333.333</v>
      </c>
      <c r="M166" s="17">
        <f t="shared" si="67"/>
        <v>25100000</v>
      </c>
      <c r="N166" s="17">
        <f t="shared" si="67"/>
        <v>25100000</v>
      </c>
      <c r="O166" s="17">
        <f t="shared" si="67"/>
        <v>25100000</v>
      </c>
      <c r="P166" s="17">
        <f t="shared" si="67"/>
        <v>25100000</v>
      </c>
      <c r="Q166" s="17">
        <f t="shared" si="67"/>
        <v>25100000</v>
      </c>
      <c r="R166" s="17">
        <f t="shared" si="67"/>
        <v>25100000</v>
      </c>
      <c r="S166" s="17">
        <f t="shared" si="67"/>
        <v>25100000</v>
      </c>
      <c r="T166" s="17">
        <f t="shared" si="67"/>
        <v>25100000</v>
      </c>
      <c r="U166" s="17">
        <f t="shared" si="67"/>
        <v>25100000</v>
      </c>
      <c r="V166" s="17">
        <f t="shared" si="67"/>
        <v>20916666.67</v>
      </c>
      <c r="W166" s="17">
        <f t="shared" si="67"/>
        <v>0</v>
      </c>
      <c r="X166" s="17">
        <f t="shared" si="67"/>
        <v>0</v>
      </c>
      <c r="Y166" s="17">
        <f t="shared" si="67"/>
        <v>0</v>
      </c>
      <c r="Z166" s="17">
        <f t="shared" si="67"/>
        <v>0</v>
      </c>
    </row>
    <row r="167" ht="15.75" customHeight="1" outlineLevel="2">
      <c r="D167" s="93" t="str">
        <f t="shared" si="68"/>
        <v>Operating expenses </v>
      </c>
      <c r="E167" s="19" t="str">
        <f>Currency</f>
        <v>usd</v>
      </c>
      <c r="K167" s="93" t="str">
        <f t="shared" si="69"/>
        <v/>
      </c>
      <c r="L167" s="17">
        <f t="shared" ref="L167:Z167" si="70">(L36*L$163)*L$164</f>
        <v>1366325</v>
      </c>
      <c r="M167" s="17">
        <f t="shared" si="70"/>
        <v>1366325</v>
      </c>
      <c r="N167" s="17">
        <f t="shared" si="70"/>
        <v>1366325</v>
      </c>
      <c r="O167" s="17">
        <f t="shared" si="70"/>
        <v>1366325</v>
      </c>
      <c r="P167" s="17">
        <f t="shared" si="70"/>
        <v>1366325</v>
      </c>
      <c r="Q167" s="17">
        <f t="shared" si="70"/>
        <v>1366325</v>
      </c>
      <c r="R167" s="17">
        <f t="shared" si="70"/>
        <v>1366325</v>
      </c>
      <c r="S167" s="17">
        <f t="shared" si="70"/>
        <v>1366325</v>
      </c>
      <c r="T167" s="17">
        <f t="shared" si="70"/>
        <v>1366325</v>
      </c>
      <c r="U167" s="17">
        <f t="shared" si="70"/>
        <v>1366325</v>
      </c>
      <c r="V167" s="17">
        <f t="shared" si="70"/>
        <v>1366325</v>
      </c>
      <c r="W167" s="17">
        <f t="shared" si="70"/>
        <v>0</v>
      </c>
      <c r="X167" s="17">
        <f t="shared" si="70"/>
        <v>0</v>
      </c>
      <c r="Y167" s="17">
        <f t="shared" si="70"/>
        <v>0</v>
      </c>
      <c r="Z167" s="17">
        <f t="shared" si="70"/>
        <v>0</v>
      </c>
    </row>
    <row r="168" ht="15.75" customHeight="1" outlineLevel="2">
      <c r="D168" s="93" t="str">
        <f t="shared" si="68"/>
        <v>General and Admin expenses </v>
      </c>
      <c r="E168" s="19" t="str">
        <f>Currency</f>
        <v>usd</v>
      </c>
      <c r="K168" s="93" t="str">
        <f t="shared" si="69"/>
        <v/>
      </c>
      <c r="L168" s="17">
        <f t="shared" ref="L168:Z168" si="71">(L37*L$163)*L$164</f>
        <v>1653200</v>
      </c>
      <c r="M168" s="17">
        <f t="shared" si="71"/>
        <v>1653200</v>
      </c>
      <c r="N168" s="17">
        <f t="shared" si="71"/>
        <v>1653200</v>
      </c>
      <c r="O168" s="17">
        <f t="shared" si="71"/>
        <v>1653200</v>
      </c>
      <c r="P168" s="17">
        <f t="shared" si="71"/>
        <v>1653200</v>
      </c>
      <c r="Q168" s="17">
        <f t="shared" si="71"/>
        <v>1946340</v>
      </c>
      <c r="R168" s="17">
        <f t="shared" si="71"/>
        <v>1946340</v>
      </c>
      <c r="S168" s="17">
        <f t="shared" si="71"/>
        <v>1946340</v>
      </c>
      <c r="T168" s="17">
        <f t="shared" si="71"/>
        <v>1946340</v>
      </c>
      <c r="U168" s="17">
        <f t="shared" si="71"/>
        <v>1946340</v>
      </c>
      <c r="V168" s="17">
        <f t="shared" si="71"/>
        <v>1946340</v>
      </c>
      <c r="W168" s="17">
        <f t="shared" si="71"/>
        <v>0</v>
      </c>
      <c r="X168" s="17">
        <f t="shared" si="71"/>
        <v>0</v>
      </c>
      <c r="Y168" s="17">
        <f t="shared" si="71"/>
        <v>0</v>
      </c>
      <c r="Z168" s="17">
        <f t="shared" si="71"/>
        <v>0</v>
      </c>
    </row>
    <row r="169" ht="15.75" customHeight="1" outlineLevel="2">
      <c r="D169" s="93" t="str">
        <f t="shared" si="68"/>
        <v>Other cost 1</v>
      </c>
      <c r="E169" s="19" t="str">
        <f>Currency</f>
        <v>usd</v>
      </c>
      <c r="K169" s="93" t="str">
        <f t="shared" si="69"/>
        <v/>
      </c>
      <c r="L169" s="17">
        <f t="shared" ref="L169:Z169" si="72">(L38*L$163)*L$164</f>
        <v>0</v>
      </c>
      <c r="M169" s="17">
        <f t="shared" si="72"/>
        <v>0</v>
      </c>
      <c r="N169" s="17">
        <f t="shared" si="72"/>
        <v>0</v>
      </c>
      <c r="O169" s="17">
        <f t="shared" si="72"/>
        <v>0</v>
      </c>
      <c r="P169" s="17">
        <f t="shared" si="72"/>
        <v>0</v>
      </c>
      <c r="Q169" s="17">
        <f t="shared" si="72"/>
        <v>0</v>
      </c>
      <c r="R169" s="17">
        <f t="shared" si="72"/>
        <v>0</v>
      </c>
      <c r="S169" s="17">
        <f t="shared" si="72"/>
        <v>0</v>
      </c>
      <c r="T169" s="17">
        <f t="shared" si="72"/>
        <v>0</v>
      </c>
      <c r="U169" s="17">
        <f t="shared" si="72"/>
        <v>0</v>
      </c>
      <c r="V169" s="17">
        <f t="shared" si="72"/>
        <v>0</v>
      </c>
      <c r="W169" s="17">
        <f t="shared" si="72"/>
        <v>0</v>
      </c>
      <c r="X169" s="17">
        <f t="shared" si="72"/>
        <v>0</v>
      </c>
      <c r="Y169" s="17">
        <f t="shared" si="72"/>
        <v>0</v>
      </c>
      <c r="Z169" s="17">
        <f t="shared" si="72"/>
        <v>0</v>
      </c>
    </row>
    <row r="170" ht="15.75" customHeight="1" outlineLevel="2">
      <c r="D170" s="93" t="str">
        <f t="shared" si="68"/>
        <v>Other cost 2</v>
      </c>
      <c r="E170" s="19" t="str">
        <f>Currency</f>
        <v>usd</v>
      </c>
      <c r="K170" s="93" t="str">
        <f t="shared" si="69"/>
        <v/>
      </c>
      <c r="L170" s="17">
        <f t="shared" ref="L170:Z170" si="73">(L39*L$163)*L$164</f>
        <v>0</v>
      </c>
      <c r="M170" s="17">
        <f t="shared" si="73"/>
        <v>0</v>
      </c>
      <c r="N170" s="17">
        <f t="shared" si="73"/>
        <v>0</v>
      </c>
      <c r="O170" s="17">
        <f t="shared" si="73"/>
        <v>0</v>
      </c>
      <c r="P170" s="17">
        <f t="shared" si="73"/>
        <v>0</v>
      </c>
      <c r="Q170" s="17">
        <f t="shared" si="73"/>
        <v>0</v>
      </c>
      <c r="R170" s="17">
        <f t="shared" si="73"/>
        <v>0</v>
      </c>
      <c r="S170" s="17">
        <f t="shared" si="73"/>
        <v>0</v>
      </c>
      <c r="T170" s="17">
        <f t="shared" si="73"/>
        <v>0</v>
      </c>
      <c r="U170" s="17">
        <f t="shared" si="73"/>
        <v>0</v>
      </c>
      <c r="V170" s="17">
        <f t="shared" si="73"/>
        <v>0</v>
      </c>
      <c r="W170" s="17">
        <f t="shared" si="73"/>
        <v>0</v>
      </c>
      <c r="X170" s="17">
        <f t="shared" si="73"/>
        <v>0</v>
      </c>
      <c r="Y170" s="17">
        <f t="shared" si="73"/>
        <v>0</v>
      </c>
      <c r="Z170" s="17">
        <f t="shared" si="73"/>
        <v>0</v>
      </c>
    </row>
    <row r="171" ht="15.75" customHeight="1" outlineLevel="2">
      <c r="D171" s="93" t="str">
        <f t="shared" si="68"/>
        <v>Other cost 3</v>
      </c>
      <c r="E171" s="19" t="str">
        <f>Currency</f>
        <v>usd</v>
      </c>
      <c r="K171" s="93" t="str">
        <f t="shared" si="69"/>
        <v/>
      </c>
      <c r="L171" s="17">
        <f t="shared" ref="L171:Z171" si="74">(L40*L$163)*L$164</f>
        <v>0</v>
      </c>
      <c r="M171" s="17">
        <f t="shared" si="74"/>
        <v>0</v>
      </c>
      <c r="N171" s="17">
        <f t="shared" si="74"/>
        <v>0</v>
      </c>
      <c r="O171" s="17">
        <f t="shared" si="74"/>
        <v>0</v>
      </c>
      <c r="P171" s="17">
        <f t="shared" si="74"/>
        <v>0</v>
      </c>
      <c r="Q171" s="17">
        <f t="shared" si="74"/>
        <v>0</v>
      </c>
      <c r="R171" s="17">
        <f t="shared" si="74"/>
        <v>0</v>
      </c>
      <c r="S171" s="17">
        <f t="shared" si="74"/>
        <v>0</v>
      </c>
      <c r="T171" s="17">
        <f t="shared" si="74"/>
        <v>0</v>
      </c>
      <c r="U171" s="17">
        <f t="shared" si="74"/>
        <v>0</v>
      </c>
      <c r="V171" s="17">
        <f t="shared" si="74"/>
        <v>0</v>
      </c>
      <c r="W171" s="17">
        <f t="shared" si="74"/>
        <v>0</v>
      </c>
      <c r="X171" s="17">
        <f t="shared" si="74"/>
        <v>0</v>
      </c>
      <c r="Y171" s="17">
        <f t="shared" si="74"/>
        <v>0</v>
      </c>
      <c r="Z171" s="17">
        <f t="shared" si="74"/>
        <v>0</v>
      </c>
    </row>
    <row r="172" ht="15.75" customHeight="1" outlineLevel="2">
      <c r="D172" s="93" t="str">
        <f t="shared" si="68"/>
        <v>Other cost 4</v>
      </c>
      <c r="E172" s="19" t="str">
        <f>Currency</f>
        <v>usd</v>
      </c>
      <c r="K172" s="93" t="str">
        <f t="shared" si="69"/>
        <v/>
      </c>
      <c r="L172" s="17">
        <f t="shared" ref="L172:Z172" si="75">(L41*L$163)*L$164</f>
        <v>0</v>
      </c>
      <c r="M172" s="17">
        <f t="shared" si="75"/>
        <v>0</v>
      </c>
      <c r="N172" s="17">
        <f t="shared" si="75"/>
        <v>0</v>
      </c>
      <c r="O172" s="17">
        <f t="shared" si="75"/>
        <v>0</v>
      </c>
      <c r="P172" s="17">
        <f t="shared" si="75"/>
        <v>0</v>
      </c>
      <c r="Q172" s="17">
        <f t="shared" si="75"/>
        <v>0</v>
      </c>
      <c r="R172" s="17">
        <f t="shared" si="75"/>
        <v>0</v>
      </c>
      <c r="S172" s="17">
        <f t="shared" si="75"/>
        <v>0</v>
      </c>
      <c r="T172" s="17">
        <f t="shared" si="75"/>
        <v>0</v>
      </c>
      <c r="U172" s="17">
        <f t="shared" si="75"/>
        <v>0</v>
      </c>
      <c r="V172" s="17">
        <f t="shared" si="75"/>
        <v>0</v>
      </c>
      <c r="W172" s="17">
        <f t="shared" si="75"/>
        <v>0</v>
      </c>
      <c r="X172" s="17">
        <f t="shared" si="75"/>
        <v>0</v>
      </c>
      <c r="Y172" s="17">
        <f t="shared" si="75"/>
        <v>0</v>
      </c>
      <c r="Z172" s="17">
        <f t="shared" si="75"/>
        <v>0</v>
      </c>
    </row>
    <row r="173" ht="15.75" customHeight="1" outlineLevel="2">
      <c r="D173" s="93" t="str">
        <f t="shared" si="68"/>
        <v>Other cost 5</v>
      </c>
      <c r="E173" s="19" t="str">
        <f>Currency</f>
        <v>usd</v>
      </c>
      <c r="K173" s="93" t="str">
        <f t="shared" si="69"/>
        <v/>
      </c>
      <c r="L173" s="17">
        <f t="shared" ref="L173:Z173" si="76">(L42*L$163)*L$164</f>
        <v>0</v>
      </c>
      <c r="M173" s="17">
        <f t="shared" si="76"/>
        <v>0</v>
      </c>
      <c r="N173" s="17">
        <f t="shared" si="76"/>
        <v>0</v>
      </c>
      <c r="O173" s="17">
        <f t="shared" si="76"/>
        <v>0</v>
      </c>
      <c r="P173" s="17">
        <f t="shared" si="76"/>
        <v>0</v>
      </c>
      <c r="Q173" s="17">
        <f t="shared" si="76"/>
        <v>0</v>
      </c>
      <c r="R173" s="17">
        <f t="shared" si="76"/>
        <v>0</v>
      </c>
      <c r="S173" s="17">
        <f t="shared" si="76"/>
        <v>0</v>
      </c>
      <c r="T173" s="17">
        <f t="shared" si="76"/>
        <v>0</v>
      </c>
      <c r="U173" s="17">
        <f t="shared" si="76"/>
        <v>0</v>
      </c>
      <c r="V173" s="17">
        <f t="shared" si="76"/>
        <v>0</v>
      </c>
      <c r="W173" s="17">
        <f t="shared" si="76"/>
        <v>0</v>
      </c>
      <c r="X173" s="17">
        <f t="shared" si="76"/>
        <v>0</v>
      </c>
      <c r="Y173" s="17">
        <f t="shared" si="76"/>
        <v>0</v>
      </c>
      <c r="Z173" s="17">
        <f t="shared" si="76"/>
        <v>0</v>
      </c>
    </row>
    <row r="174" ht="15.75" customHeight="1" outlineLevel="2">
      <c r="D174" s="2" t="str">
        <f t="shared" si="68"/>
        <v>Total Operational expenses</v>
      </c>
      <c r="E174" s="19" t="str">
        <f>Currency</f>
        <v>usd</v>
      </c>
      <c r="K174" s="94">
        <f t="shared" ref="K174:Z174" si="77">SUM(K166:K173)</f>
        <v>0</v>
      </c>
      <c r="L174" s="94">
        <f t="shared" si="77"/>
        <v>7202858.333</v>
      </c>
      <c r="M174" s="94">
        <f t="shared" si="77"/>
        <v>28119525</v>
      </c>
      <c r="N174" s="94">
        <f t="shared" si="77"/>
        <v>28119525</v>
      </c>
      <c r="O174" s="94">
        <f t="shared" si="77"/>
        <v>28119525</v>
      </c>
      <c r="P174" s="94">
        <f t="shared" si="77"/>
        <v>28119525</v>
      </c>
      <c r="Q174" s="94">
        <f t="shared" si="77"/>
        <v>28412665</v>
      </c>
      <c r="R174" s="94">
        <f t="shared" si="77"/>
        <v>28412665</v>
      </c>
      <c r="S174" s="94">
        <f t="shared" si="77"/>
        <v>28412665</v>
      </c>
      <c r="T174" s="94">
        <f t="shared" si="77"/>
        <v>28412665</v>
      </c>
      <c r="U174" s="94">
        <f t="shared" si="77"/>
        <v>28412665</v>
      </c>
      <c r="V174" s="94">
        <f t="shared" si="77"/>
        <v>24229331.67</v>
      </c>
      <c r="W174" s="94">
        <f t="shared" si="77"/>
        <v>0</v>
      </c>
      <c r="X174" s="94">
        <f t="shared" si="77"/>
        <v>0</v>
      </c>
      <c r="Y174" s="94">
        <f t="shared" si="77"/>
        <v>0</v>
      </c>
      <c r="Z174" s="94">
        <f t="shared" si="77"/>
        <v>0</v>
      </c>
    </row>
    <row r="175" ht="15.75" customHeight="1" outlineLevel="2">
      <c r="E175" s="19"/>
    </row>
    <row r="176" ht="15.75" customHeight="1" outlineLevel="2">
      <c r="E176" s="19"/>
    </row>
    <row r="177" ht="15.75" customHeight="1" outlineLevel="1">
      <c r="C177" s="14" t="s">
        <v>185</v>
      </c>
      <c r="D177" s="14"/>
      <c r="E177" s="14"/>
      <c r="F177" s="14"/>
      <c r="G177" s="14"/>
      <c r="H177" s="87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 outlineLevel="1">
      <c r="A178" s="19"/>
      <c r="B178" s="19"/>
      <c r="C178" s="19" t="s">
        <v>186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 outlineLevel="2">
      <c r="E179" s="19"/>
    </row>
    <row r="180" ht="15.75" customHeight="1" outlineLevel="2">
      <c r="D180" s="17" t="str">
        <f t="shared" ref="D180:D189" si="79">D85</f>
        <v>Revenue type 1</v>
      </c>
      <c r="E180" s="19" t="str">
        <f>Currency</f>
        <v>usd</v>
      </c>
      <c r="L180" s="17">
        <f t="shared" ref="L180:Z180" si="78">L85*L$164</f>
        <v>7800000</v>
      </c>
      <c r="M180" s="17">
        <f t="shared" si="78"/>
        <v>7800000</v>
      </c>
      <c r="N180" s="17">
        <f t="shared" si="78"/>
        <v>7800000</v>
      </c>
      <c r="O180" s="17">
        <f t="shared" si="78"/>
        <v>7800000</v>
      </c>
      <c r="P180" s="17">
        <f t="shared" si="78"/>
        <v>7800000</v>
      </c>
      <c r="Q180" s="17">
        <f t="shared" si="78"/>
        <v>7800000</v>
      </c>
      <c r="R180" s="17">
        <f t="shared" si="78"/>
        <v>7800000</v>
      </c>
      <c r="S180" s="17">
        <f t="shared" si="78"/>
        <v>7800000</v>
      </c>
      <c r="T180" s="17">
        <f t="shared" si="78"/>
        <v>7800000</v>
      </c>
      <c r="U180" s="17">
        <f t="shared" si="78"/>
        <v>7800000</v>
      </c>
      <c r="V180" s="17">
        <f t="shared" si="78"/>
        <v>7800000</v>
      </c>
      <c r="W180" s="17">
        <f t="shared" si="78"/>
        <v>0</v>
      </c>
      <c r="X180" s="17">
        <f t="shared" si="78"/>
        <v>0</v>
      </c>
      <c r="Y180" s="17">
        <f t="shared" si="78"/>
        <v>0</v>
      </c>
      <c r="Z180" s="17">
        <f t="shared" si="78"/>
        <v>0</v>
      </c>
    </row>
    <row r="181" ht="15.75" customHeight="1" outlineLevel="2">
      <c r="D181" s="17" t="str">
        <f t="shared" si="79"/>
        <v>Revenue type 2</v>
      </c>
      <c r="E181" s="19" t="str">
        <f>Currency</f>
        <v>usd</v>
      </c>
      <c r="L181" s="17">
        <f t="shared" ref="L181:Z181" si="80">L86*L$164</f>
        <v>9437500</v>
      </c>
      <c r="M181" s="17">
        <f t="shared" si="80"/>
        <v>9437500</v>
      </c>
      <c r="N181" s="17">
        <f t="shared" si="80"/>
        <v>9437500</v>
      </c>
      <c r="O181" s="17">
        <f t="shared" si="80"/>
        <v>9437500</v>
      </c>
      <c r="P181" s="17">
        <f t="shared" si="80"/>
        <v>9437500</v>
      </c>
      <c r="Q181" s="17">
        <f t="shared" si="80"/>
        <v>9437500</v>
      </c>
      <c r="R181" s="17">
        <f t="shared" si="80"/>
        <v>9437500</v>
      </c>
      <c r="S181" s="17">
        <f t="shared" si="80"/>
        <v>9437500</v>
      </c>
      <c r="T181" s="17">
        <f t="shared" si="80"/>
        <v>9437500</v>
      </c>
      <c r="U181" s="17">
        <f t="shared" si="80"/>
        <v>9437500</v>
      </c>
      <c r="V181" s="17">
        <f t="shared" si="80"/>
        <v>9437500</v>
      </c>
      <c r="W181" s="17">
        <f t="shared" si="80"/>
        <v>0</v>
      </c>
      <c r="X181" s="17">
        <f t="shared" si="80"/>
        <v>0</v>
      </c>
      <c r="Y181" s="17">
        <f t="shared" si="80"/>
        <v>0</v>
      </c>
      <c r="Z181" s="17">
        <f t="shared" si="80"/>
        <v>0</v>
      </c>
    </row>
    <row r="182" ht="15.75" customHeight="1" outlineLevel="2">
      <c r="D182" s="17" t="str">
        <f t="shared" si="79"/>
        <v>Revenue type 3</v>
      </c>
      <c r="E182" s="19" t="str">
        <f>Currency</f>
        <v>usd</v>
      </c>
      <c r="L182" s="17">
        <f t="shared" ref="L182:Z182" si="81">L87*L$164</f>
        <v>875000</v>
      </c>
      <c r="M182" s="17">
        <f t="shared" si="81"/>
        <v>875000</v>
      </c>
      <c r="N182" s="17">
        <f t="shared" si="81"/>
        <v>875000</v>
      </c>
      <c r="O182" s="17">
        <f t="shared" si="81"/>
        <v>875000</v>
      </c>
      <c r="P182" s="17">
        <f t="shared" si="81"/>
        <v>875000</v>
      </c>
      <c r="Q182" s="17">
        <f t="shared" si="81"/>
        <v>875000</v>
      </c>
      <c r="R182" s="17">
        <f t="shared" si="81"/>
        <v>875000</v>
      </c>
      <c r="S182" s="17">
        <f t="shared" si="81"/>
        <v>875000</v>
      </c>
      <c r="T182" s="17">
        <f t="shared" si="81"/>
        <v>875000</v>
      </c>
      <c r="U182" s="17">
        <f t="shared" si="81"/>
        <v>875000</v>
      </c>
      <c r="V182" s="17">
        <f t="shared" si="81"/>
        <v>875000</v>
      </c>
      <c r="W182" s="17">
        <f t="shared" si="81"/>
        <v>0</v>
      </c>
      <c r="X182" s="17">
        <f t="shared" si="81"/>
        <v>0</v>
      </c>
      <c r="Y182" s="17">
        <f t="shared" si="81"/>
        <v>0</v>
      </c>
      <c r="Z182" s="17">
        <f t="shared" si="81"/>
        <v>0</v>
      </c>
    </row>
    <row r="183" ht="15.75" customHeight="1" outlineLevel="2">
      <c r="D183" s="17" t="str">
        <f t="shared" si="79"/>
        <v>Revenue type 4</v>
      </c>
      <c r="E183" s="19" t="str">
        <f>Currency</f>
        <v>usd</v>
      </c>
      <c r="L183" s="17">
        <f t="shared" ref="L183:Z183" si="82">L88*L$164</f>
        <v>1000000</v>
      </c>
      <c r="M183" s="17">
        <f t="shared" si="82"/>
        <v>1000000</v>
      </c>
      <c r="N183" s="17">
        <f t="shared" si="82"/>
        <v>1000000</v>
      </c>
      <c r="O183" s="17">
        <f t="shared" si="82"/>
        <v>1000000</v>
      </c>
      <c r="P183" s="17">
        <f t="shared" si="82"/>
        <v>1000000</v>
      </c>
      <c r="Q183" s="17">
        <f t="shared" si="82"/>
        <v>1000000</v>
      </c>
      <c r="R183" s="17">
        <f t="shared" si="82"/>
        <v>1000000</v>
      </c>
      <c r="S183" s="17">
        <f t="shared" si="82"/>
        <v>1000000</v>
      </c>
      <c r="T183" s="17">
        <f t="shared" si="82"/>
        <v>1000000</v>
      </c>
      <c r="U183" s="17">
        <f t="shared" si="82"/>
        <v>1000000</v>
      </c>
      <c r="V183" s="17">
        <f t="shared" si="82"/>
        <v>1000000</v>
      </c>
      <c r="W183" s="17">
        <f t="shared" si="82"/>
        <v>0</v>
      </c>
      <c r="X183" s="17">
        <f t="shared" si="82"/>
        <v>0</v>
      </c>
      <c r="Y183" s="17">
        <f t="shared" si="82"/>
        <v>0</v>
      </c>
      <c r="Z183" s="17">
        <f t="shared" si="82"/>
        <v>0</v>
      </c>
    </row>
    <row r="184" ht="15.75" customHeight="1" outlineLevel="2">
      <c r="D184" s="17" t="str">
        <f t="shared" si="79"/>
        <v>Revenue type 5</v>
      </c>
      <c r="E184" s="19" t="str">
        <f>Currency</f>
        <v>usd</v>
      </c>
      <c r="L184" s="17">
        <f t="shared" ref="L184:Z184" si="83">L89*L$164</f>
        <v>10000000</v>
      </c>
      <c r="M184" s="17">
        <f t="shared" si="83"/>
        <v>10000000</v>
      </c>
      <c r="N184" s="17">
        <f t="shared" si="83"/>
        <v>10000000</v>
      </c>
      <c r="O184" s="17">
        <f t="shared" si="83"/>
        <v>10000000</v>
      </c>
      <c r="P184" s="17">
        <f t="shared" si="83"/>
        <v>10000000</v>
      </c>
      <c r="Q184" s="17">
        <f t="shared" si="83"/>
        <v>10000000</v>
      </c>
      <c r="R184" s="17">
        <f t="shared" si="83"/>
        <v>10000000</v>
      </c>
      <c r="S184" s="17">
        <f t="shared" si="83"/>
        <v>10000000</v>
      </c>
      <c r="T184" s="17">
        <f t="shared" si="83"/>
        <v>10000000</v>
      </c>
      <c r="U184" s="17">
        <f t="shared" si="83"/>
        <v>10000000</v>
      </c>
      <c r="V184" s="17">
        <f t="shared" si="83"/>
        <v>10000000</v>
      </c>
      <c r="W184" s="17">
        <f t="shared" si="83"/>
        <v>0</v>
      </c>
      <c r="X184" s="17">
        <f t="shared" si="83"/>
        <v>0</v>
      </c>
      <c r="Y184" s="17">
        <f t="shared" si="83"/>
        <v>0</v>
      </c>
      <c r="Z184" s="17">
        <f t="shared" si="83"/>
        <v>0</v>
      </c>
    </row>
    <row r="185" ht="15.75" customHeight="1" outlineLevel="2">
      <c r="D185" s="17" t="str">
        <f t="shared" si="79"/>
        <v>Revenue type 6</v>
      </c>
      <c r="E185" s="19" t="str">
        <f>Currency</f>
        <v>usd</v>
      </c>
      <c r="L185" s="17">
        <f t="shared" ref="L185:Z185" si="84">L90*L$164</f>
        <v>9000000</v>
      </c>
      <c r="M185" s="17">
        <f t="shared" si="84"/>
        <v>9000000</v>
      </c>
      <c r="N185" s="17">
        <f t="shared" si="84"/>
        <v>9000000</v>
      </c>
      <c r="O185" s="17">
        <f t="shared" si="84"/>
        <v>9000000</v>
      </c>
      <c r="P185" s="17">
        <f t="shared" si="84"/>
        <v>9000000</v>
      </c>
      <c r="Q185" s="17">
        <f t="shared" si="84"/>
        <v>9000000</v>
      </c>
      <c r="R185" s="17">
        <f t="shared" si="84"/>
        <v>9000000</v>
      </c>
      <c r="S185" s="17">
        <f t="shared" si="84"/>
        <v>9000000</v>
      </c>
      <c r="T185" s="17">
        <f t="shared" si="84"/>
        <v>9000000</v>
      </c>
      <c r="U185" s="17">
        <f t="shared" si="84"/>
        <v>9000000</v>
      </c>
      <c r="V185" s="17">
        <f t="shared" si="84"/>
        <v>9000000</v>
      </c>
      <c r="W185" s="17">
        <f t="shared" si="84"/>
        <v>0</v>
      </c>
      <c r="X185" s="17">
        <f t="shared" si="84"/>
        <v>0</v>
      </c>
      <c r="Y185" s="17">
        <f t="shared" si="84"/>
        <v>0</v>
      </c>
      <c r="Z185" s="17">
        <f t="shared" si="84"/>
        <v>0</v>
      </c>
    </row>
    <row r="186" ht="15.75" customHeight="1" outlineLevel="2">
      <c r="D186" s="17" t="str">
        <f t="shared" si="79"/>
        <v>Revenue type 7</v>
      </c>
      <c r="E186" s="19" t="str">
        <f>Currency</f>
        <v>usd</v>
      </c>
      <c r="L186" s="17">
        <f t="shared" ref="L186:Z186" si="85">L91*L$164</f>
        <v>0</v>
      </c>
      <c r="M186" s="17">
        <f t="shared" si="85"/>
        <v>0</v>
      </c>
      <c r="N186" s="17">
        <f t="shared" si="85"/>
        <v>0</v>
      </c>
      <c r="O186" s="17">
        <f t="shared" si="85"/>
        <v>0</v>
      </c>
      <c r="P186" s="17">
        <f t="shared" si="85"/>
        <v>0</v>
      </c>
      <c r="Q186" s="17">
        <f t="shared" si="85"/>
        <v>0</v>
      </c>
      <c r="R186" s="17">
        <f t="shared" si="85"/>
        <v>0</v>
      </c>
      <c r="S186" s="17">
        <f t="shared" si="85"/>
        <v>0</v>
      </c>
      <c r="T186" s="17">
        <f t="shared" si="85"/>
        <v>0</v>
      </c>
      <c r="U186" s="17">
        <f t="shared" si="85"/>
        <v>0</v>
      </c>
      <c r="V186" s="17">
        <f t="shared" si="85"/>
        <v>0</v>
      </c>
      <c r="W186" s="17">
        <f t="shared" si="85"/>
        <v>0</v>
      </c>
      <c r="X186" s="17">
        <f t="shared" si="85"/>
        <v>0</v>
      </c>
      <c r="Y186" s="17">
        <f t="shared" si="85"/>
        <v>0</v>
      </c>
      <c r="Z186" s="17">
        <f t="shared" si="85"/>
        <v>0</v>
      </c>
    </row>
    <row r="187" ht="15.75" customHeight="1" outlineLevel="2">
      <c r="D187" s="17" t="str">
        <f t="shared" si="79"/>
        <v>Revenue type 8</v>
      </c>
      <c r="E187" s="19" t="str">
        <f>Currency</f>
        <v>usd</v>
      </c>
      <c r="L187" s="17">
        <f t="shared" ref="L187:Z187" si="86">L92*L$164</f>
        <v>0</v>
      </c>
      <c r="M187" s="17">
        <f t="shared" si="86"/>
        <v>0</v>
      </c>
      <c r="N187" s="17">
        <f t="shared" si="86"/>
        <v>0</v>
      </c>
      <c r="O187" s="17">
        <f t="shared" si="86"/>
        <v>0</v>
      </c>
      <c r="P187" s="17">
        <f t="shared" si="86"/>
        <v>0</v>
      </c>
      <c r="Q187" s="17">
        <f t="shared" si="86"/>
        <v>0</v>
      </c>
      <c r="R187" s="17">
        <f t="shared" si="86"/>
        <v>0</v>
      </c>
      <c r="S187" s="17">
        <f t="shared" si="86"/>
        <v>0</v>
      </c>
      <c r="T187" s="17">
        <f t="shared" si="86"/>
        <v>0</v>
      </c>
      <c r="U187" s="17">
        <f t="shared" si="86"/>
        <v>0</v>
      </c>
      <c r="V187" s="17">
        <f t="shared" si="86"/>
        <v>0</v>
      </c>
      <c r="W187" s="17">
        <f t="shared" si="86"/>
        <v>0</v>
      </c>
      <c r="X187" s="17">
        <f t="shared" si="86"/>
        <v>0</v>
      </c>
      <c r="Y187" s="17">
        <f t="shared" si="86"/>
        <v>0</v>
      </c>
      <c r="Z187" s="17">
        <f t="shared" si="86"/>
        <v>0</v>
      </c>
    </row>
    <row r="188" ht="15.75" customHeight="1" outlineLevel="2">
      <c r="D188" s="17" t="str">
        <f t="shared" si="79"/>
        <v>Revenue type 9</v>
      </c>
      <c r="E188" s="19" t="str">
        <f>Currency</f>
        <v>usd</v>
      </c>
      <c r="L188" s="17">
        <f t="shared" ref="L188:Z188" si="87">L93*L$164</f>
        <v>0</v>
      </c>
      <c r="M188" s="17">
        <f t="shared" si="87"/>
        <v>0</v>
      </c>
      <c r="N188" s="17">
        <f t="shared" si="87"/>
        <v>0</v>
      </c>
      <c r="O188" s="17">
        <f t="shared" si="87"/>
        <v>0</v>
      </c>
      <c r="P188" s="17">
        <f t="shared" si="87"/>
        <v>0</v>
      </c>
      <c r="Q188" s="17">
        <f t="shared" si="87"/>
        <v>0</v>
      </c>
      <c r="R188" s="17">
        <f t="shared" si="87"/>
        <v>0</v>
      </c>
      <c r="S188" s="17">
        <f t="shared" si="87"/>
        <v>0</v>
      </c>
      <c r="T188" s="17">
        <f t="shared" si="87"/>
        <v>0</v>
      </c>
      <c r="U188" s="17">
        <f t="shared" si="87"/>
        <v>0</v>
      </c>
      <c r="V188" s="17">
        <f t="shared" si="87"/>
        <v>0</v>
      </c>
      <c r="W188" s="17">
        <f t="shared" si="87"/>
        <v>0</v>
      </c>
      <c r="X188" s="17">
        <f t="shared" si="87"/>
        <v>0</v>
      </c>
      <c r="Y188" s="17">
        <f t="shared" si="87"/>
        <v>0</v>
      </c>
      <c r="Z188" s="17">
        <f t="shared" si="87"/>
        <v>0</v>
      </c>
    </row>
    <row r="189" ht="15.75" customHeight="1" outlineLevel="2">
      <c r="D189" s="17" t="str">
        <f t="shared" si="79"/>
        <v>Revenue type 10</v>
      </c>
      <c r="E189" s="19" t="str">
        <f>Currency</f>
        <v>usd</v>
      </c>
      <c r="L189" s="17">
        <f t="shared" ref="L189:Z189" si="88">L94*L$164</f>
        <v>0</v>
      </c>
      <c r="M189" s="17">
        <f t="shared" si="88"/>
        <v>0</v>
      </c>
      <c r="N189" s="17">
        <f t="shared" si="88"/>
        <v>0</v>
      </c>
      <c r="O189" s="17">
        <f t="shared" si="88"/>
        <v>0</v>
      </c>
      <c r="P189" s="17">
        <f t="shared" si="88"/>
        <v>0</v>
      </c>
      <c r="Q189" s="17">
        <f t="shared" si="88"/>
        <v>0</v>
      </c>
      <c r="R189" s="17">
        <f t="shared" si="88"/>
        <v>0</v>
      </c>
      <c r="S189" s="17">
        <f t="shared" si="88"/>
        <v>0</v>
      </c>
      <c r="T189" s="17">
        <f t="shared" si="88"/>
        <v>0</v>
      </c>
      <c r="U189" s="17">
        <f t="shared" si="88"/>
        <v>0</v>
      </c>
      <c r="V189" s="17">
        <f t="shared" si="88"/>
        <v>0</v>
      </c>
      <c r="W189" s="17">
        <f t="shared" si="88"/>
        <v>0</v>
      </c>
      <c r="X189" s="17">
        <f t="shared" si="88"/>
        <v>0</v>
      </c>
      <c r="Y189" s="17">
        <f t="shared" si="88"/>
        <v>0</v>
      </c>
      <c r="Z189" s="17">
        <f t="shared" si="88"/>
        <v>0</v>
      </c>
    </row>
    <row r="190" ht="15.75" customHeight="1" outlineLevel="2">
      <c r="D190" s="17" t="s">
        <v>125</v>
      </c>
      <c r="E190" s="19" t="str">
        <f>Currency</f>
        <v>usd</v>
      </c>
      <c r="L190" s="93">
        <f t="shared" ref="L190:Z190" si="89">L32</f>
        <v>0</v>
      </c>
      <c r="M190" s="93">
        <f t="shared" si="89"/>
        <v>0</v>
      </c>
      <c r="N190" s="93">
        <f t="shared" si="89"/>
        <v>0</v>
      </c>
      <c r="O190" s="93">
        <f t="shared" si="89"/>
        <v>0</v>
      </c>
      <c r="P190" s="93">
        <f t="shared" si="89"/>
        <v>0</v>
      </c>
      <c r="Q190" s="93">
        <f t="shared" si="89"/>
        <v>0</v>
      </c>
      <c r="R190" s="93">
        <f t="shared" si="89"/>
        <v>0</v>
      </c>
      <c r="S190" s="93">
        <f t="shared" si="89"/>
        <v>0</v>
      </c>
      <c r="T190" s="93">
        <f t="shared" si="89"/>
        <v>0</v>
      </c>
      <c r="U190" s="93">
        <f t="shared" si="89"/>
        <v>0</v>
      </c>
      <c r="V190" s="93">
        <f t="shared" si="89"/>
        <v>0</v>
      </c>
      <c r="W190" s="93">
        <f t="shared" si="89"/>
        <v>0</v>
      </c>
      <c r="X190" s="93">
        <f t="shared" si="89"/>
        <v>0</v>
      </c>
      <c r="Y190" s="93">
        <f t="shared" si="89"/>
        <v>0</v>
      </c>
      <c r="Z190" s="93">
        <f t="shared" si="89"/>
        <v>0</v>
      </c>
    </row>
    <row r="191" ht="15.75" customHeight="1" outlineLevel="2">
      <c r="D191" s="2" t="str">
        <f>D95</f>
        <v>Total Revenue</v>
      </c>
      <c r="E191" s="19" t="str">
        <f>Currency</f>
        <v>usd</v>
      </c>
      <c r="L191" s="94">
        <f>SUM(L180:L190)</f>
        <v>38112500</v>
      </c>
      <c r="M191" s="94">
        <f t="shared" ref="M191:Z191" si="90">SUM(M180:M189)</f>
        <v>38112500</v>
      </c>
      <c r="N191" s="94">
        <f t="shared" si="90"/>
        <v>38112500</v>
      </c>
      <c r="O191" s="94">
        <f t="shared" si="90"/>
        <v>38112500</v>
      </c>
      <c r="P191" s="94">
        <f t="shared" si="90"/>
        <v>38112500</v>
      </c>
      <c r="Q191" s="94">
        <f t="shared" si="90"/>
        <v>38112500</v>
      </c>
      <c r="R191" s="94">
        <f t="shared" si="90"/>
        <v>38112500</v>
      </c>
      <c r="S191" s="94">
        <f t="shared" si="90"/>
        <v>38112500</v>
      </c>
      <c r="T191" s="94">
        <f t="shared" si="90"/>
        <v>38112500</v>
      </c>
      <c r="U191" s="94">
        <f t="shared" si="90"/>
        <v>38112500</v>
      </c>
      <c r="V191" s="94">
        <f t="shared" si="90"/>
        <v>38112500</v>
      </c>
      <c r="W191" s="94">
        <f t="shared" si="90"/>
        <v>0</v>
      </c>
      <c r="X191" s="94">
        <f t="shared" si="90"/>
        <v>0</v>
      </c>
      <c r="Y191" s="94">
        <f t="shared" si="90"/>
        <v>0</v>
      </c>
      <c r="Z191" s="94">
        <f t="shared" si="90"/>
        <v>0</v>
      </c>
    </row>
    <row r="192" ht="15.75" customHeight="1" outlineLevel="2">
      <c r="E192" s="19"/>
    </row>
    <row r="193" ht="15.75" customHeight="1" outlineLevel="2">
      <c r="E193" s="19"/>
    </row>
    <row r="194" ht="15.75" customHeight="1">
      <c r="B194" s="13" t="s">
        <v>187</v>
      </c>
      <c r="C194" s="13"/>
      <c r="D194" s="13"/>
      <c r="E194" s="13"/>
      <c r="F194" s="13"/>
      <c r="G194" s="13"/>
      <c r="H194" s="86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outlineLevel="1">
      <c r="C195" s="14" t="s">
        <v>7</v>
      </c>
      <c r="D195" s="14"/>
      <c r="E195" s="14"/>
      <c r="F195" s="14"/>
      <c r="G195" s="14"/>
      <c r="H195" s="87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 outlineLevel="1">
      <c r="A196" s="19"/>
      <c r="B196" s="19"/>
      <c r="C196" s="19" t="s">
        <v>188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 outlineLevel="2">
      <c r="E197" s="19"/>
    </row>
    <row r="198" ht="15.75" customHeight="1" outlineLevel="2">
      <c r="D198" s="17" t="s">
        <v>185</v>
      </c>
      <c r="E198" s="19" t="str">
        <f>Currency</f>
        <v>usd</v>
      </c>
      <c r="K198" s="17" t="str">
        <f t="shared" ref="K198:Z198" si="91">K191</f>
        <v/>
      </c>
      <c r="L198" s="93">
        <f t="shared" si="91"/>
        <v>38112500</v>
      </c>
      <c r="M198" s="93">
        <f t="shared" si="91"/>
        <v>38112500</v>
      </c>
      <c r="N198" s="93">
        <f t="shared" si="91"/>
        <v>38112500</v>
      </c>
      <c r="O198" s="93">
        <f t="shared" si="91"/>
        <v>38112500</v>
      </c>
      <c r="P198" s="93">
        <f t="shared" si="91"/>
        <v>38112500</v>
      </c>
      <c r="Q198" s="93">
        <f t="shared" si="91"/>
        <v>38112500</v>
      </c>
      <c r="R198" s="93">
        <f t="shared" si="91"/>
        <v>38112500</v>
      </c>
      <c r="S198" s="93">
        <f t="shared" si="91"/>
        <v>38112500</v>
      </c>
      <c r="T198" s="93">
        <f t="shared" si="91"/>
        <v>38112500</v>
      </c>
      <c r="U198" s="93">
        <f t="shared" si="91"/>
        <v>38112500</v>
      </c>
      <c r="V198" s="93">
        <f t="shared" si="91"/>
        <v>38112500</v>
      </c>
      <c r="W198" s="93">
        <f t="shared" si="91"/>
        <v>0</v>
      </c>
      <c r="X198" s="93">
        <f t="shared" si="91"/>
        <v>0</v>
      </c>
      <c r="Y198" s="93">
        <f t="shared" si="91"/>
        <v>0</v>
      </c>
      <c r="Z198" s="93">
        <f t="shared" si="91"/>
        <v>0</v>
      </c>
    </row>
    <row r="199" ht="15.75" customHeight="1" outlineLevel="2">
      <c r="D199" s="17" t="s">
        <v>189</v>
      </c>
      <c r="E199" s="19" t="str">
        <f>Currency</f>
        <v>usd</v>
      </c>
      <c r="K199" s="17">
        <f t="shared" ref="K199:Z199" si="92">K198*K97</f>
        <v>0</v>
      </c>
      <c r="L199" s="17">
        <f t="shared" si="92"/>
        <v>19056250</v>
      </c>
      <c r="M199" s="17">
        <f t="shared" si="92"/>
        <v>0</v>
      </c>
      <c r="N199" s="17">
        <f t="shared" si="92"/>
        <v>0</v>
      </c>
      <c r="O199" s="17">
        <f t="shared" si="92"/>
        <v>0</v>
      </c>
      <c r="P199" s="17">
        <f t="shared" si="92"/>
        <v>0</v>
      </c>
      <c r="Q199" s="17">
        <f t="shared" si="92"/>
        <v>0</v>
      </c>
      <c r="R199" s="17">
        <f t="shared" si="92"/>
        <v>0</v>
      </c>
      <c r="S199" s="17">
        <f t="shared" si="92"/>
        <v>0</v>
      </c>
      <c r="T199" s="17">
        <f t="shared" si="92"/>
        <v>0</v>
      </c>
      <c r="U199" s="17">
        <f t="shared" si="92"/>
        <v>0</v>
      </c>
      <c r="V199" s="17">
        <f t="shared" si="92"/>
        <v>0</v>
      </c>
      <c r="W199" s="17">
        <f t="shared" si="92"/>
        <v>0</v>
      </c>
      <c r="X199" s="17">
        <f t="shared" si="92"/>
        <v>0</v>
      </c>
      <c r="Y199" s="17">
        <f t="shared" si="92"/>
        <v>0</v>
      </c>
      <c r="Z199" s="17">
        <f t="shared" si="92"/>
        <v>0</v>
      </c>
    </row>
    <row r="200" ht="15.75" customHeight="1" outlineLevel="2">
      <c r="D200" s="17" t="s">
        <v>190</v>
      </c>
      <c r="E200" s="19" t="str">
        <f>Currency</f>
        <v>usd</v>
      </c>
      <c r="K200" s="93">
        <f t="shared" ref="K200:Z200" si="93">K174</f>
        <v>0</v>
      </c>
      <c r="L200" s="93">
        <f t="shared" si="93"/>
        <v>7202858.333</v>
      </c>
      <c r="M200" s="93">
        <f t="shared" si="93"/>
        <v>28119525</v>
      </c>
      <c r="N200" s="93">
        <f t="shared" si="93"/>
        <v>28119525</v>
      </c>
      <c r="O200" s="93">
        <f t="shared" si="93"/>
        <v>28119525</v>
      </c>
      <c r="P200" s="93">
        <f t="shared" si="93"/>
        <v>28119525</v>
      </c>
      <c r="Q200" s="93">
        <f t="shared" si="93"/>
        <v>28412665</v>
      </c>
      <c r="R200" s="93">
        <f t="shared" si="93"/>
        <v>28412665</v>
      </c>
      <c r="S200" s="93">
        <f t="shared" si="93"/>
        <v>28412665</v>
      </c>
      <c r="T200" s="93">
        <f t="shared" si="93"/>
        <v>28412665</v>
      </c>
      <c r="U200" s="93">
        <f t="shared" si="93"/>
        <v>28412665</v>
      </c>
      <c r="V200" s="93">
        <f t="shared" si="93"/>
        <v>24229331.67</v>
      </c>
      <c r="W200" s="93">
        <f t="shared" si="93"/>
        <v>0</v>
      </c>
      <c r="X200" s="93">
        <f t="shared" si="93"/>
        <v>0</v>
      </c>
      <c r="Y200" s="93">
        <f t="shared" si="93"/>
        <v>0</v>
      </c>
      <c r="Z200" s="93">
        <f t="shared" si="93"/>
        <v>0</v>
      </c>
    </row>
    <row r="201" ht="15.75" customHeight="1" outlineLevel="2">
      <c r="D201" s="2" t="s">
        <v>191</v>
      </c>
      <c r="E201" s="19" t="str">
        <f>Currency</f>
        <v>usd</v>
      </c>
      <c r="K201" s="94">
        <f t="shared" ref="K201:Z201" si="94">K198-K199-K200</f>
        <v>0</v>
      </c>
      <c r="L201" s="94">
        <f t="shared" si="94"/>
        <v>11853391.67</v>
      </c>
      <c r="M201" s="94">
        <f t="shared" si="94"/>
        <v>9992975</v>
      </c>
      <c r="N201" s="94">
        <f t="shared" si="94"/>
        <v>9992975</v>
      </c>
      <c r="O201" s="94">
        <f t="shared" si="94"/>
        <v>9992975</v>
      </c>
      <c r="P201" s="94">
        <f t="shared" si="94"/>
        <v>9992975</v>
      </c>
      <c r="Q201" s="94">
        <f t="shared" si="94"/>
        <v>9699835</v>
      </c>
      <c r="R201" s="94">
        <f t="shared" si="94"/>
        <v>9699835</v>
      </c>
      <c r="S201" s="94">
        <f t="shared" si="94"/>
        <v>9699835</v>
      </c>
      <c r="T201" s="94">
        <f t="shared" si="94"/>
        <v>9699835</v>
      </c>
      <c r="U201" s="94">
        <f t="shared" si="94"/>
        <v>9699835</v>
      </c>
      <c r="V201" s="94">
        <f t="shared" si="94"/>
        <v>13883168.33</v>
      </c>
      <c r="W201" s="94">
        <f t="shared" si="94"/>
        <v>0</v>
      </c>
      <c r="X201" s="94">
        <f t="shared" si="94"/>
        <v>0</v>
      </c>
      <c r="Y201" s="94">
        <f t="shared" si="94"/>
        <v>0</v>
      </c>
      <c r="Z201" s="94">
        <f t="shared" si="94"/>
        <v>0</v>
      </c>
    </row>
    <row r="202" ht="15.75" customHeight="1" outlineLevel="2">
      <c r="D202" s="17" t="s">
        <v>192</v>
      </c>
      <c r="E202" s="19" t="str">
        <f>Currency</f>
        <v>usd</v>
      </c>
      <c r="K202" s="17" t="str">
        <f t="shared" ref="K202:Z202" si="95">K105</f>
        <v/>
      </c>
      <c r="L202" s="93" t="str">
        <f t="shared" si="95"/>
        <v>#REF!</v>
      </c>
      <c r="M202" s="93" t="str">
        <f t="shared" si="95"/>
        <v>#REF!</v>
      </c>
      <c r="N202" s="93" t="str">
        <f t="shared" si="95"/>
        <v>#REF!</v>
      </c>
      <c r="O202" s="93" t="str">
        <f t="shared" si="95"/>
        <v>#REF!</v>
      </c>
      <c r="P202" s="93" t="str">
        <f t="shared" si="95"/>
        <v>#REF!</v>
      </c>
      <c r="Q202" s="93" t="str">
        <f t="shared" si="95"/>
        <v>#REF!</v>
      </c>
      <c r="R202" s="93" t="str">
        <f t="shared" si="95"/>
        <v>#REF!</v>
      </c>
      <c r="S202" s="93" t="str">
        <f t="shared" si="95"/>
        <v>#REF!</v>
      </c>
      <c r="T202" s="93" t="str">
        <f t="shared" si="95"/>
        <v>#REF!</v>
      </c>
      <c r="U202" s="93" t="str">
        <f t="shared" si="95"/>
        <v>#REF!</v>
      </c>
      <c r="V202" s="93" t="str">
        <f t="shared" si="95"/>
        <v>#REF!</v>
      </c>
      <c r="W202" s="93" t="str">
        <f t="shared" si="95"/>
        <v>#REF!</v>
      </c>
      <c r="X202" s="93" t="str">
        <f t="shared" si="95"/>
        <v>#REF!</v>
      </c>
      <c r="Y202" s="93" t="str">
        <f t="shared" si="95"/>
        <v>#REF!</v>
      </c>
      <c r="Z202" s="93" t="str">
        <f t="shared" si="95"/>
        <v>#REF!</v>
      </c>
    </row>
    <row r="203" ht="15.75" customHeight="1" outlineLevel="2">
      <c r="D203" s="2" t="s">
        <v>193</v>
      </c>
      <c r="E203" s="19" t="str">
        <f>Currency</f>
        <v>usd</v>
      </c>
      <c r="K203" s="94">
        <f t="shared" ref="K203:Z203" si="96">K201-K202</f>
        <v>0</v>
      </c>
      <c r="L203" s="94" t="str">
        <f t="shared" si="96"/>
        <v>#REF!</v>
      </c>
      <c r="M203" s="94" t="str">
        <f t="shared" si="96"/>
        <v>#REF!</v>
      </c>
      <c r="N203" s="94" t="str">
        <f t="shared" si="96"/>
        <v>#REF!</v>
      </c>
      <c r="O203" s="94" t="str">
        <f t="shared" si="96"/>
        <v>#REF!</v>
      </c>
      <c r="P203" s="94" t="str">
        <f t="shared" si="96"/>
        <v>#REF!</v>
      </c>
      <c r="Q203" s="94" t="str">
        <f t="shared" si="96"/>
        <v>#REF!</v>
      </c>
      <c r="R203" s="94" t="str">
        <f t="shared" si="96"/>
        <v>#REF!</v>
      </c>
      <c r="S203" s="94" t="str">
        <f t="shared" si="96"/>
        <v>#REF!</v>
      </c>
      <c r="T203" s="94" t="str">
        <f t="shared" si="96"/>
        <v>#REF!</v>
      </c>
      <c r="U203" s="94" t="str">
        <f t="shared" si="96"/>
        <v>#REF!</v>
      </c>
      <c r="V203" s="94" t="str">
        <f t="shared" si="96"/>
        <v>#REF!</v>
      </c>
      <c r="W203" s="94" t="str">
        <f t="shared" si="96"/>
        <v>#REF!</v>
      </c>
      <c r="X203" s="94" t="str">
        <f t="shared" si="96"/>
        <v>#REF!</v>
      </c>
      <c r="Y203" s="94" t="str">
        <f t="shared" si="96"/>
        <v>#REF!</v>
      </c>
      <c r="Z203" s="94" t="str">
        <f t="shared" si="96"/>
        <v>#REF!</v>
      </c>
    </row>
    <row r="204" ht="15.75" customHeight="1" outlineLevel="2">
      <c r="D204" s="17" t="s">
        <v>194</v>
      </c>
      <c r="E204" s="19" t="str">
        <f>Currency</f>
        <v>usd</v>
      </c>
      <c r="K204" s="17" t="str">
        <f t="shared" ref="K204:Z204" si="97">K157</f>
        <v/>
      </c>
      <c r="L204" s="17" t="str">
        <f t="shared" si="97"/>
        <v>#REF!</v>
      </c>
      <c r="M204" s="17" t="str">
        <f t="shared" si="97"/>
        <v>#REF!</v>
      </c>
      <c r="N204" s="17" t="str">
        <f t="shared" si="97"/>
        <v>#REF!</v>
      </c>
      <c r="O204" s="17" t="str">
        <f t="shared" si="97"/>
        <v>#REF!</v>
      </c>
      <c r="P204" s="17" t="str">
        <f t="shared" si="97"/>
        <v>#REF!</v>
      </c>
      <c r="Q204" s="17" t="str">
        <f t="shared" si="97"/>
        <v>#REF!</v>
      </c>
      <c r="R204" s="17" t="str">
        <f t="shared" si="97"/>
        <v>#REF!</v>
      </c>
      <c r="S204" s="17" t="str">
        <f t="shared" si="97"/>
        <v>#REF!</v>
      </c>
      <c r="T204" s="17" t="str">
        <f t="shared" si="97"/>
        <v>#REF!</v>
      </c>
      <c r="U204" s="17" t="str">
        <f t="shared" si="97"/>
        <v>#REF!</v>
      </c>
      <c r="V204" s="17" t="str">
        <f t="shared" si="97"/>
        <v>#REF!</v>
      </c>
      <c r="W204" s="17" t="str">
        <f t="shared" si="97"/>
        <v>#REF!</v>
      </c>
      <c r="X204" s="17" t="str">
        <f t="shared" si="97"/>
        <v>#REF!</v>
      </c>
      <c r="Y204" s="17" t="str">
        <f t="shared" si="97"/>
        <v>#REF!</v>
      </c>
      <c r="Z204" s="17" t="str">
        <f t="shared" si="97"/>
        <v>#REF!</v>
      </c>
    </row>
    <row r="205" ht="15.75" customHeight="1" outlineLevel="2">
      <c r="D205" s="2" t="s">
        <v>195</v>
      </c>
      <c r="E205" s="19" t="str">
        <f>Currency</f>
        <v>usd</v>
      </c>
      <c r="K205" s="94">
        <f t="shared" ref="K205:Z205" si="98">K203-K204</f>
        <v>0</v>
      </c>
      <c r="L205" s="94" t="str">
        <f t="shared" si="98"/>
        <v>#REF!</v>
      </c>
      <c r="M205" s="94" t="str">
        <f t="shared" si="98"/>
        <v>#REF!</v>
      </c>
      <c r="N205" s="94" t="str">
        <f t="shared" si="98"/>
        <v>#REF!</v>
      </c>
      <c r="O205" s="94" t="str">
        <f t="shared" si="98"/>
        <v>#REF!</v>
      </c>
      <c r="P205" s="94" t="str">
        <f t="shared" si="98"/>
        <v>#REF!</v>
      </c>
      <c r="Q205" s="94" t="str">
        <f t="shared" si="98"/>
        <v>#REF!</v>
      </c>
      <c r="R205" s="94" t="str">
        <f t="shared" si="98"/>
        <v>#REF!</v>
      </c>
      <c r="S205" s="94" t="str">
        <f t="shared" si="98"/>
        <v>#REF!</v>
      </c>
      <c r="T205" s="94" t="str">
        <f t="shared" si="98"/>
        <v>#REF!</v>
      </c>
      <c r="U205" s="94" t="str">
        <f t="shared" si="98"/>
        <v>#REF!</v>
      </c>
      <c r="V205" s="94" t="str">
        <f t="shared" si="98"/>
        <v>#REF!</v>
      </c>
      <c r="W205" s="94" t="str">
        <f t="shared" si="98"/>
        <v>#REF!</v>
      </c>
      <c r="X205" s="94" t="str">
        <f t="shared" si="98"/>
        <v>#REF!</v>
      </c>
      <c r="Y205" s="94" t="str">
        <f t="shared" si="98"/>
        <v>#REF!</v>
      </c>
      <c r="Z205" s="94" t="str">
        <f t="shared" si="98"/>
        <v>#REF!</v>
      </c>
    </row>
    <row r="206" ht="15.75" customHeight="1" outlineLevel="2">
      <c r="D206" s="17" t="s">
        <v>196</v>
      </c>
      <c r="E206" s="19" t="str">
        <f>Currency</f>
        <v>usd</v>
      </c>
      <c r="K206" s="17">
        <f t="shared" ref="K206:Z206" si="99">(K205&gt;0)*(K205*$F$63)</f>
        <v>0</v>
      </c>
      <c r="L206" s="17" t="str">
        <f t="shared" si="99"/>
        <v>#REF!</v>
      </c>
      <c r="M206" s="17" t="str">
        <f t="shared" si="99"/>
        <v>#REF!</v>
      </c>
      <c r="N206" s="17" t="str">
        <f t="shared" si="99"/>
        <v>#REF!</v>
      </c>
      <c r="O206" s="17" t="str">
        <f t="shared" si="99"/>
        <v>#REF!</v>
      </c>
      <c r="P206" s="17" t="str">
        <f t="shared" si="99"/>
        <v>#REF!</v>
      </c>
      <c r="Q206" s="17" t="str">
        <f t="shared" si="99"/>
        <v>#REF!</v>
      </c>
      <c r="R206" s="17" t="str">
        <f t="shared" si="99"/>
        <v>#REF!</v>
      </c>
      <c r="S206" s="17" t="str">
        <f t="shared" si="99"/>
        <v>#REF!</v>
      </c>
      <c r="T206" s="17" t="str">
        <f t="shared" si="99"/>
        <v>#REF!</v>
      </c>
      <c r="U206" s="17" t="str">
        <f t="shared" si="99"/>
        <v>#REF!</v>
      </c>
      <c r="V206" s="17" t="str">
        <f t="shared" si="99"/>
        <v>#REF!</v>
      </c>
      <c r="W206" s="17" t="str">
        <f t="shared" si="99"/>
        <v>#REF!</v>
      </c>
      <c r="X206" s="17" t="str">
        <f t="shared" si="99"/>
        <v>#REF!</v>
      </c>
      <c r="Y206" s="17" t="str">
        <f t="shared" si="99"/>
        <v>#REF!</v>
      </c>
      <c r="Z206" s="17" t="str">
        <f t="shared" si="99"/>
        <v>#REF!</v>
      </c>
    </row>
    <row r="207" ht="15.75" customHeight="1" outlineLevel="2">
      <c r="D207" s="2" t="s">
        <v>197</v>
      </c>
      <c r="E207" s="19" t="str">
        <f>Currency</f>
        <v>usd</v>
      </c>
      <c r="K207" s="94">
        <f t="shared" ref="K207:Z207" si="100">K205-K206</f>
        <v>0</v>
      </c>
      <c r="L207" s="94" t="str">
        <f t="shared" si="100"/>
        <v>#REF!</v>
      </c>
      <c r="M207" s="94" t="str">
        <f t="shared" si="100"/>
        <v>#REF!</v>
      </c>
      <c r="N207" s="94" t="str">
        <f t="shared" si="100"/>
        <v>#REF!</v>
      </c>
      <c r="O207" s="94" t="str">
        <f t="shared" si="100"/>
        <v>#REF!</v>
      </c>
      <c r="P207" s="94" t="str">
        <f t="shared" si="100"/>
        <v>#REF!</v>
      </c>
      <c r="Q207" s="94" t="str">
        <f t="shared" si="100"/>
        <v>#REF!</v>
      </c>
      <c r="R207" s="94" t="str">
        <f t="shared" si="100"/>
        <v>#REF!</v>
      </c>
      <c r="S207" s="94" t="str">
        <f t="shared" si="100"/>
        <v>#REF!</v>
      </c>
      <c r="T207" s="94" t="str">
        <f t="shared" si="100"/>
        <v>#REF!</v>
      </c>
      <c r="U207" s="94" t="str">
        <f t="shared" si="100"/>
        <v>#REF!</v>
      </c>
      <c r="V207" s="94" t="str">
        <f t="shared" si="100"/>
        <v>#REF!</v>
      </c>
      <c r="W207" s="94" t="str">
        <f t="shared" si="100"/>
        <v>#REF!</v>
      </c>
      <c r="X207" s="94" t="str">
        <f t="shared" si="100"/>
        <v>#REF!</v>
      </c>
      <c r="Y207" s="94" t="str">
        <f t="shared" si="100"/>
        <v>#REF!</v>
      </c>
      <c r="Z207" s="94" t="str">
        <f t="shared" si="100"/>
        <v>#REF!</v>
      </c>
    </row>
    <row r="208" ht="15.75" customHeight="1" outlineLevel="2">
      <c r="E208" s="19"/>
    </row>
    <row r="209" ht="15.75" customHeight="1" outlineLevel="1">
      <c r="C209" s="14" t="s">
        <v>8</v>
      </c>
      <c r="D209" s="14"/>
      <c r="E209" s="14"/>
      <c r="F209" s="14"/>
      <c r="G209" s="14"/>
      <c r="H209" s="87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 outlineLevel="1">
      <c r="A210" s="19"/>
      <c r="B210" s="19"/>
      <c r="C210" s="19" t="s">
        <v>198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 outlineLevel="2">
      <c r="D211" s="2" t="s">
        <v>199</v>
      </c>
      <c r="E211" s="19"/>
    </row>
    <row r="212" ht="15.75" customHeight="1" outlineLevel="2">
      <c r="D212" s="17" t="s">
        <v>200</v>
      </c>
      <c r="E212" s="19" t="str">
        <f>Currency</f>
        <v>usd</v>
      </c>
      <c r="K212" s="93">
        <f t="shared" ref="K212:Z212" si="101">K107</f>
        <v>11889666</v>
      </c>
      <c r="L212" s="93" t="str">
        <f t="shared" si="101"/>
        <v>#REF!</v>
      </c>
      <c r="M212" s="93" t="str">
        <f t="shared" si="101"/>
        <v>#REF!</v>
      </c>
      <c r="N212" s="93" t="str">
        <f t="shared" si="101"/>
        <v>#REF!</v>
      </c>
      <c r="O212" s="93" t="str">
        <f t="shared" si="101"/>
        <v>#REF!</v>
      </c>
      <c r="P212" s="93" t="str">
        <f t="shared" si="101"/>
        <v>#REF!</v>
      </c>
      <c r="Q212" s="93" t="str">
        <f t="shared" si="101"/>
        <v>#REF!</v>
      </c>
      <c r="R212" s="93" t="str">
        <f t="shared" si="101"/>
        <v>#REF!</v>
      </c>
      <c r="S212" s="93" t="str">
        <f t="shared" si="101"/>
        <v>#REF!</v>
      </c>
      <c r="T212" s="93" t="str">
        <f t="shared" si="101"/>
        <v>#REF!</v>
      </c>
      <c r="U212" s="93" t="str">
        <f t="shared" si="101"/>
        <v>#REF!</v>
      </c>
      <c r="V212" s="93" t="str">
        <f t="shared" si="101"/>
        <v>#REF!</v>
      </c>
      <c r="W212" s="93" t="str">
        <f t="shared" si="101"/>
        <v>#REF!</v>
      </c>
      <c r="X212" s="93" t="str">
        <f t="shared" si="101"/>
        <v>#REF!</v>
      </c>
      <c r="Y212" s="93" t="str">
        <f t="shared" si="101"/>
        <v>#REF!</v>
      </c>
      <c r="Z212" s="93" t="str">
        <f t="shared" si="101"/>
        <v>#REF!</v>
      </c>
    </row>
    <row r="213" ht="15.75" customHeight="1" outlineLevel="2">
      <c r="D213" s="17" t="s">
        <v>201</v>
      </c>
      <c r="E213" s="19" t="str">
        <f>Currency</f>
        <v>usd</v>
      </c>
      <c r="K213" s="93">
        <f>K29</f>
        <v>33110334</v>
      </c>
      <c r="L213" s="17">
        <f t="shared" ref="L213:Z213" si="102">(K213+L29)*L17</f>
        <v>33110334</v>
      </c>
      <c r="M213" s="17">
        <f t="shared" si="102"/>
        <v>33110334</v>
      </c>
      <c r="N213" s="17">
        <f t="shared" si="102"/>
        <v>33110334</v>
      </c>
      <c r="O213" s="17">
        <f t="shared" si="102"/>
        <v>33110334</v>
      </c>
      <c r="P213" s="17">
        <f t="shared" si="102"/>
        <v>33110334</v>
      </c>
      <c r="Q213" s="17">
        <f t="shared" si="102"/>
        <v>33110334</v>
      </c>
      <c r="R213" s="17">
        <f t="shared" si="102"/>
        <v>33110334</v>
      </c>
      <c r="S213" s="17">
        <f t="shared" si="102"/>
        <v>33110334</v>
      </c>
      <c r="T213" s="17">
        <f t="shared" si="102"/>
        <v>33110334</v>
      </c>
      <c r="U213" s="17">
        <f t="shared" si="102"/>
        <v>33110334</v>
      </c>
      <c r="V213" s="17">
        <f t="shared" si="102"/>
        <v>33110334</v>
      </c>
      <c r="W213" s="17">
        <f t="shared" si="102"/>
        <v>0</v>
      </c>
      <c r="X213" s="17">
        <f t="shared" si="102"/>
        <v>0</v>
      </c>
      <c r="Y213" s="17">
        <f t="shared" si="102"/>
        <v>0</v>
      </c>
      <c r="Z213" s="17">
        <f t="shared" si="102"/>
        <v>0</v>
      </c>
    </row>
    <row r="214" ht="15.75" customHeight="1" outlineLevel="2">
      <c r="D214" s="17" t="s">
        <v>202</v>
      </c>
      <c r="E214" s="19" t="str">
        <f>Currency</f>
        <v>usd</v>
      </c>
      <c r="K214" s="93">
        <f t="shared" ref="K214:Z214" si="103">MAX(K250,0)</f>
        <v>0</v>
      </c>
      <c r="L214" s="17" t="str">
        <f t="shared" si="103"/>
        <v>#REF!</v>
      </c>
      <c r="M214" s="17" t="str">
        <f t="shared" si="103"/>
        <v>#REF!</v>
      </c>
      <c r="N214" s="17" t="str">
        <f t="shared" si="103"/>
        <v>#REF!</v>
      </c>
      <c r="O214" s="17" t="str">
        <f t="shared" si="103"/>
        <v>#REF!</v>
      </c>
      <c r="P214" s="17" t="str">
        <f t="shared" si="103"/>
        <v>#REF!</v>
      </c>
      <c r="Q214" s="17" t="str">
        <f t="shared" si="103"/>
        <v>#REF!</v>
      </c>
      <c r="R214" s="17" t="str">
        <f t="shared" si="103"/>
        <v>#REF!</v>
      </c>
      <c r="S214" s="17" t="str">
        <f t="shared" si="103"/>
        <v>#REF!</v>
      </c>
      <c r="T214" s="17" t="str">
        <f t="shared" si="103"/>
        <v>#REF!</v>
      </c>
      <c r="U214" s="17" t="str">
        <f t="shared" si="103"/>
        <v>#REF!</v>
      </c>
      <c r="V214" s="17" t="str">
        <f t="shared" si="103"/>
        <v>#REF!</v>
      </c>
      <c r="W214" s="17" t="str">
        <f t="shared" si="103"/>
        <v>#REF!</v>
      </c>
      <c r="X214" s="17" t="str">
        <f t="shared" si="103"/>
        <v>#REF!</v>
      </c>
      <c r="Y214" s="17" t="str">
        <f t="shared" si="103"/>
        <v>#REF!</v>
      </c>
      <c r="Z214" s="17" t="str">
        <f t="shared" si="103"/>
        <v>#REF!</v>
      </c>
    </row>
    <row r="215" ht="15.75" customHeight="1" outlineLevel="2">
      <c r="D215" s="2" t="s">
        <v>203</v>
      </c>
      <c r="E215" s="19" t="str">
        <f>Currency</f>
        <v>usd</v>
      </c>
      <c r="K215" s="94">
        <f t="shared" ref="K215:Z215" si="104">SUM(K212:K214)</f>
        <v>45000000</v>
      </c>
      <c r="L215" s="94" t="str">
        <f t="shared" si="104"/>
        <v>#REF!</v>
      </c>
      <c r="M215" s="94" t="str">
        <f t="shared" si="104"/>
        <v>#REF!</v>
      </c>
      <c r="N215" s="94" t="str">
        <f t="shared" si="104"/>
        <v>#REF!</v>
      </c>
      <c r="O215" s="94" t="str">
        <f t="shared" si="104"/>
        <v>#REF!</v>
      </c>
      <c r="P215" s="94" t="str">
        <f t="shared" si="104"/>
        <v>#REF!</v>
      </c>
      <c r="Q215" s="94" t="str">
        <f t="shared" si="104"/>
        <v>#REF!</v>
      </c>
      <c r="R215" s="94" t="str">
        <f t="shared" si="104"/>
        <v>#REF!</v>
      </c>
      <c r="S215" s="94" t="str">
        <f t="shared" si="104"/>
        <v>#REF!</v>
      </c>
      <c r="T215" s="94" t="str">
        <f t="shared" si="104"/>
        <v>#REF!</v>
      </c>
      <c r="U215" s="94" t="str">
        <f t="shared" si="104"/>
        <v>#REF!</v>
      </c>
      <c r="V215" s="94" t="str">
        <f t="shared" si="104"/>
        <v>#REF!</v>
      </c>
      <c r="W215" s="94" t="str">
        <f t="shared" si="104"/>
        <v>#REF!</v>
      </c>
      <c r="X215" s="94" t="str">
        <f t="shared" si="104"/>
        <v>#REF!</v>
      </c>
      <c r="Y215" s="94" t="str">
        <f t="shared" si="104"/>
        <v>#REF!</v>
      </c>
      <c r="Z215" s="94" t="str">
        <f t="shared" si="104"/>
        <v>#REF!</v>
      </c>
    </row>
    <row r="216" ht="15.75" customHeight="1" outlineLevel="2">
      <c r="E216" s="19"/>
    </row>
    <row r="217" ht="15.75" customHeight="1" outlineLevel="2">
      <c r="D217" s="74" t="s">
        <v>204</v>
      </c>
      <c r="E217" s="19"/>
    </row>
    <row r="218" ht="15.75" customHeight="1" outlineLevel="2">
      <c r="D218" s="17" t="s">
        <v>142</v>
      </c>
      <c r="E218" s="19" t="str">
        <f>Currency</f>
        <v>usd</v>
      </c>
      <c r="K218" s="93">
        <f t="shared" ref="K218:Z218" si="105">K154</f>
        <v>13500000</v>
      </c>
      <c r="L218" s="93" t="str">
        <f t="shared" si="105"/>
        <v>#REF!</v>
      </c>
      <c r="M218" s="93" t="str">
        <f t="shared" si="105"/>
        <v>#REF!</v>
      </c>
      <c r="N218" s="93" t="str">
        <f t="shared" si="105"/>
        <v>#REF!</v>
      </c>
      <c r="O218" s="93" t="str">
        <f t="shared" si="105"/>
        <v>#REF!</v>
      </c>
      <c r="P218" s="93" t="str">
        <f t="shared" si="105"/>
        <v>#REF!</v>
      </c>
      <c r="Q218" s="93" t="str">
        <f t="shared" si="105"/>
        <v>#REF!</v>
      </c>
      <c r="R218" s="93" t="str">
        <f t="shared" si="105"/>
        <v>#REF!</v>
      </c>
      <c r="S218" s="93" t="str">
        <f t="shared" si="105"/>
        <v>#REF!</v>
      </c>
      <c r="T218" s="93" t="str">
        <f t="shared" si="105"/>
        <v>#REF!</v>
      </c>
      <c r="U218" s="93" t="str">
        <f t="shared" si="105"/>
        <v>#REF!</v>
      </c>
      <c r="V218" s="93" t="str">
        <f t="shared" si="105"/>
        <v>#REF!</v>
      </c>
      <c r="W218" s="93" t="str">
        <f t="shared" si="105"/>
        <v>#REF!</v>
      </c>
      <c r="X218" s="93" t="str">
        <f t="shared" si="105"/>
        <v>#REF!</v>
      </c>
      <c r="Y218" s="93" t="str">
        <f t="shared" si="105"/>
        <v>#REF!</v>
      </c>
      <c r="Z218" s="93" t="str">
        <f t="shared" si="105"/>
        <v>#REF!</v>
      </c>
    </row>
    <row r="219" ht="15.75" customHeight="1" outlineLevel="2">
      <c r="D219" s="17" t="s">
        <v>78</v>
      </c>
      <c r="E219" s="19" t="str">
        <f>Currency</f>
        <v>usd</v>
      </c>
      <c r="K219" s="93">
        <f t="shared" ref="K219:Z219" si="106">K135</f>
        <v>31500000</v>
      </c>
      <c r="L219" s="93">
        <f t="shared" si="106"/>
        <v>31500000</v>
      </c>
      <c r="M219" s="93">
        <f t="shared" si="106"/>
        <v>31500000</v>
      </c>
      <c r="N219" s="93">
        <f t="shared" si="106"/>
        <v>31500000</v>
      </c>
      <c r="O219" s="93">
        <f t="shared" si="106"/>
        <v>31500000</v>
      </c>
      <c r="P219" s="93">
        <f t="shared" si="106"/>
        <v>31500000</v>
      </c>
      <c r="Q219" s="93">
        <f t="shared" si="106"/>
        <v>31500000</v>
      </c>
      <c r="R219" s="93">
        <f t="shared" si="106"/>
        <v>31500000</v>
      </c>
      <c r="S219" s="93">
        <f t="shared" si="106"/>
        <v>31500000</v>
      </c>
      <c r="T219" s="93">
        <f t="shared" si="106"/>
        <v>31500000</v>
      </c>
      <c r="U219" s="93">
        <f t="shared" si="106"/>
        <v>31500000</v>
      </c>
      <c r="V219" s="93">
        <f t="shared" si="106"/>
        <v>31500000</v>
      </c>
      <c r="W219" s="93">
        <f t="shared" si="106"/>
        <v>0</v>
      </c>
      <c r="X219" s="93">
        <f t="shared" si="106"/>
        <v>0</v>
      </c>
      <c r="Y219" s="93">
        <f t="shared" si="106"/>
        <v>0</v>
      </c>
      <c r="Z219" s="93">
        <f t="shared" si="106"/>
        <v>0</v>
      </c>
    </row>
    <row r="220" ht="15.75" customHeight="1" outlineLevel="2">
      <c r="D220" s="17" t="s">
        <v>205</v>
      </c>
      <c r="E220" s="19" t="str">
        <f>Currency</f>
        <v>usd</v>
      </c>
      <c r="K220" s="17" t="str">
        <f t="shared" ref="K220:Z220" si="107">K141</f>
        <v/>
      </c>
      <c r="L220" s="93" t="str">
        <f t="shared" si="107"/>
        <v>#REF!</v>
      </c>
      <c r="M220" s="93" t="str">
        <f t="shared" si="107"/>
        <v>#REF!</v>
      </c>
      <c r="N220" s="93" t="str">
        <f t="shared" si="107"/>
        <v>#REF!</v>
      </c>
      <c r="O220" s="93" t="str">
        <f t="shared" si="107"/>
        <v>#REF!</v>
      </c>
      <c r="P220" s="93" t="str">
        <f t="shared" si="107"/>
        <v>#REF!</v>
      </c>
      <c r="Q220" s="93" t="str">
        <f t="shared" si="107"/>
        <v>#REF!</v>
      </c>
      <c r="R220" s="93" t="str">
        <f t="shared" si="107"/>
        <v>#REF!</v>
      </c>
      <c r="S220" s="93" t="str">
        <f t="shared" si="107"/>
        <v>#REF!</v>
      </c>
      <c r="T220" s="93" t="str">
        <f t="shared" si="107"/>
        <v>#REF!</v>
      </c>
      <c r="U220" s="93" t="str">
        <f t="shared" si="107"/>
        <v>#REF!</v>
      </c>
      <c r="V220" s="93" t="str">
        <f t="shared" si="107"/>
        <v>#REF!</v>
      </c>
      <c r="W220" s="93" t="str">
        <f t="shared" si="107"/>
        <v>#REF!</v>
      </c>
      <c r="X220" s="93" t="str">
        <f t="shared" si="107"/>
        <v>#REF!</v>
      </c>
      <c r="Y220" s="93" t="str">
        <f t="shared" si="107"/>
        <v>#REF!</v>
      </c>
      <c r="Z220" s="93" t="str">
        <f t="shared" si="107"/>
        <v>#REF!</v>
      </c>
    </row>
    <row r="221" ht="15.75" customHeight="1" outlineLevel="2">
      <c r="D221" s="2" t="s">
        <v>206</v>
      </c>
      <c r="E221" s="19" t="str">
        <f>Currency</f>
        <v>usd</v>
      </c>
      <c r="K221" s="94">
        <f t="shared" ref="K221:Z221" si="108">SUM(K218:K220)</f>
        <v>45000000</v>
      </c>
      <c r="L221" s="94" t="str">
        <f t="shared" si="108"/>
        <v>#REF!</v>
      </c>
      <c r="M221" s="94" t="str">
        <f t="shared" si="108"/>
        <v>#REF!</v>
      </c>
      <c r="N221" s="94" t="str">
        <f t="shared" si="108"/>
        <v>#REF!</v>
      </c>
      <c r="O221" s="94" t="str">
        <f t="shared" si="108"/>
        <v>#REF!</v>
      </c>
      <c r="P221" s="94" t="str">
        <f t="shared" si="108"/>
        <v>#REF!</v>
      </c>
      <c r="Q221" s="94" t="str">
        <f t="shared" si="108"/>
        <v>#REF!</v>
      </c>
      <c r="R221" s="94" t="str">
        <f t="shared" si="108"/>
        <v>#REF!</v>
      </c>
      <c r="S221" s="94" t="str">
        <f t="shared" si="108"/>
        <v>#REF!</v>
      </c>
      <c r="T221" s="94" t="str">
        <f t="shared" si="108"/>
        <v>#REF!</v>
      </c>
      <c r="U221" s="94" t="str">
        <f t="shared" si="108"/>
        <v>#REF!</v>
      </c>
      <c r="V221" s="94" t="str">
        <f t="shared" si="108"/>
        <v>#REF!</v>
      </c>
      <c r="W221" s="94" t="str">
        <f t="shared" si="108"/>
        <v>#REF!</v>
      </c>
      <c r="X221" s="94" t="str">
        <f t="shared" si="108"/>
        <v>#REF!</v>
      </c>
      <c r="Y221" s="94" t="str">
        <f t="shared" si="108"/>
        <v>#REF!</v>
      </c>
      <c r="Z221" s="94" t="str">
        <f t="shared" si="108"/>
        <v>#REF!</v>
      </c>
    </row>
    <row r="222" ht="15.75" customHeight="1" outlineLevel="2">
      <c r="E222" s="19"/>
    </row>
    <row r="223" ht="15.75" customHeight="1" outlineLevel="2">
      <c r="D223" s="115" t="s">
        <v>207</v>
      </c>
      <c r="E223" s="19"/>
      <c r="K223" s="93">
        <f t="shared" ref="K223:Z223" si="109">K215-K221</f>
        <v>0</v>
      </c>
      <c r="L223" s="17" t="str">
        <f t="shared" si="109"/>
        <v>#REF!</v>
      </c>
      <c r="M223" s="17" t="str">
        <f t="shared" si="109"/>
        <v>#REF!</v>
      </c>
      <c r="N223" s="17" t="str">
        <f t="shared" si="109"/>
        <v>#REF!</v>
      </c>
      <c r="O223" s="17" t="str">
        <f t="shared" si="109"/>
        <v>#REF!</v>
      </c>
      <c r="P223" s="17" t="str">
        <f t="shared" si="109"/>
        <v>#REF!</v>
      </c>
      <c r="Q223" s="17" t="str">
        <f t="shared" si="109"/>
        <v>#REF!</v>
      </c>
      <c r="R223" s="17" t="str">
        <f t="shared" si="109"/>
        <v>#REF!</v>
      </c>
      <c r="S223" s="17" t="str">
        <f t="shared" si="109"/>
        <v>#REF!</v>
      </c>
      <c r="T223" s="17" t="str">
        <f t="shared" si="109"/>
        <v>#REF!</v>
      </c>
      <c r="U223" s="17" t="str">
        <f t="shared" si="109"/>
        <v>#REF!</v>
      </c>
      <c r="V223" s="17" t="str">
        <f t="shared" si="109"/>
        <v>#REF!</v>
      </c>
      <c r="W223" s="17" t="str">
        <f t="shared" si="109"/>
        <v>#REF!</v>
      </c>
      <c r="X223" s="17" t="str">
        <f t="shared" si="109"/>
        <v>#REF!</v>
      </c>
      <c r="Y223" s="17" t="str">
        <f t="shared" si="109"/>
        <v>#REF!</v>
      </c>
      <c r="Z223" s="17" t="str">
        <f t="shared" si="109"/>
        <v>#REF!</v>
      </c>
    </row>
    <row r="224" ht="15.75" customHeight="1" outlineLevel="2">
      <c r="E224" s="19"/>
    </row>
    <row r="225" ht="15.75" customHeight="1" outlineLevel="2">
      <c r="E225" s="19"/>
    </row>
    <row r="226" ht="15.75" customHeight="1" outlineLevel="1">
      <c r="C226" s="14" t="s">
        <v>9</v>
      </c>
      <c r="D226" s="14"/>
      <c r="E226" s="14"/>
      <c r="F226" s="14"/>
      <c r="G226" s="14"/>
      <c r="H226" s="87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 outlineLevel="1">
      <c r="A227" s="19"/>
      <c r="B227" s="19"/>
      <c r="C227" s="19" t="s">
        <v>208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 outlineLevel="2">
      <c r="D228" s="74" t="s">
        <v>209</v>
      </c>
      <c r="E228" s="19"/>
    </row>
    <row r="229" ht="15.75" customHeight="1" outlineLevel="2">
      <c r="D229" s="17" t="s">
        <v>210</v>
      </c>
      <c r="E229" s="19" t="str">
        <f>Currency</f>
        <v>usd</v>
      </c>
      <c r="K229" s="93">
        <f t="shared" ref="K229:Z229" si="110">K207</f>
        <v>0</v>
      </c>
      <c r="L229" s="93" t="str">
        <f t="shared" si="110"/>
        <v>#REF!</v>
      </c>
      <c r="M229" s="93" t="str">
        <f t="shared" si="110"/>
        <v>#REF!</v>
      </c>
      <c r="N229" s="93" t="str">
        <f t="shared" si="110"/>
        <v>#REF!</v>
      </c>
      <c r="O229" s="93" t="str">
        <f t="shared" si="110"/>
        <v>#REF!</v>
      </c>
      <c r="P229" s="93" t="str">
        <f t="shared" si="110"/>
        <v>#REF!</v>
      </c>
      <c r="Q229" s="93" t="str">
        <f t="shared" si="110"/>
        <v>#REF!</v>
      </c>
      <c r="R229" s="93" t="str">
        <f t="shared" si="110"/>
        <v>#REF!</v>
      </c>
      <c r="S229" s="93" t="str">
        <f t="shared" si="110"/>
        <v>#REF!</v>
      </c>
      <c r="T229" s="93" t="str">
        <f t="shared" si="110"/>
        <v>#REF!</v>
      </c>
      <c r="U229" s="93" t="str">
        <f t="shared" si="110"/>
        <v>#REF!</v>
      </c>
      <c r="V229" s="93" t="str">
        <f t="shared" si="110"/>
        <v>#REF!</v>
      </c>
      <c r="W229" s="93" t="str">
        <f t="shared" si="110"/>
        <v>#REF!</v>
      </c>
      <c r="X229" s="93" t="str">
        <f t="shared" si="110"/>
        <v>#REF!</v>
      </c>
      <c r="Y229" s="93" t="str">
        <f t="shared" si="110"/>
        <v>#REF!</v>
      </c>
      <c r="Z229" s="93" t="str">
        <f t="shared" si="110"/>
        <v>#REF!</v>
      </c>
    </row>
    <row r="230" ht="15.75" customHeight="1" outlineLevel="2">
      <c r="D230" s="17" t="s">
        <v>211</v>
      </c>
      <c r="E230" s="19" t="str">
        <f>Currency</f>
        <v>usd</v>
      </c>
      <c r="K230" s="17" t="str">
        <f t="shared" ref="K230:Z230" si="111">K202</f>
        <v/>
      </c>
      <c r="L230" s="93" t="str">
        <f t="shared" si="111"/>
        <v>#REF!</v>
      </c>
      <c r="M230" s="93" t="str">
        <f t="shared" si="111"/>
        <v>#REF!</v>
      </c>
      <c r="N230" s="93" t="str">
        <f t="shared" si="111"/>
        <v>#REF!</v>
      </c>
      <c r="O230" s="93" t="str">
        <f t="shared" si="111"/>
        <v>#REF!</v>
      </c>
      <c r="P230" s="93" t="str">
        <f t="shared" si="111"/>
        <v>#REF!</v>
      </c>
      <c r="Q230" s="93" t="str">
        <f t="shared" si="111"/>
        <v>#REF!</v>
      </c>
      <c r="R230" s="93" t="str">
        <f t="shared" si="111"/>
        <v>#REF!</v>
      </c>
      <c r="S230" s="93" t="str">
        <f t="shared" si="111"/>
        <v>#REF!</v>
      </c>
      <c r="T230" s="93" t="str">
        <f t="shared" si="111"/>
        <v>#REF!</v>
      </c>
      <c r="U230" s="93" t="str">
        <f t="shared" si="111"/>
        <v>#REF!</v>
      </c>
      <c r="V230" s="93" t="str">
        <f t="shared" si="111"/>
        <v>#REF!</v>
      </c>
      <c r="W230" s="93" t="str">
        <f t="shared" si="111"/>
        <v>#REF!</v>
      </c>
      <c r="X230" s="93" t="str">
        <f t="shared" si="111"/>
        <v>#REF!</v>
      </c>
      <c r="Y230" s="93" t="str">
        <f t="shared" si="111"/>
        <v>#REF!</v>
      </c>
      <c r="Z230" s="93" t="str">
        <f t="shared" si="111"/>
        <v>#REF!</v>
      </c>
    </row>
    <row r="231" ht="15.75" customHeight="1" outlineLevel="2">
      <c r="D231" s="2" t="s">
        <v>212</v>
      </c>
      <c r="E231" s="19" t="str">
        <f>Currency</f>
        <v>usd</v>
      </c>
      <c r="K231" s="94">
        <f t="shared" ref="K231:Z231" si="112">SUM(K229:K230)</f>
        <v>0</v>
      </c>
      <c r="L231" s="94" t="str">
        <f t="shared" si="112"/>
        <v>#REF!</v>
      </c>
      <c r="M231" s="94" t="str">
        <f t="shared" si="112"/>
        <v>#REF!</v>
      </c>
      <c r="N231" s="94" t="str">
        <f t="shared" si="112"/>
        <v>#REF!</v>
      </c>
      <c r="O231" s="94" t="str">
        <f t="shared" si="112"/>
        <v>#REF!</v>
      </c>
      <c r="P231" s="94" t="str">
        <f t="shared" si="112"/>
        <v>#REF!</v>
      </c>
      <c r="Q231" s="94" t="str">
        <f t="shared" si="112"/>
        <v>#REF!</v>
      </c>
      <c r="R231" s="94" t="str">
        <f t="shared" si="112"/>
        <v>#REF!</v>
      </c>
      <c r="S231" s="94" t="str">
        <f t="shared" si="112"/>
        <v>#REF!</v>
      </c>
      <c r="T231" s="94" t="str">
        <f t="shared" si="112"/>
        <v>#REF!</v>
      </c>
      <c r="U231" s="94" t="str">
        <f t="shared" si="112"/>
        <v>#REF!</v>
      </c>
      <c r="V231" s="94" t="str">
        <f t="shared" si="112"/>
        <v>#REF!</v>
      </c>
      <c r="W231" s="94" t="str">
        <f t="shared" si="112"/>
        <v>#REF!</v>
      </c>
      <c r="X231" s="94" t="str">
        <f t="shared" si="112"/>
        <v>#REF!</v>
      </c>
      <c r="Y231" s="94" t="str">
        <f t="shared" si="112"/>
        <v>#REF!</v>
      </c>
      <c r="Z231" s="94" t="str">
        <f t="shared" si="112"/>
        <v>#REF!</v>
      </c>
    </row>
    <row r="232" ht="15.75" customHeight="1" outlineLevel="2">
      <c r="E232" s="19"/>
    </row>
    <row r="233" ht="15.75" customHeight="1" outlineLevel="2">
      <c r="D233" s="74" t="s">
        <v>213</v>
      </c>
      <c r="E233" s="19"/>
    </row>
    <row r="234" ht="15.75" customHeight="1" outlineLevel="2">
      <c r="D234" s="17" t="s">
        <v>214</v>
      </c>
      <c r="E234" s="19" t="str">
        <f>Currency</f>
        <v>usd</v>
      </c>
      <c r="K234" s="93">
        <f t="shared" ref="K234:Z234" si="113">-SUM(K22:K28)</f>
        <v>-11889666</v>
      </c>
      <c r="L234" s="93">
        <f t="shared" si="113"/>
        <v>0</v>
      </c>
      <c r="M234" s="93">
        <f t="shared" si="113"/>
        <v>0</v>
      </c>
      <c r="N234" s="93">
        <f t="shared" si="113"/>
        <v>0</v>
      </c>
      <c r="O234" s="93">
        <f t="shared" si="113"/>
        <v>0</v>
      </c>
      <c r="P234" s="93">
        <f t="shared" si="113"/>
        <v>0</v>
      </c>
      <c r="Q234" s="93">
        <f t="shared" si="113"/>
        <v>0</v>
      </c>
      <c r="R234" s="93">
        <f t="shared" si="113"/>
        <v>0</v>
      </c>
      <c r="S234" s="93">
        <f t="shared" si="113"/>
        <v>0</v>
      </c>
      <c r="T234" s="93">
        <f t="shared" si="113"/>
        <v>0</v>
      </c>
      <c r="U234" s="93">
        <f t="shared" si="113"/>
        <v>0</v>
      </c>
      <c r="V234" s="93">
        <f t="shared" si="113"/>
        <v>0</v>
      </c>
      <c r="W234" s="93">
        <f t="shared" si="113"/>
        <v>0</v>
      </c>
      <c r="X234" s="93">
        <f t="shared" si="113"/>
        <v>0</v>
      </c>
      <c r="Y234" s="93">
        <f t="shared" si="113"/>
        <v>0</v>
      </c>
      <c r="Z234" s="93">
        <f t="shared" si="113"/>
        <v>0</v>
      </c>
    </row>
    <row r="235" ht="15.75" customHeight="1" outlineLevel="2">
      <c r="D235" s="17" t="s">
        <v>215</v>
      </c>
      <c r="E235" s="19" t="str">
        <f>Currency</f>
        <v>usd</v>
      </c>
      <c r="K235" s="93">
        <f>-K29</f>
        <v>-33110334</v>
      </c>
    </row>
    <row r="236" ht="15.75" customHeight="1" outlineLevel="2">
      <c r="D236" s="2" t="s">
        <v>216</v>
      </c>
      <c r="E236" s="19" t="str">
        <f>Currency</f>
        <v>usd</v>
      </c>
      <c r="K236" s="94">
        <f t="shared" ref="K236:Z236" si="114">SUM(K234:K235)</f>
        <v>-45000000</v>
      </c>
      <c r="L236" s="94">
        <f t="shared" si="114"/>
        <v>0</v>
      </c>
      <c r="M236" s="94">
        <f t="shared" si="114"/>
        <v>0</v>
      </c>
      <c r="N236" s="94">
        <f t="shared" si="114"/>
        <v>0</v>
      </c>
      <c r="O236" s="94">
        <f t="shared" si="114"/>
        <v>0</v>
      </c>
      <c r="P236" s="94">
        <f t="shared" si="114"/>
        <v>0</v>
      </c>
      <c r="Q236" s="94">
        <f t="shared" si="114"/>
        <v>0</v>
      </c>
      <c r="R236" s="94">
        <f t="shared" si="114"/>
        <v>0</v>
      </c>
      <c r="S236" s="94">
        <f t="shared" si="114"/>
        <v>0</v>
      </c>
      <c r="T236" s="94">
        <f t="shared" si="114"/>
        <v>0</v>
      </c>
      <c r="U236" s="94">
        <f t="shared" si="114"/>
        <v>0</v>
      </c>
      <c r="V236" s="94">
        <f t="shared" si="114"/>
        <v>0</v>
      </c>
      <c r="W236" s="94">
        <f t="shared" si="114"/>
        <v>0</v>
      </c>
      <c r="X236" s="94">
        <f t="shared" si="114"/>
        <v>0</v>
      </c>
      <c r="Y236" s="94">
        <f t="shared" si="114"/>
        <v>0</v>
      </c>
      <c r="Z236" s="94">
        <f t="shared" si="114"/>
        <v>0</v>
      </c>
    </row>
    <row r="237" ht="15.75" customHeight="1" outlineLevel="2">
      <c r="E237" s="19"/>
    </row>
    <row r="238" ht="15.75" customHeight="1" outlineLevel="2">
      <c r="D238" s="74" t="s">
        <v>217</v>
      </c>
      <c r="E238" s="19"/>
    </row>
    <row r="239" ht="15.75" customHeight="1" outlineLevel="2">
      <c r="D239" s="17" t="s">
        <v>218</v>
      </c>
      <c r="E239" s="19" t="str">
        <f>Currency</f>
        <v>usd</v>
      </c>
      <c r="K239" s="93">
        <f t="shared" ref="K239:Z239" si="115">K77</f>
        <v>25200000</v>
      </c>
      <c r="L239" s="93" t="str">
        <f t="shared" si="115"/>
        <v/>
      </c>
      <c r="M239" s="93" t="str">
        <f t="shared" si="115"/>
        <v/>
      </c>
      <c r="N239" s="93" t="str">
        <f t="shared" si="115"/>
        <v/>
      </c>
      <c r="O239" s="93" t="str">
        <f t="shared" si="115"/>
        <v/>
      </c>
      <c r="P239" s="93" t="str">
        <f t="shared" si="115"/>
        <v/>
      </c>
      <c r="Q239" s="93" t="str">
        <f t="shared" si="115"/>
        <v/>
      </c>
      <c r="R239" s="93" t="str">
        <f t="shared" si="115"/>
        <v/>
      </c>
      <c r="S239" s="93" t="str">
        <f t="shared" si="115"/>
        <v/>
      </c>
      <c r="T239" s="93" t="str">
        <f t="shared" si="115"/>
        <v/>
      </c>
      <c r="U239" s="93" t="str">
        <f t="shared" si="115"/>
        <v/>
      </c>
      <c r="V239" s="93" t="str">
        <f t="shared" si="115"/>
        <v/>
      </c>
      <c r="W239" s="93" t="str">
        <f t="shared" si="115"/>
        <v/>
      </c>
      <c r="X239" s="93" t="str">
        <f t="shared" si="115"/>
        <v/>
      </c>
      <c r="Y239" s="93" t="str">
        <f t="shared" si="115"/>
        <v/>
      </c>
      <c r="Z239" s="93" t="str">
        <f t="shared" si="115"/>
        <v/>
      </c>
    </row>
    <row r="240" ht="15.75" customHeight="1" outlineLevel="2">
      <c r="D240" s="17" t="s">
        <v>81</v>
      </c>
      <c r="E240" s="19" t="str">
        <f>Currency</f>
        <v>usd</v>
      </c>
      <c r="K240" s="93">
        <f t="shared" ref="K240:Z240" si="116">K78</f>
        <v>6300000</v>
      </c>
      <c r="L240" s="93" t="str">
        <f t="shared" si="116"/>
        <v/>
      </c>
      <c r="M240" s="93" t="str">
        <f t="shared" si="116"/>
        <v/>
      </c>
      <c r="N240" s="93" t="str">
        <f t="shared" si="116"/>
        <v/>
      </c>
      <c r="O240" s="93" t="str">
        <f t="shared" si="116"/>
        <v/>
      </c>
      <c r="P240" s="93" t="str">
        <f t="shared" si="116"/>
        <v/>
      </c>
      <c r="Q240" s="93" t="str">
        <f t="shared" si="116"/>
        <v/>
      </c>
      <c r="R240" s="93" t="str">
        <f t="shared" si="116"/>
        <v/>
      </c>
      <c r="S240" s="93" t="str">
        <f t="shared" si="116"/>
        <v/>
      </c>
      <c r="T240" s="93" t="str">
        <f t="shared" si="116"/>
        <v/>
      </c>
      <c r="U240" s="93" t="str">
        <f t="shared" si="116"/>
        <v/>
      </c>
      <c r="V240" s="93" t="str">
        <f t="shared" si="116"/>
        <v/>
      </c>
      <c r="W240" s="93" t="str">
        <f t="shared" si="116"/>
        <v/>
      </c>
      <c r="X240" s="93" t="str">
        <f t="shared" si="116"/>
        <v/>
      </c>
      <c r="Y240" s="93" t="str">
        <f t="shared" si="116"/>
        <v/>
      </c>
      <c r="Z240" s="93" t="str">
        <f t="shared" si="116"/>
        <v/>
      </c>
    </row>
    <row r="241" ht="15.75" customHeight="1" outlineLevel="2">
      <c r="D241" s="17" t="s">
        <v>142</v>
      </c>
      <c r="E241" s="19" t="str">
        <f>Currency</f>
        <v>usd</v>
      </c>
      <c r="K241" s="93">
        <f t="shared" ref="K241:Z241" si="117">K75</f>
        <v>13500000</v>
      </c>
      <c r="L241" s="93" t="str">
        <f t="shared" si="117"/>
        <v/>
      </c>
      <c r="M241" s="93" t="str">
        <f t="shared" si="117"/>
        <v/>
      </c>
      <c r="N241" s="93" t="str">
        <f t="shared" si="117"/>
        <v/>
      </c>
      <c r="O241" s="93" t="str">
        <f t="shared" si="117"/>
        <v/>
      </c>
      <c r="P241" s="93" t="str">
        <f t="shared" si="117"/>
        <v/>
      </c>
      <c r="Q241" s="93" t="str">
        <f t="shared" si="117"/>
        <v/>
      </c>
      <c r="R241" s="93" t="str">
        <f t="shared" si="117"/>
        <v/>
      </c>
      <c r="S241" s="93" t="str">
        <f t="shared" si="117"/>
        <v/>
      </c>
      <c r="T241" s="93" t="str">
        <f t="shared" si="117"/>
        <v/>
      </c>
      <c r="U241" s="93" t="str">
        <f t="shared" si="117"/>
        <v/>
      </c>
      <c r="V241" s="93" t="str">
        <f t="shared" si="117"/>
        <v/>
      </c>
      <c r="W241" s="93" t="str">
        <f t="shared" si="117"/>
        <v/>
      </c>
      <c r="X241" s="93" t="str">
        <f t="shared" si="117"/>
        <v/>
      </c>
      <c r="Y241" s="93" t="str">
        <f t="shared" si="117"/>
        <v/>
      </c>
      <c r="Z241" s="93" t="str">
        <f t="shared" si="117"/>
        <v/>
      </c>
    </row>
    <row r="242" ht="15.75" customHeight="1" outlineLevel="2">
      <c r="D242" s="17" t="s">
        <v>219</v>
      </c>
      <c r="E242" s="19" t="str">
        <f>Currency</f>
        <v>usd</v>
      </c>
      <c r="K242" s="17">
        <f t="shared" ref="K242:Z242" si="118">-K153</f>
        <v>0</v>
      </c>
      <c r="L242" s="17" t="str">
        <f t="shared" si="118"/>
        <v>#REF!</v>
      </c>
      <c r="M242" s="17" t="str">
        <f t="shared" si="118"/>
        <v>#REF!</v>
      </c>
      <c r="N242" s="17" t="str">
        <f t="shared" si="118"/>
        <v>#REF!</v>
      </c>
      <c r="O242" s="17" t="str">
        <f t="shared" si="118"/>
        <v>#REF!</v>
      </c>
      <c r="P242" s="17" t="str">
        <f t="shared" si="118"/>
        <v>#REF!</v>
      </c>
      <c r="Q242" s="17" t="str">
        <f t="shared" si="118"/>
        <v>#REF!</v>
      </c>
      <c r="R242" s="17" t="str">
        <f t="shared" si="118"/>
        <v>#REF!</v>
      </c>
      <c r="S242" s="17" t="str">
        <f t="shared" si="118"/>
        <v>#REF!</v>
      </c>
      <c r="T242" s="17" t="str">
        <f t="shared" si="118"/>
        <v>#REF!</v>
      </c>
      <c r="U242" s="17" t="str">
        <f t="shared" si="118"/>
        <v>#REF!</v>
      </c>
      <c r="V242" s="17" t="str">
        <f t="shared" si="118"/>
        <v>#REF!</v>
      </c>
      <c r="W242" s="17" t="str">
        <f t="shared" si="118"/>
        <v>#REF!</v>
      </c>
      <c r="X242" s="17" t="str">
        <f t="shared" si="118"/>
        <v>#REF!</v>
      </c>
      <c r="Y242" s="17" t="str">
        <f t="shared" si="118"/>
        <v>#REF!</v>
      </c>
      <c r="Z242" s="17" t="str">
        <f t="shared" si="118"/>
        <v>#REF!</v>
      </c>
    </row>
    <row r="243" ht="15.75" customHeight="1" outlineLevel="2">
      <c r="D243" s="17" t="s">
        <v>143</v>
      </c>
      <c r="E243" s="19" t="str">
        <f>Currency</f>
        <v>usd</v>
      </c>
      <c r="K243" s="17">
        <f t="shared" ref="K243:Z243" si="119">-K143</f>
        <v>0</v>
      </c>
      <c r="L243" s="17" t="str">
        <f t="shared" si="119"/>
        <v>#REF!</v>
      </c>
      <c r="M243" s="17" t="str">
        <f t="shared" si="119"/>
        <v>#REF!</v>
      </c>
      <c r="N243" s="17" t="str">
        <f t="shared" si="119"/>
        <v>#REF!</v>
      </c>
      <c r="O243" s="17" t="str">
        <f t="shared" si="119"/>
        <v>#REF!</v>
      </c>
      <c r="P243" s="17" t="str">
        <f t="shared" si="119"/>
        <v>#REF!</v>
      </c>
      <c r="Q243" s="17" t="str">
        <f t="shared" si="119"/>
        <v>#REF!</v>
      </c>
      <c r="R243" s="17" t="str">
        <f t="shared" si="119"/>
        <v>#REF!</v>
      </c>
      <c r="S243" s="17" t="str">
        <f t="shared" si="119"/>
        <v>#REF!</v>
      </c>
      <c r="T243" s="17" t="str">
        <f t="shared" si="119"/>
        <v>#REF!</v>
      </c>
      <c r="U243" s="17" t="str">
        <f t="shared" si="119"/>
        <v>#REF!</v>
      </c>
      <c r="V243" s="17" t="str">
        <f t="shared" si="119"/>
        <v>#REF!</v>
      </c>
      <c r="W243" s="17" t="str">
        <f t="shared" si="119"/>
        <v>#REF!</v>
      </c>
      <c r="X243" s="17" t="str">
        <f t="shared" si="119"/>
        <v>#REF!</v>
      </c>
      <c r="Y243" s="17" t="str">
        <f t="shared" si="119"/>
        <v>#REF!</v>
      </c>
      <c r="Z243" s="17" t="str">
        <f t="shared" si="119"/>
        <v>#REF!</v>
      </c>
    </row>
    <row r="244" ht="15.75" customHeight="1" outlineLevel="2">
      <c r="D244" s="17" t="s">
        <v>81</v>
      </c>
      <c r="E244" s="19" t="str">
        <f>Currency</f>
        <v>usd</v>
      </c>
      <c r="K244" s="17">
        <f t="shared" ref="K244:Z244" si="120">-K144</f>
        <v>0</v>
      </c>
      <c r="L244" s="17" t="str">
        <f t="shared" si="120"/>
        <v>#REF!</v>
      </c>
      <c r="M244" s="17" t="str">
        <f t="shared" si="120"/>
        <v>#REF!</v>
      </c>
      <c r="N244" s="17" t="str">
        <f t="shared" si="120"/>
        <v>#REF!</v>
      </c>
      <c r="O244" s="17" t="str">
        <f t="shared" si="120"/>
        <v>#REF!</v>
      </c>
      <c r="P244" s="17" t="str">
        <f t="shared" si="120"/>
        <v>#REF!</v>
      </c>
      <c r="Q244" s="17" t="str">
        <f t="shared" si="120"/>
        <v>#REF!</v>
      </c>
      <c r="R244" s="17" t="str">
        <f t="shared" si="120"/>
        <v>#REF!</v>
      </c>
      <c r="S244" s="17" t="str">
        <f t="shared" si="120"/>
        <v>#REF!</v>
      </c>
      <c r="T244" s="17" t="str">
        <f t="shared" si="120"/>
        <v>#REF!</v>
      </c>
      <c r="U244" s="17" t="str">
        <f t="shared" si="120"/>
        <v>#REF!</v>
      </c>
      <c r="V244" s="17" t="str">
        <f t="shared" si="120"/>
        <v>#REF!</v>
      </c>
      <c r="W244" s="17" t="str">
        <f t="shared" si="120"/>
        <v>#REF!</v>
      </c>
      <c r="X244" s="17" t="str">
        <f t="shared" si="120"/>
        <v>#REF!</v>
      </c>
      <c r="Y244" s="17" t="str">
        <f t="shared" si="120"/>
        <v>#REF!</v>
      </c>
      <c r="Z244" s="17" t="str">
        <f t="shared" si="120"/>
        <v>#REF!</v>
      </c>
    </row>
    <row r="245" ht="15.75" customHeight="1" outlineLevel="2">
      <c r="D245" s="2" t="s">
        <v>220</v>
      </c>
      <c r="E245" s="19" t="str">
        <f>Currency</f>
        <v>usd</v>
      </c>
      <c r="K245" s="94">
        <f t="shared" ref="K245:Z245" si="121">SUM(K239:K244)</f>
        <v>45000000</v>
      </c>
      <c r="L245" s="94" t="str">
        <f t="shared" si="121"/>
        <v>#REF!</v>
      </c>
      <c r="M245" s="94" t="str">
        <f t="shared" si="121"/>
        <v>#REF!</v>
      </c>
      <c r="N245" s="94" t="str">
        <f t="shared" si="121"/>
        <v>#REF!</v>
      </c>
      <c r="O245" s="94" t="str">
        <f t="shared" si="121"/>
        <v>#REF!</v>
      </c>
      <c r="P245" s="94" t="str">
        <f t="shared" si="121"/>
        <v>#REF!</v>
      </c>
      <c r="Q245" s="94" t="str">
        <f t="shared" si="121"/>
        <v>#REF!</v>
      </c>
      <c r="R245" s="94" t="str">
        <f t="shared" si="121"/>
        <v>#REF!</v>
      </c>
      <c r="S245" s="94" t="str">
        <f t="shared" si="121"/>
        <v>#REF!</v>
      </c>
      <c r="T245" s="94" t="str">
        <f t="shared" si="121"/>
        <v>#REF!</v>
      </c>
      <c r="U245" s="94" t="str">
        <f t="shared" si="121"/>
        <v>#REF!</v>
      </c>
      <c r="V245" s="94" t="str">
        <f t="shared" si="121"/>
        <v>#REF!</v>
      </c>
      <c r="W245" s="94" t="str">
        <f t="shared" si="121"/>
        <v>#REF!</v>
      </c>
      <c r="X245" s="94" t="str">
        <f t="shared" si="121"/>
        <v>#REF!</v>
      </c>
      <c r="Y245" s="94" t="str">
        <f t="shared" si="121"/>
        <v>#REF!</v>
      </c>
      <c r="Z245" s="94" t="str">
        <f t="shared" si="121"/>
        <v>#REF!</v>
      </c>
    </row>
    <row r="246" ht="15.75" customHeight="1" outlineLevel="2">
      <c r="E246" s="19"/>
    </row>
    <row r="247" ht="15.75" customHeight="1" outlineLevel="2">
      <c r="D247" s="74" t="s">
        <v>221</v>
      </c>
      <c r="E247" s="19"/>
    </row>
    <row r="248" ht="15.75" customHeight="1" outlineLevel="2">
      <c r="D248" s="17" t="s">
        <v>161</v>
      </c>
      <c r="E248" s="19" t="str">
        <f>Currency</f>
        <v>usd</v>
      </c>
      <c r="K248" s="17" t="str">
        <f>J250</f>
        <v/>
      </c>
      <c r="L248" s="17">
        <f t="shared" ref="L248:Z248" si="122">K250*L17</f>
        <v>0</v>
      </c>
      <c r="M248" s="17" t="str">
        <f t="shared" si="122"/>
        <v>#REF!</v>
      </c>
      <c r="N248" s="17" t="str">
        <f t="shared" si="122"/>
        <v>#REF!</v>
      </c>
      <c r="O248" s="17" t="str">
        <f t="shared" si="122"/>
        <v>#REF!</v>
      </c>
      <c r="P248" s="17" t="str">
        <f t="shared" si="122"/>
        <v>#REF!</v>
      </c>
      <c r="Q248" s="17" t="str">
        <f t="shared" si="122"/>
        <v>#REF!</v>
      </c>
      <c r="R248" s="17" t="str">
        <f t="shared" si="122"/>
        <v>#REF!</v>
      </c>
      <c r="S248" s="17" t="str">
        <f t="shared" si="122"/>
        <v>#REF!</v>
      </c>
      <c r="T248" s="17" t="str">
        <f t="shared" si="122"/>
        <v>#REF!</v>
      </c>
      <c r="U248" s="17" t="str">
        <f t="shared" si="122"/>
        <v>#REF!</v>
      </c>
      <c r="V248" s="17" t="str">
        <f t="shared" si="122"/>
        <v>#REF!</v>
      </c>
      <c r="W248" s="17" t="str">
        <f t="shared" si="122"/>
        <v>#REF!</v>
      </c>
      <c r="X248" s="17" t="str">
        <f t="shared" si="122"/>
        <v>#REF!</v>
      </c>
      <c r="Y248" s="17" t="str">
        <f t="shared" si="122"/>
        <v>#REF!</v>
      </c>
      <c r="Z248" s="17" t="str">
        <f t="shared" si="122"/>
        <v>#REF!</v>
      </c>
    </row>
    <row r="249" ht="15.75" customHeight="1" outlineLevel="2">
      <c r="D249" s="17" t="s">
        <v>222</v>
      </c>
      <c r="E249" s="19" t="str">
        <f>Currency</f>
        <v>usd</v>
      </c>
      <c r="K249" s="93">
        <f t="shared" ref="K249:Z249" si="123">K231+K236+K245</f>
        <v>0</v>
      </c>
      <c r="L249" s="17" t="str">
        <f t="shared" si="123"/>
        <v>#REF!</v>
      </c>
      <c r="M249" s="17" t="str">
        <f t="shared" si="123"/>
        <v>#REF!</v>
      </c>
      <c r="N249" s="17" t="str">
        <f t="shared" si="123"/>
        <v>#REF!</v>
      </c>
      <c r="O249" s="17" t="str">
        <f t="shared" si="123"/>
        <v>#REF!</v>
      </c>
      <c r="P249" s="17" t="str">
        <f t="shared" si="123"/>
        <v>#REF!</v>
      </c>
      <c r="Q249" s="17" t="str">
        <f t="shared" si="123"/>
        <v>#REF!</v>
      </c>
      <c r="R249" s="17" t="str">
        <f t="shared" si="123"/>
        <v>#REF!</v>
      </c>
      <c r="S249" s="17" t="str">
        <f t="shared" si="123"/>
        <v>#REF!</v>
      </c>
      <c r="T249" s="17" t="str">
        <f t="shared" si="123"/>
        <v>#REF!</v>
      </c>
      <c r="U249" s="17" t="str">
        <f t="shared" si="123"/>
        <v>#REF!</v>
      </c>
      <c r="V249" s="17" t="str">
        <f t="shared" si="123"/>
        <v>#REF!</v>
      </c>
      <c r="W249" s="17" t="str">
        <f t="shared" si="123"/>
        <v>#REF!</v>
      </c>
      <c r="X249" s="17" t="str">
        <f t="shared" si="123"/>
        <v>#REF!</v>
      </c>
      <c r="Y249" s="17" t="str">
        <f t="shared" si="123"/>
        <v>#REF!</v>
      </c>
      <c r="Z249" s="17" t="str">
        <f t="shared" si="123"/>
        <v>#REF!</v>
      </c>
    </row>
    <row r="250" ht="15.75" customHeight="1" outlineLevel="2">
      <c r="D250" s="2" t="s">
        <v>223</v>
      </c>
      <c r="E250" s="19" t="str">
        <f>Currency</f>
        <v>usd</v>
      </c>
      <c r="K250" s="94">
        <f t="shared" ref="K250:Z250" si="124">K248+K249</f>
        <v>0</v>
      </c>
      <c r="L250" s="94" t="str">
        <f t="shared" si="124"/>
        <v>#REF!</v>
      </c>
      <c r="M250" s="94" t="str">
        <f t="shared" si="124"/>
        <v>#REF!</v>
      </c>
      <c r="N250" s="94" t="str">
        <f t="shared" si="124"/>
        <v>#REF!</v>
      </c>
      <c r="O250" s="94" t="str">
        <f t="shared" si="124"/>
        <v>#REF!</v>
      </c>
      <c r="P250" s="94" t="str">
        <f t="shared" si="124"/>
        <v>#REF!</v>
      </c>
      <c r="Q250" s="94" t="str">
        <f t="shared" si="124"/>
        <v>#REF!</v>
      </c>
      <c r="R250" s="94" t="str">
        <f t="shared" si="124"/>
        <v>#REF!</v>
      </c>
      <c r="S250" s="94" t="str">
        <f t="shared" si="124"/>
        <v>#REF!</v>
      </c>
      <c r="T250" s="94" t="str">
        <f t="shared" si="124"/>
        <v>#REF!</v>
      </c>
      <c r="U250" s="94" t="str">
        <f t="shared" si="124"/>
        <v>#REF!</v>
      </c>
      <c r="V250" s="94" t="str">
        <f t="shared" si="124"/>
        <v>#REF!</v>
      </c>
      <c r="W250" s="94" t="str">
        <f t="shared" si="124"/>
        <v>#REF!</v>
      </c>
      <c r="X250" s="94" t="str">
        <f t="shared" si="124"/>
        <v>#REF!</v>
      </c>
      <c r="Y250" s="94" t="str">
        <f t="shared" si="124"/>
        <v>#REF!</v>
      </c>
      <c r="Z250" s="94" t="str">
        <f t="shared" si="124"/>
        <v>#REF!</v>
      </c>
    </row>
    <row r="251" ht="15.75" customHeight="1" outlineLevel="2">
      <c r="E251" s="19"/>
    </row>
    <row r="252" ht="15.75" customHeight="1" outlineLevel="2">
      <c r="E252" s="19"/>
    </row>
    <row r="253" ht="15.75" customHeight="1" outlineLevel="1">
      <c r="C253" s="14" t="s">
        <v>224</v>
      </c>
      <c r="D253" s="14"/>
      <c r="E253" s="14"/>
      <c r="F253" s="14"/>
      <c r="G253" s="14"/>
      <c r="H253" s="87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 outlineLevel="1">
      <c r="A254" s="19"/>
      <c r="B254" s="19"/>
      <c r="C254" s="19" t="s">
        <v>208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 outlineLevel="2">
      <c r="D255" s="17" t="s">
        <v>191</v>
      </c>
      <c r="E255" s="19" t="str">
        <f>Currency</f>
        <v>usd</v>
      </c>
      <c r="K255" s="93">
        <f t="shared" ref="K255:Z255" si="125">K201</f>
        <v>0</v>
      </c>
      <c r="L255" s="93">
        <f t="shared" si="125"/>
        <v>11853391.67</v>
      </c>
      <c r="M255" s="93">
        <f t="shared" si="125"/>
        <v>9992975</v>
      </c>
      <c r="N255" s="93">
        <f t="shared" si="125"/>
        <v>9992975</v>
      </c>
      <c r="O255" s="93">
        <f t="shared" si="125"/>
        <v>9992975</v>
      </c>
      <c r="P255" s="93">
        <f t="shared" si="125"/>
        <v>9992975</v>
      </c>
      <c r="Q255" s="93">
        <f t="shared" si="125"/>
        <v>9699835</v>
      </c>
      <c r="R255" s="93">
        <f t="shared" si="125"/>
        <v>9699835</v>
      </c>
      <c r="S255" s="93">
        <f t="shared" si="125"/>
        <v>9699835</v>
      </c>
      <c r="T255" s="93">
        <f t="shared" si="125"/>
        <v>9699835</v>
      </c>
      <c r="U255" s="93">
        <f t="shared" si="125"/>
        <v>9699835</v>
      </c>
      <c r="V255" s="93">
        <f t="shared" si="125"/>
        <v>13883168.33</v>
      </c>
      <c r="W255" s="93">
        <f t="shared" si="125"/>
        <v>0</v>
      </c>
      <c r="X255" s="93">
        <f t="shared" si="125"/>
        <v>0</v>
      </c>
      <c r="Y255" s="93">
        <f t="shared" si="125"/>
        <v>0</v>
      </c>
      <c r="Z255" s="93">
        <f t="shared" si="125"/>
        <v>0</v>
      </c>
    </row>
    <row r="256" ht="15.75" customHeight="1" outlineLevel="2">
      <c r="D256" s="17" t="s">
        <v>225</v>
      </c>
      <c r="E256" s="19" t="str">
        <f>Currency</f>
        <v>usd</v>
      </c>
      <c r="K256" s="17">
        <f t="shared" ref="K256:Z256" si="126">K206</f>
        <v>0</v>
      </c>
      <c r="L256" s="17" t="str">
        <f t="shared" si="126"/>
        <v>#REF!</v>
      </c>
      <c r="M256" s="17" t="str">
        <f t="shared" si="126"/>
        <v>#REF!</v>
      </c>
      <c r="N256" s="17" t="str">
        <f t="shared" si="126"/>
        <v>#REF!</v>
      </c>
      <c r="O256" s="17" t="str">
        <f t="shared" si="126"/>
        <v>#REF!</v>
      </c>
      <c r="P256" s="17" t="str">
        <f t="shared" si="126"/>
        <v>#REF!</v>
      </c>
      <c r="Q256" s="17" t="str">
        <f t="shared" si="126"/>
        <v>#REF!</v>
      </c>
      <c r="R256" s="17" t="str">
        <f t="shared" si="126"/>
        <v>#REF!</v>
      </c>
      <c r="S256" s="17" t="str">
        <f t="shared" si="126"/>
        <v>#REF!</v>
      </c>
      <c r="T256" s="17" t="str">
        <f t="shared" si="126"/>
        <v>#REF!</v>
      </c>
      <c r="U256" s="17" t="str">
        <f t="shared" si="126"/>
        <v>#REF!</v>
      </c>
      <c r="V256" s="17" t="str">
        <f t="shared" si="126"/>
        <v>#REF!</v>
      </c>
      <c r="W256" s="17" t="str">
        <f t="shared" si="126"/>
        <v>#REF!</v>
      </c>
      <c r="X256" s="17" t="str">
        <f t="shared" si="126"/>
        <v>#REF!</v>
      </c>
      <c r="Y256" s="17" t="str">
        <f t="shared" si="126"/>
        <v>#REF!</v>
      </c>
      <c r="Z256" s="17" t="str">
        <f t="shared" si="126"/>
        <v>#REF!</v>
      </c>
    </row>
    <row r="257" ht="15.75" customHeight="1" outlineLevel="2">
      <c r="D257" s="2" t="s">
        <v>226</v>
      </c>
      <c r="E257" s="19" t="str">
        <f>Currency</f>
        <v>usd</v>
      </c>
      <c r="K257" s="94">
        <f t="shared" ref="K257:Z257" si="127">K255-K256</f>
        <v>0</v>
      </c>
      <c r="L257" s="94" t="str">
        <f t="shared" si="127"/>
        <v>#REF!</v>
      </c>
      <c r="M257" s="94" t="str">
        <f t="shared" si="127"/>
        <v>#REF!</v>
      </c>
      <c r="N257" s="94" t="str">
        <f t="shared" si="127"/>
        <v>#REF!</v>
      </c>
      <c r="O257" s="94" t="str">
        <f t="shared" si="127"/>
        <v>#REF!</v>
      </c>
      <c r="P257" s="94" t="str">
        <f t="shared" si="127"/>
        <v>#REF!</v>
      </c>
      <c r="Q257" s="94" t="str">
        <f t="shared" si="127"/>
        <v>#REF!</v>
      </c>
      <c r="R257" s="94" t="str">
        <f t="shared" si="127"/>
        <v>#REF!</v>
      </c>
      <c r="S257" s="94" t="str">
        <f t="shared" si="127"/>
        <v>#REF!</v>
      </c>
      <c r="T257" s="94" t="str">
        <f t="shared" si="127"/>
        <v>#REF!</v>
      </c>
      <c r="U257" s="94" t="str">
        <f t="shared" si="127"/>
        <v>#REF!</v>
      </c>
      <c r="V257" s="94" t="str">
        <f t="shared" si="127"/>
        <v>#REF!</v>
      </c>
      <c r="W257" s="94" t="str">
        <f t="shared" si="127"/>
        <v>#REF!</v>
      </c>
      <c r="X257" s="94" t="str">
        <f t="shared" si="127"/>
        <v>#REF!</v>
      </c>
      <c r="Y257" s="94" t="str">
        <f t="shared" si="127"/>
        <v>#REF!</v>
      </c>
      <c r="Z257" s="94" t="str">
        <f t="shared" si="127"/>
        <v>#REF!</v>
      </c>
    </row>
    <row r="258" ht="15.75" customHeight="1" outlineLevel="2">
      <c r="D258" s="17" t="s">
        <v>227</v>
      </c>
      <c r="E258" s="19" t="str">
        <f>Currency</f>
        <v>usd</v>
      </c>
      <c r="K258" s="17" t="str">
        <f t="shared" ref="K258:Z258" si="128">K204</f>
        <v/>
      </c>
      <c r="L258" s="17" t="str">
        <f t="shared" si="128"/>
        <v>#REF!</v>
      </c>
      <c r="M258" s="17" t="str">
        <f t="shared" si="128"/>
        <v>#REF!</v>
      </c>
      <c r="N258" s="17" t="str">
        <f t="shared" si="128"/>
        <v>#REF!</v>
      </c>
      <c r="O258" s="17" t="str">
        <f t="shared" si="128"/>
        <v>#REF!</v>
      </c>
      <c r="P258" s="17" t="str">
        <f t="shared" si="128"/>
        <v>#REF!</v>
      </c>
      <c r="Q258" s="17" t="str">
        <f t="shared" si="128"/>
        <v>#REF!</v>
      </c>
      <c r="R258" s="17" t="str">
        <f t="shared" si="128"/>
        <v>#REF!</v>
      </c>
      <c r="S258" s="17" t="str">
        <f t="shared" si="128"/>
        <v>#REF!</v>
      </c>
      <c r="T258" s="17" t="str">
        <f t="shared" si="128"/>
        <v>#REF!</v>
      </c>
      <c r="U258" s="17" t="str">
        <f t="shared" si="128"/>
        <v>#REF!</v>
      </c>
      <c r="V258" s="17" t="str">
        <f t="shared" si="128"/>
        <v>#REF!</v>
      </c>
      <c r="W258" s="17" t="str">
        <f t="shared" si="128"/>
        <v>#REF!</v>
      </c>
      <c r="X258" s="17" t="str">
        <f t="shared" si="128"/>
        <v>#REF!</v>
      </c>
      <c r="Y258" s="17" t="str">
        <f t="shared" si="128"/>
        <v>#REF!</v>
      </c>
      <c r="Z258" s="17" t="str">
        <f t="shared" si="128"/>
        <v>#REF!</v>
      </c>
    </row>
    <row r="259" ht="15.75" customHeight="1" outlineLevel="2">
      <c r="D259" s="17" t="s">
        <v>228</v>
      </c>
      <c r="E259" s="19" t="str">
        <f>Currency</f>
        <v>usd</v>
      </c>
      <c r="K259" s="17" t="str">
        <f t="shared" ref="K259:Z259" si="129">K153</f>
        <v/>
      </c>
      <c r="L259" s="17" t="str">
        <f t="shared" si="129"/>
        <v>#REF!</v>
      </c>
      <c r="M259" s="17" t="str">
        <f t="shared" si="129"/>
        <v>#REF!</v>
      </c>
      <c r="N259" s="17" t="str">
        <f t="shared" si="129"/>
        <v>#REF!</v>
      </c>
      <c r="O259" s="17" t="str">
        <f t="shared" si="129"/>
        <v>#REF!</v>
      </c>
      <c r="P259" s="17" t="str">
        <f t="shared" si="129"/>
        <v>#REF!</v>
      </c>
      <c r="Q259" s="17" t="str">
        <f t="shared" si="129"/>
        <v>#REF!</v>
      </c>
      <c r="R259" s="17" t="str">
        <f t="shared" si="129"/>
        <v>#REF!</v>
      </c>
      <c r="S259" s="17" t="str">
        <f t="shared" si="129"/>
        <v>#REF!</v>
      </c>
      <c r="T259" s="17" t="str">
        <f t="shared" si="129"/>
        <v>#REF!</v>
      </c>
      <c r="U259" s="17" t="str">
        <f t="shared" si="129"/>
        <v>#REF!</v>
      </c>
      <c r="V259" s="17" t="str">
        <f t="shared" si="129"/>
        <v>#REF!</v>
      </c>
      <c r="W259" s="17" t="str">
        <f t="shared" si="129"/>
        <v>#REF!</v>
      </c>
      <c r="X259" s="17" t="str">
        <f t="shared" si="129"/>
        <v>#REF!</v>
      </c>
      <c r="Y259" s="17" t="str">
        <f t="shared" si="129"/>
        <v>#REF!</v>
      </c>
      <c r="Z259" s="17" t="str">
        <f t="shared" si="129"/>
        <v>#REF!</v>
      </c>
    </row>
    <row r="260" ht="15.75" customHeight="1" outlineLevel="2">
      <c r="D260" s="2" t="s">
        <v>229</v>
      </c>
      <c r="E260" s="19" t="str">
        <f>Currency</f>
        <v>usd</v>
      </c>
      <c r="K260" s="94">
        <f t="shared" ref="K260:Z260" si="130">K257-K258-K259</f>
        <v>0</v>
      </c>
      <c r="L260" s="94" t="str">
        <f t="shared" si="130"/>
        <v>#REF!</v>
      </c>
      <c r="M260" s="94" t="str">
        <f t="shared" si="130"/>
        <v>#REF!</v>
      </c>
      <c r="N260" s="94" t="str">
        <f t="shared" si="130"/>
        <v>#REF!</v>
      </c>
      <c r="O260" s="94" t="str">
        <f t="shared" si="130"/>
        <v>#REF!</v>
      </c>
      <c r="P260" s="94" t="str">
        <f t="shared" si="130"/>
        <v>#REF!</v>
      </c>
      <c r="Q260" s="94" t="str">
        <f t="shared" si="130"/>
        <v>#REF!</v>
      </c>
      <c r="R260" s="94" t="str">
        <f t="shared" si="130"/>
        <v>#REF!</v>
      </c>
      <c r="S260" s="94" t="str">
        <f t="shared" si="130"/>
        <v>#REF!</v>
      </c>
      <c r="T260" s="94" t="str">
        <f t="shared" si="130"/>
        <v>#REF!</v>
      </c>
      <c r="U260" s="94" t="str">
        <f t="shared" si="130"/>
        <v>#REF!</v>
      </c>
      <c r="V260" s="94" t="str">
        <f t="shared" si="130"/>
        <v>#REF!</v>
      </c>
      <c r="W260" s="94" t="str">
        <f t="shared" si="130"/>
        <v>#REF!</v>
      </c>
      <c r="X260" s="94" t="str">
        <f t="shared" si="130"/>
        <v>#REF!</v>
      </c>
      <c r="Y260" s="94" t="str">
        <f t="shared" si="130"/>
        <v>#REF!</v>
      </c>
      <c r="Z260" s="94" t="str">
        <f t="shared" si="130"/>
        <v>#REF!</v>
      </c>
    </row>
    <row r="261" ht="15.75" customHeight="1" outlineLevel="2">
      <c r="D261" s="17" t="s">
        <v>230</v>
      </c>
      <c r="E261" s="19" t="str">
        <f>Currency</f>
        <v>usd</v>
      </c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 outlineLevel="2">
      <c r="D262" s="17" t="s">
        <v>231</v>
      </c>
      <c r="E262" s="19" t="str">
        <f>Currency</f>
        <v>usd</v>
      </c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 outlineLevel="2">
      <c r="D263" s="2" t="s">
        <v>232</v>
      </c>
      <c r="E263" s="19" t="str">
        <f>Currency</f>
        <v>usd</v>
      </c>
      <c r="K263" s="94">
        <f t="shared" ref="K263:Z263" si="131">K260-K261-K262</f>
        <v>0</v>
      </c>
      <c r="L263" s="94" t="str">
        <f t="shared" si="131"/>
        <v>#REF!</v>
      </c>
      <c r="M263" s="94" t="str">
        <f t="shared" si="131"/>
        <v>#REF!</v>
      </c>
      <c r="N263" s="94" t="str">
        <f t="shared" si="131"/>
        <v>#REF!</v>
      </c>
      <c r="O263" s="94" t="str">
        <f t="shared" si="131"/>
        <v>#REF!</v>
      </c>
      <c r="P263" s="94" t="str">
        <f t="shared" si="131"/>
        <v>#REF!</v>
      </c>
      <c r="Q263" s="94" t="str">
        <f t="shared" si="131"/>
        <v>#REF!</v>
      </c>
      <c r="R263" s="94" t="str">
        <f t="shared" si="131"/>
        <v>#REF!</v>
      </c>
      <c r="S263" s="94" t="str">
        <f t="shared" si="131"/>
        <v>#REF!</v>
      </c>
      <c r="T263" s="94" t="str">
        <f t="shared" si="131"/>
        <v>#REF!</v>
      </c>
      <c r="U263" s="94" t="str">
        <f t="shared" si="131"/>
        <v>#REF!</v>
      </c>
      <c r="V263" s="94" t="str">
        <f t="shared" si="131"/>
        <v>#REF!</v>
      </c>
      <c r="W263" s="94" t="str">
        <f t="shared" si="131"/>
        <v>#REF!</v>
      </c>
      <c r="X263" s="94" t="str">
        <f t="shared" si="131"/>
        <v>#REF!</v>
      </c>
      <c r="Y263" s="94" t="str">
        <f t="shared" si="131"/>
        <v>#REF!</v>
      </c>
      <c r="Z263" s="94" t="str">
        <f t="shared" si="131"/>
        <v>#REF!</v>
      </c>
    </row>
    <row r="264" ht="15.75" customHeight="1" outlineLevel="2">
      <c r="E264" s="19"/>
    </row>
    <row r="265" ht="15.75" customHeight="1" outlineLevel="2">
      <c r="E265" s="19"/>
    </row>
    <row r="266" ht="15.75" customHeight="1" outlineLevel="1">
      <c r="C266" s="14" t="s">
        <v>233</v>
      </c>
      <c r="D266" s="14"/>
      <c r="E266" s="14"/>
      <c r="F266" s="14"/>
      <c r="G266" s="14"/>
      <c r="H266" s="87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 outlineLevel="1">
      <c r="A267" s="19"/>
      <c r="B267" s="19"/>
      <c r="C267" s="19" t="s">
        <v>208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 outlineLevel="2">
      <c r="D268" s="17" t="s">
        <v>191</v>
      </c>
      <c r="E268" s="19" t="str">
        <f>Currency</f>
        <v>usd</v>
      </c>
      <c r="K268" s="93">
        <f t="shared" ref="K268:Z268" si="132">K201</f>
        <v>0</v>
      </c>
      <c r="L268" s="93">
        <f t="shared" si="132"/>
        <v>11853391.67</v>
      </c>
      <c r="M268" s="93">
        <f t="shared" si="132"/>
        <v>9992975</v>
      </c>
      <c r="N268" s="93">
        <f t="shared" si="132"/>
        <v>9992975</v>
      </c>
      <c r="O268" s="93">
        <f t="shared" si="132"/>
        <v>9992975</v>
      </c>
      <c r="P268" s="93">
        <f t="shared" si="132"/>
        <v>9992975</v>
      </c>
      <c r="Q268" s="93">
        <f t="shared" si="132"/>
        <v>9699835</v>
      </c>
      <c r="R268" s="93">
        <f t="shared" si="132"/>
        <v>9699835</v>
      </c>
      <c r="S268" s="93">
        <f t="shared" si="132"/>
        <v>9699835</v>
      </c>
      <c r="T268" s="93">
        <f t="shared" si="132"/>
        <v>9699835</v>
      </c>
      <c r="U268" s="93">
        <f t="shared" si="132"/>
        <v>9699835</v>
      </c>
      <c r="V268" s="93">
        <f t="shared" si="132"/>
        <v>13883168.33</v>
      </c>
      <c r="W268" s="93">
        <f t="shared" si="132"/>
        <v>0</v>
      </c>
      <c r="X268" s="93">
        <f t="shared" si="132"/>
        <v>0</v>
      </c>
      <c r="Y268" s="93">
        <f t="shared" si="132"/>
        <v>0</v>
      </c>
      <c r="Z268" s="93">
        <f t="shared" si="132"/>
        <v>0</v>
      </c>
    </row>
    <row r="269" ht="15.75" customHeight="1" outlineLevel="2">
      <c r="D269" s="17" t="s">
        <v>234</v>
      </c>
      <c r="E269" s="19" t="str">
        <f>Currency</f>
        <v>usd</v>
      </c>
      <c r="K269" s="17">
        <f t="shared" ref="K269:Z269" si="133">-K206</f>
        <v>0</v>
      </c>
      <c r="L269" s="17" t="str">
        <f t="shared" si="133"/>
        <v>#REF!</v>
      </c>
      <c r="M269" s="17" t="str">
        <f t="shared" si="133"/>
        <v>#REF!</v>
      </c>
      <c r="N269" s="17" t="str">
        <f t="shared" si="133"/>
        <v>#REF!</v>
      </c>
      <c r="O269" s="17" t="str">
        <f t="shared" si="133"/>
        <v>#REF!</v>
      </c>
      <c r="P269" s="17" t="str">
        <f t="shared" si="133"/>
        <v>#REF!</v>
      </c>
      <c r="Q269" s="17" t="str">
        <f t="shared" si="133"/>
        <v>#REF!</v>
      </c>
      <c r="R269" s="17" t="str">
        <f t="shared" si="133"/>
        <v>#REF!</v>
      </c>
      <c r="S269" s="17" t="str">
        <f t="shared" si="133"/>
        <v>#REF!</v>
      </c>
      <c r="T269" s="17" t="str">
        <f t="shared" si="133"/>
        <v>#REF!</v>
      </c>
      <c r="U269" s="17" t="str">
        <f t="shared" si="133"/>
        <v>#REF!</v>
      </c>
      <c r="V269" s="17" t="str">
        <f t="shared" si="133"/>
        <v>#REF!</v>
      </c>
      <c r="W269" s="17" t="str">
        <f t="shared" si="133"/>
        <v>#REF!</v>
      </c>
      <c r="X269" s="17" t="str">
        <f t="shared" si="133"/>
        <v>#REF!</v>
      </c>
      <c r="Y269" s="17" t="str">
        <f t="shared" si="133"/>
        <v>#REF!</v>
      </c>
      <c r="Z269" s="17" t="str">
        <f t="shared" si="133"/>
        <v>#REF!</v>
      </c>
    </row>
    <row r="270" ht="15.75" customHeight="1" outlineLevel="2">
      <c r="D270" s="17" t="s">
        <v>235</v>
      </c>
      <c r="E270" s="19" t="str">
        <f>Currency</f>
        <v>usd</v>
      </c>
      <c r="K270" s="93">
        <f t="shared" ref="K270:Z270" si="134">K236</f>
        <v>-45000000</v>
      </c>
      <c r="L270" s="93">
        <f t="shared" si="134"/>
        <v>0</v>
      </c>
      <c r="M270" s="93">
        <f t="shared" si="134"/>
        <v>0</v>
      </c>
      <c r="N270" s="93">
        <f t="shared" si="134"/>
        <v>0</v>
      </c>
      <c r="O270" s="93">
        <f t="shared" si="134"/>
        <v>0</v>
      </c>
      <c r="P270" s="93">
        <f t="shared" si="134"/>
        <v>0</v>
      </c>
      <c r="Q270" s="93">
        <f t="shared" si="134"/>
        <v>0</v>
      </c>
      <c r="R270" s="93">
        <f t="shared" si="134"/>
        <v>0</v>
      </c>
      <c r="S270" s="93">
        <f t="shared" si="134"/>
        <v>0</v>
      </c>
      <c r="T270" s="93">
        <f t="shared" si="134"/>
        <v>0</v>
      </c>
      <c r="U270" s="93">
        <f t="shared" si="134"/>
        <v>0</v>
      </c>
      <c r="V270" s="93">
        <f t="shared" si="134"/>
        <v>0</v>
      </c>
      <c r="W270" s="93">
        <f t="shared" si="134"/>
        <v>0</v>
      </c>
      <c r="X270" s="93">
        <f t="shared" si="134"/>
        <v>0</v>
      </c>
      <c r="Y270" s="93">
        <f t="shared" si="134"/>
        <v>0</v>
      </c>
      <c r="Z270" s="93">
        <f t="shared" si="134"/>
        <v>0</v>
      </c>
    </row>
    <row r="271" ht="15.75" customHeight="1" outlineLevel="2">
      <c r="D271" s="2" t="s">
        <v>236</v>
      </c>
      <c r="E271" s="19" t="str">
        <f>Currency</f>
        <v>usd</v>
      </c>
      <c r="K271" s="94">
        <f t="shared" ref="K271:Z271" si="135">SUM(K268:K270)</f>
        <v>-45000000</v>
      </c>
      <c r="L271" s="94" t="str">
        <f t="shared" si="135"/>
        <v>#REF!</v>
      </c>
      <c r="M271" s="94" t="str">
        <f t="shared" si="135"/>
        <v>#REF!</v>
      </c>
      <c r="N271" s="94" t="str">
        <f t="shared" si="135"/>
        <v>#REF!</v>
      </c>
      <c r="O271" s="94" t="str">
        <f t="shared" si="135"/>
        <v>#REF!</v>
      </c>
      <c r="P271" s="94" t="str">
        <f t="shared" si="135"/>
        <v>#REF!</v>
      </c>
      <c r="Q271" s="94" t="str">
        <f t="shared" si="135"/>
        <v>#REF!</v>
      </c>
      <c r="R271" s="94" t="str">
        <f t="shared" si="135"/>
        <v>#REF!</v>
      </c>
      <c r="S271" s="94" t="str">
        <f t="shared" si="135"/>
        <v>#REF!</v>
      </c>
      <c r="T271" s="94" t="str">
        <f t="shared" si="135"/>
        <v>#REF!</v>
      </c>
      <c r="U271" s="94" t="str">
        <f t="shared" si="135"/>
        <v>#REF!</v>
      </c>
      <c r="V271" s="94" t="str">
        <f t="shared" si="135"/>
        <v>#REF!</v>
      </c>
      <c r="W271" s="94" t="str">
        <f t="shared" si="135"/>
        <v>#REF!</v>
      </c>
      <c r="X271" s="94" t="str">
        <f t="shared" si="135"/>
        <v>#REF!</v>
      </c>
      <c r="Y271" s="94" t="str">
        <f t="shared" si="135"/>
        <v>#REF!</v>
      </c>
      <c r="Z271" s="94" t="str">
        <f t="shared" si="135"/>
        <v>#REF!</v>
      </c>
    </row>
    <row r="272" ht="15.75" customHeight="1" outlineLevel="2">
      <c r="E272" s="19"/>
    </row>
    <row r="273" ht="15.75" customHeight="1" outlineLevel="2">
      <c r="D273" s="17" t="s">
        <v>237</v>
      </c>
      <c r="E273" s="19" t="s">
        <v>69</v>
      </c>
      <c r="F273" s="113">
        <f>$F$64</f>
        <v>0.08422</v>
      </c>
      <c r="K273" s="117">
        <f>((1+$F$273)^-K$7)</f>
        <v>1</v>
      </c>
      <c r="L273" s="117">
        <f>((1+$F$273)^-L$7)*L$17</f>
        <v>0.922322038</v>
      </c>
      <c r="M273" s="117">
        <f t="shared" ref="M273:Z273" si="136">((1+$F$273)^-M$7)*M17</f>
        <v>0.8506779417</v>
      </c>
      <c r="N273" s="117">
        <f t="shared" si="136"/>
        <v>0.7845990128</v>
      </c>
      <c r="O273" s="117">
        <f t="shared" si="136"/>
        <v>0.7236529605</v>
      </c>
      <c r="P273" s="117">
        <f t="shared" si="136"/>
        <v>0.6674410733</v>
      </c>
      <c r="Q273" s="117">
        <f t="shared" si="136"/>
        <v>0.615595611</v>
      </c>
      <c r="R273" s="117">
        <f t="shared" si="136"/>
        <v>0.5677773985</v>
      </c>
      <c r="S273" s="117">
        <f t="shared" si="136"/>
        <v>0.5236736073</v>
      </c>
      <c r="T273" s="117">
        <f t="shared" si="136"/>
        <v>0.4829957087</v>
      </c>
      <c r="U273" s="117">
        <f t="shared" si="136"/>
        <v>0.4454775864</v>
      </c>
      <c r="V273" s="117">
        <f t="shared" si="136"/>
        <v>0.4108737953</v>
      </c>
      <c r="W273" s="117">
        <f t="shared" si="136"/>
        <v>0</v>
      </c>
      <c r="X273" s="117">
        <f t="shared" si="136"/>
        <v>0</v>
      </c>
      <c r="Y273" s="117">
        <f t="shared" si="136"/>
        <v>0</v>
      </c>
      <c r="Z273" s="117">
        <f t="shared" si="136"/>
        <v>0</v>
      </c>
    </row>
    <row r="274" ht="15.75" customHeight="1" outlineLevel="2">
      <c r="D274" s="17" t="s">
        <v>238</v>
      </c>
      <c r="E274" s="19" t="str">
        <f>Currency</f>
        <v>usd</v>
      </c>
      <c r="K274" s="17">
        <f t="shared" ref="K274:Z274" si="137">K271*K273</f>
        <v>-45000000</v>
      </c>
      <c r="L274" s="17" t="str">
        <f t="shared" si="137"/>
        <v>#REF!</v>
      </c>
      <c r="M274" s="17" t="str">
        <f t="shared" si="137"/>
        <v>#REF!</v>
      </c>
      <c r="N274" s="17" t="str">
        <f t="shared" si="137"/>
        <v>#REF!</v>
      </c>
      <c r="O274" s="17" t="str">
        <f t="shared" si="137"/>
        <v>#REF!</v>
      </c>
      <c r="P274" s="17" t="str">
        <f t="shared" si="137"/>
        <v>#REF!</v>
      </c>
      <c r="Q274" s="17" t="str">
        <f t="shared" si="137"/>
        <v>#REF!</v>
      </c>
      <c r="R274" s="17" t="str">
        <f t="shared" si="137"/>
        <v>#REF!</v>
      </c>
      <c r="S274" s="17" t="str">
        <f t="shared" si="137"/>
        <v>#REF!</v>
      </c>
      <c r="T274" s="17" t="str">
        <f t="shared" si="137"/>
        <v>#REF!</v>
      </c>
      <c r="U274" s="17" t="str">
        <f t="shared" si="137"/>
        <v>#REF!</v>
      </c>
      <c r="V274" s="17" t="str">
        <f t="shared" si="137"/>
        <v>#REF!</v>
      </c>
      <c r="W274" s="17" t="str">
        <f t="shared" si="137"/>
        <v>#REF!</v>
      </c>
      <c r="X274" s="17" t="str">
        <f t="shared" si="137"/>
        <v>#REF!</v>
      </c>
      <c r="Y274" s="17" t="str">
        <f t="shared" si="137"/>
        <v>#REF!</v>
      </c>
      <c r="Z274" s="17" t="str">
        <f t="shared" si="137"/>
        <v>#REF!</v>
      </c>
    </row>
    <row r="275" ht="15.75" customHeight="1" outlineLevel="2">
      <c r="E275" s="19"/>
    </row>
    <row r="276" ht="15.75" customHeight="1" outlineLevel="2">
      <c r="D276" s="2" t="s">
        <v>67</v>
      </c>
      <c r="E276" s="19" t="str">
        <f>Currency</f>
        <v>usd</v>
      </c>
      <c r="H276" s="118" t="str">
        <f>SUM(K274:Z274)</f>
        <v>#REF!</v>
      </c>
    </row>
    <row r="277" ht="15.75" customHeight="1" outlineLevel="2">
      <c r="D277" s="2" t="s">
        <v>68</v>
      </c>
      <c r="E277" s="19" t="str">
        <f>Currency</f>
        <v>usd</v>
      </c>
      <c r="H277" s="119" t="str">
        <f>IRR(K271:Z271,F273)</f>
        <v>#REF!</v>
      </c>
    </row>
    <row r="278" ht="15.75" customHeight="1" outlineLevel="2">
      <c r="E278" s="19"/>
    </row>
    <row r="279" ht="15.75" customHeight="1" outlineLevel="1">
      <c r="C279" s="14" t="s">
        <v>239</v>
      </c>
      <c r="D279" s="14"/>
      <c r="E279" s="14"/>
      <c r="F279" s="14"/>
      <c r="G279" s="14"/>
      <c r="H279" s="87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 outlineLevel="1">
      <c r="A280" s="19"/>
      <c r="B280" s="19"/>
      <c r="C280" s="19" t="s">
        <v>208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 outlineLevel="2">
      <c r="D281" s="74" t="s">
        <v>240</v>
      </c>
    </row>
    <row r="282" ht="15.75" customHeight="1" outlineLevel="2">
      <c r="D282" s="17" t="s">
        <v>212</v>
      </c>
      <c r="E282" s="19" t="str">
        <f>Currency</f>
        <v>usd</v>
      </c>
      <c r="K282" s="93">
        <f t="shared" ref="K282:Z282" si="138">K231</f>
        <v>0</v>
      </c>
      <c r="L282" s="93" t="str">
        <f t="shared" si="138"/>
        <v>#REF!</v>
      </c>
      <c r="M282" s="93" t="str">
        <f t="shared" si="138"/>
        <v>#REF!</v>
      </c>
      <c r="N282" s="93" t="str">
        <f t="shared" si="138"/>
        <v>#REF!</v>
      </c>
      <c r="O282" s="93" t="str">
        <f t="shared" si="138"/>
        <v>#REF!</v>
      </c>
      <c r="P282" s="93" t="str">
        <f t="shared" si="138"/>
        <v>#REF!</v>
      </c>
      <c r="Q282" s="93" t="str">
        <f t="shared" si="138"/>
        <v>#REF!</v>
      </c>
      <c r="R282" s="93" t="str">
        <f t="shared" si="138"/>
        <v>#REF!</v>
      </c>
      <c r="S282" s="93" t="str">
        <f t="shared" si="138"/>
        <v>#REF!</v>
      </c>
      <c r="T282" s="93" t="str">
        <f t="shared" si="138"/>
        <v>#REF!</v>
      </c>
      <c r="U282" s="93" t="str">
        <f t="shared" si="138"/>
        <v>#REF!</v>
      </c>
      <c r="V282" s="93" t="str">
        <f t="shared" si="138"/>
        <v>#REF!</v>
      </c>
      <c r="W282" s="93" t="str">
        <f t="shared" si="138"/>
        <v>#REF!</v>
      </c>
      <c r="X282" s="93" t="str">
        <f t="shared" si="138"/>
        <v>#REF!</v>
      </c>
      <c r="Y282" s="93" t="str">
        <f t="shared" si="138"/>
        <v>#REF!</v>
      </c>
      <c r="Z282" s="93" t="str">
        <f t="shared" si="138"/>
        <v>#REF!</v>
      </c>
    </row>
    <row r="283" ht="15.75" customHeight="1" outlineLevel="2">
      <c r="D283" s="17" t="s">
        <v>241</v>
      </c>
      <c r="E283" s="19" t="str">
        <f>Currency</f>
        <v>usd</v>
      </c>
      <c r="K283" s="93">
        <f t="shared" ref="K283:Z283" si="139">K236</f>
        <v>-45000000</v>
      </c>
      <c r="L283" s="93">
        <f t="shared" si="139"/>
        <v>0</v>
      </c>
      <c r="M283" s="93">
        <f t="shared" si="139"/>
        <v>0</v>
      </c>
      <c r="N283" s="93">
        <f t="shared" si="139"/>
        <v>0</v>
      </c>
      <c r="O283" s="93">
        <f t="shared" si="139"/>
        <v>0</v>
      </c>
      <c r="P283" s="93">
        <f t="shared" si="139"/>
        <v>0</v>
      </c>
      <c r="Q283" s="93">
        <f t="shared" si="139"/>
        <v>0</v>
      </c>
      <c r="R283" s="93">
        <f t="shared" si="139"/>
        <v>0</v>
      </c>
      <c r="S283" s="93">
        <f t="shared" si="139"/>
        <v>0</v>
      </c>
      <c r="T283" s="93">
        <f t="shared" si="139"/>
        <v>0</v>
      </c>
      <c r="U283" s="93">
        <f t="shared" si="139"/>
        <v>0</v>
      </c>
      <c r="V283" s="93">
        <f t="shared" si="139"/>
        <v>0</v>
      </c>
      <c r="W283" s="93">
        <f t="shared" si="139"/>
        <v>0</v>
      </c>
      <c r="X283" s="93">
        <f t="shared" si="139"/>
        <v>0</v>
      </c>
      <c r="Y283" s="93">
        <f t="shared" si="139"/>
        <v>0</v>
      </c>
      <c r="Z283" s="93">
        <f t="shared" si="139"/>
        <v>0</v>
      </c>
    </row>
    <row r="284" ht="15.75" customHeight="1" outlineLevel="2">
      <c r="D284" s="17" t="s">
        <v>242</v>
      </c>
      <c r="E284" s="19" t="str">
        <f>Currency</f>
        <v>usd</v>
      </c>
      <c r="K284" s="93">
        <f>K75</f>
        <v>13500000</v>
      </c>
      <c r="L284" s="17" t="str">
        <f>L218-K218</f>
        <v>#REF!</v>
      </c>
      <c r="M284" s="17" t="str">
        <f t="shared" ref="M284:Z284" si="140">M242</f>
        <v>#REF!</v>
      </c>
      <c r="N284" s="17" t="str">
        <f t="shared" si="140"/>
        <v>#REF!</v>
      </c>
      <c r="O284" s="17" t="str">
        <f t="shared" si="140"/>
        <v>#REF!</v>
      </c>
      <c r="P284" s="17" t="str">
        <f t="shared" si="140"/>
        <v>#REF!</v>
      </c>
      <c r="Q284" s="17" t="str">
        <f t="shared" si="140"/>
        <v>#REF!</v>
      </c>
      <c r="R284" s="17" t="str">
        <f t="shared" si="140"/>
        <v>#REF!</v>
      </c>
      <c r="S284" s="17" t="str">
        <f t="shared" si="140"/>
        <v>#REF!</v>
      </c>
      <c r="T284" s="17" t="str">
        <f t="shared" si="140"/>
        <v>#REF!</v>
      </c>
      <c r="U284" s="17" t="str">
        <f t="shared" si="140"/>
        <v>#REF!</v>
      </c>
      <c r="V284" s="17" t="str">
        <f t="shared" si="140"/>
        <v>#REF!</v>
      </c>
      <c r="W284" s="17" t="str">
        <f t="shared" si="140"/>
        <v>#REF!</v>
      </c>
      <c r="X284" s="17" t="str">
        <f t="shared" si="140"/>
        <v>#REF!</v>
      </c>
      <c r="Y284" s="17" t="str">
        <f t="shared" si="140"/>
        <v>#REF!</v>
      </c>
      <c r="Z284" s="17" t="str">
        <f t="shared" si="140"/>
        <v>#REF!</v>
      </c>
    </row>
    <row r="285" ht="15.75" customHeight="1" outlineLevel="2">
      <c r="D285" s="2" t="s">
        <v>243</v>
      </c>
      <c r="E285" s="19" t="str">
        <f>Currency</f>
        <v>usd</v>
      </c>
      <c r="K285" s="94">
        <f t="shared" ref="K285:Z285" si="141">SUM(K282:K284)</f>
        <v>-31500000</v>
      </c>
      <c r="L285" s="94" t="str">
        <f t="shared" si="141"/>
        <v>#REF!</v>
      </c>
      <c r="M285" s="94" t="str">
        <f t="shared" si="141"/>
        <v>#REF!</v>
      </c>
      <c r="N285" s="94" t="str">
        <f t="shared" si="141"/>
        <v>#REF!</v>
      </c>
      <c r="O285" s="94" t="str">
        <f t="shared" si="141"/>
        <v>#REF!</v>
      </c>
      <c r="P285" s="94" t="str">
        <f t="shared" si="141"/>
        <v>#REF!</v>
      </c>
      <c r="Q285" s="94" t="str">
        <f t="shared" si="141"/>
        <v>#REF!</v>
      </c>
      <c r="R285" s="94" t="str">
        <f t="shared" si="141"/>
        <v>#REF!</v>
      </c>
      <c r="S285" s="94" t="str">
        <f t="shared" si="141"/>
        <v>#REF!</v>
      </c>
      <c r="T285" s="94" t="str">
        <f t="shared" si="141"/>
        <v>#REF!</v>
      </c>
      <c r="U285" s="94" t="str">
        <f t="shared" si="141"/>
        <v>#REF!</v>
      </c>
      <c r="V285" s="94" t="str">
        <f t="shared" si="141"/>
        <v>#REF!</v>
      </c>
      <c r="W285" s="94" t="str">
        <f t="shared" si="141"/>
        <v>#REF!</v>
      </c>
      <c r="X285" s="94" t="str">
        <f t="shared" si="141"/>
        <v>#REF!</v>
      </c>
      <c r="Y285" s="94" t="str">
        <f t="shared" si="141"/>
        <v>#REF!</v>
      </c>
      <c r="Z285" s="94" t="str">
        <f t="shared" si="141"/>
        <v>#REF!</v>
      </c>
    </row>
    <row r="286" ht="15.75" customHeight="1" outlineLevel="2">
      <c r="E286" s="19"/>
    </row>
    <row r="287" ht="15.75" customHeight="1" outlineLevel="2">
      <c r="D287" s="17" t="s">
        <v>244</v>
      </c>
      <c r="E287" s="19" t="s">
        <v>136</v>
      </c>
      <c r="F287" s="113">
        <f>F61</f>
        <v>0.1</v>
      </c>
      <c r="K287" s="117">
        <f>((1+$F$287)^-K$7)</f>
        <v>1</v>
      </c>
      <c r="L287" s="117">
        <f t="shared" ref="L287:Z287" si="142">((1+$F$287)^-L$7)*L$17</f>
        <v>0.9090909091</v>
      </c>
      <c r="M287" s="117">
        <f t="shared" si="142"/>
        <v>0.826446281</v>
      </c>
      <c r="N287" s="117">
        <f t="shared" si="142"/>
        <v>0.7513148009</v>
      </c>
      <c r="O287" s="117">
        <f t="shared" si="142"/>
        <v>0.6830134554</v>
      </c>
      <c r="P287" s="117">
        <f t="shared" si="142"/>
        <v>0.6209213231</v>
      </c>
      <c r="Q287" s="117">
        <f t="shared" si="142"/>
        <v>0.5644739301</v>
      </c>
      <c r="R287" s="117">
        <f t="shared" si="142"/>
        <v>0.5131581182</v>
      </c>
      <c r="S287" s="117">
        <f t="shared" si="142"/>
        <v>0.4665073802</v>
      </c>
      <c r="T287" s="117">
        <f t="shared" si="142"/>
        <v>0.4240976184</v>
      </c>
      <c r="U287" s="117">
        <f t="shared" si="142"/>
        <v>0.3855432894</v>
      </c>
      <c r="V287" s="117">
        <f t="shared" si="142"/>
        <v>0.3504938995</v>
      </c>
      <c r="W287" s="117">
        <f t="shared" si="142"/>
        <v>0</v>
      </c>
      <c r="X287" s="117">
        <f t="shared" si="142"/>
        <v>0</v>
      </c>
      <c r="Y287" s="117">
        <f t="shared" si="142"/>
        <v>0</v>
      </c>
      <c r="Z287" s="117">
        <f t="shared" si="142"/>
        <v>0</v>
      </c>
    </row>
    <row r="288" ht="15.75" customHeight="1" outlineLevel="2">
      <c r="D288" s="17" t="s">
        <v>238</v>
      </c>
      <c r="E288" s="19" t="s">
        <v>136</v>
      </c>
      <c r="K288" s="17">
        <f t="shared" ref="K288:Z288" si="143">K285*K287</f>
        <v>-31500000</v>
      </c>
      <c r="L288" s="17" t="str">
        <f t="shared" si="143"/>
        <v>#REF!</v>
      </c>
      <c r="M288" s="17" t="str">
        <f t="shared" si="143"/>
        <v>#REF!</v>
      </c>
      <c r="N288" s="17" t="str">
        <f t="shared" si="143"/>
        <v>#REF!</v>
      </c>
      <c r="O288" s="17" t="str">
        <f t="shared" si="143"/>
        <v>#REF!</v>
      </c>
      <c r="P288" s="17" t="str">
        <f t="shared" si="143"/>
        <v>#REF!</v>
      </c>
      <c r="Q288" s="17" t="str">
        <f t="shared" si="143"/>
        <v>#REF!</v>
      </c>
      <c r="R288" s="17" t="str">
        <f t="shared" si="143"/>
        <v>#REF!</v>
      </c>
      <c r="S288" s="17" t="str">
        <f t="shared" si="143"/>
        <v>#REF!</v>
      </c>
      <c r="T288" s="17" t="str">
        <f t="shared" si="143"/>
        <v>#REF!</v>
      </c>
      <c r="U288" s="17" t="str">
        <f t="shared" si="143"/>
        <v>#REF!</v>
      </c>
      <c r="V288" s="17" t="str">
        <f t="shared" si="143"/>
        <v>#REF!</v>
      </c>
      <c r="W288" s="17" t="str">
        <f t="shared" si="143"/>
        <v>#REF!</v>
      </c>
      <c r="X288" s="17" t="str">
        <f t="shared" si="143"/>
        <v>#REF!</v>
      </c>
      <c r="Y288" s="17" t="str">
        <f t="shared" si="143"/>
        <v>#REF!</v>
      </c>
      <c r="Z288" s="17" t="str">
        <f t="shared" si="143"/>
        <v>#REF!</v>
      </c>
    </row>
    <row r="289" ht="15.75" customHeight="1" outlineLevel="2">
      <c r="E289" s="19"/>
    </row>
    <row r="290" ht="15.75" customHeight="1" outlineLevel="2">
      <c r="D290" s="2" t="s">
        <v>67</v>
      </c>
      <c r="E290" s="19" t="str">
        <f>Currency</f>
        <v>usd</v>
      </c>
      <c r="H290" s="118" t="str">
        <f>SUM(K288:Z288)</f>
        <v>#REF!</v>
      </c>
    </row>
    <row r="291" ht="15.75" customHeight="1" outlineLevel="2">
      <c r="D291" s="2" t="s">
        <v>68</v>
      </c>
      <c r="E291" s="19" t="str">
        <f>Currency</f>
        <v>usd</v>
      </c>
      <c r="H291" s="119" t="str">
        <f>IRR(K285:Z285,F287)</f>
        <v>#REF!</v>
      </c>
    </row>
    <row r="292" ht="15.75" customHeight="1" outlineLevel="2">
      <c r="E292" s="19"/>
    </row>
    <row r="293" ht="15.75" customHeight="1" outlineLevel="2">
      <c r="D293" s="17" t="s">
        <v>212</v>
      </c>
      <c r="E293" s="19" t="str">
        <f>Currency</f>
        <v>usd</v>
      </c>
      <c r="K293" s="93">
        <f t="shared" ref="K293:Z293" si="144">K282</f>
        <v>0</v>
      </c>
      <c r="L293" s="93" t="str">
        <f t="shared" si="144"/>
        <v>#REF!</v>
      </c>
      <c r="M293" s="93" t="str">
        <f t="shared" si="144"/>
        <v>#REF!</v>
      </c>
      <c r="N293" s="93" t="str">
        <f t="shared" si="144"/>
        <v>#REF!</v>
      </c>
      <c r="O293" s="93" t="str">
        <f t="shared" si="144"/>
        <v>#REF!</v>
      </c>
      <c r="P293" s="93" t="str">
        <f t="shared" si="144"/>
        <v>#REF!</v>
      </c>
      <c r="Q293" s="93" t="str">
        <f t="shared" si="144"/>
        <v>#REF!</v>
      </c>
      <c r="R293" s="93" t="str">
        <f t="shared" si="144"/>
        <v>#REF!</v>
      </c>
      <c r="S293" s="93" t="str">
        <f t="shared" si="144"/>
        <v>#REF!</v>
      </c>
      <c r="T293" s="93" t="str">
        <f t="shared" si="144"/>
        <v>#REF!</v>
      </c>
      <c r="U293" s="93" t="str">
        <f t="shared" si="144"/>
        <v>#REF!</v>
      </c>
      <c r="V293" s="93" t="str">
        <f t="shared" si="144"/>
        <v>#REF!</v>
      </c>
      <c r="W293" s="93" t="str">
        <f t="shared" si="144"/>
        <v>#REF!</v>
      </c>
      <c r="X293" s="93" t="str">
        <f t="shared" si="144"/>
        <v>#REF!</v>
      </c>
      <c r="Y293" s="93" t="str">
        <f t="shared" si="144"/>
        <v>#REF!</v>
      </c>
      <c r="Z293" s="93" t="str">
        <f t="shared" si="144"/>
        <v>#REF!</v>
      </c>
    </row>
    <row r="294" ht="15.75" customHeight="1" outlineLevel="2">
      <c r="D294" s="17" t="s">
        <v>241</v>
      </c>
      <c r="E294" s="19" t="str">
        <f>Currency</f>
        <v>usd</v>
      </c>
      <c r="K294" s="93">
        <f t="shared" ref="K294:Z294" si="145">K283</f>
        <v>-45000000</v>
      </c>
      <c r="L294" s="93">
        <f t="shared" si="145"/>
        <v>0</v>
      </c>
      <c r="M294" s="93">
        <f t="shared" si="145"/>
        <v>0</v>
      </c>
      <c r="N294" s="93">
        <f t="shared" si="145"/>
        <v>0</v>
      </c>
      <c r="O294" s="93">
        <f t="shared" si="145"/>
        <v>0</v>
      </c>
      <c r="P294" s="93">
        <f t="shared" si="145"/>
        <v>0</v>
      </c>
      <c r="Q294" s="93">
        <f t="shared" si="145"/>
        <v>0</v>
      </c>
      <c r="R294" s="93">
        <f t="shared" si="145"/>
        <v>0</v>
      </c>
      <c r="S294" s="93">
        <f t="shared" si="145"/>
        <v>0</v>
      </c>
      <c r="T294" s="93">
        <f t="shared" si="145"/>
        <v>0</v>
      </c>
      <c r="U294" s="93">
        <f t="shared" si="145"/>
        <v>0</v>
      </c>
      <c r="V294" s="93">
        <f t="shared" si="145"/>
        <v>0</v>
      </c>
      <c r="W294" s="93">
        <f t="shared" si="145"/>
        <v>0</v>
      </c>
      <c r="X294" s="93">
        <f t="shared" si="145"/>
        <v>0</v>
      </c>
      <c r="Y294" s="93">
        <f t="shared" si="145"/>
        <v>0</v>
      </c>
      <c r="Z294" s="93">
        <f t="shared" si="145"/>
        <v>0</v>
      </c>
    </row>
    <row r="295" ht="15.75" customHeight="1" outlineLevel="2">
      <c r="D295" s="17" t="s">
        <v>242</v>
      </c>
      <c r="E295" s="19" t="str">
        <f>Currency</f>
        <v>usd</v>
      </c>
      <c r="K295" s="93">
        <f t="shared" ref="K295:Z295" si="146">K284</f>
        <v>13500000</v>
      </c>
      <c r="L295" s="17" t="str">
        <f t="shared" si="146"/>
        <v>#REF!</v>
      </c>
      <c r="M295" s="17" t="str">
        <f t="shared" si="146"/>
        <v>#REF!</v>
      </c>
      <c r="N295" s="17" t="str">
        <f t="shared" si="146"/>
        <v>#REF!</v>
      </c>
      <c r="O295" s="17" t="str">
        <f t="shared" si="146"/>
        <v>#REF!</v>
      </c>
      <c r="P295" s="17" t="str">
        <f t="shared" si="146"/>
        <v>#REF!</v>
      </c>
      <c r="Q295" s="17" t="str">
        <f t="shared" si="146"/>
        <v>#REF!</v>
      </c>
      <c r="R295" s="17" t="str">
        <f t="shared" si="146"/>
        <v>#REF!</v>
      </c>
      <c r="S295" s="17" t="str">
        <f t="shared" si="146"/>
        <v>#REF!</v>
      </c>
      <c r="T295" s="17" t="str">
        <f t="shared" si="146"/>
        <v>#REF!</v>
      </c>
      <c r="U295" s="17" t="str">
        <f t="shared" si="146"/>
        <v>#REF!</v>
      </c>
      <c r="V295" s="17" t="str">
        <f t="shared" si="146"/>
        <v>#REF!</v>
      </c>
      <c r="W295" s="17" t="str">
        <f t="shared" si="146"/>
        <v>#REF!</v>
      </c>
      <c r="X295" s="17" t="str">
        <f t="shared" si="146"/>
        <v>#REF!</v>
      </c>
      <c r="Y295" s="17" t="str">
        <f t="shared" si="146"/>
        <v>#REF!</v>
      </c>
      <c r="Z295" s="17" t="str">
        <f t="shared" si="146"/>
        <v>#REF!</v>
      </c>
    </row>
    <row r="296" ht="15.75" customHeight="1" outlineLevel="2">
      <c r="D296" s="17" t="s">
        <v>245</v>
      </c>
      <c r="E296" s="19" t="str">
        <f>Currency</f>
        <v>usd</v>
      </c>
      <c r="K296" s="93">
        <f>F78</f>
        <v>6300000</v>
      </c>
      <c r="L296" s="17" t="str">
        <f t="shared" ref="L296:Z296" si="147">L243</f>
        <v>#REF!</v>
      </c>
      <c r="M296" s="17" t="str">
        <f t="shared" si="147"/>
        <v>#REF!</v>
      </c>
      <c r="N296" s="17" t="str">
        <f t="shared" si="147"/>
        <v>#REF!</v>
      </c>
      <c r="O296" s="17" t="str">
        <f t="shared" si="147"/>
        <v>#REF!</v>
      </c>
      <c r="P296" s="17" t="str">
        <f t="shared" si="147"/>
        <v>#REF!</v>
      </c>
      <c r="Q296" s="17" t="str">
        <f t="shared" si="147"/>
        <v>#REF!</v>
      </c>
      <c r="R296" s="17" t="str">
        <f t="shared" si="147"/>
        <v>#REF!</v>
      </c>
      <c r="S296" s="17" t="str">
        <f t="shared" si="147"/>
        <v>#REF!</v>
      </c>
      <c r="T296" s="17" t="str">
        <f t="shared" si="147"/>
        <v>#REF!</v>
      </c>
      <c r="U296" s="17" t="str">
        <f t="shared" si="147"/>
        <v>#REF!</v>
      </c>
      <c r="V296" s="17" t="str">
        <f t="shared" si="147"/>
        <v>#REF!</v>
      </c>
      <c r="W296" s="17" t="str">
        <f t="shared" si="147"/>
        <v>#REF!</v>
      </c>
      <c r="X296" s="17" t="str">
        <f t="shared" si="147"/>
        <v>#REF!</v>
      </c>
      <c r="Y296" s="17" t="str">
        <f t="shared" si="147"/>
        <v>#REF!</v>
      </c>
      <c r="Z296" s="17" t="str">
        <f t="shared" si="147"/>
        <v>#REF!</v>
      </c>
    </row>
    <row r="297" ht="15.75" customHeight="1" outlineLevel="2">
      <c r="D297" s="2" t="s">
        <v>243</v>
      </c>
      <c r="E297" s="19" t="str">
        <f>Currency</f>
        <v>usd</v>
      </c>
      <c r="K297" s="94">
        <f t="shared" ref="K297:Z297" si="148">SUM(K293:K296)</f>
        <v>-25200000</v>
      </c>
      <c r="L297" s="94" t="str">
        <f t="shared" si="148"/>
        <v>#REF!</v>
      </c>
      <c r="M297" s="94" t="str">
        <f t="shared" si="148"/>
        <v>#REF!</v>
      </c>
      <c r="N297" s="94" t="str">
        <f t="shared" si="148"/>
        <v>#REF!</v>
      </c>
      <c r="O297" s="94" t="str">
        <f t="shared" si="148"/>
        <v>#REF!</v>
      </c>
      <c r="P297" s="94" t="str">
        <f t="shared" si="148"/>
        <v>#REF!</v>
      </c>
      <c r="Q297" s="94" t="str">
        <f t="shared" si="148"/>
        <v>#REF!</v>
      </c>
      <c r="R297" s="94" t="str">
        <f t="shared" si="148"/>
        <v>#REF!</v>
      </c>
      <c r="S297" s="94" t="str">
        <f t="shared" si="148"/>
        <v>#REF!</v>
      </c>
      <c r="T297" s="94" t="str">
        <f t="shared" si="148"/>
        <v>#REF!</v>
      </c>
      <c r="U297" s="94" t="str">
        <f t="shared" si="148"/>
        <v>#REF!</v>
      </c>
      <c r="V297" s="94" t="str">
        <f t="shared" si="148"/>
        <v>#REF!</v>
      </c>
      <c r="W297" s="94" t="str">
        <f t="shared" si="148"/>
        <v>#REF!</v>
      </c>
      <c r="X297" s="94" t="str">
        <f t="shared" si="148"/>
        <v>#REF!</v>
      </c>
      <c r="Y297" s="94" t="str">
        <f t="shared" si="148"/>
        <v>#REF!</v>
      </c>
      <c r="Z297" s="94" t="str">
        <f t="shared" si="148"/>
        <v>#REF!</v>
      </c>
    </row>
    <row r="298" ht="15.75" customHeight="1" outlineLevel="2">
      <c r="E298" s="19"/>
    </row>
    <row r="299" ht="15.75" customHeight="1" outlineLevel="2">
      <c r="D299" s="17" t="str">
        <f>D287</f>
        <v>Discounting factor</v>
      </c>
      <c r="E299" s="19" t="s">
        <v>136</v>
      </c>
      <c r="F299" s="113">
        <f>F287</f>
        <v>0.1</v>
      </c>
      <c r="K299" s="117">
        <f t="shared" ref="K299:Z299" si="149">K287</f>
        <v>1</v>
      </c>
      <c r="L299" s="117">
        <f t="shared" si="149"/>
        <v>0.9090909091</v>
      </c>
      <c r="M299" s="117">
        <f t="shared" si="149"/>
        <v>0.826446281</v>
      </c>
      <c r="N299" s="117">
        <f t="shared" si="149"/>
        <v>0.7513148009</v>
      </c>
      <c r="O299" s="117">
        <f t="shared" si="149"/>
        <v>0.6830134554</v>
      </c>
      <c r="P299" s="117">
        <f t="shared" si="149"/>
        <v>0.6209213231</v>
      </c>
      <c r="Q299" s="117">
        <f t="shared" si="149"/>
        <v>0.5644739301</v>
      </c>
      <c r="R299" s="117">
        <f t="shared" si="149"/>
        <v>0.5131581182</v>
      </c>
      <c r="S299" s="117">
        <f t="shared" si="149"/>
        <v>0.4665073802</v>
      </c>
      <c r="T299" s="117">
        <f t="shared" si="149"/>
        <v>0.4240976184</v>
      </c>
      <c r="U299" s="117">
        <f t="shared" si="149"/>
        <v>0.3855432894</v>
      </c>
      <c r="V299" s="117">
        <f t="shared" si="149"/>
        <v>0.3504938995</v>
      </c>
      <c r="W299" s="117">
        <f t="shared" si="149"/>
        <v>0</v>
      </c>
      <c r="X299" s="117">
        <f t="shared" si="149"/>
        <v>0</v>
      </c>
      <c r="Y299" s="117">
        <f t="shared" si="149"/>
        <v>0</v>
      </c>
      <c r="Z299" s="117">
        <f t="shared" si="149"/>
        <v>0</v>
      </c>
    </row>
    <row r="300" ht="15.75" customHeight="1" outlineLevel="2">
      <c r="D300" s="17" t="s">
        <v>246</v>
      </c>
      <c r="E300" s="19" t="str">
        <f>Currency</f>
        <v>usd</v>
      </c>
      <c r="K300" s="17">
        <f t="shared" ref="K300:Z300" si="150">K297*K299</f>
        <v>-25200000</v>
      </c>
      <c r="L300" s="17" t="str">
        <f t="shared" si="150"/>
        <v>#REF!</v>
      </c>
      <c r="M300" s="17" t="str">
        <f t="shared" si="150"/>
        <v>#REF!</v>
      </c>
      <c r="N300" s="17" t="str">
        <f t="shared" si="150"/>
        <v>#REF!</v>
      </c>
      <c r="O300" s="17" t="str">
        <f t="shared" si="150"/>
        <v>#REF!</v>
      </c>
      <c r="P300" s="17" t="str">
        <f t="shared" si="150"/>
        <v>#REF!</v>
      </c>
      <c r="Q300" s="17" t="str">
        <f t="shared" si="150"/>
        <v>#REF!</v>
      </c>
      <c r="R300" s="17" t="str">
        <f t="shared" si="150"/>
        <v>#REF!</v>
      </c>
      <c r="S300" s="17" t="str">
        <f t="shared" si="150"/>
        <v>#REF!</v>
      </c>
      <c r="T300" s="17" t="str">
        <f t="shared" si="150"/>
        <v>#REF!</v>
      </c>
      <c r="U300" s="17" t="str">
        <f t="shared" si="150"/>
        <v>#REF!</v>
      </c>
      <c r="V300" s="17" t="str">
        <f t="shared" si="150"/>
        <v>#REF!</v>
      </c>
      <c r="W300" s="17" t="str">
        <f t="shared" si="150"/>
        <v>#REF!</v>
      </c>
      <c r="X300" s="17" t="str">
        <f t="shared" si="150"/>
        <v>#REF!</v>
      </c>
      <c r="Y300" s="17" t="str">
        <f t="shared" si="150"/>
        <v>#REF!</v>
      </c>
      <c r="Z300" s="17" t="str">
        <f t="shared" si="150"/>
        <v>#REF!</v>
      </c>
    </row>
    <row r="301" ht="15.75" customHeight="1" outlineLevel="2">
      <c r="E301" s="19"/>
    </row>
    <row r="302" ht="15.75" customHeight="1" outlineLevel="2">
      <c r="D302" s="2" t="s">
        <v>67</v>
      </c>
      <c r="E302" s="19" t="str">
        <f>Currency</f>
        <v>usd</v>
      </c>
      <c r="H302" s="118" t="str">
        <f>SUM(K300:Z300)</f>
        <v>#REF!</v>
      </c>
    </row>
    <row r="303" ht="15.75" customHeight="1" outlineLevel="2">
      <c r="D303" s="2" t="s">
        <v>68</v>
      </c>
      <c r="E303" s="19" t="str">
        <f>Currency</f>
        <v>usd</v>
      </c>
      <c r="H303" s="119" t="str">
        <f>IRR(K297:Z297,F299)</f>
        <v>#REF!</v>
      </c>
    </row>
    <row r="304" ht="15.75" customHeight="1" outlineLevel="2">
      <c r="E304" s="19"/>
    </row>
    <row r="305" ht="15.75" customHeight="1" outlineLevel="2">
      <c r="E305" s="19"/>
    </row>
    <row r="306" ht="15.75" customHeight="1" outlineLevel="1">
      <c r="C306" s="14" t="s">
        <v>247</v>
      </c>
      <c r="D306" s="14"/>
      <c r="E306" s="14"/>
      <c r="F306" s="14"/>
      <c r="G306" s="14"/>
      <c r="H306" s="87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 outlineLevel="1">
      <c r="A307" s="19"/>
      <c r="B307" s="19"/>
      <c r="C307" s="19" t="s">
        <v>208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 outlineLevel="2">
      <c r="D308" s="74" t="s">
        <v>71</v>
      </c>
    </row>
    <row r="309" ht="15.75" customHeight="1" outlineLevel="2">
      <c r="D309" s="17" t="s">
        <v>248</v>
      </c>
      <c r="E309" s="19" t="str">
        <f>Currency</f>
        <v>usd</v>
      </c>
      <c r="K309" s="93">
        <f t="shared" ref="K309:Z309" si="151">K271</f>
        <v>-45000000</v>
      </c>
      <c r="L309" s="93" t="str">
        <f t="shared" si="151"/>
        <v>#REF!</v>
      </c>
      <c r="M309" s="93" t="str">
        <f t="shared" si="151"/>
        <v>#REF!</v>
      </c>
      <c r="N309" s="93" t="str">
        <f t="shared" si="151"/>
        <v>#REF!</v>
      </c>
      <c r="O309" s="93" t="str">
        <f t="shared" si="151"/>
        <v>#REF!</v>
      </c>
      <c r="P309" s="93" t="str">
        <f t="shared" si="151"/>
        <v>#REF!</v>
      </c>
      <c r="Q309" s="93" t="str">
        <f t="shared" si="151"/>
        <v>#REF!</v>
      </c>
      <c r="R309" s="93" t="str">
        <f t="shared" si="151"/>
        <v>#REF!</v>
      </c>
      <c r="S309" s="93" t="str">
        <f t="shared" si="151"/>
        <v>#REF!</v>
      </c>
      <c r="T309" s="93" t="str">
        <f t="shared" si="151"/>
        <v>#REF!</v>
      </c>
      <c r="U309" s="93" t="str">
        <f t="shared" si="151"/>
        <v>#REF!</v>
      </c>
      <c r="V309" s="93" t="str">
        <f t="shared" si="151"/>
        <v>#REF!</v>
      </c>
      <c r="W309" s="93" t="str">
        <f t="shared" si="151"/>
        <v>#REF!</v>
      </c>
      <c r="X309" s="93" t="str">
        <f t="shared" si="151"/>
        <v>#REF!</v>
      </c>
      <c r="Y309" s="93" t="str">
        <f t="shared" si="151"/>
        <v>#REF!</v>
      </c>
      <c r="Z309" s="93" t="str">
        <f t="shared" si="151"/>
        <v>#REF!</v>
      </c>
    </row>
    <row r="310" ht="15.75" customHeight="1" outlineLevel="2">
      <c r="D310" s="17" t="s">
        <v>249</v>
      </c>
      <c r="E310" s="19" t="str">
        <f>Currency</f>
        <v>usd</v>
      </c>
      <c r="K310" s="120">
        <f t="shared" ref="K310:Z310" si="152">SUM($K$309:K309)</f>
        <v>-45000000</v>
      </c>
      <c r="L310" s="120" t="str">
        <f t="shared" si="152"/>
        <v>#REF!</v>
      </c>
      <c r="M310" s="120" t="str">
        <f t="shared" si="152"/>
        <v>#REF!</v>
      </c>
      <c r="N310" s="120" t="str">
        <f t="shared" si="152"/>
        <v>#REF!</v>
      </c>
      <c r="O310" s="120" t="str">
        <f t="shared" si="152"/>
        <v>#REF!</v>
      </c>
      <c r="P310" s="120" t="str">
        <f t="shared" si="152"/>
        <v>#REF!</v>
      </c>
      <c r="Q310" s="120" t="str">
        <f t="shared" si="152"/>
        <v>#REF!</v>
      </c>
      <c r="R310" s="120" t="str">
        <f t="shared" si="152"/>
        <v>#REF!</v>
      </c>
      <c r="S310" s="120" t="str">
        <f t="shared" si="152"/>
        <v>#REF!</v>
      </c>
      <c r="T310" s="120" t="str">
        <f t="shared" si="152"/>
        <v>#REF!</v>
      </c>
      <c r="U310" s="120" t="str">
        <f t="shared" si="152"/>
        <v>#REF!</v>
      </c>
      <c r="V310" s="120" t="str">
        <f t="shared" si="152"/>
        <v>#REF!</v>
      </c>
      <c r="W310" s="120" t="str">
        <f t="shared" si="152"/>
        <v>#REF!</v>
      </c>
      <c r="X310" s="120" t="str">
        <f t="shared" si="152"/>
        <v>#REF!</v>
      </c>
      <c r="Y310" s="120" t="str">
        <f t="shared" si="152"/>
        <v>#REF!</v>
      </c>
      <c r="Z310" s="120" t="str">
        <f t="shared" si="152"/>
        <v>#REF!</v>
      </c>
    </row>
    <row r="311" ht="15.75" customHeight="1" outlineLevel="2">
      <c r="D311" s="2" t="s">
        <v>71</v>
      </c>
      <c r="E311" s="19" t="s">
        <v>72</v>
      </c>
      <c r="H311" s="121" t="str">
        <f>MAX(K311:Z311)</f>
        <v>#REF!</v>
      </c>
      <c r="L311" s="17" t="str">
        <f t="shared" ref="L311:Z311" si="153">IF(AND(K310&lt;0,L310&gt;0),L7+ABS(K310/L309),"")</f>
        <v>#REF!</v>
      </c>
      <c r="M311" s="17" t="str">
        <f t="shared" si="153"/>
        <v>#REF!</v>
      </c>
      <c r="N311" s="17" t="str">
        <f t="shared" si="153"/>
        <v>#REF!</v>
      </c>
      <c r="O311" s="17" t="str">
        <f t="shared" si="153"/>
        <v>#REF!</v>
      </c>
      <c r="P311" s="17" t="str">
        <f t="shared" si="153"/>
        <v>#REF!</v>
      </c>
      <c r="Q311" s="17" t="str">
        <f t="shared" si="153"/>
        <v>#REF!</v>
      </c>
      <c r="R311" s="17" t="str">
        <f t="shared" si="153"/>
        <v>#REF!</v>
      </c>
      <c r="S311" s="17" t="str">
        <f t="shared" si="153"/>
        <v>#REF!</v>
      </c>
      <c r="T311" s="17" t="str">
        <f t="shared" si="153"/>
        <v>#REF!</v>
      </c>
      <c r="U311" s="17" t="str">
        <f t="shared" si="153"/>
        <v>#REF!</v>
      </c>
      <c r="V311" s="17" t="str">
        <f t="shared" si="153"/>
        <v>#REF!</v>
      </c>
      <c r="W311" s="17" t="str">
        <f t="shared" si="153"/>
        <v>#REF!</v>
      </c>
      <c r="X311" s="17" t="str">
        <f t="shared" si="153"/>
        <v>#REF!</v>
      </c>
      <c r="Y311" s="17" t="str">
        <f t="shared" si="153"/>
        <v>#REF!</v>
      </c>
      <c r="Z311" s="17" t="str">
        <f t="shared" si="153"/>
        <v>#REF!</v>
      </c>
    </row>
    <row r="312" ht="15.75" customHeight="1" outlineLevel="2">
      <c r="E312" s="19"/>
    </row>
    <row r="313" ht="15.75" customHeight="1" outlineLevel="2">
      <c r="D313" s="74" t="s">
        <v>73</v>
      </c>
      <c r="E313" s="19"/>
    </row>
    <row r="314" ht="15.75" customHeight="1" outlineLevel="2">
      <c r="D314" s="17" t="s">
        <v>250</v>
      </c>
      <c r="E314" s="19" t="str">
        <f>Currency</f>
        <v>usd</v>
      </c>
      <c r="K314" s="17">
        <f t="shared" ref="K314:Z314" si="154">K274</f>
        <v>-45000000</v>
      </c>
      <c r="L314" s="17" t="str">
        <f t="shared" si="154"/>
        <v>#REF!</v>
      </c>
      <c r="M314" s="17" t="str">
        <f t="shared" si="154"/>
        <v>#REF!</v>
      </c>
      <c r="N314" s="17" t="str">
        <f t="shared" si="154"/>
        <v>#REF!</v>
      </c>
      <c r="O314" s="17" t="str">
        <f t="shared" si="154"/>
        <v>#REF!</v>
      </c>
      <c r="P314" s="17" t="str">
        <f t="shared" si="154"/>
        <v>#REF!</v>
      </c>
      <c r="Q314" s="17" t="str">
        <f t="shared" si="154"/>
        <v>#REF!</v>
      </c>
      <c r="R314" s="17" t="str">
        <f t="shared" si="154"/>
        <v>#REF!</v>
      </c>
      <c r="S314" s="17" t="str">
        <f t="shared" si="154"/>
        <v>#REF!</v>
      </c>
      <c r="T314" s="17" t="str">
        <f t="shared" si="154"/>
        <v>#REF!</v>
      </c>
      <c r="U314" s="17" t="str">
        <f t="shared" si="154"/>
        <v>#REF!</v>
      </c>
      <c r="V314" s="17" t="str">
        <f t="shared" si="154"/>
        <v>#REF!</v>
      </c>
      <c r="W314" s="17" t="str">
        <f t="shared" si="154"/>
        <v>#REF!</v>
      </c>
      <c r="X314" s="17" t="str">
        <f t="shared" si="154"/>
        <v>#REF!</v>
      </c>
      <c r="Y314" s="17" t="str">
        <f t="shared" si="154"/>
        <v>#REF!</v>
      </c>
      <c r="Z314" s="17" t="str">
        <f t="shared" si="154"/>
        <v>#REF!</v>
      </c>
    </row>
    <row r="315" ht="15.75" customHeight="1" outlineLevel="2">
      <c r="D315" s="17" t="s">
        <v>249</v>
      </c>
      <c r="E315" s="19" t="str">
        <f>Currency</f>
        <v>usd</v>
      </c>
      <c r="K315" s="120">
        <f t="shared" ref="K315:Z315" si="155">SUM($K$314:K314)</f>
        <v>-45000000</v>
      </c>
      <c r="L315" s="120" t="str">
        <f t="shared" si="155"/>
        <v>#REF!</v>
      </c>
      <c r="M315" s="120" t="str">
        <f t="shared" si="155"/>
        <v>#REF!</v>
      </c>
      <c r="N315" s="120" t="str">
        <f t="shared" si="155"/>
        <v>#REF!</v>
      </c>
      <c r="O315" s="120" t="str">
        <f t="shared" si="155"/>
        <v>#REF!</v>
      </c>
      <c r="P315" s="120" t="str">
        <f t="shared" si="155"/>
        <v>#REF!</v>
      </c>
      <c r="Q315" s="120" t="str">
        <f t="shared" si="155"/>
        <v>#REF!</v>
      </c>
      <c r="R315" s="120" t="str">
        <f t="shared" si="155"/>
        <v>#REF!</v>
      </c>
      <c r="S315" s="120" t="str">
        <f t="shared" si="155"/>
        <v>#REF!</v>
      </c>
      <c r="T315" s="120" t="str">
        <f t="shared" si="155"/>
        <v>#REF!</v>
      </c>
      <c r="U315" s="120" t="str">
        <f t="shared" si="155"/>
        <v>#REF!</v>
      </c>
      <c r="V315" s="120" t="str">
        <f t="shared" si="155"/>
        <v>#REF!</v>
      </c>
      <c r="W315" s="120" t="str">
        <f t="shared" si="155"/>
        <v>#REF!</v>
      </c>
      <c r="X315" s="120" t="str">
        <f t="shared" si="155"/>
        <v>#REF!</v>
      </c>
      <c r="Y315" s="120" t="str">
        <f t="shared" si="155"/>
        <v>#REF!</v>
      </c>
      <c r="Z315" s="120" t="str">
        <f t="shared" si="155"/>
        <v>#REF!</v>
      </c>
    </row>
    <row r="316" ht="15.75" customHeight="1" outlineLevel="2">
      <c r="D316" s="2" t="s">
        <v>71</v>
      </c>
      <c r="E316" s="19" t="s">
        <v>72</v>
      </c>
      <c r="H316" s="121" t="str">
        <f>MAX(K316:Z316)</f>
        <v>#REF!</v>
      </c>
      <c r="L316" s="17" t="str">
        <f t="shared" ref="L316:Z316" si="156">IF(AND(K315&lt;0,L315&gt;0),L7+ABS(K315/L314),"")</f>
        <v>#REF!</v>
      </c>
      <c r="M316" s="17" t="str">
        <f t="shared" si="156"/>
        <v>#REF!</v>
      </c>
      <c r="N316" s="17" t="str">
        <f t="shared" si="156"/>
        <v>#REF!</v>
      </c>
      <c r="O316" s="17" t="str">
        <f t="shared" si="156"/>
        <v>#REF!</v>
      </c>
      <c r="P316" s="17" t="str">
        <f t="shared" si="156"/>
        <v>#REF!</v>
      </c>
      <c r="Q316" s="17" t="str">
        <f t="shared" si="156"/>
        <v>#REF!</v>
      </c>
      <c r="R316" s="17" t="str">
        <f t="shared" si="156"/>
        <v>#REF!</v>
      </c>
      <c r="S316" s="17" t="str">
        <f t="shared" si="156"/>
        <v>#REF!</v>
      </c>
      <c r="T316" s="17" t="str">
        <f t="shared" si="156"/>
        <v>#REF!</v>
      </c>
      <c r="U316" s="17" t="str">
        <f t="shared" si="156"/>
        <v>#REF!</v>
      </c>
      <c r="V316" s="17" t="str">
        <f t="shared" si="156"/>
        <v>#REF!</v>
      </c>
      <c r="W316" s="17" t="str">
        <f t="shared" si="156"/>
        <v>#REF!</v>
      </c>
      <c r="X316" s="17" t="str">
        <f t="shared" si="156"/>
        <v>#REF!</v>
      </c>
      <c r="Y316" s="17" t="str">
        <f t="shared" si="156"/>
        <v>#REF!</v>
      </c>
      <c r="Z316" s="17" t="str">
        <f t="shared" si="156"/>
        <v>#REF!</v>
      </c>
    </row>
    <row r="317" ht="15.75" customHeight="1" outlineLevel="2">
      <c r="E317" s="19"/>
    </row>
    <row r="318" ht="15.75" customHeight="1" outlineLevel="1">
      <c r="C318" s="14" t="s">
        <v>251</v>
      </c>
      <c r="D318" s="14"/>
      <c r="E318" s="14"/>
      <c r="F318" s="14"/>
      <c r="G318" s="14"/>
      <c r="H318" s="87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 outlineLevel="1">
      <c r="A319" s="19"/>
      <c r="B319" s="19"/>
      <c r="C319" s="19" t="s">
        <v>208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 outlineLevel="2">
      <c r="D320" s="74" t="s">
        <v>252</v>
      </c>
    </row>
    <row r="321" ht="15.75" customHeight="1" outlineLevel="2">
      <c r="D321" s="17" t="s">
        <v>250</v>
      </c>
      <c r="E321" s="19" t="str">
        <f>Currency</f>
        <v>usd</v>
      </c>
      <c r="K321" s="17">
        <f t="shared" ref="K321:Z321" si="157">K274</f>
        <v>-45000000</v>
      </c>
      <c r="L321" s="17" t="str">
        <f t="shared" si="157"/>
        <v>#REF!</v>
      </c>
      <c r="M321" s="17" t="str">
        <f t="shared" si="157"/>
        <v>#REF!</v>
      </c>
      <c r="N321" s="17" t="str">
        <f t="shared" si="157"/>
        <v>#REF!</v>
      </c>
      <c r="O321" s="17" t="str">
        <f t="shared" si="157"/>
        <v>#REF!</v>
      </c>
      <c r="P321" s="17" t="str">
        <f t="shared" si="157"/>
        <v>#REF!</v>
      </c>
      <c r="Q321" s="17" t="str">
        <f t="shared" si="157"/>
        <v>#REF!</v>
      </c>
      <c r="R321" s="17" t="str">
        <f t="shared" si="157"/>
        <v>#REF!</v>
      </c>
      <c r="S321" s="17" t="str">
        <f t="shared" si="157"/>
        <v>#REF!</v>
      </c>
      <c r="T321" s="17" t="str">
        <f t="shared" si="157"/>
        <v>#REF!</v>
      </c>
      <c r="U321" s="17" t="str">
        <f t="shared" si="157"/>
        <v>#REF!</v>
      </c>
      <c r="V321" s="17" t="str">
        <f t="shared" si="157"/>
        <v>#REF!</v>
      </c>
      <c r="W321" s="17" t="str">
        <f t="shared" si="157"/>
        <v>#REF!</v>
      </c>
      <c r="X321" s="17" t="str">
        <f t="shared" si="157"/>
        <v>#REF!</v>
      </c>
      <c r="Y321" s="17" t="str">
        <f t="shared" si="157"/>
        <v>#REF!</v>
      </c>
      <c r="Z321" s="17" t="str">
        <f t="shared" si="157"/>
        <v>#REF!</v>
      </c>
    </row>
    <row r="322" ht="15.75" customHeight="1" outlineLevel="2">
      <c r="D322" s="17" t="s">
        <v>253</v>
      </c>
      <c r="E322" s="19" t="str">
        <f>Currency</f>
        <v>usd</v>
      </c>
      <c r="H322" s="93">
        <f>F79</f>
        <v>45000000</v>
      </c>
    </row>
    <row r="323" ht="15.75" customHeight="1" outlineLevel="2">
      <c r="D323" s="17" t="s">
        <v>254</v>
      </c>
      <c r="E323" s="19" t="str">
        <f>Currency</f>
        <v>usd</v>
      </c>
      <c r="H323" s="17" t="str">
        <f>SUM(K321:Z321)</f>
        <v>#REF!</v>
      </c>
    </row>
    <row r="324" ht="15.75" customHeight="1" outlineLevel="2">
      <c r="D324" s="2" t="s">
        <v>251</v>
      </c>
      <c r="E324" s="19" t="str">
        <f>Currency</f>
        <v>usd</v>
      </c>
      <c r="H324" s="122">
        <f>IFERROR(H323/H322,0)</f>
        <v>0</v>
      </c>
    </row>
    <row r="325" ht="15.75" customHeight="1" outlineLevel="2">
      <c r="E325" s="19"/>
    </row>
    <row r="326" ht="15.75" customHeight="1" outlineLevel="2">
      <c r="E326" s="19"/>
    </row>
    <row r="327" ht="15.75" customHeight="1" outlineLevel="2">
      <c r="D327" s="74" t="s">
        <v>255</v>
      </c>
    </row>
    <row r="328" ht="15.75" customHeight="1" outlineLevel="2">
      <c r="D328" s="17" t="s">
        <v>250</v>
      </c>
      <c r="E328" s="19" t="str">
        <f>Currency</f>
        <v>usd</v>
      </c>
      <c r="K328" s="17">
        <f t="shared" ref="K328:Z328" si="158">K288</f>
        <v>-31500000</v>
      </c>
      <c r="L328" s="17" t="str">
        <f t="shared" si="158"/>
        <v>#REF!</v>
      </c>
      <c r="M328" s="17" t="str">
        <f t="shared" si="158"/>
        <v>#REF!</v>
      </c>
      <c r="N328" s="17" t="str">
        <f t="shared" si="158"/>
        <v>#REF!</v>
      </c>
      <c r="O328" s="17" t="str">
        <f t="shared" si="158"/>
        <v>#REF!</v>
      </c>
      <c r="P328" s="17" t="str">
        <f t="shared" si="158"/>
        <v>#REF!</v>
      </c>
      <c r="Q328" s="17" t="str">
        <f t="shared" si="158"/>
        <v>#REF!</v>
      </c>
      <c r="R328" s="17" t="str">
        <f t="shared" si="158"/>
        <v>#REF!</v>
      </c>
      <c r="S328" s="17" t="str">
        <f t="shared" si="158"/>
        <v>#REF!</v>
      </c>
      <c r="T328" s="17" t="str">
        <f t="shared" si="158"/>
        <v>#REF!</v>
      </c>
      <c r="U328" s="17" t="str">
        <f t="shared" si="158"/>
        <v>#REF!</v>
      </c>
      <c r="V328" s="17" t="str">
        <f t="shared" si="158"/>
        <v>#REF!</v>
      </c>
      <c r="W328" s="17" t="str">
        <f t="shared" si="158"/>
        <v>#REF!</v>
      </c>
      <c r="X328" s="17" t="str">
        <f t="shared" si="158"/>
        <v>#REF!</v>
      </c>
      <c r="Y328" s="17" t="str">
        <f t="shared" si="158"/>
        <v>#REF!</v>
      </c>
      <c r="Z328" s="17" t="str">
        <f t="shared" si="158"/>
        <v>#REF!</v>
      </c>
    </row>
    <row r="329" ht="15.75" customHeight="1" outlineLevel="2">
      <c r="D329" s="17" t="s">
        <v>253</v>
      </c>
      <c r="E329" s="19" t="str">
        <f>Currency</f>
        <v>usd</v>
      </c>
      <c r="H329" s="93">
        <f>F77+F78</f>
        <v>31500000</v>
      </c>
    </row>
    <row r="330" ht="15.75" customHeight="1" outlineLevel="2">
      <c r="D330" s="17" t="s">
        <v>254</v>
      </c>
      <c r="E330" s="19" t="str">
        <f>Currency</f>
        <v>usd</v>
      </c>
      <c r="H330" s="17" t="str">
        <f>SUM(K328:Z328)</f>
        <v>#REF!</v>
      </c>
    </row>
    <row r="331" ht="15.75" customHeight="1" outlineLevel="2">
      <c r="D331" s="2" t="s">
        <v>251</v>
      </c>
      <c r="E331" s="19" t="str">
        <f>Currency</f>
        <v>usd</v>
      </c>
      <c r="H331" s="122">
        <f>IFERROR(H330/H329,0)</f>
        <v>0</v>
      </c>
    </row>
    <row r="332" ht="15.75" customHeight="1" outlineLevel="2">
      <c r="E332" s="19"/>
    </row>
    <row r="333" ht="15.75" customHeight="1" outlineLevel="2">
      <c r="E333" s="19"/>
    </row>
    <row r="334" ht="15.75" customHeight="1" outlineLevel="2">
      <c r="E334" s="19"/>
    </row>
    <row r="335" ht="15.75" customHeight="1" outlineLevel="2">
      <c r="E335" s="19"/>
    </row>
    <row r="336" ht="15.75" customHeight="1" outlineLevel="2">
      <c r="E336" s="19"/>
    </row>
    <row r="337" ht="15.75" customHeight="1" outlineLevel="2">
      <c r="E337" s="19"/>
    </row>
    <row r="338" ht="15.75" customHeight="1" outlineLevel="2">
      <c r="E338" s="19"/>
    </row>
    <row r="339" ht="15.75" customHeight="1" outlineLevel="1">
      <c r="E339" s="19"/>
    </row>
    <row r="340" ht="15.75" customHeight="1" outlineLevel="1">
      <c r="E340" s="19"/>
    </row>
    <row r="341" ht="15.75" customHeight="1">
      <c r="E341" s="19"/>
    </row>
    <row r="342" ht="15.75" customHeight="1">
      <c r="E342" s="19"/>
    </row>
    <row r="343" ht="15.75" customHeight="1">
      <c r="E343" s="19"/>
    </row>
    <row r="344" ht="15.75" customHeight="1">
      <c r="E344" s="19"/>
    </row>
    <row r="345" ht="15.75" customHeight="1">
      <c r="E345" s="19"/>
    </row>
    <row r="346" ht="15.75" customHeight="1">
      <c r="E346" s="19"/>
    </row>
    <row r="347" ht="15.75" customHeight="1">
      <c r="E347" s="19"/>
    </row>
    <row r="348" ht="15.75" customHeight="1">
      <c r="E348" s="19"/>
    </row>
    <row r="349" ht="15.75" customHeight="1">
      <c r="E349" s="19"/>
    </row>
    <row r="350" ht="15.75" customHeight="1">
      <c r="E350" s="19"/>
    </row>
    <row r="351" ht="15.75" customHeight="1">
      <c r="E351" s="19"/>
    </row>
    <row r="352" ht="15.75" customHeight="1">
      <c r="E352" s="19"/>
    </row>
    <row r="353" ht="15.75" customHeight="1">
      <c r="E353" s="19"/>
    </row>
    <row r="354" ht="15.75" customHeight="1">
      <c r="E354" s="19"/>
    </row>
    <row r="355" ht="15.75" customHeight="1">
      <c r="E355" s="19"/>
    </row>
    <row r="356" ht="15.75" customHeight="1">
      <c r="E356" s="19"/>
    </row>
    <row r="357" ht="15.75" customHeight="1">
      <c r="E357" s="19"/>
    </row>
    <row r="358" ht="15.75" customHeight="1">
      <c r="E358" s="19"/>
    </row>
    <row r="359" ht="15.75" customHeight="1">
      <c r="E359" s="19"/>
    </row>
    <row r="360" ht="15.75" customHeight="1">
      <c r="E360" s="19"/>
    </row>
    <row r="361" ht="15.75" customHeight="1">
      <c r="E361" s="19"/>
    </row>
    <row r="362" ht="15.75" customHeight="1">
      <c r="E362" s="19"/>
    </row>
    <row r="363" ht="15.75" customHeight="1">
      <c r="E363" s="19"/>
    </row>
    <row r="364" ht="15.75" customHeight="1">
      <c r="E364" s="19"/>
    </row>
    <row r="365" ht="15.75" customHeight="1">
      <c r="E365" s="19"/>
    </row>
    <row r="366" ht="15.75" customHeight="1">
      <c r="E366" s="19"/>
    </row>
    <row r="367" ht="15.75" customHeight="1">
      <c r="E367" s="19"/>
    </row>
    <row r="368" ht="15.75" customHeight="1">
      <c r="E368" s="19"/>
    </row>
    <row r="369" ht="15.75" customHeight="1">
      <c r="E369" s="19"/>
    </row>
    <row r="370" ht="15.75" customHeight="1">
      <c r="E370" s="19"/>
    </row>
    <row r="371" ht="15.75" customHeight="1">
      <c r="E371" s="19"/>
    </row>
    <row r="372" ht="15.75" customHeight="1">
      <c r="E372" s="19"/>
    </row>
    <row r="373" ht="15.75" customHeight="1">
      <c r="E373" s="19"/>
    </row>
    <row r="374" ht="15.75" customHeight="1">
      <c r="E374" s="19"/>
    </row>
    <row r="375" ht="15.75" customHeight="1">
      <c r="E375" s="19"/>
    </row>
    <row r="376" ht="15.75" customHeight="1">
      <c r="E376" s="19"/>
    </row>
    <row r="377" ht="15.75" customHeight="1">
      <c r="E377" s="19"/>
    </row>
    <row r="378" ht="15.75" customHeight="1">
      <c r="E378" s="19"/>
    </row>
    <row r="379" ht="15.75" customHeight="1">
      <c r="E379" s="19"/>
    </row>
    <row r="380" ht="15.75" customHeight="1">
      <c r="E380" s="19"/>
    </row>
    <row r="381" ht="15.75" customHeight="1">
      <c r="E381" s="19"/>
    </row>
    <row r="382" ht="15.75" customHeight="1">
      <c r="E382" s="19"/>
    </row>
    <row r="383" ht="15.75" customHeight="1">
      <c r="E383" s="19"/>
    </row>
    <row r="384" ht="15.75" customHeight="1">
      <c r="E384" s="19"/>
    </row>
    <row r="385" ht="15.75" customHeight="1">
      <c r="E385" s="19"/>
    </row>
    <row r="386" ht="15.75" customHeight="1">
      <c r="E386" s="19"/>
    </row>
    <row r="387" ht="15.75" customHeight="1">
      <c r="E387" s="19"/>
    </row>
    <row r="388" ht="15.75" customHeight="1">
      <c r="E388" s="19"/>
    </row>
    <row r="389" ht="15.75" customHeight="1">
      <c r="E389" s="19"/>
    </row>
    <row r="390" ht="15.75" customHeight="1">
      <c r="E390" s="19"/>
    </row>
    <row r="391" ht="15.75" customHeight="1">
      <c r="E391" s="19"/>
    </row>
    <row r="392" ht="15.75" customHeight="1">
      <c r="E392" s="19"/>
    </row>
    <row r="393" ht="15.75" customHeight="1">
      <c r="E393" s="19"/>
    </row>
    <row r="394" ht="15.75" customHeight="1">
      <c r="E394" s="19"/>
    </row>
    <row r="395" ht="15.75" customHeight="1">
      <c r="E395" s="19"/>
    </row>
    <row r="396" ht="15.75" customHeight="1">
      <c r="E396" s="19"/>
    </row>
    <row r="397" ht="15.75" customHeight="1">
      <c r="E397" s="19"/>
    </row>
    <row r="398" ht="15.75" customHeight="1">
      <c r="E398" s="19"/>
    </row>
    <row r="399" ht="15.75" customHeight="1">
      <c r="E399" s="19"/>
    </row>
    <row r="400" ht="15.75" customHeight="1">
      <c r="E400" s="19"/>
    </row>
    <row r="401" ht="15.75" customHeight="1">
      <c r="E401" s="19"/>
    </row>
    <row r="402" ht="15.75" customHeight="1">
      <c r="E402" s="19"/>
    </row>
    <row r="403" ht="15.75" customHeight="1">
      <c r="E403" s="19"/>
    </row>
    <row r="404" ht="15.75" customHeight="1">
      <c r="E404" s="19"/>
    </row>
    <row r="405" ht="15.75" customHeight="1">
      <c r="E405" s="19"/>
    </row>
    <row r="406" ht="15.75" customHeight="1">
      <c r="E406" s="19"/>
    </row>
    <row r="407" ht="15.75" customHeight="1">
      <c r="E407" s="19"/>
    </row>
    <row r="408" ht="15.75" customHeight="1">
      <c r="E408" s="19"/>
    </row>
    <row r="409" ht="15.75" customHeight="1">
      <c r="E409" s="19"/>
    </row>
    <row r="410" ht="15.75" customHeight="1">
      <c r="E410" s="19"/>
    </row>
    <row r="411" ht="15.75" customHeight="1">
      <c r="E411" s="19"/>
    </row>
    <row r="412" ht="15.75" customHeight="1">
      <c r="E412" s="19"/>
    </row>
    <row r="413" ht="15.75" customHeight="1">
      <c r="E413" s="19"/>
    </row>
    <row r="414" ht="15.75" customHeight="1">
      <c r="E414" s="19"/>
    </row>
    <row r="415" ht="15.75" customHeight="1">
      <c r="E415" s="19"/>
    </row>
    <row r="416" ht="15.75" customHeight="1">
      <c r="E416" s="19"/>
    </row>
    <row r="417" ht="15.75" customHeight="1">
      <c r="E417" s="19"/>
    </row>
    <row r="418" ht="15.75" customHeight="1">
      <c r="E418" s="19"/>
    </row>
    <row r="419" ht="15.75" customHeight="1">
      <c r="E419" s="19"/>
    </row>
    <row r="420" ht="15.75" customHeight="1">
      <c r="E420" s="19"/>
    </row>
    <row r="421" ht="15.75" customHeight="1">
      <c r="E421" s="19"/>
    </row>
    <row r="422" ht="15.75" customHeight="1">
      <c r="E422" s="19"/>
    </row>
    <row r="423" ht="15.75" customHeight="1">
      <c r="E423" s="19"/>
    </row>
    <row r="424" ht="15.75" customHeight="1">
      <c r="E424" s="19"/>
    </row>
    <row r="425" ht="15.75" customHeight="1">
      <c r="E425" s="19"/>
    </row>
    <row r="426" ht="15.75" customHeight="1">
      <c r="E426" s="19"/>
    </row>
    <row r="427" ht="15.75" customHeight="1">
      <c r="E427" s="19"/>
    </row>
    <row r="428" ht="15.75" customHeight="1">
      <c r="E428" s="19"/>
    </row>
    <row r="429" ht="15.75" customHeight="1">
      <c r="E429" s="19"/>
    </row>
    <row r="430" ht="15.75" customHeight="1">
      <c r="E430" s="19"/>
    </row>
    <row r="431" ht="15.75" customHeight="1">
      <c r="E431" s="19"/>
    </row>
    <row r="432" ht="15.75" customHeight="1">
      <c r="E432" s="19"/>
    </row>
    <row r="433" ht="15.75" customHeight="1">
      <c r="E433" s="19"/>
    </row>
    <row r="434" ht="15.75" customHeight="1">
      <c r="E434" s="19"/>
    </row>
    <row r="435" ht="15.75" customHeight="1">
      <c r="E435" s="19"/>
    </row>
    <row r="436" ht="15.75" customHeight="1">
      <c r="E436" s="19"/>
    </row>
    <row r="437" ht="15.75" customHeight="1">
      <c r="E437" s="19"/>
    </row>
    <row r="438" ht="15.75" customHeight="1">
      <c r="E438" s="19"/>
    </row>
    <row r="439" ht="15.75" customHeight="1">
      <c r="E439" s="19"/>
    </row>
    <row r="440" ht="15.75" customHeight="1">
      <c r="E440" s="19"/>
    </row>
    <row r="441" ht="15.75" customHeight="1">
      <c r="E441" s="19"/>
    </row>
    <row r="442" ht="15.75" customHeight="1">
      <c r="E442" s="19"/>
    </row>
    <row r="443" ht="15.75" customHeight="1">
      <c r="E443" s="19"/>
    </row>
    <row r="444" ht="15.75" customHeight="1">
      <c r="E444" s="19"/>
    </row>
    <row r="445" ht="15.75" customHeight="1">
      <c r="E445" s="19"/>
    </row>
    <row r="446" ht="15.75" customHeight="1">
      <c r="E446" s="19"/>
    </row>
    <row r="447" ht="15.75" customHeight="1">
      <c r="E447" s="19"/>
    </row>
    <row r="448" ht="15.75" customHeight="1">
      <c r="E448" s="19"/>
    </row>
    <row r="449" ht="15.75" customHeight="1">
      <c r="E449" s="19"/>
    </row>
    <row r="450" ht="15.75" customHeight="1">
      <c r="E450" s="19"/>
    </row>
    <row r="451" ht="15.75" customHeight="1">
      <c r="E451" s="19"/>
    </row>
    <row r="452" ht="15.75" customHeight="1">
      <c r="E452" s="19"/>
    </row>
    <row r="453" ht="15.75" customHeight="1">
      <c r="E453" s="19"/>
    </row>
    <row r="454" ht="15.75" customHeight="1">
      <c r="E454" s="19"/>
    </row>
    <row r="455" ht="15.75" customHeight="1">
      <c r="E455" s="19"/>
    </row>
    <row r="456" ht="15.75" customHeight="1">
      <c r="E456" s="19"/>
    </row>
    <row r="457" ht="15.75" customHeight="1">
      <c r="E457" s="19"/>
    </row>
    <row r="458" ht="15.75" customHeight="1">
      <c r="E458" s="19"/>
    </row>
    <row r="459" ht="15.75" customHeight="1">
      <c r="E459" s="19"/>
    </row>
    <row r="460" ht="15.75" customHeight="1">
      <c r="E460" s="19"/>
    </row>
    <row r="461" ht="15.75" customHeight="1">
      <c r="E461" s="19"/>
    </row>
    <row r="462" ht="15.75" customHeight="1">
      <c r="E462" s="19"/>
    </row>
    <row r="463" ht="15.75" customHeight="1">
      <c r="E463" s="19"/>
    </row>
    <row r="464" ht="15.75" customHeight="1">
      <c r="E464" s="19"/>
    </row>
    <row r="465" ht="15.75" customHeight="1">
      <c r="E465" s="19"/>
    </row>
    <row r="466" ht="15.75" customHeight="1">
      <c r="E466" s="19"/>
    </row>
    <row r="467" ht="15.75" customHeight="1">
      <c r="E467" s="19"/>
    </row>
    <row r="468" ht="15.75" customHeight="1">
      <c r="E468" s="19"/>
    </row>
    <row r="469" ht="15.75" customHeight="1">
      <c r="E469" s="19"/>
    </row>
    <row r="470" ht="15.75" customHeight="1">
      <c r="E470" s="19"/>
    </row>
    <row r="471" ht="15.75" customHeight="1">
      <c r="E471" s="19"/>
    </row>
    <row r="472" ht="15.75" customHeight="1">
      <c r="E472" s="19"/>
    </row>
    <row r="473" ht="15.75" customHeight="1">
      <c r="E473" s="19"/>
    </row>
    <row r="474" ht="15.75" customHeight="1">
      <c r="E474" s="19"/>
    </row>
    <row r="475" ht="15.75" customHeight="1">
      <c r="E475" s="19"/>
    </row>
    <row r="476" ht="15.75" customHeight="1">
      <c r="E476" s="19"/>
    </row>
    <row r="477" ht="15.75" customHeight="1">
      <c r="E477" s="19"/>
    </row>
    <row r="478" ht="15.75" customHeight="1">
      <c r="E478" s="19"/>
    </row>
    <row r="479" ht="15.75" customHeight="1">
      <c r="E479" s="19"/>
    </row>
    <row r="480" ht="15.75" customHeight="1">
      <c r="E480" s="19"/>
    </row>
    <row r="481" ht="15.75" customHeight="1">
      <c r="E481" s="19"/>
    </row>
    <row r="482" ht="15.75" customHeight="1">
      <c r="E482" s="19"/>
    </row>
    <row r="483" ht="15.75" customHeight="1">
      <c r="E483" s="19"/>
    </row>
    <row r="484" ht="15.75" customHeight="1">
      <c r="E484" s="19"/>
    </row>
    <row r="485" ht="15.75" customHeight="1">
      <c r="E485" s="19"/>
    </row>
    <row r="486" ht="15.75" customHeight="1">
      <c r="E486" s="19"/>
    </row>
    <row r="487" ht="15.75" customHeight="1">
      <c r="E487" s="19"/>
    </row>
    <row r="488" ht="15.75" customHeight="1">
      <c r="E488" s="19"/>
    </row>
    <row r="489" ht="15.75" customHeight="1">
      <c r="E489" s="19"/>
    </row>
    <row r="490" ht="15.75" customHeight="1">
      <c r="E490" s="19"/>
    </row>
    <row r="491" ht="15.75" customHeight="1">
      <c r="E491" s="19"/>
    </row>
    <row r="492" ht="15.75" customHeight="1">
      <c r="E492" s="19"/>
    </row>
    <row r="493" ht="15.75" customHeight="1">
      <c r="E493" s="19"/>
    </row>
    <row r="494" ht="15.75" customHeight="1">
      <c r="E494" s="19"/>
    </row>
    <row r="495" ht="15.75" customHeight="1">
      <c r="E495" s="19"/>
    </row>
    <row r="496" ht="15.75" customHeight="1">
      <c r="E496" s="19"/>
    </row>
    <row r="497" ht="15.75" customHeight="1">
      <c r="E497" s="19"/>
    </row>
    <row r="498" ht="15.75" customHeight="1">
      <c r="E498" s="19"/>
    </row>
    <row r="499" ht="15.75" customHeight="1">
      <c r="E499" s="19"/>
    </row>
    <row r="500" ht="15.75" customHeight="1">
      <c r="E500" s="19"/>
    </row>
    <row r="501" ht="15.75" customHeight="1">
      <c r="E501" s="19"/>
    </row>
    <row r="502" ht="15.75" customHeight="1">
      <c r="E502" s="19"/>
    </row>
    <row r="503" ht="15.75" customHeight="1">
      <c r="E503" s="19"/>
    </row>
    <row r="504" ht="15.75" customHeight="1">
      <c r="E504" s="19"/>
    </row>
    <row r="505" ht="15.75" customHeight="1">
      <c r="E505" s="19"/>
    </row>
    <row r="506" ht="15.75" customHeight="1">
      <c r="E506" s="19"/>
    </row>
    <row r="507" ht="15.75" customHeight="1">
      <c r="E507" s="19"/>
    </row>
    <row r="508" ht="15.75" customHeight="1">
      <c r="E508" s="19"/>
    </row>
    <row r="509" ht="15.75" customHeight="1">
      <c r="E509" s="19"/>
    </row>
    <row r="510" ht="15.75" customHeight="1">
      <c r="E510" s="19"/>
    </row>
    <row r="511" ht="15.75" customHeight="1">
      <c r="E511" s="19"/>
    </row>
    <row r="512" ht="15.75" customHeight="1">
      <c r="E512" s="19"/>
    </row>
    <row r="513" ht="15.75" customHeight="1">
      <c r="E513" s="19"/>
    </row>
    <row r="514" ht="15.75" customHeight="1">
      <c r="E514" s="19"/>
    </row>
    <row r="515" ht="15.75" customHeight="1">
      <c r="E515" s="19"/>
    </row>
    <row r="516" ht="15.75" customHeight="1">
      <c r="E516" s="19"/>
    </row>
    <row r="517" ht="15.75" customHeight="1">
      <c r="E517" s="19"/>
    </row>
    <row r="518" ht="15.75" customHeight="1">
      <c r="E518" s="19"/>
    </row>
    <row r="519" ht="15.75" customHeight="1">
      <c r="E519" s="19"/>
    </row>
    <row r="520" ht="15.75" customHeight="1">
      <c r="E520" s="19"/>
    </row>
    <row r="521" ht="15.75" customHeight="1">
      <c r="E521" s="19"/>
    </row>
    <row r="522" ht="15.75" customHeight="1">
      <c r="E522" s="19"/>
    </row>
    <row r="523" ht="15.75" customHeight="1">
      <c r="E523" s="19"/>
    </row>
    <row r="524" ht="15.75" customHeight="1">
      <c r="E524" s="19"/>
    </row>
    <row r="525" ht="15.75" customHeight="1">
      <c r="E525" s="19"/>
    </row>
    <row r="526" ht="15.75" customHeight="1">
      <c r="E526" s="19"/>
    </row>
    <row r="527" ht="15.75" customHeight="1">
      <c r="E527" s="19"/>
    </row>
    <row r="528" ht="15.75" customHeight="1">
      <c r="E528" s="19"/>
    </row>
    <row r="529" ht="15.75" customHeight="1">
      <c r="E529" s="19"/>
    </row>
    <row r="530" ht="15.75" customHeight="1">
      <c r="E530" s="19"/>
    </row>
    <row r="531" ht="15.75" customHeight="1">
      <c r="E531" s="19"/>
    </row>
    <row r="532" ht="15.75" customHeight="1">
      <c r="E532" s="19"/>
    </row>
    <row r="533" ht="15.75" customHeight="1">
      <c r="E533" s="19"/>
    </row>
    <row r="534" ht="15.75" customHeight="1">
      <c r="E534" s="19"/>
    </row>
    <row r="535" ht="15.75" customHeight="1">
      <c r="E535" s="19"/>
    </row>
    <row r="536" ht="15.75" customHeight="1">
      <c r="E536" s="19"/>
    </row>
    <row r="537" ht="15.75" customHeight="1">
      <c r="E537" s="19"/>
    </row>
    <row r="538" ht="15.75" customHeight="1">
      <c r="E538" s="19"/>
    </row>
    <row r="539" ht="15.75" customHeight="1">
      <c r="E539" s="19"/>
    </row>
    <row r="540" ht="15.75" customHeight="1">
      <c r="E540" s="19"/>
    </row>
    <row r="541" ht="15.75" customHeight="1">
      <c r="E541" s="19"/>
    </row>
    <row r="542" ht="15.75" customHeight="1">
      <c r="E542" s="19"/>
    </row>
    <row r="543" ht="15.75" customHeight="1">
      <c r="E543" s="19"/>
    </row>
    <row r="544" ht="15.75" customHeight="1">
      <c r="E544" s="19"/>
    </row>
    <row r="545" ht="15.75" customHeight="1">
      <c r="E545" s="19"/>
    </row>
    <row r="546" ht="15.75" customHeight="1">
      <c r="E546" s="19"/>
    </row>
    <row r="547" ht="15.75" customHeight="1">
      <c r="E547" s="19"/>
    </row>
    <row r="548" ht="15.75" customHeight="1">
      <c r="E548" s="19"/>
    </row>
    <row r="549" ht="15.75" customHeight="1">
      <c r="E549" s="19"/>
    </row>
    <row r="550" ht="15.75" customHeight="1">
      <c r="E550" s="19"/>
    </row>
    <row r="551" ht="15.75" customHeight="1">
      <c r="E551" s="19"/>
    </row>
    <row r="552" ht="15.75" customHeight="1">
      <c r="E552" s="19"/>
    </row>
    <row r="553" ht="15.75" customHeight="1">
      <c r="E553" s="19"/>
    </row>
    <row r="554" ht="15.75" customHeight="1">
      <c r="E554" s="19"/>
    </row>
    <row r="555" ht="15.75" customHeight="1">
      <c r="E555" s="19"/>
    </row>
    <row r="556" ht="15.75" customHeight="1">
      <c r="E556" s="19"/>
    </row>
    <row r="557" ht="15.75" customHeight="1">
      <c r="E557" s="19"/>
    </row>
    <row r="558" ht="15.75" customHeight="1">
      <c r="E558" s="19"/>
    </row>
    <row r="559" ht="15.75" customHeight="1">
      <c r="E559" s="19"/>
    </row>
    <row r="560" ht="15.75" customHeight="1">
      <c r="E560" s="19"/>
    </row>
    <row r="561" ht="15.75" customHeight="1">
      <c r="E561" s="19"/>
    </row>
    <row r="562" ht="15.75" customHeight="1">
      <c r="E562" s="19"/>
    </row>
    <row r="563" ht="15.75" customHeight="1">
      <c r="E563" s="19"/>
    </row>
    <row r="564" ht="15.75" customHeight="1">
      <c r="E564" s="19"/>
    </row>
    <row r="565" ht="15.75" customHeight="1">
      <c r="E565" s="19"/>
    </row>
    <row r="566" ht="15.75" customHeight="1">
      <c r="E566" s="19"/>
    </row>
    <row r="567" ht="15.75" customHeight="1">
      <c r="E567" s="19"/>
    </row>
    <row r="568" ht="15.75" customHeight="1">
      <c r="E568" s="19"/>
    </row>
    <row r="569" ht="15.75" customHeight="1">
      <c r="E569" s="19"/>
    </row>
    <row r="570" ht="15.75" customHeight="1">
      <c r="E570" s="19"/>
    </row>
    <row r="571" ht="15.75" customHeight="1">
      <c r="E571" s="19"/>
    </row>
    <row r="572" ht="15.75" customHeight="1">
      <c r="E572" s="19"/>
    </row>
    <row r="573" ht="15.75" customHeight="1">
      <c r="E573" s="19"/>
    </row>
    <row r="574" ht="15.75" customHeight="1">
      <c r="E574" s="19"/>
    </row>
    <row r="575" ht="15.75" customHeight="1">
      <c r="E575" s="19"/>
    </row>
    <row r="576" ht="15.75" customHeight="1">
      <c r="E576" s="19"/>
    </row>
    <row r="577" ht="15.75" customHeight="1">
      <c r="E577" s="19"/>
    </row>
    <row r="578" ht="15.75" customHeight="1">
      <c r="E578" s="19"/>
    </row>
    <row r="579" ht="15.75" customHeight="1">
      <c r="E579" s="19"/>
    </row>
    <row r="580" ht="15.75" customHeight="1">
      <c r="E580" s="19"/>
    </row>
    <row r="581" ht="15.75" customHeight="1">
      <c r="E581" s="19"/>
    </row>
    <row r="582" ht="15.75" customHeight="1">
      <c r="E582" s="19"/>
    </row>
    <row r="583" ht="15.75" customHeight="1">
      <c r="E583" s="19"/>
    </row>
    <row r="584" ht="15.75" customHeight="1">
      <c r="E584" s="19"/>
    </row>
    <row r="585" ht="15.75" customHeight="1">
      <c r="E585" s="19"/>
    </row>
    <row r="586" ht="15.75" customHeight="1">
      <c r="E586" s="19"/>
    </row>
    <row r="587" ht="15.75" customHeight="1">
      <c r="E587" s="19"/>
    </row>
    <row r="588" ht="15.75" customHeight="1">
      <c r="E588" s="19"/>
    </row>
    <row r="589" ht="15.75" customHeight="1">
      <c r="E589" s="19"/>
    </row>
    <row r="590" ht="15.75" customHeight="1">
      <c r="E590" s="19"/>
    </row>
    <row r="591" ht="15.75" customHeight="1">
      <c r="E591" s="19"/>
    </row>
    <row r="592" ht="15.75" customHeight="1">
      <c r="E592" s="19"/>
    </row>
    <row r="593" ht="15.75" customHeight="1">
      <c r="E593" s="19"/>
    </row>
    <row r="594" ht="15.75" customHeight="1">
      <c r="E594" s="19"/>
    </row>
    <row r="595" ht="15.75" customHeight="1">
      <c r="E595" s="19"/>
    </row>
    <row r="596" ht="15.75" customHeight="1">
      <c r="E596" s="19"/>
    </row>
    <row r="597" ht="15.75" customHeight="1">
      <c r="E597" s="19"/>
    </row>
    <row r="598" ht="15.75" customHeight="1">
      <c r="E598" s="19"/>
    </row>
    <row r="599" ht="15.75" customHeight="1">
      <c r="E599" s="19"/>
    </row>
    <row r="600" ht="15.75" customHeight="1">
      <c r="E600" s="19"/>
    </row>
    <row r="601" ht="15.75" customHeight="1">
      <c r="E601" s="19"/>
    </row>
    <row r="602" ht="15.75" customHeight="1">
      <c r="E602" s="19"/>
    </row>
    <row r="603" ht="15.75" customHeight="1">
      <c r="E603" s="19"/>
    </row>
    <row r="604" ht="15.75" customHeight="1">
      <c r="E604" s="19"/>
    </row>
    <row r="605" ht="15.75" customHeight="1">
      <c r="E605" s="19"/>
    </row>
    <row r="606" ht="15.75" customHeight="1">
      <c r="E606" s="19"/>
    </row>
    <row r="607" ht="15.75" customHeight="1">
      <c r="E607" s="19"/>
    </row>
    <row r="608" ht="15.75" customHeight="1">
      <c r="E608" s="19"/>
    </row>
    <row r="609" ht="15.75" customHeight="1">
      <c r="E609" s="19"/>
    </row>
    <row r="610" ht="15.75" customHeight="1">
      <c r="E610" s="19"/>
    </row>
    <row r="611" ht="15.75" customHeight="1">
      <c r="E611" s="19"/>
    </row>
    <row r="612" ht="15.75" customHeight="1">
      <c r="E612" s="19"/>
    </row>
    <row r="613" ht="15.75" customHeight="1">
      <c r="E613" s="19"/>
    </row>
    <row r="614" ht="15.75" customHeight="1">
      <c r="E614" s="19"/>
    </row>
    <row r="615" ht="15.75" customHeight="1">
      <c r="E615" s="19"/>
    </row>
    <row r="616" ht="15.75" customHeight="1">
      <c r="E616" s="19"/>
    </row>
    <row r="617" ht="15.75" customHeight="1">
      <c r="E617" s="19"/>
    </row>
    <row r="618" ht="15.75" customHeight="1">
      <c r="E618" s="19"/>
    </row>
    <row r="619" ht="15.75" customHeight="1">
      <c r="E619" s="19"/>
    </row>
    <row r="620" ht="15.75" customHeight="1">
      <c r="E620" s="19"/>
    </row>
    <row r="621" ht="15.75" customHeight="1">
      <c r="E621" s="19"/>
    </row>
    <row r="622" ht="15.75" customHeight="1">
      <c r="E622" s="19"/>
    </row>
    <row r="623" ht="15.75" customHeight="1">
      <c r="E623" s="19"/>
    </row>
    <row r="624" ht="15.75" customHeight="1">
      <c r="E624" s="19"/>
    </row>
    <row r="625" ht="15.75" customHeight="1">
      <c r="E625" s="19"/>
    </row>
    <row r="626" ht="15.75" customHeight="1">
      <c r="E626" s="19"/>
    </row>
    <row r="627" ht="15.75" customHeight="1">
      <c r="E627" s="19"/>
    </row>
    <row r="628" ht="15.75" customHeight="1">
      <c r="E628" s="19"/>
    </row>
    <row r="629" ht="15.75" customHeight="1">
      <c r="E629" s="19"/>
    </row>
    <row r="630" ht="15.75" customHeight="1">
      <c r="E630" s="19"/>
    </row>
    <row r="631" ht="15.75" customHeight="1">
      <c r="E631" s="19"/>
    </row>
    <row r="632" ht="15.75" customHeight="1">
      <c r="E632" s="19"/>
    </row>
    <row r="633" ht="15.75" customHeight="1">
      <c r="E633" s="19"/>
    </row>
    <row r="634" ht="15.75" customHeight="1">
      <c r="E634" s="19"/>
    </row>
    <row r="635" ht="15.75" customHeight="1">
      <c r="E635" s="19"/>
    </row>
    <row r="636" ht="15.75" customHeight="1">
      <c r="E636" s="19"/>
    </row>
    <row r="637" ht="15.75" customHeight="1">
      <c r="E637" s="19"/>
    </row>
    <row r="638" ht="15.75" customHeight="1">
      <c r="E638" s="19"/>
    </row>
    <row r="639" ht="15.75" customHeight="1">
      <c r="E639" s="19"/>
    </row>
    <row r="640" ht="15.75" customHeight="1">
      <c r="E640" s="19"/>
    </row>
    <row r="641" ht="15.75" customHeight="1">
      <c r="E641" s="19"/>
    </row>
    <row r="642" ht="15.75" customHeight="1">
      <c r="E642" s="19"/>
    </row>
    <row r="643" ht="15.75" customHeight="1">
      <c r="E643" s="19"/>
    </row>
    <row r="644" ht="15.75" customHeight="1">
      <c r="E644" s="19"/>
    </row>
    <row r="645" ht="15.75" customHeight="1">
      <c r="E645" s="19"/>
    </row>
    <row r="646" ht="15.75" customHeight="1">
      <c r="E646" s="19"/>
    </row>
    <row r="647" ht="15.75" customHeight="1">
      <c r="E647" s="19"/>
    </row>
    <row r="648" ht="15.75" customHeight="1">
      <c r="E648" s="19"/>
    </row>
    <row r="649" ht="15.75" customHeight="1">
      <c r="E649" s="19"/>
    </row>
    <row r="650" ht="15.75" customHeight="1">
      <c r="E650" s="19"/>
    </row>
    <row r="651" ht="15.75" customHeight="1">
      <c r="E651" s="19"/>
    </row>
    <row r="652" ht="15.75" customHeight="1">
      <c r="E652" s="19"/>
    </row>
    <row r="653" ht="15.75" customHeight="1">
      <c r="E653" s="19"/>
    </row>
    <row r="654" ht="15.75" customHeight="1">
      <c r="E654" s="19"/>
    </row>
    <row r="655" ht="15.75" customHeight="1">
      <c r="E655" s="19"/>
    </row>
    <row r="656" ht="15.75" customHeight="1">
      <c r="E656" s="19"/>
    </row>
    <row r="657" ht="15.75" customHeight="1">
      <c r="E657" s="19"/>
    </row>
    <row r="658" ht="15.75" customHeight="1">
      <c r="E658" s="19"/>
    </row>
    <row r="659" ht="15.75" customHeight="1">
      <c r="E659" s="19"/>
    </row>
    <row r="660" ht="15.75" customHeight="1">
      <c r="E660" s="19"/>
    </row>
    <row r="661" ht="15.75" customHeight="1">
      <c r="E661" s="19"/>
    </row>
    <row r="662" ht="15.75" customHeight="1">
      <c r="E662" s="19"/>
    </row>
    <row r="663" ht="15.75" customHeight="1">
      <c r="E663" s="19"/>
    </row>
    <row r="664" ht="15.75" customHeight="1">
      <c r="E664" s="19"/>
    </row>
    <row r="665" ht="15.75" customHeight="1">
      <c r="E665" s="19"/>
    </row>
    <row r="666" ht="15.75" customHeight="1">
      <c r="E666" s="19"/>
    </row>
    <row r="667" ht="15.75" customHeight="1">
      <c r="E667" s="19"/>
    </row>
    <row r="668" ht="15.75" customHeight="1">
      <c r="E668" s="19"/>
    </row>
    <row r="669" ht="15.75" customHeight="1">
      <c r="E669" s="19"/>
    </row>
    <row r="670" ht="15.75" customHeight="1">
      <c r="E670" s="19"/>
    </row>
    <row r="671" ht="15.75" customHeight="1">
      <c r="E671" s="19"/>
    </row>
    <row r="672" ht="15.75" customHeight="1">
      <c r="E672" s="19"/>
    </row>
    <row r="673" ht="15.75" customHeight="1">
      <c r="E673" s="19"/>
    </row>
    <row r="674" ht="15.75" customHeight="1">
      <c r="E674" s="19"/>
    </row>
    <row r="675" ht="15.75" customHeight="1">
      <c r="E675" s="19"/>
    </row>
    <row r="676" ht="15.75" customHeight="1">
      <c r="E676" s="19"/>
    </row>
    <row r="677" ht="15.75" customHeight="1">
      <c r="E677" s="19"/>
    </row>
    <row r="678" ht="15.75" customHeight="1">
      <c r="E678" s="19"/>
    </row>
    <row r="679" ht="15.75" customHeight="1">
      <c r="E679" s="19"/>
    </row>
    <row r="680" ht="15.75" customHeight="1">
      <c r="E680" s="19"/>
    </row>
    <row r="681" ht="15.75" customHeight="1">
      <c r="E681" s="19"/>
    </row>
    <row r="682" ht="15.75" customHeight="1">
      <c r="E682" s="19"/>
    </row>
    <row r="683" ht="15.75" customHeight="1">
      <c r="E683" s="19"/>
    </row>
    <row r="684" ht="15.75" customHeight="1">
      <c r="E684" s="19"/>
    </row>
    <row r="685" ht="15.75" customHeight="1">
      <c r="E685" s="19"/>
    </row>
    <row r="686" ht="15.75" customHeight="1">
      <c r="E686" s="19"/>
    </row>
    <row r="687" ht="15.75" customHeight="1">
      <c r="E687" s="19"/>
    </row>
    <row r="688" ht="15.75" customHeight="1">
      <c r="E688" s="19"/>
    </row>
    <row r="689" ht="15.75" customHeight="1">
      <c r="E689" s="19"/>
    </row>
    <row r="690" ht="15.75" customHeight="1">
      <c r="E690" s="19"/>
    </row>
    <row r="691" ht="15.75" customHeight="1">
      <c r="E691" s="19"/>
    </row>
    <row r="692" ht="15.75" customHeight="1">
      <c r="E692" s="19"/>
    </row>
    <row r="693" ht="15.75" customHeight="1">
      <c r="E693" s="19"/>
    </row>
    <row r="694" ht="15.75" customHeight="1">
      <c r="E694" s="19"/>
    </row>
    <row r="695" ht="15.75" customHeight="1">
      <c r="E695" s="19"/>
    </row>
    <row r="696" ht="15.75" customHeight="1">
      <c r="E696" s="19"/>
    </row>
    <row r="697" ht="15.75" customHeight="1">
      <c r="E697" s="19"/>
    </row>
    <row r="698" ht="15.75" customHeight="1">
      <c r="E698" s="19"/>
    </row>
    <row r="699" ht="15.75" customHeight="1">
      <c r="E699" s="19"/>
    </row>
    <row r="700" ht="15.75" customHeight="1">
      <c r="E700" s="19"/>
    </row>
    <row r="701" ht="15.75" customHeight="1">
      <c r="E701" s="19"/>
    </row>
    <row r="702" ht="15.75" customHeight="1">
      <c r="E702" s="19"/>
    </row>
    <row r="703" ht="15.75" customHeight="1">
      <c r="E703" s="19"/>
    </row>
    <row r="704" ht="15.75" customHeight="1">
      <c r="E704" s="19"/>
    </row>
    <row r="705" ht="15.75" customHeight="1">
      <c r="E705" s="19"/>
    </row>
    <row r="706" ht="15.75" customHeight="1">
      <c r="E706" s="19"/>
    </row>
    <row r="707" ht="15.75" customHeight="1">
      <c r="E707" s="19"/>
    </row>
    <row r="708" ht="15.75" customHeight="1">
      <c r="E708" s="19"/>
    </row>
    <row r="709" ht="15.75" customHeight="1">
      <c r="E709" s="19"/>
    </row>
    <row r="710" ht="15.75" customHeight="1">
      <c r="E710" s="19"/>
    </row>
    <row r="711" ht="15.75" customHeight="1">
      <c r="E711" s="19"/>
    </row>
    <row r="712" ht="15.75" customHeight="1">
      <c r="E712" s="19"/>
    </row>
    <row r="713" ht="15.75" customHeight="1">
      <c r="E713" s="19"/>
    </row>
    <row r="714" ht="15.75" customHeight="1">
      <c r="E714" s="19"/>
    </row>
    <row r="715" ht="15.75" customHeight="1">
      <c r="E715" s="19"/>
    </row>
    <row r="716" ht="15.75" customHeight="1">
      <c r="E716" s="19"/>
    </row>
    <row r="717" ht="15.75" customHeight="1">
      <c r="E717" s="19"/>
    </row>
    <row r="718" ht="15.75" customHeight="1">
      <c r="E718" s="19"/>
    </row>
    <row r="719" ht="15.75" customHeight="1">
      <c r="E719" s="19"/>
    </row>
    <row r="720" ht="15.75" customHeight="1">
      <c r="E720" s="19"/>
    </row>
    <row r="721" ht="15.75" customHeight="1">
      <c r="E721" s="19"/>
    </row>
    <row r="722" ht="15.75" customHeight="1">
      <c r="E722" s="19"/>
    </row>
    <row r="723" ht="15.75" customHeight="1">
      <c r="E723" s="19"/>
    </row>
    <row r="724" ht="15.75" customHeight="1">
      <c r="E724" s="19"/>
    </row>
    <row r="725" ht="15.75" customHeight="1">
      <c r="E725" s="19"/>
    </row>
    <row r="726" ht="15.75" customHeight="1">
      <c r="E726" s="19"/>
    </row>
    <row r="727" ht="15.75" customHeight="1">
      <c r="E727" s="19"/>
    </row>
    <row r="728" ht="15.75" customHeight="1">
      <c r="E728" s="19"/>
    </row>
    <row r="729" ht="15.75" customHeight="1">
      <c r="E729" s="19"/>
    </row>
    <row r="730" ht="15.75" customHeight="1">
      <c r="E730" s="19"/>
    </row>
    <row r="731" ht="15.75" customHeight="1">
      <c r="E731" s="19"/>
    </row>
    <row r="732" ht="15.75" customHeight="1">
      <c r="E732" s="19"/>
    </row>
    <row r="733" ht="15.75" customHeight="1">
      <c r="E733" s="19"/>
    </row>
    <row r="734" ht="15.75" customHeight="1">
      <c r="E734" s="19"/>
    </row>
    <row r="735" ht="15.75" customHeight="1">
      <c r="E735" s="19"/>
    </row>
    <row r="736" ht="15.75" customHeight="1">
      <c r="E736" s="19"/>
    </row>
    <row r="737" ht="15.75" customHeight="1">
      <c r="E737" s="19"/>
    </row>
    <row r="738" ht="15.75" customHeight="1">
      <c r="E738" s="19"/>
    </row>
    <row r="739" ht="15.75" customHeight="1">
      <c r="E739" s="19"/>
    </row>
    <row r="740" ht="15.75" customHeight="1">
      <c r="E740" s="19"/>
    </row>
    <row r="741" ht="15.75" customHeight="1">
      <c r="E741" s="19"/>
    </row>
    <row r="742" ht="15.75" customHeight="1">
      <c r="E742" s="19"/>
    </row>
    <row r="743" ht="15.75" customHeight="1">
      <c r="E743" s="19"/>
    </row>
    <row r="744" ht="15.75" customHeight="1">
      <c r="E744" s="19"/>
    </row>
    <row r="745" ht="15.75" customHeight="1">
      <c r="E745" s="19"/>
    </row>
    <row r="746" ht="15.75" customHeight="1">
      <c r="E746" s="19"/>
    </row>
    <row r="747" ht="15.75" customHeight="1">
      <c r="E747" s="19"/>
    </row>
    <row r="748" ht="15.75" customHeight="1">
      <c r="E748" s="19"/>
    </row>
    <row r="749" ht="15.75" customHeight="1">
      <c r="E749" s="19"/>
    </row>
    <row r="750" ht="15.75" customHeight="1">
      <c r="E750" s="19"/>
    </row>
    <row r="751" ht="15.75" customHeight="1">
      <c r="E751" s="19"/>
    </row>
    <row r="752" ht="15.75" customHeight="1">
      <c r="E752" s="19"/>
    </row>
    <row r="753" ht="15.75" customHeight="1">
      <c r="E753" s="19"/>
    </row>
    <row r="754" ht="15.75" customHeight="1">
      <c r="E754" s="19"/>
    </row>
    <row r="755" ht="15.75" customHeight="1">
      <c r="E755" s="19"/>
    </row>
    <row r="756" ht="15.75" customHeight="1">
      <c r="E756" s="19"/>
    </row>
    <row r="757" ht="15.75" customHeight="1">
      <c r="E757" s="19"/>
    </row>
    <row r="758" ht="15.75" customHeight="1">
      <c r="E758" s="19"/>
    </row>
    <row r="759" ht="15.75" customHeight="1">
      <c r="E759" s="19"/>
    </row>
    <row r="760" ht="15.75" customHeight="1">
      <c r="E760" s="19"/>
    </row>
    <row r="761" ht="15.75" customHeight="1">
      <c r="E761" s="19"/>
    </row>
    <row r="762" ht="15.75" customHeight="1">
      <c r="E762" s="19"/>
    </row>
    <row r="763" ht="15.75" customHeight="1">
      <c r="E763" s="19"/>
    </row>
    <row r="764" ht="15.75" customHeight="1">
      <c r="E764" s="19"/>
    </row>
    <row r="765" ht="15.75" customHeight="1">
      <c r="E765" s="19"/>
    </row>
    <row r="766" ht="15.75" customHeight="1">
      <c r="E766" s="19"/>
    </row>
    <row r="767" ht="15.75" customHeight="1">
      <c r="E767" s="19"/>
    </row>
    <row r="768" ht="15.75" customHeight="1">
      <c r="E768" s="19"/>
    </row>
    <row r="769" ht="15.75" customHeight="1">
      <c r="E769" s="19"/>
    </row>
    <row r="770" ht="15.75" customHeight="1">
      <c r="E770" s="19"/>
    </row>
    <row r="771" ht="15.75" customHeight="1">
      <c r="E771" s="19"/>
    </row>
    <row r="772" ht="15.75" customHeight="1">
      <c r="E772" s="19"/>
    </row>
    <row r="773" ht="15.75" customHeight="1">
      <c r="E773" s="19"/>
    </row>
    <row r="774" ht="15.75" customHeight="1">
      <c r="E774" s="19"/>
    </row>
    <row r="775" ht="15.75" customHeight="1">
      <c r="E775" s="19"/>
    </row>
    <row r="776" ht="15.75" customHeight="1">
      <c r="E776" s="19"/>
    </row>
    <row r="777" ht="15.75" customHeight="1">
      <c r="E777" s="19"/>
    </row>
    <row r="778" ht="15.75" customHeight="1">
      <c r="E778" s="19"/>
    </row>
    <row r="779" ht="15.75" customHeight="1">
      <c r="E779" s="19"/>
    </row>
    <row r="780" ht="15.75" customHeight="1">
      <c r="E780" s="19"/>
    </row>
    <row r="781" ht="15.75" customHeight="1">
      <c r="E781" s="19"/>
    </row>
    <row r="782" ht="15.75" customHeight="1">
      <c r="E782" s="19"/>
    </row>
    <row r="783" ht="15.75" customHeight="1">
      <c r="E783" s="19"/>
    </row>
    <row r="784" ht="15.75" customHeight="1">
      <c r="E784" s="19"/>
    </row>
    <row r="785" ht="15.75" customHeight="1">
      <c r="E785" s="19"/>
    </row>
    <row r="786" ht="15.75" customHeight="1">
      <c r="E786" s="19"/>
    </row>
    <row r="787" ht="15.75" customHeight="1">
      <c r="E787" s="19"/>
    </row>
    <row r="788" ht="15.75" customHeight="1">
      <c r="E788" s="19"/>
    </row>
    <row r="789" ht="15.75" customHeight="1">
      <c r="E789" s="19"/>
    </row>
    <row r="790" ht="15.75" customHeight="1">
      <c r="E790" s="19"/>
    </row>
    <row r="791" ht="15.75" customHeight="1">
      <c r="E791" s="19"/>
    </row>
    <row r="792" ht="15.75" customHeight="1">
      <c r="E792" s="19"/>
    </row>
    <row r="793" ht="15.75" customHeight="1">
      <c r="E793" s="19"/>
    </row>
    <row r="794" ht="15.75" customHeight="1">
      <c r="E794" s="19"/>
    </row>
    <row r="795" ht="15.75" customHeight="1">
      <c r="E795" s="19"/>
    </row>
    <row r="796" ht="15.75" customHeight="1">
      <c r="E796" s="19"/>
    </row>
    <row r="797" ht="15.75" customHeight="1">
      <c r="E797" s="19"/>
    </row>
    <row r="798" ht="15.75" customHeight="1">
      <c r="E798" s="19"/>
    </row>
    <row r="799" ht="15.75" customHeight="1">
      <c r="E799" s="19"/>
    </row>
    <row r="800" ht="15.75" customHeight="1">
      <c r="E800" s="19"/>
    </row>
    <row r="801" ht="15.75" customHeight="1">
      <c r="E801" s="19"/>
    </row>
    <row r="802" ht="15.75" customHeight="1">
      <c r="E802" s="19"/>
    </row>
    <row r="803" ht="15.75" customHeight="1">
      <c r="E803" s="19"/>
    </row>
    <row r="804" ht="15.75" customHeight="1">
      <c r="E804" s="19"/>
    </row>
    <row r="805" ht="15.75" customHeight="1">
      <c r="E805" s="19"/>
    </row>
    <row r="806" ht="15.75" customHeight="1">
      <c r="E806" s="19"/>
    </row>
    <row r="807" ht="15.75" customHeight="1">
      <c r="E807" s="19"/>
    </row>
    <row r="808" ht="15.75" customHeight="1">
      <c r="E808" s="19"/>
    </row>
    <row r="809" ht="15.75" customHeight="1">
      <c r="E809" s="19"/>
    </row>
    <row r="810" ht="15.75" customHeight="1">
      <c r="E810" s="19"/>
    </row>
    <row r="811" ht="15.75" customHeight="1">
      <c r="E811" s="19"/>
    </row>
    <row r="812" ht="15.75" customHeight="1">
      <c r="E812" s="19"/>
    </row>
    <row r="813" ht="15.75" customHeight="1">
      <c r="E813" s="19"/>
    </row>
    <row r="814" ht="15.75" customHeight="1">
      <c r="E814" s="19"/>
    </row>
    <row r="815" ht="15.75" customHeight="1">
      <c r="E815" s="19"/>
    </row>
    <row r="816" ht="15.75" customHeight="1">
      <c r="E816" s="19"/>
    </row>
    <row r="817" ht="15.75" customHeight="1">
      <c r="E817" s="19"/>
    </row>
    <row r="818" ht="15.75" customHeight="1">
      <c r="E818" s="19"/>
    </row>
    <row r="819" ht="15.75" customHeight="1">
      <c r="E819" s="19"/>
    </row>
    <row r="820" ht="15.75" customHeight="1">
      <c r="E820" s="19"/>
    </row>
    <row r="821" ht="15.75" customHeight="1">
      <c r="E821" s="19"/>
    </row>
    <row r="822" ht="15.75" customHeight="1">
      <c r="E822" s="19"/>
    </row>
    <row r="823" ht="15.75" customHeight="1">
      <c r="E823" s="19"/>
    </row>
    <row r="824" ht="15.75" customHeight="1">
      <c r="E824" s="19"/>
    </row>
    <row r="825" ht="15.75" customHeight="1">
      <c r="E825" s="19"/>
    </row>
    <row r="826" ht="15.75" customHeight="1">
      <c r="E826" s="19"/>
    </row>
    <row r="827" ht="15.75" customHeight="1">
      <c r="E827" s="19"/>
    </row>
    <row r="828" ht="15.75" customHeight="1">
      <c r="E828" s="19"/>
    </row>
    <row r="829" ht="15.75" customHeight="1">
      <c r="E829" s="19"/>
    </row>
    <row r="830" ht="15.75" customHeight="1">
      <c r="E830" s="19"/>
    </row>
    <row r="831" ht="15.75" customHeight="1">
      <c r="E831" s="19"/>
    </row>
    <row r="832" ht="15.75" customHeight="1">
      <c r="E832" s="19"/>
    </row>
    <row r="833" ht="15.75" customHeight="1">
      <c r="E833" s="19"/>
    </row>
    <row r="834" ht="15.75" customHeight="1">
      <c r="E834" s="19"/>
    </row>
    <row r="835" ht="15.75" customHeight="1">
      <c r="E835" s="19"/>
    </row>
    <row r="836" ht="15.75" customHeight="1">
      <c r="E836" s="19"/>
    </row>
    <row r="837" ht="15.75" customHeight="1">
      <c r="E837" s="19"/>
    </row>
    <row r="838" ht="15.75" customHeight="1">
      <c r="E838" s="19"/>
    </row>
    <row r="839" ht="15.75" customHeight="1">
      <c r="E839" s="19"/>
    </row>
    <row r="840" ht="15.75" customHeight="1">
      <c r="E840" s="19"/>
    </row>
    <row r="841" ht="15.75" customHeight="1">
      <c r="E841" s="19"/>
    </row>
    <row r="842" ht="15.75" customHeight="1">
      <c r="E842" s="19"/>
    </row>
    <row r="843" ht="15.75" customHeight="1">
      <c r="E843" s="19"/>
    </row>
    <row r="844" ht="15.75" customHeight="1">
      <c r="E844" s="19"/>
    </row>
    <row r="845" ht="15.75" customHeight="1">
      <c r="E845" s="19"/>
    </row>
    <row r="846" ht="15.75" customHeight="1">
      <c r="E846" s="19"/>
    </row>
    <row r="847" ht="15.75" customHeight="1">
      <c r="E847" s="19"/>
    </row>
    <row r="848" ht="15.75" customHeight="1">
      <c r="E848" s="19"/>
    </row>
    <row r="849" ht="15.75" customHeight="1">
      <c r="E849" s="19"/>
    </row>
    <row r="850" ht="15.75" customHeight="1">
      <c r="E850" s="19"/>
    </row>
    <row r="851" ht="15.75" customHeight="1">
      <c r="E851" s="19"/>
    </row>
    <row r="852" ht="15.75" customHeight="1">
      <c r="E852" s="19"/>
    </row>
    <row r="853" ht="15.75" customHeight="1">
      <c r="E853" s="19"/>
    </row>
    <row r="854" ht="15.75" customHeight="1">
      <c r="E854" s="19"/>
    </row>
    <row r="855" ht="15.75" customHeight="1">
      <c r="E855" s="19"/>
    </row>
    <row r="856" ht="15.75" customHeight="1">
      <c r="E856" s="19"/>
    </row>
    <row r="857" ht="15.75" customHeight="1">
      <c r="E857" s="19"/>
    </row>
    <row r="858" ht="15.75" customHeight="1">
      <c r="E858" s="19"/>
    </row>
    <row r="859" ht="15.75" customHeight="1">
      <c r="E859" s="19"/>
    </row>
    <row r="860" ht="15.75" customHeight="1">
      <c r="E860" s="19"/>
    </row>
    <row r="861" ht="15.75" customHeight="1">
      <c r="E861" s="19"/>
    </row>
    <row r="862" ht="15.75" customHeight="1">
      <c r="E862" s="19"/>
    </row>
    <row r="863" ht="15.75" customHeight="1">
      <c r="E863" s="19"/>
    </row>
    <row r="864" ht="15.75" customHeight="1">
      <c r="E864" s="19"/>
    </row>
    <row r="865" ht="15.75" customHeight="1">
      <c r="E865" s="19"/>
    </row>
    <row r="866" ht="15.75" customHeight="1">
      <c r="E866" s="19"/>
    </row>
    <row r="867" ht="15.75" customHeight="1">
      <c r="E867" s="19"/>
    </row>
    <row r="868" ht="15.75" customHeight="1">
      <c r="E868" s="19"/>
    </row>
    <row r="869" ht="15.75" customHeight="1">
      <c r="E869" s="19"/>
    </row>
    <row r="870" ht="15.75" customHeight="1">
      <c r="E870" s="19"/>
    </row>
    <row r="871" ht="15.75" customHeight="1">
      <c r="E871" s="19"/>
    </row>
    <row r="872" ht="15.75" customHeight="1">
      <c r="E872" s="19"/>
    </row>
    <row r="873" ht="15.75" customHeight="1">
      <c r="E873" s="19"/>
    </row>
    <row r="874" ht="15.75" customHeight="1">
      <c r="E874" s="19"/>
    </row>
    <row r="875" ht="15.75" customHeight="1">
      <c r="E875" s="19"/>
    </row>
    <row r="876" ht="15.75" customHeight="1">
      <c r="E876" s="19"/>
    </row>
    <row r="877" ht="15.75" customHeight="1">
      <c r="E877" s="19"/>
    </row>
    <row r="878" ht="15.75" customHeight="1">
      <c r="E878" s="19"/>
    </row>
    <row r="879" ht="15.75" customHeight="1">
      <c r="E879" s="19"/>
    </row>
    <row r="880" ht="15.75" customHeight="1">
      <c r="E880" s="19"/>
    </row>
    <row r="881" ht="15.75" customHeight="1">
      <c r="E881" s="19"/>
    </row>
    <row r="882" ht="15.75" customHeight="1">
      <c r="E882" s="19"/>
    </row>
    <row r="883" ht="15.75" customHeight="1">
      <c r="E883" s="19"/>
    </row>
    <row r="884" ht="15.75" customHeight="1">
      <c r="E884" s="19"/>
    </row>
    <row r="885" ht="15.75" customHeight="1">
      <c r="E885" s="19"/>
    </row>
    <row r="886" ht="15.75" customHeight="1">
      <c r="E886" s="19"/>
    </row>
    <row r="887" ht="15.75" customHeight="1">
      <c r="E887" s="19"/>
    </row>
    <row r="888" ht="15.75" customHeight="1">
      <c r="E888" s="19"/>
    </row>
    <row r="889" ht="15.75" customHeight="1">
      <c r="E889" s="19"/>
    </row>
    <row r="890" ht="15.75" customHeight="1">
      <c r="E890" s="19"/>
    </row>
    <row r="891" ht="15.75" customHeight="1">
      <c r="E891" s="19"/>
    </row>
    <row r="892" ht="15.75" customHeight="1">
      <c r="E892" s="19"/>
    </row>
    <row r="893" ht="15.75" customHeight="1">
      <c r="E893" s="19"/>
    </row>
    <row r="894" ht="15.75" customHeight="1">
      <c r="E894" s="19"/>
    </row>
    <row r="895" ht="15.75" customHeight="1">
      <c r="E895" s="19"/>
    </row>
    <row r="896" ht="15.75" customHeight="1">
      <c r="E896" s="19"/>
    </row>
    <row r="897" ht="15.75" customHeight="1">
      <c r="E897" s="19"/>
    </row>
    <row r="898" ht="15.75" customHeight="1">
      <c r="E898" s="19"/>
    </row>
    <row r="899" ht="15.75" customHeight="1">
      <c r="E899" s="19"/>
    </row>
    <row r="900" ht="15.75" customHeight="1">
      <c r="E900" s="19"/>
    </row>
    <row r="901" ht="15.75" customHeight="1">
      <c r="E901" s="19"/>
    </row>
    <row r="902" ht="15.75" customHeight="1">
      <c r="E902" s="19"/>
    </row>
    <row r="903" ht="15.75" customHeight="1">
      <c r="E903" s="19"/>
    </row>
    <row r="904" ht="15.75" customHeight="1">
      <c r="E904" s="19"/>
    </row>
    <row r="905" ht="15.75" customHeight="1">
      <c r="E905" s="19"/>
    </row>
    <row r="906" ht="15.75" customHeight="1">
      <c r="E906" s="19"/>
    </row>
    <row r="907" ht="15.75" customHeight="1">
      <c r="E907" s="19"/>
    </row>
    <row r="908" ht="15.75" customHeight="1">
      <c r="E908" s="19"/>
    </row>
    <row r="909" ht="15.75" customHeight="1">
      <c r="E909" s="19"/>
    </row>
    <row r="910" ht="15.75" customHeight="1">
      <c r="E910" s="19"/>
    </row>
    <row r="911" ht="15.75" customHeight="1">
      <c r="E911" s="19"/>
    </row>
    <row r="912" ht="15.75" customHeight="1">
      <c r="E912" s="19"/>
    </row>
    <row r="913" ht="15.75" customHeight="1">
      <c r="E913" s="19"/>
    </row>
    <row r="914" ht="15.75" customHeight="1">
      <c r="E914" s="19"/>
    </row>
    <row r="915" ht="15.75" customHeight="1">
      <c r="E915" s="19"/>
    </row>
    <row r="916" ht="15.75" customHeight="1">
      <c r="E916" s="19"/>
    </row>
    <row r="917" ht="15.75" customHeight="1">
      <c r="E917" s="19"/>
    </row>
    <row r="918" ht="15.75" customHeight="1">
      <c r="E918" s="19"/>
    </row>
    <row r="919" ht="15.75" customHeight="1">
      <c r="E919" s="19"/>
    </row>
    <row r="920" ht="15.75" customHeight="1">
      <c r="E920" s="19"/>
    </row>
    <row r="921" ht="15.75" customHeight="1">
      <c r="E921" s="19"/>
    </row>
    <row r="922" ht="15.75" customHeight="1">
      <c r="E922" s="19"/>
    </row>
    <row r="923" ht="15.75" customHeight="1">
      <c r="E923" s="19"/>
    </row>
    <row r="924" ht="15.75" customHeight="1">
      <c r="E924" s="19"/>
    </row>
    <row r="925" ht="15.75" customHeight="1">
      <c r="E925" s="19"/>
    </row>
    <row r="926" ht="15.75" customHeight="1">
      <c r="E926" s="19"/>
    </row>
    <row r="927" ht="15.75" customHeight="1">
      <c r="E927" s="19"/>
    </row>
    <row r="928" ht="15.75" customHeight="1">
      <c r="E928" s="19"/>
    </row>
    <row r="929" ht="15.75" customHeight="1">
      <c r="E929" s="19"/>
    </row>
    <row r="930" ht="15.75" customHeight="1">
      <c r="E930" s="19"/>
    </row>
    <row r="931" ht="15.75" customHeight="1">
      <c r="E931" s="19"/>
    </row>
    <row r="932" ht="15.75" customHeight="1">
      <c r="E932" s="19"/>
    </row>
    <row r="933" ht="15.75" customHeight="1">
      <c r="E933" s="19"/>
    </row>
    <row r="934" ht="15.75" customHeight="1">
      <c r="E934" s="19"/>
    </row>
    <row r="935" ht="15.75" customHeight="1">
      <c r="E935" s="19"/>
    </row>
    <row r="936" ht="15.75" customHeight="1">
      <c r="E936" s="19"/>
    </row>
    <row r="937" ht="15.75" customHeight="1">
      <c r="E937" s="19"/>
    </row>
    <row r="938" ht="15.75" customHeight="1">
      <c r="E938" s="19"/>
    </row>
    <row r="939" ht="15.75" customHeight="1">
      <c r="E939" s="19"/>
    </row>
    <row r="940" ht="15.75" customHeight="1">
      <c r="E940" s="19"/>
    </row>
    <row r="941" ht="15.75" customHeight="1">
      <c r="E941" s="19"/>
    </row>
    <row r="942" ht="15.75" customHeight="1">
      <c r="E942" s="19"/>
    </row>
    <row r="943" ht="15.75" customHeight="1">
      <c r="E943" s="19"/>
    </row>
    <row r="944" ht="15.75" customHeight="1">
      <c r="E944" s="19"/>
    </row>
    <row r="945" ht="15.75" customHeight="1">
      <c r="E945" s="19"/>
    </row>
    <row r="946" ht="15.75" customHeight="1">
      <c r="E946" s="19"/>
    </row>
    <row r="947" ht="15.75" customHeight="1">
      <c r="E947" s="19"/>
    </row>
    <row r="948" ht="15.75" customHeight="1">
      <c r="E948" s="19"/>
    </row>
    <row r="949" ht="15.75" customHeight="1">
      <c r="E949" s="19"/>
    </row>
    <row r="950" ht="15.75" customHeight="1">
      <c r="E950" s="19"/>
    </row>
    <row r="951" ht="15.75" customHeight="1">
      <c r="E951" s="19"/>
    </row>
    <row r="952" ht="15.75" customHeight="1">
      <c r="E952" s="19"/>
    </row>
    <row r="953" ht="15.75" customHeight="1">
      <c r="E953" s="19"/>
    </row>
    <row r="954" ht="15.75" customHeight="1">
      <c r="E954" s="19"/>
    </row>
    <row r="955" ht="15.75" customHeight="1">
      <c r="E955" s="19"/>
    </row>
    <row r="956" ht="15.75" customHeight="1">
      <c r="E956" s="19"/>
    </row>
    <row r="957" ht="15.75" customHeight="1">
      <c r="E957" s="19"/>
    </row>
    <row r="958" ht="15.75" customHeight="1">
      <c r="E958" s="19"/>
    </row>
    <row r="959" ht="15.75" customHeight="1">
      <c r="E959" s="19"/>
    </row>
    <row r="960" ht="15.75" customHeight="1">
      <c r="E960" s="19"/>
    </row>
    <row r="961" ht="15.75" customHeight="1">
      <c r="E961" s="19"/>
    </row>
    <row r="962" ht="15.75" customHeight="1">
      <c r="E962" s="19"/>
    </row>
    <row r="963" ht="15.75" customHeight="1">
      <c r="E963" s="19"/>
    </row>
    <row r="964" ht="15.75" customHeight="1">
      <c r="E964" s="19"/>
    </row>
    <row r="965" ht="15.75" customHeight="1">
      <c r="E965" s="19"/>
    </row>
    <row r="966" ht="15.75" customHeight="1">
      <c r="E966" s="19"/>
    </row>
    <row r="967" ht="15.75" customHeight="1">
      <c r="E967" s="19"/>
    </row>
    <row r="968" ht="15.75" customHeight="1">
      <c r="E968" s="19"/>
    </row>
    <row r="969" ht="15.75" customHeight="1">
      <c r="E969" s="19"/>
    </row>
    <row r="970" ht="15.75" customHeight="1">
      <c r="E970" s="19"/>
    </row>
    <row r="971" ht="15.75" customHeight="1">
      <c r="E971" s="19"/>
    </row>
    <row r="972" ht="15.75" customHeight="1">
      <c r="E972" s="19"/>
    </row>
    <row r="973" ht="15.75" customHeight="1">
      <c r="E973" s="19"/>
    </row>
    <row r="974" ht="15.75" customHeight="1">
      <c r="E974" s="19"/>
    </row>
    <row r="975" ht="15.75" customHeight="1">
      <c r="E975" s="19"/>
    </row>
    <row r="976" ht="15.75" customHeight="1">
      <c r="E976" s="19"/>
    </row>
    <row r="977" ht="15.75" customHeight="1">
      <c r="E977" s="19"/>
    </row>
    <row r="978" ht="15.75" customHeight="1">
      <c r="E978" s="19"/>
    </row>
    <row r="979" ht="15.75" customHeight="1">
      <c r="E979" s="19"/>
    </row>
    <row r="980" ht="15.75" customHeight="1">
      <c r="E980" s="19"/>
    </row>
    <row r="981" ht="15.75" customHeight="1">
      <c r="E981" s="19"/>
    </row>
    <row r="982" ht="15.75" customHeight="1">
      <c r="E982" s="19"/>
    </row>
    <row r="983" ht="15.75" customHeight="1">
      <c r="E983" s="19"/>
    </row>
    <row r="984" ht="15.75" customHeight="1">
      <c r="E984" s="19"/>
    </row>
    <row r="985" ht="15.75" customHeight="1">
      <c r="E985" s="19"/>
    </row>
    <row r="986" ht="15.75" customHeight="1">
      <c r="E986" s="19"/>
    </row>
    <row r="987" ht="15.75" customHeight="1">
      <c r="E987" s="19"/>
    </row>
    <row r="988" ht="15.75" customHeight="1">
      <c r="E988" s="19"/>
    </row>
    <row r="989" ht="15.75" customHeight="1">
      <c r="E989" s="19"/>
    </row>
    <row r="990" ht="15.75" customHeight="1">
      <c r="E990" s="19"/>
    </row>
    <row r="991" ht="15.75" customHeight="1">
      <c r="E991" s="19"/>
    </row>
    <row r="992" ht="15.75" customHeight="1">
      <c r="E992" s="19"/>
    </row>
    <row r="993" ht="15.75" customHeight="1">
      <c r="E993" s="19"/>
    </row>
    <row r="994" ht="15.75" customHeight="1">
      <c r="E994" s="19"/>
    </row>
    <row r="995" ht="15.75" customHeight="1">
      <c r="E995" s="19"/>
    </row>
    <row r="996" ht="15.75" customHeight="1">
      <c r="E996" s="19"/>
    </row>
    <row r="997" ht="15.75" customHeight="1">
      <c r="E997" s="19"/>
    </row>
    <row r="998" ht="15.75" customHeight="1">
      <c r="E998" s="19"/>
    </row>
    <row r="999" ht="15.75" customHeight="1">
      <c r="E999" s="19"/>
    </row>
    <row r="1000" ht="15.75" customHeight="1">
      <c r="E1000" s="19"/>
    </row>
  </sheetData>
  <mergeCells count="1">
    <mergeCell ref="B2:Z2"/>
  </mergeCells>
  <conditionalFormatting sqref="L13:Z15">
    <cfRule type="containsText" dxfId="0" priority="1" operator="containsText" text="FALSE">
      <formula>NOT(ISERROR(SEARCH(("FALSE"),(L13))))</formula>
    </cfRule>
  </conditionalFormatting>
  <conditionalFormatting sqref="L13:Z15">
    <cfRule type="containsText" dxfId="1" priority="2" operator="containsText" text="TRUE">
      <formula>NOT(ISERROR(SEARCH(("TRUE"),(L13))))</formula>
    </cfRule>
  </conditionalFormatting>
  <conditionalFormatting sqref="L67:Z67">
    <cfRule type="containsText" dxfId="0" priority="3" operator="containsText" text="FALSE">
      <formula>NOT(ISERROR(SEARCH(("FALSE"),(L67))))</formula>
    </cfRule>
  </conditionalFormatting>
  <conditionalFormatting sqref="L67:Z67">
    <cfRule type="containsText" dxfId="1" priority="4" operator="containsText" text="TRUE">
      <formula>NOT(ISERROR(SEARCH(("TRUE"),(L67))))</formula>
    </cfRule>
  </conditionalFormatting>
  <conditionalFormatting sqref="L66:Z66">
    <cfRule type="containsText" dxfId="0" priority="5" operator="containsText" text="FALSE">
      <formula>NOT(ISERROR(SEARCH(("FALSE"),(L66))))</formula>
    </cfRule>
  </conditionalFormatting>
  <conditionalFormatting sqref="L66:Z66">
    <cfRule type="containsText" dxfId="1" priority="6" operator="containsText" text="TRUE">
      <formula>NOT(ISERROR(SEARCH(("TRUE"),(L66))))</formula>
    </cfRule>
  </conditionalFormatting>
  <conditionalFormatting sqref="L164:Z164">
    <cfRule type="containsText" dxfId="0" priority="7" operator="containsText" text="FALSE">
      <formula>NOT(ISERROR(SEARCH(("FALSE"),(L164))))</formula>
    </cfRule>
  </conditionalFormatting>
  <conditionalFormatting sqref="L164:Z164">
    <cfRule type="containsText" dxfId="1" priority="8" operator="containsText" text="TRUE">
      <formula>NOT(ISERROR(SEARCH(("TRUE"),(L164))))</formula>
    </cfRule>
  </conditionalFormatting>
  <conditionalFormatting sqref="L17:Z17">
    <cfRule type="containsText" dxfId="0" priority="9" operator="containsText" text="FALSE">
      <formula>NOT(ISERROR(SEARCH(("FALSE"),(L17))))</formula>
    </cfRule>
  </conditionalFormatting>
  <conditionalFormatting sqref="L17:Z17">
    <cfRule type="containsText" dxfId="1" priority="10" operator="containsText" text="TRUE">
      <formula>NOT(ISERROR(SEARCH(("TRUE"),(L17))))</formula>
    </cfRule>
  </conditionalFormatting>
  <printOptions/>
  <pageMargins bottom="0.75" footer="0.0" header="0.0" left="0.7" right="0.7" top="0.75"/>
  <pageSetup fitToHeight="0" orientation="landscape"/>
  <headerFooter>
    <oddFooter>&amp;LPrinted on &amp;D at &amp;T&amp;C&amp;A&amp;R&amp;P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6" width="8.71"/>
  </cols>
  <sheetData>
    <row r="4">
      <c r="F4" s="1"/>
    </row>
    <row r="6">
      <c r="G6" s="1"/>
    </row>
    <row r="7">
      <c r="G7" s="1"/>
    </row>
    <row r="8">
      <c r="G8" s="1"/>
    </row>
    <row r="9">
      <c r="G9" s="1"/>
    </row>
    <row r="10">
      <c r="E10" s="10"/>
      <c r="F10" s="10"/>
      <c r="G10" s="10"/>
      <c r="H10" s="10"/>
      <c r="I10" s="10"/>
      <c r="J1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orientation="landscape"/>
  <headerFooter>
    <oddFooter>&amp;LPrinted on &amp;D at &amp;T&amp;C&amp;A&amp;R&amp;P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2021-05-19T21:13:28Z</dcterms:created>
  <dc:creator>Admin</dc:creator>
</cp:coreProperties>
</file>