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Ex5.xml" ContentType="application/vnd.ms-office.chartex+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charts/chartEx6.xml" ContentType="application/vnd.ms-office.chartex+xml"/>
  <Override PartName="/xl/charts/style18.xml" ContentType="application/vnd.ms-office.chartstyle+xml"/>
  <Override PartName="/xl/charts/colors18.xml" ContentType="application/vnd.ms-office.chartcolorstyle+xml"/>
  <Override PartName="/xl/charts/chartEx7.xml" ContentType="application/vnd.ms-office.chartex+xml"/>
  <Override PartName="/xl/charts/style19.xml" ContentType="application/vnd.ms-office.chartstyle+xml"/>
  <Override PartName="/xl/charts/colors19.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20.xml" ContentType="application/vnd.ms-office.chartstyle+xml"/>
  <Override PartName="/xl/charts/colors20.xml" ContentType="application/vnd.ms-office.chartcolorstyle+xml"/>
  <Override PartName="/xl/charts/chart14.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2.xml" ContentType="application/vnd.openxmlformats-officedocument.drawing+xml"/>
  <Override PartName="/xl/charts/chart15.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3.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drawings/drawing14.xml" ContentType="application/vnd.openxmlformats-officedocument.drawing+xml"/>
  <Override PartName="/xl/charts/chartEx8.xml" ContentType="application/vnd.ms-office.chartex+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6.xml" ContentType="application/vnd.openxmlformats-officedocument.drawing+xml"/>
  <Override PartName="/xl/charts/chart20.xml" ContentType="application/vnd.openxmlformats-officedocument.drawingml.chart+xml"/>
  <Override PartName="/xl/charts/style26.xml" ContentType="application/vnd.ms-office.chartstyle+xml"/>
  <Override PartName="/xl/charts/colors26.xml" ContentType="application/vnd.ms-office.chartcolorstyle+xml"/>
  <Override PartName="/xl/charts/chart21.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7.xml" ContentType="application/vnd.openxmlformats-officedocument.drawing+xml"/>
  <Override PartName="/xl/charts/chart22.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8.xml" ContentType="application/vnd.openxmlformats-officedocument.drawing+xml"/>
  <Override PartName="/xl/charts/chart23.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9.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0.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harts/chart25.xml" ContentType="application/vnd.openxmlformats-officedocument.drawingml.chart+xml"/>
  <Override PartName="/xl/charts/style31.xml" ContentType="application/vnd.ms-office.chartstyle+xml"/>
  <Override PartName="/xl/charts/colors31.xml" ContentType="application/vnd.ms-office.chartcolorstyle+xml"/>
  <Override PartName="/xl/charts/chart26.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1.xml" ContentType="application/vnd.openxmlformats-officedocument.drawing+xml"/>
  <Override PartName="/xl/charts/chart27.xml" ContentType="application/vnd.openxmlformats-officedocument.drawingml.chart+xml"/>
  <Override PartName="/xl/charts/style33.xml" ContentType="application/vnd.ms-office.chartstyle+xml"/>
  <Override PartName="/xl/charts/colors3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xml" ContentType="application/vnd.ms-excel.slicer+xml"/>
  <Override PartName="/xl/charts/chart28.xml" ContentType="application/vnd.openxmlformats-officedocument.drawingml.chart+xml"/>
  <Override PartName="/xl/charts/style34.xml" ContentType="application/vnd.ms-office.chartstyle+xml"/>
  <Override PartName="/xl/charts/colors34.xml" ContentType="application/vnd.ms-office.chartcolorstyle+xml"/>
  <Override PartName="/xl/charts/chart2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23.xml" ContentType="application/vnd.openxmlformats-officedocument.drawing+xml"/>
  <Override PartName="/xl/charts/chart30.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4.xml" ContentType="application/vnd.openxmlformats-officedocument.drawing+xml"/>
  <Override PartName="/xl/charts/chart31.xml" ContentType="application/vnd.openxmlformats-officedocument.drawingml.chart+xml"/>
  <Override PartName="/xl/charts/style37.xml" ContentType="application/vnd.ms-office.chartstyle+xml"/>
  <Override PartName="/xl/charts/colors37.xml" ContentType="application/vnd.ms-office.chartcolorstyle+xml"/>
  <Override PartName="/xl/charts/chart3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5.xml" ContentType="application/vnd.openxmlformats-officedocument.drawing+xml"/>
  <Override PartName="/xl/charts/chart3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26.xml" ContentType="application/vnd.openxmlformats-officedocument.drawing+xml"/>
  <Override PartName="/xl/charts/chart34.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7.xml" ContentType="application/vnd.openxmlformats-officedocument.drawing+xml"/>
  <Override PartName="/xl/charts/chart35.xml" ContentType="application/vnd.openxmlformats-officedocument.drawingml.chart+xml"/>
  <Override PartName="/xl/charts/style41.xml" ContentType="application/vnd.ms-office.chartstyle+xml"/>
  <Override PartName="/xl/charts/colors4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hidePivotFieldList="1" defaultThemeVersion="166925"/>
  <mc:AlternateContent xmlns:mc="http://schemas.openxmlformats.org/markup-compatibility/2006">
    <mc:Choice Requires="x15">
      <x15ac:absPath xmlns:x15ac="http://schemas.microsoft.com/office/spreadsheetml/2010/11/ac" url="C:\Users\DELL\My Courses\The Excel\Part 3 Excel Data Visualization\"/>
    </mc:Choice>
  </mc:AlternateContent>
  <xr:revisionPtr revIDLastSave="0" documentId="13_ncr:1_{234ECA52-C058-41E3-9BA9-D817B013D196}" xr6:coauthVersionLast="36" xr6:coauthVersionMax="36" xr10:uidLastSave="{00000000-0000-0000-0000-000000000000}"/>
  <bookViews>
    <workbookView xWindow="0" yWindow="0" windowWidth="23040" windowHeight="9648" tabRatio="801" firstSheet="23" activeTab="29" xr2:uid="{36C891CB-02AB-4A02-923D-03583EFCD2B5}"/>
  </bookViews>
  <sheets>
    <sheet name="Customizing Charts" sheetId="1" r:id="rId1"/>
    <sheet name="Bar &amp; Column Charts" sheetId="2" r:id="rId2"/>
    <sheet name="Histogram &amp; Pareto Charts" sheetId="3" r:id="rId3"/>
    <sheet name="Line Charts" sheetId="4" r:id="rId4"/>
    <sheet name="Area Charts" sheetId="5" r:id="rId5"/>
    <sheet name="Pie and Donut Charts" sheetId="6" r:id="rId6"/>
    <sheet name="Scatter Plots &amp; Bubble Charts" sheetId="7" r:id="rId7"/>
    <sheet name="Box and Whisker Charts" sheetId="8" r:id="rId8"/>
    <sheet name="Tree Maps &amp; Sunburst Charts" sheetId="9" r:id="rId9"/>
    <sheet name="Waterfall and Funnel Charts" sheetId="10" r:id="rId10"/>
    <sheet name="Radar Charts" sheetId="11" r:id="rId11"/>
    <sheet name="Stock Charts" sheetId="12" r:id="rId12"/>
    <sheet name="Heat Maps" sheetId="13" r:id="rId13"/>
    <sheet name="Surface Charts" sheetId="14" r:id="rId14"/>
    <sheet name="Power Map" sheetId="15" r:id="rId15"/>
    <sheet name="Combo Charts" sheetId="16" r:id="rId16"/>
    <sheet name="Sparklines" sheetId="17" r:id="rId17"/>
    <sheet name="Image Overlay Charts" sheetId="18" r:id="rId18"/>
    <sheet name="Highlight Special Cases" sheetId="19" r:id="rId19"/>
    <sheet name="Automatic Chart Updates" sheetId="23" r:id="rId20"/>
    <sheet name="Scroll &amp; Zoom Visualization" sheetId="21" r:id="rId21"/>
    <sheet name="Dashboarding Tricks" sheetId="22" r:id="rId22"/>
    <sheet name="Animation Change Over Time" sheetId="24" r:id="rId23"/>
    <sheet name="Pivot Charts" sheetId="25" r:id="rId24"/>
    <sheet name="Pivot Charts_Dashboard" sheetId="26" r:id="rId25"/>
    <sheet name="Color Based Formatting" sheetId="29" r:id="rId26"/>
    <sheet name="Dynamic Series Selection" sheetId="30" r:id="rId27"/>
    <sheet name="Pacing Chart" sheetId="31" r:id="rId28"/>
    <sheet name="Guage Chart" sheetId="32" r:id="rId29"/>
    <sheet name="Array Precentage Grid" sheetId="33" r:id="rId30"/>
  </sheets>
  <definedNames>
    <definedName name="_xlchart.v1.0" hidden="1">'Histogram &amp; Pareto Charts'!$B$2:$B$1035</definedName>
    <definedName name="_xlchart.v1.1" hidden="1">'Histogram &amp; Pareto Charts'!$B$2:$B$1035</definedName>
    <definedName name="_xlchart.v1.10" hidden="1">'Waterfall and Funnel Charts'!$A$1:$A$13</definedName>
    <definedName name="_xlchart.v1.11" hidden="1">'Waterfall and Funnel Charts'!$B$1:$B$13</definedName>
    <definedName name="_xlchart.v1.2" hidden="1">'Box and Whisker Charts'!$A$2:$A$481</definedName>
    <definedName name="_xlchart.v1.3" hidden="1">'Box and Whisker Charts'!$D$1</definedName>
    <definedName name="_xlchart.v1.4" hidden="1">'Box and Whisker Charts'!$D$2:$D$481</definedName>
    <definedName name="_xlchart.v1.5" hidden="1">'Tree Maps &amp; Sunburst Charts'!$A$18:$D$40</definedName>
    <definedName name="_xlchart.v1.6" hidden="1">'Tree Maps &amp; Sunburst Charts'!$E$17</definedName>
    <definedName name="_xlchart.v1.7" hidden="1">'Tree Maps &amp; Sunburst Charts'!$E$18:$E$40</definedName>
    <definedName name="_xlchart.v1.8" hidden="1">'Tree Maps &amp; Sunburst Charts'!$A$2:$B$14</definedName>
    <definedName name="_xlchart.v1.9" hidden="1">'Tree Maps &amp; Sunburst Charts'!$C$2:$C$14</definedName>
    <definedName name="_xlchart.v2.12" hidden="1">'Waterfall and Funnel Charts'!$A$18:$A$25</definedName>
    <definedName name="_xlchart.v2.13" hidden="1">'Waterfall and Funnel Charts'!$C$17</definedName>
    <definedName name="_xlchart.v2.14" hidden="1">'Waterfall and Funnel Charts'!$C$18:$C$25</definedName>
    <definedName name="_xlchart.v5.15" hidden="1">'Power Map'!$A$1</definedName>
    <definedName name="_xlchart.v5.16" hidden="1">'Power Map'!$A$2:$A$52</definedName>
    <definedName name="_xlchart.v5.17" hidden="1">'Power Map'!$B$1</definedName>
    <definedName name="_xlchart.v5.18" hidden="1">'Power Map'!$B$2:$B$52</definedName>
    <definedName name="Dashboard_Cat">OFFSET('Dashboarding Tricks'!$C$18,'Dashboarding Tricks'!$B$18,1,,12)</definedName>
    <definedName name="Dollar_Lead">OFFSET('Scroll &amp; Zoom Visualization'!$D$2,'Scroll &amp; Zoom Visualization'!$C$17,,'Scroll &amp; Zoom Visualization'!$C$16)</definedName>
    <definedName name="Expense">OFFSET('Scroll &amp; Zoom Visualization'!$B$2,'Scroll &amp; Zoom Visualization'!$C$17,,'Scroll &amp; Zoom Visualization'!$C$16)</definedName>
    <definedName name="Months">OFFSET('Scroll &amp; Zoom Visualization'!$A$2,'Scroll &amp; Zoom Visualization'!$C$17,,'Scroll &amp; Zoom Visualization'!$C$16)</definedName>
    <definedName name="p_date">OFFSET('Automatic Chart Updates'!$A$2,,,COUNTA('Automatic Chart Updates'!$A$2:$A$18),)</definedName>
    <definedName name="p_select">OFFSET('Automatic Chart Updates'!$A$2,,MATCH('Automatic Chart Updates'!$H$4,'Automatic Chart Updates'!$A$1:$C$1,0)-1,COUNTA('Automatic Chart Updates'!$A$2:$A$18),)</definedName>
    <definedName name="Slicer_Quarters">#N/A</definedName>
    <definedName name="Slicer_Years">#N/A</definedName>
  </definedNames>
  <calcPr calcId="179021"/>
  <pivotCaches>
    <pivotCache cacheId="0" r:id="rId31"/>
  </pivotCaches>
  <extLst>
    <ext xmlns:x14="http://schemas.microsoft.com/office/spreadsheetml/2009/9/main" uri="{BBE1A952-AA13-448e-AADC-164F8A28A991}">
      <x14:slicerCaches>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 i="32" l="1"/>
  <c r="M4" i="23" l="1"/>
  <c r="G4" i="33"/>
  <c r="H4" i="33"/>
  <c r="G5" i="33"/>
  <c r="H5" i="33"/>
  <c r="G6" i="33"/>
  <c r="H6" i="33"/>
  <c r="G7" i="33"/>
  <c r="H7" i="33"/>
  <c r="G8" i="33"/>
  <c r="H8" i="33"/>
  <c r="G9" i="33"/>
  <c r="H9" i="33"/>
  <c r="G10" i="33"/>
  <c r="H10" i="33"/>
  <c r="G11" i="33"/>
  <c r="H11" i="33"/>
  <c r="G12" i="33"/>
  <c r="H12" i="33"/>
  <c r="G13" i="33"/>
  <c r="H13" i="33"/>
  <c r="G14" i="33"/>
  <c r="H14" i="33"/>
  <c r="G15" i="33"/>
  <c r="H15" i="33"/>
  <c r="G16" i="33"/>
  <c r="H16" i="33"/>
  <c r="G17" i="33"/>
  <c r="H17" i="33"/>
  <c r="G18" i="33"/>
  <c r="H18" i="33"/>
  <c r="G19" i="33"/>
  <c r="H19" i="33"/>
  <c r="G20" i="33"/>
  <c r="H20" i="33"/>
  <c r="G21" i="33"/>
  <c r="H21" i="33"/>
  <c r="G22" i="33"/>
  <c r="H22" i="33"/>
  <c r="G23" i="33"/>
  <c r="H23" i="33"/>
  <c r="G24" i="33"/>
  <c r="H24" i="33"/>
  <c r="G25" i="33"/>
  <c r="H25" i="33"/>
  <c r="G26" i="33"/>
  <c r="H26" i="33"/>
  <c r="G27" i="33"/>
  <c r="H27" i="33"/>
  <c r="G28" i="33"/>
  <c r="H28" i="33"/>
  <c r="G29" i="33"/>
  <c r="H29" i="33"/>
  <c r="G30" i="33"/>
  <c r="H30" i="33"/>
  <c r="G31" i="33"/>
  <c r="H31" i="33"/>
  <c r="G32" i="33"/>
  <c r="H32" i="33"/>
  <c r="G33" i="33"/>
  <c r="H33" i="33"/>
  <c r="G34" i="33"/>
  <c r="H34" i="33"/>
  <c r="G35" i="33"/>
  <c r="H35" i="33"/>
  <c r="G36" i="33"/>
  <c r="H36" i="33"/>
  <c r="G37" i="33"/>
  <c r="H37" i="33"/>
  <c r="G38" i="33"/>
  <c r="H38" i="33"/>
  <c r="G39" i="33"/>
  <c r="H39" i="33"/>
  <c r="G40" i="33"/>
  <c r="H40" i="33"/>
  <c r="G41" i="33"/>
  <c r="H41" i="33"/>
  <c r="G42" i="33"/>
  <c r="H42" i="33"/>
  <c r="G43" i="33"/>
  <c r="H43" i="33"/>
  <c r="G44" i="33"/>
  <c r="H44" i="33"/>
  <c r="G45" i="33"/>
  <c r="H45" i="33"/>
  <c r="G46" i="33"/>
  <c r="H46" i="33"/>
  <c r="G47" i="33"/>
  <c r="H47" i="33"/>
  <c r="G48" i="33"/>
  <c r="H48" i="33"/>
  <c r="G49" i="33"/>
  <c r="H49" i="33"/>
  <c r="G50" i="33"/>
  <c r="H50" i="33"/>
  <c r="G51" i="33"/>
  <c r="H51" i="33"/>
  <c r="G52" i="33"/>
  <c r="H52" i="33"/>
  <c r="G53" i="33"/>
  <c r="H53" i="33"/>
  <c r="G54" i="33"/>
  <c r="H54" i="33"/>
  <c r="G55" i="33"/>
  <c r="H55" i="33"/>
  <c r="G56" i="33"/>
  <c r="H56" i="33"/>
  <c r="G57" i="33"/>
  <c r="H57" i="33"/>
  <c r="G58" i="33"/>
  <c r="H58" i="33"/>
  <c r="G59" i="33"/>
  <c r="H59" i="33"/>
  <c r="G60" i="33"/>
  <c r="H60" i="33"/>
  <c r="G61" i="33"/>
  <c r="H61" i="33"/>
  <c r="G62" i="33"/>
  <c r="H62" i="33"/>
  <c r="G63" i="33"/>
  <c r="H63" i="33"/>
  <c r="G64" i="33"/>
  <c r="H64" i="33"/>
  <c r="G65" i="33"/>
  <c r="H65" i="33"/>
  <c r="G66" i="33"/>
  <c r="H66" i="33"/>
  <c r="G67" i="33"/>
  <c r="H67" i="33"/>
  <c r="G68" i="33"/>
  <c r="H68" i="33"/>
  <c r="G69" i="33"/>
  <c r="H69" i="33"/>
  <c r="G70" i="33"/>
  <c r="H70" i="33"/>
  <c r="G71" i="33"/>
  <c r="H71" i="33"/>
  <c r="G72" i="33"/>
  <c r="H72" i="33"/>
  <c r="G73" i="33"/>
  <c r="H73" i="33"/>
  <c r="G74" i="33"/>
  <c r="H74" i="33"/>
  <c r="G75" i="33"/>
  <c r="H75" i="33"/>
  <c r="G76" i="33"/>
  <c r="H76" i="33"/>
  <c r="G77" i="33"/>
  <c r="H77" i="33"/>
  <c r="G78" i="33"/>
  <c r="H78" i="33"/>
  <c r="G79" i="33"/>
  <c r="H79" i="33"/>
  <c r="G80" i="33"/>
  <c r="H80" i="33"/>
  <c r="G81" i="33"/>
  <c r="H81" i="33"/>
  <c r="G82" i="33"/>
  <c r="H82" i="33"/>
  <c r="G83" i="33"/>
  <c r="H83" i="33"/>
  <c r="G84" i="33"/>
  <c r="H84" i="33"/>
  <c r="G85" i="33"/>
  <c r="H85" i="33"/>
  <c r="G86" i="33"/>
  <c r="H86" i="33"/>
  <c r="G87" i="33"/>
  <c r="H87" i="33"/>
  <c r="G88" i="33"/>
  <c r="H88" i="33"/>
  <c r="G89" i="33"/>
  <c r="H89" i="33"/>
  <c r="G90" i="33"/>
  <c r="H90" i="33"/>
  <c r="G91" i="33"/>
  <c r="H91" i="33"/>
  <c r="G92" i="33"/>
  <c r="H92" i="33"/>
  <c r="G93" i="33"/>
  <c r="H93" i="33"/>
  <c r="G94" i="33"/>
  <c r="H94" i="33"/>
  <c r="G95" i="33"/>
  <c r="H95" i="33"/>
  <c r="G96" i="33"/>
  <c r="H96" i="33"/>
  <c r="G97" i="33"/>
  <c r="H97" i="33"/>
  <c r="G98" i="33"/>
  <c r="H98" i="33"/>
  <c r="G99" i="33"/>
  <c r="H99" i="33"/>
  <c r="G100" i="33"/>
  <c r="H100" i="33"/>
  <c r="G101" i="33"/>
  <c r="H101" i="33"/>
  <c r="G102" i="33"/>
  <c r="H102" i="33"/>
  <c r="H3" i="33"/>
  <c r="G3" i="33"/>
  <c r="E3" i="33"/>
  <c r="F3" i="33" s="1"/>
  <c r="E4" i="33"/>
  <c r="F4" i="33" s="1"/>
  <c r="E5" i="33"/>
  <c r="F5" i="33" s="1"/>
  <c r="E6" i="33"/>
  <c r="F6" i="33" s="1"/>
  <c r="E7" i="33"/>
  <c r="F7" i="33" s="1"/>
  <c r="E8" i="33"/>
  <c r="F8" i="33" s="1"/>
  <c r="E9" i="33"/>
  <c r="F9" i="33" s="1"/>
  <c r="E10" i="33"/>
  <c r="F10" i="33" s="1"/>
  <c r="E11" i="33"/>
  <c r="F11" i="33" s="1"/>
  <c r="E12" i="33"/>
  <c r="F12" i="33" s="1"/>
  <c r="E13" i="33"/>
  <c r="F13" i="33" s="1"/>
  <c r="E14" i="33"/>
  <c r="F14" i="33" s="1"/>
  <c r="E15" i="33"/>
  <c r="F15" i="33" s="1"/>
  <c r="E16" i="33"/>
  <c r="F16" i="33" s="1"/>
  <c r="E17" i="33"/>
  <c r="F17" i="33" s="1"/>
  <c r="E18" i="33"/>
  <c r="F18" i="33" s="1"/>
  <c r="E19" i="33"/>
  <c r="F19" i="33" s="1"/>
  <c r="E20" i="33"/>
  <c r="F20" i="33" s="1"/>
  <c r="E21" i="33"/>
  <c r="F21" i="33" s="1"/>
  <c r="E22" i="33"/>
  <c r="F22" i="33" s="1"/>
  <c r="E23" i="33"/>
  <c r="F23" i="33" s="1"/>
  <c r="E24" i="33"/>
  <c r="F24" i="33" s="1"/>
  <c r="E25" i="33"/>
  <c r="F25" i="33" s="1"/>
  <c r="E26" i="33"/>
  <c r="F26" i="33" s="1"/>
  <c r="E27" i="33"/>
  <c r="F27" i="33" s="1"/>
  <c r="E28" i="33"/>
  <c r="F28" i="33" s="1"/>
  <c r="E29" i="33"/>
  <c r="F29" i="33" s="1"/>
  <c r="E30" i="33"/>
  <c r="F30" i="33" s="1"/>
  <c r="E31" i="33"/>
  <c r="F31" i="33" s="1"/>
  <c r="E32" i="33"/>
  <c r="F32" i="33" s="1"/>
  <c r="E33" i="33"/>
  <c r="F33" i="33" s="1"/>
  <c r="E34" i="33"/>
  <c r="F34" i="33" s="1"/>
  <c r="E35" i="33"/>
  <c r="F35" i="33" s="1"/>
  <c r="E36" i="33"/>
  <c r="F36" i="33" s="1"/>
  <c r="E37" i="33"/>
  <c r="F37" i="33" s="1"/>
  <c r="E38" i="33"/>
  <c r="F38" i="33" s="1"/>
  <c r="E39" i="33"/>
  <c r="F39" i="33" s="1"/>
  <c r="E40" i="33"/>
  <c r="F40" i="33" s="1"/>
  <c r="E41" i="33"/>
  <c r="F41" i="33" s="1"/>
  <c r="E42" i="33"/>
  <c r="F42" i="33" s="1"/>
  <c r="E43" i="33"/>
  <c r="F43" i="33" s="1"/>
  <c r="E44" i="33"/>
  <c r="F44" i="33" s="1"/>
  <c r="E45" i="33"/>
  <c r="F45" i="33" s="1"/>
  <c r="E46" i="33"/>
  <c r="E47" i="33"/>
  <c r="E48" i="33"/>
  <c r="F48" i="33" s="1"/>
  <c r="E49" i="33"/>
  <c r="E50" i="33"/>
  <c r="E51" i="33"/>
  <c r="E52" i="33"/>
  <c r="F52" i="33" s="1"/>
  <c r="E53" i="33"/>
  <c r="E54" i="33"/>
  <c r="E55" i="33"/>
  <c r="E56" i="33"/>
  <c r="F56" i="33" s="1"/>
  <c r="E57" i="33"/>
  <c r="E58" i="33"/>
  <c r="E59" i="33"/>
  <c r="E60" i="33"/>
  <c r="F60" i="33" s="1"/>
  <c r="E61" i="33"/>
  <c r="E62" i="33"/>
  <c r="E63" i="33"/>
  <c r="E64" i="33"/>
  <c r="F64" i="33" s="1"/>
  <c r="E65" i="33"/>
  <c r="E66" i="33"/>
  <c r="E67" i="33"/>
  <c r="E68" i="33"/>
  <c r="F68" i="33" s="1"/>
  <c r="E69" i="33"/>
  <c r="E70" i="33"/>
  <c r="E71" i="33"/>
  <c r="E72" i="33"/>
  <c r="F72" i="33" s="1"/>
  <c r="E73" i="33"/>
  <c r="E74" i="33"/>
  <c r="E75" i="33"/>
  <c r="E76" i="33"/>
  <c r="F76" i="33" s="1"/>
  <c r="E77" i="33"/>
  <c r="E78" i="33"/>
  <c r="E79" i="33"/>
  <c r="E80" i="33"/>
  <c r="F80" i="33" s="1"/>
  <c r="E81" i="33"/>
  <c r="E82" i="33"/>
  <c r="E83" i="33"/>
  <c r="E84" i="33"/>
  <c r="F84" i="33" s="1"/>
  <c r="E85" i="33"/>
  <c r="E86" i="33"/>
  <c r="E87" i="33"/>
  <c r="E88" i="33"/>
  <c r="F88" i="33" s="1"/>
  <c r="E89" i="33"/>
  <c r="F89" i="33" s="1"/>
  <c r="E90" i="33"/>
  <c r="F90" i="33" s="1"/>
  <c r="E91" i="33"/>
  <c r="F91" i="33" s="1"/>
  <c r="E92" i="33"/>
  <c r="F92" i="33" s="1"/>
  <c r="E93" i="33"/>
  <c r="F93" i="33" s="1"/>
  <c r="E94" i="33"/>
  <c r="F94" i="33" s="1"/>
  <c r="E95" i="33"/>
  <c r="F95" i="33" s="1"/>
  <c r="E96" i="33"/>
  <c r="F96" i="33" s="1"/>
  <c r="E97" i="33"/>
  <c r="F97" i="33" s="1"/>
  <c r="E98" i="33"/>
  <c r="F98" i="33" s="1"/>
  <c r="E99" i="33"/>
  <c r="F99" i="33" s="1"/>
  <c r="E100" i="33"/>
  <c r="F100" i="33" s="1"/>
  <c r="E101" i="33"/>
  <c r="F101" i="33" s="1"/>
  <c r="E102" i="33"/>
  <c r="F102" i="33" s="1"/>
  <c r="C6" i="32"/>
  <c r="C5" i="32"/>
  <c r="C4" i="32"/>
  <c r="C3" i="32"/>
  <c r="D2" i="32"/>
  <c r="C2" i="32"/>
  <c r="A6" i="31"/>
  <c r="A7" i="31" s="1"/>
  <c r="A8" i="31" s="1"/>
  <c r="A9" i="31" s="1"/>
  <c r="A10" i="31" s="1"/>
  <c r="A11" i="31" s="1"/>
  <c r="A12" i="31" s="1"/>
  <c r="A13" i="31" s="1"/>
  <c r="A14" i="31" s="1"/>
  <c r="A15" i="31" s="1"/>
  <c r="A16" i="31" s="1"/>
  <c r="A17" i="31" s="1"/>
  <c r="A18" i="31" s="1"/>
  <c r="A19" i="31" s="1"/>
  <c r="A20" i="31" s="1"/>
  <c r="A21" i="31" s="1"/>
  <c r="A22" i="31" s="1"/>
  <c r="A23" i="31" s="1"/>
  <c r="A24" i="31" s="1"/>
  <c r="A25" i="31" s="1"/>
  <c r="A4" i="31"/>
  <c r="A5" i="31" s="1"/>
  <c r="C3" i="31"/>
  <c r="C4" i="31" s="1"/>
  <c r="C5" i="31" s="1"/>
  <c r="A3" i="31"/>
  <c r="E2" i="31"/>
  <c r="C2" i="31"/>
  <c r="N32" i="30"/>
  <c r="M32" i="30"/>
  <c r="L32" i="30"/>
  <c r="K32" i="30"/>
  <c r="J32" i="30"/>
  <c r="I32" i="30"/>
  <c r="H32" i="30"/>
  <c r="G32" i="30"/>
  <c r="F32" i="30"/>
  <c r="E32" i="30"/>
  <c r="D32" i="30"/>
  <c r="C32" i="30"/>
  <c r="N31" i="30"/>
  <c r="M31" i="30"/>
  <c r="L31" i="30"/>
  <c r="K31" i="30"/>
  <c r="J31" i="30"/>
  <c r="I31" i="30"/>
  <c r="H31" i="30"/>
  <c r="G31" i="30"/>
  <c r="F31" i="30"/>
  <c r="E31" i="30"/>
  <c r="D31" i="30"/>
  <c r="C31" i="30"/>
  <c r="N30" i="30"/>
  <c r="M30" i="30"/>
  <c r="L30" i="30"/>
  <c r="K30" i="30"/>
  <c r="J30" i="30"/>
  <c r="I30" i="30"/>
  <c r="H30" i="30"/>
  <c r="G30" i="30"/>
  <c r="F30" i="30"/>
  <c r="E30" i="30"/>
  <c r="D30" i="30"/>
  <c r="C30" i="30"/>
  <c r="N29" i="30"/>
  <c r="M29" i="30"/>
  <c r="L29" i="30"/>
  <c r="K29" i="30"/>
  <c r="J29" i="30"/>
  <c r="I29" i="30"/>
  <c r="H29" i="30"/>
  <c r="G29" i="30"/>
  <c r="F29" i="30"/>
  <c r="E29" i="30"/>
  <c r="D29" i="30"/>
  <c r="C29" i="30"/>
  <c r="N28" i="30"/>
  <c r="M28" i="30"/>
  <c r="L28" i="30"/>
  <c r="K28" i="30"/>
  <c r="J28" i="30"/>
  <c r="I28" i="30"/>
  <c r="H28" i="30"/>
  <c r="G28" i="30"/>
  <c r="F28" i="30"/>
  <c r="E28" i="30"/>
  <c r="D28" i="30"/>
  <c r="C28" i="30"/>
  <c r="N27" i="30"/>
  <c r="M27" i="30"/>
  <c r="L27" i="30"/>
  <c r="K27" i="30"/>
  <c r="J27" i="30"/>
  <c r="I27" i="30"/>
  <c r="H27" i="30"/>
  <c r="G27" i="30"/>
  <c r="F27" i="30"/>
  <c r="E27" i="30"/>
  <c r="D27" i="30"/>
  <c r="C27" i="30"/>
  <c r="N26" i="30"/>
  <c r="M26" i="30"/>
  <c r="L26" i="30"/>
  <c r="K26" i="30"/>
  <c r="J26" i="30"/>
  <c r="I26" i="30"/>
  <c r="H26" i="30"/>
  <c r="G26" i="30"/>
  <c r="F26" i="30"/>
  <c r="E26" i="30"/>
  <c r="D26" i="30"/>
  <c r="C26" i="30"/>
  <c r="N25" i="30"/>
  <c r="M25" i="30"/>
  <c r="L25" i="30"/>
  <c r="K25" i="30"/>
  <c r="J25" i="30"/>
  <c r="I25" i="30"/>
  <c r="H25" i="30"/>
  <c r="G25" i="30"/>
  <c r="F25" i="30"/>
  <c r="E25" i="30"/>
  <c r="D25" i="30"/>
  <c r="C25" i="30"/>
  <c r="C60" i="29"/>
  <c r="G60" i="29" s="1"/>
  <c r="D59" i="29"/>
  <c r="C59" i="29"/>
  <c r="G59" i="29" s="1"/>
  <c r="E58" i="29"/>
  <c r="D58" i="29"/>
  <c r="C58" i="29"/>
  <c r="G58" i="29" s="1"/>
  <c r="C57" i="29"/>
  <c r="F57" i="29" s="1"/>
  <c r="D56" i="29"/>
  <c r="C56" i="29"/>
  <c r="G56" i="29" s="1"/>
  <c r="E55" i="29"/>
  <c r="D55" i="29"/>
  <c r="C55" i="29"/>
  <c r="G55" i="29" s="1"/>
  <c r="F54" i="29"/>
  <c r="E54" i="29"/>
  <c r="D54" i="29"/>
  <c r="C54" i="29"/>
  <c r="G54" i="29" s="1"/>
  <c r="C53" i="29"/>
  <c r="F53" i="29" s="1"/>
  <c r="D52" i="29"/>
  <c r="C52" i="29"/>
  <c r="G52" i="29" s="1"/>
  <c r="E51" i="29"/>
  <c r="D51" i="29"/>
  <c r="C51" i="29"/>
  <c r="G51" i="29" s="1"/>
  <c r="F50" i="29"/>
  <c r="E50" i="29"/>
  <c r="D50" i="29"/>
  <c r="C50" i="29"/>
  <c r="G50" i="29" s="1"/>
  <c r="C49" i="29"/>
  <c r="F49" i="29" s="1"/>
  <c r="D48" i="29"/>
  <c r="C48" i="29"/>
  <c r="G48" i="29" s="1"/>
  <c r="E47" i="29"/>
  <c r="D47" i="29"/>
  <c r="C47" i="29"/>
  <c r="G47" i="29" s="1"/>
  <c r="F46" i="29"/>
  <c r="E46" i="29"/>
  <c r="D46" i="29"/>
  <c r="C46" i="29"/>
  <c r="G46" i="29" s="1"/>
  <c r="C45" i="29"/>
  <c r="F45" i="29" s="1"/>
  <c r="D44" i="29"/>
  <c r="C44" i="29"/>
  <c r="G44" i="29" s="1"/>
  <c r="E43" i="29"/>
  <c r="D43" i="29"/>
  <c r="C43" i="29"/>
  <c r="G43" i="29" s="1"/>
  <c r="F42" i="29"/>
  <c r="E42" i="29"/>
  <c r="D42" i="29"/>
  <c r="C42" i="29"/>
  <c r="G42" i="29" s="1"/>
  <c r="C41" i="29"/>
  <c r="F41" i="29" s="1"/>
  <c r="D40" i="29"/>
  <c r="C40" i="29"/>
  <c r="G40" i="29" s="1"/>
  <c r="E39" i="29"/>
  <c r="D39" i="29"/>
  <c r="C39" i="29"/>
  <c r="G39" i="29" s="1"/>
  <c r="F38" i="29"/>
  <c r="E38" i="29"/>
  <c r="D38" i="29"/>
  <c r="C38" i="29"/>
  <c r="G38" i="29" s="1"/>
  <c r="C37" i="29"/>
  <c r="F37" i="29" s="1"/>
  <c r="D36" i="29"/>
  <c r="C36" i="29"/>
  <c r="G36" i="29" s="1"/>
  <c r="E35" i="29"/>
  <c r="D35" i="29"/>
  <c r="C35" i="29"/>
  <c r="G35" i="29" s="1"/>
  <c r="F34" i="29"/>
  <c r="E34" i="29"/>
  <c r="D34" i="29"/>
  <c r="C34" i="29"/>
  <c r="G34" i="29" s="1"/>
  <c r="C33" i="29"/>
  <c r="F33" i="29" s="1"/>
  <c r="D32" i="29"/>
  <c r="C32" i="29"/>
  <c r="G32" i="29" s="1"/>
  <c r="E31" i="29"/>
  <c r="D31" i="29"/>
  <c r="C31" i="29"/>
  <c r="G31" i="29" s="1"/>
  <c r="F30" i="29"/>
  <c r="E30" i="29"/>
  <c r="D30" i="29"/>
  <c r="C30" i="29"/>
  <c r="G30" i="29" s="1"/>
  <c r="C29" i="29"/>
  <c r="F29" i="29" s="1"/>
  <c r="D28" i="29"/>
  <c r="C28" i="29"/>
  <c r="G28" i="29" s="1"/>
  <c r="E27" i="29"/>
  <c r="D27" i="29"/>
  <c r="C27" i="29"/>
  <c r="G27" i="29" s="1"/>
  <c r="F26" i="29"/>
  <c r="E26" i="29"/>
  <c r="D26" i="29"/>
  <c r="C26" i="29"/>
  <c r="G26" i="29" s="1"/>
  <c r="C25" i="29"/>
  <c r="F25" i="29" s="1"/>
  <c r="D24" i="29"/>
  <c r="C24" i="29"/>
  <c r="G24" i="29" s="1"/>
  <c r="E23" i="29"/>
  <c r="D23" i="29"/>
  <c r="C23" i="29"/>
  <c r="G23" i="29" s="1"/>
  <c r="F22" i="29"/>
  <c r="E22" i="29"/>
  <c r="D22" i="29"/>
  <c r="C22" i="29"/>
  <c r="G22" i="29" s="1"/>
  <c r="C21" i="29"/>
  <c r="F21" i="29" s="1"/>
  <c r="D20" i="29"/>
  <c r="C20" i="29"/>
  <c r="G20" i="29" s="1"/>
  <c r="E19" i="29"/>
  <c r="D19" i="29"/>
  <c r="C19" i="29"/>
  <c r="G19" i="29" s="1"/>
  <c r="F18" i="29"/>
  <c r="E18" i="29"/>
  <c r="D18" i="29"/>
  <c r="C18" i="29"/>
  <c r="G18" i="29" s="1"/>
  <c r="C17" i="29"/>
  <c r="F17" i="29" s="1"/>
  <c r="D16" i="29"/>
  <c r="C16" i="29"/>
  <c r="G16" i="29" s="1"/>
  <c r="E15" i="29"/>
  <c r="D15" i="29"/>
  <c r="C15" i="29"/>
  <c r="G15" i="29" s="1"/>
  <c r="F14" i="29"/>
  <c r="E14" i="29"/>
  <c r="D14" i="29"/>
  <c r="C14" i="29"/>
  <c r="G14" i="29" s="1"/>
  <c r="C13" i="29"/>
  <c r="F13" i="29" s="1"/>
  <c r="D12" i="29"/>
  <c r="C12" i="29"/>
  <c r="G12" i="29" s="1"/>
  <c r="E11" i="29"/>
  <c r="D11" i="29"/>
  <c r="C11" i="29"/>
  <c r="G11" i="29" s="1"/>
  <c r="F10" i="29"/>
  <c r="E10" i="29"/>
  <c r="D10" i="29"/>
  <c r="C10" i="29"/>
  <c r="G10" i="29" s="1"/>
  <c r="C9" i="29"/>
  <c r="F9" i="29" s="1"/>
  <c r="D8" i="29"/>
  <c r="C8" i="29"/>
  <c r="G8" i="29" s="1"/>
  <c r="E7" i="29"/>
  <c r="D7" i="29"/>
  <c r="C7" i="29"/>
  <c r="G7" i="29" s="1"/>
  <c r="F6" i="29"/>
  <c r="E6" i="29"/>
  <c r="D6" i="29"/>
  <c r="C6" i="29"/>
  <c r="G6" i="29" s="1"/>
  <c r="C5" i="29"/>
  <c r="F5" i="29" s="1"/>
  <c r="D4" i="29"/>
  <c r="C4" i="29"/>
  <c r="G4" i="29" s="1"/>
  <c r="E3" i="29"/>
  <c r="D3" i="29"/>
  <c r="C3" i="29"/>
  <c r="G3" i="29" s="1"/>
  <c r="F2" i="29"/>
  <c r="E2" i="29"/>
  <c r="D2" i="29"/>
  <c r="C2" i="29"/>
  <c r="G2" i="29" s="1"/>
  <c r="F85" i="33" l="1"/>
  <c r="F81" i="33"/>
  <c r="F73" i="33"/>
  <c r="F65" i="33"/>
  <c r="F61" i="33"/>
  <c r="F49" i="33"/>
  <c r="F82" i="33"/>
  <c r="F74" i="33"/>
  <c r="F66" i="33"/>
  <c r="F58" i="33"/>
  <c r="F50" i="33"/>
  <c r="F77" i="33"/>
  <c r="F69" i="33"/>
  <c r="F57" i="33"/>
  <c r="F53" i="33"/>
  <c r="F86" i="33"/>
  <c r="F78" i="33"/>
  <c r="F70" i="33"/>
  <c r="F62" i="33"/>
  <c r="F54" i="33"/>
  <c r="F46" i="33"/>
  <c r="F87" i="33"/>
  <c r="F83" i="33"/>
  <c r="F79" i="33"/>
  <c r="F75" i="33"/>
  <c r="F71" i="33"/>
  <c r="F67" i="33"/>
  <c r="F63" i="33"/>
  <c r="F59" i="33"/>
  <c r="F55" i="33"/>
  <c r="F51" i="33"/>
  <c r="F47" i="33"/>
  <c r="F3" i="32"/>
  <c r="C6" i="31"/>
  <c r="E5" i="31"/>
  <c r="F3" i="31"/>
  <c r="G3" i="31" s="1"/>
  <c r="E4" i="31"/>
  <c r="F22" i="31"/>
  <c r="G22" i="31" s="1"/>
  <c r="F11" i="31"/>
  <c r="G11" i="31" s="1"/>
  <c r="F7" i="31"/>
  <c r="G7" i="31" s="1"/>
  <c r="F15" i="31"/>
  <c r="G15" i="31" s="1"/>
  <c r="F19" i="31"/>
  <c r="G19" i="31" s="1"/>
  <c r="F23" i="31"/>
  <c r="G23" i="31" s="1"/>
  <c r="F4" i="31"/>
  <c r="G4" i="31" s="1"/>
  <c r="F8" i="31"/>
  <c r="G8" i="31" s="1"/>
  <c r="F12" i="31"/>
  <c r="G12" i="31" s="1"/>
  <c r="F16" i="31"/>
  <c r="G16" i="31" s="1"/>
  <c r="F20" i="31"/>
  <c r="G20" i="31" s="1"/>
  <c r="F24" i="31"/>
  <c r="G24" i="31" s="1"/>
  <c r="F5" i="31"/>
  <c r="G5" i="31" s="1"/>
  <c r="F9" i="31"/>
  <c r="G9" i="31" s="1"/>
  <c r="F13" i="31"/>
  <c r="G13" i="31" s="1"/>
  <c r="F17" i="31"/>
  <c r="G17" i="31" s="1"/>
  <c r="F21" i="31"/>
  <c r="G21" i="31" s="1"/>
  <c r="F25" i="31"/>
  <c r="G25" i="31" s="1"/>
  <c r="F2" i="31"/>
  <c r="G2" i="31" s="1"/>
  <c r="E3" i="31"/>
  <c r="F6" i="31"/>
  <c r="G6" i="31" s="1"/>
  <c r="F10" i="31"/>
  <c r="G10" i="31" s="1"/>
  <c r="F14" i="31"/>
  <c r="G14" i="31" s="1"/>
  <c r="F18" i="31"/>
  <c r="G18" i="31" s="1"/>
  <c r="G57" i="29"/>
  <c r="F58" i="29"/>
  <c r="E59" i="29"/>
  <c r="D60" i="29"/>
  <c r="G49" i="29"/>
  <c r="G53" i="29"/>
  <c r="F3" i="29"/>
  <c r="E4" i="29"/>
  <c r="D5" i="29"/>
  <c r="F7" i="29"/>
  <c r="E8" i="29"/>
  <c r="D9" i="29"/>
  <c r="F11" i="29"/>
  <c r="E12" i="29"/>
  <c r="D13" i="29"/>
  <c r="F15" i="29"/>
  <c r="E16" i="29"/>
  <c r="D17" i="29"/>
  <c r="F19" i="29"/>
  <c r="E20" i="29"/>
  <c r="D21" i="29"/>
  <c r="F23" i="29"/>
  <c r="E24" i="29"/>
  <c r="D25" i="29"/>
  <c r="F27" i="29"/>
  <c r="E28" i="29"/>
  <c r="D29" i="29"/>
  <c r="F31" i="29"/>
  <c r="E32" i="29"/>
  <c r="D33" i="29"/>
  <c r="F35" i="29"/>
  <c r="E36" i="29"/>
  <c r="D37" i="29"/>
  <c r="F39" i="29"/>
  <c r="E40" i="29"/>
  <c r="D41" i="29"/>
  <c r="F43" i="29"/>
  <c r="E44" i="29"/>
  <c r="D45" i="29"/>
  <c r="F47" i="29"/>
  <c r="E48" i="29"/>
  <c r="D49" i="29"/>
  <c r="F51" i="29"/>
  <c r="E52" i="29"/>
  <c r="D53" i="29"/>
  <c r="F55" i="29"/>
  <c r="E56" i="29"/>
  <c r="D57" i="29"/>
  <c r="F59" i="29"/>
  <c r="E60" i="29"/>
  <c r="G5" i="29"/>
  <c r="G9" i="29"/>
  <c r="G13" i="29"/>
  <c r="G17" i="29"/>
  <c r="G21" i="29"/>
  <c r="G25" i="29"/>
  <c r="G29" i="29"/>
  <c r="G33" i="29"/>
  <c r="G37" i="29"/>
  <c r="G41" i="29"/>
  <c r="G45" i="29"/>
  <c r="F4" i="29"/>
  <c r="E5" i="29"/>
  <c r="F8" i="29"/>
  <c r="E9" i="29"/>
  <c r="F12" i="29"/>
  <c r="E13" i="29"/>
  <c r="F16" i="29"/>
  <c r="E17" i="29"/>
  <c r="F20" i="29"/>
  <c r="E21" i="29"/>
  <c r="F24" i="29"/>
  <c r="E25" i="29"/>
  <c r="F28" i="29"/>
  <c r="E29" i="29"/>
  <c r="F32" i="29"/>
  <c r="E33" i="29"/>
  <c r="F36" i="29"/>
  <c r="E37" i="29"/>
  <c r="F40" i="29"/>
  <c r="E41" i="29"/>
  <c r="F44" i="29"/>
  <c r="E45" i="29"/>
  <c r="F48" i="29"/>
  <c r="E49" i="29"/>
  <c r="F52" i="29"/>
  <c r="E53" i="29"/>
  <c r="F56" i="29"/>
  <c r="E57" i="29"/>
  <c r="F60" i="29"/>
  <c r="I2" i="31" l="1"/>
  <c r="J2" i="31" s="1"/>
  <c r="H2" i="31"/>
  <c r="K2" i="31"/>
  <c r="H4" i="31"/>
  <c r="K4" i="31"/>
  <c r="I4" i="31"/>
  <c r="J4" i="31" s="1"/>
  <c r="I3" i="31"/>
  <c r="H3" i="31"/>
  <c r="K3" i="31"/>
  <c r="J3" i="31"/>
  <c r="I6" i="31"/>
  <c r="J6" i="31" s="1"/>
  <c r="H6" i="31"/>
  <c r="K6" i="31"/>
  <c r="K5" i="31"/>
  <c r="I5" i="31"/>
  <c r="H5" i="31"/>
  <c r="J5" i="31" s="1"/>
  <c r="C7" i="31"/>
  <c r="H7" i="31" s="1"/>
  <c r="E6" i="31"/>
  <c r="K7" i="31" l="1"/>
  <c r="C8" i="31"/>
  <c r="E7" i="31"/>
  <c r="I7" i="31"/>
  <c r="J7" i="31" s="1"/>
  <c r="C9" i="31" l="1"/>
  <c r="E8" i="31"/>
  <c r="H8" i="31"/>
  <c r="K8" i="31"/>
  <c r="I8" i="31"/>
  <c r="J8" i="31" s="1"/>
  <c r="C10" i="31" l="1"/>
  <c r="E9" i="31"/>
  <c r="K9" i="31"/>
  <c r="H9" i="31"/>
  <c r="I9" i="31"/>
  <c r="J9" i="31" s="1"/>
  <c r="C11" i="31" l="1"/>
  <c r="E10" i="31"/>
  <c r="J10" i="31"/>
  <c r="I10" i="31"/>
  <c r="K10" i="31" s="1"/>
  <c r="H10" i="31"/>
  <c r="C12" i="31" l="1"/>
  <c r="E11" i="31"/>
  <c r="I11" i="31"/>
  <c r="K11" i="31" s="1"/>
  <c r="J11" i="31"/>
  <c r="H11" i="31"/>
  <c r="C13" i="31" l="1"/>
  <c r="E12" i="31"/>
  <c r="H12" i="31"/>
  <c r="K12" i="31" s="1"/>
  <c r="I12" i="31"/>
  <c r="J12" i="31"/>
  <c r="C14" i="31" l="1"/>
  <c r="E13" i="31"/>
  <c r="H13" i="31"/>
  <c r="J13" i="31"/>
  <c r="I13" i="31"/>
  <c r="K13" i="31" s="1"/>
  <c r="C15" i="31" l="1"/>
  <c r="E14" i="31"/>
  <c r="J14" i="31"/>
  <c r="I14" i="31"/>
  <c r="K14" i="31" s="1"/>
  <c r="H14" i="31"/>
  <c r="C16" i="31" l="1"/>
  <c r="E15" i="31"/>
  <c r="I15" i="31"/>
  <c r="K15" i="31" s="1"/>
  <c r="H15" i="31"/>
  <c r="J15" i="31"/>
  <c r="C17" i="31" l="1"/>
  <c r="E16" i="31"/>
  <c r="H16" i="31"/>
  <c r="K16" i="31"/>
  <c r="I16" i="31"/>
  <c r="J16" i="31"/>
  <c r="C18" i="31" l="1"/>
  <c r="E17" i="31"/>
  <c r="K17" i="31"/>
  <c r="J17" i="31"/>
  <c r="I17" i="31"/>
  <c r="H17" i="31"/>
  <c r="C19" i="31" l="1"/>
  <c r="E18" i="31"/>
  <c r="J18" i="31"/>
  <c r="I18" i="31"/>
  <c r="H18" i="31"/>
  <c r="K18" i="31"/>
  <c r="C20" i="31" l="1"/>
  <c r="E19" i="31"/>
  <c r="I19" i="31"/>
  <c r="J19" i="31" s="1"/>
  <c r="H19" i="31"/>
  <c r="K19" i="31"/>
  <c r="C21" i="31" l="1"/>
  <c r="E20" i="31"/>
  <c r="H20" i="31"/>
  <c r="J20" i="31" s="1"/>
  <c r="K20" i="31"/>
  <c r="I20" i="31"/>
  <c r="C22" i="31" l="1"/>
  <c r="E21" i="31"/>
  <c r="K21" i="31"/>
  <c r="H21" i="31"/>
  <c r="I21" i="31"/>
  <c r="J21" i="31" s="1"/>
  <c r="C23" i="31" l="1"/>
  <c r="E22" i="31"/>
  <c r="J22" i="31"/>
  <c r="I22" i="31"/>
  <c r="H22" i="31"/>
  <c r="K22" i="31"/>
  <c r="C24" i="31" l="1"/>
  <c r="E23" i="31"/>
  <c r="I23" i="31"/>
  <c r="J23" i="31" s="1"/>
  <c r="H23" i="31"/>
  <c r="K23" i="31"/>
  <c r="C25" i="31" l="1"/>
  <c r="E24" i="31"/>
  <c r="H24" i="31"/>
  <c r="I24" i="31"/>
  <c r="J24" i="31" s="1"/>
  <c r="K24" i="31"/>
  <c r="E25" i="31" l="1"/>
  <c r="K25" i="31"/>
  <c r="J25" i="31"/>
  <c r="I25" i="31"/>
  <c r="H25" i="31"/>
  <c r="E121" i="25" l="1"/>
  <c r="E120" i="25"/>
  <c r="E119" i="25"/>
  <c r="E118" i="25"/>
  <c r="E117" i="25"/>
  <c r="E116" i="25"/>
  <c r="E115" i="25"/>
  <c r="E114" i="25"/>
  <c r="E113" i="25"/>
  <c r="E112" i="25"/>
  <c r="E111" i="25"/>
  <c r="E110" i="25"/>
  <c r="E109" i="25"/>
  <c r="E108" i="25"/>
  <c r="E107" i="25"/>
  <c r="E106" i="25"/>
  <c r="E105" i="25"/>
  <c r="E104" i="25"/>
  <c r="E103" i="25"/>
  <c r="E102" i="25"/>
  <c r="E101" i="25"/>
  <c r="E100" i="25"/>
  <c r="E99" i="25"/>
  <c r="E98" i="25"/>
  <c r="E97" i="25"/>
  <c r="E96" i="25"/>
  <c r="E95" i="25"/>
  <c r="E94" i="25"/>
  <c r="E93" i="25"/>
  <c r="E92" i="25"/>
  <c r="E91" i="25"/>
  <c r="E90" i="25"/>
  <c r="E89" i="25"/>
  <c r="E88" i="25"/>
  <c r="E87" i="25"/>
  <c r="E86" i="25"/>
  <c r="E85" i="25"/>
  <c r="E84" i="25"/>
  <c r="E83" i="25"/>
  <c r="E82" i="25"/>
  <c r="E81" i="25"/>
  <c r="E80" i="25"/>
  <c r="E79" i="25"/>
  <c r="E78" i="25"/>
  <c r="E77" i="25"/>
  <c r="E76" i="25"/>
  <c r="E75" i="25"/>
  <c r="E74" i="25"/>
  <c r="E73" i="25"/>
  <c r="E72" i="25"/>
  <c r="E71" i="25"/>
  <c r="E70" i="25"/>
  <c r="E69" i="25"/>
  <c r="E68" i="25"/>
  <c r="E67" i="25"/>
  <c r="E66" i="25"/>
  <c r="E65" i="25"/>
  <c r="E64" i="25"/>
  <c r="E63" i="25"/>
  <c r="E62" i="25"/>
  <c r="E61" i="25"/>
  <c r="E60" i="25"/>
  <c r="E59" i="25"/>
  <c r="E58" i="25"/>
  <c r="E57" i="25"/>
  <c r="E56" i="25"/>
  <c r="E55" i="25"/>
  <c r="E54" i="25"/>
  <c r="E53" i="25"/>
  <c r="E52" i="25"/>
  <c r="E51" i="25"/>
  <c r="E50" i="25"/>
  <c r="E49" i="25"/>
  <c r="E48" i="25"/>
  <c r="E47" i="25"/>
  <c r="E46" i="25"/>
  <c r="E45" i="25"/>
  <c r="E44" i="25"/>
  <c r="E43" i="25"/>
  <c r="E42" i="25"/>
  <c r="E41" i="25"/>
  <c r="E40" i="25"/>
  <c r="E39" i="25"/>
  <c r="E38" i="25"/>
  <c r="E37" i="25"/>
  <c r="E36" i="25"/>
  <c r="E35" i="25"/>
  <c r="E34" i="25"/>
  <c r="E33" i="25"/>
  <c r="E32" i="25"/>
  <c r="E31" i="25"/>
  <c r="E30" i="25"/>
  <c r="E29" i="25"/>
  <c r="E28" i="25"/>
  <c r="E27" i="25"/>
  <c r="E26" i="25"/>
  <c r="E25" i="25"/>
  <c r="E24" i="25"/>
  <c r="E23" i="25"/>
  <c r="E22" i="25"/>
  <c r="E21" i="25"/>
  <c r="E20" i="25"/>
  <c r="E19" i="25"/>
  <c r="E18" i="25"/>
  <c r="E17" i="25"/>
  <c r="E16" i="25"/>
  <c r="E15" i="25"/>
  <c r="E14" i="25"/>
  <c r="E13" i="25"/>
  <c r="E12" i="25"/>
  <c r="E11" i="25"/>
  <c r="E10" i="25"/>
  <c r="E9" i="25"/>
  <c r="E8" i="25"/>
  <c r="E7" i="25"/>
  <c r="E6" i="25"/>
  <c r="E5" i="25"/>
  <c r="E4" i="25"/>
  <c r="E3" i="25"/>
  <c r="E2" i="25"/>
  <c r="P5" i="24"/>
  <c r="P6" i="24"/>
  <c r="P7" i="24"/>
  <c r="P8" i="24"/>
  <c r="P9" i="24"/>
  <c r="P10" i="24"/>
  <c r="P11" i="24"/>
  <c r="P12" i="24"/>
  <c r="P13" i="24"/>
  <c r="P14" i="24"/>
  <c r="P15" i="24"/>
  <c r="P4" i="24"/>
  <c r="S15" i="24" s="1"/>
  <c r="M5" i="23" a="1"/>
  <c r="M5" i="23" s="1"/>
  <c r="A18" i="23"/>
  <c r="L5" i="23" s="1" a="1"/>
  <c r="L5" i="23" s="1"/>
  <c r="S6" i="24" l="1"/>
  <c r="R9" i="24"/>
  <c r="R13" i="24"/>
  <c r="S4" i="24"/>
  <c r="R7" i="24"/>
  <c r="S8" i="24"/>
  <c r="R11" i="24"/>
  <c r="S12" i="24"/>
  <c r="R15" i="24"/>
  <c r="R5" i="24"/>
  <c r="S10" i="24"/>
  <c r="S14" i="24"/>
  <c r="R4" i="24"/>
  <c r="S5" i="24"/>
  <c r="R8" i="24"/>
  <c r="S9" i="24"/>
  <c r="R12" i="24"/>
  <c r="S13" i="24"/>
  <c r="R6" i="24"/>
  <c r="S7" i="24"/>
  <c r="R10" i="24"/>
  <c r="S11" i="24"/>
  <c r="R14" i="24"/>
  <c r="A22" i="22" l="1"/>
  <c r="A21" i="22"/>
  <c r="A20" i="22"/>
  <c r="B19" i="22"/>
  <c r="B19" i="22" a="1"/>
  <c r="A19" i="22"/>
  <c r="U2" i="22" s="1"/>
  <c r="U14" i="22" s="1"/>
  <c r="F2" i="22"/>
  <c r="E2" i="22"/>
  <c r="D2" i="22"/>
  <c r="C17" i="21"/>
  <c r="A4" i="19"/>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3" i="19"/>
  <c r="D2" i="18"/>
  <c r="C2" i="18"/>
  <c r="E13" i="17"/>
  <c r="F13" i="17" s="1"/>
  <c r="G13" i="17" s="1"/>
  <c r="H13" i="17" s="1"/>
  <c r="I13" i="17" s="1"/>
  <c r="J13" i="17" s="1"/>
  <c r="K13" i="17" s="1"/>
  <c r="L13" i="17" s="1"/>
  <c r="M13" i="17" s="1"/>
  <c r="N13" i="17" s="1"/>
  <c r="D13" i="17"/>
  <c r="D12" i="17"/>
  <c r="E12" i="17" s="1"/>
  <c r="F12" i="17" s="1"/>
  <c r="G12" i="17" s="1"/>
  <c r="H12" i="17" s="1"/>
  <c r="I12" i="17" s="1"/>
  <c r="J12" i="17" s="1"/>
  <c r="K12" i="17" s="1"/>
  <c r="L12" i="17" s="1"/>
  <c r="M12" i="17" s="1"/>
  <c r="N12" i="17" s="1"/>
  <c r="D11" i="17"/>
  <c r="E11" i="17" s="1"/>
  <c r="F11" i="17" s="1"/>
  <c r="G11" i="17" s="1"/>
  <c r="H11" i="17" s="1"/>
  <c r="I11" i="17" s="1"/>
  <c r="J11" i="17" s="1"/>
  <c r="K11" i="17" s="1"/>
  <c r="L11" i="17" s="1"/>
  <c r="M11" i="17" s="1"/>
  <c r="N11" i="17" s="1"/>
  <c r="F10" i="17"/>
  <c r="G10" i="17" s="1"/>
  <c r="H10" i="17" s="1"/>
  <c r="I10" i="17" s="1"/>
  <c r="J10" i="17" s="1"/>
  <c r="K10" i="17" s="1"/>
  <c r="L10" i="17" s="1"/>
  <c r="M10" i="17" s="1"/>
  <c r="N10" i="17" s="1"/>
  <c r="E10" i="17"/>
  <c r="D10" i="17"/>
  <c r="E9" i="17"/>
  <c r="F9" i="17" s="1"/>
  <c r="G9" i="17" s="1"/>
  <c r="H9" i="17" s="1"/>
  <c r="I9" i="17" s="1"/>
  <c r="J9" i="17" s="1"/>
  <c r="K9" i="17" s="1"/>
  <c r="L9" i="17" s="1"/>
  <c r="M9" i="17" s="1"/>
  <c r="N9" i="17" s="1"/>
  <c r="D9" i="17"/>
  <c r="D8" i="17"/>
  <c r="E8" i="17" s="1"/>
  <c r="F8" i="17" s="1"/>
  <c r="G8" i="17" s="1"/>
  <c r="H8" i="17" s="1"/>
  <c r="I8" i="17" s="1"/>
  <c r="J8" i="17" s="1"/>
  <c r="K8" i="17" s="1"/>
  <c r="L8" i="17" s="1"/>
  <c r="M8" i="17" s="1"/>
  <c r="N8" i="17" s="1"/>
  <c r="D7" i="17"/>
  <c r="E7" i="17" s="1"/>
  <c r="F7" i="17" s="1"/>
  <c r="G7" i="17" s="1"/>
  <c r="H7" i="17" s="1"/>
  <c r="I7" i="17" s="1"/>
  <c r="J7" i="17" s="1"/>
  <c r="K7" i="17" s="1"/>
  <c r="L7" i="17" s="1"/>
  <c r="M7" i="17" s="1"/>
  <c r="N7" i="17" s="1"/>
  <c r="F6" i="17"/>
  <c r="G6" i="17" s="1"/>
  <c r="H6" i="17" s="1"/>
  <c r="I6" i="17" s="1"/>
  <c r="J6" i="17" s="1"/>
  <c r="K6" i="17" s="1"/>
  <c r="L6" i="17" s="1"/>
  <c r="M6" i="17" s="1"/>
  <c r="N6" i="17" s="1"/>
  <c r="E6" i="17"/>
  <c r="D6" i="17"/>
  <c r="E5" i="17"/>
  <c r="F5" i="17" s="1"/>
  <c r="G5" i="17" s="1"/>
  <c r="H5" i="17" s="1"/>
  <c r="I5" i="17" s="1"/>
  <c r="J5" i="17" s="1"/>
  <c r="K5" i="17" s="1"/>
  <c r="L5" i="17" s="1"/>
  <c r="M5" i="17" s="1"/>
  <c r="N5" i="17" s="1"/>
  <c r="D5" i="17"/>
  <c r="D4" i="17"/>
  <c r="E4" i="17" s="1"/>
  <c r="F4" i="17" s="1"/>
  <c r="G4" i="17" s="1"/>
  <c r="H4" i="17" s="1"/>
  <c r="I4" i="17" s="1"/>
  <c r="J4" i="17" s="1"/>
  <c r="K4" i="17" s="1"/>
  <c r="L4" i="17" s="1"/>
  <c r="M4" i="17" s="1"/>
  <c r="N4" i="17" s="1"/>
  <c r="M24" i="16"/>
  <c r="L24" i="16"/>
  <c r="K24" i="16"/>
  <c r="J24" i="16"/>
  <c r="I24" i="16"/>
  <c r="H24" i="16"/>
  <c r="G24" i="16"/>
  <c r="F24" i="16"/>
  <c r="E24" i="16"/>
  <c r="D24" i="16"/>
  <c r="C24" i="16"/>
  <c r="B24" i="16"/>
  <c r="H13" i="16"/>
  <c r="D13" i="16"/>
  <c r="F13" i="16" s="1"/>
  <c r="H12" i="16"/>
  <c r="F12" i="16"/>
  <c r="D12" i="16"/>
  <c r="H11" i="16"/>
  <c r="D11" i="16"/>
  <c r="F11" i="16" s="1"/>
  <c r="H10" i="16"/>
  <c r="D10" i="16"/>
  <c r="F10" i="16" s="1"/>
  <c r="H9" i="16"/>
  <c r="D9" i="16"/>
  <c r="F9" i="16" s="1"/>
  <c r="H8" i="16"/>
  <c r="F8" i="16"/>
  <c r="D8" i="16"/>
  <c r="H7" i="16"/>
  <c r="D7" i="16"/>
  <c r="F7" i="16" s="1"/>
  <c r="H6" i="16"/>
  <c r="D6" i="16"/>
  <c r="F6" i="16" s="1"/>
  <c r="H5" i="16"/>
  <c r="D5" i="16"/>
  <c r="F5" i="16" s="1"/>
  <c r="H4" i="16"/>
  <c r="F4" i="16"/>
  <c r="D4" i="16"/>
  <c r="H3" i="16"/>
  <c r="D3" i="16"/>
  <c r="F3" i="16" s="1"/>
  <c r="H2" i="16"/>
  <c r="D2" i="16"/>
  <c r="F2" i="16" s="1"/>
  <c r="E13" i="13"/>
  <c r="F13" i="13" s="1"/>
  <c r="G13" i="13" s="1"/>
  <c r="H13" i="13" s="1"/>
  <c r="I13" i="13" s="1"/>
  <c r="J13" i="13" s="1"/>
  <c r="K13" i="13" s="1"/>
  <c r="L13" i="13" s="1"/>
  <c r="M13" i="13" s="1"/>
  <c r="N13" i="13" s="1"/>
  <c r="D13" i="13"/>
  <c r="D12" i="13"/>
  <c r="E12" i="13" s="1"/>
  <c r="F12" i="13" s="1"/>
  <c r="G12" i="13" s="1"/>
  <c r="H12" i="13" s="1"/>
  <c r="I12" i="13" s="1"/>
  <c r="J12" i="13" s="1"/>
  <c r="K12" i="13" s="1"/>
  <c r="L12" i="13" s="1"/>
  <c r="M12" i="13" s="1"/>
  <c r="N12" i="13" s="1"/>
  <c r="D11" i="13"/>
  <c r="E11" i="13" s="1"/>
  <c r="F11" i="13" s="1"/>
  <c r="G11" i="13" s="1"/>
  <c r="H11" i="13" s="1"/>
  <c r="I11" i="13" s="1"/>
  <c r="J11" i="13" s="1"/>
  <c r="K11" i="13" s="1"/>
  <c r="L11" i="13" s="1"/>
  <c r="M11" i="13" s="1"/>
  <c r="N11" i="13" s="1"/>
  <c r="F10" i="13"/>
  <c r="G10" i="13" s="1"/>
  <c r="H10" i="13" s="1"/>
  <c r="I10" i="13" s="1"/>
  <c r="J10" i="13" s="1"/>
  <c r="K10" i="13" s="1"/>
  <c r="L10" i="13" s="1"/>
  <c r="M10" i="13" s="1"/>
  <c r="N10" i="13" s="1"/>
  <c r="E10" i="13"/>
  <c r="D10" i="13"/>
  <c r="E9" i="13"/>
  <c r="F9" i="13" s="1"/>
  <c r="G9" i="13" s="1"/>
  <c r="H9" i="13" s="1"/>
  <c r="I9" i="13" s="1"/>
  <c r="J9" i="13" s="1"/>
  <c r="K9" i="13" s="1"/>
  <c r="L9" i="13" s="1"/>
  <c r="M9" i="13" s="1"/>
  <c r="N9" i="13" s="1"/>
  <c r="D9" i="13"/>
  <c r="D8" i="13"/>
  <c r="E8" i="13" s="1"/>
  <c r="F8" i="13" s="1"/>
  <c r="G8" i="13" s="1"/>
  <c r="H8" i="13" s="1"/>
  <c r="I8" i="13" s="1"/>
  <c r="J8" i="13" s="1"/>
  <c r="K8" i="13" s="1"/>
  <c r="L8" i="13" s="1"/>
  <c r="M8" i="13" s="1"/>
  <c r="N8" i="13" s="1"/>
  <c r="D7" i="13"/>
  <c r="E7" i="13" s="1"/>
  <c r="F7" i="13" s="1"/>
  <c r="G7" i="13" s="1"/>
  <c r="H7" i="13" s="1"/>
  <c r="I7" i="13" s="1"/>
  <c r="J7" i="13" s="1"/>
  <c r="K7" i="13" s="1"/>
  <c r="L7" i="13" s="1"/>
  <c r="M7" i="13" s="1"/>
  <c r="N7" i="13" s="1"/>
  <c r="F6" i="13"/>
  <c r="G6" i="13" s="1"/>
  <c r="H6" i="13" s="1"/>
  <c r="I6" i="13" s="1"/>
  <c r="J6" i="13" s="1"/>
  <c r="K6" i="13" s="1"/>
  <c r="L6" i="13" s="1"/>
  <c r="M6" i="13" s="1"/>
  <c r="N6" i="13" s="1"/>
  <c r="E6" i="13"/>
  <c r="D6" i="13"/>
  <c r="E5" i="13"/>
  <c r="F5" i="13" s="1"/>
  <c r="G5" i="13" s="1"/>
  <c r="H5" i="13" s="1"/>
  <c r="I5" i="13" s="1"/>
  <c r="J5" i="13" s="1"/>
  <c r="K5" i="13" s="1"/>
  <c r="L5" i="13" s="1"/>
  <c r="M5" i="13" s="1"/>
  <c r="N5" i="13" s="1"/>
  <c r="D5" i="13"/>
  <c r="D4" i="13"/>
  <c r="E4" i="13" s="1"/>
  <c r="F4" i="13" s="1"/>
  <c r="G4" i="13" s="1"/>
  <c r="H4" i="13" s="1"/>
  <c r="I4" i="13" s="1"/>
  <c r="J4" i="13" s="1"/>
  <c r="K4" i="13" s="1"/>
  <c r="L4" i="13" s="1"/>
  <c r="M4" i="13" s="1"/>
  <c r="N4" i="13" s="1"/>
  <c r="M17" i="11"/>
  <c r="L17" i="11"/>
  <c r="K17" i="11"/>
  <c r="J17" i="11"/>
  <c r="I17" i="11"/>
  <c r="H17" i="11"/>
  <c r="G17" i="11"/>
  <c r="F17" i="11"/>
  <c r="E17" i="11"/>
  <c r="D17" i="11"/>
  <c r="C17" i="11"/>
  <c r="B17" i="11"/>
  <c r="M16" i="11"/>
  <c r="L16" i="11"/>
  <c r="K16" i="11"/>
  <c r="J16" i="11"/>
  <c r="I16" i="11"/>
  <c r="H16" i="11"/>
  <c r="G16" i="11"/>
  <c r="F16" i="11"/>
  <c r="E16" i="11"/>
  <c r="D16" i="11"/>
  <c r="C16" i="11"/>
  <c r="B16" i="11"/>
  <c r="M15" i="11"/>
  <c r="L15" i="11"/>
  <c r="K15" i="11"/>
  <c r="J15" i="11"/>
  <c r="I15" i="11"/>
  <c r="H15" i="11"/>
  <c r="G15" i="11"/>
  <c r="F15" i="11"/>
  <c r="E15" i="11"/>
  <c r="D15" i="11"/>
  <c r="C15" i="11"/>
  <c r="B15" i="11"/>
  <c r="M14" i="11"/>
  <c r="L14" i="11"/>
  <c r="K14" i="11"/>
  <c r="J14" i="11"/>
  <c r="I14" i="11"/>
  <c r="H14" i="11"/>
  <c r="G14" i="11"/>
  <c r="F14" i="11"/>
  <c r="E14" i="11"/>
  <c r="D14" i="11"/>
  <c r="C14" i="11"/>
  <c r="B14" i="11"/>
  <c r="C25" i="10"/>
  <c r="C24" i="10"/>
  <c r="C23" i="10"/>
  <c r="C22" i="10"/>
  <c r="C21" i="10"/>
  <c r="C20" i="10"/>
  <c r="C19" i="10"/>
  <c r="B4" i="10"/>
  <c r="B9" i="10" s="1"/>
  <c r="B13" i="10" s="1"/>
  <c r="M7" i="5"/>
  <c r="L7" i="5"/>
  <c r="K7" i="5"/>
  <c r="J7" i="5"/>
  <c r="I7" i="5"/>
  <c r="H7" i="5"/>
  <c r="G7" i="5"/>
  <c r="F7" i="5"/>
  <c r="E7" i="5"/>
  <c r="D7" i="5"/>
  <c r="C7" i="5"/>
  <c r="B7" i="5"/>
  <c r="N6" i="5"/>
  <c r="N5" i="5"/>
  <c r="N4" i="5"/>
  <c r="N3" i="5"/>
  <c r="N5" i="2"/>
  <c r="M7" i="2"/>
  <c r="L7" i="2"/>
  <c r="K7" i="2"/>
  <c r="J7" i="2"/>
  <c r="I7" i="2"/>
  <c r="H7" i="2"/>
  <c r="G7" i="2"/>
  <c r="F7" i="2"/>
  <c r="E7" i="2"/>
  <c r="D7" i="2"/>
  <c r="C7" i="2"/>
  <c r="B7" i="2"/>
  <c r="N6" i="2"/>
  <c r="N4" i="2"/>
  <c r="N3" i="2"/>
  <c r="H13" i="1"/>
  <c r="F13" i="1"/>
  <c r="D13" i="1"/>
  <c r="H12" i="1"/>
  <c r="D12" i="1"/>
  <c r="F12" i="1" s="1"/>
  <c r="H11" i="1"/>
  <c r="D11" i="1"/>
  <c r="F11" i="1" s="1"/>
  <c r="H10" i="1"/>
  <c r="D10" i="1"/>
  <c r="F10" i="1" s="1"/>
  <c r="H9" i="1"/>
  <c r="F9" i="1"/>
  <c r="D9" i="1"/>
  <c r="H8" i="1"/>
  <c r="D8" i="1"/>
  <c r="F8" i="1" s="1"/>
  <c r="H7" i="1"/>
  <c r="D7" i="1"/>
  <c r="F7" i="1" s="1"/>
  <c r="H6" i="1"/>
  <c r="D6" i="1"/>
  <c r="F6" i="1" s="1"/>
  <c r="H5" i="1"/>
  <c r="F5" i="1"/>
  <c r="D5" i="1"/>
  <c r="H4" i="1"/>
  <c r="D4" i="1"/>
  <c r="F4" i="1" s="1"/>
  <c r="H3" i="1"/>
  <c r="D3" i="1"/>
  <c r="F3" i="1" s="1"/>
  <c r="H2" i="1"/>
  <c r="D2" i="1"/>
  <c r="F2" i="1" s="1"/>
  <c r="X2" i="22" l="1"/>
  <c r="X14" i="22" s="1"/>
  <c r="W2" i="22"/>
  <c r="W3" i="22" s="1"/>
  <c r="V2" i="22"/>
  <c r="V12" i="22" s="1"/>
  <c r="V14" i="22"/>
  <c r="V3" i="22"/>
  <c r="W6" i="22"/>
  <c r="W8" i="22"/>
  <c r="W10" i="22"/>
  <c r="W14" i="22"/>
  <c r="X4" i="22"/>
  <c r="X12" i="22"/>
  <c r="W7" i="22"/>
  <c r="W9" i="22"/>
  <c r="W11" i="22"/>
  <c r="U3" i="22"/>
  <c r="U4" i="22"/>
  <c r="U5" i="22"/>
  <c r="U6" i="22"/>
  <c r="U7" i="22"/>
  <c r="U8" i="22"/>
  <c r="U9" i="22"/>
  <c r="U10" i="22"/>
  <c r="U11" i="22"/>
  <c r="U12" i="22"/>
  <c r="U13" i="22"/>
  <c r="X3" i="22"/>
  <c r="X5" i="22"/>
  <c r="X6" i="22"/>
  <c r="X7" i="22"/>
  <c r="X8" i="22"/>
  <c r="X9" i="22"/>
  <c r="X10" i="22"/>
  <c r="X11" i="22"/>
  <c r="X13" i="22"/>
  <c r="V5" i="22" l="1"/>
  <c r="V9" i="22"/>
  <c r="W13" i="22"/>
  <c r="W5" i="22"/>
  <c r="W12" i="22"/>
  <c r="W4" i="22"/>
  <c r="V10" i="22"/>
  <c r="V6" i="22"/>
  <c r="V11" i="22"/>
  <c r="V7" i="22"/>
  <c r="V13" i="22"/>
  <c r="V4" i="22"/>
  <c r="V8" i="22"/>
  <c r="M21" i="23"/>
  <c r="M20" i="23"/>
  <c r="M19" i="23"/>
  <c r="M18" i="23"/>
  <c r="M17" i="23"/>
  <c r="M16" i="23"/>
  <c r="M15" i="23"/>
  <c r="M14" i="23"/>
  <c r="M13" i="23"/>
  <c r="M12" i="23"/>
  <c r="M11" i="23"/>
  <c r="M10" i="23"/>
  <c r="M9" i="23"/>
  <c r="M8" i="23"/>
  <c r="M7" i="23"/>
  <c r="M6" i="23"/>
  <c r="L21" i="23"/>
  <c r="L20" i="23"/>
  <c r="L19" i="23"/>
  <c r="L18" i="23"/>
  <c r="L17" i="23"/>
  <c r="L16" i="23"/>
  <c r="L15" i="23"/>
  <c r="L14" i="23"/>
  <c r="L13" i="23"/>
  <c r="L12" i="23"/>
  <c r="L11" i="23"/>
  <c r="L10" i="23"/>
  <c r="L9" i="23"/>
  <c r="L8" i="23"/>
  <c r="L7" i="23"/>
  <c r="L6" i="2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<sst xmlns="http://schemas.openxmlformats.org/spreadsheetml/2006/main" count="2785" uniqueCount="1310">
  <si>
    <t>Month</t>
  </si>
  <si>
    <t>Advertisement Expense</t>
  </si>
  <si>
    <t>Social Media Expense</t>
  </si>
  <si>
    <t>Total Expense</t>
  </si>
  <si>
    <t>Customer Leads #</t>
  </si>
  <si>
    <t>$/Lead</t>
  </si>
  <si>
    <t>Conversion</t>
  </si>
  <si>
    <t>Conversion %</t>
  </si>
  <si>
    <t>January</t>
  </si>
  <si>
    <t>February</t>
  </si>
  <si>
    <t>March</t>
  </si>
  <si>
    <t>April</t>
  </si>
  <si>
    <t>May</t>
  </si>
  <si>
    <t>June</t>
  </si>
  <si>
    <t>July</t>
  </si>
  <si>
    <t>August</t>
  </si>
  <si>
    <t>September</t>
  </si>
  <si>
    <t>October</t>
  </si>
  <si>
    <t>November</t>
  </si>
  <si>
    <t>December</t>
  </si>
  <si>
    <t>Revenue 2020</t>
  </si>
  <si>
    <t>Categories</t>
  </si>
  <si>
    <t>TOTAL</t>
  </si>
  <si>
    <t>Advertising</t>
  </si>
  <si>
    <t>Product Sales</t>
  </si>
  <si>
    <t>Servicing</t>
  </si>
  <si>
    <t>Renewals</t>
  </si>
  <si>
    <t>Name</t>
  </si>
  <si>
    <t>Height(inches)</t>
  </si>
  <si>
    <t>Weight(pounds)</t>
  </si>
  <si>
    <t>Age</t>
  </si>
  <si>
    <t>Dolf Fellow</t>
  </si>
  <si>
    <t>Merrielle Crinage</t>
  </si>
  <si>
    <t>Bree Gatley</t>
  </si>
  <si>
    <t>Cozmo Brockton</t>
  </si>
  <si>
    <t>Stillmann Ludlamme</t>
  </si>
  <si>
    <t>Kathryne Keetch</t>
  </si>
  <si>
    <t>Celestyna Cremin</t>
  </si>
  <si>
    <t>Roderick Scarman</t>
  </si>
  <si>
    <t>Sigismondo Franzoli</t>
  </si>
  <si>
    <t>Fielding Snalom</t>
  </si>
  <si>
    <t>Ruthie Cursons</t>
  </si>
  <si>
    <t>Drusilla O'Gleasane</t>
  </si>
  <si>
    <t>Carmela Plaid</t>
  </si>
  <si>
    <t>Vittorio Talkington</t>
  </si>
  <si>
    <t>Ollie Grunguer</t>
  </si>
  <si>
    <t>Stefano Nowland</t>
  </si>
  <si>
    <t>Mead Raymond</t>
  </si>
  <si>
    <t>Daphna Turvey</t>
  </si>
  <si>
    <t>Krystle McNelly</t>
  </si>
  <si>
    <t>Baird Lewtey</t>
  </si>
  <si>
    <t>Gasper Giacobillo</t>
  </si>
  <si>
    <t>Elbertina Masterson</t>
  </si>
  <si>
    <t>Ferne Potkins</t>
  </si>
  <si>
    <t>Bank Isakovic</t>
  </si>
  <si>
    <t>Kalindi Goldhawk</t>
  </si>
  <si>
    <t>Bliss Culpen</t>
  </si>
  <si>
    <t>Jorry Ebbins</t>
  </si>
  <si>
    <t>Laurette Mival</t>
  </si>
  <si>
    <t>Paten Medhurst</t>
  </si>
  <si>
    <t>Kippie Marzelo</t>
  </si>
  <si>
    <t>Fransisco Friatt</t>
  </si>
  <si>
    <t>Lorne Fogg</t>
  </si>
  <si>
    <t>Joelynn Goldby</t>
  </si>
  <si>
    <t>Rozele Carding</t>
  </si>
  <si>
    <t>Ange Sirr</t>
  </si>
  <si>
    <t>Lillian Fidelus</t>
  </si>
  <si>
    <t>Daron Ure</t>
  </si>
  <si>
    <t>Eveline Stealfox</t>
  </si>
  <si>
    <t>Kip Browse</t>
  </si>
  <si>
    <t>Ethelin Maciocia</t>
  </si>
  <si>
    <t>Nicol Beakes</t>
  </si>
  <si>
    <t>Efrem Mairs</t>
  </si>
  <si>
    <t>Jakob Pover</t>
  </si>
  <si>
    <t>Bastien Renihan</t>
  </si>
  <si>
    <t>Dede Gration</t>
  </si>
  <si>
    <t>Brandais Cottey</t>
  </si>
  <si>
    <t>Shelba Affron</t>
  </si>
  <si>
    <t>Janette Tinman</t>
  </si>
  <si>
    <t>Hart Kopke</t>
  </si>
  <si>
    <t>Trixy Peoples</t>
  </si>
  <si>
    <t>Rhodie Breton</t>
  </si>
  <si>
    <t>Ara Buddleigh</t>
  </si>
  <si>
    <t>Kyla Howard - Gater</t>
  </si>
  <si>
    <t>Gordy Confort</t>
  </si>
  <si>
    <t>Eleanora Carme</t>
  </si>
  <si>
    <t>Barrie Jindra</t>
  </si>
  <si>
    <t>Tammie Tsarovic</t>
  </si>
  <si>
    <t>Candida McDougall</t>
  </si>
  <si>
    <t>Clim Chasle</t>
  </si>
  <si>
    <t>Griffith London</t>
  </si>
  <si>
    <t>Corrie Coston</t>
  </si>
  <si>
    <t>Darlleen Crimmins</t>
  </si>
  <si>
    <t>Christoforo Yeliashev</t>
  </si>
  <si>
    <t>Helenelizabeth Holligan</t>
  </si>
  <si>
    <t>Carmelia Munn</t>
  </si>
  <si>
    <t>Eden Guilloton</t>
  </si>
  <si>
    <t>Moreen Elmes</t>
  </si>
  <si>
    <t>Christin Checketts</t>
  </si>
  <si>
    <t>Starr Housby</t>
  </si>
  <si>
    <t>Charmain Jex</t>
  </si>
  <si>
    <t>Crissie Wittey</t>
  </si>
  <si>
    <t>Allyson Hawket</t>
  </si>
  <si>
    <t>Marcella Taylorson</t>
  </si>
  <si>
    <t>Yetta Gissop</t>
  </si>
  <si>
    <t>Keir Mularkey</t>
  </si>
  <si>
    <t>Franklin Rusk</t>
  </si>
  <si>
    <t>Ryon Gulberg</t>
  </si>
  <si>
    <t>Calla Milborn</t>
  </si>
  <si>
    <t>Bart Okie</t>
  </si>
  <si>
    <t>Trenton Zanni</t>
  </si>
  <si>
    <t>Fabe Boddis</t>
  </si>
  <si>
    <t>Andy Farleigh</t>
  </si>
  <si>
    <t>Retha Charlo</t>
  </si>
  <si>
    <t>Frants de Courcy</t>
  </si>
  <si>
    <t>Iorgos De Mitri</t>
  </si>
  <si>
    <t>Boigie Helliar</t>
  </si>
  <si>
    <t>George Adrianello</t>
  </si>
  <si>
    <t>Felipe Galier</t>
  </si>
  <si>
    <t>Brade Dominique</t>
  </si>
  <si>
    <t>Doloritas Uphill</t>
  </si>
  <si>
    <t>Dallis Syms</t>
  </si>
  <si>
    <t>Budd Janicki</t>
  </si>
  <si>
    <t>Klarika Von Der Empten</t>
  </si>
  <si>
    <t>Claudianus Craydon</t>
  </si>
  <si>
    <t>Bernardine Files</t>
  </si>
  <si>
    <t>Dave Ackenson</t>
  </si>
  <si>
    <t>Petr Lante</t>
  </si>
  <si>
    <t>Sly Whitty</t>
  </si>
  <si>
    <t>Nyssa Elrick</t>
  </si>
  <si>
    <t>Dynah Mattioni</t>
  </si>
  <si>
    <t>Rubia Mugridge</t>
  </si>
  <si>
    <t>Berna Twining</t>
  </si>
  <si>
    <t>Felice Rozycki</t>
  </si>
  <si>
    <t>Percy Wrist</t>
  </si>
  <si>
    <t>Ambrose Kauble</t>
  </si>
  <si>
    <t>Micheline Wakeman</t>
  </si>
  <si>
    <t>Wendeline Cathersides</t>
  </si>
  <si>
    <t>Reynard Outridge</t>
  </si>
  <si>
    <t>Samuel Odde</t>
  </si>
  <si>
    <t>Gavrielle Burles</t>
  </si>
  <si>
    <t>Eba Balme</t>
  </si>
  <si>
    <t>Inglebert Oloshin</t>
  </si>
  <si>
    <t>Erwin Mossman</t>
  </si>
  <si>
    <t>Winifield Mudge</t>
  </si>
  <si>
    <t>Nata Postgate</t>
  </si>
  <si>
    <t>Tomas Trolley</t>
  </si>
  <si>
    <t>Linus Whitworth</t>
  </si>
  <si>
    <t>Malanie Wedgwood</t>
  </si>
  <si>
    <t>Elora Kenaway</t>
  </si>
  <si>
    <t>Annalee Crocroft</t>
  </si>
  <si>
    <t>Rebecca Chatwin</t>
  </si>
  <si>
    <t>Robinett Adamson</t>
  </si>
  <si>
    <t>Trstram Humphrys</t>
  </si>
  <si>
    <t>Lory Durdan</t>
  </si>
  <si>
    <t>Georgianna Tweddle</t>
  </si>
  <si>
    <t>Regen Crew</t>
  </si>
  <si>
    <t>Berne Nelle</t>
  </si>
  <si>
    <t>Lion Kniveton</t>
  </si>
  <si>
    <t>Alene Daveridge</t>
  </si>
  <si>
    <t>Cale Bauchop</t>
  </si>
  <si>
    <t>Rosemonde Scherer</t>
  </si>
  <si>
    <t>Myriam Stuck</t>
  </si>
  <si>
    <t>Lira Aish</t>
  </si>
  <si>
    <t>Blanch Bwye</t>
  </si>
  <si>
    <t>Salvatore De La Haye</t>
  </si>
  <si>
    <t>Valaree McQuaker</t>
  </si>
  <si>
    <t>Ed Turfus</t>
  </si>
  <si>
    <t>Skelly Rattery</t>
  </si>
  <si>
    <t>Ree McKain</t>
  </si>
  <si>
    <t>Madelene Sancias</t>
  </si>
  <si>
    <t>Batholomew Espinas</t>
  </si>
  <si>
    <t>Hogan Unwin</t>
  </si>
  <si>
    <t>Donna Habbert</t>
  </si>
  <si>
    <t>Zenia Rubert</t>
  </si>
  <si>
    <t>Theressa Claque</t>
  </si>
  <si>
    <t>Cicily Jervoise</t>
  </si>
  <si>
    <t>Web Hurne</t>
  </si>
  <si>
    <t>Alika Scoble</t>
  </si>
  <si>
    <t>Christi Yeardsley</t>
  </si>
  <si>
    <t>Milena Hanway</t>
  </si>
  <si>
    <t>Nickie Dyer</t>
  </si>
  <si>
    <t>Tatiana Treuge</t>
  </si>
  <si>
    <t>Land Harflete</t>
  </si>
  <si>
    <t>Trumann Doughill</t>
  </si>
  <si>
    <t>Maxine Jessopp</t>
  </si>
  <si>
    <t>Odelia Deane</t>
  </si>
  <si>
    <t>Evelin Christmas</t>
  </si>
  <si>
    <t>Puff Renzo</t>
  </si>
  <si>
    <t>Lizette Floyde</t>
  </si>
  <si>
    <t>Milt Farndell</t>
  </si>
  <si>
    <t>Shina Rutter</t>
  </si>
  <si>
    <t>Farah Crosi</t>
  </si>
  <si>
    <t>Ginger Fandrich</t>
  </si>
  <si>
    <t>Elisha Robelet</t>
  </si>
  <si>
    <t>Jewelle Georges</t>
  </si>
  <si>
    <t>Corliss Libbey</t>
  </si>
  <si>
    <t>Yolanthe Handover</t>
  </si>
  <si>
    <t>Melissa Kears</t>
  </si>
  <si>
    <t>Angelo Vian</t>
  </si>
  <si>
    <t>Shae MacCroary</t>
  </si>
  <si>
    <t>Eugenio Walters</t>
  </si>
  <si>
    <t>Hermine Lippingwell</t>
  </si>
  <si>
    <t>Nicolea Hackey</t>
  </si>
  <si>
    <t>Druci Axcell</t>
  </si>
  <si>
    <t>Ladonna Huws</t>
  </si>
  <si>
    <t>Monte Becraft</t>
  </si>
  <si>
    <t>Inessa Smoth</t>
  </si>
  <si>
    <t>Beryle Niesing</t>
  </si>
  <si>
    <t>Chelsie Pounds</t>
  </si>
  <si>
    <t>Clevey Frodsam</t>
  </si>
  <si>
    <t>Madlen De Mitris</t>
  </si>
  <si>
    <t>Concordia Comsty</t>
  </si>
  <si>
    <t>Hildagarde Wane</t>
  </si>
  <si>
    <t>Clayson Codling</t>
  </si>
  <si>
    <t>Jonie Crafter</t>
  </si>
  <si>
    <t>Edward Avraham</t>
  </si>
  <si>
    <t>Mable Isacq</t>
  </si>
  <si>
    <t>Jerrome Stallworthy</t>
  </si>
  <si>
    <t>Odessa Brevitt</t>
  </si>
  <si>
    <t>Shannon Farnin</t>
  </si>
  <si>
    <t>Briano Sproule</t>
  </si>
  <si>
    <t>Manfred Shemming</t>
  </si>
  <si>
    <t>Oswald Guyers</t>
  </si>
  <si>
    <t>Vergil Bathoe</t>
  </si>
  <si>
    <t>Saul Selvester</t>
  </si>
  <si>
    <t>Laurice Trillo</t>
  </si>
  <si>
    <t>Hope Zarfai</t>
  </si>
  <si>
    <t>Gretel Heale</t>
  </si>
  <si>
    <t>Hilario Phair</t>
  </si>
  <si>
    <t>Shaun Duferie</t>
  </si>
  <si>
    <t>Nancy Hellmore</t>
  </si>
  <si>
    <t>Harwell Mc Combe</t>
  </si>
  <si>
    <t>Codi Lorking</t>
  </si>
  <si>
    <t>Ham Acton</t>
  </si>
  <si>
    <t>Claire Ceaser</t>
  </si>
  <si>
    <t>Veronike Le Brum</t>
  </si>
  <si>
    <t>Corinna Athersmith</t>
  </si>
  <si>
    <t>Randie Antowski</t>
  </si>
  <si>
    <t>Putnam Hue</t>
  </si>
  <si>
    <t>Marya Garnett</t>
  </si>
  <si>
    <t>Correy Croucher</t>
  </si>
  <si>
    <t>Cymbre Dysert</t>
  </si>
  <si>
    <t>Loleta Boshard</t>
  </si>
  <si>
    <t>Colly Kochel</t>
  </si>
  <si>
    <t>Aurelie Eschelle</t>
  </si>
  <si>
    <t>Mable Humbert</t>
  </si>
  <si>
    <t>Vasili Dowry</t>
  </si>
  <si>
    <t>Dennie Sweynson</t>
  </si>
  <si>
    <t>Seline Donnelly</t>
  </si>
  <si>
    <t>Forrest McCaskill</t>
  </si>
  <si>
    <t>Stephen Otridge</t>
  </si>
  <si>
    <t>August Hardy-Piggin</t>
  </si>
  <si>
    <t>Valina Jessen</t>
  </si>
  <si>
    <t>Michel Drivers</t>
  </si>
  <si>
    <t>Homerus Gauden</t>
  </si>
  <si>
    <t>Saidee Armin</t>
  </si>
  <si>
    <t>Neel Slidders</t>
  </si>
  <si>
    <t>Harp Hay</t>
  </si>
  <si>
    <t>Maxim Roast</t>
  </si>
  <si>
    <t>Elvyn Kettleson</t>
  </si>
  <si>
    <t>Leo Glowacha</t>
  </si>
  <si>
    <t>Ford Prebble</t>
  </si>
  <si>
    <t>Minette Depke</t>
  </si>
  <si>
    <t>Davita Althrope</t>
  </si>
  <si>
    <t>Linell Cottrell</t>
  </si>
  <si>
    <t>Gregory Lowden</t>
  </si>
  <si>
    <t>Claribel Coupe</t>
  </si>
  <si>
    <t>Garrett Ortner</t>
  </si>
  <si>
    <t>Benny Klehn</t>
  </si>
  <si>
    <t>Clarey Guly</t>
  </si>
  <si>
    <t>Camile Josefs</t>
  </si>
  <si>
    <t>Margaretta Edes</t>
  </si>
  <si>
    <t>Francine Kaasman</t>
  </si>
  <si>
    <t>Natalee Needs</t>
  </si>
  <si>
    <t>Darlleen Sant</t>
  </si>
  <si>
    <t>Cordi Chesshire</t>
  </si>
  <si>
    <t>Chryste Cancutt</t>
  </si>
  <si>
    <t>Jeddy MacCague</t>
  </si>
  <si>
    <t>Emmy Polack</t>
  </si>
  <si>
    <t>Georgi McGuigan</t>
  </si>
  <si>
    <t>Raychel Dyos</t>
  </si>
  <si>
    <t>Corby Okell</t>
  </si>
  <si>
    <t>Francis Hartrick</t>
  </si>
  <si>
    <t>Georgeanne Bedwell</t>
  </si>
  <si>
    <t>Gradey Rivaland</t>
  </si>
  <si>
    <t>Kellina Hazelden</t>
  </si>
  <si>
    <t>Zared Randalson</t>
  </si>
  <si>
    <t>Shandie Dalli</t>
  </si>
  <si>
    <t>Danie Fulger</t>
  </si>
  <si>
    <t>Nina Ruddle</t>
  </si>
  <si>
    <t>Bianka McJarrow</t>
  </si>
  <si>
    <t>Dorothy Sowle</t>
  </si>
  <si>
    <t>Jacinda Papen</t>
  </si>
  <si>
    <t>Stephenie Bilby</t>
  </si>
  <si>
    <t>Laryssa Kaiser</t>
  </si>
  <si>
    <t>Lee Bridal</t>
  </si>
  <si>
    <t>Evie Costley</t>
  </si>
  <si>
    <t>Royall Tarry</t>
  </si>
  <si>
    <t>Carita Lammenga</t>
  </si>
  <si>
    <t>Jaclin McAree</t>
  </si>
  <si>
    <t>Jo Cavey</t>
  </si>
  <si>
    <t>Abelard Le Barr</t>
  </si>
  <si>
    <t>Hashim Rief</t>
  </si>
  <si>
    <t>Rowney Antognazzi</t>
  </si>
  <si>
    <t>Susette Girone</t>
  </si>
  <si>
    <t>Jeanette Pirnie</t>
  </si>
  <si>
    <t>Sher Chat</t>
  </si>
  <si>
    <t>Darcy Karlsen</t>
  </si>
  <si>
    <t>Ester Messer</t>
  </si>
  <si>
    <t>Legra Brommage</t>
  </si>
  <si>
    <t>Sheeree Slimmon</t>
  </si>
  <si>
    <t>Ema O'Doghesty</t>
  </si>
  <si>
    <t>Arthur Hourahan</t>
  </si>
  <si>
    <t>Allsun Ryding</t>
  </si>
  <si>
    <t>Gian Eatherton</t>
  </si>
  <si>
    <t>Laureen Armitt</t>
  </si>
  <si>
    <t>Dorena McKernon</t>
  </si>
  <si>
    <t>Jacki Sidwell</t>
  </si>
  <si>
    <t>Christina Beckey</t>
  </si>
  <si>
    <t>Krishna Crathorne</t>
  </si>
  <si>
    <t>Elaina Lancashire</t>
  </si>
  <si>
    <t>Constantino Rennick</t>
  </si>
  <si>
    <t>Ab Virgo</t>
  </si>
  <si>
    <t>Bennie Dimsdale</t>
  </si>
  <si>
    <t>Eyde Messiter</t>
  </si>
  <si>
    <t>Enrichetta Gioan</t>
  </si>
  <si>
    <t>Jacobo Darleston</t>
  </si>
  <si>
    <t>Ilyssa Shopcott</t>
  </si>
  <si>
    <t>Rosalia Mosedall</t>
  </si>
  <si>
    <t>Tadeo Matthisson</t>
  </si>
  <si>
    <t>Neil Tadgell</t>
  </si>
  <si>
    <t>Malachi Honniebal</t>
  </si>
  <si>
    <t>Pippy Bartels-Ellis</t>
  </si>
  <si>
    <t>Abeu Munnion</t>
  </si>
  <si>
    <t>Thedric Jolin</t>
  </si>
  <si>
    <t>Brinna Gronw</t>
  </si>
  <si>
    <t>Carrissa Heineking</t>
  </si>
  <si>
    <t>Quinn Marton</t>
  </si>
  <si>
    <t>Carena Buckerfield</t>
  </si>
  <si>
    <t>Isak Zanettini</t>
  </si>
  <si>
    <t>Nicko Lilliman</t>
  </si>
  <si>
    <t>Salaidh Pickhaver</t>
  </si>
  <si>
    <t>Christabel Gunnell</t>
  </si>
  <si>
    <t>Elston Baunton</t>
  </si>
  <si>
    <t>Fidel Naulty</t>
  </si>
  <si>
    <t>Von Gosker</t>
  </si>
  <si>
    <t>Kingsley Carr</t>
  </si>
  <si>
    <t>Cahra Twallin</t>
  </si>
  <si>
    <t>Gennifer Locard</t>
  </si>
  <si>
    <t>Violante Scholcroft</t>
  </si>
  <si>
    <t>Ham Plan</t>
  </si>
  <si>
    <t>Tonnie McTrustrie</t>
  </si>
  <si>
    <t>Randolph Odgers</t>
  </si>
  <si>
    <t>Maribeth Fick</t>
  </si>
  <si>
    <t>Benetta Spurdon</t>
  </si>
  <si>
    <t>Falkner Mackett</t>
  </si>
  <si>
    <t>Torr Willets</t>
  </si>
  <si>
    <t>Davidde Grahame</t>
  </si>
  <si>
    <t>Elaina De Gogay</t>
  </si>
  <si>
    <t>Kiel Geraud</t>
  </si>
  <si>
    <t>Dun Tott</t>
  </si>
  <si>
    <t>Egan Nozzolinii</t>
  </si>
  <si>
    <t>Zebulon Vicary</t>
  </si>
  <si>
    <t>Veronique Dod</t>
  </si>
  <si>
    <t>Kelsi Drezzer</t>
  </si>
  <si>
    <t>Nathanil Perche</t>
  </si>
  <si>
    <t>Dorian Samper</t>
  </si>
  <si>
    <t>Moss Pochon</t>
  </si>
  <si>
    <t>Janith Briars</t>
  </si>
  <si>
    <t>Adham Shucksmith</t>
  </si>
  <si>
    <t>Pacorro Burke</t>
  </si>
  <si>
    <t>Sonnie Voak</t>
  </si>
  <si>
    <t>Corrina Ebbutt</t>
  </si>
  <si>
    <t>Jarvis Colnet</t>
  </si>
  <si>
    <t>Gan Louys</t>
  </si>
  <si>
    <t>Nata Grigaut</t>
  </si>
  <si>
    <t>Witty Pallaske</t>
  </si>
  <si>
    <t>Othella Befroy</t>
  </si>
  <si>
    <t>Pepi Glossup</t>
  </si>
  <si>
    <t>Valera De Hoogh</t>
  </si>
  <si>
    <t>Bari Buffey</t>
  </si>
  <si>
    <t>Elvyn McKeveney</t>
  </si>
  <si>
    <t>Odetta Huckin</t>
  </si>
  <si>
    <t>Alexa Elsy</t>
  </si>
  <si>
    <t>Garth Frankcomb</t>
  </si>
  <si>
    <t>Arnold Morrallee</t>
  </si>
  <si>
    <t>Shela Forte</t>
  </si>
  <si>
    <t>Tiena Francescoccio</t>
  </si>
  <si>
    <t>Dominga Plumm</t>
  </si>
  <si>
    <t>Wylma McGeaney</t>
  </si>
  <si>
    <t>Steffen Woodison</t>
  </si>
  <si>
    <t>Jo Whieldon</t>
  </si>
  <si>
    <t>Loree Claussen</t>
  </si>
  <si>
    <t>Daphene Somerlie</t>
  </si>
  <si>
    <t>Emylee Anmore</t>
  </si>
  <si>
    <t>Andriette Zwicker</t>
  </si>
  <si>
    <t>Stefan Batiste</t>
  </si>
  <si>
    <t>Tiffy Stonebanks</t>
  </si>
  <si>
    <t>Linnet Risson</t>
  </si>
  <si>
    <t>Harold Testo</t>
  </si>
  <si>
    <t>Briney Boniface</t>
  </si>
  <si>
    <t>Perice Braisher</t>
  </si>
  <si>
    <t>Davin Tompkin</t>
  </si>
  <si>
    <t>Kendal Castagna</t>
  </si>
  <si>
    <t>Whitney Weldrick</t>
  </si>
  <si>
    <t>Grantley Rigeby</t>
  </si>
  <si>
    <t>Lori Illwell</t>
  </si>
  <si>
    <t>Aleta Fierro</t>
  </si>
  <si>
    <t>Ariela Bruhke</t>
  </si>
  <si>
    <t>Woody Stanning</t>
  </si>
  <si>
    <t>Karil Lurriman</t>
  </si>
  <si>
    <t>Viva Swatton</t>
  </si>
  <si>
    <t>Udale Skellon</t>
  </si>
  <si>
    <t>Wren Varndall</t>
  </si>
  <si>
    <t>Inglebert Sculley</t>
  </si>
  <si>
    <t>Demetra Compfort</t>
  </si>
  <si>
    <t>Chanda Di Biasio</t>
  </si>
  <si>
    <t>Darcey Callington</t>
  </si>
  <si>
    <t>Rosalie Sainthill</t>
  </si>
  <si>
    <t>Garek Trimming</t>
  </si>
  <si>
    <t>Lorrie Haker</t>
  </si>
  <si>
    <t>Joanie Jarrell</t>
  </si>
  <si>
    <t>Arvin Mc Mechan</t>
  </si>
  <si>
    <t>Dino Snartt</t>
  </si>
  <si>
    <t>Lesly Gaythwaite</t>
  </si>
  <si>
    <t>Nichole Gilliatt</t>
  </si>
  <si>
    <t>Olivia Dunnet</t>
  </si>
  <si>
    <t>Abraham Rizon</t>
  </si>
  <si>
    <t>Alix Tucker</t>
  </si>
  <si>
    <t>Gamaliel Whight</t>
  </si>
  <si>
    <t>Bari Cruikshank</t>
  </si>
  <si>
    <t>Sig Flecknell</t>
  </si>
  <si>
    <t>Lorie Roarty</t>
  </si>
  <si>
    <t>Abbi MacDunleavy</t>
  </si>
  <si>
    <t>Tedd Lampel</t>
  </si>
  <si>
    <t>Quentin Ranshaw</t>
  </si>
  <si>
    <t>Gabriell Inder</t>
  </si>
  <si>
    <t>Abbi Gregersen</t>
  </si>
  <si>
    <t>Antonietta Mansbridge</t>
  </si>
  <si>
    <t>Corrine Lamb-shine</t>
  </si>
  <si>
    <t>Coleman Reolfo</t>
  </si>
  <si>
    <t>Jerome Rizzini</t>
  </si>
  <si>
    <t>Rosmunda Goshawke</t>
  </si>
  <si>
    <t>Kellyann Jancar</t>
  </si>
  <si>
    <t>Niall Straneo</t>
  </si>
  <si>
    <t>Rodrigo Finn</t>
  </si>
  <si>
    <t>Huntley Gillingham</t>
  </si>
  <si>
    <t>Hamil Abrahamoff</t>
  </si>
  <si>
    <t>Elizabeth Shackleford</t>
  </si>
  <si>
    <t>Lon Rihosek</t>
  </si>
  <si>
    <t>Valentino Luckhurst</t>
  </si>
  <si>
    <t>Haley Morrall</t>
  </si>
  <si>
    <t>Graeme Drexel</t>
  </si>
  <si>
    <t>Chryste Le Page</t>
  </si>
  <si>
    <t>Teresa Joll</t>
  </si>
  <si>
    <t>Karlik Fissenden</t>
  </si>
  <si>
    <t>Betsey Kort</t>
  </si>
  <si>
    <t>Allx Nerval</t>
  </si>
  <si>
    <t>Jelene Vignaux</t>
  </si>
  <si>
    <t>Bartolemo Allsworth</t>
  </si>
  <si>
    <t>Petronille Hixson</t>
  </si>
  <si>
    <t>Ahmed Bodycombe</t>
  </si>
  <si>
    <t>Richy Espine</t>
  </si>
  <si>
    <t>Alanna Furnival</t>
  </si>
  <si>
    <t>Gareth Garrood</t>
  </si>
  <si>
    <t>Rawley Rhymer</t>
  </si>
  <si>
    <t>Gregg Grunbaum</t>
  </si>
  <si>
    <t>Sinclare MacNockater</t>
  </si>
  <si>
    <t>Collen Enriques</t>
  </si>
  <si>
    <t>Skelly Kenworthy</t>
  </si>
  <si>
    <t>Quint Robertacci</t>
  </si>
  <si>
    <t>Justino Speer</t>
  </si>
  <si>
    <t>Zerk McComiskey</t>
  </si>
  <si>
    <t>Jeffy Cavozzi</t>
  </si>
  <si>
    <t>Giustina Godby</t>
  </si>
  <si>
    <t>Brunhilda By</t>
  </si>
  <si>
    <t>Yelena Goodlip</t>
  </si>
  <si>
    <t>Peggi Tulleth</t>
  </si>
  <si>
    <t>Sandye Gillham</t>
  </si>
  <si>
    <t>Chuck Cogdon</t>
  </si>
  <si>
    <t>Esdras Plak</t>
  </si>
  <si>
    <t>Albrecht Spaduzza</t>
  </si>
  <si>
    <t>Marianna Raund</t>
  </si>
  <si>
    <t>Ardene MacElane</t>
  </si>
  <si>
    <t>Desiri Venmore</t>
  </si>
  <si>
    <t>Quintus Venn</t>
  </si>
  <si>
    <t>Berkly Pickworth</t>
  </si>
  <si>
    <t>Celle How</t>
  </si>
  <si>
    <t>Arlan Danilowicz</t>
  </si>
  <si>
    <t>Grayce Ziemens</t>
  </si>
  <si>
    <t>Franky Ponte</t>
  </si>
  <si>
    <t>Fayina Yannikov</t>
  </si>
  <si>
    <t>Ali Flement</t>
  </si>
  <si>
    <t>Loria Mattusevich</t>
  </si>
  <si>
    <t>Monty Pledge</t>
  </si>
  <si>
    <t>Dietrich Gyde</t>
  </si>
  <si>
    <t>Elaina Lowdes</t>
  </si>
  <si>
    <t>Angelo Swinburne</t>
  </si>
  <si>
    <t>Wyatt Josephs</t>
  </si>
  <si>
    <t>Alano Ruppert</t>
  </si>
  <si>
    <t>Toddy Bellany</t>
  </si>
  <si>
    <t>Moore Krop</t>
  </si>
  <si>
    <t>Jessie Vicker</t>
  </si>
  <si>
    <t>Aurthur Gooding</t>
  </si>
  <si>
    <t>Barde Bellas</t>
  </si>
  <si>
    <t>Jordan Wilcott</t>
  </si>
  <si>
    <t>Roxy Engelmann</t>
  </si>
  <si>
    <t>Loren Petrecz</t>
  </si>
  <si>
    <t>Natka Anglish</t>
  </si>
  <si>
    <t>Octavia Roast</t>
  </si>
  <si>
    <t>Odilia Dibden</t>
  </si>
  <si>
    <t>Fulvia Millsom</t>
  </si>
  <si>
    <t>Lavina Newman</t>
  </si>
  <si>
    <t>Nester Lampkin</t>
  </si>
  <si>
    <t>Kerrie Petschelt</t>
  </si>
  <si>
    <t>Zola Reye</t>
  </si>
  <si>
    <t>Suzy Abendroth</t>
  </si>
  <si>
    <t>Randy Oakton</t>
  </si>
  <si>
    <t>Hastie Strickler</t>
  </si>
  <si>
    <t>Rosemary Pavlovsky</t>
  </si>
  <si>
    <t>Ferdy Verty</t>
  </si>
  <si>
    <t>Marjie Benardette</t>
  </si>
  <si>
    <t>Rafaello Hinkley</t>
  </si>
  <si>
    <t>Rowe Muzzi</t>
  </si>
  <si>
    <t>Husein Cleare</t>
  </si>
  <si>
    <t>Jory Franck</t>
  </si>
  <si>
    <t>Daffie Conrard</t>
  </si>
  <si>
    <t>Felita Mouton</t>
  </si>
  <si>
    <t>Dorey Brann</t>
  </si>
  <si>
    <t>Stevana Shillaker</t>
  </si>
  <si>
    <t>Phoebe Digger</t>
  </si>
  <si>
    <t>Jereme Hayhow</t>
  </si>
  <si>
    <t>Catha Buckerfield</t>
  </si>
  <si>
    <t>Tiffany Lawly</t>
  </si>
  <si>
    <t>Clarance Tatchell</t>
  </si>
  <si>
    <t>Horacio Darlow</t>
  </si>
  <si>
    <t>Jan McMurtyr</t>
  </si>
  <si>
    <t>Gabriela Dabinett</t>
  </si>
  <si>
    <t>Ellie Sahlstrom</t>
  </si>
  <si>
    <t>Cosette Cargen</t>
  </si>
  <si>
    <t>Clovis Cutbirth</t>
  </si>
  <si>
    <t>Hasty Coldrick</t>
  </si>
  <si>
    <t>Vanna Toplis</t>
  </si>
  <si>
    <t>Sibilla Surmon</t>
  </si>
  <si>
    <t>Tamar Mordey</t>
  </si>
  <si>
    <t>Veronika Poulglais</t>
  </si>
  <si>
    <t>Andriana Melchior</t>
  </si>
  <si>
    <t>Oates Tenbrug</t>
  </si>
  <si>
    <t>Chrysler Brolan</t>
  </si>
  <si>
    <t>Beatriz Elcom</t>
  </si>
  <si>
    <t>Ashley Girardengo</t>
  </si>
  <si>
    <t>Molly Edgin</t>
  </si>
  <si>
    <t>Loree Cluer</t>
  </si>
  <si>
    <t>Jillana Barfield</t>
  </si>
  <si>
    <t>Augy Skyppe</t>
  </si>
  <si>
    <t>Laurena Axworthy</t>
  </si>
  <si>
    <t>Erastus Ivie</t>
  </si>
  <si>
    <t>Lorri Antonio</t>
  </si>
  <si>
    <t>Lemar Grima</t>
  </si>
  <si>
    <t>Egon Nann</t>
  </si>
  <si>
    <t>Worthy Mitford</t>
  </si>
  <si>
    <t>Morissa Hiley</t>
  </si>
  <si>
    <t>Lincoln Dixie</t>
  </si>
  <si>
    <t>Marsiella Rippon</t>
  </si>
  <si>
    <t>Marjory Scardafield</t>
  </si>
  <si>
    <t>Ingunna Kreutzer</t>
  </si>
  <si>
    <t>Anthea Borrow</t>
  </si>
  <si>
    <t>Clemmy Espadas</t>
  </si>
  <si>
    <t>Chas Clace</t>
  </si>
  <si>
    <t>Rayner Harrema</t>
  </si>
  <si>
    <t>Adolphus Joppich</t>
  </si>
  <si>
    <t>Liana Gilham</t>
  </si>
  <si>
    <t>Benedetto Ganny</t>
  </si>
  <si>
    <t>Herold Hurich</t>
  </si>
  <si>
    <t>Bordy Dillingston</t>
  </si>
  <si>
    <t>Hunfredo Jiroutek</t>
  </si>
  <si>
    <t>Bartel Daniely</t>
  </si>
  <si>
    <t>Teddie O'Mailey</t>
  </si>
  <si>
    <t>Lydon Kupper</t>
  </si>
  <si>
    <t>Morly Fellgett</t>
  </si>
  <si>
    <t>Pegeen Hews</t>
  </si>
  <si>
    <t>Jazmin O'Hartnedy</t>
  </si>
  <si>
    <t>Jodi Van der Veldt</t>
  </si>
  <si>
    <t>Taite Polkinhorn</t>
  </si>
  <si>
    <t>Aylmer McAlroy</t>
  </si>
  <si>
    <t>Norry Roberds</t>
  </si>
  <si>
    <t>Cordy Gifford</t>
  </si>
  <si>
    <t>Janie McFall</t>
  </si>
  <si>
    <t>Tamma Grandisson</t>
  </si>
  <si>
    <t>Rhianna Penticoot</t>
  </si>
  <si>
    <t>Avie Murby</t>
  </si>
  <si>
    <t>Jamill Suthworth</t>
  </si>
  <si>
    <t>Arlene Farge</t>
  </si>
  <si>
    <t>Janetta Rizzi</t>
  </si>
  <si>
    <t>Stephana Artinstall</t>
  </si>
  <si>
    <t>Maryl Tarry</t>
  </si>
  <si>
    <t>Minna Angrove</t>
  </si>
  <si>
    <t>Eliot Peyntue</t>
  </si>
  <si>
    <t>Lorettalorna Venton</t>
  </si>
  <si>
    <t>Shaina Whithalgh</t>
  </si>
  <si>
    <t>Barbi Lewsie</t>
  </si>
  <si>
    <t>Perren Veal</t>
  </si>
  <si>
    <t>Elisabeth Rubi</t>
  </si>
  <si>
    <t>Tammy Harbin</t>
  </si>
  <si>
    <t>Staci Aveson</t>
  </si>
  <si>
    <t>Robena Crayton</t>
  </si>
  <si>
    <t>Avril Busk</t>
  </si>
  <si>
    <t>Sonni Benley</t>
  </si>
  <si>
    <t>Alair Aynscombe</t>
  </si>
  <si>
    <t>Thebault Gilbane</t>
  </si>
  <si>
    <t>Hubey Bortoluzzi</t>
  </si>
  <si>
    <t>Barbey Hultberg</t>
  </si>
  <si>
    <t>Wylma Paget</t>
  </si>
  <si>
    <t>Krishnah Butte</t>
  </si>
  <si>
    <t>Caitlin Henken</t>
  </si>
  <si>
    <t>Huntington Gallen</t>
  </si>
  <si>
    <t>Frayda Gallardo</t>
  </si>
  <si>
    <t>Cecelia Mirfin</t>
  </si>
  <si>
    <t>Rochester Maestrini</t>
  </si>
  <si>
    <t>Elizabet Meeking</t>
  </si>
  <si>
    <t>Annecorinne Kolakowski</t>
  </si>
  <si>
    <t>Winnah Bigland</t>
  </si>
  <si>
    <t>Binky Gillopp</t>
  </si>
  <si>
    <t>Berti Ballard</t>
  </si>
  <si>
    <t>Olenolin Battleson</t>
  </si>
  <si>
    <t>Noble Monaghan</t>
  </si>
  <si>
    <t>Paulie McIlvoray</t>
  </si>
  <si>
    <t>Nedda Bloggett</t>
  </si>
  <si>
    <t>Eachelle Gohn</t>
  </si>
  <si>
    <t>Quinlan Girhard</t>
  </si>
  <si>
    <t>Marget Spiaggia</t>
  </si>
  <si>
    <t>Cherey Gosdin</t>
  </si>
  <si>
    <t>Norris Broune</t>
  </si>
  <si>
    <t>Nikola Reddle</t>
  </si>
  <si>
    <t>Wilma Boydle</t>
  </si>
  <si>
    <t>Rhys Mullarkey</t>
  </si>
  <si>
    <t>Tomas Pilipets</t>
  </si>
  <si>
    <t>Abby McGoldrick</t>
  </si>
  <si>
    <t>Curt Olivet</t>
  </si>
  <si>
    <t>Sigmund Lind</t>
  </si>
  <si>
    <t>Garreth Fannin</t>
  </si>
  <si>
    <t>Irma Crosskell</t>
  </si>
  <si>
    <t>Eadmund Krochmann</t>
  </si>
  <si>
    <t>Mauricio Montier</t>
  </si>
  <si>
    <t>Tova Guillain</t>
  </si>
  <si>
    <t>Bettine Torbard</t>
  </si>
  <si>
    <t>Caressa Jurkiewicz</t>
  </si>
  <si>
    <t>Thadeus Gain</t>
  </si>
  <si>
    <t>Hamnet Verick</t>
  </si>
  <si>
    <t>Gianni Sheldrick</t>
  </si>
  <si>
    <t>Keefe Purves</t>
  </si>
  <si>
    <t>Dorisa Patroni</t>
  </si>
  <si>
    <t>Leigh Darter</t>
  </si>
  <si>
    <t>Leighton Wratten</t>
  </si>
  <si>
    <t>Eachelle Mullally</t>
  </si>
  <si>
    <t>Cletus Carah</t>
  </si>
  <si>
    <t>Ewen Bruinsma</t>
  </si>
  <si>
    <t>Amie Fergyson</t>
  </si>
  <si>
    <t>Jillayne Clarridge</t>
  </si>
  <si>
    <t>Alanson Bengal</t>
  </si>
  <si>
    <t>Merle Lamba</t>
  </si>
  <si>
    <t>Kayle Cominotti</t>
  </si>
  <si>
    <t>Kinny Van Der Walt</t>
  </si>
  <si>
    <t>Duane Ashwin</t>
  </si>
  <si>
    <t>Binky Staveley</t>
  </si>
  <si>
    <t>Jannel Abbess</t>
  </si>
  <si>
    <t>Cyndi Westbury</t>
  </si>
  <si>
    <t>Halsey Yedall</t>
  </si>
  <si>
    <t>Enos Mustoe</t>
  </si>
  <si>
    <t>Ambrosius Josefson</t>
  </si>
  <si>
    <t>Gus Willgoose</t>
  </si>
  <si>
    <t>Alessandra Upfold</t>
  </si>
  <si>
    <t>Corella Forrest</t>
  </si>
  <si>
    <t>Aviva Masden</t>
  </si>
  <si>
    <t>Brewster Lambarth</t>
  </si>
  <si>
    <t>Jeromy Girtin</t>
  </si>
  <si>
    <t>Bobby Avo</t>
  </si>
  <si>
    <t>Lorrayne Blondelle</t>
  </si>
  <si>
    <t>Bert Fleeman</t>
  </si>
  <si>
    <t>Hunfredo Goldstein</t>
  </si>
  <si>
    <t>Isabeau Sobieski</t>
  </si>
  <si>
    <t>Madel Stephenson</t>
  </si>
  <si>
    <t>Gabie Pechan</t>
  </si>
  <si>
    <t>Kent Kaine</t>
  </si>
  <si>
    <t>Olag Klimp</t>
  </si>
  <si>
    <t>Charlie Caroline</t>
  </si>
  <si>
    <t>Britteny Doctor</t>
  </si>
  <si>
    <t>Ariadne Sandland</t>
  </si>
  <si>
    <t>Virgie Affuso</t>
  </si>
  <si>
    <t>Leta Moorton</t>
  </si>
  <si>
    <t>Olav Rissom</t>
  </si>
  <si>
    <t>Perrine Probbin</t>
  </si>
  <si>
    <t>Cale Wither</t>
  </si>
  <si>
    <t>Rossy Grimolbie</t>
  </si>
  <si>
    <t>Katharina Bendson</t>
  </si>
  <si>
    <t>Wood Moral</t>
  </si>
  <si>
    <t>Vivia Lyddiard</t>
  </si>
  <si>
    <t>Archibaldo Veschi</t>
  </si>
  <si>
    <t>Annaliese Quodling</t>
  </si>
  <si>
    <t>Shel Bazeley</t>
  </si>
  <si>
    <t>Adamo Leavy</t>
  </si>
  <si>
    <t>Crystal Lehrian</t>
  </si>
  <si>
    <t>Chryste Swadling</t>
  </si>
  <si>
    <t>Kayne Swindley</t>
  </si>
  <si>
    <t>Briana Bugge</t>
  </si>
  <si>
    <t>Jordain Brocks</t>
  </si>
  <si>
    <t>Kial Cassley</t>
  </si>
  <si>
    <t>Candace Sissot</t>
  </si>
  <si>
    <t>Ekaterina Grumble</t>
  </si>
  <si>
    <t>Berty Rableau</t>
  </si>
  <si>
    <t>Amalea Cobbledick</t>
  </si>
  <si>
    <t>Davita Lippo</t>
  </si>
  <si>
    <t>Gavra Ambrogelli</t>
  </si>
  <si>
    <t>Shurwood Fitzsimmons</t>
  </si>
  <si>
    <t>Dulcy Gonthard</t>
  </si>
  <si>
    <t>Kendra Peal</t>
  </si>
  <si>
    <t>Duff Melsom</t>
  </si>
  <si>
    <t>Dulcinea Navaro</t>
  </si>
  <si>
    <t>Jarrod Huburn</t>
  </si>
  <si>
    <t>Phillipp Corey</t>
  </si>
  <si>
    <t>Siffre Brims</t>
  </si>
  <si>
    <t>Maggi Melloi</t>
  </si>
  <si>
    <t>Omero McGlone</t>
  </si>
  <si>
    <t>Margot Balkwill</t>
  </si>
  <si>
    <t>Jordana Slewcock</t>
  </si>
  <si>
    <t>Thomas Chevalier</t>
  </si>
  <si>
    <t>Perceval Perrins</t>
  </si>
  <si>
    <t>Gerrilee Guisler</t>
  </si>
  <si>
    <t>Cindee Cadogan</t>
  </si>
  <si>
    <t>Lanna Lavielle</t>
  </si>
  <si>
    <t>Fowler Gregoraci</t>
  </si>
  <si>
    <t>Arie Ledgister</t>
  </si>
  <si>
    <t>Cleavland Oxtoby</t>
  </si>
  <si>
    <t>Willy Milner</t>
  </si>
  <si>
    <t>Darrick Korf</t>
  </si>
  <si>
    <t>Trey Stansbury</t>
  </si>
  <si>
    <t>Mary Benstead</t>
  </si>
  <si>
    <t>Alden Gudyer</t>
  </si>
  <si>
    <t>Verena Burree</t>
  </si>
  <si>
    <t>Rutherford Selwood</t>
  </si>
  <si>
    <t>Emlen Dron</t>
  </si>
  <si>
    <t>Tarrah Derkes</t>
  </si>
  <si>
    <t>Willa Yushmanov</t>
  </si>
  <si>
    <t>Laureen Brymham</t>
  </si>
  <si>
    <t>Shermie Peller</t>
  </si>
  <si>
    <t>Noelle Shepperd</t>
  </si>
  <si>
    <t>Perren Solomon</t>
  </si>
  <si>
    <t>Hilliary Jesper</t>
  </si>
  <si>
    <t>Clemence Thies</t>
  </si>
  <si>
    <t>Thelma Cluely</t>
  </si>
  <si>
    <t>Shepherd Loudon</t>
  </si>
  <si>
    <t>Philippine MacMechan</t>
  </si>
  <si>
    <t>Bettina Slyford</t>
  </si>
  <si>
    <t>Beverly Keymar</t>
  </si>
  <si>
    <t>Worthy Iskow</t>
  </si>
  <si>
    <t>Alisa Weber</t>
  </si>
  <si>
    <t>Carroll Hawkins</t>
  </si>
  <si>
    <t>Spencer Commin</t>
  </si>
  <si>
    <t>Nancee Edie</t>
  </si>
  <si>
    <t>Selma McGragh</t>
  </si>
  <si>
    <t>Maddie Messager</t>
  </si>
  <si>
    <t>Roobbie Taaffe</t>
  </si>
  <si>
    <t>Brenna Banyard</t>
  </si>
  <si>
    <t>Sheff Skeeles</t>
  </si>
  <si>
    <t>Lancelot Wardhough</t>
  </si>
  <si>
    <t>Johnna Tather</t>
  </si>
  <si>
    <t>Ibrahim Shwenn</t>
  </si>
  <si>
    <t>Ewell Jacobsen</t>
  </si>
  <si>
    <t>Eloisa Narracott</t>
  </si>
  <si>
    <t>Burr Mixworthy</t>
  </si>
  <si>
    <t>Christal Copes</t>
  </si>
  <si>
    <t>Titus Oxford</t>
  </si>
  <si>
    <t>Elene Davidek</t>
  </si>
  <si>
    <t>Othella Kantor</t>
  </si>
  <si>
    <t>Elaine Spurdle</t>
  </si>
  <si>
    <t>Derril Audus</t>
  </si>
  <si>
    <t>Fern Serle</t>
  </si>
  <si>
    <t>Ephraim Moret</t>
  </si>
  <si>
    <t>Alberta Roeby</t>
  </si>
  <si>
    <t>Kaycee Gatherer</t>
  </si>
  <si>
    <t>Lonee Liveley</t>
  </si>
  <si>
    <t>Jase Geldeard</t>
  </si>
  <si>
    <t>Kiele Lokier</t>
  </si>
  <si>
    <t>Lina Norledge</t>
  </si>
  <si>
    <t>Goldi Riccelli</t>
  </si>
  <si>
    <t>Haywood MacSherry</t>
  </si>
  <si>
    <t>Ursuline Moreing</t>
  </si>
  <si>
    <t>Salomo Morby</t>
  </si>
  <si>
    <t>Sherrie Maryet</t>
  </si>
  <si>
    <t>West O'Hartagan</t>
  </si>
  <si>
    <t>Tiffi Steart</t>
  </si>
  <si>
    <t>Timothee Conelly</t>
  </si>
  <si>
    <t>Julia Lavielle</t>
  </si>
  <si>
    <t>Genni Yitzhakov</t>
  </si>
  <si>
    <t>Simona Pocklington</t>
  </si>
  <si>
    <t>Land Hirschmann</t>
  </si>
  <si>
    <t>Mercy Le Provest</t>
  </si>
  <si>
    <t>Dorita Sygroves</t>
  </si>
  <si>
    <t>Doti Shute</t>
  </si>
  <si>
    <t>Ewen Bonsey</t>
  </si>
  <si>
    <t>Kipp Magovern</t>
  </si>
  <si>
    <t>Jae Pepper</t>
  </si>
  <si>
    <t>Hadria Lemonnier</t>
  </si>
  <si>
    <t>Tracy Cantos</t>
  </si>
  <si>
    <t>Melanie McMarquis</t>
  </si>
  <si>
    <t>Daisey Bouette</t>
  </si>
  <si>
    <t>Ynez Hurton</t>
  </si>
  <si>
    <t>Dominic Winterborne</t>
  </si>
  <si>
    <t>Thomas Whybrow</t>
  </si>
  <si>
    <t>Karyl Mundall</t>
  </si>
  <si>
    <t>Dillon Walkling</t>
  </si>
  <si>
    <t>Toddy Bruhnke</t>
  </si>
  <si>
    <t>Christie Blyth</t>
  </si>
  <si>
    <t>Odell Gallamore</t>
  </si>
  <si>
    <t>Benedicto Boundley</t>
  </si>
  <si>
    <t>Petra McGreil</t>
  </si>
  <si>
    <t>Florrie Hawtry</t>
  </si>
  <si>
    <t>Scotti Kaesmans</t>
  </si>
  <si>
    <t>Timmy Fishlock</t>
  </si>
  <si>
    <t>Sutton Catherine</t>
  </si>
  <si>
    <t>Gerianna Laboune</t>
  </si>
  <si>
    <t>Zerk Genny</t>
  </si>
  <si>
    <t>Judith MacGovern</t>
  </si>
  <si>
    <t>Lennard Blackleech</t>
  </si>
  <si>
    <t>Debi Joul</t>
  </si>
  <si>
    <t>Edi Longcaster</t>
  </si>
  <si>
    <t>Robb Haldene</t>
  </si>
  <si>
    <t>Bel Marrows</t>
  </si>
  <si>
    <t>Lemmy Szantho</t>
  </si>
  <si>
    <t>Karna Hedworth</t>
  </si>
  <si>
    <t>Wolfy Bunner</t>
  </si>
  <si>
    <t>Hall Caslin</t>
  </si>
  <si>
    <t>Flynn Castelletto</t>
  </si>
  <si>
    <t>Sharona Cattemull</t>
  </si>
  <si>
    <t>Brion Charter</t>
  </si>
  <si>
    <t>Bondy Tramel</t>
  </si>
  <si>
    <t>Ker Guinan</t>
  </si>
  <si>
    <t>Friedrich Gehrels</t>
  </si>
  <si>
    <t>Gabriela Swinn</t>
  </si>
  <si>
    <t>Gert Treversh</t>
  </si>
  <si>
    <t>Joyce Westfield</t>
  </si>
  <si>
    <t>Ashley Trace</t>
  </si>
  <si>
    <t>Bonni Reynalds</t>
  </si>
  <si>
    <t>Cally Facey</t>
  </si>
  <si>
    <t>Gerik Brome</t>
  </si>
  <si>
    <t>Felice Hepher</t>
  </si>
  <si>
    <t>Darsie Heard</t>
  </si>
  <si>
    <t>Minnie Dunnion</t>
  </si>
  <si>
    <t>Bellina Kleinhaut</t>
  </si>
  <si>
    <t>Robinetta Normanvill</t>
  </si>
  <si>
    <t>Bren Densumbe</t>
  </si>
  <si>
    <t>Kingsley Trouel</t>
  </si>
  <si>
    <t>Grover Gott</t>
  </si>
  <si>
    <t>Lynnett Punter</t>
  </si>
  <si>
    <t>Arri Pickworth</t>
  </si>
  <si>
    <t>Addi Wenderott</t>
  </si>
  <si>
    <t>Jenn Sauter</t>
  </si>
  <si>
    <t>Gabbie Meace</t>
  </si>
  <si>
    <t>Kippie Palek</t>
  </si>
  <si>
    <t>Kearney Mabe</t>
  </si>
  <si>
    <t>Elmer McKee</t>
  </si>
  <si>
    <t>Chelsae Helks</t>
  </si>
  <si>
    <t>Shanta Rosbrough</t>
  </si>
  <si>
    <t>Zsazsa Rowantree</t>
  </si>
  <si>
    <t>Austen Gulvin</t>
  </si>
  <si>
    <t>Fax Beeck</t>
  </si>
  <si>
    <t>Nathanael Edden</t>
  </si>
  <si>
    <t>Esmaria Minker</t>
  </si>
  <si>
    <t>Kelsey Peasby</t>
  </si>
  <si>
    <t>Jourdan Kelsall</t>
  </si>
  <si>
    <t>Kean Boyle</t>
  </si>
  <si>
    <t>Yelena Papa</t>
  </si>
  <si>
    <t>Artair Lammiman</t>
  </si>
  <si>
    <t>Rozele Midghall</t>
  </si>
  <si>
    <t>Loise Baumber</t>
  </si>
  <si>
    <t>Skipp Wackett</t>
  </si>
  <si>
    <t>Vasilis Andryushchenko</t>
  </si>
  <si>
    <t>Shaylah Gudger</t>
  </si>
  <si>
    <t>Patricia Keigher</t>
  </si>
  <si>
    <t>Chrissie Perks</t>
  </si>
  <si>
    <t>Vanessa Juppe</t>
  </si>
  <si>
    <t>Vladimir Tremathick</t>
  </si>
  <si>
    <t>Elli Jose</t>
  </si>
  <si>
    <t>Vida Bazoche</t>
  </si>
  <si>
    <t>Zia Fulford</t>
  </si>
  <si>
    <t>Ollie Medcalf</t>
  </si>
  <si>
    <t>Thomas Robb</t>
  </si>
  <si>
    <t>Drusie McInnes</t>
  </si>
  <si>
    <t>Mallorie Mcall</t>
  </si>
  <si>
    <t>Crosby Fern</t>
  </si>
  <si>
    <t>Stavro Roads</t>
  </si>
  <si>
    <t>Aurea Holdron</t>
  </si>
  <si>
    <t>Cornelle Pyser</t>
  </si>
  <si>
    <t>Jaye Musicka</t>
  </si>
  <si>
    <t>Chickie Poure</t>
  </si>
  <si>
    <t>Loleta Ferminger</t>
  </si>
  <si>
    <t>Haley Iskower</t>
  </si>
  <si>
    <t>Keene Sedger</t>
  </si>
  <si>
    <t>Faustine Barme</t>
  </si>
  <si>
    <t>Bernardine Josovitz</t>
  </si>
  <si>
    <t>Erv Awdry</t>
  </si>
  <si>
    <t>Mair Wallege</t>
  </si>
  <si>
    <t>Milli Player</t>
  </si>
  <si>
    <t>Sawyer Meekings</t>
  </si>
  <si>
    <t>Loren Roussell</t>
  </si>
  <si>
    <t>Claudell Harbert</t>
  </si>
  <si>
    <t>Jarrod Macguire</t>
  </si>
  <si>
    <t>Audrye Pittway</t>
  </si>
  <si>
    <t>Norean Le Lievre</t>
  </si>
  <si>
    <t>Adelheid Jarritt</t>
  </si>
  <si>
    <t>Nertie Caush</t>
  </si>
  <si>
    <t>Mohandis Classen</t>
  </si>
  <si>
    <t>Abbie Fidgin</t>
  </si>
  <si>
    <t>Correy Blindt</t>
  </si>
  <si>
    <t>Margit Linklet</t>
  </si>
  <si>
    <t>Greer Joney</t>
  </si>
  <si>
    <t>Pablo Mabley</t>
  </si>
  <si>
    <t>Melisandra Drydale</t>
  </si>
  <si>
    <t>Deva Dumphy</t>
  </si>
  <si>
    <t>Sofie Cline</t>
  </si>
  <si>
    <t>Heida Clohisey</t>
  </si>
  <si>
    <t>Calypso Baggott</t>
  </si>
  <si>
    <t>Worthy Strickland</t>
  </si>
  <si>
    <t>Chandal Balogh</t>
  </si>
  <si>
    <t>Sabina Menichi</t>
  </si>
  <si>
    <t>Filbert Scibsey</t>
  </si>
  <si>
    <t>Rouvin Busswell</t>
  </si>
  <si>
    <t>Alana Grassi</t>
  </si>
  <si>
    <t>Betsey Jaimez</t>
  </si>
  <si>
    <t>Karla Garnul</t>
  </si>
  <si>
    <t>Harlen Kiggel</t>
  </si>
  <si>
    <t>Cynthie Gardiner</t>
  </si>
  <si>
    <t>Lin Sperski</t>
  </si>
  <si>
    <t>Allen Bartolomucci</t>
  </si>
  <si>
    <t>Lilith Dunkerton</t>
  </si>
  <si>
    <t>Kaylil Baxstare</t>
  </si>
  <si>
    <t>Addie Harkes</t>
  </si>
  <si>
    <t>Beth McGrah</t>
  </si>
  <si>
    <t>Giovanni Adenet</t>
  </si>
  <si>
    <t>Keane Pavkovic</t>
  </si>
  <si>
    <t>Merlina Harrowsmith</t>
  </si>
  <si>
    <t>Ephrem Rymell</t>
  </si>
  <si>
    <t>Valenka Norquay</t>
  </si>
  <si>
    <t>Rivy Hackford</t>
  </si>
  <si>
    <t>Galen Blackhurst</t>
  </si>
  <si>
    <t>Rorke Wagenen</t>
  </si>
  <si>
    <t>Jillana Punton</t>
  </si>
  <si>
    <t>Danica Guinane</t>
  </si>
  <si>
    <t>Heda Hickenbottom</t>
  </si>
  <si>
    <t>Sukey Schild</t>
  </si>
  <si>
    <t>Baron Renouf</t>
  </si>
  <si>
    <t>Reynold Boultwood</t>
  </si>
  <si>
    <t>Lorain Farfolomeev</t>
  </si>
  <si>
    <t>Cedric Merchant</t>
  </si>
  <si>
    <t>Carlin Mea</t>
  </si>
  <si>
    <t>Nikolia Alesin</t>
  </si>
  <si>
    <t>Wilbur Eggerton</t>
  </si>
  <si>
    <t>Berthe Darycott</t>
  </si>
  <si>
    <t>Simon Mazzey</t>
  </si>
  <si>
    <t>Jerrie Baxstair</t>
  </si>
  <si>
    <t>Ignatius Conley</t>
  </si>
  <si>
    <t>Ferd Twallin</t>
  </si>
  <si>
    <t>Howie Lagne</t>
  </si>
  <si>
    <t>Elvin Natalie</t>
  </si>
  <si>
    <t>Sela Arias</t>
  </si>
  <si>
    <t>Onofredo Antuoni</t>
  </si>
  <si>
    <t>Daffi Bencher</t>
  </si>
  <si>
    <t>Van Stoeck</t>
  </si>
  <si>
    <t>Launce Tollit</t>
  </si>
  <si>
    <t>Catlaina Mathews</t>
  </si>
  <si>
    <t>Eric Brightwell</t>
  </si>
  <si>
    <t>Lottie Loyley</t>
  </si>
  <si>
    <t>Ronica Spincks</t>
  </si>
  <si>
    <t>Thacher Arnaudet</t>
  </si>
  <si>
    <t>Candace Gannon</t>
  </si>
  <si>
    <t>Granville Langdridge</t>
  </si>
  <si>
    <t>Sidoney Bantock</t>
  </si>
  <si>
    <t>Benoite Seaton</t>
  </si>
  <si>
    <t>Cello Blankett</t>
  </si>
  <si>
    <t>Vitia Chappelle</t>
  </si>
  <si>
    <t>Margarethe Glidden</t>
  </si>
  <si>
    <t>Aron Winchester</t>
  </si>
  <si>
    <t>Margit Harbin</t>
  </si>
  <si>
    <t>Dick Manclark</t>
  </si>
  <si>
    <t>Suzi Hasel</t>
  </si>
  <si>
    <t>Omero Bauduin</t>
  </si>
  <si>
    <t>Ingra Gallego</t>
  </si>
  <si>
    <t>Meg Ruddle</t>
  </si>
  <si>
    <t>Agosto Batstone</t>
  </si>
  <si>
    <t>Kelly Ridolfo</t>
  </si>
  <si>
    <t>Channa Prendeguest</t>
  </si>
  <si>
    <t>Packston McArley</t>
  </si>
  <si>
    <t>Minta Sykes</t>
  </si>
  <si>
    <t>Tabitha Care</t>
  </si>
  <si>
    <t>Caesar Okeshott</t>
  </si>
  <si>
    <t>Misha Carvell</t>
  </si>
  <si>
    <t>Elinore Gossage</t>
  </si>
  <si>
    <t>Gibbie Titmarsh</t>
  </si>
  <si>
    <t>Huey Craigg</t>
  </si>
  <si>
    <t>Theda Sheerman</t>
  </si>
  <si>
    <t>Gisele Woodvine</t>
  </si>
  <si>
    <t>Clio Leeuwerink</t>
  </si>
  <si>
    <t>Jordon Stobbart</t>
  </si>
  <si>
    <t>Sanders Heinig</t>
  </si>
  <si>
    <t>Hamish Sugar</t>
  </si>
  <si>
    <t>Cyrus Halt</t>
  </si>
  <si>
    <t>Marylou Evennett</t>
  </si>
  <si>
    <t>Bevvy Bothwell</t>
  </si>
  <si>
    <t>Robin Laise</t>
  </si>
  <si>
    <t>Gwenny Haslehurst</t>
  </si>
  <si>
    <t>Jimmy Cattermole</t>
  </si>
  <si>
    <t>Lay Haslen</t>
  </si>
  <si>
    <t>Andriette Tumelty</t>
  </si>
  <si>
    <t>Sascha Cromett</t>
  </si>
  <si>
    <t>Simeon Skeffington</t>
  </si>
  <si>
    <t>Cora Durrett</t>
  </si>
  <si>
    <t>Albrecht Wainscot</t>
  </si>
  <si>
    <t>Emera Neenan</t>
  </si>
  <si>
    <t>Manfred Varsey</t>
  </si>
  <si>
    <t>Tessi Wemyss</t>
  </si>
  <si>
    <t>Blanch Rolling</t>
  </si>
  <si>
    <t>Correy Wisdish</t>
  </si>
  <si>
    <t>Lek Nicklin</t>
  </si>
  <si>
    <t>Filippo Exeter</t>
  </si>
  <si>
    <t>Kippie Shedd</t>
  </si>
  <si>
    <t>Erika Djekovic</t>
  </si>
  <si>
    <t>Jason Goodge</t>
  </si>
  <si>
    <t>Clywd Martusov</t>
  </si>
  <si>
    <t>Kelley Ganley</t>
  </si>
  <si>
    <t>Clayton Hainey</t>
  </si>
  <si>
    <t>Maisey Forri</t>
  </si>
  <si>
    <t>Travus Pidcock</t>
  </si>
  <si>
    <t>Orson Raccio</t>
  </si>
  <si>
    <t>Danella Paal</t>
  </si>
  <si>
    <t>Meris Archard</t>
  </si>
  <si>
    <t>Shanon Bockmann</t>
  </si>
  <si>
    <t>Derwin Roffey</t>
  </si>
  <si>
    <t>Devonna Barnewell</t>
  </si>
  <si>
    <t>Cleve Roft</t>
  </si>
  <si>
    <t>Quinlan Janout</t>
  </si>
  <si>
    <t>Kaspar Andreoletti</t>
  </si>
  <si>
    <t>Jerrilee Bernardet</t>
  </si>
  <si>
    <t>Ruperto Keysel</t>
  </si>
  <si>
    <t>Jeramey Pflieger</t>
  </si>
  <si>
    <t>Ron Labrum</t>
  </si>
  <si>
    <t>Dulcy Sindall</t>
  </si>
  <si>
    <t>Rhodia Luetkemeyers</t>
  </si>
  <si>
    <t>Lynette Wyche</t>
  </si>
  <si>
    <t>Byrom Crank</t>
  </si>
  <si>
    <t>Mendel Astin</t>
  </si>
  <si>
    <t>Teri Caffery</t>
  </si>
  <si>
    <t>Peria Zanolli</t>
  </si>
  <si>
    <t>Emmy Tombleson</t>
  </si>
  <si>
    <t>Justino Winslow</t>
  </si>
  <si>
    <t>Dottie Tweedle</t>
  </si>
  <si>
    <t>Tabb Tisun</t>
  </si>
  <si>
    <t>Roman Ryce</t>
  </si>
  <si>
    <t>Constancy Anders</t>
  </si>
  <si>
    <t>Trever Stenyng</t>
  </si>
  <si>
    <t>Kalinda Benedetti</t>
  </si>
  <si>
    <t>Nollie Corrao</t>
  </si>
  <si>
    <t>Thaddeus Venturoli</t>
  </si>
  <si>
    <t>Date</t>
  </si>
  <si>
    <t>Product 1</t>
  </si>
  <si>
    <t>Product 2</t>
  </si>
  <si>
    <t>Category</t>
  </si>
  <si>
    <t>Expense</t>
  </si>
  <si>
    <t>Sales</t>
  </si>
  <si>
    <t>Sales Diff</t>
  </si>
  <si>
    <t>Yield %</t>
  </si>
  <si>
    <t>Electricity</t>
  </si>
  <si>
    <t>Internet</t>
  </si>
  <si>
    <t>Water</t>
  </si>
  <si>
    <t>Parking</t>
  </si>
  <si>
    <t>Total</t>
  </si>
  <si>
    <t>Day</t>
  </si>
  <si>
    <t>AHT</t>
  </si>
  <si>
    <t>Waiting Time</t>
  </si>
  <si>
    <t>Volume</t>
  </si>
  <si>
    <t>Monday</t>
  </si>
  <si>
    <t>Tuesday</t>
  </si>
  <si>
    <t>Wednesday</t>
  </si>
  <si>
    <t>Thursday</t>
  </si>
  <si>
    <t>Friday</t>
  </si>
  <si>
    <t>Saturday</t>
  </si>
  <si>
    <t>Sunday</t>
  </si>
  <si>
    <t>Company</t>
  </si>
  <si>
    <t>Services</t>
  </si>
  <si>
    <t>Revenue (in $B)</t>
  </si>
  <si>
    <t>Infosys</t>
  </si>
  <si>
    <t>Support</t>
  </si>
  <si>
    <t>Automations</t>
  </si>
  <si>
    <t>Infrastructure</t>
  </si>
  <si>
    <t>Programming</t>
  </si>
  <si>
    <t>TCS</t>
  </si>
  <si>
    <t>IBM</t>
  </si>
  <si>
    <t>Hardware</t>
  </si>
  <si>
    <t>HCL</t>
  </si>
  <si>
    <t>Software</t>
  </si>
  <si>
    <t>Deparment</t>
  </si>
  <si>
    <t>Delivery Head</t>
  </si>
  <si>
    <t>Delievery Lead</t>
  </si>
  <si>
    <t>Employees</t>
  </si>
  <si>
    <t>Count</t>
  </si>
  <si>
    <t>David</t>
  </si>
  <si>
    <t>Debra</t>
  </si>
  <si>
    <t>Robert</t>
  </si>
  <si>
    <t>Kelvin</t>
  </si>
  <si>
    <t>Sandy</t>
  </si>
  <si>
    <t>Operations</t>
  </si>
  <si>
    <t>Jack</t>
  </si>
  <si>
    <t>Rie</t>
  </si>
  <si>
    <t>Albert</t>
  </si>
  <si>
    <t>Brandon</t>
  </si>
  <si>
    <t>Carolina</t>
  </si>
  <si>
    <t>Frank</t>
  </si>
  <si>
    <t>Advertisement</t>
  </si>
  <si>
    <t>Reiko</t>
  </si>
  <si>
    <t>Vipul</t>
  </si>
  <si>
    <t>Kapil</t>
  </si>
  <si>
    <t>Shaun</t>
  </si>
  <si>
    <t>Shirley</t>
  </si>
  <si>
    <t>Jasmin</t>
  </si>
  <si>
    <t>Customer Care</t>
  </si>
  <si>
    <t>Jennifer</t>
  </si>
  <si>
    <t>Dean</t>
  </si>
  <si>
    <t>David D.</t>
  </si>
  <si>
    <t>Rina</t>
  </si>
  <si>
    <t>Brian</t>
  </si>
  <si>
    <t>Steve</t>
  </si>
  <si>
    <t>Gross Revenue</t>
  </si>
  <si>
    <t>Cost of goods sold</t>
  </si>
  <si>
    <t>Return Inward</t>
  </si>
  <si>
    <t>Gross Profit</t>
  </si>
  <si>
    <t>Salaries</t>
  </si>
  <si>
    <t>Factory Rent</t>
  </si>
  <si>
    <t>Machinery</t>
  </si>
  <si>
    <t>Operating Income</t>
  </si>
  <si>
    <t>Interest Revenue</t>
  </si>
  <si>
    <t>Interest Expense</t>
  </si>
  <si>
    <t>Loss from Fire</t>
  </si>
  <si>
    <t>Net income</t>
  </si>
  <si>
    <t>Quarter</t>
  </si>
  <si>
    <t>Principal Outstanding</t>
  </si>
  <si>
    <t>% Outstanding</t>
  </si>
  <si>
    <t>Q1'20</t>
  </si>
  <si>
    <t>Q2'20</t>
  </si>
  <si>
    <t>Q3'20</t>
  </si>
  <si>
    <t>Q4'20</t>
  </si>
  <si>
    <t>Q1'21</t>
  </si>
  <si>
    <t>Q2'21</t>
  </si>
  <si>
    <t>Q3'21</t>
  </si>
  <si>
    <t>Q4'21</t>
  </si>
  <si>
    <t>Questions</t>
  </si>
  <si>
    <t>Strongly Agree</t>
  </si>
  <si>
    <t>Agree</t>
  </si>
  <si>
    <t>Neither Agree Nor Disagree</t>
  </si>
  <si>
    <t>Disagree</t>
  </si>
  <si>
    <t>Strongly Disagree</t>
  </si>
  <si>
    <t>Informative</t>
  </si>
  <si>
    <t>Engaging</t>
  </si>
  <si>
    <t>Knowledgable</t>
  </si>
  <si>
    <t>Revenue by Products</t>
  </si>
  <si>
    <t># of Sales Made</t>
  </si>
  <si>
    <t>Jan</t>
  </si>
  <si>
    <t>Feb</t>
  </si>
  <si>
    <t>Mar</t>
  </si>
  <si>
    <t>Apr</t>
  </si>
  <si>
    <t>Jun</t>
  </si>
  <si>
    <t>Jul</t>
  </si>
  <si>
    <t>Aug</t>
  </si>
  <si>
    <t>Sep</t>
  </si>
  <si>
    <t>Oct</t>
  </si>
  <si>
    <t>Nov</t>
  </si>
  <si>
    <t>Dec</t>
  </si>
  <si>
    <t>Open</t>
  </si>
  <si>
    <t>High</t>
  </si>
  <si>
    <t>Low</t>
  </si>
  <si>
    <t>Close</t>
  </si>
  <si>
    <t>Average High Temperature (Celsius)</t>
  </si>
  <si>
    <t>Jaipur</t>
  </si>
  <si>
    <t>Delhi</t>
  </si>
  <si>
    <t>Mumbai</t>
  </si>
  <si>
    <t>Kolkata</t>
  </si>
  <si>
    <t>Chennai</t>
  </si>
  <si>
    <t>Gurugram</t>
  </si>
  <si>
    <t>Bengaluru</t>
  </si>
  <si>
    <t>Indore</t>
  </si>
  <si>
    <t>Udaipur</t>
  </si>
  <si>
    <t>Bhopal</t>
  </si>
  <si>
    <t>State</t>
  </si>
  <si>
    <t>Avg. HH Income</t>
  </si>
  <si>
    <t>Population</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</si>
  <si>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</si>
  <si>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</si>
  <si>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</si>
  <si>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</si>
  <si>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</si>
  <si>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</si>
  <si>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</si>
  <si>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</si>
  <si>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</si>
  <si>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</si>
  <si>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</si>
  <si>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</si>
  <si>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</si>
  <si>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</si>
  <si>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</si>
  <si>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</si>
  <si>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</si>
  <si>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</si>
  <si>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</si>
  <si>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</si>
  <si>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</si>
  <si>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</si>
  <si>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</si>
  <si>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</si>
  <si>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</si>
  <si>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</si>
  <si>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</si>
  <si>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</si>
  <si>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</si>
  <si>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</si>
  <si>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</si>
  <si>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</si>
  <si>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</si>
  <si>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</si>
  <si>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</si>
  <si>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</si>
  <si>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</si>
  <si>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</si>
  <si>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</si>
  <si>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</si>
  <si>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</si>
  <si>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</si>
  <si>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</si>
  <si>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</si>
  <si>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</si>
  <si>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</si>
  <si>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</si>
  <si>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</si>
  <si>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</si>
  <si>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</si>
  <si>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</si>
  <si>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Observation</t>
  </si>
  <si>
    <t>Total Loan Amount</t>
  </si>
  <si>
    <t>Loan Outstanding</t>
  </si>
  <si>
    <t>Repyament</t>
  </si>
  <si>
    <t>% Remaining</t>
  </si>
  <si>
    <t>Amazon Sales #</t>
  </si>
  <si>
    <t>Event</t>
  </si>
  <si>
    <t>Select Product</t>
  </si>
  <si>
    <t>Marketing Expense</t>
  </si>
  <si>
    <t>Scroll:</t>
  </si>
  <si>
    <t>Scroll Width:</t>
  </si>
  <si>
    <t>Zoom Point</t>
  </si>
  <si>
    <t>Corrective Scroll:</t>
  </si>
  <si>
    <t>Zoom:</t>
  </si>
  <si>
    <t>Option Box</t>
  </si>
  <si>
    <t>Checkbox</t>
  </si>
  <si>
    <t>Months</t>
  </si>
  <si>
    <t>Position</t>
  </si>
  <si>
    <t>Status</t>
  </si>
  <si>
    <t>Either write Formula and link the cells, Or Put Formulas into Name Manager</t>
  </si>
  <si>
    <t>Year</t>
  </si>
  <si>
    <t>Select Year</t>
  </si>
  <si>
    <t>Performance Summary</t>
  </si>
  <si>
    <t>Country</t>
  </si>
  <si>
    <t>Revenue</t>
  </si>
  <si>
    <t>United States</t>
  </si>
  <si>
    <t>United Kingdom</t>
  </si>
  <si>
    <t>China</t>
  </si>
  <si>
    <t>India</t>
  </si>
  <si>
    <t>Row Labels</t>
  </si>
  <si>
    <t>Grand Total</t>
  </si>
  <si>
    <t>Sum of Revenue</t>
  </si>
  <si>
    <t>Sum of Expense</t>
  </si>
  <si>
    <t>Rank</t>
  </si>
  <si>
    <t>Advertising (S)</t>
  </si>
  <si>
    <t>Advertising (D)</t>
  </si>
  <si>
    <t>Product Sales (S)</t>
  </si>
  <si>
    <t>Product Sales (D)</t>
  </si>
  <si>
    <t>Servicing (S)</t>
  </si>
  <si>
    <t>Servicing (D)</t>
  </si>
  <si>
    <t>Renewals (S)</t>
  </si>
  <si>
    <t>Renewals (D)</t>
  </si>
  <si>
    <t>Select Category</t>
  </si>
  <si>
    <t>Cumulative Rev</t>
  </si>
  <si>
    <t>Goal</t>
  </si>
  <si>
    <t>Gap</t>
  </si>
  <si>
    <t>% of Year</t>
  </si>
  <si>
    <t>Monthly Target</t>
  </si>
  <si>
    <t>Lower</t>
  </si>
  <si>
    <t>Upper</t>
  </si>
  <si>
    <t>Under Target</t>
  </si>
  <si>
    <t>Over Target</t>
  </si>
  <si>
    <t>Achieved</t>
  </si>
  <si>
    <t>Target</t>
  </si>
  <si>
    <t>Slices</t>
  </si>
  <si>
    <t>Degrees</t>
  </si>
  <si>
    <t>X-Values</t>
  </si>
  <si>
    <t>Y-Values</t>
  </si>
  <si>
    <t>Percentage:</t>
  </si>
  <si>
    <t>Empty Boxes</t>
  </si>
  <si>
    <t>Filled Boxes</t>
  </si>
  <si>
    <t>X</t>
  </si>
  <si>
    <t>Y</t>
  </si>
  <si>
    <t>XX</t>
  </si>
  <si>
    <t>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</si>
</sst>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164" formatCode="_ * #,##0.00_ ;_ * \-#,##0.00_ ;_ * &quot;-&quot;??_ ;_ @_ "/>
    <numFmt numFmtId="165" formatCode="&quot;$&quot;#,##0"/>
    <numFmt numFmtId="166" formatCode="_-[$$-409]* #,##0.00_ ;_-[$$-409]* \-#,##0.00\ ;_-[$$-409]* &quot;-&quot;??_ ;_-@_ "/>
    <numFmt numFmtId="167" formatCode="[$-409]dd/mmm/yy;@"/>
    <numFmt numFmtId="168" formatCode=";;;"/>
    <numFmt numFmtId="169" formatCode="m/d;@"/>
  </numFmts>
  <fonts count="1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2"/>
      <color theme="0"/>
      <name val="Calibri"/>
      <family val="2"/>
      <scheme val="minor"/>
    </font>
    <font>
      <u/>
      <sz val="11"/>
      <color theme="10"/>
      <name val="Calibri"/>
      <family val="2"/>
      <scheme val="minor"/>
    </font>
    <font>
      <sz val="11"/>
      <color indexed="8"/>
      <name val="Calibri"/>
      <family val="2"/>
    </font>
    <font>
      <b/>
      <i/>
      <sz val="11"/>
      <color theme="1"/>
      <name val="Calibri"/>
      <family val="2"/>
      <scheme val="minor"/>
    </font>
    <font>
      <b/>
      <i/>
      <sz val="11"/>
      <name val="Calibri"/>
      <family val="2"/>
    </font>
    <font>
      <b/>
      <sz val="12"/>
      <name val="Calibri"/>
      <family val="2"/>
    </font>
    <font>
      <b/>
      <sz val="11"/>
      <name val="Calibri"/>
      <family val="2"/>
      <scheme val="minor"/>
    </font>
    <font>
      <sz val="11"/>
      <name val="Calibri"/>
      <family val="2"/>
      <scheme val="minor"/>
    </font>
    <font>
      <b/>
      <sz val="12"/>
      <color theme="1"/>
      <name val="Calibri"/>
      <family val="2"/>
      <scheme val="minor"/>
    </font>
    <font>
      <b/>
      <sz val="16"/>
      <color theme="1"/>
      <name val="Calibri"/>
      <family val="2"/>
      <scheme val="minor"/>
    </font>
  </fonts>
  <fills count="18">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bgColor indexed="64"/>
      </patternFill>
    </fill>
    <fill>
      <patternFill patternType="solid">
        <fgColor theme="1" tint="0.499984740745262"/>
        <bgColor indexed="64"/>
      </patternFill>
    </fill>
    <fill>
      <patternFill patternType="solid">
        <fgColor theme="0" tint="-0.34998626667073579"/>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8" tint="0.79998168889431442"/>
        <bgColor theme="8" tint="0.79998168889431442"/>
      </patternFill>
    </fill>
    <fill>
      <patternFill patternType="solid">
        <fgColor theme="2"/>
        <bgColor indexed="64"/>
      </patternFill>
    </fill>
    <fill>
      <patternFill patternType="solid">
        <fgColor theme="4"/>
        <bgColor indexed="64"/>
      </patternFill>
    </fill>
    <fill>
      <patternFill patternType="solid">
        <fgColor theme="8"/>
        <bgColor theme="8"/>
      </patternFill>
    </fill>
    <fill>
      <patternFill patternType="solid">
        <fgColor theme="9"/>
        <bgColor indexed="64"/>
      </patternFill>
    </fill>
    <fill>
      <patternFill patternType="solid">
        <fgColor theme="9" tint="0.79998168889431442"/>
        <bgColor indexed="64"/>
      </patternFill>
    </fill>
    <fill>
      <patternFill patternType="solid">
        <fgColor theme="0" tint="-0.14999847407452621"/>
        <bgColor indexed="64"/>
      </patternFill>
    </fill>
  </fills>
  <borders count="13">
    <border>
      <left/>
      <right/>
      <top/>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right style="medium">
        <color theme="0"/>
      </right>
      <top style="medium">
        <color theme="0"/>
      </top>
      <bottom style="medium">
        <color theme="0"/>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theme="8" tint="0.39997558519241921"/>
      </left>
      <right/>
      <top style="thin">
        <color theme="8" tint="0.39997558519241921"/>
      </top>
      <bottom/>
      <diagonal/>
    </border>
    <border>
      <left/>
      <right/>
      <top style="thin">
        <color theme="8" tint="0.39997558519241921"/>
      </top>
      <bottom/>
      <diagonal/>
    </border>
    <border>
      <left/>
      <right style="thin">
        <color theme="8" tint="0.39997558519241921"/>
      </right>
      <top style="thin">
        <color theme="8" tint="0.39997558519241921"/>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1" fillId="0" borderId="0"/>
    <xf numFmtId="0" fontId="8" fillId="0" borderId="0"/>
  </cellStyleXfs>
  <cellXfs count="118">
    <xf numFmtId="0" fontId="0" fillId="0" borderId="0" xfId="0"/>
    <xf numFmtId="165" fontId="3" fillId="0" borderId="0" xfId="0" applyNumberFormat="1" applyFont="1" applyAlignment="1">
      <alignment horizontal="center" vertical="center" wrapText="1"/>
    </xf>
    <xf numFmtId="0" fontId="0" fillId="0" borderId="0" xfId="0" applyAlignment="1">
      <alignment horizontal="left"/>
    </xf>
    <xf numFmtId="166" fontId="0" fillId="0" borderId="0" xfId="1" applyNumberFormat="1" applyFont="1"/>
    <xf numFmtId="166" fontId="0" fillId="0" borderId="0" xfId="0" applyNumberFormat="1"/>
    <xf numFmtId="0" fontId="0" fillId="0" borderId="0" xfId="0" applyAlignment="1">
      <alignment horizontal="center" vertical="center"/>
    </xf>
    <xf numFmtId="9" fontId="0" fillId="0" borderId="0" xfId="2" applyFont="1"/>
    <xf numFmtId="0" fontId="0" fillId="0" borderId="0" xfId="0" applyAlignment="1">
      <alignment horizontal="center"/>
    </xf>
    <xf numFmtId="0" fontId="3" fillId="0" borderId="0" xfId="0" applyFont="1" applyAlignment="1">
      <alignment horizontal="left"/>
    </xf>
    <xf numFmtId="3" fontId="3" fillId="3" borderId="0" xfId="0" applyNumberFormat="1" applyFont="1" applyFill="1" applyAlignment="1">
      <alignment horizontal="center"/>
    </xf>
    <xf numFmtId="3" fontId="3" fillId="0" borderId="0" xfId="0" applyNumberFormat="1" applyFont="1" applyAlignment="1">
      <alignment horizontal="center"/>
    </xf>
    <xf numFmtId="3" fontId="0" fillId="0" borderId="0" xfId="0" applyNumberFormat="1" applyAlignment="1">
      <alignment horizontal="center"/>
    </xf>
    <xf numFmtId="3" fontId="3" fillId="4" borderId="0" xfId="0" applyNumberFormat="1" applyFont="1" applyFill="1" applyAlignment="1">
      <alignment horizontal="center"/>
    </xf>
    <xf numFmtId="3" fontId="3" fillId="3" borderId="0" xfId="0" applyNumberFormat="1" applyFont="1" applyFill="1" applyAlignment="1">
      <alignment horizontal="left"/>
    </xf>
    <xf numFmtId="167" fontId="3" fillId="3" borderId="0" xfId="0" applyNumberFormat="1" applyFont="1" applyFill="1" applyAlignment="1">
      <alignment horizontal="center"/>
    </xf>
    <xf numFmtId="165" fontId="3" fillId="3" borderId="0" xfId="0" applyNumberFormat="1" applyFont="1" applyFill="1" applyAlignment="1">
      <alignment horizontal="center"/>
    </xf>
    <xf numFmtId="167" fontId="0" fillId="0" borderId="0" xfId="0" applyNumberFormat="1" applyAlignment="1">
      <alignment horizontal="center"/>
    </xf>
    <xf numFmtId="165" fontId="0" fillId="0" borderId="0" xfId="0" applyNumberFormat="1" applyAlignment="1">
      <alignment horizontal="center"/>
    </xf>
    <xf numFmtId="0" fontId="3" fillId="3" borderId="0" xfId="0" applyFont="1" applyFill="1" applyAlignment="1">
      <alignment horizontal="center"/>
    </xf>
    <xf numFmtId="9" fontId="0" fillId="0" borderId="0" xfId="2" applyFont="1" applyAlignment="1">
      <alignment horizontal="center"/>
    </xf>
    <xf numFmtId="0" fontId="2" fillId="5" borderId="0" xfId="0" applyFont="1" applyFill="1" applyAlignment="1">
      <alignment horizontal="center"/>
    </xf>
    <xf numFmtId="0" fontId="3" fillId="0" borderId="0" xfId="0" applyFont="1" applyAlignment="1">
      <alignment horizontal="center"/>
    </xf>
    <xf numFmtId="0" fontId="2" fillId="6" borderId="0" xfId="0" applyFont="1" applyFill="1" applyAlignment="1">
      <alignment horizontal="center"/>
    </xf>
    <xf numFmtId="6" fontId="2" fillId="6" borderId="0" xfId="0" applyNumberFormat="1" applyFont="1" applyFill="1" applyAlignment="1">
      <alignment horizontal="center"/>
    </xf>
    <xf numFmtId="0" fontId="5" fillId="0" borderId="0" xfId="0" applyFont="1" applyAlignment="1">
      <alignment horizontal="center"/>
    </xf>
    <xf numFmtId="6" fontId="0" fillId="0" borderId="0" xfId="0" applyNumberFormat="1" applyAlignment="1">
      <alignment horizontal="center"/>
    </xf>
    <xf numFmtId="9" fontId="2" fillId="6" borderId="0" xfId="2" applyFont="1" applyFill="1" applyAlignment="1">
      <alignment horizontal="center" vertical="center"/>
    </xf>
    <xf numFmtId="9" fontId="0" fillId="0" borderId="0" xfId="0" applyNumberFormat="1" applyAlignment="1">
      <alignment horizontal="center" vertical="center"/>
    </xf>
    <xf numFmtId="9" fontId="0" fillId="0" borderId="0" xfId="2" applyFont="1" applyAlignment="1">
      <alignment horizontal="center" vertical="center"/>
    </xf>
    <xf numFmtId="38" fontId="0" fillId="0" borderId="0" xfId="0" applyNumberFormat="1" applyAlignment="1">
      <alignment horizontal="center"/>
    </xf>
    <xf numFmtId="0" fontId="4" fillId="6" borderId="0" xfId="0" applyFont="1" applyFill="1" applyAlignment="1">
      <alignment horizontal="center" vertical="center" wrapText="1"/>
    </xf>
    <xf numFmtId="0" fontId="0" fillId="0" borderId="0" xfId="0" applyAlignment="1">
      <alignment horizontal="center" wrapText="1"/>
    </xf>
    <xf numFmtId="0" fontId="0" fillId="0" borderId="0" xfId="0" applyAlignment="1">
      <alignment wrapText="1"/>
    </xf>
    <xf numFmtId="0" fontId="2" fillId="6" borderId="0" xfId="0" applyFont="1" applyFill="1" applyAlignment="1">
      <alignment horizontal="left"/>
    </xf>
    <xf numFmtId="3" fontId="2" fillId="6" borderId="0" xfId="0" applyNumberFormat="1" applyFont="1" applyFill="1" applyAlignment="1">
      <alignment horizontal="center"/>
    </xf>
    <xf numFmtId="164" fontId="0" fillId="0" borderId="0" xfId="1" applyFont="1" applyAlignment="1">
      <alignment horizontal="center"/>
    </xf>
    <xf numFmtId="164" fontId="2" fillId="6" borderId="0" xfId="1" applyFont="1" applyFill="1" applyAlignment="1">
      <alignment horizontal="center"/>
    </xf>
    <xf numFmtId="14" fontId="0" fillId="0" borderId="0" xfId="0" applyNumberFormat="1"/>
    <xf numFmtId="164" fontId="0" fillId="0" borderId="0" xfId="1" applyFont="1"/>
    <xf numFmtId="0" fontId="2" fillId="6" borderId="2" xfId="0" applyFont="1" applyFill="1" applyBorder="1" applyAlignment="1">
      <alignment horizontal="center"/>
    </xf>
    <xf numFmtId="0" fontId="2" fillId="6" borderId="3" xfId="0" applyFont="1" applyFill="1" applyBorder="1" applyAlignment="1">
      <alignment horizontal="center"/>
    </xf>
    <xf numFmtId="0" fontId="2" fillId="6" borderId="1" xfId="0" applyFont="1" applyFill="1" applyBorder="1" applyAlignment="1">
      <alignment horizontal="center"/>
    </xf>
    <xf numFmtId="0" fontId="2" fillId="6" borderId="2" xfId="0" applyFont="1" applyFill="1" applyBorder="1" applyAlignment="1">
      <alignment horizontal="center" vertical="center"/>
    </xf>
    <xf numFmtId="168" fontId="0" fillId="0" borderId="0" xfId="0" applyNumberFormat="1" applyAlignment="1">
      <alignment horizontal="center"/>
    </xf>
    <xf numFmtId="0" fontId="2" fillId="6" borderId="4" xfId="0" applyFont="1" applyFill="1" applyBorder="1" applyAlignment="1">
      <alignment horizontal="center" vertical="center"/>
    </xf>
    <xf numFmtId="0" fontId="4" fillId="6" borderId="0" xfId="0" applyFont="1" applyFill="1" applyAlignment="1">
      <alignment horizontal="center" vertical="center"/>
    </xf>
    <xf numFmtId="165" fontId="2" fillId="5" borderId="0" xfId="0" applyNumberFormat="1" applyFont="1" applyFill="1" applyAlignment="1">
      <alignment horizontal="center" vertical="center" wrapText="1"/>
    </xf>
    <xf numFmtId="0" fontId="2" fillId="7" borderId="0" xfId="0" applyFont="1" applyFill="1" applyAlignment="1">
      <alignment horizontal="left"/>
    </xf>
    <xf numFmtId="3" fontId="2" fillId="7" borderId="0" xfId="0" applyNumberFormat="1" applyFont="1" applyFill="1" applyAlignment="1">
      <alignment horizontal="center"/>
    </xf>
    <xf numFmtId="0" fontId="2" fillId="8" borderId="5" xfId="0" applyFont="1" applyFill="1" applyBorder="1"/>
    <xf numFmtId="165" fontId="2" fillId="8" borderId="5" xfId="0" applyNumberFormat="1" applyFont="1" applyFill="1" applyBorder="1" applyAlignment="1">
      <alignment horizontal="center"/>
    </xf>
    <xf numFmtId="0" fontId="2" fillId="8" borderId="5" xfId="0" applyFont="1" applyFill="1" applyBorder="1" applyAlignment="1">
      <alignment horizontal="center"/>
    </xf>
    <xf numFmtId="166" fontId="0" fillId="0" borderId="5" xfId="0" applyNumberFormat="1" applyBorder="1"/>
    <xf numFmtId="166" fontId="0" fillId="9" borderId="5" xfId="0" applyNumberFormat="1" applyFill="1" applyBorder="1" applyAlignment="1">
      <alignment horizontal="center"/>
    </xf>
    <xf numFmtId="166" fontId="0" fillId="0" borderId="5" xfId="0" applyNumberFormat="1" applyBorder="1" applyAlignment="1">
      <alignment horizontal="center"/>
    </xf>
    <xf numFmtId="10" fontId="0" fillId="0" borderId="5" xfId="2" applyNumberFormat="1" applyFont="1" applyBorder="1" applyAlignment="1">
      <alignment horizontal="center"/>
    </xf>
    <xf numFmtId="16" fontId="0" fillId="0" borderId="0" xfId="0" applyNumberFormat="1" applyAlignment="1">
      <alignment horizontal="center"/>
    </xf>
    <xf numFmtId="16" fontId="0" fillId="10" borderId="0" xfId="0" applyNumberFormat="1" applyFill="1" applyAlignment="1">
      <alignment horizontal="center"/>
    </xf>
    <xf numFmtId="0" fontId="7" fillId="0" borderId="0" xfId="3"/>
    <xf numFmtId="0" fontId="0" fillId="0" borderId="6" xfId="0" applyBorder="1" applyAlignment="1">
      <alignment horizontal="center"/>
    </xf>
    <xf numFmtId="0" fontId="1" fillId="0" borderId="0" xfId="4"/>
    <xf numFmtId="0" fontId="8" fillId="0" borderId="0" xfId="5"/>
    <xf numFmtId="0" fontId="9" fillId="0" borderId="0" xfId="4" applyFont="1" applyAlignment="1">
      <alignment horizontal="right"/>
    </xf>
    <xf numFmtId="0" fontId="10" fillId="11" borderId="5" xfId="5" applyFont="1" applyFill="1" applyBorder="1"/>
    <xf numFmtId="0" fontId="11" fillId="0" borderId="5" xfId="5" applyFont="1" applyBorder="1" applyAlignment="1">
      <alignment horizontal="center"/>
    </xf>
    <xf numFmtId="0" fontId="3" fillId="0" borderId="0" xfId="0" applyFont="1"/>
    <xf numFmtId="0" fontId="3" fillId="12" borderId="0" xfId="0" applyFont="1" applyFill="1" applyAlignment="1">
      <alignment horizontal="right"/>
    </xf>
    <xf numFmtId="0" fontId="0" fillId="12" borderId="0" xfId="0" applyFill="1" applyAlignment="1">
      <alignment horizontal="right"/>
    </xf>
    <xf numFmtId="0" fontId="4" fillId="0" borderId="0" xfId="0" applyFont="1" applyAlignment="1">
      <alignment horizontal="center"/>
    </xf>
    <xf numFmtId="0" fontId="4" fillId="0" borderId="0" xfId="0" applyFont="1"/>
    <xf numFmtId="0" fontId="2" fillId="13" borderId="6" xfId="0" applyFont="1" applyFill="1" applyBorder="1"/>
    <xf numFmtId="0" fontId="2" fillId="14" borderId="7" xfId="0" applyFont="1" applyFill="1" applyBorder="1" applyAlignment="1">
      <alignment horizontal="center"/>
    </xf>
    <xf numFmtId="0" fontId="2" fillId="14" borderId="8" xfId="0" applyFont="1" applyFill="1" applyBorder="1" applyAlignment="1">
      <alignment horizontal="center"/>
    </xf>
    <xf numFmtId="166" fontId="2" fillId="14" borderId="8" xfId="0" applyNumberFormat="1" applyFont="1" applyFill="1" applyBorder="1" applyAlignment="1">
      <alignment horizontal="center"/>
    </xf>
    <xf numFmtId="0" fontId="2" fillId="14" borderId="9" xfId="0" applyFont="1" applyFill="1" applyBorder="1" applyAlignment="1">
      <alignment horizontal="center"/>
    </xf>
    <xf numFmtId="17" fontId="0" fillId="11" borderId="7" xfId="0" applyNumberFormat="1" applyFill="1" applyBorder="1" applyAlignment="1">
      <alignment horizontal="center"/>
    </xf>
    <xf numFmtId="0" fontId="0" fillId="11" borderId="8" xfId="0" applyFill="1" applyBorder="1" applyAlignment="1">
      <alignment horizontal="center"/>
    </xf>
    <xf numFmtId="166" fontId="0" fillId="11" borderId="8" xfId="0" applyNumberFormat="1" applyFill="1" applyBorder="1" applyAlignment="1">
      <alignment horizontal="center"/>
    </xf>
    <xf numFmtId="0" fontId="0" fillId="11" borderId="9" xfId="0" applyFill="1" applyBorder="1" applyAlignment="1">
      <alignment horizontal="center"/>
    </xf>
    <xf numFmtId="17" fontId="0" fillId="0" borderId="7" xfId="0" applyNumberFormat="1" applyBorder="1" applyAlignment="1">
      <alignment horizontal="center"/>
    </xf>
    <xf numFmtId="0" fontId="0" fillId="0" borderId="8" xfId="0" applyBorder="1" applyAlignment="1">
      <alignment horizontal="center"/>
    </xf>
    <xf numFmtId="166" fontId="0" fillId="0" borderId="8" xfId="0" applyNumberFormat="1" applyBorder="1" applyAlignment="1">
      <alignment horizontal="center"/>
    </xf>
    <xf numFmtId="0" fontId="0" fillId="0" borderId="9" xfId="0" applyBorder="1" applyAlignment="1">
      <alignment horizontal="center"/>
    </xf>
    <xf numFmtId="17" fontId="0" fillId="0" borderId="10" xfId="0" applyNumberFormat="1" applyBorder="1" applyAlignment="1">
      <alignment horizontal="center"/>
    </xf>
    <xf numFmtId="0" fontId="0" fillId="0" borderId="11" xfId="0" applyBorder="1" applyAlignment="1">
      <alignment horizontal="center"/>
    </xf>
    <xf numFmtId="166" fontId="0" fillId="0" borderId="11" xfId="0" applyNumberFormat="1" applyBorder="1" applyAlignment="1">
      <alignment horizontal="center"/>
    </xf>
    <xf numFmtId="0" fontId="0" fillId="0" borderId="12" xfId="0" applyBorder="1" applyAlignment="1">
      <alignment horizontal="center"/>
    </xf>
    <xf numFmtId="0" fontId="0" fillId="0" borderId="0" xfId="0" pivotButton="1"/>
    <xf numFmtId="0" fontId="0" fillId="0" borderId="0" xfId="0" applyNumberFormat="1"/>
    <xf numFmtId="17" fontId="0" fillId="0" borderId="0" xfId="0" applyNumberFormat="1" applyAlignment="1">
      <alignment horizontal="left"/>
    </xf>
    <xf numFmtId="169" fontId="3" fillId="3" borderId="0" xfId="0" applyNumberFormat="1" applyFont="1" applyFill="1" applyAlignment="1">
      <alignment horizontal="center"/>
    </xf>
    <xf numFmtId="3" fontId="3" fillId="3" borderId="0" xfId="0" applyNumberFormat="1" applyFont="1" applyFill="1" applyAlignment="1">
      <alignment horizontal="center" vertical="center"/>
    </xf>
    <xf numFmtId="169" fontId="0" fillId="0" borderId="0" xfId="0" applyNumberFormat="1" applyAlignment="1">
      <alignment horizontal="center"/>
    </xf>
    <xf numFmtId="9" fontId="0" fillId="0" borderId="0" xfId="2" applyFont="1" applyAlignment="1">
      <alignment horizontal="left"/>
    </xf>
    <xf numFmtId="0" fontId="9" fillId="0" borderId="0" xfId="0" applyFont="1" applyAlignment="1">
      <alignment horizontal="right" vertical="center"/>
    </xf>
    <xf numFmtId="3" fontId="3" fillId="12" borderId="0" xfId="0" applyNumberFormat="1" applyFont="1" applyFill="1" applyAlignment="1">
      <alignment horizontal="center" vertical="center"/>
    </xf>
    <xf numFmtId="0" fontId="6" fillId="15" borderId="0" xfId="0" applyFont="1" applyFill="1" applyAlignment="1">
      <alignment horizontal="center" vertical="center"/>
    </xf>
    <xf numFmtId="0" fontId="6" fillId="15" borderId="0" xfId="0" applyFont="1" applyFill="1" applyAlignment="1">
      <alignment horizontal="center" vertical="center" wrapText="1"/>
    </xf>
    <xf numFmtId="17" fontId="0" fillId="0" borderId="0" xfId="0" applyNumberFormat="1"/>
    <xf numFmtId="164" fontId="0" fillId="0" borderId="0" xfId="0" applyNumberFormat="1"/>
    <xf numFmtId="164" fontId="0" fillId="0" borderId="0" xfId="1" applyFont="1" applyAlignment="1">
      <alignment vertical="center"/>
    </xf>
    <xf numFmtId="0" fontId="12" fillId="3" borderId="0" xfId="0" applyFont="1" applyFill="1" applyAlignment="1">
      <alignment horizontal="center"/>
    </xf>
    <xf numFmtId="164" fontId="12" fillId="16" borderId="0" xfId="1" applyFont="1" applyFill="1" applyAlignment="1">
      <alignment horizontal="center"/>
    </xf>
    <xf numFmtId="164" fontId="13" fillId="0" borderId="0" xfId="1" applyFont="1" applyAlignment="1">
      <alignment horizontal="center"/>
    </xf>
    <xf numFmtId="9" fontId="13" fillId="0" borderId="0" xfId="0" applyNumberFormat="1" applyFont="1" applyAlignment="1">
      <alignment horizontal="center"/>
    </xf>
    <xf numFmtId="0" fontId="13" fillId="0" borderId="0" xfId="0" applyFont="1" applyAlignment="1">
      <alignment horizontal="center"/>
    </xf>
    <xf numFmtId="0" fontId="13" fillId="0" borderId="0" xfId="0" applyFont="1"/>
    <xf numFmtId="3" fontId="13" fillId="0" borderId="0" xfId="0" applyNumberFormat="1" applyFont="1" applyAlignment="1">
      <alignment horizontal="center"/>
    </xf>
    <xf numFmtId="2" fontId="13" fillId="0" borderId="0" xfId="0" applyNumberFormat="1" applyFont="1" applyAlignment="1">
      <alignment horizontal="center"/>
    </xf>
    <xf numFmtId="0" fontId="14" fillId="0" borderId="0" xfId="0" applyFont="1" applyAlignment="1">
      <alignment horizontal="right"/>
    </xf>
    <xf numFmtId="10" fontId="15" fillId="16" borderId="0" xfId="0" applyNumberFormat="1" applyFont="1" applyFill="1" applyAlignment="1">
      <alignment horizontal="center"/>
    </xf>
    <xf numFmtId="3" fontId="3" fillId="2" borderId="0" xfId="0" applyNumberFormat="1" applyFont="1" applyFill="1" applyAlignment="1">
      <alignment horizontal="center"/>
    </xf>
    <xf numFmtId="0" fontId="6" fillId="6" borderId="1" xfId="0" applyFont="1" applyFill="1" applyBorder="1" applyAlignment="1">
      <alignment horizontal="center" vertical="center"/>
    </xf>
    <xf numFmtId="3" fontId="2" fillId="6" borderId="0" xfId="0" applyNumberFormat="1" applyFont="1" applyFill="1" applyAlignment="1">
      <alignment horizontal="center"/>
    </xf>
    <xf numFmtId="0" fontId="6" fillId="6" borderId="0" xfId="0" applyFont="1" applyFill="1" applyBorder="1" applyAlignment="1">
      <alignment horizontal="center" vertical="center"/>
    </xf>
    <xf numFmtId="0" fontId="0" fillId="10" borderId="0" xfId="0" applyFill="1" applyAlignment="1">
      <alignment horizontal="left" vertical="top" wrapText="1"/>
    </xf>
    <xf numFmtId="0" fontId="3" fillId="17" borderId="0" xfId="0" applyFont="1" applyFill="1" applyAlignment="1">
      <alignment horizontal="center"/>
    </xf>
    <xf numFmtId="0" fontId="2" fillId="8" borderId="0" xfId="0" applyFont="1" applyFill="1" applyAlignment="1">
      <alignment horizontal="center"/>
    </xf>
  </cellXfs>
  <cellStyles count="6">
    <cellStyle name="Comma" xfId="1" builtinId="3"/>
    <cellStyle name="Hyperlink" xfId="3" builtinId="8"/>
    <cellStyle name="Normal" xfId="0" builtinId="0"/>
    <cellStyle name="Normal 2" xfId="4" xr:uid="{5541412D-B916-4617-9362-D992E396F988}"/>
    <cellStyle name="Normal_Sheet1" xfId="5" xr:uid="{7C0BE003-1948-4BA2-B01B-FD8B3FB64497}"/>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2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2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Advertisement</a:t>
            </a:r>
            <a:r>
              <a:rPr lang="en-US" sz="1050" baseline="0"/>
              <a:t> Expense vs $/Lead</a:t>
            </a:r>
            <a:endParaRPr lang="en-US" sz="1050"/>
          </a:p>
        </c:rich>
      </c:tx>
      <c:layout>
        <c:manualLayout>
          <c:xMode val="edge"/>
          <c:yMode val="edge"/>
          <c:x val="0.29179855643044617"/>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'Customizing Charts'!$B$1</c:f>
              <c:strCache>
                <c:ptCount val="1"/>
                <c:pt idx="0">
                  <c:v>Advertisement Expense</c:v>
                </c:pt>
              </c:strCache>
            </c:strRef>
          </c:tx>
          <c:spPr>
            <a:solidFill>
              <a:schemeClr val="tx2">
                <a:lumMod val="40000"/>
                <a:lumOff val="60000"/>
              </a:schemeClr>
            </a:solidFill>
            <a:ln w="15875">
              <a:solidFill>
                <a:schemeClr val="tx2"/>
              </a:solidFill>
            </a:ln>
            <a:effectLst/>
          </c:spPr>
          <c:invertIfNegative val="0"/>
          <c:cat>
            <c:strRef>
              <c:f>'Customizing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'Customizing Charts'!$B$2:$B$13</c:f>
              <c:numCache>
                <c:formatCode>_-[$$-409]* #,##0.00_ ;_-[$$-409]* \-#,##0.00\ ;_-[$$-409]* "-"??_ ;_-@_ </c:formatCode>
                <c:ptCount val="12"/>
                <c:pt idx="0">
                  <c:v>261850.5393579441</c:v>
                </c:pt>
                <c:pt idx="1">
                  <c:v>215354.50448080694</c:v>
                </c:pt>
                <c:pt idx="2">
                  <c:v>237530.02088055236</c:v>
                </c:pt>
                <c:pt idx="3">
                  <c:v>194616.67366379232</c:v>
                </c:pt>
                <c:pt idx="4">
                  <c:v>279127.88407588442</c:v>
                </c:pt>
                <c:pt idx="5">
                  <c:v>262708.78156161401</c:v>
                </c:pt>
                <c:pt idx="6">
                  <c:v>289438.75264639949</c:v>
                </c:pt>
                <c:pt idx="7">
                  <c:v>150499.57414884458</c:v>
                </c:pt>
                <c:pt idx="8">
                  <c:v>147272.57927297906</c:v>
                </c:pt>
                <c:pt idx="9">
                  <c:v>125323.86512369331</c:v>
                </c:pt>
                <c:pt idx="10">
                  <c:v>223044.93907784711</c:v>
                </c:pt>
                <c:pt idx="11">
                  <c:v>178434.07321060117</c:v>
                </c:pt>
              </c:numCache>
            </c:numRef>
          </c:val>
          <c:extLst>
            <c:ext xmlns:c16="http://schemas.microsoft.com/office/drawing/2014/chart" uri="{C3380CC4-5D6E-409C-BE32-E72D297353CC}">
              <c16:uniqueId val="{00000000-A81D-4A89-B049-6E99DCD55889}"/>
            </c:ext>
          </c:extLst>
        </c:ser>
        <c:dLbls>
          <c:showLegendKey val="0"/>
          <c:showVal val="0"/>
          <c:showCatName val="0"/>
          <c:showSerName val="0"/>
          <c:showPercent val="0"/>
          <c:showBubbleSize val="0"/>
        </c:dLbls>
        <c:gapWidth val="50"/>
        <c:axId val="997098952"/>
        <c:axId val="997097640"/>
      </c:barChart>
      <c:lineChart>
        <c:grouping val="standard"/>
        <c:varyColors val="0"/>
        <c:ser>
          <c:idx val="1"/>
          <c:order val="1"/>
          <c:tx>
            <c:strRef>
              <c:f>'Customizing Charts'!$F$1</c:f>
              <c:strCache>
                <c:ptCount val="1"/>
                <c:pt idx="0">
                  <c:v>$/Lead</c:v>
                </c:pt>
              </c:strCache>
            </c:strRef>
          </c:tx>
          <c:spPr>
            <a:ln w="28575" cap="rnd">
              <a:solidFill>
                <a:schemeClr val="tx2"/>
              </a:solidFill>
              <a:round/>
            </a:ln>
            <a:effectLst/>
          </c:spPr>
          <c:marker>
            <c:symbol val="none"/>
          </c:marker>
          <c:cat>
            <c:strRef>
              <c:f>'Customizing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'Customizing Charts'!$F$2:$F$13</c:f>
              <c:numCache>
                <c:formatCode>_-[$$-409]* #,##0.00_ ;_-[$$-409]* \-#,##0.00\ ;_-[$$-409]* "-"??_ ;_-@_ </c:formatCode>
                <c:ptCount val="12"/>
                <c:pt idx="0">
                  <c:v>24.900744037014729</c:v>
                </c:pt>
                <c:pt idx="1">
                  <c:v>32.146817860058071</c:v>
                </c:pt>
                <c:pt idx="2">
                  <c:v>20.407304316610716</c:v>
                </c:pt>
                <c:pt idx="3">
                  <c:v>27.17053755056839</c:v>
                </c:pt>
                <c:pt idx="4">
                  <c:v>24.898220299592271</c:v>
                </c:pt>
                <c:pt idx="5">
                  <c:v>30.794718712644809</c:v>
                </c:pt>
                <c:pt idx="6">
                  <c:v>27.278409529519195</c:v>
                </c:pt>
                <c:pt idx="7">
                  <c:v>9.4751333566838181</c:v>
                </c:pt>
                <c:pt idx="8">
                  <c:v>28.036860749630563</c:v>
                </c:pt>
                <c:pt idx="9">
                  <c:v>10.684478747106827</c:v>
                </c:pt>
                <c:pt idx="10">
                  <c:v>20.061817323916468</c:v>
                </c:pt>
                <c:pt idx="11">
                  <c:v>14.575659758687143</c:v>
                </c:pt>
              </c:numCache>
            </c:numRef>
          </c:val>
          <c:smooth val="1"/>
          <c:extLst>
            <c:ext xmlns:c16="http://schemas.microsoft.com/office/drawing/2014/chart" uri="{C3380CC4-5D6E-409C-BE32-E72D297353CC}">
              <c16:uniqueId val="{00000002-A81D-4A89-B049-6E99DCD55889}"/>
            </c:ext>
          </c:extLst>
        </c:ser>
        <c:dLbls>
          <c:showLegendKey val="0"/>
          <c:showVal val="0"/>
          <c:showCatName val="0"/>
          <c:showSerName val="0"/>
          <c:showPercent val="0"/>
          <c:showBubbleSize val="0"/>
        </c:dLbls>
        <c:marker val="1"/>
        <c:smooth val="0"/>
        <c:axId val="997113712"/>
        <c:axId val="997115024"/>
      </c:lineChart>
      <c:catAx>
        <c:axId val="99709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97097640"/>
        <c:crosses val="autoZero"/>
        <c:auto val="1"/>
        <c:lblAlgn val="ctr"/>
        <c:lblOffset val="100"/>
        <c:noMultiLvlLbl val="0"/>
      </c:catAx>
      <c:valAx>
        <c:axId val="9970976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098952"/>
        <c:crosses val="autoZero"/>
        <c:crossBetween val="between"/>
      </c:valAx>
      <c:valAx>
        <c:axId val="99711502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113712"/>
        <c:crosses val="max"/>
        <c:crossBetween val="between"/>
      </c:valAx>
      <c:catAx>
        <c:axId val="997113712"/>
        <c:scaling>
          <c:orientation val="minMax"/>
        </c:scaling>
        <c:delete val="1"/>
        <c:axPos val="b"/>
        <c:numFmt formatCode="General" sourceLinked="1"/>
        <c:majorTickMark val="out"/>
        <c:minorTickMark val="none"/>
        <c:tickLblPos val="nextTo"/>
        <c:crossAx val="997115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Advertisement</a:t>
            </a:r>
            <a:r>
              <a:rPr lang="en-US" sz="1050" baseline="0"/>
              <a:t> Expense vs Conversion</a:t>
            </a:r>
            <a:endParaRPr lang="en-US" sz="1050"/>
          </a:p>
        </c:rich>
      </c:tx>
      <c:layout>
        <c:manualLayout>
          <c:xMode val="edge"/>
          <c:yMode val="edge"/>
          <c:x val="0.29179855643044617"/>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'Customizing Charts'!$B$1</c:f>
              <c:strCache>
                <c:ptCount val="1"/>
                <c:pt idx="0">
                  <c:v>Advertisement Expense</c:v>
                </c:pt>
              </c:strCache>
            </c:strRef>
          </c:tx>
          <c:spPr>
            <a:solidFill>
              <a:schemeClr val="accent4">
                <a:lumMod val="60000"/>
                <a:lumOff val="40000"/>
              </a:schemeClr>
            </a:solidFill>
            <a:ln w="15875">
              <a:solidFill>
                <a:schemeClr val="accent4">
                  <a:lumMod val="75000"/>
                </a:schemeClr>
              </a:solidFill>
            </a:ln>
            <a:effectLst/>
          </c:spPr>
          <c:invertIfNegative val="0"/>
          <c:cat>
            <c:strRef>
              <c:f>'Customizing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'Customizing Charts'!$B$2:$B$13</c:f>
              <c:numCache>
                <c:formatCode>_-[$$-409]* #,##0.00_ ;_-[$$-409]* \-#,##0.00\ ;_-[$$-409]* "-"??_ ;_-@_ </c:formatCode>
                <c:ptCount val="12"/>
                <c:pt idx="0">
                  <c:v>261850.5393579441</c:v>
                </c:pt>
                <c:pt idx="1">
                  <c:v>215354.50448080694</c:v>
                </c:pt>
                <c:pt idx="2">
                  <c:v>237530.02088055236</c:v>
                </c:pt>
                <c:pt idx="3">
                  <c:v>194616.67366379232</c:v>
                </c:pt>
                <c:pt idx="4">
                  <c:v>279127.88407588442</c:v>
                </c:pt>
                <c:pt idx="5">
                  <c:v>262708.78156161401</c:v>
                </c:pt>
                <c:pt idx="6">
                  <c:v>289438.75264639949</c:v>
                </c:pt>
                <c:pt idx="7">
                  <c:v>150499.57414884458</c:v>
                </c:pt>
                <c:pt idx="8">
                  <c:v>147272.57927297906</c:v>
                </c:pt>
                <c:pt idx="9">
                  <c:v>125323.86512369331</c:v>
                </c:pt>
                <c:pt idx="10">
                  <c:v>223044.93907784711</c:v>
                </c:pt>
                <c:pt idx="11">
                  <c:v>178434.07321060117</c:v>
                </c:pt>
              </c:numCache>
            </c:numRef>
          </c:val>
          <c:extLst>
            <c:ext xmlns:c16="http://schemas.microsoft.com/office/drawing/2014/chart" uri="{C3380CC4-5D6E-409C-BE32-E72D297353CC}">
              <c16:uniqueId val="{00000000-8AE8-47FA-AE61-4E8EC048DAFF}"/>
            </c:ext>
          </c:extLst>
        </c:ser>
        <c:dLbls>
          <c:showLegendKey val="0"/>
          <c:showVal val="0"/>
          <c:showCatName val="0"/>
          <c:showSerName val="0"/>
          <c:showPercent val="0"/>
          <c:showBubbleSize val="0"/>
        </c:dLbls>
        <c:gapWidth val="50"/>
        <c:axId val="997098952"/>
        <c:axId val="997097640"/>
      </c:barChart>
      <c:lineChart>
        <c:grouping val="standard"/>
        <c:varyColors val="0"/>
        <c:ser>
          <c:idx val="1"/>
          <c:order val="1"/>
          <c:tx>
            <c:strRef>
              <c:f>'Customizing Charts'!$G$1</c:f>
              <c:strCache>
                <c:ptCount val="1"/>
                <c:pt idx="0">
                  <c:v>Conversion</c:v>
                </c:pt>
              </c:strCache>
            </c:strRef>
          </c:tx>
          <c:spPr>
            <a:ln w="28575" cap="rnd">
              <a:solidFill>
                <a:schemeClr val="accent2">
                  <a:lumMod val="50000"/>
                </a:schemeClr>
              </a:solidFill>
              <a:round/>
            </a:ln>
            <a:effectLst/>
          </c:spPr>
          <c:marker>
            <c:symbol val="none"/>
          </c:marker>
          <c:cat>
            <c:strRef>
              <c:f>'Customizing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'Customizing Charts'!$G$2:$G$13</c:f>
              <c:numCache>
                <c:formatCode>General</c:formatCode>
                <c:ptCount val="12"/>
                <c:pt idx="0">
                  <c:v>3525</c:v>
                </c:pt>
                <c:pt idx="1">
                  <c:v>2005</c:v>
                </c:pt>
                <c:pt idx="2">
                  <c:v>2401</c:v>
                </c:pt>
                <c:pt idx="3">
                  <c:v>2826</c:v>
                </c:pt>
                <c:pt idx="4">
                  <c:v>4249</c:v>
                </c:pt>
                <c:pt idx="5">
                  <c:v>4740</c:v>
                </c:pt>
                <c:pt idx="6">
                  <c:v>4091</c:v>
                </c:pt>
                <c:pt idx="7">
                  <c:v>7289</c:v>
                </c:pt>
                <c:pt idx="8">
                  <c:v>3695</c:v>
                </c:pt>
                <c:pt idx="9">
                  <c:v>3882</c:v>
                </c:pt>
                <c:pt idx="10">
                  <c:v>7189</c:v>
                </c:pt>
                <c:pt idx="11">
                  <c:v>2900</c:v>
                </c:pt>
              </c:numCache>
            </c:numRef>
          </c:val>
          <c:smooth val="1"/>
          <c:extLst>
            <c:ext xmlns:c16="http://schemas.microsoft.com/office/drawing/2014/chart" uri="{C3380CC4-5D6E-409C-BE32-E72D297353CC}">
              <c16:uniqueId val="{00000001-8AE8-47FA-AE61-4E8EC048DAFF}"/>
            </c:ext>
          </c:extLst>
        </c:ser>
        <c:dLbls>
          <c:showLegendKey val="0"/>
          <c:showVal val="0"/>
          <c:showCatName val="0"/>
          <c:showSerName val="0"/>
          <c:showPercent val="0"/>
          <c:showBubbleSize val="0"/>
        </c:dLbls>
        <c:marker val="1"/>
        <c:smooth val="0"/>
        <c:axId val="997113712"/>
        <c:axId val="997115024"/>
      </c:lineChart>
      <c:catAx>
        <c:axId val="99709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97097640"/>
        <c:crosses val="autoZero"/>
        <c:auto val="1"/>
        <c:lblAlgn val="ctr"/>
        <c:lblOffset val="100"/>
        <c:noMultiLvlLbl val="0"/>
      </c:catAx>
      <c:valAx>
        <c:axId val="9970976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098952"/>
        <c:crosses val="autoZero"/>
        <c:crossBetween val="between"/>
      </c:valAx>
      <c:valAx>
        <c:axId val="9971150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113712"/>
        <c:crosses val="max"/>
        <c:crossBetween val="between"/>
      </c:valAx>
      <c:catAx>
        <c:axId val="997113712"/>
        <c:scaling>
          <c:orientation val="minMax"/>
        </c:scaling>
        <c:delete val="1"/>
        <c:axPos val="b"/>
        <c:numFmt formatCode="General" sourceLinked="1"/>
        <c:majorTickMark val="out"/>
        <c:minorTickMark val="none"/>
        <c:tickLblPos val="nextTo"/>
        <c:crossAx val="997115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r>
              <a:rPr lang="en-US" sz="1000">
                <a:solidFill>
                  <a:schemeClr val="bg1"/>
                </a:solidFill>
              </a:rPr>
              <a:t>Revenue</a:t>
            </a:r>
            <a:r>
              <a:rPr lang="en-US" sz="1000" baseline="0">
                <a:solidFill>
                  <a:schemeClr val="bg1"/>
                </a:solidFill>
              </a:rPr>
              <a:t> By Categories</a:t>
            </a:r>
            <a:endParaRPr lang="en-US" sz="1000">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0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tx2">
                <a:lumMod val="40000"/>
                <a:lumOff val="60000"/>
              </a:schemeClr>
            </a:solidFill>
            <a:ln w="15875">
              <a:solidFill>
                <a:schemeClr val="tx2"/>
              </a:solidFill>
            </a:ln>
            <a:effectLst/>
          </c:spPr>
          <c:invertIfNegative val="0"/>
          <c:cat>
            <c:strRef>
              <c:f>'Bar &amp; Column Charts'!$A$3:$A$6</c:f>
              <c:strCache>
                <c:ptCount val="4"/>
                <c:pt idx="0">
                  <c:v>Advertising</c:v>
                </c:pt>
                <c:pt idx="1">
                  <c:v>Product Sales</c:v>
                </c:pt>
                <c:pt idx="2">
                  <c:v>Servicing</c:v>
                </c:pt>
                <c:pt idx="3">
                  <c:v>Renewals</c:v>
                </c:pt>
              </c:strCache>
            </c:strRef>
          </c:cat>
          <c:val>
            <c:numRef>
              <c:f>'Bar &amp; Column Charts'!$N$3:$N$6</c:f>
              <c:numCache>
                <c:formatCode>#,##0</c:formatCode>
                <c:ptCount val="4"/>
                <c:pt idx="0">
                  <c:v>426118</c:v>
                </c:pt>
                <c:pt idx="1">
                  <c:v>303720</c:v>
                </c:pt>
                <c:pt idx="2">
                  <c:v>118432</c:v>
                </c:pt>
                <c:pt idx="3">
                  <c:v>683660</c:v>
                </c:pt>
              </c:numCache>
            </c:numRef>
          </c:val>
          <c:extLst>
            <c:ext xmlns:c16="http://schemas.microsoft.com/office/drawing/2014/chart" uri="{C3380CC4-5D6E-409C-BE32-E72D297353CC}">
              <c16:uniqueId val="{00000000-476B-40B3-B40A-EF8DD3FF407B}"/>
            </c:ext>
          </c:extLst>
        </c:ser>
        <c:dLbls>
          <c:showLegendKey val="0"/>
          <c:showVal val="0"/>
          <c:showCatName val="0"/>
          <c:showSerName val="0"/>
          <c:showPercent val="0"/>
          <c:showBubbleSize val="0"/>
        </c:dLbls>
        <c:gapWidth val="67"/>
        <c:axId val="422714648"/>
        <c:axId val="422715960"/>
      </c:barChart>
      <c:catAx>
        <c:axId val="422714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422715960"/>
        <c:crosses val="autoZero"/>
        <c:auto val="1"/>
        <c:lblAlgn val="ctr"/>
        <c:lblOffset val="100"/>
        <c:noMultiLvlLbl val="0"/>
      </c:catAx>
      <c:valAx>
        <c:axId val="422715960"/>
        <c:scaling>
          <c:orientation val="minMax"/>
        </c:scaling>
        <c:delete val="0"/>
        <c:axPos val="b"/>
        <c:majorGridlines>
          <c:spPr>
            <a:ln w="9525" cap="flat" cmpd="sng" algn="ctr">
              <a:solidFill>
                <a:schemeClr val="tx1">
                  <a:lumMod val="15000"/>
                  <a:lumOff val="85000"/>
                </a:schemeClr>
              </a:solidFill>
              <a:round/>
            </a:ln>
            <a:effectLst/>
          </c:spPr>
        </c:majorGridlines>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271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r>
              <a:rPr lang="en-US" sz="1000" b="0" i="0" u="none" strike="noStrike" kern="1200" spc="0" baseline="0">
                <a:solidFill>
                  <a:schemeClr val="bg1"/>
                </a:solidFill>
                <a:latin typeface="+mn-lt"/>
                <a:ea typeface="+mn-ea"/>
                <a:cs typeface="+mn-cs"/>
              </a:rPr>
              <a:t>Revenue by Months</a:t>
            </a:r>
          </a:p>
        </c:rich>
      </c:tx>
      <c:overlay val="0"/>
      <c:spPr>
        <a:solidFill>
          <a:schemeClr val="tx1"/>
        </a:solidFill>
        <a:ln>
          <a:noFill/>
        </a:ln>
        <a:effectLst/>
      </c:spPr>
      <c:txPr>
        <a:bodyPr rot="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spPr>
            <a:solidFill>
              <a:schemeClr val="tx2">
                <a:lumMod val="75000"/>
              </a:schemeClr>
            </a:solidFill>
            <a:ln>
              <a:noFill/>
            </a:ln>
            <a:effectLst/>
          </c:spPr>
          <c:invertIfNegative val="0"/>
          <c:cat>
            <c:strRef>
              <c:f>'Bar &amp; Column Charts'!$B$2:$M$2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'Bar &amp; Column Charts'!$B$7:$M$7</c:f>
              <c:numCache>
                <c:formatCode>#,##0</c:formatCode>
                <c:ptCount val="12"/>
                <c:pt idx="0">
                  <c:v>92734</c:v>
                </c:pt>
                <c:pt idx="1">
                  <c:v>102068</c:v>
                </c:pt>
                <c:pt idx="2">
                  <c:v>106463</c:v>
                </c:pt>
                <c:pt idx="3">
                  <c:v>94113</c:v>
                </c:pt>
                <c:pt idx="4">
                  <c:v>102369</c:v>
                </c:pt>
                <c:pt idx="5">
                  <c:v>106001</c:v>
                </c:pt>
                <c:pt idx="6">
                  <c:v>97051</c:v>
                </c:pt>
                <c:pt idx="7">
                  <c:v>94764</c:v>
                </c:pt>
                <c:pt idx="8">
                  <c:v>107776</c:v>
                </c:pt>
                <c:pt idx="9">
                  <c:v>99961</c:v>
                </c:pt>
                <c:pt idx="10">
                  <c:v>101910</c:v>
                </c:pt>
                <c:pt idx="11">
                  <c:v>84890</c:v>
                </c:pt>
              </c:numCache>
            </c:numRef>
          </c:val>
          <c:extLst>
            <c:ext xmlns:c16="http://schemas.microsoft.com/office/drawing/2014/chart" uri="{C3380CC4-5D6E-409C-BE32-E72D297353CC}">
              <c16:uniqueId val="{00000000-6BE2-4006-A8A0-2D6EAAE82B0F}"/>
            </c:ext>
          </c:extLst>
        </c:ser>
        <c:dLbls>
          <c:showLegendKey val="0"/>
          <c:showVal val="0"/>
          <c:showCatName val="0"/>
          <c:showSerName val="0"/>
          <c:showPercent val="0"/>
          <c:showBubbleSize val="0"/>
        </c:dLbls>
        <c:gapWidth val="150"/>
        <c:overlap val="100"/>
        <c:axId val="975110440"/>
        <c:axId val="808537664"/>
      </c:barChart>
      <c:catAx>
        <c:axId val="975110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808537664"/>
        <c:crosses val="autoZero"/>
        <c:auto val="1"/>
        <c:lblAlgn val="ctr"/>
        <c:lblOffset val="100"/>
        <c:noMultiLvlLbl val="0"/>
      </c:catAx>
      <c:valAx>
        <c:axId val="808537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5110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r>
              <a:rPr lang="en-US" sz="1000" b="0" i="0" u="none" strike="noStrike" kern="1200" spc="0" baseline="0">
                <a:solidFill>
                  <a:schemeClr val="bg1"/>
                </a:solidFill>
                <a:latin typeface="+mn-lt"/>
                <a:ea typeface="+mn-ea"/>
                <a:cs typeface="+mn-cs"/>
              </a:rPr>
              <a:t>Product Sales Performance</a:t>
            </a:r>
          </a:p>
        </c:rich>
      </c:tx>
      <c:overlay val="0"/>
      <c:spPr>
        <a:solidFill>
          <a:schemeClr val="tx2">
            <a:lumMod val="75000"/>
          </a:schemeClr>
        </a:solidFill>
        <a:ln>
          <a:noFill/>
        </a:ln>
        <a:effectLst/>
      </c:spPr>
      <c:txPr>
        <a:bodyPr rot="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endParaRPr lang="en-US"/>
        </a:p>
      </c:txPr>
    </c:title>
    <c:autoTitleDeleted val="0"/>
    <c:plotArea>
      <c:layout/>
      <c:barChart>
        <c:barDir val="col"/>
        <c:grouping val="percentStacked"/>
        <c:varyColors val="0"/>
        <c:ser>
          <c:idx val="0"/>
          <c:order val="0"/>
          <c:tx>
            <c:strRef>
              <c:f>'Bar &amp; Column Charts'!$A$3</c:f>
              <c:strCache>
                <c:ptCount val="1"/>
                <c:pt idx="0">
                  <c:v>Advertising</c:v>
                </c:pt>
              </c:strCache>
            </c:strRef>
          </c:tx>
          <c:spPr>
            <a:solidFill>
              <a:schemeClr val="accent1"/>
            </a:solidFill>
            <a:ln>
              <a:noFill/>
            </a:ln>
            <a:effectLst/>
          </c:spPr>
          <c:invertIfNegative val="0"/>
          <c:cat>
            <c:strRef>
              <c:f>'Bar &amp; Column Charts'!$B$2:$M$2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'Bar &amp; Column Charts'!$B$3:$M$3</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0-7F90-4671-9D87-05004F72AB82}"/>
            </c:ext>
          </c:extLst>
        </c:ser>
        <c:ser>
          <c:idx val="1"/>
          <c:order val="1"/>
          <c:tx>
            <c:strRef>
              <c:f>'Bar &amp; Column Charts'!$A$4</c:f>
              <c:strCache>
                <c:ptCount val="1"/>
                <c:pt idx="0">
                  <c:v>Product Sales</c:v>
                </c:pt>
              </c:strCache>
            </c:strRef>
          </c:tx>
          <c:spPr>
            <a:solidFill>
              <a:schemeClr val="accent2"/>
            </a:solidFill>
            <a:ln>
              <a:noFill/>
            </a:ln>
            <a:effectLst/>
          </c:spPr>
          <c:invertIfNegative val="0"/>
          <c:cat>
            <c:strRef>
              <c:f>'Bar &amp; Column Charts'!$B$2:$M$2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'Bar &amp; Column Charts'!$B$4:$M$4</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1-7F90-4671-9D87-05004F72AB82}"/>
            </c:ext>
          </c:extLst>
        </c:ser>
        <c:ser>
          <c:idx val="2"/>
          <c:order val="2"/>
          <c:tx>
            <c:strRef>
              <c:f>'Bar &amp; Column Charts'!$A$5</c:f>
              <c:strCache>
                <c:ptCount val="1"/>
                <c:pt idx="0">
                  <c:v>Servicing</c:v>
                </c:pt>
              </c:strCache>
            </c:strRef>
          </c:tx>
          <c:spPr>
            <a:solidFill>
              <a:schemeClr val="accent3"/>
            </a:solidFill>
            <a:ln>
              <a:noFill/>
            </a:ln>
            <a:effectLst/>
          </c:spPr>
          <c:invertIfNegative val="0"/>
          <c:cat>
            <c:strRef>
              <c:f>'Bar &amp; Column Charts'!$B$2:$M$2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'Bar &amp; Column Charts'!$B$5:$M$5</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2-7F90-4671-9D87-05004F72AB82}"/>
            </c:ext>
          </c:extLst>
        </c:ser>
        <c:ser>
          <c:idx val="3"/>
          <c:order val="3"/>
          <c:tx>
            <c:strRef>
              <c:f>'Bar &amp; Column Charts'!$A$6</c:f>
              <c:strCache>
                <c:ptCount val="1"/>
                <c:pt idx="0">
                  <c:v>Renewals</c:v>
                </c:pt>
              </c:strCache>
            </c:strRef>
          </c:tx>
          <c:spPr>
            <a:solidFill>
              <a:schemeClr val="accent4"/>
            </a:solidFill>
            <a:ln>
              <a:noFill/>
            </a:ln>
            <a:effectLst/>
          </c:spPr>
          <c:invertIfNegative val="0"/>
          <c:cat>
            <c:strRef>
              <c:f>'Bar &amp; Column Charts'!$B$2:$M$2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'Bar &amp; Column Charts'!$B$6:$M$6</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3-7F90-4671-9D87-05004F72AB82}"/>
            </c:ext>
          </c:extLst>
        </c:ser>
        <c:dLbls>
          <c:showLegendKey val="0"/>
          <c:showVal val="0"/>
          <c:showCatName val="0"/>
          <c:showSerName val="0"/>
          <c:showPercent val="0"/>
          <c:showBubbleSize val="0"/>
        </c:dLbls>
        <c:gapWidth val="150"/>
        <c:overlap val="100"/>
        <c:axId val="991754192"/>
        <c:axId val="991760096"/>
      </c:barChart>
      <c:catAx>
        <c:axId val="99175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991760096"/>
        <c:crosses val="autoZero"/>
        <c:auto val="1"/>
        <c:lblAlgn val="ctr"/>
        <c:lblOffset val="100"/>
        <c:noMultiLvlLbl val="0"/>
      </c:catAx>
      <c:valAx>
        <c:axId val="9917600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991754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'Line Charts'!$B$1</c:f>
              <c:strCache>
                <c:ptCount val="1"/>
                <c:pt idx="0">
                  <c:v>Product 1</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forward val="180"/>
            <c:dispRSqr val="1"/>
            <c:dispEq val="0"/>
            <c:trendlineLbl>
              <c:layout>
                <c:manualLayout>
                  <c:x val="2.1760378544231268E-2"/>
                  <c:y val="6.00298432083744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'Line Charts'!$A$2:$A$155</c:f>
              <c:numCache>
                <c:formatCode>[$-409]dd/mmm/yy;@</c:formatCode>
                <c:ptCount val="154"/>
                <c:pt idx="0">
                  <c:v>43841</c:v>
                </c:pt>
                <c:pt idx="1">
                  <c:v>43843</c:v>
                </c:pt>
                <c:pt idx="2">
                  <c:v>43845</c:v>
                </c:pt>
                <c:pt idx="3">
                  <c:v>43847</c:v>
                </c:pt>
                <c:pt idx="4">
                  <c:v>43848</c:v>
                </c:pt>
                <c:pt idx="5">
                  <c:v>43849</c:v>
                </c:pt>
                <c:pt idx="6">
                  <c:v>43851</c:v>
                </c:pt>
                <c:pt idx="7">
                  <c:v>43852</c:v>
                </c:pt>
                <c:pt idx="8">
                  <c:v>43853</c:v>
                </c:pt>
                <c:pt idx="9">
                  <c:v>43854</c:v>
                </c:pt>
                <c:pt idx="10">
                  <c:v>43855</c:v>
                </c:pt>
                <c:pt idx="11">
                  <c:v>43856</c:v>
                </c:pt>
                <c:pt idx="12">
                  <c:v>43858</c:v>
                </c:pt>
                <c:pt idx="13">
                  <c:v>43860</c:v>
                </c:pt>
                <c:pt idx="14">
                  <c:v>43862</c:v>
                </c:pt>
                <c:pt idx="15">
                  <c:v>43863</c:v>
                </c:pt>
                <c:pt idx="16">
                  <c:v>43865</c:v>
                </c:pt>
                <c:pt idx="17">
                  <c:v>43868</c:v>
                </c:pt>
                <c:pt idx="18">
                  <c:v>43869</c:v>
                </c:pt>
                <c:pt idx="19">
                  <c:v>43870</c:v>
                </c:pt>
                <c:pt idx="20">
                  <c:v>43871</c:v>
                </c:pt>
                <c:pt idx="21">
                  <c:v>43872</c:v>
                </c:pt>
                <c:pt idx="22">
                  <c:v>43873</c:v>
                </c:pt>
                <c:pt idx="23">
                  <c:v>43874</c:v>
                </c:pt>
                <c:pt idx="24">
                  <c:v>43875</c:v>
                </c:pt>
                <c:pt idx="25">
                  <c:v>43881</c:v>
                </c:pt>
                <c:pt idx="26">
                  <c:v>43883</c:v>
                </c:pt>
                <c:pt idx="27">
                  <c:v>43884</c:v>
                </c:pt>
                <c:pt idx="28">
                  <c:v>43885</c:v>
                </c:pt>
                <c:pt idx="29">
                  <c:v>43887</c:v>
                </c:pt>
                <c:pt idx="30">
                  <c:v>43890</c:v>
                </c:pt>
                <c:pt idx="31">
                  <c:v>43891</c:v>
                </c:pt>
                <c:pt idx="32">
                  <c:v>43893</c:v>
                </c:pt>
                <c:pt idx="33">
                  <c:v>43895</c:v>
                </c:pt>
                <c:pt idx="34">
                  <c:v>43896</c:v>
                </c:pt>
                <c:pt idx="35">
                  <c:v>43897</c:v>
                </c:pt>
                <c:pt idx="36">
                  <c:v>43899</c:v>
                </c:pt>
                <c:pt idx="37">
                  <c:v>43902</c:v>
                </c:pt>
                <c:pt idx="38">
                  <c:v>43905</c:v>
                </c:pt>
                <c:pt idx="39">
                  <c:v>43906</c:v>
                </c:pt>
                <c:pt idx="40">
                  <c:v>43907</c:v>
                </c:pt>
                <c:pt idx="41">
                  <c:v>43910</c:v>
                </c:pt>
                <c:pt idx="42">
                  <c:v>43912</c:v>
                </c:pt>
                <c:pt idx="43">
                  <c:v>43913</c:v>
                </c:pt>
                <c:pt idx="44">
                  <c:v>43917</c:v>
                </c:pt>
                <c:pt idx="45">
                  <c:v>43918</c:v>
                </c:pt>
                <c:pt idx="46">
                  <c:v>43919</c:v>
                </c:pt>
                <c:pt idx="47">
                  <c:v>43920</c:v>
                </c:pt>
                <c:pt idx="48">
                  <c:v>43923</c:v>
                </c:pt>
                <c:pt idx="49">
                  <c:v>43924</c:v>
                </c:pt>
                <c:pt idx="50">
                  <c:v>43925</c:v>
                </c:pt>
                <c:pt idx="51">
                  <c:v>43926</c:v>
                </c:pt>
                <c:pt idx="52">
                  <c:v>43928</c:v>
                </c:pt>
                <c:pt idx="53">
                  <c:v>43929</c:v>
                </c:pt>
                <c:pt idx="54">
                  <c:v>43930</c:v>
                </c:pt>
                <c:pt idx="55">
                  <c:v>43932</c:v>
                </c:pt>
                <c:pt idx="56">
                  <c:v>43933</c:v>
                </c:pt>
                <c:pt idx="57">
                  <c:v>43936</c:v>
                </c:pt>
                <c:pt idx="58">
                  <c:v>43937</c:v>
                </c:pt>
                <c:pt idx="59">
                  <c:v>43938</c:v>
                </c:pt>
                <c:pt idx="60">
                  <c:v>43941</c:v>
                </c:pt>
                <c:pt idx="61">
                  <c:v>43942</c:v>
                </c:pt>
                <c:pt idx="62">
                  <c:v>43944</c:v>
                </c:pt>
                <c:pt idx="63">
                  <c:v>43947</c:v>
                </c:pt>
                <c:pt idx="64">
                  <c:v>43948</c:v>
                </c:pt>
                <c:pt idx="65">
                  <c:v>43949</c:v>
                </c:pt>
                <c:pt idx="66">
                  <c:v>43950</c:v>
                </c:pt>
                <c:pt idx="67">
                  <c:v>43951</c:v>
                </c:pt>
                <c:pt idx="68">
                  <c:v>43952</c:v>
                </c:pt>
                <c:pt idx="69">
                  <c:v>43955</c:v>
                </c:pt>
                <c:pt idx="70">
                  <c:v>43956</c:v>
                </c:pt>
                <c:pt idx="71">
                  <c:v>43958</c:v>
                </c:pt>
                <c:pt idx="72">
                  <c:v>43960</c:v>
                </c:pt>
                <c:pt idx="73">
                  <c:v>43961</c:v>
                </c:pt>
                <c:pt idx="74">
                  <c:v>43962</c:v>
                </c:pt>
                <c:pt idx="75">
                  <c:v>43964</c:v>
                </c:pt>
                <c:pt idx="76">
                  <c:v>43966</c:v>
                </c:pt>
                <c:pt idx="77">
                  <c:v>43968</c:v>
                </c:pt>
                <c:pt idx="78">
                  <c:v>43969</c:v>
                </c:pt>
                <c:pt idx="79">
                  <c:v>43970</c:v>
                </c:pt>
                <c:pt idx="80">
                  <c:v>43972</c:v>
                </c:pt>
                <c:pt idx="81">
                  <c:v>43973</c:v>
                </c:pt>
                <c:pt idx="82">
                  <c:v>43975</c:v>
                </c:pt>
                <c:pt idx="83">
                  <c:v>43976</c:v>
                </c:pt>
                <c:pt idx="84">
                  <c:v>43979</c:v>
                </c:pt>
                <c:pt idx="85">
                  <c:v>43980</c:v>
                </c:pt>
                <c:pt idx="86">
                  <c:v>43982</c:v>
                </c:pt>
                <c:pt idx="87">
                  <c:v>43986</c:v>
                </c:pt>
                <c:pt idx="88">
                  <c:v>43987</c:v>
                </c:pt>
                <c:pt idx="89">
                  <c:v>43989</c:v>
                </c:pt>
                <c:pt idx="90">
                  <c:v>43990</c:v>
                </c:pt>
                <c:pt idx="91">
                  <c:v>43992</c:v>
                </c:pt>
                <c:pt idx="92">
                  <c:v>43994</c:v>
                </c:pt>
                <c:pt idx="93">
                  <c:v>44000</c:v>
                </c:pt>
                <c:pt idx="94">
                  <c:v>44002</c:v>
                </c:pt>
                <c:pt idx="95">
                  <c:v>44003</c:v>
                </c:pt>
                <c:pt idx="96">
                  <c:v>44005</c:v>
                </c:pt>
                <c:pt idx="97">
                  <c:v>44006</c:v>
                </c:pt>
                <c:pt idx="98">
                  <c:v>44008</c:v>
                </c:pt>
                <c:pt idx="99">
                  <c:v>44009</c:v>
                </c:pt>
                <c:pt idx="100">
                  <c:v>44013</c:v>
                </c:pt>
                <c:pt idx="101">
                  <c:v>44016</c:v>
                </c:pt>
                <c:pt idx="102">
                  <c:v>44017</c:v>
                </c:pt>
                <c:pt idx="103">
                  <c:v>44018</c:v>
                </c:pt>
                <c:pt idx="104">
                  <c:v>44019</c:v>
                </c:pt>
                <c:pt idx="105">
                  <c:v>44021</c:v>
                </c:pt>
                <c:pt idx="106">
                  <c:v>44022</c:v>
                </c:pt>
                <c:pt idx="107">
                  <c:v>44023</c:v>
                </c:pt>
                <c:pt idx="108">
                  <c:v>44024</c:v>
                </c:pt>
                <c:pt idx="109">
                  <c:v>44025</c:v>
                </c:pt>
                <c:pt idx="110">
                  <c:v>44027</c:v>
                </c:pt>
                <c:pt idx="111">
                  <c:v>44028</c:v>
                </c:pt>
                <c:pt idx="112">
                  <c:v>44029</c:v>
                </c:pt>
                <c:pt idx="113">
                  <c:v>44030</c:v>
                </c:pt>
                <c:pt idx="114">
                  <c:v>44032</c:v>
                </c:pt>
                <c:pt idx="115">
                  <c:v>44033</c:v>
                </c:pt>
                <c:pt idx="116">
                  <c:v>44034</c:v>
                </c:pt>
                <c:pt idx="117">
                  <c:v>44037</c:v>
                </c:pt>
                <c:pt idx="118">
                  <c:v>44038</c:v>
                </c:pt>
                <c:pt idx="119">
                  <c:v>44040</c:v>
                </c:pt>
                <c:pt idx="120">
                  <c:v>44041</c:v>
                </c:pt>
                <c:pt idx="121">
                  <c:v>44042</c:v>
                </c:pt>
                <c:pt idx="122">
                  <c:v>44044</c:v>
                </c:pt>
                <c:pt idx="123">
                  <c:v>44045</c:v>
                </c:pt>
                <c:pt idx="124">
                  <c:v>44046</c:v>
                </c:pt>
                <c:pt idx="125">
                  <c:v>44047</c:v>
                </c:pt>
                <c:pt idx="126">
                  <c:v>44048</c:v>
                </c:pt>
                <c:pt idx="127">
                  <c:v>44049</c:v>
                </c:pt>
                <c:pt idx="128">
                  <c:v>44050</c:v>
                </c:pt>
                <c:pt idx="129">
                  <c:v>44051</c:v>
                </c:pt>
                <c:pt idx="130">
                  <c:v>44053</c:v>
                </c:pt>
                <c:pt idx="131">
                  <c:v>44054</c:v>
                </c:pt>
                <c:pt idx="132">
                  <c:v>44055</c:v>
                </c:pt>
                <c:pt idx="133">
                  <c:v>44059</c:v>
                </c:pt>
                <c:pt idx="134">
                  <c:v>44061</c:v>
                </c:pt>
                <c:pt idx="135">
                  <c:v>44063</c:v>
                </c:pt>
                <c:pt idx="136">
                  <c:v>44065</c:v>
                </c:pt>
                <c:pt idx="137">
                  <c:v>44066</c:v>
                </c:pt>
                <c:pt idx="138">
                  <c:v>44067</c:v>
                </c:pt>
                <c:pt idx="139">
                  <c:v>44068</c:v>
                </c:pt>
                <c:pt idx="140">
                  <c:v>44069</c:v>
                </c:pt>
                <c:pt idx="141">
                  <c:v>44071</c:v>
                </c:pt>
                <c:pt idx="142">
                  <c:v>44072</c:v>
                </c:pt>
                <c:pt idx="143">
                  <c:v>44073</c:v>
                </c:pt>
                <c:pt idx="144">
                  <c:v>44075</c:v>
                </c:pt>
                <c:pt idx="145">
                  <c:v>44076</c:v>
                </c:pt>
                <c:pt idx="146">
                  <c:v>44078</c:v>
                </c:pt>
                <c:pt idx="147">
                  <c:v>44079</c:v>
                </c:pt>
                <c:pt idx="148">
                  <c:v>44080</c:v>
                </c:pt>
                <c:pt idx="149">
                  <c:v>44082</c:v>
                </c:pt>
                <c:pt idx="150">
                  <c:v>44084</c:v>
                </c:pt>
                <c:pt idx="151">
                  <c:v>44085</c:v>
                </c:pt>
                <c:pt idx="152">
                  <c:v>44088</c:v>
                </c:pt>
                <c:pt idx="153">
                  <c:v>44092</c:v>
                </c:pt>
              </c:numCache>
            </c:numRef>
          </c:cat>
          <c:val>
            <c:numRef>
              <c:f>'Line Charts'!$B$2:$B$155</c:f>
              <c:numCache>
                <c:formatCode>"$"#,##0</c:formatCode>
                <c:ptCount val="154"/>
                <c:pt idx="0">
                  <c:v>555.29</c:v>
                </c:pt>
                <c:pt idx="1">
                  <c:v>551.69000000000005</c:v>
                </c:pt>
                <c:pt idx="2">
                  <c:v>549.53</c:v>
                </c:pt>
                <c:pt idx="3">
                  <c:v>543.48</c:v>
                </c:pt>
                <c:pt idx="4">
                  <c:v>542.16</c:v>
                </c:pt>
                <c:pt idx="5">
                  <c:v>552.6</c:v>
                </c:pt>
                <c:pt idx="6">
                  <c:v>550.04</c:v>
                </c:pt>
                <c:pt idx="7">
                  <c:v>547.47</c:v>
                </c:pt>
                <c:pt idx="8">
                  <c:v>543</c:v>
                </c:pt>
                <c:pt idx="9">
                  <c:v>544.87</c:v>
                </c:pt>
                <c:pt idx="10">
                  <c:v>546.6</c:v>
                </c:pt>
                <c:pt idx="11">
                  <c:v>556.17999999999995</c:v>
                </c:pt>
                <c:pt idx="12">
                  <c:v>557.52</c:v>
                </c:pt>
                <c:pt idx="13">
                  <c:v>559.67999999999995</c:v>
                </c:pt>
                <c:pt idx="14">
                  <c:v>563.39</c:v>
                </c:pt>
                <c:pt idx="15">
                  <c:v>558.57000000000005</c:v>
                </c:pt>
                <c:pt idx="16">
                  <c:v>557.95000000000005</c:v>
                </c:pt>
                <c:pt idx="17">
                  <c:v>553.05999999999995</c:v>
                </c:pt>
                <c:pt idx="18">
                  <c:v>541.25</c:v>
                </c:pt>
                <c:pt idx="19">
                  <c:v>540.04</c:v>
                </c:pt>
                <c:pt idx="20">
                  <c:v>543.29999999999995</c:v>
                </c:pt>
                <c:pt idx="21">
                  <c:v>547.34</c:v>
                </c:pt>
                <c:pt idx="22">
                  <c:v>545.62</c:v>
                </c:pt>
                <c:pt idx="23">
                  <c:v>550.03</c:v>
                </c:pt>
                <c:pt idx="24">
                  <c:v>541.70000000000005</c:v>
                </c:pt>
                <c:pt idx="25">
                  <c:v>544.65</c:v>
                </c:pt>
                <c:pt idx="26">
                  <c:v>556.11</c:v>
                </c:pt>
                <c:pt idx="27">
                  <c:v>584.17999999999995</c:v>
                </c:pt>
                <c:pt idx="28">
                  <c:v>583.96</c:v>
                </c:pt>
                <c:pt idx="29">
                  <c:v>601.78</c:v>
                </c:pt>
                <c:pt idx="30">
                  <c:v>699.62</c:v>
                </c:pt>
                <c:pt idx="31">
                  <c:v>692.84</c:v>
                </c:pt>
                <c:pt idx="32">
                  <c:v>695.35</c:v>
                </c:pt>
                <c:pt idx="33">
                  <c:v>695.1</c:v>
                </c:pt>
                <c:pt idx="34">
                  <c:v>674.73</c:v>
                </c:pt>
                <c:pt idx="35">
                  <c:v>654.77</c:v>
                </c:pt>
                <c:pt idx="36">
                  <c:v>658.27</c:v>
                </c:pt>
                <c:pt idx="37">
                  <c:v>659.66</c:v>
                </c:pt>
                <c:pt idx="38">
                  <c:v>661.43</c:v>
                </c:pt>
                <c:pt idx="39">
                  <c:v>664.56</c:v>
                </c:pt>
                <c:pt idx="40">
                  <c:v>657.5</c:v>
                </c:pt>
                <c:pt idx="41">
                  <c:v>664.72</c:v>
                </c:pt>
                <c:pt idx="42">
                  <c:v>661.28</c:v>
                </c:pt>
                <c:pt idx="43">
                  <c:v>673.29</c:v>
                </c:pt>
                <c:pt idx="44">
                  <c:v>670.15</c:v>
                </c:pt>
                <c:pt idx="45">
                  <c:v>664.39</c:v>
                </c:pt>
                <c:pt idx="46">
                  <c:v>663.14</c:v>
                </c:pt>
                <c:pt idx="47">
                  <c:v>690.3</c:v>
                </c:pt>
                <c:pt idx="48">
                  <c:v>691.47</c:v>
                </c:pt>
                <c:pt idx="49">
                  <c:v>686.51</c:v>
                </c:pt>
                <c:pt idx="50">
                  <c:v>689.37</c:v>
                </c:pt>
                <c:pt idx="51">
                  <c:v>694.11</c:v>
                </c:pt>
                <c:pt idx="52">
                  <c:v>688.73</c:v>
                </c:pt>
                <c:pt idx="53">
                  <c:v>694.04</c:v>
                </c:pt>
                <c:pt idx="54">
                  <c:v>679.48</c:v>
                </c:pt>
                <c:pt idx="55">
                  <c:v>645.87</c:v>
                </c:pt>
                <c:pt idx="56">
                  <c:v>620.58000000000004</c:v>
                </c:pt>
                <c:pt idx="57">
                  <c:v>626.37</c:v>
                </c:pt>
                <c:pt idx="58">
                  <c:v>659.74</c:v>
                </c:pt>
                <c:pt idx="59">
                  <c:v>667.96</c:v>
                </c:pt>
                <c:pt idx="60">
                  <c:v>659.69</c:v>
                </c:pt>
                <c:pt idx="61">
                  <c:v>647.82000000000005</c:v>
                </c:pt>
                <c:pt idx="62">
                  <c:v>629.55999999999995</c:v>
                </c:pt>
                <c:pt idx="63">
                  <c:v>644.91</c:v>
                </c:pt>
                <c:pt idx="64">
                  <c:v>637.04999999999995</c:v>
                </c:pt>
                <c:pt idx="65">
                  <c:v>628.96</c:v>
                </c:pt>
                <c:pt idx="66">
                  <c:v>643.88</c:v>
                </c:pt>
                <c:pt idx="67">
                  <c:v>643.41</c:v>
                </c:pt>
                <c:pt idx="68">
                  <c:v>651.08000000000004</c:v>
                </c:pt>
                <c:pt idx="69">
                  <c:v>655.29999999999995</c:v>
                </c:pt>
                <c:pt idx="70">
                  <c:v>652.47</c:v>
                </c:pt>
                <c:pt idx="71">
                  <c:v>665.07</c:v>
                </c:pt>
                <c:pt idx="72">
                  <c:v>665.52</c:v>
                </c:pt>
                <c:pt idx="73">
                  <c:v>671.67</c:v>
                </c:pt>
                <c:pt idx="74">
                  <c:v>660.92</c:v>
                </c:pt>
                <c:pt idx="75">
                  <c:v>666.98</c:v>
                </c:pt>
                <c:pt idx="76">
                  <c:v>653.20000000000005</c:v>
                </c:pt>
                <c:pt idx="77">
                  <c:v>653.29</c:v>
                </c:pt>
                <c:pt idx="78">
                  <c:v>654.91</c:v>
                </c:pt>
                <c:pt idx="79">
                  <c:v>640.15</c:v>
                </c:pt>
                <c:pt idx="80">
                  <c:v>624.25</c:v>
                </c:pt>
                <c:pt idx="81">
                  <c:v>622.61</c:v>
                </c:pt>
                <c:pt idx="82">
                  <c:v>637.20000000000005</c:v>
                </c:pt>
                <c:pt idx="83">
                  <c:v>642</c:v>
                </c:pt>
                <c:pt idx="84">
                  <c:v>656.99</c:v>
                </c:pt>
                <c:pt idx="85">
                  <c:v>671.68</c:v>
                </c:pt>
                <c:pt idx="86">
                  <c:v>671.64</c:v>
                </c:pt>
                <c:pt idx="87">
                  <c:v>670</c:v>
                </c:pt>
                <c:pt idx="88">
                  <c:v>667</c:v>
                </c:pt>
                <c:pt idx="89">
                  <c:v>671.24</c:v>
                </c:pt>
                <c:pt idx="90">
                  <c:v>676.43</c:v>
                </c:pt>
                <c:pt idx="91">
                  <c:v>683.17</c:v>
                </c:pt>
                <c:pt idx="92">
                  <c:v>680.41</c:v>
                </c:pt>
                <c:pt idx="93">
                  <c:v>693.17</c:v>
                </c:pt>
                <c:pt idx="94">
                  <c:v>695.32</c:v>
                </c:pt>
                <c:pt idx="95">
                  <c:v>699.95</c:v>
                </c:pt>
                <c:pt idx="96">
                  <c:v>680</c:v>
                </c:pt>
                <c:pt idx="97">
                  <c:v>671.8</c:v>
                </c:pt>
                <c:pt idx="98">
                  <c:v>681.14</c:v>
                </c:pt>
                <c:pt idx="99">
                  <c:v>719.33</c:v>
                </c:pt>
                <c:pt idx="100">
                  <c:v>731.12</c:v>
                </c:pt>
                <c:pt idx="101">
                  <c:v>732.82</c:v>
                </c:pt>
                <c:pt idx="102">
                  <c:v>736.92</c:v>
                </c:pt>
                <c:pt idx="103">
                  <c:v>744.85</c:v>
                </c:pt>
                <c:pt idx="104">
                  <c:v>737.39</c:v>
                </c:pt>
                <c:pt idx="105">
                  <c:v>747.74</c:v>
                </c:pt>
                <c:pt idx="106">
                  <c:v>748.82</c:v>
                </c:pt>
                <c:pt idx="107">
                  <c:v>755.28</c:v>
                </c:pt>
                <c:pt idx="108">
                  <c:v>760.67</c:v>
                </c:pt>
                <c:pt idx="109">
                  <c:v>761.6</c:v>
                </c:pt>
                <c:pt idx="110">
                  <c:v>754.77</c:v>
                </c:pt>
                <c:pt idx="111">
                  <c:v>758.26</c:v>
                </c:pt>
                <c:pt idx="112">
                  <c:v>765.25</c:v>
                </c:pt>
                <c:pt idx="113">
                  <c:v>756.37</c:v>
                </c:pt>
                <c:pt idx="114">
                  <c:v>740.07</c:v>
                </c:pt>
                <c:pt idx="115">
                  <c:v>750.42</c:v>
                </c:pt>
                <c:pt idx="116">
                  <c:v>745.98</c:v>
                </c:pt>
                <c:pt idx="117">
                  <c:v>760.01</c:v>
                </c:pt>
                <c:pt idx="118">
                  <c:v>759.52</c:v>
                </c:pt>
                <c:pt idx="119">
                  <c:v>777</c:v>
                </c:pt>
                <c:pt idx="120">
                  <c:v>776.7</c:v>
                </c:pt>
                <c:pt idx="121">
                  <c:v>769.63</c:v>
                </c:pt>
                <c:pt idx="122">
                  <c:v>769.26</c:v>
                </c:pt>
                <c:pt idx="123">
                  <c:v>771.97</c:v>
                </c:pt>
                <c:pt idx="124">
                  <c:v>762.85</c:v>
                </c:pt>
                <c:pt idx="125">
                  <c:v>783.79</c:v>
                </c:pt>
                <c:pt idx="126">
                  <c:v>777.85</c:v>
                </c:pt>
                <c:pt idx="127">
                  <c:v>768.2</c:v>
                </c:pt>
                <c:pt idx="128">
                  <c:v>779.21</c:v>
                </c:pt>
                <c:pt idx="129">
                  <c:v>772.99</c:v>
                </c:pt>
                <c:pt idx="130">
                  <c:v>775.14</c:v>
                </c:pt>
                <c:pt idx="131">
                  <c:v>762.55</c:v>
                </c:pt>
                <c:pt idx="132">
                  <c:v>760.04</c:v>
                </c:pt>
                <c:pt idx="133">
                  <c:v>750.42</c:v>
                </c:pt>
                <c:pt idx="134">
                  <c:v>762.54</c:v>
                </c:pt>
                <c:pt idx="135">
                  <c:v>760.09</c:v>
                </c:pt>
                <c:pt idx="136">
                  <c:v>776.59</c:v>
                </c:pt>
                <c:pt idx="137">
                  <c:v>769.83</c:v>
                </c:pt>
                <c:pt idx="138">
                  <c:v>756.85</c:v>
                </c:pt>
                <c:pt idx="139">
                  <c:v>760.8</c:v>
                </c:pt>
                <c:pt idx="140">
                  <c:v>767.13</c:v>
                </c:pt>
                <c:pt idx="141">
                  <c:v>768.51</c:v>
                </c:pt>
                <c:pt idx="142">
                  <c:v>765.84</c:v>
                </c:pt>
                <c:pt idx="143">
                  <c:v>782.24</c:v>
                </c:pt>
                <c:pt idx="144">
                  <c:v>793.96</c:v>
                </c:pt>
                <c:pt idx="145">
                  <c:v>790.3</c:v>
                </c:pt>
                <c:pt idx="146">
                  <c:v>778.01</c:v>
                </c:pt>
                <c:pt idx="147">
                  <c:v>758.03369999999995</c:v>
                </c:pt>
                <c:pt idx="148">
                  <c:v>761.53</c:v>
                </c:pt>
                <c:pt idx="149">
                  <c:v>759.33</c:v>
                </c:pt>
                <c:pt idx="150">
                  <c:v>741</c:v>
                </c:pt>
                <c:pt idx="151">
                  <c:v>730.91</c:v>
                </c:pt>
                <c:pt idx="152">
                  <c:v>733.07</c:v>
                </c:pt>
                <c:pt idx="153">
                  <c:v>745.34</c:v>
                </c:pt>
              </c:numCache>
            </c:numRef>
          </c:val>
          <c:smooth val="0"/>
          <c:extLst>
            <c:ext xmlns:c16="http://schemas.microsoft.com/office/drawing/2014/chart" uri="{C3380CC4-5D6E-409C-BE32-E72D297353CC}">
              <c16:uniqueId val="{00000001-CF05-4F42-A427-9D1FEA90E0C3}"/>
            </c:ext>
          </c:extLst>
        </c:ser>
        <c:ser>
          <c:idx val="1"/>
          <c:order val="1"/>
          <c:tx>
            <c:strRef>
              <c:f>'Line Charts'!$C$1</c:f>
              <c:strCache>
                <c:ptCount val="1"/>
                <c:pt idx="0">
                  <c:v>Product 2</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forward val="180"/>
            <c:dispRSqr val="1"/>
            <c:dispEq val="0"/>
            <c:trendlineLbl>
              <c:layout>
                <c:manualLayout>
                  <c:x val="2.7394181361132676E-2"/>
                  <c:y val="-8.833008118883098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'Line Charts'!$A$2:$A$155</c:f>
              <c:numCache>
                <c:formatCode>[$-409]dd/mmm/yy;@</c:formatCode>
                <c:ptCount val="154"/>
                <c:pt idx="0">
                  <c:v>43841</c:v>
                </c:pt>
                <c:pt idx="1">
                  <c:v>43843</c:v>
                </c:pt>
                <c:pt idx="2">
                  <c:v>43845</c:v>
                </c:pt>
                <c:pt idx="3">
                  <c:v>43847</c:v>
                </c:pt>
                <c:pt idx="4">
                  <c:v>43848</c:v>
                </c:pt>
                <c:pt idx="5">
                  <c:v>43849</c:v>
                </c:pt>
                <c:pt idx="6">
                  <c:v>43851</c:v>
                </c:pt>
                <c:pt idx="7">
                  <c:v>43852</c:v>
                </c:pt>
                <c:pt idx="8">
                  <c:v>43853</c:v>
                </c:pt>
                <c:pt idx="9">
                  <c:v>43854</c:v>
                </c:pt>
                <c:pt idx="10">
                  <c:v>43855</c:v>
                </c:pt>
                <c:pt idx="11">
                  <c:v>43856</c:v>
                </c:pt>
                <c:pt idx="12">
                  <c:v>43858</c:v>
                </c:pt>
                <c:pt idx="13">
                  <c:v>43860</c:v>
                </c:pt>
                <c:pt idx="14">
                  <c:v>43862</c:v>
                </c:pt>
                <c:pt idx="15">
                  <c:v>43863</c:v>
                </c:pt>
                <c:pt idx="16">
                  <c:v>43865</c:v>
                </c:pt>
                <c:pt idx="17">
                  <c:v>43868</c:v>
                </c:pt>
                <c:pt idx="18">
                  <c:v>43869</c:v>
                </c:pt>
                <c:pt idx="19">
                  <c:v>43870</c:v>
                </c:pt>
                <c:pt idx="20">
                  <c:v>43871</c:v>
                </c:pt>
                <c:pt idx="21">
                  <c:v>43872</c:v>
                </c:pt>
                <c:pt idx="22">
                  <c:v>43873</c:v>
                </c:pt>
                <c:pt idx="23">
                  <c:v>43874</c:v>
                </c:pt>
                <c:pt idx="24">
                  <c:v>43875</c:v>
                </c:pt>
                <c:pt idx="25">
                  <c:v>43881</c:v>
                </c:pt>
                <c:pt idx="26">
                  <c:v>43883</c:v>
                </c:pt>
                <c:pt idx="27">
                  <c:v>43884</c:v>
                </c:pt>
                <c:pt idx="28">
                  <c:v>43885</c:v>
                </c:pt>
                <c:pt idx="29">
                  <c:v>43887</c:v>
                </c:pt>
                <c:pt idx="30">
                  <c:v>43890</c:v>
                </c:pt>
                <c:pt idx="31">
                  <c:v>43891</c:v>
                </c:pt>
                <c:pt idx="32">
                  <c:v>43893</c:v>
                </c:pt>
                <c:pt idx="33">
                  <c:v>43895</c:v>
                </c:pt>
                <c:pt idx="34">
                  <c:v>43896</c:v>
                </c:pt>
                <c:pt idx="35">
                  <c:v>43897</c:v>
                </c:pt>
                <c:pt idx="36">
                  <c:v>43899</c:v>
                </c:pt>
                <c:pt idx="37">
                  <c:v>43902</c:v>
                </c:pt>
                <c:pt idx="38">
                  <c:v>43905</c:v>
                </c:pt>
                <c:pt idx="39">
                  <c:v>43906</c:v>
                </c:pt>
                <c:pt idx="40">
                  <c:v>43907</c:v>
                </c:pt>
                <c:pt idx="41">
                  <c:v>43910</c:v>
                </c:pt>
                <c:pt idx="42">
                  <c:v>43912</c:v>
                </c:pt>
                <c:pt idx="43">
                  <c:v>43913</c:v>
                </c:pt>
                <c:pt idx="44">
                  <c:v>43917</c:v>
                </c:pt>
                <c:pt idx="45">
                  <c:v>43918</c:v>
                </c:pt>
                <c:pt idx="46">
                  <c:v>43919</c:v>
                </c:pt>
                <c:pt idx="47">
                  <c:v>43920</c:v>
                </c:pt>
                <c:pt idx="48">
                  <c:v>43923</c:v>
                </c:pt>
                <c:pt idx="49">
                  <c:v>43924</c:v>
                </c:pt>
                <c:pt idx="50">
                  <c:v>43925</c:v>
                </c:pt>
                <c:pt idx="51">
                  <c:v>43926</c:v>
                </c:pt>
                <c:pt idx="52">
                  <c:v>43928</c:v>
                </c:pt>
                <c:pt idx="53">
                  <c:v>43929</c:v>
                </c:pt>
                <c:pt idx="54">
                  <c:v>43930</c:v>
                </c:pt>
                <c:pt idx="55">
                  <c:v>43932</c:v>
                </c:pt>
                <c:pt idx="56">
                  <c:v>43933</c:v>
                </c:pt>
                <c:pt idx="57">
                  <c:v>43936</c:v>
                </c:pt>
                <c:pt idx="58">
                  <c:v>43937</c:v>
                </c:pt>
                <c:pt idx="59">
                  <c:v>43938</c:v>
                </c:pt>
                <c:pt idx="60">
                  <c:v>43941</c:v>
                </c:pt>
                <c:pt idx="61">
                  <c:v>43942</c:v>
                </c:pt>
                <c:pt idx="62">
                  <c:v>43944</c:v>
                </c:pt>
                <c:pt idx="63">
                  <c:v>43947</c:v>
                </c:pt>
                <c:pt idx="64">
                  <c:v>43948</c:v>
                </c:pt>
                <c:pt idx="65">
                  <c:v>43949</c:v>
                </c:pt>
                <c:pt idx="66">
                  <c:v>43950</c:v>
                </c:pt>
                <c:pt idx="67">
                  <c:v>43951</c:v>
                </c:pt>
                <c:pt idx="68">
                  <c:v>43952</c:v>
                </c:pt>
                <c:pt idx="69">
                  <c:v>43955</c:v>
                </c:pt>
                <c:pt idx="70">
                  <c:v>43956</c:v>
                </c:pt>
                <c:pt idx="71">
                  <c:v>43958</c:v>
                </c:pt>
                <c:pt idx="72">
                  <c:v>43960</c:v>
                </c:pt>
                <c:pt idx="73">
                  <c:v>43961</c:v>
                </c:pt>
                <c:pt idx="74">
                  <c:v>43962</c:v>
                </c:pt>
                <c:pt idx="75">
                  <c:v>43964</c:v>
                </c:pt>
                <c:pt idx="76">
                  <c:v>43966</c:v>
                </c:pt>
                <c:pt idx="77">
                  <c:v>43968</c:v>
                </c:pt>
                <c:pt idx="78">
                  <c:v>43969</c:v>
                </c:pt>
                <c:pt idx="79">
                  <c:v>43970</c:v>
                </c:pt>
                <c:pt idx="80">
                  <c:v>43972</c:v>
                </c:pt>
                <c:pt idx="81">
                  <c:v>43973</c:v>
                </c:pt>
                <c:pt idx="82">
                  <c:v>43975</c:v>
                </c:pt>
                <c:pt idx="83">
                  <c:v>43976</c:v>
                </c:pt>
                <c:pt idx="84">
                  <c:v>43979</c:v>
                </c:pt>
                <c:pt idx="85">
                  <c:v>43980</c:v>
                </c:pt>
                <c:pt idx="86">
                  <c:v>43982</c:v>
                </c:pt>
                <c:pt idx="87">
                  <c:v>43986</c:v>
                </c:pt>
                <c:pt idx="88">
                  <c:v>43987</c:v>
                </c:pt>
                <c:pt idx="89">
                  <c:v>43989</c:v>
                </c:pt>
                <c:pt idx="90">
                  <c:v>43990</c:v>
                </c:pt>
                <c:pt idx="91">
                  <c:v>43992</c:v>
                </c:pt>
                <c:pt idx="92">
                  <c:v>43994</c:v>
                </c:pt>
                <c:pt idx="93">
                  <c:v>44000</c:v>
                </c:pt>
                <c:pt idx="94">
                  <c:v>44002</c:v>
                </c:pt>
                <c:pt idx="95">
                  <c:v>44003</c:v>
                </c:pt>
                <c:pt idx="96">
                  <c:v>44005</c:v>
                </c:pt>
                <c:pt idx="97">
                  <c:v>44006</c:v>
                </c:pt>
                <c:pt idx="98">
                  <c:v>44008</c:v>
                </c:pt>
                <c:pt idx="99">
                  <c:v>44009</c:v>
                </c:pt>
                <c:pt idx="100">
                  <c:v>44013</c:v>
                </c:pt>
                <c:pt idx="101">
                  <c:v>44016</c:v>
                </c:pt>
                <c:pt idx="102">
                  <c:v>44017</c:v>
                </c:pt>
                <c:pt idx="103">
                  <c:v>44018</c:v>
                </c:pt>
                <c:pt idx="104">
                  <c:v>44019</c:v>
                </c:pt>
                <c:pt idx="105">
                  <c:v>44021</c:v>
                </c:pt>
                <c:pt idx="106">
                  <c:v>44022</c:v>
                </c:pt>
                <c:pt idx="107">
                  <c:v>44023</c:v>
                </c:pt>
                <c:pt idx="108">
                  <c:v>44024</c:v>
                </c:pt>
                <c:pt idx="109">
                  <c:v>44025</c:v>
                </c:pt>
                <c:pt idx="110">
                  <c:v>44027</c:v>
                </c:pt>
                <c:pt idx="111">
                  <c:v>44028</c:v>
                </c:pt>
                <c:pt idx="112">
                  <c:v>44029</c:v>
                </c:pt>
                <c:pt idx="113">
                  <c:v>44030</c:v>
                </c:pt>
                <c:pt idx="114">
                  <c:v>44032</c:v>
                </c:pt>
                <c:pt idx="115">
                  <c:v>44033</c:v>
                </c:pt>
                <c:pt idx="116">
                  <c:v>44034</c:v>
                </c:pt>
                <c:pt idx="117">
                  <c:v>44037</c:v>
                </c:pt>
                <c:pt idx="118">
                  <c:v>44038</c:v>
                </c:pt>
                <c:pt idx="119">
                  <c:v>44040</c:v>
                </c:pt>
                <c:pt idx="120">
                  <c:v>44041</c:v>
                </c:pt>
                <c:pt idx="121">
                  <c:v>44042</c:v>
                </c:pt>
                <c:pt idx="122">
                  <c:v>44044</c:v>
                </c:pt>
                <c:pt idx="123">
                  <c:v>44045</c:v>
                </c:pt>
                <c:pt idx="124">
                  <c:v>44046</c:v>
                </c:pt>
                <c:pt idx="125">
                  <c:v>44047</c:v>
                </c:pt>
                <c:pt idx="126">
                  <c:v>44048</c:v>
                </c:pt>
                <c:pt idx="127">
                  <c:v>44049</c:v>
                </c:pt>
                <c:pt idx="128">
                  <c:v>44050</c:v>
                </c:pt>
                <c:pt idx="129">
                  <c:v>44051</c:v>
                </c:pt>
                <c:pt idx="130">
                  <c:v>44053</c:v>
                </c:pt>
                <c:pt idx="131">
                  <c:v>44054</c:v>
                </c:pt>
                <c:pt idx="132">
                  <c:v>44055</c:v>
                </c:pt>
                <c:pt idx="133">
                  <c:v>44059</c:v>
                </c:pt>
                <c:pt idx="134">
                  <c:v>44061</c:v>
                </c:pt>
                <c:pt idx="135">
                  <c:v>44063</c:v>
                </c:pt>
                <c:pt idx="136">
                  <c:v>44065</c:v>
                </c:pt>
                <c:pt idx="137">
                  <c:v>44066</c:v>
                </c:pt>
                <c:pt idx="138">
                  <c:v>44067</c:v>
                </c:pt>
                <c:pt idx="139">
                  <c:v>44068</c:v>
                </c:pt>
                <c:pt idx="140">
                  <c:v>44069</c:v>
                </c:pt>
                <c:pt idx="141">
                  <c:v>44071</c:v>
                </c:pt>
                <c:pt idx="142">
                  <c:v>44072</c:v>
                </c:pt>
                <c:pt idx="143">
                  <c:v>44073</c:v>
                </c:pt>
                <c:pt idx="144">
                  <c:v>44075</c:v>
                </c:pt>
                <c:pt idx="145">
                  <c:v>44076</c:v>
                </c:pt>
                <c:pt idx="146">
                  <c:v>44078</c:v>
                </c:pt>
                <c:pt idx="147">
                  <c:v>44079</c:v>
                </c:pt>
                <c:pt idx="148">
                  <c:v>44080</c:v>
                </c:pt>
                <c:pt idx="149">
                  <c:v>44082</c:v>
                </c:pt>
                <c:pt idx="150">
                  <c:v>44084</c:v>
                </c:pt>
                <c:pt idx="151">
                  <c:v>44085</c:v>
                </c:pt>
                <c:pt idx="152">
                  <c:v>44088</c:v>
                </c:pt>
                <c:pt idx="153">
                  <c:v>44092</c:v>
                </c:pt>
              </c:numCache>
            </c:numRef>
          </c:cat>
          <c:val>
            <c:numRef>
              <c:f>'Line Charts'!$C$2:$C$155</c:f>
              <c:numCache>
                <c:formatCode>"$"#,##0</c:formatCode>
                <c:ptCount val="154"/>
                <c:pt idx="0">
                  <c:v>436.59</c:v>
                </c:pt>
                <c:pt idx="1">
                  <c:v>430.78</c:v>
                </c:pt>
                <c:pt idx="2">
                  <c:v>426.95</c:v>
                </c:pt>
                <c:pt idx="3">
                  <c:v>423.5</c:v>
                </c:pt>
                <c:pt idx="4">
                  <c:v>425.48</c:v>
                </c:pt>
                <c:pt idx="5">
                  <c:v>430.77</c:v>
                </c:pt>
                <c:pt idx="6">
                  <c:v>432.97</c:v>
                </c:pt>
                <c:pt idx="7">
                  <c:v>429.92</c:v>
                </c:pt>
                <c:pt idx="8">
                  <c:v>423.67</c:v>
                </c:pt>
                <c:pt idx="9">
                  <c:v>427.26</c:v>
                </c:pt>
                <c:pt idx="10">
                  <c:v>427.81</c:v>
                </c:pt>
                <c:pt idx="11">
                  <c:v>439.7</c:v>
                </c:pt>
                <c:pt idx="12">
                  <c:v>434.92</c:v>
                </c:pt>
                <c:pt idx="13">
                  <c:v>436.29</c:v>
                </c:pt>
                <c:pt idx="14">
                  <c:v>445.99</c:v>
                </c:pt>
                <c:pt idx="15">
                  <c:v>440.84</c:v>
                </c:pt>
                <c:pt idx="16">
                  <c:v>440.1</c:v>
                </c:pt>
                <c:pt idx="17">
                  <c:v>438.57</c:v>
                </c:pt>
                <c:pt idx="18">
                  <c:v>429.86</c:v>
                </c:pt>
                <c:pt idx="19">
                  <c:v>434.09</c:v>
                </c:pt>
                <c:pt idx="20">
                  <c:v>437.39</c:v>
                </c:pt>
                <c:pt idx="21">
                  <c:v>437.71</c:v>
                </c:pt>
                <c:pt idx="22">
                  <c:v>436.04</c:v>
                </c:pt>
                <c:pt idx="23">
                  <c:v>436.72</c:v>
                </c:pt>
                <c:pt idx="24">
                  <c:v>429.7</c:v>
                </c:pt>
                <c:pt idx="25">
                  <c:v>434.39</c:v>
                </c:pt>
                <c:pt idx="26">
                  <c:v>443.51</c:v>
                </c:pt>
                <c:pt idx="27">
                  <c:v>465.57</c:v>
                </c:pt>
                <c:pt idx="28">
                  <c:v>461.19</c:v>
                </c:pt>
                <c:pt idx="29">
                  <c:v>475.48</c:v>
                </c:pt>
                <c:pt idx="30">
                  <c:v>483.01</c:v>
                </c:pt>
                <c:pt idx="31">
                  <c:v>488.1</c:v>
                </c:pt>
                <c:pt idx="32">
                  <c:v>488</c:v>
                </c:pt>
                <c:pt idx="33">
                  <c:v>488.27</c:v>
                </c:pt>
                <c:pt idx="34">
                  <c:v>482.18</c:v>
                </c:pt>
                <c:pt idx="35">
                  <c:v>530.5</c:v>
                </c:pt>
                <c:pt idx="36">
                  <c:v>531.41</c:v>
                </c:pt>
                <c:pt idx="37">
                  <c:v>526.03</c:v>
                </c:pt>
                <c:pt idx="38">
                  <c:v>529</c:v>
                </c:pt>
                <c:pt idx="39">
                  <c:v>536.76</c:v>
                </c:pt>
                <c:pt idx="40">
                  <c:v>536.35</c:v>
                </c:pt>
                <c:pt idx="41">
                  <c:v>534.59</c:v>
                </c:pt>
                <c:pt idx="42">
                  <c:v>531.9</c:v>
                </c:pt>
                <c:pt idx="43">
                  <c:v>537.01</c:v>
                </c:pt>
                <c:pt idx="44">
                  <c:v>529.46</c:v>
                </c:pt>
                <c:pt idx="45">
                  <c:v>522.62</c:v>
                </c:pt>
                <c:pt idx="46">
                  <c:v>524</c:v>
                </c:pt>
                <c:pt idx="47">
                  <c:v>527.46</c:v>
                </c:pt>
                <c:pt idx="48">
                  <c:v>525.91</c:v>
                </c:pt>
                <c:pt idx="49">
                  <c:v>529.66</c:v>
                </c:pt>
                <c:pt idx="50">
                  <c:v>531.52</c:v>
                </c:pt>
                <c:pt idx="51">
                  <c:v>535.22</c:v>
                </c:pt>
                <c:pt idx="52">
                  <c:v>535.02</c:v>
                </c:pt>
                <c:pt idx="53">
                  <c:v>532.91999999999996</c:v>
                </c:pt>
                <c:pt idx="54">
                  <c:v>515.78</c:v>
                </c:pt>
                <c:pt idx="55">
                  <c:v>496.38</c:v>
                </c:pt>
                <c:pt idx="56">
                  <c:v>465.78</c:v>
                </c:pt>
                <c:pt idx="57">
                  <c:v>474</c:v>
                </c:pt>
                <c:pt idx="58">
                  <c:v>501.19</c:v>
                </c:pt>
                <c:pt idx="59">
                  <c:v>518.37</c:v>
                </c:pt>
                <c:pt idx="60">
                  <c:v>518.01</c:v>
                </c:pt>
                <c:pt idx="61">
                  <c:v>512.89</c:v>
                </c:pt>
                <c:pt idx="62">
                  <c:v>496.54</c:v>
                </c:pt>
                <c:pt idx="63">
                  <c:v>510.55</c:v>
                </c:pt>
                <c:pt idx="64">
                  <c:v>504.72</c:v>
                </c:pt>
                <c:pt idx="65">
                  <c:v>499</c:v>
                </c:pt>
                <c:pt idx="66">
                  <c:v>517.54</c:v>
                </c:pt>
                <c:pt idx="67">
                  <c:v>516.89</c:v>
                </c:pt>
                <c:pt idx="68">
                  <c:v>522.24</c:v>
                </c:pt>
                <c:pt idx="69">
                  <c:v>529.44000000000005</c:v>
                </c:pt>
                <c:pt idx="70">
                  <c:v>521.38</c:v>
                </c:pt>
                <c:pt idx="71">
                  <c:v>522.37</c:v>
                </c:pt>
                <c:pt idx="72">
                  <c:v>527.24</c:v>
                </c:pt>
                <c:pt idx="73">
                  <c:v>538.87</c:v>
                </c:pt>
                <c:pt idx="74">
                  <c:v>540.26</c:v>
                </c:pt>
                <c:pt idx="75">
                  <c:v>548.39</c:v>
                </c:pt>
                <c:pt idx="76">
                  <c:v>538.4</c:v>
                </c:pt>
                <c:pt idx="77">
                  <c:v>536.07000000000005</c:v>
                </c:pt>
                <c:pt idx="78">
                  <c:v>533.75</c:v>
                </c:pt>
                <c:pt idx="79">
                  <c:v>524.25</c:v>
                </c:pt>
                <c:pt idx="80">
                  <c:v>504.06</c:v>
                </c:pt>
                <c:pt idx="81">
                  <c:v>496.07</c:v>
                </c:pt>
                <c:pt idx="82">
                  <c:v>511.67</c:v>
                </c:pt>
                <c:pt idx="83">
                  <c:v>520.72</c:v>
                </c:pt>
                <c:pt idx="84">
                  <c:v>532.54</c:v>
                </c:pt>
                <c:pt idx="85">
                  <c:v>543.67999999999995</c:v>
                </c:pt>
                <c:pt idx="86">
                  <c:v>537.48</c:v>
                </c:pt>
                <c:pt idx="87">
                  <c:v>541.66</c:v>
                </c:pt>
                <c:pt idx="88">
                  <c:v>533.16</c:v>
                </c:pt>
                <c:pt idx="89">
                  <c:v>539.79999999999995</c:v>
                </c:pt>
                <c:pt idx="90">
                  <c:v>550.19000000000005</c:v>
                </c:pt>
                <c:pt idx="91">
                  <c:v>548.9</c:v>
                </c:pt>
                <c:pt idx="92">
                  <c:v>544.83000000000004</c:v>
                </c:pt>
                <c:pt idx="93">
                  <c:v>562.36</c:v>
                </c:pt>
                <c:pt idx="94">
                  <c:v>570.73</c:v>
                </c:pt>
                <c:pt idx="95">
                  <c:v>573.15</c:v>
                </c:pt>
                <c:pt idx="96">
                  <c:v>560.81010000000003</c:v>
                </c:pt>
                <c:pt idx="97">
                  <c:v>555.77</c:v>
                </c:pt>
                <c:pt idx="98">
                  <c:v>563.91</c:v>
                </c:pt>
                <c:pt idx="99">
                  <c:v>599.03</c:v>
                </c:pt>
                <c:pt idx="100">
                  <c:v>608.61</c:v>
                </c:pt>
                <c:pt idx="101">
                  <c:v>610.48</c:v>
                </c:pt>
                <c:pt idx="102">
                  <c:v>617.1</c:v>
                </c:pt>
                <c:pt idx="103">
                  <c:v>626.54999999999995</c:v>
                </c:pt>
                <c:pt idx="104">
                  <c:v>625.9</c:v>
                </c:pt>
                <c:pt idx="105">
                  <c:v>628.35</c:v>
                </c:pt>
                <c:pt idx="106">
                  <c:v>625.30999999999995</c:v>
                </c:pt>
                <c:pt idx="107">
                  <c:v>640.95000000000005</c:v>
                </c:pt>
                <c:pt idx="108">
                  <c:v>655.65</c:v>
                </c:pt>
                <c:pt idx="109">
                  <c:v>659.37</c:v>
                </c:pt>
                <c:pt idx="110">
                  <c:v>655.49</c:v>
                </c:pt>
                <c:pt idx="111">
                  <c:v>659.68</c:v>
                </c:pt>
                <c:pt idx="112">
                  <c:v>673.86</c:v>
                </c:pt>
                <c:pt idx="113">
                  <c:v>665.6</c:v>
                </c:pt>
                <c:pt idx="114">
                  <c:v>642.35</c:v>
                </c:pt>
                <c:pt idx="115">
                  <c:v>647.80999999999995</c:v>
                </c:pt>
                <c:pt idx="116">
                  <c:v>643.29999999999995</c:v>
                </c:pt>
                <c:pt idx="117">
                  <c:v>663.54</c:v>
                </c:pt>
                <c:pt idx="118">
                  <c:v>661.27</c:v>
                </c:pt>
                <c:pt idx="119">
                  <c:v>668.45</c:v>
                </c:pt>
                <c:pt idx="120">
                  <c:v>678.99</c:v>
                </c:pt>
                <c:pt idx="121">
                  <c:v>671.15</c:v>
                </c:pt>
                <c:pt idx="122">
                  <c:v>675.34</c:v>
                </c:pt>
                <c:pt idx="123">
                  <c:v>673.26</c:v>
                </c:pt>
                <c:pt idx="124">
                  <c:v>664.8</c:v>
                </c:pt>
                <c:pt idx="125">
                  <c:v>679.06</c:v>
                </c:pt>
                <c:pt idx="126">
                  <c:v>676.01</c:v>
                </c:pt>
                <c:pt idx="127">
                  <c:v>666.25</c:v>
                </c:pt>
                <c:pt idx="128">
                  <c:v>672.64</c:v>
                </c:pt>
                <c:pt idx="129">
                  <c:v>669.83</c:v>
                </c:pt>
                <c:pt idx="130">
                  <c:v>677.33</c:v>
                </c:pt>
                <c:pt idx="131">
                  <c:v>664.79</c:v>
                </c:pt>
                <c:pt idx="132">
                  <c:v>662.32</c:v>
                </c:pt>
                <c:pt idx="133">
                  <c:v>640.15</c:v>
                </c:pt>
                <c:pt idx="134">
                  <c:v>657.91</c:v>
                </c:pt>
                <c:pt idx="135">
                  <c:v>658.64</c:v>
                </c:pt>
                <c:pt idx="136">
                  <c:v>675.77</c:v>
                </c:pt>
                <c:pt idx="137">
                  <c:v>670.65</c:v>
                </c:pt>
                <c:pt idx="138">
                  <c:v>664.74</c:v>
                </c:pt>
                <c:pt idx="139">
                  <c:v>664.51</c:v>
                </c:pt>
                <c:pt idx="140">
                  <c:v>663.15</c:v>
                </c:pt>
                <c:pt idx="141">
                  <c:v>663.54</c:v>
                </c:pt>
                <c:pt idx="142">
                  <c:v>662.79</c:v>
                </c:pt>
                <c:pt idx="143">
                  <c:v>675.25</c:v>
                </c:pt>
                <c:pt idx="144">
                  <c:v>693.97</c:v>
                </c:pt>
                <c:pt idx="145">
                  <c:v>689.07</c:v>
                </c:pt>
                <c:pt idx="146">
                  <c:v>675.89</c:v>
                </c:pt>
                <c:pt idx="147">
                  <c:v>636.25</c:v>
                </c:pt>
                <c:pt idx="148">
                  <c:v>633.79</c:v>
                </c:pt>
                <c:pt idx="149">
                  <c:v>632.65</c:v>
                </c:pt>
                <c:pt idx="150">
                  <c:v>607.94000000000005</c:v>
                </c:pt>
                <c:pt idx="151">
                  <c:v>607.04999999999995</c:v>
                </c:pt>
                <c:pt idx="152">
                  <c:v>617.74</c:v>
                </c:pt>
                <c:pt idx="153">
                  <c:v>617.89</c:v>
                </c:pt>
              </c:numCache>
            </c:numRef>
          </c:val>
          <c:smooth val="0"/>
          <c:extLst>
            <c:ext xmlns:c16="http://schemas.microsoft.com/office/drawing/2014/chart" uri="{C3380CC4-5D6E-409C-BE32-E72D297353CC}">
              <c16:uniqueId val="{00000003-CF05-4F42-A427-9D1FEA90E0C3}"/>
            </c:ext>
          </c:extLst>
        </c:ser>
        <c:dLbls>
          <c:showLegendKey val="0"/>
          <c:showVal val="0"/>
          <c:showCatName val="0"/>
          <c:showSerName val="0"/>
          <c:showPercent val="0"/>
          <c:showBubbleSize val="0"/>
        </c:dLbls>
        <c:smooth val="0"/>
        <c:axId val="944479400"/>
        <c:axId val="944482352"/>
      </c:lineChart>
      <c:dateAx>
        <c:axId val="944479400"/>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482352"/>
        <c:crosses val="autoZero"/>
        <c:auto val="1"/>
        <c:lblOffset val="100"/>
        <c:baseTimeUnit val="days"/>
        <c:majorUnit val="1"/>
        <c:majorTimeUnit val="months"/>
      </c:dateAx>
      <c:valAx>
        <c:axId val="9444823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47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rPr>
              <a:t>Product</a:t>
            </a:r>
            <a:r>
              <a:rPr lang="en-US" sz="1050" baseline="0">
                <a:solidFill>
                  <a:schemeClr val="bg1"/>
                </a:solidFill>
              </a:rPr>
              <a:t> Performance</a:t>
            </a:r>
            <a:endParaRPr lang="en-US" sz="1050">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'Area Charts'!$A$2</c:f>
              <c:strCache>
                <c:ptCount val="1"/>
                <c:pt idx="0">
                  <c:v>Categories</c:v>
                </c:pt>
              </c:strCache>
            </c:strRef>
          </c:tx>
          <c:spPr>
            <a:solidFill>
              <a:schemeClr val="accent1">
                <a:shade val="53000"/>
              </a:schemeClr>
            </a:solidFill>
            <a:ln>
              <a:noFill/>
            </a:ln>
            <a:effectLst/>
          </c:spPr>
          <c:cat>
            <c:strRef>
              <c:f>'Area Charts'!$B$2:$L$2</c:f>
              <c:strCache>
                <c:ptCount val="11"/>
                <c:pt idx="0">
                  <c:v>January</c:v>
                </c:pt>
                <c:pt idx="1">
                  <c:v>February</c:v>
                </c:pt>
                <c:pt idx="2">
                  <c:v>March</c:v>
                </c:pt>
                <c:pt idx="3">
                  <c:v>April</c:v>
                </c:pt>
                <c:pt idx="4">
                  <c:v>May</c:v>
                </c:pt>
                <c:pt idx="5">
                  <c:v>June</c:v>
                </c:pt>
                <c:pt idx="6">
                  <c:v>July</c:v>
                </c:pt>
                <c:pt idx="7">
                  <c:v>August</c:v>
                </c:pt>
                <c:pt idx="8">
                  <c:v>September</c:v>
                </c:pt>
                <c:pt idx="9">
                  <c:v>October</c:v>
                </c:pt>
                <c:pt idx="10">
                  <c:v>November</c:v>
                </c:pt>
              </c:strCache>
            </c:strRef>
          </c:cat>
          <c:val>
            <c:numRef>
              <c:f>'Area Charts'!$B$2:$M$2</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3869-4601-A9FB-FEC75145D5DC}"/>
            </c:ext>
          </c:extLst>
        </c:ser>
        <c:ser>
          <c:idx val="1"/>
          <c:order val="1"/>
          <c:tx>
            <c:strRef>
              <c:f>'Area Charts'!$A$3</c:f>
              <c:strCache>
                <c:ptCount val="1"/>
                <c:pt idx="0">
                  <c:v>Advertising</c:v>
                </c:pt>
              </c:strCache>
            </c:strRef>
          </c:tx>
          <c:spPr>
            <a:solidFill>
              <a:schemeClr val="accent1">
                <a:shade val="76000"/>
              </a:schemeClr>
            </a:solidFill>
            <a:ln>
              <a:noFill/>
            </a:ln>
            <a:effectLst/>
          </c:spPr>
          <c:cat>
            <c:strRef>
              <c:f>'Area Charts'!$B$2:$L$2</c:f>
              <c:strCache>
                <c:ptCount val="11"/>
                <c:pt idx="0">
                  <c:v>January</c:v>
                </c:pt>
                <c:pt idx="1">
                  <c:v>February</c:v>
                </c:pt>
                <c:pt idx="2">
                  <c:v>March</c:v>
                </c:pt>
                <c:pt idx="3">
                  <c:v>April</c:v>
                </c:pt>
                <c:pt idx="4">
                  <c:v>May</c:v>
                </c:pt>
                <c:pt idx="5">
                  <c:v>June</c:v>
                </c:pt>
                <c:pt idx="6">
                  <c:v>July</c:v>
                </c:pt>
                <c:pt idx="7">
                  <c:v>August</c:v>
                </c:pt>
                <c:pt idx="8">
                  <c:v>September</c:v>
                </c:pt>
                <c:pt idx="9">
                  <c:v>October</c:v>
                </c:pt>
                <c:pt idx="10">
                  <c:v>November</c:v>
                </c:pt>
              </c:strCache>
            </c:strRef>
          </c:cat>
          <c:val>
            <c:numRef>
              <c:f>'Area Charts'!$B$3:$M$3</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1-3869-4601-A9FB-FEC75145D5DC}"/>
            </c:ext>
          </c:extLst>
        </c:ser>
        <c:ser>
          <c:idx val="2"/>
          <c:order val="2"/>
          <c:tx>
            <c:strRef>
              <c:f>'Area Charts'!$A$4</c:f>
              <c:strCache>
                <c:ptCount val="1"/>
                <c:pt idx="0">
                  <c:v>Product Sales</c:v>
                </c:pt>
              </c:strCache>
            </c:strRef>
          </c:tx>
          <c:spPr>
            <a:solidFill>
              <a:schemeClr val="accent1"/>
            </a:solidFill>
            <a:ln>
              <a:noFill/>
            </a:ln>
            <a:effectLst/>
          </c:spPr>
          <c:cat>
            <c:strRef>
              <c:f>'Area Charts'!$B$2:$L$2</c:f>
              <c:strCache>
                <c:ptCount val="11"/>
                <c:pt idx="0">
                  <c:v>January</c:v>
                </c:pt>
                <c:pt idx="1">
                  <c:v>February</c:v>
                </c:pt>
                <c:pt idx="2">
                  <c:v>March</c:v>
                </c:pt>
                <c:pt idx="3">
                  <c:v>April</c:v>
                </c:pt>
                <c:pt idx="4">
                  <c:v>May</c:v>
                </c:pt>
                <c:pt idx="5">
                  <c:v>June</c:v>
                </c:pt>
                <c:pt idx="6">
                  <c:v>July</c:v>
                </c:pt>
                <c:pt idx="7">
                  <c:v>August</c:v>
                </c:pt>
                <c:pt idx="8">
                  <c:v>September</c:v>
                </c:pt>
                <c:pt idx="9">
                  <c:v>October</c:v>
                </c:pt>
                <c:pt idx="10">
                  <c:v>November</c:v>
                </c:pt>
              </c:strCache>
            </c:strRef>
          </c:cat>
          <c:val>
            <c:numRef>
              <c:f>'Area Charts'!$B$4:$M$4</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2-3869-4601-A9FB-FEC75145D5DC}"/>
            </c:ext>
          </c:extLst>
        </c:ser>
        <c:ser>
          <c:idx val="3"/>
          <c:order val="3"/>
          <c:tx>
            <c:strRef>
              <c:f>'Area Charts'!$A$5</c:f>
              <c:strCache>
                <c:ptCount val="1"/>
                <c:pt idx="0">
                  <c:v>Servicing</c:v>
                </c:pt>
              </c:strCache>
            </c:strRef>
          </c:tx>
          <c:spPr>
            <a:solidFill>
              <a:schemeClr val="accent1">
                <a:tint val="77000"/>
              </a:schemeClr>
            </a:solidFill>
            <a:ln>
              <a:noFill/>
            </a:ln>
            <a:effectLst/>
          </c:spPr>
          <c:cat>
            <c:strRef>
              <c:f>'Area Charts'!$B$2:$L$2</c:f>
              <c:strCache>
                <c:ptCount val="11"/>
                <c:pt idx="0">
                  <c:v>January</c:v>
                </c:pt>
                <c:pt idx="1">
                  <c:v>February</c:v>
                </c:pt>
                <c:pt idx="2">
                  <c:v>March</c:v>
                </c:pt>
                <c:pt idx="3">
                  <c:v>April</c:v>
                </c:pt>
                <c:pt idx="4">
                  <c:v>May</c:v>
                </c:pt>
                <c:pt idx="5">
                  <c:v>June</c:v>
                </c:pt>
                <c:pt idx="6">
                  <c:v>July</c:v>
                </c:pt>
                <c:pt idx="7">
                  <c:v>August</c:v>
                </c:pt>
                <c:pt idx="8">
                  <c:v>September</c:v>
                </c:pt>
                <c:pt idx="9">
                  <c:v>October</c:v>
                </c:pt>
                <c:pt idx="10">
                  <c:v>November</c:v>
                </c:pt>
              </c:strCache>
            </c:strRef>
          </c:cat>
          <c:val>
            <c:numRef>
              <c:f>'Area Charts'!$B$5:$M$5</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3-3869-4601-A9FB-FEC75145D5DC}"/>
            </c:ext>
          </c:extLst>
        </c:ser>
        <c:ser>
          <c:idx val="4"/>
          <c:order val="4"/>
          <c:tx>
            <c:strRef>
              <c:f>'Area Charts'!$A$6</c:f>
              <c:strCache>
                <c:ptCount val="1"/>
                <c:pt idx="0">
                  <c:v>Renewals</c:v>
                </c:pt>
              </c:strCache>
            </c:strRef>
          </c:tx>
          <c:spPr>
            <a:solidFill>
              <a:schemeClr val="accent1">
                <a:tint val="54000"/>
              </a:schemeClr>
            </a:solidFill>
            <a:ln>
              <a:noFill/>
            </a:ln>
            <a:effectLst/>
          </c:spPr>
          <c:cat>
            <c:strRef>
              <c:f>'Area Charts'!$B$2:$L$2</c:f>
              <c:strCache>
                <c:ptCount val="11"/>
                <c:pt idx="0">
                  <c:v>January</c:v>
                </c:pt>
                <c:pt idx="1">
                  <c:v>February</c:v>
                </c:pt>
                <c:pt idx="2">
                  <c:v>March</c:v>
                </c:pt>
                <c:pt idx="3">
                  <c:v>April</c:v>
                </c:pt>
                <c:pt idx="4">
                  <c:v>May</c:v>
                </c:pt>
                <c:pt idx="5">
                  <c:v>June</c:v>
                </c:pt>
                <c:pt idx="6">
                  <c:v>July</c:v>
                </c:pt>
                <c:pt idx="7">
                  <c:v>August</c:v>
                </c:pt>
                <c:pt idx="8">
                  <c:v>September</c:v>
                </c:pt>
                <c:pt idx="9">
                  <c:v>October</c:v>
                </c:pt>
                <c:pt idx="10">
                  <c:v>November</c:v>
                </c:pt>
              </c:strCache>
            </c:strRef>
          </c:cat>
          <c:val>
            <c:numRef>
              <c:f>'Area Charts'!$B$6:$M$6</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4-3869-4601-A9FB-FEC75145D5DC}"/>
            </c:ext>
          </c:extLst>
        </c:ser>
        <c:dLbls>
          <c:showLegendKey val="0"/>
          <c:showVal val="0"/>
          <c:showCatName val="0"/>
          <c:showSerName val="0"/>
          <c:showPercent val="0"/>
          <c:showBubbleSize val="0"/>
        </c:dLbls>
        <c:axId val="956447600"/>
        <c:axId val="948746392"/>
      </c:areaChart>
      <c:catAx>
        <c:axId val="956447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948746392"/>
        <c:crosses val="autoZero"/>
        <c:auto val="1"/>
        <c:lblAlgn val="ctr"/>
        <c:lblOffset val="100"/>
        <c:noMultiLvlLbl val="0"/>
      </c:catAx>
      <c:valAx>
        <c:axId val="948746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956447600"/>
        <c:crosses val="autoZero"/>
        <c:crossBetween val="midCat"/>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82161333879508"/>
          <c:y val="6.3805230639053495E-2"/>
          <c:w val="0.74610457875071245"/>
          <c:h val="0.96630905511811027"/>
        </c:manualLayout>
      </c:layout>
      <c:pieChart>
        <c:varyColors val="1"/>
        <c:ser>
          <c:idx val="0"/>
          <c:order val="0"/>
          <c:tx>
            <c:strRef>
              <c:f>'Pie and Donut Charts'!$B$1</c:f>
              <c:strCache>
                <c:ptCount val="1"/>
                <c:pt idx="0">
                  <c:v>Expense</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2-574B-4199-989F-D83F57D7BE54}"/>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574B-4199-989F-D83F57D7BE5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3FDF-40FE-AFBB-A88DF0895246}"/>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3FDF-40FE-AFBB-A88DF089524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and Donut Charts'!$A$2:$A$5</c:f>
              <c:strCache>
                <c:ptCount val="4"/>
                <c:pt idx="0">
                  <c:v>Electricity</c:v>
                </c:pt>
                <c:pt idx="1">
                  <c:v>Internet</c:v>
                </c:pt>
                <c:pt idx="2">
                  <c:v>Water</c:v>
                </c:pt>
                <c:pt idx="3">
                  <c:v>Parking</c:v>
                </c:pt>
              </c:strCache>
            </c:strRef>
          </c:cat>
          <c:val>
            <c:numRef>
              <c:f>'Pie and Donut Charts'!$B$2:$B$5</c:f>
              <c:numCache>
                <c:formatCode>"$"#,##0</c:formatCode>
                <c:ptCount val="4"/>
                <c:pt idx="0">
                  <c:v>36000</c:v>
                </c:pt>
                <c:pt idx="1">
                  <c:v>25500</c:v>
                </c:pt>
                <c:pt idx="2">
                  <c:v>21000</c:v>
                </c:pt>
                <c:pt idx="3">
                  <c:v>13000</c:v>
                </c:pt>
              </c:numCache>
            </c:numRef>
          </c:val>
          <c:extLst>
            <c:ext xmlns:c16="http://schemas.microsoft.com/office/drawing/2014/chart" uri="{C3380CC4-5D6E-409C-BE32-E72D297353CC}">
              <c16:uniqueId val="{00000000-574B-4199-989F-D83F57D7BE5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3744531933508"/>
          <c:y val="2.6395460416668102E-2"/>
          <c:w val="0.80413754460467723"/>
          <c:h val="0.94323860416944849"/>
        </c:manualLayout>
      </c:layout>
      <c:doughnutChart>
        <c:varyColors val="1"/>
        <c:ser>
          <c:idx val="0"/>
          <c:order val="0"/>
          <c:tx>
            <c:strRef>
              <c:f>'Pie and Donut Charts'!$A$2</c:f>
              <c:strCache>
                <c:ptCount val="1"/>
                <c:pt idx="0">
                  <c:v>Electricity</c:v>
                </c:pt>
              </c:strCache>
            </c:strRef>
          </c:tx>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F-A39F-4422-A61D-5D1E310B1393}"/>
              </c:ext>
            </c:extLst>
          </c:dPt>
          <c:dPt>
            <c:idx val="1"/>
            <c:bubble3D val="0"/>
            <c:spPr>
              <a:solidFill>
                <a:schemeClr val="tx2">
                  <a:lumMod val="20000"/>
                  <a:lumOff val="80000"/>
                </a:schemeClr>
              </a:solidFill>
              <a:ln w="19050">
                <a:solidFill>
                  <a:schemeClr val="lt1"/>
                </a:solidFill>
              </a:ln>
              <a:effectLst/>
            </c:spPr>
            <c:extLst>
              <c:ext xmlns:c16="http://schemas.microsoft.com/office/drawing/2014/chart" uri="{C3380CC4-5D6E-409C-BE32-E72D297353CC}">
                <c16:uniqueId val="{00000010-A39F-4422-A61D-5D1E310B1393}"/>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8-A39F-4422-A61D-5D1E310B1393}"/>
              </c:ext>
            </c:extLst>
          </c:dPt>
          <c:cat>
            <c:strRef>
              <c:f>'Pie and Donut Charts'!$C$1:$E$1</c:f>
              <c:strCache>
                <c:ptCount val="3"/>
                <c:pt idx="0">
                  <c:v>Sales</c:v>
                </c:pt>
                <c:pt idx="1">
                  <c:v>Sales Diff</c:v>
                </c:pt>
                <c:pt idx="2">
                  <c:v>Total</c:v>
                </c:pt>
              </c:strCache>
            </c:strRef>
          </c:cat>
          <c:val>
            <c:numRef>
              <c:f>'Pie and Donut Charts'!$C$2:$E$2</c:f>
              <c:numCache>
                <c:formatCode>"$"#,##0</c:formatCode>
                <c:ptCount val="3"/>
                <c:pt idx="0">
                  <c:v>121371.42857142857</c:v>
                </c:pt>
                <c:pt idx="1">
                  <c:v>78628.571428571435</c:v>
                </c:pt>
                <c:pt idx="2">
                  <c:v>200000</c:v>
                </c:pt>
              </c:numCache>
            </c:numRef>
          </c:val>
          <c:extLst>
            <c:ext xmlns:c16="http://schemas.microsoft.com/office/drawing/2014/chart" uri="{C3380CC4-5D6E-409C-BE32-E72D297353CC}">
              <c16:uniqueId val="{00000000-A39F-4422-A61D-5D1E310B1393}"/>
            </c:ext>
          </c:extLst>
        </c:ser>
        <c:ser>
          <c:idx val="1"/>
          <c:order val="1"/>
          <c:tx>
            <c:strRef>
              <c:f>'Pie and Donut Charts'!$A$3</c:f>
              <c:strCache>
                <c:ptCount val="1"/>
                <c:pt idx="0">
                  <c:v>Internet</c:v>
                </c:pt>
              </c:strCache>
            </c:strRef>
          </c:tx>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D-A39F-4422-A61D-5D1E310B1393}"/>
              </c:ext>
            </c:extLst>
          </c:dPt>
          <c:dPt>
            <c:idx val="1"/>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E-A39F-4422-A61D-5D1E310B1393}"/>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7-A39F-4422-A61D-5D1E310B1393}"/>
              </c:ext>
            </c:extLst>
          </c:dPt>
          <c:cat>
            <c:strRef>
              <c:f>'Pie and Donut Charts'!$C$1:$E$1</c:f>
              <c:strCache>
                <c:ptCount val="3"/>
                <c:pt idx="0">
                  <c:v>Sales</c:v>
                </c:pt>
                <c:pt idx="1">
                  <c:v>Sales Diff</c:v>
                </c:pt>
                <c:pt idx="2">
                  <c:v>Total</c:v>
                </c:pt>
              </c:strCache>
            </c:strRef>
          </c:cat>
          <c:val>
            <c:numRef>
              <c:f>'Pie and Donut Charts'!$C$3:$E$3</c:f>
              <c:numCache>
                <c:formatCode>"$"#,##0</c:formatCode>
                <c:ptCount val="3"/>
                <c:pt idx="0">
                  <c:v>124897.95918367348</c:v>
                </c:pt>
                <c:pt idx="1">
                  <c:v>25102.040816326524</c:v>
                </c:pt>
                <c:pt idx="2">
                  <c:v>150000</c:v>
                </c:pt>
              </c:numCache>
            </c:numRef>
          </c:val>
          <c:extLst>
            <c:ext xmlns:c16="http://schemas.microsoft.com/office/drawing/2014/chart" uri="{C3380CC4-5D6E-409C-BE32-E72D297353CC}">
              <c16:uniqueId val="{00000001-A39F-4422-A61D-5D1E310B1393}"/>
            </c:ext>
          </c:extLst>
        </c:ser>
        <c:ser>
          <c:idx val="2"/>
          <c:order val="2"/>
          <c:tx>
            <c:strRef>
              <c:f>'Pie and Donut Charts'!$A$4</c:f>
              <c:strCache>
                <c:ptCount val="1"/>
                <c:pt idx="0">
                  <c:v>Water</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B-A39F-4422-A61D-5D1E310B1393}"/>
              </c:ext>
            </c:extLst>
          </c:dPt>
          <c:dPt>
            <c:idx val="1"/>
            <c:bubble3D val="0"/>
            <c:spPr>
              <a:solidFill>
                <a:schemeClr val="accent5">
                  <a:lumMod val="20000"/>
                  <a:lumOff val="80000"/>
                </a:schemeClr>
              </a:solidFill>
              <a:ln w="19050">
                <a:noFill/>
              </a:ln>
              <a:effectLst/>
            </c:spPr>
            <c:extLst>
              <c:ext xmlns:c16="http://schemas.microsoft.com/office/drawing/2014/chart" uri="{C3380CC4-5D6E-409C-BE32-E72D297353CC}">
                <c16:uniqueId val="{0000000C-A39F-4422-A61D-5D1E310B1393}"/>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6-A39F-4422-A61D-5D1E310B1393}"/>
              </c:ext>
            </c:extLst>
          </c:dPt>
          <c:cat>
            <c:strRef>
              <c:f>'Pie and Donut Charts'!$C$1:$E$1</c:f>
              <c:strCache>
                <c:ptCount val="3"/>
                <c:pt idx="0">
                  <c:v>Sales</c:v>
                </c:pt>
                <c:pt idx="1">
                  <c:v>Sales Diff</c:v>
                </c:pt>
                <c:pt idx="2">
                  <c:v>Total</c:v>
                </c:pt>
              </c:strCache>
            </c:strRef>
          </c:cat>
          <c:val>
            <c:numRef>
              <c:f>'Pie and Donut Charts'!$C$4:$E$4</c:f>
              <c:numCache>
                <c:formatCode>"$"#,##0</c:formatCode>
                <c:ptCount val="3"/>
                <c:pt idx="0">
                  <c:v>78750</c:v>
                </c:pt>
                <c:pt idx="1">
                  <c:v>141250</c:v>
                </c:pt>
                <c:pt idx="2">
                  <c:v>220000</c:v>
                </c:pt>
              </c:numCache>
            </c:numRef>
          </c:val>
          <c:extLst>
            <c:ext xmlns:c16="http://schemas.microsoft.com/office/drawing/2014/chart" uri="{C3380CC4-5D6E-409C-BE32-E72D297353CC}">
              <c16:uniqueId val="{00000002-A39F-4422-A61D-5D1E310B1393}"/>
            </c:ext>
          </c:extLst>
        </c:ser>
        <c:ser>
          <c:idx val="3"/>
          <c:order val="3"/>
          <c:tx>
            <c:strRef>
              <c:f>'Pie and Donut Charts'!$A$5</c:f>
              <c:strCache>
                <c:ptCount val="1"/>
                <c:pt idx="0">
                  <c:v>Parking</c:v>
                </c:pt>
              </c:strCache>
            </c:strRef>
          </c:tx>
          <c:spPr>
            <a:ln>
              <a:noFill/>
            </a:ln>
          </c:spPr>
          <c:dPt>
            <c:idx val="0"/>
            <c:bubble3D val="0"/>
            <c:spPr>
              <a:solidFill>
                <a:schemeClr val="accent6">
                  <a:lumMod val="75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9-A39F-4422-A61D-5D1E310B1393}"/>
              </c:ext>
            </c:extLst>
          </c:dPt>
          <c:dPt>
            <c:idx val="1"/>
            <c:bubble3D val="0"/>
            <c:spPr>
              <a:solidFill>
                <a:schemeClr val="accent6">
                  <a:lumMod val="20000"/>
                  <a:lumOff val="80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A-A39F-4422-A61D-5D1E310B1393}"/>
              </c:ext>
            </c:extLst>
          </c:dPt>
          <c:dPt>
            <c:idx val="2"/>
            <c:bubble3D val="0"/>
            <c:spPr>
              <a:solidFill>
                <a:schemeClr val="bg1"/>
              </a:solidFill>
              <a:ln w="19050">
                <a:noFill/>
              </a:ln>
              <a:effectLst/>
            </c:spPr>
            <c:extLst>
              <c:ext xmlns:c16="http://schemas.microsoft.com/office/drawing/2014/chart" uri="{C3380CC4-5D6E-409C-BE32-E72D297353CC}">
                <c16:uniqueId val="{00000005-A39F-4422-A61D-5D1E310B1393}"/>
              </c:ext>
            </c:extLst>
          </c:dPt>
          <c:cat>
            <c:strRef>
              <c:f>'Pie and Donut Charts'!$C$1:$E$1</c:f>
              <c:strCache>
                <c:ptCount val="3"/>
                <c:pt idx="0">
                  <c:v>Sales</c:v>
                </c:pt>
                <c:pt idx="1">
                  <c:v>Sales Diff</c:v>
                </c:pt>
                <c:pt idx="2">
                  <c:v>Total</c:v>
                </c:pt>
              </c:strCache>
            </c:strRef>
          </c:cat>
          <c:val>
            <c:numRef>
              <c:f>'Pie and Donut Charts'!$C$5:$E$5</c:f>
              <c:numCache>
                <c:formatCode>"$"#,##0</c:formatCode>
                <c:ptCount val="3"/>
                <c:pt idx="0">
                  <c:v>67166.666666666672</c:v>
                </c:pt>
                <c:pt idx="1">
                  <c:v>12833.333333333328</c:v>
                </c:pt>
                <c:pt idx="2">
                  <c:v>80000</c:v>
                </c:pt>
              </c:numCache>
            </c:numRef>
          </c:val>
          <c:extLst>
            <c:ext xmlns:c16="http://schemas.microsoft.com/office/drawing/2014/chart" uri="{C3380CC4-5D6E-409C-BE32-E72D297353CC}">
              <c16:uniqueId val="{00000004-A39F-4422-A61D-5D1E310B1393}"/>
            </c:ext>
          </c:extLst>
        </c:ser>
        <c:dLbls>
          <c:showLegendKey val="0"/>
          <c:showVal val="0"/>
          <c:showCatName val="0"/>
          <c:showSerName val="0"/>
          <c:showPercent val="0"/>
          <c:showBubbleSize val="0"/>
          <c:showLeaderLines val="1"/>
        </c:dLbls>
        <c:firstSliceAng val="270"/>
        <c:holeSize val="1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29943132108487"/>
          <c:y val="0"/>
          <c:w val="0.60273447069116359"/>
          <c:h val="1"/>
        </c:manualLayout>
      </c:layout>
      <c:doughnutChart>
        <c:varyColors val="1"/>
        <c:ser>
          <c:idx val="0"/>
          <c:order val="0"/>
          <c:tx>
            <c:strRef>
              <c:f>'Pie and Donut Charts'!$B$1</c:f>
              <c:strCache>
                <c:ptCount val="1"/>
                <c:pt idx="0">
                  <c:v>Expense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559-4088-A8CE-93F6F8F1AB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1228-49AF-8CF5-463BA27810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8-1228-49AF-8CF5-463BA27810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28-49AF-8CF5-463BA27810E2}"/>
              </c:ext>
            </c:extLst>
          </c:dPt>
          <c:dLbls>
            <c:dLbl>
              <c:idx val="1"/>
              <c:delete val="1"/>
              <c:extLst>
                <c:ext xmlns:c15="http://schemas.microsoft.com/office/drawing/2012/chart" uri="{CE6537A1-D6FC-4f65-9D91-7224C49458BB}"/>
                <c:ext xmlns:c16="http://schemas.microsoft.com/office/drawing/2014/chart" uri="{C3380CC4-5D6E-409C-BE32-E72D297353CC}">
                  <c16:uniqueId val="{00000009-1228-49AF-8CF5-463BA27810E2}"/>
                </c:ext>
              </c:extLst>
            </c:dLbl>
            <c:dLbl>
              <c:idx val="2"/>
              <c:delete val="1"/>
              <c:extLst>
                <c:ext xmlns:c15="http://schemas.microsoft.com/office/drawing/2012/chart" uri="{CE6537A1-D6FC-4f65-9D91-7224C49458BB}"/>
                <c:ext xmlns:c16="http://schemas.microsoft.com/office/drawing/2014/chart" uri="{C3380CC4-5D6E-409C-BE32-E72D297353CC}">
                  <c16:uniqueId val="{00000008-1228-49AF-8CF5-463BA27810E2}"/>
                </c:ext>
              </c:extLst>
            </c:dLbl>
            <c:dLbl>
              <c:idx val="3"/>
              <c:delete val="1"/>
              <c:extLst>
                <c:ext xmlns:c15="http://schemas.microsoft.com/office/drawing/2012/chart" uri="{CE6537A1-D6FC-4f65-9D91-7224C49458BB}"/>
                <c:ext xmlns:c16="http://schemas.microsoft.com/office/drawing/2014/chart" uri="{C3380CC4-5D6E-409C-BE32-E72D297353CC}">
                  <c16:uniqueId val="{00000007-1228-49AF-8CF5-463BA27810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and Donut Charts'!$A$2:$A$5</c:f>
              <c:strCache>
                <c:ptCount val="4"/>
                <c:pt idx="0">
                  <c:v>Electricity</c:v>
                </c:pt>
                <c:pt idx="1">
                  <c:v>Internet</c:v>
                </c:pt>
                <c:pt idx="2">
                  <c:v>Water</c:v>
                </c:pt>
                <c:pt idx="3">
                  <c:v>Parking</c:v>
                </c:pt>
              </c:strCache>
            </c:strRef>
          </c:cat>
          <c:val>
            <c:numRef>
              <c:f>'Pie and Donut Charts'!$B$2:$B$5</c:f>
              <c:numCache>
                <c:formatCode>"$"#,##0</c:formatCode>
                <c:ptCount val="4"/>
                <c:pt idx="0">
                  <c:v>36000</c:v>
                </c:pt>
                <c:pt idx="1">
                  <c:v>25500</c:v>
                </c:pt>
                <c:pt idx="2">
                  <c:v>21000</c:v>
                </c:pt>
                <c:pt idx="3">
                  <c:v>13000</c:v>
                </c:pt>
              </c:numCache>
            </c:numRef>
          </c:val>
          <c:extLst>
            <c:ext xmlns:c16="http://schemas.microsoft.com/office/drawing/2014/chart" uri="{C3380CC4-5D6E-409C-BE32-E72D297353CC}">
              <c16:uniqueId val="{00000000-1228-49AF-8CF5-463BA27810E2}"/>
            </c:ext>
          </c:extLst>
        </c:ser>
        <c:ser>
          <c:idx val="1"/>
          <c:order val="1"/>
          <c:tx>
            <c:strRef>
              <c:f>'Pie and Donut Charts'!$C$1</c:f>
              <c:strCache>
                <c:ptCount val="1"/>
                <c:pt idx="0">
                  <c:v>Sales</c:v>
                </c:pt>
              </c:strCache>
            </c:strRef>
          </c:tx>
          <c:dPt>
            <c:idx val="0"/>
            <c:bubble3D val="0"/>
            <c:spPr>
              <a:solidFill>
                <a:schemeClr val="accent1">
                  <a:alpha val="56000"/>
                </a:schemeClr>
              </a:solidFill>
              <a:ln w="19050">
                <a:solidFill>
                  <a:schemeClr val="lt1"/>
                </a:solidFill>
              </a:ln>
              <a:effectLst/>
            </c:spPr>
            <c:extLst>
              <c:ext xmlns:c16="http://schemas.microsoft.com/office/drawing/2014/chart" uri="{C3380CC4-5D6E-409C-BE32-E72D297353CC}">
                <c16:uniqueId val="{00000003-1228-49AF-8CF5-463BA27810E2}"/>
              </c:ext>
            </c:extLst>
          </c:dPt>
          <c:dPt>
            <c:idx val="1"/>
            <c:bubble3D val="0"/>
            <c:spPr>
              <a:solidFill>
                <a:schemeClr val="accent2">
                  <a:alpha val="56000"/>
                </a:schemeClr>
              </a:solidFill>
              <a:ln w="19050">
                <a:solidFill>
                  <a:schemeClr val="lt1"/>
                </a:solidFill>
              </a:ln>
              <a:effectLst/>
            </c:spPr>
            <c:extLst>
              <c:ext xmlns:c16="http://schemas.microsoft.com/office/drawing/2014/chart" uri="{C3380CC4-5D6E-409C-BE32-E72D297353CC}">
                <c16:uniqueId val="{00000006-1228-49AF-8CF5-463BA27810E2}"/>
              </c:ext>
            </c:extLst>
          </c:dPt>
          <c:dPt>
            <c:idx val="2"/>
            <c:bubble3D val="0"/>
            <c:spPr>
              <a:solidFill>
                <a:schemeClr val="tx2">
                  <a:lumMod val="40000"/>
                  <a:lumOff val="60000"/>
                  <a:alpha val="56000"/>
                </a:schemeClr>
              </a:solidFill>
              <a:ln w="19050">
                <a:solidFill>
                  <a:schemeClr val="lt1"/>
                </a:solidFill>
              </a:ln>
              <a:effectLst/>
            </c:spPr>
            <c:extLst>
              <c:ext xmlns:c16="http://schemas.microsoft.com/office/drawing/2014/chart" uri="{C3380CC4-5D6E-409C-BE32-E72D297353CC}">
                <c16:uniqueId val="{00000005-1228-49AF-8CF5-463BA27810E2}"/>
              </c:ext>
            </c:extLst>
          </c:dPt>
          <c:dPt>
            <c:idx val="3"/>
            <c:bubble3D val="0"/>
            <c:spPr>
              <a:solidFill>
                <a:schemeClr val="accent4">
                  <a:alpha val="56000"/>
                </a:schemeClr>
              </a:solidFill>
              <a:ln w="19050">
                <a:solidFill>
                  <a:schemeClr val="lt1"/>
                </a:solidFill>
              </a:ln>
              <a:effectLst/>
            </c:spPr>
            <c:extLst>
              <c:ext xmlns:c16="http://schemas.microsoft.com/office/drawing/2014/chart" uri="{C3380CC4-5D6E-409C-BE32-E72D297353CC}">
                <c16:uniqueId val="{00000004-1228-49AF-8CF5-463BA27810E2}"/>
              </c:ext>
            </c:extLst>
          </c:dPt>
          <c:dLbls>
            <c:dLbl>
              <c:idx val="1"/>
              <c:delete val="1"/>
              <c:extLst>
                <c:ext xmlns:c15="http://schemas.microsoft.com/office/drawing/2012/chart" uri="{CE6537A1-D6FC-4f65-9D91-7224C49458BB}"/>
                <c:ext xmlns:c16="http://schemas.microsoft.com/office/drawing/2014/chart" uri="{C3380CC4-5D6E-409C-BE32-E72D297353CC}">
                  <c16:uniqueId val="{00000006-1228-49AF-8CF5-463BA27810E2}"/>
                </c:ext>
              </c:extLst>
            </c:dLbl>
            <c:dLbl>
              <c:idx val="2"/>
              <c:delete val="1"/>
              <c:extLst>
                <c:ext xmlns:c15="http://schemas.microsoft.com/office/drawing/2012/chart" uri="{CE6537A1-D6FC-4f65-9D91-7224C49458BB}"/>
                <c:ext xmlns:c16="http://schemas.microsoft.com/office/drawing/2014/chart" uri="{C3380CC4-5D6E-409C-BE32-E72D297353CC}">
                  <c16:uniqueId val="{00000005-1228-49AF-8CF5-463BA27810E2}"/>
                </c:ext>
              </c:extLst>
            </c:dLbl>
            <c:dLbl>
              <c:idx val="3"/>
              <c:delete val="1"/>
              <c:extLst>
                <c:ext xmlns:c15="http://schemas.microsoft.com/office/drawing/2012/chart" uri="{CE6537A1-D6FC-4f65-9D91-7224C49458BB}"/>
                <c:ext xmlns:c16="http://schemas.microsoft.com/office/drawing/2014/chart" uri="{C3380CC4-5D6E-409C-BE32-E72D297353CC}">
                  <c16:uniqueId val="{00000004-1228-49AF-8CF5-463BA27810E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and Donut Charts'!$A$2:$A$5</c:f>
              <c:strCache>
                <c:ptCount val="4"/>
                <c:pt idx="0">
                  <c:v>Electricity</c:v>
                </c:pt>
                <c:pt idx="1">
                  <c:v>Internet</c:v>
                </c:pt>
                <c:pt idx="2">
                  <c:v>Water</c:v>
                </c:pt>
                <c:pt idx="3">
                  <c:v>Parking</c:v>
                </c:pt>
              </c:strCache>
            </c:strRef>
          </c:cat>
          <c:val>
            <c:numRef>
              <c:f>'Pie and Donut Charts'!$C$2:$C$5</c:f>
              <c:numCache>
                <c:formatCode>"$"#,##0</c:formatCode>
                <c:ptCount val="4"/>
                <c:pt idx="0">
                  <c:v>121371.42857142857</c:v>
                </c:pt>
                <c:pt idx="1">
                  <c:v>124897.95918367348</c:v>
                </c:pt>
                <c:pt idx="2">
                  <c:v>78750</c:v>
                </c:pt>
                <c:pt idx="3">
                  <c:v>67166.666666666672</c:v>
                </c:pt>
              </c:numCache>
            </c:numRef>
          </c:val>
          <c:extLst>
            <c:ext xmlns:c16="http://schemas.microsoft.com/office/drawing/2014/chart" uri="{C3380CC4-5D6E-409C-BE32-E72D297353CC}">
              <c16:uniqueId val="{00000001-1228-49AF-8CF5-463BA27810E2}"/>
            </c:ext>
          </c:extLst>
        </c:ser>
        <c:dLbls>
          <c:showLegendKey val="0"/>
          <c:showVal val="0"/>
          <c:showCatName val="0"/>
          <c:showSerName val="0"/>
          <c:showPercent val="0"/>
          <c:showBubbleSize val="0"/>
          <c:showLeaderLines val="1"/>
        </c:dLbls>
        <c:firstSliceAng val="0"/>
        <c:holeSize val="22"/>
      </c:doughnutChart>
      <c:spPr>
        <a:noFill/>
        <a:ln>
          <a:noFill/>
        </a:ln>
        <a:effectLst/>
      </c:spPr>
    </c:plotArea>
    <c:legend>
      <c:legendPos val="l"/>
      <c:overlay val="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Scatter Plot</c:v>
          </c:tx>
          <c:spPr>
            <a:ln w="25400" cap="rnd">
              <a:noFill/>
              <a:round/>
            </a:ln>
            <a:effectLst/>
          </c:spPr>
          <c:marker>
            <c:symbol val="circle"/>
            <c:size val="5"/>
            <c:spPr>
              <a:solidFill>
                <a:schemeClr val="accent2">
                  <a:alpha val="39000"/>
                </a:schemeClr>
              </a:solidFill>
              <a:ln w="9525">
                <a:noFill/>
              </a:ln>
              <a:effectLst/>
            </c:spPr>
          </c:marker>
          <c:trendline>
            <c:spPr>
              <a:ln w="38100" cap="rnd">
                <a:solidFill>
                  <a:schemeClr val="tx1"/>
                </a:solidFill>
                <a:prstDash val="sysDot"/>
              </a:ln>
              <a:effectLst/>
            </c:spPr>
            <c:trendlineType val="linear"/>
            <c:dispRSqr val="1"/>
            <c:dispEq val="0"/>
            <c:trendlineLbl>
              <c:layout>
                <c:manualLayout>
                  <c:x val="6.0857275193541983E-2"/>
                  <c:y val="-6.6879968534192591E-2"/>
                </c:manualLayout>
              </c:layout>
              <c:numFmt formatCode="General" sourceLinked="0"/>
              <c:spPr>
                <a:solidFill>
                  <a:schemeClr val="accent6">
                    <a:lumMod val="50000"/>
                  </a:schemeClr>
                </a:solid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rendlineLbl>
          </c:trendline>
          <c:xVal>
            <c:numRef>
              <c:f>'Scatter Plots &amp; Bubble Charts'!$B$2:$B$481</c:f>
              <c:numCache>
                <c:formatCode>General</c:formatCode>
                <c:ptCount val="480"/>
                <c:pt idx="0">
                  <c:v>116</c:v>
                </c:pt>
                <c:pt idx="1">
                  <c:v>160</c:v>
                </c:pt>
                <c:pt idx="2">
                  <c:v>150</c:v>
                </c:pt>
                <c:pt idx="3">
                  <c:v>168</c:v>
                </c:pt>
                <c:pt idx="4">
                  <c:v>216</c:v>
                </c:pt>
                <c:pt idx="5">
                  <c:v>239</c:v>
                </c:pt>
                <c:pt idx="6">
                  <c:v>178</c:v>
                </c:pt>
                <c:pt idx="7">
                  <c:v>177</c:v>
                </c:pt>
                <c:pt idx="8">
                  <c:v>244</c:v>
                </c:pt>
                <c:pt idx="9">
                  <c:v>200</c:v>
                </c:pt>
                <c:pt idx="10">
                  <c:v>144</c:v>
                </c:pt>
                <c:pt idx="11">
                  <c:v>249</c:v>
                </c:pt>
                <c:pt idx="12">
                  <c:v>236</c:v>
                </c:pt>
                <c:pt idx="13">
                  <c:v>226</c:v>
                </c:pt>
                <c:pt idx="14">
                  <c:v>157</c:v>
                </c:pt>
                <c:pt idx="15">
                  <c:v>177</c:v>
                </c:pt>
                <c:pt idx="16">
                  <c:v>198</c:v>
                </c:pt>
                <c:pt idx="17">
                  <c:v>183</c:v>
                </c:pt>
                <c:pt idx="18">
                  <c:v>161</c:v>
                </c:pt>
                <c:pt idx="19">
                  <c:v>235</c:v>
                </c:pt>
                <c:pt idx="20">
                  <c:v>162</c:v>
                </c:pt>
                <c:pt idx="21">
                  <c:v>173</c:v>
                </c:pt>
                <c:pt idx="22">
                  <c:v>221</c:v>
                </c:pt>
                <c:pt idx="23">
                  <c:v>167</c:v>
                </c:pt>
                <c:pt idx="24">
                  <c:v>198</c:v>
                </c:pt>
                <c:pt idx="25">
                  <c:v>179</c:v>
                </c:pt>
                <c:pt idx="26">
                  <c:v>184</c:v>
                </c:pt>
                <c:pt idx="27">
                  <c:v>179</c:v>
                </c:pt>
                <c:pt idx="28">
                  <c:v>211</c:v>
                </c:pt>
                <c:pt idx="29">
                  <c:v>205</c:v>
                </c:pt>
                <c:pt idx="30">
                  <c:v>164</c:v>
                </c:pt>
                <c:pt idx="31">
                  <c:v>199</c:v>
                </c:pt>
                <c:pt idx="32">
                  <c:v>131</c:v>
                </c:pt>
                <c:pt idx="33">
                  <c:v>152</c:v>
                </c:pt>
                <c:pt idx="34">
                  <c:v>166</c:v>
                </c:pt>
                <c:pt idx="35">
                  <c:v>161</c:v>
                </c:pt>
                <c:pt idx="36">
                  <c:v>164</c:v>
                </c:pt>
                <c:pt idx="37">
                  <c:v>209</c:v>
                </c:pt>
                <c:pt idx="38">
                  <c:v>158</c:v>
                </c:pt>
                <c:pt idx="39">
                  <c:v>176</c:v>
                </c:pt>
                <c:pt idx="40">
                  <c:v>139</c:v>
                </c:pt>
                <c:pt idx="41">
                  <c:v>121</c:v>
                </c:pt>
                <c:pt idx="42">
                  <c:v>161</c:v>
                </c:pt>
                <c:pt idx="43">
                  <c:v>208</c:v>
                </c:pt>
                <c:pt idx="44">
                  <c:v>235</c:v>
                </c:pt>
                <c:pt idx="45">
                  <c:v>194</c:v>
                </c:pt>
                <c:pt idx="46">
                  <c:v>214</c:v>
                </c:pt>
                <c:pt idx="47">
                  <c:v>136</c:v>
                </c:pt>
                <c:pt idx="48">
                  <c:v>213</c:v>
                </c:pt>
                <c:pt idx="49">
                  <c:v>169</c:v>
                </c:pt>
                <c:pt idx="50">
                  <c:v>195</c:v>
                </c:pt>
                <c:pt idx="51">
                  <c:v>199</c:v>
                </c:pt>
                <c:pt idx="52">
                  <c:v>208</c:v>
                </c:pt>
                <c:pt idx="53">
                  <c:v>246</c:v>
                </c:pt>
                <c:pt idx="54">
                  <c:v>174</c:v>
                </c:pt>
                <c:pt idx="55">
                  <c:v>212</c:v>
                </c:pt>
                <c:pt idx="56">
                  <c:v>147</c:v>
                </c:pt>
                <c:pt idx="57">
                  <c:v>206</c:v>
                </c:pt>
                <c:pt idx="58">
                  <c:v>198</c:v>
                </c:pt>
                <c:pt idx="59">
                  <c:v>203</c:v>
                </c:pt>
                <c:pt idx="60">
                  <c:v>133</c:v>
                </c:pt>
                <c:pt idx="61">
                  <c:v>162</c:v>
                </c:pt>
                <c:pt idx="62">
                  <c:v>205</c:v>
                </c:pt>
                <c:pt idx="63">
                  <c:v>167</c:v>
                </c:pt>
                <c:pt idx="64">
                  <c:v>136</c:v>
                </c:pt>
                <c:pt idx="65">
                  <c:v>146</c:v>
                </c:pt>
                <c:pt idx="66">
                  <c:v>142</c:v>
                </c:pt>
                <c:pt idx="67">
                  <c:v>169</c:v>
                </c:pt>
                <c:pt idx="68">
                  <c:v>140</c:v>
                </c:pt>
                <c:pt idx="69">
                  <c:v>139</c:v>
                </c:pt>
                <c:pt idx="70">
                  <c:v>124</c:v>
                </c:pt>
                <c:pt idx="71">
                  <c:v>152</c:v>
                </c:pt>
                <c:pt idx="72">
                  <c:v>217</c:v>
                </c:pt>
                <c:pt idx="73">
                  <c:v>165</c:v>
                </c:pt>
                <c:pt idx="74">
                  <c:v>165</c:v>
                </c:pt>
                <c:pt idx="75">
                  <c:v>152</c:v>
                </c:pt>
                <c:pt idx="76">
                  <c:v>167</c:v>
                </c:pt>
                <c:pt idx="77">
                  <c:v>175</c:v>
                </c:pt>
                <c:pt idx="78">
                  <c:v>200</c:v>
                </c:pt>
                <c:pt idx="79">
                  <c:v>187</c:v>
                </c:pt>
                <c:pt idx="80">
                  <c:v>198</c:v>
                </c:pt>
                <c:pt idx="81">
                  <c:v>192</c:v>
                </c:pt>
                <c:pt idx="82">
                  <c:v>152</c:v>
                </c:pt>
                <c:pt idx="83">
                  <c:v>164</c:v>
                </c:pt>
                <c:pt idx="84">
                  <c:v>160</c:v>
                </c:pt>
                <c:pt idx="85">
                  <c:v>155</c:v>
                </c:pt>
                <c:pt idx="86">
                  <c:v>165</c:v>
                </c:pt>
                <c:pt idx="87">
                  <c:v>230</c:v>
                </c:pt>
                <c:pt idx="88">
                  <c:v>177</c:v>
                </c:pt>
                <c:pt idx="89">
                  <c:v>223</c:v>
                </c:pt>
                <c:pt idx="90">
                  <c:v>137</c:v>
                </c:pt>
                <c:pt idx="91">
                  <c:v>162</c:v>
                </c:pt>
                <c:pt idx="92">
                  <c:v>196</c:v>
                </c:pt>
                <c:pt idx="93">
                  <c:v>128</c:v>
                </c:pt>
                <c:pt idx="94">
                  <c:v>158</c:v>
                </c:pt>
                <c:pt idx="95">
                  <c:v>153</c:v>
                </c:pt>
                <c:pt idx="96">
                  <c:v>157</c:v>
                </c:pt>
                <c:pt idx="97">
                  <c:v>176</c:v>
                </c:pt>
                <c:pt idx="98">
                  <c:v>220</c:v>
                </c:pt>
                <c:pt idx="99">
                  <c:v>190</c:v>
                </c:pt>
                <c:pt idx="100">
                  <c:v>144</c:v>
                </c:pt>
                <c:pt idx="101">
                  <c:v>163</c:v>
                </c:pt>
                <c:pt idx="102">
                  <c:v>155</c:v>
                </c:pt>
                <c:pt idx="103">
                  <c:v>182</c:v>
                </c:pt>
                <c:pt idx="104">
                  <c:v>198</c:v>
                </c:pt>
                <c:pt idx="105">
                  <c:v>166</c:v>
                </c:pt>
                <c:pt idx="106">
                  <c:v>191</c:v>
                </c:pt>
                <c:pt idx="107">
                  <c:v>152</c:v>
                </c:pt>
                <c:pt idx="108">
                  <c:v>150</c:v>
                </c:pt>
                <c:pt idx="109">
                  <c:v>172</c:v>
                </c:pt>
                <c:pt idx="110">
                  <c:v>152</c:v>
                </c:pt>
                <c:pt idx="111">
                  <c:v>180</c:v>
                </c:pt>
                <c:pt idx="112">
                  <c:v>196</c:v>
                </c:pt>
                <c:pt idx="113">
                  <c:v>139</c:v>
                </c:pt>
                <c:pt idx="114">
                  <c:v>238</c:v>
                </c:pt>
                <c:pt idx="115">
                  <c:v>239</c:v>
                </c:pt>
                <c:pt idx="116">
                  <c:v>124</c:v>
                </c:pt>
                <c:pt idx="117">
                  <c:v>235</c:v>
                </c:pt>
                <c:pt idx="118">
                  <c:v>124</c:v>
                </c:pt>
                <c:pt idx="119">
                  <c:v>230</c:v>
                </c:pt>
                <c:pt idx="120">
                  <c:v>135</c:v>
                </c:pt>
                <c:pt idx="121">
                  <c:v>145</c:v>
                </c:pt>
                <c:pt idx="122">
                  <c:v>142</c:v>
                </c:pt>
                <c:pt idx="123">
                  <c:v>184</c:v>
                </c:pt>
                <c:pt idx="124">
                  <c:v>151</c:v>
                </c:pt>
                <c:pt idx="125">
                  <c:v>148</c:v>
                </c:pt>
                <c:pt idx="126">
                  <c:v>194</c:v>
                </c:pt>
                <c:pt idx="127">
                  <c:v>201</c:v>
                </c:pt>
                <c:pt idx="128">
                  <c:v>150</c:v>
                </c:pt>
                <c:pt idx="129">
                  <c:v>145</c:v>
                </c:pt>
                <c:pt idx="130">
                  <c:v>169</c:v>
                </c:pt>
                <c:pt idx="131">
                  <c:v>191</c:v>
                </c:pt>
                <c:pt idx="132">
                  <c:v>227</c:v>
                </c:pt>
                <c:pt idx="133">
                  <c:v>139</c:v>
                </c:pt>
                <c:pt idx="134">
                  <c:v>189</c:v>
                </c:pt>
                <c:pt idx="135">
                  <c:v>242</c:v>
                </c:pt>
                <c:pt idx="136">
                  <c:v>202</c:v>
                </c:pt>
                <c:pt idx="137">
                  <c:v>135</c:v>
                </c:pt>
                <c:pt idx="138">
                  <c:v>187</c:v>
                </c:pt>
                <c:pt idx="139">
                  <c:v>136</c:v>
                </c:pt>
                <c:pt idx="140">
                  <c:v>183</c:v>
                </c:pt>
                <c:pt idx="141">
                  <c:v>214</c:v>
                </c:pt>
                <c:pt idx="142">
                  <c:v>178</c:v>
                </c:pt>
                <c:pt idx="143">
                  <c:v>235</c:v>
                </c:pt>
                <c:pt idx="144">
                  <c:v>203</c:v>
                </c:pt>
                <c:pt idx="145">
                  <c:v>215</c:v>
                </c:pt>
                <c:pt idx="146">
                  <c:v>185</c:v>
                </c:pt>
                <c:pt idx="147">
                  <c:v>162</c:v>
                </c:pt>
                <c:pt idx="148">
                  <c:v>222</c:v>
                </c:pt>
                <c:pt idx="149">
                  <c:v>242</c:v>
                </c:pt>
                <c:pt idx="150">
                  <c:v>157</c:v>
                </c:pt>
                <c:pt idx="151">
                  <c:v>126</c:v>
                </c:pt>
                <c:pt idx="152">
                  <c:v>139</c:v>
                </c:pt>
                <c:pt idx="153">
                  <c:v>175</c:v>
                </c:pt>
                <c:pt idx="154">
                  <c:v>207</c:v>
                </c:pt>
                <c:pt idx="155">
                  <c:v>136</c:v>
                </c:pt>
                <c:pt idx="156">
                  <c:v>150</c:v>
                </c:pt>
                <c:pt idx="157">
                  <c:v>117</c:v>
                </c:pt>
                <c:pt idx="158">
                  <c:v>155</c:v>
                </c:pt>
                <c:pt idx="159">
                  <c:v>260</c:v>
                </c:pt>
                <c:pt idx="160">
                  <c:v>134</c:v>
                </c:pt>
                <c:pt idx="161">
                  <c:v>128</c:v>
                </c:pt>
                <c:pt idx="162">
                  <c:v>222</c:v>
                </c:pt>
                <c:pt idx="163">
                  <c:v>191</c:v>
                </c:pt>
                <c:pt idx="164">
                  <c:v>130</c:v>
                </c:pt>
                <c:pt idx="165">
                  <c:v>168</c:v>
                </c:pt>
                <c:pt idx="166">
                  <c:v>189</c:v>
                </c:pt>
                <c:pt idx="167">
                  <c:v>200</c:v>
                </c:pt>
                <c:pt idx="168">
                  <c:v>161</c:v>
                </c:pt>
                <c:pt idx="169">
                  <c:v>149</c:v>
                </c:pt>
                <c:pt idx="170">
                  <c:v>184</c:v>
                </c:pt>
                <c:pt idx="171">
                  <c:v>194</c:v>
                </c:pt>
                <c:pt idx="172">
                  <c:v>130</c:v>
                </c:pt>
                <c:pt idx="173">
                  <c:v>128</c:v>
                </c:pt>
                <c:pt idx="174">
                  <c:v>170</c:v>
                </c:pt>
                <c:pt idx="175">
                  <c:v>147</c:v>
                </c:pt>
                <c:pt idx="176">
                  <c:v>167</c:v>
                </c:pt>
                <c:pt idx="177">
                  <c:v>175</c:v>
                </c:pt>
                <c:pt idx="178">
                  <c:v>199</c:v>
                </c:pt>
                <c:pt idx="179">
                  <c:v>229</c:v>
                </c:pt>
                <c:pt idx="180">
                  <c:v>182</c:v>
                </c:pt>
                <c:pt idx="181">
                  <c:v>190</c:v>
                </c:pt>
                <c:pt idx="182">
                  <c:v>157</c:v>
                </c:pt>
                <c:pt idx="183">
                  <c:v>141</c:v>
                </c:pt>
                <c:pt idx="184">
                  <c:v>124</c:v>
                </c:pt>
                <c:pt idx="185">
                  <c:v>196</c:v>
                </c:pt>
                <c:pt idx="186">
                  <c:v>180</c:v>
                </c:pt>
                <c:pt idx="187">
                  <c:v>160</c:v>
                </c:pt>
                <c:pt idx="188">
                  <c:v>217</c:v>
                </c:pt>
                <c:pt idx="189">
                  <c:v>175</c:v>
                </c:pt>
                <c:pt idx="190">
                  <c:v>164</c:v>
                </c:pt>
                <c:pt idx="191">
                  <c:v>143</c:v>
                </c:pt>
                <c:pt idx="192">
                  <c:v>183</c:v>
                </c:pt>
                <c:pt idx="193">
                  <c:v>161</c:v>
                </c:pt>
                <c:pt idx="194">
                  <c:v>199</c:v>
                </c:pt>
                <c:pt idx="195">
                  <c:v>164</c:v>
                </c:pt>
                <c:pt idx="196">
                  <c:v>203</c:v>
                </c:pt>
                <c:pt idx="197">
                  <c:v>172</c:v>
                </c:pt>
                <c:pt idx="198">
                  <c:v>216</c:v>
                </c:pt>
                <c:pt idx="199">
                  <c:v>174</c:v>
                </c:pt>
                <c:pt idx="200">
                  <c:v>184</c:v>
                </c:pt>
                <c:pt idx="201">
                  <c:v>163</c:v>
                </c:pt>
                <c:pt idx="202">
                  <c:v>222</c:v>
                </c:pt>
                <c:pt idx="203">
                  <c:v>166</c:v>
                </c:pt>
                <c:pt idx="204">
                  <c:v>153</c:v>
                </c:pt>
                <c:pt idx="205">
                  <c:v>200</c:v>
                </c:pt>
                <c:pt idx="206">
                  <c:v>236</c:v>
                </c:pt>
                <c:pt idx="207">
                  <c:v>159</c:v>
                </c:pt>
                <c:pt idx="208">
                  <c:v>192</c:v>
                </c:pt>
                <c:pt idx="209">
                  <c:v>210</c:v>
                </c:pt>
                <c:pt idx="210">
                  <c:v>187</c:v>
                </c:pt>
                <c:pt idx="211">
                  <c:v>201</c:v>
                </c:pt>
                <c:pt idx="212">
                  <c:v>123</c:v>
                </c:pt>
                <c:pt idx="213">
                  <c:v>148</c:v>
                </c:pt>
                <c:pt idx="214">
                  <c:v>171</c:v>
                </c:pt>
                <c:pt idx="215">
                  <c:v>171</c:v>
                </c:pt>
                <c:pt idx="216">
                  <c:v>171</c:v>
                </c:pt>
                <c:pt idx="217">
                  <c:v>178</c:v>
                </c:pt>
                <c:pt idx="218">
                  <c:v>102</c:v>
                </c:pt>
                <c:pt idx="219">
                  <c:v>179</c:v>
                </c:pt>
                <c:pt idx="220">
                  <c:v>204</c:v>
                </c:pt>
                <c:pt idx="221">
                  <c:v>231</c:v>
                </c:pt>
                <c:pt idx="222">
                  <c:v>118</c:v>
                </c:pt>
                <c:pt idx="223">
                  <c:v>171</c:v>
                </c:pt>
                <c:pt idx="224">
                  <c:v>165</c:v>
                </c:pt>
                <c:pt idx="225">
                  <c:v>176</c:v>
                </c:pt>
                <c:pt idx="226">
                  <c:v>167</c:v>
                </c:pt>
                <c:pt idx="227">
                  <c:v>213</c:v>
                </c:pt>
                <c:pt idx="228">
                  <c:v>131</c:v>
                </c:pt>
                <c:pt idx="229">
                  <c:v>141</c:v>
                </c:pt>
                <c:pt idx="230">
                  <c:v>142</c:v>
                </c:pt>
                <c:pt idx="231">
                  <c:v>177</c:v>
                </c:pt>
                <c:pt idx="232">
                  <c:v>151</c:v>
                </c:pt>
                <c:pt idx="233">
                  <c:v>153</c:v>
                </c:pt>
                <c:pt idx="234">
                  <c:v>129</c:v>
                </c:pt>
                <c:pt idx="235">
                  <c:v>190</c:v>
                </c:pt>
                <c:pt idx="236">
                  <c:v>123</c:v>
                </c:pt>
                <c:pt idx="237">
                  <c:v>177</c:v>
                </c:pt>
                <c:pt idx="238">
                  <c:v>166</c:v>
                </c:pt>
                <c:pt idx="239">
                  <c:v>201</c:v>
                </c:pt>
                <c:pt idx="240">
                  <c:v>208</c:v>
                </c:pt>
                <c:pt idx="241">
                  <c:v>180</c:v>
                </c:pt>
                <c:pt idx="242">
                  <c:v>125</c:v>
                </c:pt>
                <c:pt idx="243">
                  <c:v>153</c:v>
                </c:pt>
                <c:pt idx="244">
                  <c:v>117</c:v>
                </c:pt>
                <c:pt idx="245">
                  <c:v>111</c:v>
                </c:pt>
                <c:pt idx="246">
                  <c:v>120</c:v>
                </c:pt>
                <c:pt idx="247">
                  <c:v>159</c:v>
                </c:pt>
                <c:pt idx="248">
                  <c:v>172</c:v>
                </c:pt>
                <c:pt idx="249">
                  <c:v>194</c:v>
                </c:pt>
                <c:pt idx="250">
                  <c:v>160</c:v>
                </c:pt>
                <c:pt idx="251">
                  <c:v>154</c:v>
                </c:pt>
                <c:pt idx="252">
                  <c:v>187</c:v>
                </c:pt>
                <c:pt idx="253">
                  <c:v>94</c:v>
                </c:pt>
                <c:pt idx="254">
                  <c:v>171</c:v>
                </c:pt>
                <c:pt idx="255">
                  <c:v>198</c:v>
                </c:pt>
                <c:pt idx="256">
                  <c:v>167</c:v>
                </c:pt>
                <c:pt idx="257">
                  <c:v>126</c:v>
                </c:pt>
                <c:pt idx="258">
                  <c:v>214</c:v>
                </c:pt>
                <c:pt idx="259">
                  <c:v>174</c:v>
                </c:pt>
                <c:pt idx="260">
                  <c:v>130</c:v>
                </c:pt>
                <c:pt idx="261">
                  <c:v>124</c:v>
                </c:pt>
                <c:pt idx="262">
                  <c:v>184</c:v>
                </c:pt>
                <c:pt idx="263">
                  <c:v>137</c:v>
                </c:pt>
                <c:pt idx="264">
                  <c:v>159</c:v>
                </c:pt>
                <c:pt idx="265">
                  <c:v>235</c:v>
                </c:pt>
                <c:pt idx="266">
                  <c:v>173</c:v>
                </c:pt>
                <c:pt idx="267">
                  <c:v>200</c:v>
                </c:pt>
                <c:pt idx="268">
                  <c:v>172</c:v>
                </c:pt>
                <c:pt idx="269">
                  <c:v>180</c:v>
                </c:pt>
                <c:pt idx="270">
                  <c:v>159</c:v>
                </c:pt>
                <c:pt idx="271">
                  <c:v>141</c:v>
                </c:pt>
                <c:pt idx="272">
                  <c:v>125</c:v>
                </c:pt>
                <c:pt idx="273">
                  <c:v>156</c:v>
                </c:pt>
                <c:pt idx="274">
                  <c:v>135</c:v>
                </c:pt>
                <c:pt idx="275">
                  <c:v>199</c:v>
                </c:pt>
                <c:pt idx="276">
                  <c:v>172</c:v>
                </c:pt>
                <c:pt idx="277">
                  <c:v>160</c:v>
                </c:pt>
                <c:pt idx="278">
                  <c:v>224</c:v>
                </c:pt>
                <c:pt idx="279">
                  <c:v>144</c:v>
                </c:pt>
                <c:pt idx="280">
                  <c:v>173</c:v>
                </c:pt>
                <c:pt idx="281">
                  <c:v>158</c:v>
                </c:pt>
                <c:pt idx="282">
                  <c:v>190</c:v>
                </c:pt>
                <c:pt idx="283">
                  <c:v>182</c:v>
                </c:pt>
                <c:pt idx="284">
                  <c:v>209</c:v>
                </c:pt>
                <c:pt idx="285">
                  <c:v>161</c:v>
                </c:pt>
                <c:pt idx="286">
                  <c:v>122</c:v>
                </c:pt>
                <c:pt idx="287">
                  <c:v>160</c:v>
                </c:pt>
                <c:pt idx="288">
                  <c:v>184</c:v>
                </c:pt>
                <c:pt idx="289">
                  <c:v>149</c:v>
                </c:pt>
                <c:pt idx="290">
                  <c:v>160</c:v>
                </c:pt>
                <c:pt idx="291">
                  <c:v>145</c:v>
                </c:pt>
                <c:pt idx="292">
                  <c:v>142</c:v>
                </c:pt>
                <c:pt idx="293">
                  <c:v>224</c:v>
                </c:pt>
                <c:pt idx="294">
                  <c:v>173</c:v>
                </c:pt>
                <c:pt idx="295">
                  <c:v>183</c:v>
                </c:pt>
                <c:pt idx="296">
                  <c:v>212</c:v>
                </c:pt>
                <c:pt idx="297">
                  <c:v>161</c:v>
                </c:pt>
                <c:pt idx="298">
                  <c:v>95</c:v>
                </c:pt>
                <c:pt idx="299">
                  <c:v>244</c:v>
                </c:pt>
                <c:pt idx="300">
                  <c:v>126</c:v>
                </c:pt>
                <c:pt idx="301">
                  <c:v>132</c:v>
                </c:pt>
                <c:pt idx="302">
                  <c:v>162</c:v>
                </c:pt>
                <c:pt idx="303">
                  <c:v>109</c:v>
                </c:pt>
                <c:pt idx="304">
                  <c:v>152</c:v>
                </c:pt>
                <c:pt idx="305">
                  <c:v>180</c:v>
                </c:pt>
                <c:pt idx="306">
                  <c:v>128</c:v>
                </c:pt>
                <c:pt idx="307">
                  <c:v>149</c:v>
                </c:pt>
                <c:pt idx="308">
                  <c:v>257</c:v>
                </c:pt>
                <c:pt idx="309">
                  <c:v>121</c:v>
                </c:pt>
                <c:pt idx="310">
                  <c:v>188</c:v>
                </c:pt>
                <c:pt idx="311">
                  <c:v>160</c:v>
                </c:pt>
                <c:pt idx="312">
                  <c:v>182</c:v>
                </c:pt>
                <c:pt idx="313">
                  <c:v>133</c:v>
                </c:pt>
                <c:pt idx="314">
                  <c:v>173</c:v>
                </c:pt>
                <c:pt idx="315">
                  <c:v>139</c:v>
                </c:pt>
                <c:pt idx="316">
                  <c:v>101</c:v>
                </c:pt>
                <c:pt idx="317">
                  <c:v>108</c:v>
                </c:pt>
                <c:pt idx="318">
                  <c:v>150</c:v>
                </c:pt>
                <c:pt idx="319">
                  <c:v>120</c:v>
                </c:pt>
                <c:pt idx="320">
                  <c:v>142</c:v>
                </c:pt>
                <c:pt idx="321">
                  <c:v>162</c:v>
                </c:pt>
                <c:pt idx="322">
                  <c:v>155</c:v>
                </c:pt>
                <c:pt idx="323">
                  <c:v>177</c:v>
                </c:pt>
                <c:pt idx="324">
                  <c:v>152</c:v>
                </c:pt>
                <c:pt idx="325">
                  <c:v>128</c:v>
                </c:pt>
                <c:pt idx="326">
                  <c:v>166</c:v>
                </c:pt>
                <c:pt idx="327">
                  <c:v>149</c:v>
                </c:pt>
                <c:pt idx="328">
                  <c:v>211</c:v>
                </c:pt>
                <c:pt idx="329">
                  <c:v>201</c:v>
                </c:pt>
                <c:pt idx="330">
                  <c:v>129</c:v>
                </c:pt>
                <c:pt idx="331">
                  <c:v>172</c:v>
                </c:pt>
                <c:pt idx="332">
                  <c:v>107</c:v>
                </c:pt>
                <c:pt idx="333">
                  <c:v>91</c:v>
                </c:pt>
                <c:pt idx="334">
                  <c:v>154</c:v>
                </c:pt>
                <c:pt idx="335">
                  <c:v>172</c:v>
                </c:pt>
                <c:pt idx="336">
                  <c:v>149</c:v>
                </c:pt>
                <c:pt idx="337">
                  <c:v>186</c:v>
                </c:pt>
                <c:pt idx="338">
                  <c:v>154</c:v>
                </c:pt>
                <c:pt idx="339">
                  <c:v>114</c:v>
                </c:pt>
                <c:pt idx="340">
                  <c:v>95</c:v>
                </c:pt>
                <c:pt idx="341">
                  <c:v>183</c:v>
                </c:pt>
                <c:pt idx="342">
                  <c:v>191</c:v>
                </c:pt>
                <c:pt idx="343">
                  <c:v>185</c:v>
                </c:pt>
                <c:pt idx="344">
                  <c:v>109</c:v>
                </c:pt>
                <c:pt idx="345">
                  <c:v>173</c:v>
                </c:pt>
                <c:pt idx="346">
                  <c:v>163</c:v>
                </c:pt>
                <c:pt idx="347">
                  <c:v>210</c:v>
                </c:pt>
                <c:pt idx="348">
                  <c:v>117</c:v>
                </c:pt>
                <c:pt idx="349">
                  <c:v>162</c:v>
                </c:pt>
                <c:pt idx="350">
                  <c:v>169</c:v>
                </c:pt>
                <c:pt idx="351">
                  <c:v>103</c:v>
                </c:pt>
                <c:pt idx="352">
                  <c:v>121</c:v>
                </c:pt>
                <c:pt idx="353">
                  <c:v>108</c:v>
                </c:pt>
                <c:pt idx="354">
                  <c:v>148</c:v>
                </c:pt>
                <c:pt idx="355">
                  <c:v>154</c:v>
                </c:pt>
                <c:pt idx="356">
                  <c:v>155</c:v>
                </c:pt>
                <c:pt idx="357">
                  <c:v>203</c:v>
                </c:pt>
                <c:pt idx="358">
                  <c:v>153</c:v>
                </c:pt>
                <c:pt idx="359">
                  <c:v>222</c:v>
                </c:pt>
                <c:pt idx="360">
                  <c:v>121</c:v>
                </c:pt>
                <c:pt idx="361">
                  <c:v>195</c:v>
                </c:pt>
                <c:pt idx="362">
                  <c:v>146</c:v>
                </c:pt>
                <c:pt idx="363">
                  <c:v>131</c:v>
                </c:pt>
                <c:pt idx="364">
                  <c:v>170</c:v>
                </c:pt>
                <c:pt idx="365">
                  <c:v>175</c:v>
                </c:pt>
                <c:pt idx="366">
                  <c:v>165</c:v>
                </c:pt>
                <c:pt idx="367">
                  <c:v>198</c:v>
                </c:pt>
                <c:pt idx="368">
                  <c:v>214</c:v>
                </c:pt>
                <c:pt idx="369">
                  <c:v>166</c:v>
                </c:pt>
                <c:pt idx="370">
                  <c:v>136</c:v>
                </c:pt>
                <c:pt idx="371">
                  <c:v>194</c:v>
                </c:pt>
                <c:pt idx="372">
                  <c:v>149</c:v>
                </c:pt>
                <c:pt idx="373">
                  <c:v>172</c:v>
                </c:pt>
                <c:pt idx="374">
                  <c:v>149</c:v>
                </c:pt>
                <c:pt idx="375">
                  <c:v>137</c:v>
                </c:pt>
                <c:pt idx="376">
                  <c:v>139</c:v>
                </c:pt>
                <c:pt idx="377">
                  <c:v>131</c:v>
                </c:pt>
                <c:pt idx="378">
                  <c:v>116</c:v>
                </c:pt>
                <c:pt idx="379">
                  <c:v>211</c:v>
                </c:pt>
                <c:pt idx="380">
                  <c:v>202</c:v>
                </c:pt>
                <c:pt idx="381">
                  <c:v>159</c:v>
                </c:pt>
                <c:pt idx="382">
                  <c:v>103</c:v>
                </c:pt>
                <c:pt idx="383">
                  <c:v>137</c:v>
                </c:pt>
                <c:pt idx="384">
                  <c:v>200</c:v>
                </c:pt>
                <c:pt idx="385">
                  <c:v>163</c:v>
                </c:pt>
                <c:pt idx="386">
                  <c:v>187</c:v>
                </c:pt>
                <c:pt idx="387">
                  <c:v>165</c:v>
                </c:pt>
                <c:pt idx="388">
                  <c:v>158</c:v>
                </c:pt>
                <c:pt idx="389">
                  <c:v>245</c:v>
                </c:pt>
                <c:pt idx="390">
                  <c:v>148</c:v>
                </c:pt>
                <c:pt idx="391">
                  <c:v>95</c:v>
                </c:pt>
                <c:pt idx="392">
                  <c:v>130</c:v>
                </c:pt>
                <c:pt idx="393">
                  <c:v>165</c:v>
                </c:pt>
                <c:pt idx="394">
                  <c:v>186</c:v>
                </c:pt>
                <c:pt idx="395">
                  <c:v>146</c:v>
                </c:pt>
                <c:pt idx="396">
                  <c:v>188</c:v>
                </c:pt>
                <c:pt idx="397">
                  <c:v>159</c:v>
                </c:pt>
                <c:pt idx="398">
                  <c:v>151</c:v>
                </c:pt>
                <c:pt idx="399">
                  <c:v>171</c:v>
                </c:pt>
                <c:pt idx="400">
                  <c:v>157</c:v>
                </c:pt>
                <c:pt idx="401">
                  <c:v>161</c:v>
                </c:pt>
                <c:pt idx="402">
                  <c:v>112</c:v>
                </c:pt>
                <c:pt idx="403">
                  <c:v>212</c:v>
                </c:pt>
                <c:pt idx="404">
                  <c:v>181</c:v>
                </c:pt>
                <c:pt idx="405">
                  <c:v>130</c:v>
                </c:pt>
                <c:pt idx="406">
                  <c:v>125</c:v>
                </c:pt>
                <c:pt idx="407">
                  <c:v>172</c:v>
                </c:pt>
                <c:pt idx="408">
                  <c:v>155</c:v>
                </c:pt>
                <c:pt idx="409">
                  <c:v>176</c:v>
                </c:pt>
                <c:pt idx="410">
                  <c:v>161</c:v>
                </c:pt>
                <c:pt idx="411">
                  <c:v>148</c:v>
                </c:pt>
                <c:pt idx="412">
                  <c:v>164</c:v>
                </c:pt>
                <c:pt idx="413">
                  <c:v>185</c:v>
                </c:pt>
                <c:pt idx="414">
                  <c:v>107</c:v>
                </c:pt>
                <c:pt idx="415">
                  <c:v>176</c:v>
                </c:pt>
                <c:pt idx="416">
                  <c:v>178</c:v>
                </c:pt>
                <c:pt idx="417">
                  <c:v>140</c:v>
                </c:pt>
                <c:pt idx="418">
                  <c:v>138</c:v>
                </c:pt>
                <c:pt idx="419">
                  <c:v>144</c:v>
                </c:pt>
                <c:pt idx="420">
                  <c:v>163</c:v>
                </c:pt>
                <c:pt idx="421">
                  <c:v>122</c:v>
                </c:pt>
                <c:pt idx="422">
                  <c:v>157</c:v>
                </c:pt>
                <c:pt idx="423">
                  <c:v>146</c:v>
                </c:pt>
                <c:pt idx="424">
                  <c:v>117</c:v>
                </c:pt>
                <c:pt idx="425">
                  <c:v>95</c:v>
                </c:pt>
                <c:pt idx="426">
                  <c:v>109</c:v>
                </c:pt>
                <c:pt idx="427">
                  <c:v>156</c:v>
                </c:pt>
                <c:pt idx="428">
                  <c:v>155</c:v>
                </c:pt>
                <c:pt idx="429">
                  <c:v>142</c:v>
                </c:pt>
                <c:pt idx="430">
                  <c:v>128</c:v>
                </c:pt>
                <c:pt idx="431">
                  <c:v>125</c:v>
                </c:pt>
                <c:pt idx="432">
                  <c:v>136</c:v>
                </c:pt>
                <c:pt idx="433">
                  <c:v>186</c:v>
                </c:pt>
                <c:pt idx="434">
                  <c:v>123</c:v>
                </c:pt>
                <c:pt idx="435">
                  <c:v>118</c:v>
                </c:pt>
                <c:pt idx="436">
                  <c:v>150</c:v>
                </c:pt>
                <c:pt idx="437">
                  <c:v>211</c:v>
                </c:pt>
                <c:pt idx="438">
                  <c:v>131</c:v>
                </c:pt>
                <c:pt idx="439">
                  <c:v>177</c:v>
                </c:pt>
                <c:pt idx="440">
                  <c:v>111</c:v>
                </c:pt>
                <c:pt idx="441">
                  <c:v>105</c:v>
                </c:pt>
                <c:pt idx="442">
                  <c:v>155</c:v>
                </c:pt>
                <c:pt idx="443">
                  <c:v>152</c:v>
                </c:pt>
                <c:pt idx="444">
                  <c:v>123</c:v>
                </c:pt>
                <c:pt idx="445">
                  <c:v>155</c:v>
                </c:pt>
                <c:pt idx="446">
                  <c:v>132</c:v>
                </c:pt>
                <c:pt idx="447">
                  <c:v>125</c:v>
                </c:pt>
                <c:pt idx="448">
                  <c:v>147</c:v>
                </c:pt>
                <c:pt idx="449">
                  <c:v>134</c:v>
                </c:pt>
                <c:pt idx="450">
                  <c:v>154</c:v>
                </c:pt>
                <c:pt idx="451">
                  <c:v>167</c:v>
                </c:pt>
                <c:pt idx="452">
                  <c:v>120</c:v>
                </c:pt>
                <c:pt idx="453">
                  <c:v>100</c:v>
                </c:pt>
                <c:pt idx="454">
                  <c:v>230</c:v>
                </c:pt>
                <c:pt idx="455">
                  <c:v>146</c:v>
                </c:pt>
                <c:pt idx="456">
                  <c:v>141</c:v>
                </c:pt>
                <c:pt idx="457">
                  <c:v>140</c:v>
                </c:pt>
                <c:pt idx="458">
                  <c:v>186</c:v>
                </c:pt>
                <c:pt idx="459">
                  <c:v>177</c:v>
                </c:pt>
                <c:pt idx="460">
                  <c:v>145</c:v>
                </c:pt>
                <c:pt idx="461">
                  <c:v>156</c:v>
                </c:pt>
                <c:pt idx="462">
                  <c:v>130</c:v>
                </c:pt>
                <c:pt idx="463">
                  <c:v>139</c:v>
                </c:pt>
                <c:pt idx="464">
                  <c:v>136</c:v>
                </c:pt>
                <c:pt idx="465">
                  <c:v>232</c:v>
                </c:pt>
                <c:pt idx="466">
                  <c:v>167</c:v>
                </c:pt>
                <c:pt idx="467">
                  <c:v>217</c:v>
                </c:pt>
                <c:pt idx="468">
                  <c:v>171</c:v>
                </c:pt>
                <c:pt idx="469">
                  <c:v>148</c:v>
                </c:pt>
                <c:pt idx="470">
                  <c:v>137</c:v>
                </c:pt>
                <c:pt idx="471">
                  <c:v>176</c:v>
                </c:pt>
                <c:pt idx="472">
                  <c:v>198</c:v>
                </c:pt>
                <c:pt idx="473">
                  <c:v>172</c:v>
                </c:pt>
                <c:pt idx="474">
                  <c:v>177</c:v>
                </c:pt>
                <c:pt idx="475">
                  <c:v>136</c:v>
                </c:pt>
                <c:pt idx="476">
                  <c:v>151</c:v>
                </c:pt>
                <c:pt idx="477">
                  <c:v>161</c:v>
                </c:pt>
                <c:pt idx="478">
                  <c:v>212</c:v>
                </c:pt>
                <c:pt idx="479">
                  <c:v>187</c:v>
                </c:pt>
              </c:numCache>
            </c:numRef>
          </c:xVal>
          <c:yVal>
            <c:numRef>
              <c:f>'Scatter Plots &amp; Bubble Charts'!$C$2:$C$481</c:f>
              <c:numCache>
                <c:formatCode>General</c:formatCode>
                <c:ptCount val="480"/>
                <c:pt idx="0">
                  <c:v>69</c:v>
                </c:pt>
                <c:pt idx="1">
                  <c:v>79</c:v>
                </c:pt>
                <c:pt idx="2">
                  <c:v>77</c:v>
                </c:pt>
                <c:pt idx="3">
                  <c:v>69</c:v>
                </c:pt>
                <c:pt idx="4">
                  <c:v>95</c:v>
                </c:pt>
                <c:pt idx="5">
                  <c:v>91</c:v>
                </c:pt>
                <c:pt idx="6">
                  <c:v>67</c:v>
                </c:pt>
                <c:pt idx="7">
                  <c:v>73</c:v>
                </c:pt>
                <c:pt idx="8">
                  <c:v>83</c:v>
                </c:pt>
                <c:pt idx="9">
                  <c:v>85</c:v>
                </c:pt>
                <c:pt idx="10">
                  <c:v>65</c:v>
                </c:pt>
                <c:pt idx="11">
                  <c:v>72</c:v>
                </c:pt>
                <c:pt idx="12">
                  <c:v>82</c:v>
                </c:pt>
                <c:pt idx="13">
                  <c:v>97</c:v>
                </c:pt>
                <c:pt idx="14">
                  <c:v>76</c:v>
                </c:pt>
                <c:pt idx="15">
                  <c:v>79</c:v>
                </c:pt>
                <c:pt idx="16">
                  <c:v>91</c:v>
                </c:pt>
                <c:pt idx="17">
                  <c:v>65</c:v>
                </c:pt>
                <c:pt idx="18">
                  <c:v>82</c:v>
                </c:pt>
                <c:pt idx="19">
                  <c:v>95</c:v>
                </c:pt>
                <c:pt idx="20">
                  <c:v>69</c:v>
                </c:pt>
                <c:pt idx="21">
                  <c:v>71</c:v>
                </c:pt>
                <c:pt idx="22">
                  <c:v>90</c:v>
                </c:pt>
                <c:pt idx="23">
                  <c:v>85</c:v>
                </c:pt>
                <c:pt idx="24">
                  <c:v>94</c:v>
                </c:pt>
                <c:pt idx="25">
                  <c:v>85</c:v>
                </c:pt>
                <c:pt idx="26">
                  <c:v>74</c:v>
                </c:pt>
                <c:pt idx="27">
                  <c:v>95</c:v>
                </c:pt>
                <c:pt idx="28">
                  <c:v>86</c:v>
                </c:pt>
                <c:pt idx="29">
                  <c:v>87</c:v>
                </c:pt>
                <c:pt idx="30">
                  <c:v>85</c:v>
                </c:pt>
                <c:pt idx="31">
                  <c:v>102</c:v>
                </c:pt>
                <c:pt idx="32">
                  <c:v>68</c:v>
                </c:pt>
                <c:pt idx="33">
                  <c:v>65</c:v>
                </c:pt>
                <c:pt idx="34">
                  <c:v>76</c:v>
                </c:pt>
                <c:pt idx="35">
                  <c:v>79</c:v>
                </c:pt>
                <c:pt idx="36">
                  <c:v>86</c:v>
                </c:pt>
                <c:pt idx="37">
                  <c:v>68</c:v>
                </c:pt>
                <c:pt idx="38">
                  <c:v>75</c:v>
                </c:pt>
                <c:pt idx="39">
                  <c:v>66</c:v>
                </c:pt>
                <c:pt idx="40">
                  <c:v>66</c:v>
                </c:pt>
                <c:pt idx="41">
                  <c:v>62</c:v>
                </c:pt>
                <c:pt idx="42">
                  <c:v>62</c:v>
                </c:pt>
                <c:pt idx="43">
                  <c:v>93</c:v>
                </c:pt>
                <c:pt idx="44">
                  <c:v>90</c:v>
                </c:pt>
                <c:pt idx="45">
                  <c:v>88</c:v>
                </c:pt>
                <c:pt idx="46">
                  <c:v>83</c:v>
                </c:pt>
                <c:pt idx="47">
                  <c:v>63</c:v>
                </c:pt>
                <c:pt idx="48">
                  <c:v>73</c:v>
                </c:pt>
                <c:pt idx="49">
                  <c:v>116</c:v>
                </c:pt>
                <c:pt idx="50">
                  <c:v>80</c:v>
                </c:pt>
                <c:pt idx="51">
                  <c:v>93</c:v>
                </c:pt>
                <c:pt idx="52">
                  <c:v>92</c:v>
                </c:pt>
                <c:pt idx="53">
                  <c:v>73</c:v>
                </c:pt>
                <c:pt idx="54">
                  <c:v>88</c:v>
                </c:pt>
                <c:pt idx="55">
                  <c:v>91</c:v>
                </c:pt>
                <c:pt idx="56">
                  <c:v>82</c:v>
                </c:pt>
                <c:pt idx="57">
                  <c:v>86</c:v>
                </c:pt>
                <c:pt idx="58">
                  <c:v>82</c:v>
                </c:pt>
                <c:pt idx="59">
                  <c:v>95</c:v>
                </c:pt>
                <c:pt idx="60">
                  <c:v>55</c:v>
                </c:pt>
                <c:pt idx="61">
                  <c:v>83</c:v>
                </c:pt>
                <c:pt idx="62">
                  <c:v>103</c:v>
                </c:pt>
                <c:pt idx="63">
                  <c:v>94</c:v>
                </c:pt>
                <c:pt idx="64">
                  <c:v>66</c:v>
                </c:pt>
                <c:pt idx="65">
                  <c:v>79</c:v>
                </c:pt>
                <c:pt idx="66">
                  <c:v>72</c:v>
                </c:pt>
                <c:pt idx="67">
                  <c:v>78</c:v>
                </c:pt>
                <c:pt idx="68">
                  <c:v>62</c:v>
                </c:pt>
                <c:pt idx="69">
                  <c:v>56</c:v>
                </c:pt>
                <c:pt idx="70">
                  <c:v>55</c:v>
                </c:pt>
                <c:pt idx="71">
                  <c:v>73</c:v>
                </c:pt>
                <c:pt idx="72">
                  <c:v>81</c:v>
                </c:pt>
                <c:pt idx="73">
                  <c:v>80</c:v>
                </c:pt>
                <c:pt idx="74">
                  <c:v>67</c:v>
                </c:pt>
                <c:pt idx="75">
                  <c:v>99</c:v>
                </c:pt>
                <c:pt idx="76">
                  <c:v>84</c:v>
                </c:pt>
                <c:pt idx="77">
                  <c:v>97</c:v>
                </c:pt>
                <c:pt idx="78">
                  <c:v>67</c:v>
                </c:pt>
                <c:pt idx="79">
                  <c:v>78</c:v>
                </c:pt>
                <c:pt idx="80">
                  <c:v>95</c:v>
                </c:pt>
                <c:pt idx="81">
                  <c:v>74</c:v>
                </c:pt>
                <c:pt idx="82">
                  <c:v>93</c:v>
                </c:pt>
                <c:pt idx="83">
                  <c:v>101</c:v>
                </c:pt>
                <c:pt idx="84">
                  <c:v>75</c:v>
                </c:pt>
                <c:pt idx="85">
                  <c:v>92</c:v>
                </c:pt>
                <c:pt idx="86">
                  <c:v>98</c:v>
                </c:pt>
                <c:pt idx="87">
                  <c:v>72</c:v>
                </c:pt>
                <c:pt idx="88">
                  <c:v>93</c:v>
                </c:pt>
                <c:pt idx="89">
                  <c:v>103</c:v>
                </c:pt>
                <c:pt idx="90">
                  <c:v>63</c:v>
                </c:pt>
                <c:pt idx="91">
                  <c:v>83</c:v>
                </c:pt>
                <c:pt idx="92">
                  <c:v>68</c:v>
                </c:pt>
                <c:pt idx="93">
                  <c:v>64</c:v>
                </c:pt>
                <c:pt idx="94">
                  <c:v>68</c:v>
                </c:pt>
                <c:pt idx="95">
                  <c:v>43</c:v>
                </c:pt>
                <c:pt idx="96">
                  <c:v>91</c:v>
                </c:pt>
                <c:pt idx="97">
                  <c:v>96</c:v>
                </c:pt>
                <c:pt idx="98">
                  <c:v>86</c:v>
                </c:pt>
                <c:pt idx="99">
                  <c:v>86</c:v>
                </c:pt>
                <c:pt idx="100">
                  <c:v>83</c:v>
                </c:pt>
                <c:pt idx="101">
                  <c:v>75</c:v>
                </c:pt>
                <c:pt idx="102">
                  <c:v>90</c:v>
                </c:pt>
                <c:pt idx="103">
                  <c:v>69</c:v>
                </c:pt>
                <c:pt idx="104">
                  <c:v>74</c:v>
                </c:pt>
                <c:pt idx="105">
                  <c:v>86</c:v>
                </c:pt>
                <c:pt idx="106">
                  <c:v>87</c:v>
                </c:pt>
                <c:pt idx="107">
                  <c:v>71</c:v>
                </c:pt>
                <c:pt idx="108">
                  <c:v>77</c:v>
                </c:pt>
                <c:pt idx="109">
                  <c:v>88</c:v>
                </c:pt>
                <c:pt idx="110">
                  <c:v>84</c:v>
                </c:pt>
                <c:pt idx="111">
                  <c:v>100</c:v>
                </c:pt>
                <c:pt idx="112">
                  <c:v>85</c:v>
                </c:pt>
                <c:pt idx="113">
                  <c:v>93</c:v>
                </c:pt>
                <c:pt idx="114">
                  <c:v>95</c:v>
                </c:pt>
                <c:pt idx="115">
                  <c:v>71</c:v>
                </c:pt>
                <c:pt idx="116">
                  <c:v>85</c:v>
                </c:pt>
                <c:pt idx="117">
                  <c:v>101</c:v>
                </c:pt>
                <c:pt idx="118">
                  <c:v>66</c:v>
                </c:pt>
                <c:pt idx="119">
                  <c:v>101</c:v>
                </c:pt>
                <c:pt idx="120">
                  <c:v>67</c:v>
                </c:pt>
                <c:pt idx="121">
                  <c:v>70</c:v>
                </c:pt>
                <c:pt idx="122">
                  <c:v>72</c:v>
                </c:pt>
                <c:pt idx="123">
                  <c:v>80</c:v>
                </c:pt>
                <c:pt idx="124">
                  <c:v>67</c:v>
                </c:pt>
                <c:pt idx="125">
                  <c:v>83</c:v>
                </c:pt>
                <c:pt idx="126">
                  <c:v>76</c:v>
                </c:pt>
                <c:pt idx="127">
                  <c:v>72</c:v>
                </c:pt>
                <c:pt idx="128">
                  <c:v>58</c:v>
                </c:pt>
                <c:pt idx="129">
                  <c:v>67</c:v>
                </c:pt>
                <c:pt idx="130">
                  <c:v>78</c:v>
                </c:pt>
                <c:pt idx="131">
                  <c:v>92</c:v>
                </c:pt>
                <c:pt idx="132">
                  <c:v>89</c:v>
                </c:pt>
                <c:pt idx="133">
                  <c:v>87</c:v>
                </c:pt>
                <c:pt idx="134">
                  <c:v>91</c:v>
                </c:pt>
                <c:pt idx="135">
                  <c:v>83</c:v>
                </c:pt>
                <c:pt idx="136">
                  <c:v>68</c:v>
                </c:pt>
                <c:pt idx="137">
                  <c:v>51</c:v>
                </c:pt>
                <c:pt idx="138">
                  <c:v>92</c:v>
                </c:pt>
                <c:pt idx="139">
                  <c:v>63</c:v>
                </c:pt>
                <c:pt idx="140">
                  <c:v>91</c:v>
                </c:pt>
                <c:pt idx="141">
                  <c:v>105</c:v>
                </c:pt>
                <c:pt idx="142">
                  <c:v>96</c:v>
                </c:pt>
                <c:pt idx="143">
                  <c:v>89</c:v>
                </c:pt>
                <c:pt idx="144">
                  <c:v>93</c:v>
                </c:pt>
                <c:pt idx="145">
                  <c:v>86</c:v>
                </c:pt>
                <c:pt idx="146">
                  <c:v>71</c:v>
                </c:pt>
                <c:pt idx="147">
                  <c:v>92</c:v>
                </c:pt>
                <c:pt idx="148">
                  <c:v>98</c:v>
                </c:pt>
                <c:pt idx="149">
                  <c:v>101</c:v>
                </c:pt>
                <c:pt idx="150">
                  <c:v>67</c:v>
                </c:pt>
                <c:pt idx="151">
                  <c:v>56</c:v>
                </c:pt>
                <c:pt idx="152">
                  <c:v>67</c:v>
                </c:pt>
                <c:pt idx="153">
                  <c:v>81</c:v>
                </c:pt>
                <c:pt idx="154">
                  <c:v>93</c:v>
                </c:pt>
                <c:pt idx="155">
                  <c:v>80</c:v>
                </c:pt>
                <c:pt idx="156">
                  <c:v>67</c:v>
                </c:pt>
                <c:pt idx="157">
                  <c:v>81</c:v>
                </c:pt>
                <c:pt idx="158">
                  <c:v>88</c:v>
                </c:pt>
                <c:pt idx="159">
                  <c:v>79</c:v>
                </c:pt>
                <c:pt idx="160">
                  <c:v>83</c:v>
                </c:pt>
                <c:pt idx="161">
                  <c:v>83</c:v>
                </c:pt>
                <c:pt idx="162">
                  <c:v>73</c:v>
                </c:pt>
                <c:pt idx="163">
                  <c:v>77</c:v>
                </c:pt>
                <c:pt idx="164">
                  <c:v>82</c:v>
                </c:pt>
                <c:pt idx="165">
                  <c:v>71</c:v>
                </c:pt>
                <c:pt idx="166">
                  <c:v>74</c:v>
                </c:pt>
                <c:pt idx="167">
                  <c:v>99</c:v>
                </c:pt>
                <c:pt idx="168">
                  <c:v>89</c:v>
                </c:pt>
                <c:pt idx="169">
                  <c:v>71</c:v>
                </c:pt>
                <c:pt idx="170">
                  <c:v>90</c:v>
                </c:pt>
                <c:pt idx="171">
                  <c:v>79</c:v>
                </c:pt>
                <c:pt idx="172">
                  <c:v>69</c:v>
                </c:pt>
                <c:pt idx="173">
                  <c:v>75</c:v>
                </c:pt>
                <c:pt idx="174">
                  <c:v>100</c:v>
                </c:pt>
                <c:pt idx="175">
                  <c:v>95</c:v>
                </c:pt>
                <c:pt idx="176">
                  <c:v>88</c:v>
                </c:pt>
                <c:pt idx="177">
                  <c:v>83</c:v>
                </c:pt>
                <c:pt idx="178">
                  <c:v>95</c:v>
                </c:pt>
                <c:pt idx="179">
                  <c:v>95</c:v>
                </c:pt>
                <c:pt idx="180">
                  <c:v>78</c:v>
                </c:pt>
                <c:pt idx="181">
                  <c:v>61</c:v>
                </c:pt>
                <c:pt idx="182">
                  <c:v>76</c:v>
                </c:pt>
                <c:pt idx="183">
                  <c:v>67</c:v>
                </c:pt>
                <c:pt idx="184">
                  <c:v>62</c:v>
                </c:pt>
                <c:pt idx="185">
                  <c:v>78</c:v>
                </c:pt>
                <c:pt idx="186">
                  <c:v>75</c:v>
                </c:pt>
                <c:pt idx="187">
                  <c:v>76</c:v>
                </c:pt>
                <c:pt idx="188">
                  <c:v>80</c:v>
                </c:pt>
                <c:pt idx="189">
                  <c:v>93</c:v>
                </c:pt>
                <c:pt idx="190">
                  <c:v>71</c:v>
                </c:pt>
                <c:pt idx="191">
                  <c:v>96</c:v>
                </c:pt>
                <c:pt idx="192">
                  <c:v>80</c:v>
                </c:pt>
                <c:pt idx="193">
                  <c:v>88</c:v>
                </c:pt>
                <c:pt idx="194">
                  <c:v>87</c:v>
                </c:pt>
                <c:pt idx="195">
                  <c:v>70</c:v>
                </c:pt>
                <c:pt idx="196">
                  <c:v>95</c:v>
                </c:pt>
                <c:pt idx="197">
                  <c:v>78</c:v>
                </c:pt>
                <c:pt idx="198">
                  <c:v>85</c:v>
                </c:pt>
                <c:pt idx="199">
                  <c:v>82</c:v>
                </c:pt>
                <c:pt idx="200">
                  <c:v>83</c:v>
                </c:pt>
                <c:pt idx="201">
                  <c:v>76</c:v>
                </c:pt>
                <c:pt idx="202">
                  <c:v>79</c:v>
                </c:pt>
                <c:pt idx="203">
                  <c:v>66</c:v>
                </c:pt>
                <c:pt idx="204">
                  <c:v>88</c:v>
                </c:pt>
                <c:pt idx="205">
                  <c:v>97</c:v>
                </c:pt>
                <c:pt idx="206">
                  <c:v>90</c:v>
                </c:pt>
                <c:pt idx="207">
                  <c:v>89</c:v>
                </c:pt>
                <c:pt idx="208">
                  <c:v>86</c:v>
                </c:pt>
                <c:pt idx="209">
                  <c:v>97</c:v>
                </c:pt>
                <c:pt idx="210">
                  <c:v>66</c:v>
                </c:pt>
                <c:pt idx="211">
                  <c:v>71</c:v>
                </c:pt>
                <c:pt idx="212">
                  <c:v>73</c:v>
                </c:pt>
                <c:pt idx="213">
                  <c:v>68</c:v>
                </c:pt>
                <c:pt idx="214">
                  <c:v>90</c:v>
                </c:pt>
                <c:pt idx="215">
                  <c:v>90</c:v>
                </c:pt>
                <c:pt idx="216">
                  <c:v>89</c:v>
                </c:pt>
                <c:pt idx="217">
                  <c:v>96</c:v>
                </c:pt>
                <c:pt idx="218">
                  <c:v>69</c:v>
                </c:pt>
                <c:pt idx="219">
                  <c:v>75</c:v>
                </c:pt>
                <c:pt idx="220">
                  <c:v>72</c:v>
                </c:pt>
                <c:pt idx="221">
                  <c:v>83</c:v>
                </c:pt>
                <c:pt idx="222">
                  <c:v>79</c:v>
                </c:pt>
                <c:pt idx="223">
                  <c:v>76</c:v>
                </c:pt>
                <c:pt idx="224">
                  <c:v>83</c:v>
                </c:pt>
                <c:pt idx="225">
                  <c:v>84</c:v>
                </c:pt>
                <c:pt idx="226">
                  <c:v>73</c:v>
                </c:pt>
                <c:pt idx="227">
                  <c:v>89</c:v>
                </c:pt>
                <c:pt idx="228">
                  <c:v>71</c:v>
                </c:pt>
                <c:pt idx="229">
                  <c:v>78</c:v>
                </c:pt>
                <c:pt idx="230">
                  <c:v>69</c:v>
                </c:pt>
                <c:pt idx="231">
                  <c:v>88</c:v>
                </c:pt>
                <c:pt idx="232">
                  <c:v>85</c:v>
                </c:pt>
                <c:pt idx="233">
                  <c:v>88</c:v>
                </c:pt>
                <c:pt idx="234">
                  <c:v>82</c:v>
                </c:pt>
                <c:pt idx="235">
                  <c:v>72</c:v>
                </c:pt>
                <c:pt idx="236">
                  <c:v>94</c:v>
                </c:pt>
                <c:pt idx="237">
                  <c:v>88</c:v>
                </c:pt>
                <c:pt idx="238">
                  <c:v>96</c:v>
                </c:pt>
                <c:pt idx="239">
                  <c:v>94</c:v>
                </c:pt>
                <c:pt idx="240">
                  <c:v>84</c:v>
                </c:pt>
                <c:pt idx="241">
                  <c:v>97</c:v>
                </c:pt>
                <c:pt idx="242">
                  <c:v>75</c:v>
                </c:pt>
                <c:pt idx="243">
                  <c:v>67</c:v>
                </c:pt>
                <c:pt idx="244">
                  <c:v>59</c:v>
                </c:pt>
                <c:pt idx="245">
                  <c:v>88</c:v>
                </c:pt>
                <c:pt idx="246">
                  <c:v>75</c:v>
                </c:pt>
                <c:pt idx="247">
                  <c:v>82</c:v>
                </c:pt>
                <c:pt idx="248">
                  <c:v>68</c:v>
                </c:pt>
                <c:pt idx="249">
                  <c:v>79</c:v>
                </c:pt>
                <c:pt idx="250">
                  <c:v>74</c:v>
                </c:pt>
                <c:pt idx="251">
                  <c:v>63</c:v>
                </c:pt>
                <c:pt idx="252">
                  <c:v>74</c:v>
                </c:pt>
                <c:pt idx="253">
                  <c:v>72</c:v>
                </c:pt>
                <c:pt idx="254">
                  <c:v>81</c:v>
                </c:pt>
                <c:pt idx="255">
                  <c:v>90</c:v>
                </c:pt>
                <c:pt idx="256">
                  <c:v>86</c:v>
                </c:pt>
                <c:pt idx="257">
                  <c:v>86</c:v>
                </c:pt>
                <c:pt idx="258">
                  <c:v>92</c:v>
                </c:pt>
                <c:pt idx="259">
                  <c:v>86</c:v>
                </c:pt>
                <c:pt idx="260">
                  <c:v>72</c:v>
                </c:pt>
                <c:pt idx="261">
                  <c:v>61</c:v>
                </c:pt>
                <c:pt idx="262">
                  <c:v>97</c:v>
                </c:pt>
                <c:pt idx="263">
                  <c:v>84</c:v>
                </c:pt>
                <c:pt idx="264">
                  <c:v>100</c:v>
                </c:pt>
                <c:pt idx="265">
                  <c:v>89</c:v>
                </c:pt>
                <c:pt idx="266">
                  <c:v>95</c:v>
                </c:pt>
                <c:pt idx="267">
                  <c:v>74</c:v>
                </c:pt>
                <c:pt idx="268">
                  <c:v>89</c:v>
                </c:pt>
                <c:pt idx="269">
                  <c:v>89</c:v>
                </c:pt>
                <c:pt idx="270">
                  <c:v>87</c:v>
                </c:pt>
                <c:pt idx="271">
                  <c:v>75</c:v>
                </c:pt>
                <c:pt idx="272">
                  <c:v>62</c:v>
                </c:pt>
                <c:pt idx="273">
                  <c:v>59</c:v>
                </c:pt>
                <c:pt idx="274">
                  <c:v>75</c:v>
                </c:pt>
                <c:pt idx="275">
                  <c:v>84</c:v>
                </c:pt>
                <c:pt idx="276">
                  <c:v>87</c:v>
                </c:pt>
                <c:pt idx="277">
                  <c:v>64</c:v>
                </c:pt>
                <c:pt idx="278">
                  <c:v>87</c:v>
                </c:pt>
                <c:pt idx="279">
                  <c:v>65</c:v>
                </c:pt>
                <c:pt idx="280">
                  <c:v>70</c:v>
                </c:pt>
                <c:pt idx="281">
                  <c:v>78</c:v>
                </c:pt>
                <c:pt idx="282">
                  <c:v>92</c:v>
                </c:pt>
                <c:pt idx="283">
                  <c:v>80</c:v>
                </c:pt>
                <c:pt idx="284">
                  <c:v>75</c:v>
                </c:pt>
                <c:pt idx="285">
                  <c:v>65</c:v>
                </c:pt>
                <c:pt idx="286">
                  <c:v>88</c:v>
                </c:pt>
                <c:pt idx="287">
                  <c:v>91</c:v>
                </c:pt>
                <c:pt idx="288">
                  <c:v>79</c:v>
                </c:pt>
                <c:pt idx="289">
                  <c:v>86</c:v>
                </c:pt>
                <c:pt idx="290">
                  <c:v>85</c:v>
                </c:pt>
                <c:pt idx="291">
                  <c:v>95</c:v>
                </c:pt>
                <c:pt idx="292">
                  <c:v>74</c:v>
                </c:pt>
                <c:pt idx="293">
                  <c:v>93</c:v>
                </c:pt>
                <c:pt idx="294">
                  <c:v>97</c:v>
                </c:pt>
                <c:pt idx="295">
                  <c:v>86</c:v>
                </c:pt>
                <c:pt idx="296">
                  <c:v>95</c:v>
                </c:pt>
                <c:pt idx="297">
                  <c:v>83</c:v>
                </c:pt>
                <c:pt idx="298">
                  <c:v>70</c:v>
                </c:pt>
                <c:pt idx="299">
                  <c:v>103</c:v>
                </c:pt>
                <c:pt idx="300">
                  <c:v>57</c:v>
                </c:pt>
                <c:pt idx="301">
                  <c:v>90</c:v>
                </c:pt>
                <c:pt idx="302">
                  <c:v>90</c:v>
                </c:pt>
                <c:pt idx="303">
                  <c:v>81</c:v>
                </c:pt>
                <c:pt idx="304">
                  <c:v>80</c:v>
                </c:pt>
                <c:pt idx="305">
                  <c:v>65</c:v>
                </c:pt>
                <c:pt idx="306">
                  <c:v>69</c:v>
                </c:pt>
                <c:pt idx="307">
                  <c:v>69</c:v>
                </c:pt>
                <c:pt idx="308">
                  <c:v>85</c:v>
                </c:pt>
                <c:pt idx="309">
                  <c:v>67</c:v>
                </c:pt>
                <c:pt idx="310">
                  <c:v>91</c:v>
                </c:pt>
                <c:pt idx="311">
                  <c:v>96</c:v>
                </c:pt>
                <c:pt idx="312">
                  <c:v>77</c:v>
                </c:pt>
                <c:pt idx="313">
                  <c:v>66</c:v>
                </c:pt>
                <c:pt idx="314">
                  <c:v>83</c:v>
                </c:pt>
                <c:pt idx="315">
                  <c:v>91</c:v>
                </c:pt>
                <c:pt idx="316">
                  <c:v>61</c:v>
                </c:pt>
                <c:pt idx="317">
                  <c:v>76</c:v>
                </c:pt>
                <c:pt idx="318">
                  <c:v>86</c:v>
                </c:pt>
                <c:pt idx="319">
                  <c:v>80</c:v>
                </c:pt>
                <c:pt idx="320">
                  <c:v>94</c:v>
                </c:pt>
                <c:pt idx="321">
                  <c:v>92</c:v>
                </c:pt>
                <c:pt idx="322">
                  <c:v>80</c:v>
                </c:pt>
                <c:pt idx="323">
                  <c:v>88</c:v>
                </c:pt>
                <c:pt idx="324">
                  <c:v>81</c:v>
                </c:pt>
                <c:pt idx="325">
                  <c:v>79</c:v>
                </c:pt>
                <c:pt idx="326">
                  <c:v>97</c:v>
                </c:pt>
                <c:pt idx="327">
                  <c:v>75</c:v>
                </c:pt>
                <c:pt idx="328">
                  <c:v>89</c:v>
                </c:pt>
                <c:pt idx="329">
                  <c:v>95</c:v>
                </c:pt>
                <c:pt idx="330">
                  <c:v>71</c:v>
                </c:pt>
                <c:pt idx="331">
                  <c:v>91</c:v>
                </c:pt>
                <c:pt idx="332">
                  <c:v>72</c:v>
                </c:pt>
                <c:pt idx="333">
                  <c:v>71</c:v>
                </c:pt>
                <c:pt idx="334">
                  <c:v>80</c:v>
                </c:pt>
                <c:pt idx="335">
                  <c:v>94</c:v>
                </c:pt>
                <c:pt idx="336">
                  <c:v>72</c:v>
                </c:pt>
                <c:pt idx="337">
                  <c:v>81</c:v>
                </c:pt>
                <c:pt idx="338">
                  <c:v>80</c:v>
                </c:pt>
                <c:pt idx="339">
                  <c:v>74</c:v>
                </c:pt>
                <c:pt idx="340">
                  <c:v>56</c:v>
                </c:pt>
                <c:pt idx="341">
                  <c:v>79</c:v>
                </c:pt>
                <c:pt idx="342">
                  <c:v>69</c:v>
                </c:pt>
                <c:pt idx="343">
                  <c:v>96</c:v>
                </c:pt>
                <c:pt idx="344">
                  <c:v>67</c:v>
                </c:pt>
                <c:pt idx="345">
                  <c:v>89</c:v>
                </c:pt>
                <c:pt idx="346">
                  <c:v>73</c:v>
                </c:pt>
                <c:pt idx="347">
                  <c:v>96</c:v>
                </c:pt>
                <c:pt idx="348">
                  <c:v>82</c:v>
                </c:pt>
                <c:pt idx="349">
                  <c:v>90</c:v>
                </c:pt>
                <c:pt idx="350">
                  <c:v>95</c:v>
                </c:pt>
                <c:pt idx="351">
                  <c:v>63</c:v>
                </c:pt>
                <c:pt idx="352">
                  <c:v>86</c:v>
                </c:pt>
                <c:pt idx="353">
                  <c:v>77</c:v>
                </c:pt>
                <c:pt idx="354">
                  <c:v>71</c:v>
                </c:pt>
                <c:pt idx="355">
                  <c:v>79</c:v>
                </c:pt>
                <c:pt idx="356">
                  <c:v>86</c:v>
                </c:pt>
                <c:pt idx="357">
                  <c:v>90</c:v>
                </c:pt>
                <c:pt idx="358">
                  <c:v>102</c:v>
                </c:pt>
                <c:pt idx="359">
                  <c:v>97</c:v>
                </c:pt>
                <c:pt idx="360">
                  <c:v>76</c:v>
                </c:pt>
                <c:pt idx="361">
                  <c:v>94</c:v>
                </c:pt>
                <c:pt idx="362">
                  <c:v>55</c:v>
                </c:pt>
                <c:pt idx="363">
                  <c:v>72</c:v>
                </c:pt>
                <c:pt idx="364">
                  <c:v>79</c:v>
                </c:pt>
                <c:pt idx="365">
                  <c:v>90</c:v>
                </c:pt>
                <c:pt idx="366">
                  <c:v>81</c:v>
                </c:pt>
                <c:pt idx="367">
                  <c:v>73</c:v>
                </c:pt>
                <c:pt idx="368">
                  <c:v>93</c:v>
                </c:pt>
                <c:pt idx="369">
                  <c:v>64</c:v>
                </c:pt>
                <c:pt idx="370">
                  <c:v>68</c:v>
                </c:pt>
                <c:pt idx="371">
                  <c:v>98</c:v>
                </c:pt>
                <c:pt idx="372">
                  <c:v>75</c:v>
                </c:pt>
                <c:pt idx="373">
                  <c:v>97</c:v>
                </c:pt>
                <c:pt idx="374">
                  <c:v>94</c:v>
                </c:pt>
                <c:pt idx="375">
                  <c:v>61</c:v>
                </c:pt>
                <c:pt idx="376">
                  <c:v>74</c:v>
                </c:pt>
                <c:pt idx="377">
                  <c:v>66</c:v>
                </c:pt>
                <c:pt idx="378">
                  <c:v>86</c:v>
                </c:pt>
                <c:pt idx="379">
                  <c:v>85</c:v>
                </c:pt>
                <c:pt idx="380">
                  <c:v>83</c:v>
                </c:pt>
                <c:pt idx="381">
                  <c:v>88</c:v>
                </c:pt>
                <c:pt idx="382">
                  <c:v>94</c:v>
                </c:pt>
                <c:pt idx="383">
                  <c:v>69</c:v>
                </c:pt>
                <c:pt idx="384">
                  <c:v>93</c:v>
                </c:pt>
                <c:pt idx="385">
                  <c:v>88</c:v>
                </c:pt>
                <c:pt idx="386">
                  <c:v>89</c:v>
                </c:pt>
                <c:pt idx="387">
                  <c:v>69</c:v>
                </c:pt>
                <c:pt idx="388">
                  <c:v>81</c:v>
                </c:pt>
                <c:pt idx="389">
                  <c:v>95</c:v>
                </c:pt>
                <c:pt idx="390">
                  <c:v>51</c:v>
                </c:pt>
                <c:pt idx="391">
                  <c:v>62</c:v>
                </c:pt>
                <c:pt idx="392">
                  <c:v>74</c:v>
                </c:pt>
                <c:pt idx="393">
                  <c:v>92</c:v>
                </c:pt>
                <c:pt idx="394">
                  <c:v>96</c:v>
                </c:pt>
                <c:pt idx="395">
                  <c:v>76</c:v>
                </c:pt>
                <c:pt idx="396">
                  <c:v>71</c:v>
                </c:pt>
                <c:pt idx="397">
                  <c:v>74</c:v>
                </c:pt>
                <c:pt idx="398">
                  <c:v>66</c:v>
                </c:pt>
                <c:pt idx="399">
                  <c:v>92</c:v>
                </c:pt>
                <c:pt idx="400">
                  <c:v>74</c:v>
                </c:pt>
                <c:pt idx="401">
                  <c:v>94</c:v>
                </c:pt>
                <c:pt idx="402">
                  <c:v>86</c:v>
                </c:pt>
                <c:pt idx="403">
                  <c:v>85</c:v>
                </c:pt>
                <c:pt idx="404">
                  <c:v>96</c:v>
                </c:pt>
                <c:pt idx="405">
                  <c:v>81</c:v>
                </c:pt>
                <c:pt idx="406">
                  <c:v>97</c:v>
                </c:pt>
                <c:pt idx="407">
                  <c:v>66</c:v>
                </c:pt>
                <c:pt idx="408">
                  <c:v>90</c:v>
                </c:pt>
                <c:pt idx="409">
                  <c:v>91</c:v>
                </c:pt>
                <c:pt idx="410">
                  <c:v>86</c:v>
                </c:pt>
                <c:pt idx="411">
                  <c:v>63</c:v>
                </c:pt>
                <c:pt idx="412">
                  <c:v>78</c:v>
                </c:pt>
                <c:pt idx="413">
                  <c:v>74</c:v>
                </c:pt>
                <c:pt idx="414">
                  <c:v>76</c:v>
                </c:pt>
                <c:pt idx="415">
                  <c:v>93</c:v>
                </c:pt>
                <c:pt idx="416">
                  <c:v>97</c:v>
                </c:pt>
                <c:pt idx="417">
                  <c:v>73</c:v>
                </c:pt>
                <c:pt idx="418">
                  <c:v>92</c:v>
                </c:pt>
                <c:pt idx="419">
                  <c:v>85</c:v>
                </c:pt>
                <c:pt idx="420">
                  <c:v>70</c:v>
                </c:pt>
                <c:pt idx="421">
                  <c:v>77</c:v>
                </c:pt>
                <c:pt idx="422">
                  <c:v>73</c:v>
                </c:pt>
                <c:pt idx="423">
                  <c:v>88</c:v>
                </c:pt>
                <c:pt idx="424">
                  <c:v>77</c:v>
                </c:pt>
                <c:pt idx="425">
                  <c:v>89</c:v>
                </c:pt>
                <c:pt idx="426">
                  <c:v>77</c:v>
                </c:pt>
                <c:pt idx="427">
                  <c:v>88</c:v>
                </c:pt>
                <c:pt idx="428">
                  <c:v>73</c:v>
                </c:pt>
                <c:pt idx="429">
                  <c:v>85</c:v>
                </c:pt>
                <c:pt idx="430">
                  <c:v>70</c:v>
                </c:pt>
                <c:pt idx="431">
                  <c:v>79</c:v>
                </c:pt>
                <c:pt idx="432">
                  <c:v>87</c:v>
                </c:pt>
                <c:pt idx="433">
                  <c:v>66</c:v>
                </c:pt>
                <c:pt idx="434">
                  <c:v>79</c:v>
                </c:pt>
                <c:pt idx="435">
                  <c:v>64</c:v>
                </c:pt>
                <c:pt idx="436">
                  <c:v>82</c:v>
                </c:pt>
                <c:pt idx="437">
                  <c:v>96</c:v>
                </c:pt>
                <c:pt idx="438">
                  <c:v>76</c:v>
                </c:pt>
                <c:pt idx="439">
                  <c:v>83</c:v>
                </c:pt>
                <c:pt idx="440">
                  <c:v>67</c:v>
                </c:pt>
                <c:pt idx="441">
                  <c:v>90</c:v>
                </c:pt>
                <c:pt idx="442">
                  <c:v>98</c:v>
                </c:pt>
                <c:pt idx="443">
                  <c:v>96</c:v>
                </c:pt>
                <c:pt idx="444">
                  <c:v>71</c:v>
                </c:pt>
                <c:pt idx="445">
                  <c:v>90</c:v>
                </c:pt>
                <c:pt idx="446">
                  <c:v>88</c:v>
                </c:pt>
                <c:pt idx="447">
                  <c:v>73</c:v>
                </c:pt>
                <c:pt idx="448">
                  <c:v>84</c:v>
                </c:pt>
                <c:pt idx="449">
                  <c:v>94</c:v>
                </c:pt>
                <c:pt idx="450">
                  <c:v>79</c:v>
                </c:pt>
                <c:pt idx="451">
                  <c:v>80</c:v>
                </c:pt>
                <c:pt idx="452">
                  <c:v>71</c:v>
                </c:pt>
                <c:pt idx="453">
                  <c:v>67</c:v>
                </c:pt>
                <c:pt idx="454">
                  <c:v>86</c:v>
                </c:pt>
                <c:pt idx="455">
                  <c:v>68</c:v>
                </c:pt>
                <c:pt idx="456">
                  <c:v>81</c:v>
                </c:pt>
                <c:pt idx="457">
                  <c:v>98</c:v>
                </c:pt>
                <c:pt idx="458">
                  <c:v>68</c:v>
                </c:pt>
                <c:pt idx="459">
                  <c:v>90</c:v>
                </c:pt>
                <c:pt idx="460">
                  <c:v>68</c:v>
                </c:pt>
                <c:pt idx="461">
                  <c:v>83</c:v>
                </c:pt>
                <c:pt idx="462">
                  <c:v>63</c:v>
                </c:pt>
                <c:pt idx="463">
                  <c:v>95</c:v>
                </c:pt>
                <c:pt idx="464">
                  <c:v>76</c:v>
                </c:pt>
                <c:pt idx="465">
                  <c:v>93</c:v>
                </c:pt>
                <c:pt idx="466">
                  <c:v>64</c:v>
                </c:pt>
                <c:pt idx="467">
                  <c:v>81</c:v>
                </c:pt>
                <c:pt idx="468">
                  <c:v>97</c:v>
                </c:pt>
                <c:pt idx="469">
                  <c:v>74</c:v>
                </c:pt>
                <c:pt idx="470">
                  <c:v>100</c:v>
                </c:pt>
                <c:pt idx="471">
                  <c:v>85</c:v>
                </c:pt>
                <c:pt idx="472">
                  <c:v>76</c:v>
                </c:pt>
                <c:pt idx="473">
                  <c:v>88</c:v>
                </c:pt>
                <c:pt idx="474">
                  <c:v>83</c:v>
                </c:pt>
                <c:pt idx="475">
                  <c:v>84</c:v>
                </c:pt>
                <c:pt idx="476">
                  <c:v>74</c:v>
                </c:pt>
                <c:pt idx="477">
                  <c:v>78</c:v>
                </c:pt>
                <c:pt idx="478">
                  <c:v>87</c:v>
                </c:pt>
                <c:pt idx="479">
                  <c:v>92</c:v>
                </c:pt>
              </c:numCache>
            </c:numRef>
          </c:yVal>
          <c:smooth val="0"/>
          <c:extLst>
            <c:ext xmlns:c16="http://schemas.microsoft.com/office/drawing/2014/chart" uri="{C3380CC4-5D6E-409C-BE32-E72D297353CC}">
              <c16:uniqueId val="{00000000-7C62-4BE5-805F-0BE5517F7DDB}"/>
            </c:ext>
          </c:extLst>
        </c:ser>
        <c:dLbls>
          <c:showLegendKey val="0"/>
          <c:showVal val="0"/>
          <c:showCatName val="0"/>
          <c:showSerName val="0"/>
          <c:showPercent val="0"/>
          <c:showBubbleSize val="0"/>
        </c:dLbls>
        <c:axId val="1001892272"/>
        <c:axId val="1001899816"/>
      </c:scatterChart>
      <c:valAx>
        <c:axId val="1001892272"/>
        <c:scaling>
          <c:orientation val="minMax"/>
          <c:min val="90"/>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AHT</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1899816"/>
        <c:crosses val="autoZero"/>
        <c:crossBetween val="midCat"/>
      </c:valAx>
      <c:valAx>
        <c:axId val="1001899816"/>
        <c:scaling>
          <c:orientation val="minMax"/>
          <c:min val="4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Waiting Time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18922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v>Bubble Charts</c:v>
          </c:tx>
          <c:spPr>
            <a:solidFill>
              <a:schemeClr val="tx2">
                <a:alpha val="40000"/>
              </a:schemeClr>
            </a:solidFill>
            <a:ln>
              <a:noFill/>
            </a:ln>
            <a:effectLst/>
          </c:spPr>
          <c:invertIfNegative val="0"/>
          <c:trendline>
            <c:spPr>
              <a:ln w="38100" cap="rnd">
                <a:solidFill>
                  <a:schemeClr val="accent6">
                    <a:lumMod val="50000"/>
                  </a:schemeClr>
                </a:solidFill>
                <a:prstDash val="sysDot"/>
              </a:ln>
              <a:effectLst/>
            </c:spPr>
            <c:trendlineType val="linear"/>
            <c:dispRSqr val="1"/>
            <c:dispEq val="0"/>
            <c:trendlineLbl>
              <c:layout>
                <c:manualLayout>
                  <c:x val="9.8938875524809872E-2"/>
                  <c:y val="-5.6552013338936676E-2"/>
                </c:manualLayout>
              </c:layout>
              <c:numFmt formatCode="General" sourceLinked="0"/>
              <c:spPr>
                <a:solidFill>
                  <a:schemeClr val="accent6">
                    <a:lumMod val="50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rendlineLbl>
          </c:trendline>
          <c:xVal>
            <c:numRef>
              <c:f>'Scatter Plots &amp; Bubble Charts'!$B$2:$B$21</c:f>
              <c:numCache>
                <c:formatCode>General</c:formatCode>
                <c:ptCount val="20"/>
                <c:pt idx="0">
                  <c:v>116</c:v>
                </c:pt>
                <c:pt idx="1">
                  <c:v>160</c:v>
                </c:pt>
                <c:pt idx="2">
                  <c:v>150</c:v>
                </c:pt>
                <c:pt idx="3">
                  <c:v>168</c:v>
                </c:pt>
                <c:pt idx="4">
                  <c:v>216</c:v>
                </c:pt>
                <c:pt idx="5">
                  <c:v>239</c:v>
                </c:pt>
                <c:pt idx="6">
                  <c:v>178</c:v>
                </c:pt>
                <c:pt idx="7">
                  <c:v>177</c:v>
                </c:pt>
                <c:pt idx="8">
                  <c:v>244</c:v>
                </c:pt>
                <c:pt idx="9">
                  <c:v>200</c:v>
                </c:pt>
                <c:pt idx="10">
                  <c:v>144</c:v>
                </c:pt>
                <c:pt idx="11">
                  <c:v>249</c:v>
                </c:pt>
                <c:pt idx="12">
                  <c:v>236</c:v>
                </c:pt>
                <c:pt idx="13">
                  <c:v>226</c:v>
                </c:pt>
                <c:pt idx="14">
                  <c:v>157</c:v>
                </c:pt>
                <c:pt idx="15">
                  <c:v>177</c:v>
                </c:pt>
                <c:pt idx="16">
                  <c:v>198</c:v>
                </c:pt>
                <c:pt idx="17">
                  <c:v>183</c:v>
                </c:pt>
                <c:pt idx="18">
                  <c:v>161</c:v>
                </c:pt>
                <c:pt idx="19">
                  <c:v>235</c:v>
                </c:pt>
              </c:numCache>
            </c:numRef>
          </c:xVal>
          <c:yVal>
            <c:numRef>
              <c:f>'Scatter Plots &amp; Bubble Charts'!$C$2:$C$21</c:f>
              <c:numCache>
                <c:formatCode>General</c:formatCode>
                <c:ptCount val="20"/>
                <c:pt idx="0">
                  <c:v>69</c:v>
                </c:pt>
                <c:pt idx="1">
                  <c:v>79</c:v>
                </c:pt>
                <c:pt idx="2">
                  <c:v>77</c:v>
                </c:pt>
                <c:pt idx="3">
                  <c:v>69</c:v>
                </c:pt>
                <c:pt idx="4">
                  <c:v>95</c:v>
                </c:pt>
                <c:pt idx="5">
                  <c:v>91</c:v>
                </c:pt>
                <c:pt idx="6">
                  <c:v>67</c:v>
                </c:pt>
                <c:pt idx="7">
                  <c:v>73</c:v>
                </c:pt>
                <c:pt idx="8">
                  <c:v>83</c:v>
                </c:pt>
                <c:pt idx="9">
                  <c:v>85</c:v>
                </c:pt>
                <c:pt idx="10">
                  <c:v>65</c:v>
                </c:pt>
                <c:pt idx="11">
                  <c:v>72</c:v>
                </c:pt>
                <c:pt idx="12">
                  <c:v>82</c:v>
                </c:pt>
                <c:pt idx="13">
                  <c:v>97</c:v>
                </c:pt>
                <c:pt idx="14">
                  <c:v>76</c:v>
                </c:pt>
                <c:pt idx="15">
                  <c:v>79</c:v>
                </c:pt>
                <c:pt idx="16">
                  <c:v>91</c:v>
                </c:pt>
                <c:pt idx="17">
                  <c:v>65</c:v>
                </c:pt>
                <c:pt idx="18">
                  <c:v>82</c:v>
                </c:pt>
                <c:pt idx="19">
                  <c:v>95</c:v>
                </c:pt>
              </c:numCache>
            </c:numRef>
          </c:yVal>
          <c:bubbleSize>
            <c:numRef>
              <c:f>'Scatter Plots &amp; Bubble Charts'!$D$2:$D$21</c:f>
              <c:numCache>
                <c:formatCode>General</c:formatCode>
                <c:ptCount val="20"/>
                <c:pt idx="0">
                  <c:v>4740</c:v>
                </c:pt>
                <c:pt idx="1">
                  <c:v>3758</c:v>
                </c:pt>
                <c:pt idx="2">
                  <c:v>2674</c:v>
                </c:pt>
                <c:pt idx="3">
                  <c:v>4297</c:v>
                </c:pt>
                <c:pt idx="4">
                  <c:v>2043</c:v>
                </c:pt>
                <c:pt idx="5">
                  <c:v>4508</c:v>
                </c:pt>
                <c:pt idx="6">
                  <c:v>2379</c:v>
                </c:pt>
                <c:pt idx="7">
                  <c:v>2456</c:v>
                </c:pt>
                <c:pt idx="8">
                  <c:v>2930</c:v>
                </c:pt>
                <c:pt idx="9">
                  <c:v>1851</c:v>
                </c:pt>
                <c:pt idx="10">
                  <c:v>3511</c:v>
                </c:pt>
                <c:pt idx="11">
                  <c:v>1833</c:v>
                </c:pt>
                <c:pt idx="12">
                  <c:v>3505</c:v>
                </c:pt>
                <c:pt idx="13">
                  <c:v>2035</c:v>
                </c:pt>
                <c:pt idx="14">
                  <c:v>2238</c:v>
                </c:pt>
                <c:pt idx="15">
                  <c:v>4601</c:v>
                </c:pt>
                <c:pt idx="16">
                  <c:v>1728</c:v>
                </c:pt>
                <c:pt idx="17">
                  <c:v>3272</c:v>
                </c:pt>
                <c:pt idx="18">
                  <c:v>4579</c:v>
                </c:pt>
                <c:pt idx="19">
                  <c:v>2160</c:v>
                </c:pt>
              </c:numCache>
            </c:numRef>
          </c:bubbleSize>
          <c:bubble3D val="0"/>
          <c:extLst>
            <c:ext xmlns:c16="http://schemas.microsoft.com/office/drawing/2014/chart" uri="{C3380CC4-5D6E-409C-BE32-E72D297353CC}">
              <c16:uniqueId val="{00000000-D8CB-4692-84ED-E2BB3EC5AFDD}"/>
            </c:ext>
          </c:extLst>
        </c:ser>
        <c:dLbls>
          <c:showLegendKey val="0"/>
          <c:showVal val="0"/>
          <c:showCatName val="0"/>
          <c:showSerName val="0"/>
          <c:showPercent val="0"/>
          <c:showBubbleSize val="0"/>
        </c:dLbls>
        <c:bubbleScale val="50"/>
        <c:showNegBubbles val="0"/>
        <c:axId val="944533192"/>
        <c:axId val="944537784"/>
      </c:bubbleChart>
      <c:valAx>
        <c:axId val="944533192"/>
        <c:scaling>
          <c:orientation val="minMax"/>
          <c:max val="260"/>
          <c:min val="1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37784"/>
        <c:crosses val="autoZero"/>
        <c:crossBetween val="midCat"/>
      </c:valAx>
      <c:valAx>
        <c:axId val="944537784"/>
        <c:scaling>
          <c:orientation val="minMax"/>
          <c:min val="4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331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0"/>
          <c:order val="0"/>
          <c:tx>
            <c:strRef>
              <c:f>'Radar Charts'!$A$2</c:f>
              <c:strCache>
                <c:ptCount val="1"/>
                <c:pt idx="0">
                  <c:v>Informative</c:v>
                </c:pt>
              </c:strCache>
            </c:strRef>
          </c:tx>
          <c:spPr>
            <a:ln w="28575" cap="rnd">
              <a:solidFill>
                <a:schemeClr val="accent1"/>
              </a:solidFill>
              <a:round/>
            </a:ln>
            <a:effectLst/>
          </c:spPr>
          <c:marker>
            <c:symbol val="none"/>
          </c:marker>
          <c:cat>
            <c:strRef>
              <c:f>'Radar Charts'!$B$1:$F$1</c:f>
              <c:strCache>
                <c:ptCount val="5"/>
                <c:pt idx="0">
                  <c:v>Strongly Agree</c:v>
                </c:pt>
                <c:pt idx="1">
                  <c:v>Agree</c:v>
                </c:pt>
                <c:pt idx="2">
                  <c:v>Neither Agree Nor Disagree</c:v>
                </c:pt>
                <c:pt idx="3">
                  <c:v>Disagree</c:v>
                </c:pt>
                <c:pt idx="4">
                  <c:v>Strongly Disagree</c:v>
                </c:pt>
              </c:strCache>
            </c:strRef>
          </c:cat>
          <c:val>
            <c:numRef>
              <c:f>'Radar Charts'!$B$2:$F$2</c:f>
              <c:numCache>
                <c:formatCode>General</c:formatCode>
                <c:ptCount val="5"/>
                <c:pt idx="0">
                  <c:v>85</c:v>
                </c:pt>
                <c:pt idx="1">
                  <c:v>46</c:v>
                </c:pt>
                <c:pt idx="2">
                  <c:v>15</c:v>
                </c:pt>
                <c:pt idx="3">
                  <c:v>81</c:v>
                </c:pt>
                <c:pt idx="4">
                  <c:v>82</c:v>
                </c:pt>
              </c:numCache>
            </c:numRef>
          </c:val>
          <c:extLst>
            <c:ext xmlns:c16="http://schemas.microsoft.com/office/drawing/2014/chart" uri="{C3380CC4-5D6E-409C-BE32-E72D297353CC}">
              <c16:uniqueId val="{00000000-AA11-4E2A-A9BB-40342355A989}"/>
            </c:ext>
          </c:extLst>
        </c:ser>
        <c:ser>
          <c:idx val="1"/>
          <c:order val="1"/>
          <c:tx>
            <c:strRef>
              <c:f>'Radar Charts'!$A$3</c:f>
              <c:strCache>
                <c:ptCount val="1"/>
                <c:pt idx="0">
                  <c:v>Engaging</c:v>
                </c:pt>
              </c:strCache>
            </c:strRef>
          </c:tx>
          <c:spPr>
            <a:ln w="28575" cap="rnd">
              <a:solidFill>
                <a:schemeClr val="accent2"/>
              </a:solidFill>
              <a:round/>
            </a:ln>
            <a:effectLst/>
          </c:spPr>
          <c:marker>
            <c:symbol val="none"/>
          </c:marker>
          <c:cat>
            <c:strRef>
              <c:f>'Radar Charts'!$B$1:$F$1</c:f>
              <c:strCache>
                <c:ptCount val="5"/>
                <c:pt idx="0">
                  <c:v>Strongly Agree</c:v>
                </c:pt>
                <c:pt idx="1">
                  <c:v>Agree</c:v>
                </c:pt>
                <c:pt idx="2">
                  <c:v>Neither Agree Nor Disagree</c:v>
                </c:pt>
                <c:pt idx="3">
                  <c:v>Disagree</c:v>
                </c:pt>
                <c:pt idx="4">
                  <c:v>Strongly Disagree</c:v>
                </c:pt>
              </c:strCache>
            </c:strRef>
          </c:cat>
          <c:val>
            <c:numRef>
              <c:f>'Radar Charts'!$B$3:$F$3</c:f>
              <c:numCache>
                <c:formatCode>General</c:formatCode>
                <c:ptCount val="5"/>
                <c:pt idx="0">
                  <c:v>22</c:v>
                </c:pt>
                <c:pt idx="1">
                  <c:v>81</c:v>
                </c:pt>
                <c:pt idx="2">
                  <c:v>32</c:v>
                </c:pt>
                <c:pt idx="3">
                  <c:v>32</c:v>
                </c:pt>
                <c:pt idx="4">
                  <c:v>31</c:v>
                </c:pt>
              </c:numCache>
            </c:numRef>
          </c:val>
          <c:extLst>
            <c:ext xmlns:c16="http://schemas.microsoft.com/office/drawing/2014/chart" uri="{C3380CC4-5D6E-409C-BE32-E72D297353CC}">
              <c16:uniqueId val="{00000001-AA11-4E2A-A9BB-40342355A989}"/>
            </c:ext>
          </c:extLst>
        </c:ser>
        <c:ser>
          <c:idx val="2"/>
          <c:order val="2"/>
          <c:tx>
            <c:strRef>
              <c:f>'Radar Charts'!$A$4</c:f>
              <c:strCache>
                <c:ptCount val="1"/>
                <c:pt idx="0">
                  <c:v>Knowledgable</c:v>
                </c:pt>
              </c:strCache>
            </c:strRef>
          </c:tx>
          <c:spPr>
            <a:ln w="28575" cap="rnd">
              <a:solidFill>
                <a:schemeClr val="accent3"/>
              </a:solidFill>
              <a:round/>
            </a:ln>
            <a:effectLst/>
          </c:spPr>
          <c:marker>
            <c:symbol val="none"/>
          </c:marker>
          <c:cat>
            <c:strRef>
              <c:f>'Radar Charts'!$B$1:$F$1</c:f>
              <c:strCache>
                <c:ptCount val="5"/>
                <c:pt idx="0">
                  <c:v>Strongly Agree</c:v>
                </c:pt>
                <c:pt idx="1">
                  <c:v>Agree</c:v>
                </c:pt>
                <c:pt idx="2">
                  <c:v>Neither Agree Nor Disagree</c:v>
                </c:pt>
                <c:pt idx="3">
                  <c:v>Disagree</c:v>
                </c:pt>
                <c:pt idx="4">
                  <c:v>Strongly Disagree</c:v>
                </c:pt>
              </c:strCache>
            </c:strRef>
          </c:cat>
          <c:val>
            <c:numRef>
              <c:f>'Radar Charts'!$B$4:$F$4</c:f>
              <c:numCache>
                <c:formatCode>General</c:formatCode>
                <c:ptCount val="5"/>
                <c:pt idx="0">
                  <c:v>36</c:v>
                </c:pt>
                <c:pt idx="1">
                  <c:v>26</c:v>
                </c:pt>
                <c:pt idx="2">
                  <c:v>33</c:v>
                </c:pt>
                <c:pt idx="3">
                  <c:v>82</c:v>
                </c:pt>
                <c:pt idx="4">
                  <c:v>42</c:v>
                </c:pt>
              </c:numCache>
            </c:numRef>
          </c:val>
          <c:extLst>
            <c:ext xmlns:c16="http://schemas.microsoft.com/office/drawing/2014/chart" uri="{C3380CC4-5D6E-409C-BE32-E72D297353CC}">
              <c16:uniqueId val="{00000002-AA11-4E2A-A9BB-40342355A989}"/>
            </c:ext>
          </c:extLst>
        </c:ser>
        <c:dLbls>
          <c:showLegendKey val="0"/>
          <c:showVal val="0"/>
          <c:showCatName val="0"/>
          <c:showSerName val="0"/>
          <c:showPercent val="0"/>
          <c:showBubbleSize val="0"/>
        </c:dLbls>
        <c:axId val="951775216"/>
        <c:axId val="951776200"/>
      </c:radarChart>
      <c:catAx>
        <c:axId val="95177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76200"/>
        <c:crosses val="autoZero"/>
        <c:auto val="1"/>
        <c:lblAlgn val="ctr"/>
        <c:lblOffset val="100"/>
        <c:noMultiLvlLbl val="0"/>
      </c:catAx>
      <c:valAx>
        <c:axId val="951776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775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solidFill>
                  <a:schemeClr val="bg1"/>
                </a:solidFill>
              </a:rPr>
              <a:t>Product Performance</a:t>
            </a: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tx>
            <c:strRef>
              <c:f>'Radar Charts'!$A$14</c:f>
              <c:strCache>
                <c:ptCount val="1"/>
                <c:pt idx="0">
                  <c:v>Advertising</c:v>
                </c:pt>
              </c:strCache>
            </c:strRef>
          </c:tx>
          <c:spPr>
            <a:ln w="28575" cap="rnd">
              <a:solidFill>
                <a:schemeClr val="accent1"/>
              </a:solidFill>
              <a:round/>
            </a:ln>
            <a:effectLst/>
          </c:spPr>
          <c:marker>
            <c:symbol val="none"/>
          </c:marker>
          <c:cat>
            <c:strRef>
              <c:f>'Radar Charts'!$B$13:$M$13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'Radar Charts'!$B$14:$M$14</c:f>
              <c:numCache>
                <c:formatCode>_ * #,##0.00_ ;_ * \-#,##0.00_ ;_ * "-"??_ ;_ @_ </c:formatCode>
                <c:ptCount val="12"/>
                <c:pt idx="0">
                  <c:v>67</c:v>
                </c:pt>
                <c:pt idx="1">
                  <c:v>89</c:v>
                </c:pt>
                <c:pt idx="2">
                  <c:v>67</c:v>
                </c:pt>
                <c:pt idx="3">
                  <c:v>45</c:v>
                </c:pt>
                <c:pt idx="4">
                  <c:v>34</c:v>
                </c:pt>
                <c:pt idx="5">
                  <c:v>17.5</c:v>
                </c:pt>
                <c:pt idx="6">
                  <c:v>1</c:v>
                </c:pt>
                <c:pt idx="7">
                  <c:v>12</c:v>
                </c:pt>
                <c:pt idx="8">
                  <c:v>23</c:v>
                </c:pt>
                <c:pt idx="9">
                  <c:v>50.5</c:v>
                </c:pt>
                <c:pt idx="10">
                  <c:v>89</c:v>
                </c:pt>
                <c:pt idx="11">
                  <c:v>100</c:v>
                </c:pt>
              </c:numCache>
            </c:numRef>
          </c:val>
          <c:extLst>
            <c:ext xmlns:c16="http://schemas.microsoft.com/office/drawing/2014/chart" uri="{C3380CC4-5D6E-409C-BE32-E72D297353CC}">
              <c16:uniqueId val="{00000000-A39B-49E9-B169-7EF61AEB2863}"/>
            </c:ext>
          </c:extLst>
        </c:ser>
        <c:ser>
          <c:idx val="1"/>
          <c:order val="1"/>
          <c:tx>
            <c:strRef>
              <c:f>'Radar Charts'!$A$15</c:f>
              <c:strCache>
                <c:ptCount val="1"/>
                <c:pt idx="0">
                  <c:v>Product Sales</c:v>
                </c:pt>
              </c:strCache>
            </c:strRef>
          </c:tx>
          <c:spPr>
            <a:ln w="28575" cap="rnd">
              <a:solidFill>
                <a:schemeClr val="accent2"/>
              </a:solidFill>
              <a:round/>
            </a:ln>
            <a:effectLst/>
          </c:spPr>
          <c:marker>
            <c:symbol val="none"/>
          </c:marker>
          <c:cat>
            <c:strRef>
              <c:f>'Radar Charts'!$B$13:$M$13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'Radar Charts'!$B$15:$M$15</c:f>
              <c:numCache>
                <c:formatCode>_ * #,##0.00_ ;_ * \-#,##0.00_ ;_ * "-"??_ ;_ @_ </c:formatCode>
                <c:ptCount val="12"/>
                <c:pt idx="0">
                  <c:v>100.00000000000001</c:v>
                </c:pt>
                <c:pt idx="1">
                  <c:v>73</c:v>
                </c:pt>
                <c:pt idx="2">
                  <c:v>46</c:v>
                </c:pt>
                <c:pt idx="3">
                  <c:v>33.400000000000006</c:v>
                </c:pt>
                <c:pt idx="4">
                  <c:v>28</c:v>
                </c:pt>
                <c:pt idx="5">
                  <c:v>8.1999999999999886</c:v>
                </c:pt>
                <c:pt idx="6">
                  <c:v>1</c:v>
                </c:pt>
                <c:pt idx="7">
                  <c:v>1</c:v>
                </c:pt>
                <c:pt idx="8">
                  <c:v>4.5999999999999943</c:v>
                </c:pt>
                <c:pt idx="9">
                  <c:v>28</c:v>
                </c:pt>
                <c:pt idx="10">
                  <c:v>62.199999999999989</c:v>
                </c:pt>
                <c:pt idx="11">
                  <c:v>87.4</c:v>
                </c:pt>
              </c:numCache>
            </c:numRef>
          </c:val>
          <c:extLst>
            <c:ext xmlns:c16="http://schemas.microsoft.com/office/drawing/2014/chart" uri="{C3380CC4-5D6E-409C-BE32-E72D297353CC}">
              <c16:uniqueId val="{00000001-A39B-49E9-B169-7EF61AEB2863}"/>
            </c:ext>
          </c:extLst>
        </c:ser>
        <c:ser>
          <c:idx val="2"/>
          <c:order val="2"/>
          <c:tx>
            <c:strRef>
              <c:f>'Radar Charts'!$A$16</c:f>
              <c:strCache>
                <c:ptCount val="1"/>
                <c:pt idx="0">
                  <c:v>Servicing</c:v>
                </c:pt>
              </c:strCache>
            </c:strRef>
          </c:tx>
          <c:spPr>
            <a:ln w="28575" cap="rnd">
              <a:solidFill>
                <a:schemeClr val="accent3"/>
              </a:solidFill>
              <a:round/>
            </a:ln>
            <a:effectLst/>
          </c:spPr>
          <c:marker>
            <c:symbol val="none"/>
          </c:marker>
          <c:cat>
            <c:strRef>
              <c:f>'Radar Charts'!$B$13:$M$13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'Radar Charts'!$B$16:$M$16</c:f>
              <c:numCache>
                <c:formatCode>_ * #,##0.00_ ;_ * \-#,##0.00_ ;_ * "-"??_ ;_ @_ </c:formatCode>
                <c:ptCount val="12"/>
                <c:pt idx="0">
                  <c:v>9.3898305084745761</c:v>
                </c:pt>
                <c:pt idx="1">
                  <c:v>1</c:v>
                </c:pt>
                <c:pt idx="2">
                  <c:v>2.6779661016949108</c:v>
                </c:pt>
                <c:pt idx="3">
                  <c:v>12.745762711864403</c:v>
                </c:pt>
                <c:pt idx="4">
                  <c:v>26.16949152542373</c:v>
                </c:pt>
                <c:pt idx="5">
                  <c:v>37.915254237288131</c:v>
                </c:pt>
                <c:pt idx="6">
                  <c:v>42.949152542372879</c:v>
                </c:pt>
                <c:pt idx="7">
                  <c:v>54.694915254237301</c:v>
                </c:pt>
                <c:pt idx="8">
                  <c:v>88.254237288135599</c:v>
                </c:pt>
                <c:pt idx="9">
                  <c:v>100</c:v>
                </c:pt>
                <c:pt idx="10">
                  <c:v>56.372881355932215</c:v>
                </c:pt>
                <c:pt idx="11">
                  <c:v>12.745762711864403</c:v>
                </c:pt>
              </c:numCache>
            </c:numRef>
          </c:val>
          <c:extLst>
            <c:ext xmlns:c16="http://schemas.microsoft.com/office/drawing/2014/chart" uri="{C3380CC4-5D6E-409C-BE32-E72D297353CC}">
              <c16:uniqueId val="{00000002-A39B-49E9-B169-7EF61AEB2863}"/>
            </c:ext>
          </c:extLst>
        </c:ser>
        <c:ser>
          <c:idx val="3"/>
          <c:order val="3"/>
          <c:tx>
            <c:strRef>
              <c:f>'Radar Charts'!$A$17</c:f>
              <c:strCache>
                <c:ptCount val="1"/>
                <c:pt idx="0">
                  <c:v>Renewals</c:v>
                </c:pt>
              </c:strCache>
            </c:strRef>
          </c:tx>
          <c:spPr>
            <a:ln w="28575" cap="rnd">
              <a:solidFill>
                <a:schemeClr val="accent4"/>
              </a:solidFill>
              <a:round/>
            </a:ln>
            <a:effectLst/>
          </c:spPr>
          <c:marker>
            <c:symbol val="none"/>
          </c:marker>
          <c:cat>
            <c:strRef>
              <c:f>'Radar Charts'!$B$13:$M$13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'Radar Charts'!$B$17:$M$17</c:f>
              <c:numCache>
                <c:formatCode>_ * #,##0.00_ ;_ * \-#,##0.00_ ;_ * "-"??_ ;_ @_ </c:formatCode>
                <c:ptCount val="12"/>
                <c:pt idx="0">
                  <c:v>1</c:v>
                </c:pt>
                <c:pt idx="1">
                  <c:v>8.0714285714285712</c:v>
                </c:pt>
                <c:pt idx="2">
                  <c:v>22.214285714285715</c:v>
                </c:pt>
                <c:pt idx="3">
                  <c:v>36.357142857142861</c:v>
                </c:pt>
                <c:pt idx="4">
                  <c:v>57.571428571428577</c:v>
                </c:pt>
                <c:pt idx="5">
                  <c:v>92.928571428571431</c:v>
                </c:pt>
                <c:pt idx="6">
                  <c:v>99.999999999999986</c:v>
                </c:pt>
                <c:pt idx="7">
                  <c:v>89.392857142857139</c:v>
                </c:pt>
                <c:pt idx="8">
                  <c:v>71.714285714285708</c:v>
                </c:pt>
                <c:pt idx="9">
                  <c:v>36.357142857142861</c:v>
                </c:pt>
                <c:pt idx="10">
                  <c:v>15.142857142857144</c:v>
                </c:pt>
                <c:pt idx="11">
                  <c:v>4.5357142857142865</c:v>
                </c:pt>
              </c:numCache>
            </c:numRef>
          </c:val>
          <c:extLst>
            <c:ext xmlns:c16="http://schemas.microsoft.com/office/drawing/2014/chart" uri="{C3380CC4-5D6E-409C-BE32-E72D297353CC}">
              <c16:uniqueId val="{00000003-A39B-49E9-B169-7EF61AEB2863}"/>
            </c:ext>
          </c:extLst>
        </c:ser>
        <c:dLbls>
          <c:showLegendKey val="0"/>
          <c:showVal val="0"/>
          <c:showCatName val="0"/>
          <c:showSerName val="0"/>
          <c:showPercent val="0"/>
          <c:showBubbleSize val="0"/>
        </c:dLbls>
        <c:axId val="944555168"/>
        <c:axId val="944558120"/>
      </c:radarChart>
      <c:catAx>
        <c:axId val="94455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58120"/>
        <c:crosses val="autoZero"/>
        <c:auto val="1"/>
        <c:lblAlgn val="ctr"/>
        <c:lblOffset val="100"/>
        <c:noMultiLvlLbl val="0"/>
      </c:catAx>
      <c:valAx>
        <c:axId val="944558120"/>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5551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Infosys Stock</a:t>
            </a:r>
            <a:r>
              <a:rPr lang="en-US" baseline="0"/>
              <a:t> Performance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'Stock Charts'!$B$1</c:f>
              <c:strCache>
                <c:ptCount val="1"/>
                <c:pt idx="0">
                  <c:v> Volume </c:v>
                </c:pt>
              </c:strCache>
            </c:strRef>
          </c:tx>
          <c:spPr>
            <a:solidFill>
              <a:schemeClr val="accent1"/>
            </a:solidFill>
            <a:ln w="19050">
              <a:noFill/>
            </a:ln>
            <a:effectLst/>
          </c:spPr>
          <c:invertIfNegative val="0"/>
          <c:cat>
            <c:numRef>
              <c:f>'Stock Charts'!$A$2:$A$58</c:f>
              <c:numCache>
                <c:formatCode>m/d/yyyy</c:formatCode>
                <c:ptCount val="57"/>
                <c:pt idx="0">
                  <c:v>44197</c:v>
                </c:pt>
                <c:pt idx="1">
                  <c:v>44200</c:v>
                </c:pt>
                <c:pt idx="2">
                  <c:v>44201</c:v>
                </c:pt>
                <c:pt idx="3">
                  <c:v>44202</c:v>
                </c:pt>
                <c:pt idx="4">
                  <c:v>44203</c:v>
                </c:pt>
                <c:pt idx="5">
                  <c:v>44204</c:v>
                </c:pt>
                <c:pt idx="6">
                  <c:v>44207</c:v>
                </c:pt>
                <c:pt idx="7">
                  <c:v>44208</c:v>
                </c:pt>
                <c:pt idx="8">
                  <c:v>44209</c:v>
                </c:pt>
                <c:pt idx="9">
                  <c:v>44210</c:v>
                </c:pt>
                <c:pt idx="10">
                  <c:v>44211</c:v>
                </c:pt>
                <c:pt idx="11">
                  <c:v>44214</c:v>
                </c:pt>
                <c:pt idx="12">
                  <c:v>44215</c:v>
                </c:pt>
                <c:pt idx="13">
                  <c:v>44216</c:v>
                </c:pt>
                <c:pt idx="14">
                  <c:v>44217</c:v>
                </c:pt>
                <c:pt idx="15">
                  <c:v>44218</c:v>
                </c:pt>
                <c:pt idx="16">
                  <c:v>44221</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44242</c:v>
                </c:pt>
                <c:pt idx="31">
                  <c:v>44243</c:v>
                </c:pt>
                <c:pt idx="32">
                  <c:v>44244</c:v>
                </c:pt>
                <c:pt idx="33">
                  <c:v>44245</c:v>
                </c:pt>
                <c:pt idx="34">
                  <c:v>44246</c:v>
                </c:pt>
                <c:pt idx="35">
                  <c:v>44249</c:v>
                </c:pt>
                <c:pt idx="36">
                  <c:v>44250</c:v>
                </c:pt>
                <c:pt idx="37">
                  <c:v>44251</c:v>
                </c:pt>
                <c:pt idx="38">
                  <c:v>44252</c:v>
                </c:pt>
                <c:pt idx="39">
                  <c:v>44253</c:v>
                </c:pt>
                <c:pt idx="40">
                  <c:v>44256</c:v>
                </c:pt>
                <c:pt idx="41">
                  <c:v>44257</c:v>
                </c:pt>
                <c:pt idx="42">
                  <c:v>44258</c:v>
                </c:pt>
                <c:pt idx="43">
                  <c:v>44259</c:v>
                </c:pt>
                <c:pt idx="44">
                  <c:v>44260</c:v>
                </c:pt>
                <c:pt idx="45">
                  <c:v>44263</c:v>
                </c:pt>
                <c:pt idx="46">
                  <c:v>44264</c:v>
                </c:pt>
                <c:pt idx="47">
                  <c:v>44265</c:v>
                </c:pt>
                <c:pt idx="48">
                  <c:v>44267</c:v>
                </c:pt>
                <c:pt idx="49">
                  <c:v>44270</c:v>
                </c:pt>
                <c:pt idx="50">
                  <c:v>44271</c:v>
                </c:pt>
                <c:pt idx="51">
                  <c:v>44272</c:v>
                </c:pt>
                <c:pt idx="52">
                  <c:v>44273</c:v>
                </c:pt>
                <c:pt idx="53">
                  <c:v>44274</c:v>
                </c:pt>
                <c:pt idx="54">
                  <c:v>44277</c:v>
                </c:pt>
                <c:pt idx="55">
                  <c:v>44278</c:v>
                </c:pt>
                <c:pt idx="56">
                  <c:v>44279</c:v>
                </c:pt>
              </c:numCache>
            </c:numRef>
          </c:cat>
          <c:val>
            <c:numRef>
              <c:f>'Stock Charts'!$B$2:$B$58</c:f>
              <c:numCache>
                <c:formatCode>_ * #,##0.00_ ;_ * \-#,##0.00_ ;_ * "-"??_ ;_ @_ </c:formatCode>
                <c:ptCount val="57"/>
                <c:pt idx="0">
                  <c:v>246094</c:v>
                </c:pt>
                <c:pt idx="1">
                  <c:v>329658</c:v>
                </c:pt>
                <c:pt idx="2">
                  <c:v>424938</c:v>
                </c:pt>
                <c:pt idx="3">
                  <c:v>357102</c:v>
                </c:pt>
                <c:pt idx="4">
                  <c:v>354360</c:v>
                </c:pt>
                <c:pt idx="5">
                  <c:v>2945503</c:v>
                </c:pt>
                <c:pt idx="6">
                  <c:v>664987</c:v>
                </c:pt>
                <c:pt idx="7">
                  <c:v>350455</c:v>
                </c:pt>
                <c:pt idx="8">
                  <c:v>993426</c:v>
                </c:pt>
                <c:pt idx="9">
                  <c:v>2734302</c:v>
                </c:pt>
                <c:pt idx="10">
                  <c:v>1650161</c:v>
                </c:pt>
                <c:pt idx="11">
                  <c:v>504205</c:v>
                </c:pt>
                <c:pt idx="12">
                  <c:v>189274</c:v>
                </c:pt>
                <c:pt idx="13">
                  <c:v>376961</c:v>
                </c:pt>
                <c:pt idx="14">
                  <c:v>634634</c:v>
                </c:pt>
                <c:pt idx="15">
                  <c:v>168138</c:v>
                </c:pt>
                <c:pt idx="16">
                  <c:v>1371908</c:v>
                </c:pt>
                <c:pt idx="17">
                  <c:v>255409</c:v>
                </c:pt>
                <c:pt idx="18">
                  <c:v>1497298</c:v>
                </c:pt>
                <c:pt idx="19">
                  <c:v>401843</c:v>
                </c:pt>
                <c:pt idx="20">
                  <c:v>387051</c:v>
                </c:pt>
                <c:pt idx="21">
                  <c:v>278421</c:v>
                </c:pt>
                <c:pt idx="22">
                  <c:v>250870</c:v>
                </c:pt>
                <c:pt idx="23">
                  <c:v>1567940</c:v>
                </c:pt>
                <c:pt idx="24">
                  <c:v>249847</c:v>
                </c:pt>
                <c:pt idx="25">
                  <c:v>615834</c:v>
                </c:pt>
                <c:pt idx="26">
                  <c:v>499049</c:v>
                </c:pt>
                <c:pt idx="27">
                  <c:v>170488</c:v>
                </c:pt>
                <c:pt idx="28">
                  <c:v>113926</c:v>
                </c:pt>
                <c:pt idx="29">
                  <c:v>233667</c:v>
                </c:pt>
                <c:pt idx="30">
                  <c:v>132561</c:v>
                </c:pt>
                <c:pt idx="31">
                  <c:v>280869</c:v>
                </c:pt>
                <c:pt idx="32">
                  <c:v>169961</c:v>
                </c:pt>
                <c:pt idx="33">
                  <c:v>272639</c:v>
                </c:pt>
                <c:pt idx="34">
                  <c:v>118996</c:v>
                </c:pt>
                <c:pt idx="35">
                  <c:v>471765</c:v>
                </c:pt>
                <c:pt idx="36">
                  <c:v>505501</c:v>
                </c:pt>
                <c:pt idx="37">
                  <c:v>1479884</c:v>
                </c:pt>
                <c:pt idx="38">
                  <c:v>1473572</c:v>
                </c:pt>
                <c:pt idx="39">
                  <c:v>461700</c:v>
                </c:pt>
                <c:pt idx="40">
                  <c:v>174197</c:v>
                </c:pt>
                <c:pt idx="41">
                  <c:v>506721</c:v>
                </c:pt>
                <c:pt idx="42">
                  <c:v>284390</c:v>
                </c:pt>
                <c:pt idx="43">
                  <c:v>1732078</c:v>
                </c:pt>
                <c:pt idx="44">
                  <c:v>184593</c:v>
                </c:pt>
                <c:pt idx="45">
                  <c:v>259500</c:v>
                </c:pt>
                <c:pt idx="46">
                  <c:v>249554</c:v>
                </c:pt>
                <c:pt idx="47">
                  <c:v>651158</c:v>
                </c:pt>
                <c:pt idx="48">
                  <c:v>242425</c:v>
                </c:pt>
                <c:pt idx="49">
                  <c:v>187766</c:v>
                </c:pt>
                <c:pt idx="50">
                  <c:v>266475</c:v>
                </c:pt>
                <c:pt idx="51">
                  <c:v>274343</c:v>
                </c:pt>
                <c:pt idx="52">
                  <c:v>405813</c:v>
                </c:pt>
                <c:pt idx="53">
                  <c:v>481898</c:v>
                </c:pt>
                <c:pt idx="54">
                  <c:v>208736</c:v>
                </c:pt>
                <c:pt idx="55">
                  <c:v>133032</c:v>
                </c:pt>
                <c:pt idx="56">
                  <c:v>116760</c:v>
                </c:pt>
              </c:numCache>
            </c:numRef>
          </c:val>
          <c:extLst>
            <c:ext xmlns:c16="http://schemas.microsoft.com/office/drawing/2014/chart" uri="{C3380CC4-5D6E-409C-BE32-E72D297353CC}">
              <c16:uniqueId val="{00000000-8E2E-4E2D-9A83-EF37715C508F}"/>
            </c:ext>
          </c:extLst>
        </c:ser>
        <c:dLbls>
          <c:showLegendKey val="0"/>
          <c:showVal val="0"/>
          <c:showCatName val="0"/>
          <c:showSerName val="0"/>
          <c:showPercent val="0"/>
          <c:showBubbleSize val="0"/>
        </c:dLbls>
        <c:gapWidth val="150"/>
        <c:axId val="954804464"/>
        <c:axId val="954807088"/>
      </c:barChart>
      <c:stockChart>
        <c:ser>
          <c:idx val="1"/>
          <c:order val="1"/>
          <c:tx>
            <c:strRef>
              <c:f>'Stock Charts'!$C$1</c:f>
              <c:strCache>
                <c:ptCount val="1"/>
                <c:pt idx="0">
                  <c:v> Open </c:v>
                </c:pt>
              </c:strCache>
            </c:strRef>
          </c:tx>
          <c:spPr>
            <a:ln w="19050" cap="rnd">
              <a:noFill/>
              <a:round/>
            </a:ln>
            <a:effectLst/>
          </c:spPr>
          <c:marker>
            <c:symbol val="none"/>
          </c:marker>
          <c:cat>
            <c:numRef>
              <c:f>'Stock Charts'!$A$2:$A$58</c:f>
              <c:numCache>
                <c:formatCode>m/d/yyyy</c:formatCode>
                <c:ptCount val="57"/>
                <c:pt idx="0">
                  <c:v>44197</c:v>
                </c:pt>
                <c:pt idx="1">
                  <c:v>44200</c:v>
                </c:pt>
                <c:pt idx="2">
                  <c:v>44201</c:v>
                </c:pt>
                <c:pt idx="3">
                  <c:v>44202</c:v>
                </c:pt>
                <c:pt idx="4">
                  <c:v>44203</c:v>
                </c:pt>
                <c:pt idx="5">
                  <c:v>44204</c:v>
                </c:pt>
                <c:pt idx="6">
                  <c:v>44207</c:v>
                </c:pt>
                <c:pt idx="7">
                  <c:v>44208</c:v>
                </c:pt>
                <c:pt idx="8">
                  <c:v>44209</c:v>
                </c:pt>
                <c:pt idx="9">
                  <c:v>44210</c:v>
                </c:pt>
                <c:pt idx="10">
                  <c:v>44211</c:v>
                </c:pt>
                <c:pt idx="11">
                  <c:v>44214</c:v>
                </c:pt>
                <c:pt idx="12">
                  <c:v>44215</c:v>
                </c:pt>
                <c:pt idx="13">
                  <c:v>44216</c:v>
                </c:pt>
                <c:pt idx="14">
                  <c:v>44217</c:v>
                </c:pt>
                <c:pt idx="15">
                  <c:v>44218</c:v>
                </c:pt>
                <c:pt idx="16">
                  <c:v>44221</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44242</c:v>
                </c:pt>
                <c:pt idx="31">
                  <c:v>44243</c:v>
                </c:pt>
                <c:pt idx="32">
                  <c:v>44244</c:v>
                </c:pt>
                <c:pt idx="33">
                  <c:v>44245</c:v>
                </c:pt>
                <c:pt idx="34">
                  <c:v>44246</c:v>
                </c:pt>
                <c:pt idx="35">
                  <c:v>44249</c:v>
                </c:pt>
                <c:pt idx="36">
                  <c:v>44250</c:v>
                </c:pt>
                <c:pt idx="37">
                  <c:v>44251</c:v>
                </c:pt>
                <c:pt idx="38">
                  <c:v>44252</c:v>
                </c:pt>
                <c:pt idx="39">
                  <c:v>44253</c:v>
                </c:pt>
                <c:pt idx="40">
                  <c:v>44256</c:v>
                </c:pt>
                <c:pt idx="41">
                  <c:v>44257</c:v>
                </c:pt>
                <c:pt idx="42">
                  <c:v>44258</c:v>
                </c:pt>
                <c:pt idx="43">
                  <c:v>44259</c:v>
                </c:pt>
                <c:pt idx="44">
                  <c:v>44260</c:v>
                </c:pt>
                <c:pt idx="45">
                  <c:v>44263</c:v>
                </c:pt>
                <c:pt idx="46">
                  <c:v>44264</c:v>
                </c:pt>
                <c:pt idx="47">
                  <c:v>44265</c:v>
                </c:pt>
                <c:pt idx="48">
                  <c:v>44267</c:v>
                </c:pt>
                <c:pt idx="49">
                  <c:v>44270</c:v>
                </c:pt>
                <c:pt idx="50">
                  <c:v>44271</c:v>
                </c:pt>
                <c:pt idx="51">
                  <c:v>44272</c:v>
                </c:pt>
                <c:pt idx="52">
                  <c:v>44273</c:v>
                </c:pt>
                <c:pt idx="53">
                  <c:v>44274</c:v>
                </c:pt>
                <c:pt idx="54">
                  <c:v>44277</c:v>
                </c:pt>
                <c:pt idx="55">
                  <c:v>44278</c:v>
                </c:pt>
                <c:pt idx="56">
                  <c:v>44279</c:v>
                </c:pt>
              </c:numCache>
            </c:numRef>
          </c:cat>
          <c:val>
            <c:numRef>
              <c:f>'Stock Charts'!$C$2:$C$58</c:f>
              <c:numCache>
                <c:formatCode>_ * #,##0.00_ ;_ * \-#,##0.00_ ;_ * "-"??_ ;_ @_ </c:formatCode>
                <c:ptCount val="57"/>
                <c:pt idx="0">
                  <c:v>1258.9499510000001</c:v>
                </c:pt>
                <c:pt idx="1">
                  <c:v>1271.75</c:v>
                </c:pt>
                <c:pt idx="2">
                  <c:v>1287</c:v>
                </c:pt>
                <c:pt idx="3">
                  <c:v>1296.25</c:v>
                </c:pt>
                <c:pt idx="4">
                  <c:v>1298</c:v>
                </c:pt>
                <c:pt idx="5">
                  <c:v>1280</c:v>
                </c:pt>
                <c:pt idx="6">
                  <c:v>1340</c:v>
                </c:pt>
                <c:pt idx="7">
                  <c:v>1383.6999510000001</c:v>
                </c:pt>
                <c:pt idx="8">
                  <c:v>1379.8000489999999</c:v>
                </c:pt>
                <c:pt idx="9">
                  <c:v>1360</c:v>
                </c:pt>
                <c:pt idx="10">
                  <c:v>1370</c:v>
                </c:pt>
                <c:pt idx="11">
                  <c:v>1340</c:v>
                </c:pt>
                <c:pt idx="12">
                  <c:v>1315</c:v>
                </c:pt>
                <c:pt idx="13">
                  <c:v>1318.599976</c:v>
                </c:pt>
                <c:pt idx="14">
                  <c:v>1352.4499510000001</c:v>
                </c:pt>
                <c:pt idx="15">
                  <c:v>1326</c:v>
                </c:pt>
                <c:pt idx="16">
                  <c:v>1340.4499510000001</c:v>
                </c:pt>
                <c:pt idx="17">
                  <c:v>1313.099976</c:v>
                </c:pt>
                <c:pt idx="18">
                  <c:v>1289.5500489999999</c:v>
                </c:pt>
                <c:pt idx="19">
                  <c:v>1288.9499510000001</c:v>
                </c:pt>
                <c:pt idx="20">
                  <c:v>1246</c:v>
                </c:pt>
                <c:pt idx="21">
                  <c:v>1280.4499510000001</c:v>
                </c:pt>
                <c:pt idx="22">
                  <c:v>1280</c:v>
                </c:pt>
                <c:pt idx="23">
                  <c:v>1287</c:v>
                </c:pt>
                <c:pt idx="24">
                  <c:v>1286</c:v>
                </c:pt>
                <c:pt idx="25">
                  <c:v>1281</c:v>
                </c:pt>
                <c:pt idx="26">
                  <c:v>1308.4499510000001</c:v>
                </c:pt>
                <c:pt idx="27">
                  <c:v>1303.599976</c:v>
                </c:pt>
                <c:pt idx="28">
                  <c:v>1287</c:v>
                </c:pt>
                <c:pt idx="29">
                  <c:v>1302.099976</c:v>
                </c:pt>
                <c:pt idx="30">
                  <c:v>1322.9499510000001</c:v>
                </c:pt>
                <c:pt idx="31">
                  <c:v>1318</c:v>
                </c:pt>
                <c:pt idx="32">
                  <c:v>1290.099976</c:v>
                </c:pt>
                <c:pt idx="33">
                  <c:v>1277.349976</c:v>
                </c:pt>
                <c:pt idx="34">
                  <c:v>1298</c:v>
                </c:pt>
                <c:pt idx="35">
                  <c:v>1293</c:v>
                </c:pt>
                <c:pt idx="36">
                  <c:v>1266.349976</c:v>
                </c:pt>
                <c:pt idx="37">
                  <c:v>1264</c:v>
                </c:pt>
                <c:pt idx="38">
                  <c:v>1291</c:v>
                </c:pt>
                <c:pt idx="39">
                  <c:v>1261.1999510000001</c:v>
                </c:pt>
                <c:pt idx="40">
                  <c:v>1268</c:v>
                </c:pt>
                <c:pt idx="41">
                  <c:v>1280</c:v>
                </c:pt>
                <c:pt idx="42">
                  <c:v>1316.150024</c:v>
                </c:pt>
                <c:pt idx="43">
                  <c:v>1337.6999510000001</c:v>
                </c:pt>
                <c:pt idx="44">
                  <c:v>1332</c:v>
                </c:pt>
                <c:pt idx="45">
                  <c:v>1324.599976</c:v>
                </c:pt>
                <c:pt idx="46">
                  <c:v>1329</c:v>
                </c:pt>
                <c:pt idx="47">
                  <c:v>1358.5</c:v>
                </c:pt>
                <c:pt idx="48">
                  <c:v>1372</c:v>
                </c:pt>
                <c:pt idx="49">
                  <c:v>1370</c:v>
                </c:pt>
                <c:pt idx="50">
                  <c:v>1382.1999510000001</c:v>
                </c:pt>
                <c:pt idx="51">
                  <c:v>1391</c:v>
                </c:pt>
                <c:pt idx="52">
                  <c:v>1392.5500489999999</c:v>
                </c:pt>
                <c:pt idx="53">
                  <c:v>1335</c:v>
                </c:pt>
                <c:pt idx="54">
                  <c:v>1350</c:v>
                </c:pt>
                <c:pt idx="55">
                  <c:v>1371</c:v>
                </c:pt>
                <c:pt idx="56">
                  <c:v>1362</c:v>
                </c:pt>
              </c:numCache>
            </c:numRef>
          </c:val>
          <c:smooth val="0"/>
          <c:extLst>
            <c:ext xmlns:c16="http://schemas.microsoft.com/office/drawing/2014/chart" uri="{C3380CC4-5D6E-409C-BE32-E72D297353CC}">
              <c16:uniqueId val="{00000001-8E2E-4E2D-9A83-EF37715C508F}"/>
            </c:ext>
          </c:extLst>
        </c:ser>
        <c:ser>
          <c:idx val="2"/>
          <c:order val="2"/>
          <c:tx>
            <c:strRef>
              <c:f>'Stock Charts'!$D$1</c:f>
              <c:strCache>
                <c:ptCount val="1"/>
                <c:pt idx="0">
                  <c:v> High </c:v>
                </c:pt>
              </c:strCache>
            </c:strRef>
          </c:tx>
          <c:spPr>
            <a:ln w="19050" cap="rnd">
              <a:noFill/>
              <a:round/>
            </a:ln>
            <a:effectLst/>
          </c:spPr>
          <c:marker>
            <c:symbol val="none"/>
          </c:marker>
          <c:cat>
            <c:numRef>
              <c:f>'Stock Charts'!$A$2:$A$58</c:f>
              <c:numCache>
                <c:formatCode>m/d/yyyy</c:formatCode>
                <c:ptCount val="57"/>
                <c:pt idx="0">
                  <c:v>44197</c:v>
                </c:pt>
                <c:pt idx="1">
                  <c:v>44200</c:v>
                </c:pt>
                <c:pt idx="2">
                  <c:v>44201</c:v>
                </c:pt>
                <c:pt idx="3">
                  <c:v>44202</c:v>
                </c:pt>
                <c:pt idx="4">
                  <c:v>44203</c:v>
                </c:pt>
                <c:pt idx="5">
                  <c:v>44204</c:v>
                </c:pt>
                <c:pt idx="6">
                  <c:v>44207</c:v>
                </c:pt>
                <c:pt idx="7">
                  <c:v>44208</c:v>
                </c:pt>
                <c:pt idx="8">
                  <c:v>44209</c:v>
                </c:pt>
                <c:pt idx="9">
                  <c:v>44210</c:v>
                </c:pt>
                <c:pt idx="10">
                  <c:v>44211</c:v>
                </c:pt>
                <c:pt idx="11">
                  <c:v>44214</c:v>
                </c:pt>
                <c:pt idx="12">
                  <c:v>44215</c:v>
                </c:pt>
                <c:pt idx="13">
                  <c:v>44216</c:v>
                </c:pt>
                <c:pt idx="14">
                  <c:v>44217</c:v>
                </c:pt>
                <c:pt idx="15">
                  <c:v>44218</c:v>
                </c:pt>
                <c:pt idx="16">
                  <c:v>44221</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44242</c:v>
                </c:pt>
                <c:pt idx="31">
                  <c:v>44243</c:v>
                </c:pt>
                <c:pt idx="32">
                  <c:v>44244</c:v>
                </c:pt>
                <c:pt idx="33">
                  <c:v>44245</c:v>
                </c:pt>
                <c:pt idx="34">
                  <c:v>44246</c:v>
                </c:pt>
                <c:pt idx="35">
                  <c:v>44249</c:v>
                </c:pt>
                <c:pt idx="36">
                  <c:v>44250</c:v>
                </c:pt>
                <c:pt idx="37">
                  <c:v>44251</c:v>
                </c:pt>
                <c:pt idx="38">
                  <c:v>44252</c:v>
                </c:pt>
                <c:pt idx="39">
                  <c:v>44253</c:v>
                </c:pt>
                <c:pt idx="40">
                  <c:v>44256</c:v>
                </c:pt>
                <c:pt idx="41">
                  <c:v>44257</c:v>
                </c:pt>
                <c:pt idx="42">
                  <c:v>44258</c:v>
                </c:pt>
                <c:pt idx="43">
                  <c:v>44259</c:v>
                </c:pt>
                <c:pt idx="44">
                  <c:v>44260</c:v>
                </c:pt>
                <c:pt idx="45">
                  <c:v>44263</c:v>
                </c:pt>
                <c:pt idx="46">
                  <c:v>44264</c:v>
                </c:pt>
                <c:pt idx="47">
                  <c:v>44265</c:v>
                </c:pt>
                <c:pt idx="48">
                  <c:v>44267</c:v>
                </c:pt>
                <c:pt idx="49">
                  <c:v>44270</c:v>
                </c:pt>
                <c:pt idx="50">
                  <c:v>44271</c:v>
                </c:pt>
                <c:pt idx="51">
                  <c:v>44272</c:v>
                </c:pt>
                <c:pt idx="52">
                  <c:v>44273</c:v>
                </c:pt>
                <c:pt idx="53">
                  <c:v>44274</c:v>
                </c:pt>
                <c:pt idx="54">
                  <c:v>44277</c:v>
                </c:pt>
                <c:pt idx="55">
                  <c:v>44278</c:v>
                </c:pt>
                <c:pt idx="56">
                  <c:v>44279</c:v>
                </c:pt>
              </c:numCache>
            </c:numRef>
          </c:cat>
          <c:val>
            <c:numRef>
              <c:f>'Stock Charts'!$D$2:$D$58</c:f>
              <c:numCache>
                <c:formatCode>_ * #,##0.00_ ;_ * \-#,##0.00_ ;_ * "-"??_ ;_ @_ </c:formatCode>
                <c:ptCount val="57"/>
                <c:pt idx="0">
                  <c:v>1265.3000489999999</c:v>
                </c:pt>
                <c:pt idx="1">
                  <c:v>1290.349976</c:v>
                </c:pt>
                <c:pt idx="2">
                  <c:v>1299</c:v>
                </c:pt>
                <c:pt idx="3">
                  <c:v>1302.5</c:v>
                </c:pt>
                <c:pt idx="4">
                  <c:v>1298</c:v>
                </c:pt>
                <c:pt idx="5">
                  <c:v>1316.4499510000001</c:v>
                </c:pt>
                <c:pt idx="6">
                  <c:v>1382.650024</c:v>
                </c:pt>
                <c:pt idx="7">
                  <c:v>1383.6999510000001</c:v>
                </c:pt>
                <c:pt idx="8">
                  <c:v>1392.6999510000001</c:v>
                </c:pt>
                <c:pt idx="9">
                  <c:v>1384.5</c:v>
                </c:pt>
                <c:pt idx="10">
                  <c:v>1370</c:v>
                </c:pt>
                <c:pt idx="11">
                  <c:v>1340</c:v>
                </c:pt>
                <c:pt idx="12">
                  <c:v>1331.3000489999999</c:v>
                </c:pt>
                <c:pt idx="13">
                  <c:v>1348.1999510000001</c:v>
                </c:pt>
                <c:pt idx="14">
                  <c:v>1360.0500489999999</c:v>
                </c:pt>
                <c:pt idx="15">
                  <c:v>1355</c:v>
                </c:pt>
                <c:pt idx="16">
                  <c:v>1347.4499510000001</c:v>
                </c:pt>
                <c:pt idx="17">
                  <c:v>1327.650024</c:v>
                </c:pt>
                <c:pt idx="18">
                  <c:v>1295.650024</c:v>
                </c:pt>
                <c:pt idx="19">
                  <c:v>1290.9499510000001</c:v>
                </c:pt>
                <c:pt idx="20">
                  <c:v>1277.650024</c:v>
                </c:pt>
                <c:pt idx="21">
                  <c:v>1294.400024</c:v>
                </c:pt>
                <c:pt idx="22">
                  <c:v>1304</c:v>
                </c:pt>
                <c:pt idx="23">
                  <c:v>1291.4499510000001</c:v>
                </c:pt>
                <c:pt idx="24">
                  <c:v>1288</c:v>
                </c:pt>
                <c:pt idx="25">
                  <c:v>1310</c:v>
                </c:pt>
                <c:pt idx="26">
                  <c:v>1331.849976</c:v>
                </c:pt>
                <c:pt idx="27">
                  <c:v>1304.1999510000001</c:v>
                </c:pt>
                <c:pt idx="28">
                  <c:v>1296</c:v>
                </c:pt>
                <c:pt idx="29">
                  <c:v>1323.349976</c:v>
                </c:pt>
                <c:pt idx="30">
                  <c:v>1328.5</c:v>
                </c:pt>
                <c:pt idx="31">
                  <c:v>1319.900024</c:v>
                </c:pt>
                <c:pt idx="32">
                  <c:v>1294.4499510000001</c:v>
                </c:pt>
                <c:pt idx="33">
                  <c:v>1305.5500489999999</c:v>
                </c:pt>
                <c:pt idx="34">
                  <c:v>1299.150024</c:v>
                </c:pt>
                <c:pt idx="35">
                  <c:v>1308</c:v>
                </c:pt>
                <c:pt idx="36">
                  <c:v>1290.599976</c:v>
                </c:pt>
                <c:pt idx="37">
                  <c:v>1276.349976</c:v>
                </c:pt>
                <c:pt idx="38">
                  <c:v>1299</c:v>
                </c:pt>
                <c:pt idx="39">
                  <c:v>1274.150024</c:v>
                </c:pt>
                <c:pt idx="40">
                  <c:v>1284.5500489999999</c:v>
                </c:pt>
                <c:pt idx="41">
                  <c:v>1310</c:v>
                </c:pt>
                <c:pt idx="42">
                  <c:v>1347</c:v>
                </c:pt>
                <c:pt idx="43">
                  <c:v>1363.8000489999999</c:v>
                </c:pt>
                <c:pt idx="44">
                  <c:v>1340</c:v>
                </c:pt>
                <c:pt idx="45">
                  <c:v>1346.1999510000001</c:v>
                </c:pt>
                <c:pt idx="46">
                  <c:v>1350</c:v>
                </c:pt>
                <c:pt idx="47">
                  <c:v>1373.8000489999999</c:v>
                </c:pt>
                <c:pt idx="48">
                  <c:v>1390.3000489999999</c:v>
                </c:pt>
                <c:pt idx="49">
                  <c:v>1379.849976</c:v>
                </c:pt>
                <c:pt idx="50">
                  <c:v>1406.25</c:v>
                </c:pt>
                <c:pt idx="51">
                  <c:v>1399.6999510000001</c:v>
                </c:pt>
                <c:pt idx="52">
                  <c:v>1394.0500489999999</c:v>
                </c:pt>
                <c:pt idx="53">
                  <c:v>1354.849976</c:v>
                </c:pt>
                <c:pt idx="54">
                  <c:v>1376</c:v>
                </c:pt>
                <c:pt idx="55">
                  <c:v>1383.3000489999999</c:v>
                </c:pt>
                <c:pt idx="56">
                  <c:v>1370.400024</c:v>
                </c:pt>
              </c:numCache>
            </c:numRef>
          </c:val>
          <c:smooth val="0"/>
          <c:extLst>
            <c:ext xmlns:c16="http://schemas.microsoft.com/office/drawing/2014/chart" uri="{C3380CC4-5D6E-409C-BE32-E72D297353CC}">
              <c16:uniqueId val="{00000002-8E2E-4E2D-9A83-EF37715C508F}"/>
            </c:ext>
          </c:extLst>
        </c:ser>
        <c:ser>
          <c:idx val="3"/>
          <c:order val="3"/>
          <c:tx>
            <c:strRef>
              <c:f>'Stock Charts'!$E$1</c:f>
              <c:strCache>
                <c:ptCount val="1"/>
                <c:pt idx="0">
                  <c:v> Low </c:v>
                </c:pt>
              </c:strCache>
            </c:strRef>
          </c:tx>
          <c:spPr>
            <a:ln w="19050" cap="rnd">
              <a:noFill/>
              <a:round/>
            </a:ln>
            <a:effectLst/>
          </c:spPr>
          <c:marker>
            <c:symbol val="none"/>
          </c:marker>
          <c:cat>
            <c:numRef>
              <c:f>'Stock Charts'!$A$2:$A$58</c:f>
              <c:numCache>
                <c:formatCode>m/d/yyyy</c:formatCode>
                <c:ptCount val="57"/>
                <c:pt idx="0">
                  <c:v>44197</c:v>
                </c:pt>
                <c:pt idx="1">
                  <c:v>44200</c:v>
                </c:pt>
                <c:pt idx="2">
                  <c:v>44201</c:v>
                </c:pt>
                <c:pt idx="3">
                  <c:v>44202</c:v>
                </c:pt>
                <c:pt idx="4">
                  <c:v>44203</c:v>
                </c:pt>
                <c:pt idx="5">
                  <c:v>44204</c:v>
                </c:pt>
                <c:pt idx="6">
                  <c:v>44207</c:v>
                </c:pt>
                <c:pt idx="7">
                  <c:v>44208</c:v>
                </c:pt>
                <c:pt idx="8">
                  <c:v>44209</c:v>
                </c:pt>
                <c:pt idx="9">
                  <c:v>44210</c:v>
                </c:pt>
                <c:pt idx="10">
                  <c:v>44211</c:v>
                </c:pt>
                <c:pt idx="11">
                  <c:v>44214</c:v>
                </c:pt>
                <c:pt idx="12">
                  <c:v>44215</c:v>
                </c:pt>
                <c:pt idx="13">
                  <c:v>44216</c:v>
                </c:pt>
                <c:pt idx="14">
                  <c:v>44217</c:v>
                </c:pt>
                <c:pt idx="15">
                  <c:v>44218</c:v>
                </c:pt>
                <c:pt idx="16">
                  <c:v>44221</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44242</c:v>
                </c:pt>
                <c:pt idx="31">
                  <c:v>44243</c:v>
                </c:pt>
                <c:pt idx="32">
                  <c:v>44244</c:v>
                </c:pt>
                <c:pt idx="33">
                  <c:v>44245</c:v>
                </c:pt>
                <c:pt idx="34">
                  <c:v>44246</c:v>
                </c:pt>
                <c:pt idx="35">
                  <c:v>44249</c:v>
                </c:pt>
                <c:pt idx="36">
                  <c:v>44250</c:v>
                </c:pt>
                <c:pt idx="37">
                  <c:v>44251</c:v>
                </c:pt>
                <c:pt idx="38">
                  <c:v>44252</c:v>
                </c:pt>
                <c:pt idx="39">
                  <c:v>44253</c:v>
                </c:pt>
                <c:pt idx="40">
                  <c:v>44256</c:v>
                </c:pt>
                <c:pt idx="41">
                  <c:v>44257</c:v>
                </c:pt>
                <c:pt idx="42">
                  <c:v>44258</c:v>
                </c:pt>
                <c:pt idx="43">
                  <c:v>44259</c:v>
                </c:pt>
                <c:pt idx="44">
                  <c:v>44260</c:v>
                </c:pt>
                <c:pt idx="45">
                  <c:v>44263</c:v>
                </c:pt>
                <c:pt idx="46">
                  <c:v>44264</c:v>
                </c:pt>
                <c:pt idx="47">
                  <c:v>44265</c:v>
                </c:pt>
                <c:pt idx="48">
                  <c:v>44267</c:v>
                </c:pt>
                <c:pt idx="49">
                  <c:v>44270</c:v>
                </c:pt>
                <c:pt idx="50">
                  <c:v>44271</c:v>
                </c:pt>
                <c:pt idx="51">
                  <c:v>44272</c:v>
                </c:pt>
                <c:pt idx="52">
                  <c:v>44273</c:v>
                </c:pt>
                <c:pt idx="53">
                  <c:v>44274</c:v>
                </c:pt>
                <c:pt idx="54">
                  <c:v>44277</c:v>
                </c:pt>
                <c:pt idx="55">
                  <c:v>44278</c:v>
                </c:pt>
                <c:pt idx="56">
                  <c:v>44279</c:v>
                </c:pt>
              </c:numCache>
            </c:numRef>
          </c:cat>
          <c:val>
            <c:numRef>
              <c:f>'Stock Charts'!$E$2:$E$58</c:f>
              <c:numCache>
                <c:formatCode>_ * #,##0.00_ ;_ * \-#,##0.00_ ;_ * "-"??_ ;_ @_ </c:formatCode>
                <c:ptCount val="57"/>
                <c:pt idx="0">
                  <c:v>1255</c:v>
                </c:pt>
                <c:pt idx="1">
                  <c:v>1261.5</c:v>
                </c:pt>
                <c:pt idx="2">
                  <c:v>1274.400024</c:v>
                </c:pt>
                <c:pt idx="3">
                  <c:v>1268.5</c:v>
                </c:pt>
                <c:pt idx="4">
                  <c:v>1255.599976</c:v>
                </c:pt>
                <c:pt idx="5">
                  <c:v>1278.650024</c:v>
                </c:pt>
                <c:pt idx="6">
                  <c:v>1340</c:v>
                </c:pt>
                <c:pt idx="7">
                  <c:v>1360.1999510000001</c:v>
                </c:pt>
                <c:pt idx="8">
                  <c:v>1360</c:v>
                </c:pt>
                <c:pt idx="9">
                  <c:v>1318.0500489999999</c:v>
                </c:pt>
                <c:pt idx="10">
                  <c:v>1341.75</c:v>
                </c:pt>
                <c:pt idx="11">
                  <c:v>1306.349976</c:v>
                </c:pt>
                <c:pt idx="12">
                  <c:v>1312.8000489999999</c:v>
                </c:pt>
                <c:pt idx="13">
                  <c:v>1318.599976</c:v>
                </c:pt>
                <c:pt idx="14">
                  <c:v>1335</c:v>
                </c:pt>
                <c:pt idx="15">
                  <c:v>1326</c:v>
                </c:pt>
                <c:pt idx="16">
                  <c:v>1313.4499510000001</c:v>
                </c:pt>
                <c:pt idx="17">
                  <c:v>1285.3000489999999</c:v>
                </c:pt>
                <c:pt idx="18">
                  <c:v>1273</c:v>
                </c:pt>
                <c:pt idx="19">
                  <c:v>1231.150024</c:v>
                </c:pt>
                <c:pt idx="20">
                  <c:v>1240.5500489999999</c:v>
                </c:pt>
                <c:pt idx="21">
                  <c:v>1264.0500489999999</c:v>
                </c:pt>
                <c:pt idx="22">
                  <c:v>1272.75</c:v>
                </c:pt>
                <c:pt idx="23">
                  <c:v>1272.1999510000001</c:v>
                </c:pt>
                <c:pt idx="24">
                  <c:v>1262.3000489999999</c:v>
                </c:pt>
                <c:pt idx="25">
                  <c:v>1275.5500489999999</c:v>
                </c:pt>
                <c:pt idx="26">
                  <c:v>1297.349976</c:v>
                </c:pt>
                <c:pt idx="27">
                  <c:v>1284</c:v>
                </c:pt>
                <c:pt idx="28">
                  <c:v>1282.650024</c:v>
                </c:pt>
                <c:pt idx="29">
                  <c:v>1302.099976</c:v>
                </c:pt>
                <c:pt idx="30">
                  <c:v>1307.0500489999999</c:v>
                </c:pt>
                <c:pt idx="31">
                  <c:v>1286</c:v>
                </c:pt>
                <c:pt idx="32">
                  <c:v>1276.400024</c:v>
                </c:pt>
                <c:pt idx="33">
                  <c:v>1276</c:v>
                </c:pt>
                <c:pt idx="34">
                  <c:v>1277.150024</c:v>
                </c:pt>
                <c:pt idx="35">
                  <c:v>1260.099976</c:v>
                </c:pt>
                <c:pt idx="36">
                  <c:v>1258</c:v>
                </c:pt>
                <c:pt idx="37">
                  <c:v>1230</c:v>
                </c:pt>
                <c:pt idx="38">
                  <c:v>1271.849976</c:v>
                </c:pt>
                <c:pt idx="39">
                  <c:v>1244.599976</c:v>
                </c:pt>
                <c:pt idx="40">
                  <c:v>1259.6999510000001</c:v>
                </c:pt>
                <c:pt idx="41">
                  <c:v>1279.5</c:v>
                </c:pt>
                <c:pt idx="42">
                  <c:v>1308.4499510000001</c:v>
                </c:pt>
                <c:pt idx="43">
                  <c:v>1326.150024</c:v>
                </c:pt>
                <c:pt idx="44">
                  <c:v>1306</c:v>
                </c:pt>
                <c:pt idx="45">
                  <c:v>1317.6999510000001</c:v>
                </c:pt>
                <c:pt idx="46">
                  <c:v>1319</c:v>
                </c:pt>
                <c:pt idx="47">
                  <c:v>1354.349976</c:v>
                </c:pt>
                <c:pt idx="48">
                  <c:v>1370.25</c:v>
                </c:pt>
                <c:pt idx="49">
                  <c:v>1358.099976</c:v>
                </c:pt>
                <c:pt idx="50">
                  <c:v>1380.150024</c:v>
                </c:pt>
                <c:pt idx="51">
                  <c:v>1381.900024</c:v>
                </c:pt>
                <c:pt idx="52">
                  <c:v>1313.5</c:v>
                </c:pt>
                <c:pt idx="53">
                  <c:v>1317.900024</c:v>
                </c:pt>
                <c:pt idx="54">
                  <c:v>1335.849976</c:v>
                </c:pt>
                <c:pt idx="55">
                  <c:v>1359.6999510000001</c:v>
                </c:pt>
                <c:pt idx="56">
                  <c:v>1346.599976</c:v>
                </c:pt>
              </c:numCache>
            </c:numRef>
          </c:val>
          <c:smooth val="0"/>
          <c:extLst>
            <c:ext xmlns:c16="http://schemas.microsoft.com/office/drawing/2014/chart" uri="{C3380CC4-5D6E-409C-BE32-E72D297353CC}">
              <c16:uniqueId val="{00000003-8E2E-4E2D-9A83-EF37715C508F}"/>
            </c:ext>
          </c:extLst>
        </c:ser>
        <c:ser>
          <c:idx val="4"/>
          <c:order val="4"/>
          <c:tx>
            <c:strRef>
              <c:f>'Stock Charts'!$F$1</c:f>
              <c:strCache>
                <c:ptCount val="1"/>
                <c:pt idx="0">
                  <c:v> Close </c:v>
                </c:pt>
              </c:strCache>
            </c:strRef>
          </c:tx>
          <c:spPr>
            <a:ln w="19050" cap="rnd">
              <a:noFill/>
              <a:round/>
            </a:ln>
            <a:effectLst/>
          </c:spPr>
          <c:marker>
            <c:symbol val="none"/>
          </c:marker>
          <c:cat>
            <c:numRef>
              <c:f>'Stock Charts'!$A$2:$A$58</c:f>
              <c:numCache>
                <c:formatCode>m/d/yyyy</c:formatCode>
                <c:ptCount val="57"/>
                <c:pt idx="0">
                  <c:v>44197</c:v>
                </c:pt>
                <c:pt idx="1">
                  <c:v>44200</c:v>
                </c:pt>
                <c:pt idx="2">
                  <c:v>44201</c:v>
                </c:pt>
                <c:pt idx="3">
                  <c:v>44202</c:v>
                </c:pt>
                <c:pt idx="4">
                  <c:v>44203</c:v>
                </c:pt>
                <c:pt idx="5">
                  <c:v>44204</c:v>
                </c:pt>
                <c:pt idx="6">
                  <c:v>44207</c:v>
                </c:pt>
                <c:pt idx="7">
                  <c:v>44208</c:v>
                </c:pt>
                <c:pt idx="8">
                  <c:v>44209</c:v>
                </c:pt>
                <c:pt idx="9">
                  <c:v>44210</c:v>
                </c:pt>
                <c:pt idx="10">
                  <c:v>44211</c:v>
                </c:pt>
                <c:pt idx="11">
                  <c:v>44214</c:v>
                </c:pt>
                <c:pt idx="12">
                  <c:v>44215</c:v>
                </c:pt>
                <c:pt idx="13">
                  <c:v>44216</c:v>
                </c:pt>
                <c:pt idx="14">
                  <c:v>44217</c:v>
                </c:pt>
                <c:pt idx="15">
                  <c:v>44218</c:v>
                </c:pt>
                <c:pt idx="16">
                  <c:v>44221</c:v>
                </c:pt>
                <c:pt idx="17">
                  <c:v>44223</c:v>
                </c:pt>
                <c:pt idx="18">
                  <c:v>44224</c:v>
                </c:pt>
                <c:pt idx="19">
                  <c:v>44225</c:v>
                </c:pt>
                <c:pt idx="20">
                  <c:v>44228</c:v>
                </c:pt>
                <c:pt idx="21">
                  <c:v>44229</c:v>
                </c:pt>
                <c:pt idx="22">
                  <c:v>44230</c:v>
                </c:pt>
                <c:pt idx="23">
                  <c:v>44231</c:v>
                </c:pt>
                <c:pt idx="24">
                  <c:v>44232</c:v>
                </c:pt>
                <c:pt idx="25">
                  <c:v>44235</c:v>
                </c:pt>
                <c:pt idx="26">
                  <c:v>44236</c:v>
                </c:pt>
                <c:pt idx="27">
                  <c:v>44237</c:v>
                </c:pt>
                <c:pt idx="28">
                  <c:v>44238</c:v>
                </c:pt>
                <c:pt idx="29">
                  <c:v>44239</c:v>
                </c:pt>
                <c:pt idx="30">
                  <c:v>44242</c:v>
                </c:pt>
                <c:pt idx="31">
                  <c:v>44243</c:v>
                </c:pt>
                <c:pt idx="32">
                  <c:v>44244</c:v>
                </c:pt>
                <c:pt idx="33">
                  <c:v>44245</c:v>
                </c:pt>
                <c:pt idx="34">
                  <c:v>44246</c:v>
                </c:pt>
                <c:pt idx="35">
                  <c:v>44249</c:v>
                </c:pt>
                <c:pt idx="36">
                  <c:v>44250</c:v>
                </c:pt>
                <c:pt idx="37">
                  <c:v>44251</c:v>
                </c:pt>
                <c:pt idx="38">
                  <c:v>44252</c:v>
                </c:pt>
                <c:pt idx="39">
                  <c:v>44253</c:v>
                </c:pt>
                <c:pt idx="40">
                  <c:v>44256</c:v>
                </c:pt>
                <c:pt idx="41">
                  <c:v>44257</c:v>
                </c:pt>
                <c:pt idx="42">
                  <c:v>44258</c:v>
                </c:pt>
                <c:pt idx="43">
                  <c:v>44259</c:v>
                </c:pt>
                <c:pt idx="44">
                  <c:v>44260</c:v>
                </c:pt>
                <c:pt idx="45">
                  <c:v>44263</c:v>
                </c:pt>
                <c:pt idx="46">
                  <c:v>44264</c:v>
                </c:pt>
                <c:pt idx="47">
                  <c:v>44265</c:v>
                </c:pt>
                <c:pt idx="48">
                  <c:v>44267</c:v>
                </c:pt>
                <c:pt idx="49">
                  <c:v>44270</c:v>
                </c:pt>
                <c:pt idx="50">
                  <c:v>44271</c:v>
                </c:pt>
                <c:pt idx="51">
                  <c:v>44272</c:v>
                </c:pt>
                <c:pt idx="52">
                  <c:v>44273</c:v>
                </c:pt>
                <c:pt idx="53">
                  <c:v>44274</c:v>
                </c:pt>
                <c:pt idx="54">
                  <c:v>44277</c:v>
                </c:pt>
                <c:pt idx="55">
                  <c:v>44278</c:v>
                </c:pt>
                <c:pt idx="56">
                  <c:v>44279</c:v>
                </c:pt>
              </c:numCache>
            </c:numRef>
          </c:cat>
          <c:val>
            <c:numRef>
              <c:f>'Stock Charts'!$F$2:$F$58</c:f>
              <c:numCache>
                <c:formatCode>_ * #,##0.00_ ;_ * \-#,##0.00_ ;_ * "-"??_ ;_ @_ </c:formatCode>
                <c:ptCount val="57"/>
                <c:pt idx="0">
                  <c:v>1260.400024</c:v>
                </c:pt>
                <c:pt idx="1">
                  <c:v>1288.5500489999999</c:v>
                </c:pt>
                <c:pt idx="2">
                  <c:v>1293.5</c:v>
                </c:pt>
                <c:pt idx="3">
                  <c:v>1281.599976</c:v>
                </c:pt>
                <c:pt idx="4">
                  <c:v>1261.9499510000001</c:v>
                </c:pt>
                <c:pt idx="5">
                  <c:v>1311.8000489999999</c:v>
                </c:pt>
                <c:pt idx="6">
                  <c:v>1376.099976</c:v>
                </c:pt>
                <c:pt idx="7">
                  <c:v>1371.849976</c:v>
                </c:pt>
                <c:pt idx="8">
                  <c:v>1387.6999510000001</c:v>
                </c:pt>
                <c:pt idx="9">
                  <c:v>1370.599976</c:v>
                </c:pt>
                <c:pt idx="10">
                  <c:v>1345.099976</c:v>
                </c:pt>
                <c:pt idx="11">
                  <c:v>1311.650024</c:v>
                </c:pt>
                <c:pt idx="12">
                  <c:v>1317.0500489999999</c:v>
                </c:pt>
                <c:pt idx="13">
                  <c:v>1339.4499510000001</c:v>
                </c:pt>
                <c:pt idx="14">
                  <c:v>1339.25</c:v>
                </c:pt>
                <c:pt idx="15">
                  <c:v>1340.4499510000001</c:v>
                </c:pt>
                <c:pt idx="16">
                  <c:v>1322.599976</c:v>
                </c:pt>
                <c:pt idx="17">
                  <c:v>1301.75</c:v>
                </c:pt>
                <c:pt idx="18">
                  <c:v>1276.3000489999999</c:v>
                </c:pt>
                <c:pt idx="19">
                  <c:v>1239.650024</c:v>
                </c:pt>
                <c:pt idx="20">
                  <c:v>1261.4499510000001</c:v>
                </c:pt>
                <c:pt idx="21">
                  <c:v>1270.8000489999999</c:v>
                </c:pt>
                <c:pt idx="22">
                  <c:v>1286.099976</c:v>
                </c:pt>
                <c:pt idx="23">
                  <c:v>1279.6999510000001</c:v>
                </c:pt>
                <c:pt idx="24">
                  <c:v>1272.3000489999999</c:v>
                </c:pt>
                <c:pt idx="25">
                  <c:v>1304.349976</c:v>
                </c:pt>
                <c:pt idx="26">
                  <c:v>1305</c:v>
                </c:pt>
                <c:pt idx="27">
                  <c:v>1296.099976</c:v>
                </c:pt>
                <c:pt idx="28">
                  <c:v>1292</c:v>
                </c:pt>
                <c:pt idx="29">
                  <c:v>1309.599976</c:v>
                </c:pt>
                <c:pt idx="30">
                  <c:v>1309.6999510000001</c:v>
                </c:pt>
                <c:pt idx="31">
                  <c:v>1290.099976</c:v>
                </c:pt>
                <c:pt idx="32">
                  <c:v>1282</c:v>
                </c:pt>
                <c:pt idx="33">
                  <c:v>1292.349976</c:v>
                </c:pt>
                <c:pt idx="34">
                  <c:v>1291.349976</c:v>
                </c:pt>
                <c:pt idx="35">
                  <c:v>1264.6999510000001</c:v>
                </c:pt>
                <c:pt idx="36">
                  <c:v>1266.25</c:v>
                </c:pt>
                <c:pt idx="37">
                  <c:v>1272</c:v>
                </c:pt>
                <c:pt idx="38">
                  <c:v>1274.75</c:v>
                </c:pt>
                <c:pt idx="39">
                  <c:v>1252.349976</c:v>
                </c:pt>
                <c:pt idx="40">
                  <c:v>1268.6999510000001</c:v>
                </c:pt>
                <c:pt idx="41">
                  <c:v>1304.0500489999999</c:v>
                </c:pt>
                <c:pt idx="42">
                  <c:v>1343.599976</c:v>
                </c:pt>
                <c:pt idx="43">
                  <c:v>1330.3000489999999</c:v>
                </c:pt>
                <c:pt idx="44">
                  <c:v>1316</c:v>
                </c:pt>
                <c:pt idx="45">
                  <c:v>1336.3000489999999</c:v>
                </c:pt>
                <c:pt idx="46">
                  <c:v>1345.6999510000001</c:v>
                </c:pt>
                <c:pt idx="47">
                  <c:v>1368.099976</c:v>
                </c:pt>
                <c:pt idx="48">
                  <c:v>1374.599976</c:v>
                </c:pt>
                <c:pt idx="49">
                  <c:v>1373.099976</c:v>
                </c:pt>
                <c:pt idx="50">
                  <c:v>1384.25</c:v>
                </c:pt>
                <c:pt idx="51">
                  <c:v>1387.1999510000001</c:v>
                </c:pt>
                <c:pt idx="52">
                  <c:v>1336.25</c:v>
                </c:pt>
                <c:pt idx="53">
                  <c:v>1345.349976</c:v>
                </c:pt>
                <c:pt idx="54">
                  <c:v>1370.5</c:v>
                </c:pt>
                <c:pt idx="55">
                  <c:v>1371.1999510000001</c:v>
                </c:pt>
                <c:pt idx="56">
                  <c:v>1353.8000489999999</c:v>
                </c:pt>
              </c:numCache>
            </c:numRef>
          </c:val>
          <c:smooth val="0"/>
          <c:extLst>
            <c:ext xmlns:c16="http://schemas.microsoft.com/office/drawing/2014/chart" uri="{C3380CC4-5D6E-409C-BE32-E72D297353CC}">
              <c16:uniqueId val="{00000004-8E2E-4E2D-9A83-EF37715C508F}"/>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954803152"/>
        <c:axId val="954802824"/>
      </c:stockChart>
      <c:catAx>
        <c:axId val="954804464"/>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807088"/>
        <c:crosses val="autoZero"/>
        <c:auto val="0"/>
        <c:lblAlgn val="ctr"/>
        <c:lblOffset val="100"/>
        <c:noMultiLvlLbl val="0"/>
      </c:catAx>
      <c:valAx>
        <c:axId val="954807088"/>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804464"/>
        <c:crosses val="autoZero"/>
        <c:crossBetween val="between"/>
      </c:valAx>
      <c:valAx>
        <c:axId val="954802824"/>
        <c:scaling>
          <c:orientation val="minMax"/>
          <c:min val="1200"/>
        </c:scaling>
        <c:delete val="0"/>
        <c:axPos val="r"/>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803152"/>
        <c:crosses val="max"/>
        <c:crossBetween val="between"/>
      </c:valAx>
      <c:dateAx>
        <c:axId val="954803152"/>
        <c:scaling>
          <c:orientation val="minMax"/>
        </c:scaling>
        <c:delete val="1"/>
        <c:axPos val="b"/>
        <c:numFmt formatCode="m/d/yyyy" sourceLinked="1"/>
        <c:majorTickMark val="out"/>
        <c:minorTickMark val="none"/>
        <c:tickLblPos val="nextTo"/>
        <c:crossAx val="954802824"/>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'Surface Charts'!$A$2</c:f>
              <c:strCache>
                <c:ptCount val="1"/>
                <c:pt idx="0">
                  <c:v>Informative</c:v>
                </c:pt>
              </c:strCache>
            </c:strRef>
          </c:tx>
          <c:spPr>
            <a:solidFill>
              <a:schemeClr val="accent1"/>
            </a:solidFill>
            <a:ln/>
            <a:effectLst/>
            <a:sp3d/>
          </c:spPr>
          <c:cat>
            <c:strRef>
              <c:f>'Surface Charts'!$B$1:$F$1</c:f>
              <c:strCache>
                <c:ptCount val="5"/>
                <c:pt idx="0">
                  <c:v>Strongly Agree</c:v>
                </c:pt>
                <c:pt idx="1">
                  <c:v>Agree</c:v>
                </c:pt>
                <c:pt idx="2">
                  <c:v>Neither Agree Nor Disagree</c:v>
                </c:pt>
                <c:pt idx="3">
                  <c:v>Disagree</c:v>
                </c:pt>
                <c:pt idx="4">
                  <c:v>Strongly Disagree</c:v>
                </c:pt>
              </c:strCache>
            </c:strRef>
          </c:cat>
          <c:val>
            <c:numRef>
              <c:f>'Surface Charts'!$B$2:$F$2</c:f>
              <c:numCache>
                <c:formatCode>General</c:formatCode>
                <c:ptCount val="5"/>
                <c:pt idx="0">
                  <c:v>85</c:v>
                </c:pt>
                <c:pt idx="1">
                  <c:v>46</c:v>
                </c:pt>
                <c:pt idx="2">
                  <c:v>15</c:v>
                </c:pt>
                <c:pt idx="3">
                  <c:v>81</c:v>
                </c:pt>
                <c:pt idx="4">
                  <c:v>82</c:v>
                </c:pt>
              </c:numCache>
            </c:numRef>
          </c:val>
          <c:extLst>
            <c:ext xmlns:c16="http://schemas.microsoft.com/office/drawing/2014/chart" uri="{C3380CC4-5D6E-409C-BE32-E72D297353CC}">
              <c16:uniqueId val="{00000000-3E25-4801-B079-4287313D0EB1}"/>
            </c:ext>
          </c:extLst>
        </c:ser>
        <c:ser>
          <c:idx val="1"/>
          <c:order val="1"/>
          <c:tx>
            <c:strRef>
              <c:f>'Surface Charts'!$A$3</c:f>
              <c:strCache>
                <c:ptCount val="1"/>
                <c:pt idx="0">
                  <c:v>Engaging</c:v>
                </c:pt>
              </c:strCache>
            </c:strRef>
          </c:tx>
          <c:spPr>
            <a:solidFill>
              <a:schemeClr val="accent2"/>
            </a:solidFill>
            <a:ln/>
            <a:effectLst/>
            <a:sp3d/>
          </c:spPr>
          <c:cat>
            <c:strRef>
              <c:f>'Surface Charts'!$B$1:$F$1</c:f>
              <c:strCache>
                <c:ptCount val="5"/>
                <c:pt idx="0">
                  <c:v>Strongly Agree</c:v>
                </c:pt>
                <c:pt idx="1">
                  <c:v>Agree</c:v>
                </c:pt>
                <c:pt idx="2">
                  <c:v>Neither Agree Nor Disagree</c:v>
                </c:pt>
                <c:pt idx="3">
                  <c:v>Disagree</c:v>
                </c:pt>
                <c:pt idx="4">
                  <c:v>Strongly Disagree</c:v>
                </c:pt>
              </c:strCache>
            </c:strRef>
          </c:cat>
          <c:val>
            <c:numRef>
              <c:f>'Surface Charts'!$B$3:$F$3</c:f>
              <c:numCache>
                <c:formatCode>General</c:formatCode>
                <c:ptCount val="5"/>
                <c:pt idx="0">
                  <c:v>22</c:v>
                </c:pt>
                <c:pt idx="1">
                  <c:v>81</c:v>
                </c:pt>
                <c:pt idx="2">
                  <c:v>32</c:v>
                </c:pt>
                <c:pt idx="3">
                  <c:v>32</c:v>
                </c:pt>
                <c:pt idx="4">
                  <c:v>31</c:v>
                </c:pt>
              </c:numCache>
            </c:numRef>
          </c:val>
          <c:extLst>
            <c:ext xmlns:c16="http://schemas.microsoft.com/office/drawing/2014/chart" uri="{C3380CC4-5D6E-409C-BE32-E72D297353CC}">
              <c16:uniqueId val="{00000001-3E25-4801-B079-4287313D0EB1}"/>
            </c:ext>
          </c:extLst>
        </c:ser>
        <c:ser>
          <c:idx val="2"/>
          <c:order val="2"/>
          <c:tx>
            <c:strRef>
              <c:f>'Surface Charts'!$A$4</c:f>
              <c:strCache>
                <c:ptCount val="1"/>
                <c:pt idx="0">
                  <c:v>Knowledgable</c:v>
                </c:pt>
              </c:strCache>
            </c:strRef>
          </c:tx>
          <c:spPr>
            <a:solidFill>
              <a:schemeClr val="accent3"/>
            </a:solidFill>
            <a:ln/>
            <a:effectLst/>
            <a:sp3d/>
          </c:spPr>
          <c:cat>
            <c:strRef>
              <c:f>'Surface Charts'!$B$1:$F$1</c:f>
              <c:strCache>
                <c:ptCount val="5"/>
                <c:pt idx="0">
                  <c:v>Strongly Agree</c:v>
                </c:pt>
                <c:pt idx="1">
                  <c:v>Agree</c:v>
                </c:pt>
                <c:pt idx="2">
                  <c:v>Neither Agree Nor Disagree</c:v>
                </c:pt>
                <c:pt idx="3">
                  <c:v>Disagree</c:v>
                </c:pt>
                <c:pt idx="4">
                  <c:v>Strongly Disagree</c:v>
                </c:pt>
              </c:strCache>
            </c:strRef>
          </c:cat>
          <c:val>
            <c:numRef>
              <c:f>'Surface Charts'!$B$4:$F$4</c:f>
              <c:numCache>
                <c:formatCode>General</c:formatCode>
                <c:ptCount val="5"/>
                <c:pt idx="0">
                  <c:v>36</c:v>
                </c:pt>
                <c:pt idx="1">
                  <c:v>26</c:v>
                </c:pt>
                <c:pt idx="2">
                  <c:v>33</c:v>
                </c:pt>
                <c:pt idx="3">
                  <c:v>82</c:v>
                </c:pt>
                <c:pt idx="4">
                  <c:v>42</c:v>
                </c:pt>
              </c:numCache>
            </c:numRef>
          </c:val>
          <c:extLst>
            <c:ext xmlns:c16="http://schemas.microsoft.com/office/drawing/2014/chart" uri="{C3380CC4-5D6E-409C-BE32-E72D297353CC}">
              <c16:uniqueId val="{00000002-3E25-4801-B079-4287313D0EB1}"/>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944928232"/>
        <c:axId val="944923640"/>
        <c:axId val="739450544"/>
      </c:surface3DChart>
      <c:catAx>
        <c:axId val="9449282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23640"/>
        <c:crosses val="autoZero"/>
        <c:auto val="1"/>
        <c:lblAlgn val="ctr"/>
        <c:lblOffset val="100"/>
        <c:noMultiLvlLbl val="0"/>
      </c:catAx>
      <c:valAx>
        <c:axId val="944923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28232"/>
        <c:crosses val="autoZero"/>
        <c:crossBetween val="midCat"/>
      </c:valAx>
      <c:serAx>
        <c:axId val="73945054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23640"/>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4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8504131428015937E-2"/>
          <c:y val="5.1734264377274256E-2"/>
          <c:w val="0.76235326139788084"/>
          <c:h val="0.61242148205150615"/>
        </c:manualLayout>
      </c:layout>
      <c:surface3DChart>
        <c:wireframe val="0"/>
        <c:ser>
          <c:idx val="0"/>
          <c:order val="0"/>
          <c:tx>
            <c:strRef>
              <c:f>'Surface Charts'!$A$9</c:f>
              <c:strCache>
                <c:ptCount val="1"/>
                <c:pt idx="0">
                  <c:v>Advertising</c:v>
                </c:pt>
              </c:strCache>
            </c:strRef>
          </c:tx>
          <c:spPr>
            <a:solidFill>
              <a:schemeClr val="accent1"/>
            </a:solidFill>
            <a:ln/>
            <a:effectLst/>
            <a:sp3d/>
          </c:spPr>
          <c:cat>
            <c:strRef>
              <c:f>'Surface Charts'!$B$8:$M$8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'Surface Charts'!$B$9:$M$9</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0-B4BD-4247-B266-71882F53601C}"/>
            </c:ext>
          </c:extLst>
        </c:ser>
        <c:ser>
          <c:idx val="1"/>
          <c:order val="1"/>
          <c:tx>
            <c:strRef>
              <c:f>'Surface Charts'!$A$10</c:f>
              <c:strCache>
                <c:ptCount val="1"/>
                <c:pt idx="0">
                  <c:v>Product Sales</c:v>
                </c:pt>
              </c:strCache>
            </c:strRef>
          </c:tx>
          <c:spPr>
            <a:solidFill>
              <a:schemeClr val="accent2"/>
            </a:solidFill>
            <a:ln/>
            <a:effectLst/>
            <a:sp3d/>
          </c:spPr>
          <c:cat>
            <c:strRef>
              <c:f>'Surface Charts'!$B$8:$M$8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'Surface Charts'!$B$10:$M$10</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1-B4BD-4247-B266-71882F53601C}"/>
            </c:ext>
          </c:extLst>
        </c:ser>
        <c:ser>
          <c:idx val="2"/>
          <c:order val="2"/>
          <c:tx>
            <c:strRef>
              <c:f>'Surface Charts'!$A$11</c:f>
              <c:strCache>
                <c:ptCount val="1"/>
                <c:pt idx="0">
                  <c:v>Servicing</c:v>
                </c:pt>
              </c:strCache>
            </c:strRef>
          </c:tx>
          <c:spPr>
            <a:solidFill>
              <a:schemeClr val="accent3"/>
            </a:solidFill>
            <a:ln/>
            <a:effectLst/>
            <a:sp3d/>
          </c:spPr>
          <c:cat>
            <c:strRef>
              <c:f>'Surface Charts'!$B$8:$M$8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'Surface Charts'!$B$11:$M$11</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2-B4BD-4247-B266-71882F53601C}"/>
            </c:ext>
          </c:extLst>
        </c:ser>
        <c:ser>
          <c:idx val="3"/>
          <c:order val="3"/>
          <c:tx>
            <c:strRef>
              <c:f>'Surface Charts'!$A$12</c:f>
              <c:strCache>
                <c:ptCount val="1"/>
                <c:pt idx="0">
                  <c:v>Renewals</c:v>
                </c:pt>
              </c:strCache>
            </c:strRef>
          </c:tx>
          <c:spPr>
            <a:solidFill>
              <a:schemeClr val="accent4"/>
            </a:solidFill>
            <a:ln/>
            <a:effectLst/>
            <a:sp3d/>
          </c:spPr>
          <c:cat>
            <c:strRef>
              <c:f>'Surface Charts'!$B$8:$M$8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'Surface Charts'!$B$12:$M$12</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3-B4BD-4247-B266-71882F53601C}"/>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
            <c:idx val="4"/>
            <c:spPr>
              <a:solidFill>
                <a:schemeClr val="accent5"/>
              </a:solidFill>
              <a:ln/>
              <a:effectLst/>
              <a:sp3d/>
            </c:spPr>
          </c:bandFmt>
          <c:bandFmt>
            <c:idx val="5"/>
            <c:spPr>
              <a:solidFill>
                <a:schemeClr val="accent6"/>
              </a:solidFill>
              <a:ln/>
              <a:effectLst/>
              <a:sp3d/>
            </c:spPr>
          </c:bandFmt>
          <c:bandFmt>
            <c:idx val="6"/>
            <c:spPr>
              <a:solidFill>
                <a:schemeClr val="accent1">
                  <a:lumMod val="60000"/>
                </a:schemeClr>
              </a:solidFill>
              <a:ln/>
              <a:effectLst/>
              <a:sp3d/>
            </c:spPr>
          </c:bandFmt>
          <c:bandFmt>
            <c:idx val="7"/>
            <c:spPr>
              <a:solidFill>
                <a:schemeClr val="accent2">
                  <a:lumMod val="60000"/>
                </a:schemeClr>
              </a:solidFill>
              <a:ln/>
              <a:effectLst/>
              <a:sp3d/>
            </c:spPr>
          </c:bandFmt>
          <c:bandFmt>
            <c:idx val="8"/>
            <c:spPr>
              <a:solidFill>
                <a:schemeClr val="accent3">
                  <a:lumMod val="60000"/>
                </a:schemeClr>
              </a:solidFill>
              <a:ln/>
              <a:effectLst/>
              <a:sp3d/>
            </c:spPr>
          </c:bandFmt>
          <c:bandFmt>
            <c:idx val="9"/>
            <c:spPr>
              <a:solidFill>
                <a:schemeClr val="accent4">
                  <a:lumMod val="60000"/>
                </a:schemeClr>
              </a:solidFill>
              <a:ln/>
              <a:effectLst/>
              <a:sp3d/>
            </c:spPr>
          </c:bandFmt>
          <c:bandFmt>
            <c:idx val="10"/>
            <c:spPr>
              <a:solidFill>
                <a:schemeClr val="accent5">
                  <a:lumMod val="60000"/>
                </a:schemeClr>
              </a:solidFill>
              <a:ln/>
              <a:effectLst/>
              <a:sp3d/>
            </c:spPr>
          </c:bandFmt>
          <c:bandFmt>
            <c:idx val="11"/>
            <c:spPr>
              <a:solidFill>
                <a:schemeClr val="accent6">
                  <a:lumMod val="60000"/>
                </a:schemeClr>
              </a:solidFill>
              <a:ln/>
              <a:effectLst/>
              <a:sp3d/>
            </c:spPr>
          </c:bandFmt>
          <c:bandFmt>
            <c:idx val="12"/>
            <c:spPr>
              <a:solidFill>
                <a:schemeClr val="accent1">
                  <a:lumMod val="80000"/>
                  <a:lumOff val="20000"/>
                </a:schemeClr>
              </a:solidFill>
              <a:ln/>
              <a:effectLst/>
              <a:sp3d/>
            </c:spPr>
          </c:bandFmt>
          <c:bandFmt>
            <c:idx val="13"/>
            <c:spPr>
              <a:solidFill>
                <a:schemeClr val="accent2">
                  <a:lumMod val="80000"/>
                  <a:lumOff val="20000"/>
                </a:schemeClr>
              </a:solidFill>
              <a:ln/>
              <a:effectLst/>
              <a:sp3d/>
            </c:spPr>
          </c:bandFmt>
          <c:bandFmt>
            <c:idx val="14"/>
            <c:spPr>
              <a:solidFill>
                <a:schemeClr val="accent3">
                  <a:lumMod val="80000"/>
                  <a:lumOff val="20000"/>
                </a:schemeClr>
              </a:solidFill>
              <a:ln/>
              <a:effectLst/>
              <a:sp3d/>
            </c:spPr>
          </c:bandFmt>
        </c:bandFmts>
        <c:axId val="972948864"/>
        <c:axId val="972949192"/>
        <c:axId val="906664904"/>
      </c:surface3DChart>
      <c:catAx>
        <c:axId val="9729488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949192"/>
        <c:crosses val="autoZero"/>
        <c:auto val="1"/>
        <c:lblAlgn val="ctr"/>
        <c:lblOffset val="100"/>
        <c:noMultiLvlLbl val="0"/>
      </c:catAx>
      <c:valAx>
        <c:axId val="972949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948864"/>
        <c:crosses val="autoZero"/>
        <c:crossBetween val="midCat"/>
      </c:valAx>
      <c:serAx>
        <c:axId val="90666490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94919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Advertisement</a:t>
            </a:r>
            <a:r>
              <a:rPr lang="en-US" sz="1050" baseline="0"/>
              <a:t> Expense vs $/Lead</a:t>
            </a:r>
            <a:endParaRPr lang="en-US" sz="1050"/>
          </a:p>
        </c:rich>
      </c:tx>
      <c:layout>
        <c:manualLayout>
          <c:xMode val="edge"/>
          <c:yMode val="edge"/>
          <c:x val="0.29179855643044617"/>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Charts'!$B$1</c:f>
              <c:strCache>
                <c:ptCount val="1"/>
                <c:pt idx="0">
                  <c:v>Advertisement Expense</c:v>
                </c:pt>
              </c:strCache>
            </c:strRef>
          </c:tx>
          <c:spPr>
            <a:solidFill>
              <a:schemeClr val="tx2">
                <a:lumMod val="40000"/>
                <a:lumOff val="60000"/>
              </a:schemeClr>
            </a:solidFill>
            <a:ln w="15875">
              <a:solidFill>
                <a:schemeClr val="tx2"/>
              </a:solidFill>
            </a:ln>
            <a:effectLst/>
          </c:spPr>
          <c:invertIfNegative val="0"/>
          <c:cat>
            <c:strRef>
              <c:f>'Combo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Charts'!$B$2:$B$13</c:f>
              <c:numCache>
                <c:formatCode>_-[$$-409]* #,##0.00_ ;_-[$$-409]* \-#,##0.00\ ;_-[$$-409]* "-"??_ ;_-@_ </c:formatCode>
                <c:ptCount val="12"/>
                <c:pt idx="0">
                  <c:v>261850.5393579441</c:v>
                </c:pt>
                <c:pt idx="1">
                  <c:v>215354.50448080694</c:v>
                </c:pt>
                <c:pt idx="2">
                  <c:v>237530.02088055236</c:v>
                </c:pt>
                <c:pt idx="3">
                  <c:v>194616.67366379232</c:v>
                </c:pt>
                <c:pt idx="4">
                  <c:v>279127.88407588442</c:v>
                </c:pt>
                <c:pt idx="5">
                  <c:v>262708.78156161401</c:v>
                </c:pt>
                <c:pt idx="6">
                  <c:v>289438.75264639949</c:v>
                </c:pt>
                <c:pt idx="7">
                  <c:v>150499.57414884458</c:v>
                </c:pt>
                <c:pt idx="8">
                  <c:v>147272.57927297906</c:v>
                </c:pt>
                <c:pt idx="9">
                  <c:v>125323.86512369331</c:v>
                </c:pt>
                <c:pt idx="10">
                  <c:v>223044.93907784711</c:v>
                </c:pt>
                <c:pt idx="11">
                  <c:v>178434.07321060117</c:v>
                </c:pt>
              </c:numCache>
            </c:numRef>
          </c:val>
          <c:extLst>
            <c:ext xmlns:c16="http://schemas.microsoft.com/office/drawing/2014/chart" uri="{C3380CC4-5D6E-409C-BE32-E72D297353CC}">
              <c16:uniqueId val="{00000000-07BE-4A4E-9930-19EF0D7F3001}"/>
            </c:ext>
          </c:extLst>
        </c:ser>
        <c:dLbls>
          <c:showLegendKey val="0"/>
          <c:showVal val="0"/>
          <c:showCatName val="0"/>
          <c:showSerName val="0"/>
          <c:showPercent val="0"/>
          <c:showBubbleSize val="0"/>
        </c:dLbls>
        <c:gapWidth val="50"/>
        <c:axId val="997098952"/>
        <c:axId val="997097640"/>
      </c:barChart>
      <c:lineChart>
        <c:grouping val="standard"/>
        <c:varyColors val="0"/>
        <c:ser>
          <c:idx val="1"/>
          <c:order val="1"/>
          <c:tx>
            <c:strRef>
              <c:f>'Combo Charts'!$F$1</c:f>
              <c:strCache>
                <c:ptCount val="1"/>
                <c:pt idx="0">
                  <c:v>$/Lead</c:v>
                </c:pt>
              </c:strCache>
            </c:strRef>
          </c:tx>
          <c:spPr>
            <a:ln w="28575" cap="rnd">
              <a:solidFill>
                <a:schemeClr val="tx2"/>
              </a:solidFill>
              <a:round/>
            </a:ln>
            <a:effectLst/>
          </c:spPr>
          <c:marker>
            <c:symbol val="circle"/>
            <c:size val="11"/>
            <c:spPr>
              <a:noFill/>
              <a:ln w="25400">
                <a:solidFill>
                  <a:schemeClr val="tx1"/>
                </a:solidFill>
              </a:ln>
              <a:effectLst/>
            </c:spPr>
          </c:marker>
          <c:cat>
            <c:strRef>
              <c:f>'Combo Charts'!$A$2:$A$13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 Charts'!$F$2:$F$13</c:f>
              <c:numCache>
                <c:formatCode>_-[$$-409]* #,##0.00_ ;_-[$$-409]* \-#,##0.00\ ;_-[$$-409]* "-"??_ ;_-@_ </c:formatCode>
                <c:ptCount val="12"/>
                <c:pt idx="0">
                  <c:v>24.900744037014729</c:v>
                </c:pt>
                <c:pt idx="1">
                  <c:v>32.146817860058071</c:v>
                </c:pt>
                <c:pt idx="2">
                  <c:v>20.407304316610716</c:v>
                </c:pt>
                <c:pt idx="3">
                  <c:v>27.17053755056839</c:v>
                </c:pt>
                <c:pt idx="4">
                  <c:v>24.898220299592271</c:v>
                </c:pt>
                <c:pt idx="5">
                  <c:v>30.794718712644809</c:v>
                </c:pt>
                <c:pt idx="6">
                  <c:v>27.278409529519195</c:v>
                </c:pt>
                <c:pt idx="7">
                  <c:v>9.4751333566838181</c:v>
                </c:pt>
                <c:pt idx="8">
                  <c:v>28.036860749630563</c:v>
                </c:pt>
                <c:pt idx="9">
                  <c:v>10.684478747106827</c:v>
                </c:pt>
                <c:pt idx="10">
                  <c:v>20.061817323916468</c:v>
                </c:pt>
                <c:pt idx="11">
                  <c:v>14.575659758687143</c:v>
                </c:pt>
              </c:numCache>
            </c:numRef>
          </c:val>
          <c:smooth val="1"/>
          <c:extLst>
            <c:ext xmlns:c16="http://schemas.microsoft.com/office/drawing/2014/chart" uri="{C3380CC4-5D6E-409C-BE32-E72D297353CC}">
              <c16:uniqueId val="{00000001-07BE-4A4E-9930-19EF0D7F3001}"/>
            </c:ext>
          </c:extLst>
        </c:ser>
        <c:dLbls>
          <c:showLegendKey val="0"/>
          <c:showVal val="0"/>
          <c:showCatName val="0"/>
          <c:showSerName val="0"/>
          <c:showPercent val="0"/>
          <c:showBubbleSize val="0"/>
        </c:dLbls>
        <c:marker val="1"/>
        <c:smooth val="0"/>
        <c:axId val="997113712"/>
        <c:axId val="997115024"/>
      </c:lineChart>
      <c:catAx>
        <c:axId val="997098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997097640"/>
        <c:crosses val="autoZero"/>
        <c:auto val="1"/>
        <c:lblAlgn val="ctr"/>
        <c:lblOffset val="100"/>
        <c:noMultiLvlLbl val="0"/>
      </c:catAx>
      <c:valAx>
        <c:axId val="9970976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098952"/>
        <c:crosses val="autoZero"/>
        <c:crossBetween val="between"/>
      </c:valAx>
      <c:valAx>
        <c:axId val="99711502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997113712"/>
        <c:crosses val="max"/>
        <c:crossBetween val="between"/>
      </c:valAx>
      <c:catAx>
        <c:axId val="997113712"/>
        <c:scaling>
          <c:orientation val="minMax"/>
        </c:scaling>
        <c:delete val="1"/>
        <c:axPos val="b"/>
        <c:numFmt formatCode="General" sourceLinked="1"/>
        <c:majorTickMark val="out"/>
        <c:minorTickMark val="none"/>
        <c:tickLblPos val="nextTo"/>
        <c:crossAx val="9971150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Combo Chart Type 2</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Charts'!$A$20</c:f>
              <c:strCache>
                <c:ptCount val="1"/>
                <c:pt idx="0">
                  <c:v>Advertising</c:v>
                </c:pt>
              </c:strCache>
            </c:strRef>
          </c:tx>
          <c:spPr>
            <a:solidFill>
              <a:schemeClr val="accent1"/>
            </a:solidFill>
            <a:ln>
              <a:noFill/>
            </a:ln>
            <a:effectLst/>
          </c:spPr>
          <c:invertIfNegative val="0"/>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Charts'!$A$20:$M$20</c15:sqref>
                  </c15:fullRef>
                </c:ext>
              </c:extLst>
              <c:f>'Combo Charts'!$B$20:$M$20</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0-C083-4248-A3DD-063679D6EE81}"/>
            </c:ext>
          </c:extLst>
        </c:ser>
        <c:ser>
          <c:idx val="1"/>
          <c:order val="1"/>
          <c:tx>
            <c:strRef>
              <c:f>'Combo Charts'!$A$21</c:f>
              <c:strCache>
                <c:ptCount val="1"/>
                <c:pt idx="0">
                  <c:v>Product Sales</c:v>
                </c:pt>
              </c:strCache>
            </c:strRef>
          </c:tx>
          <c:spPr>
            <a:solidFill>
              <a:schemeClr val="accent2"/>
            </a:solidFill>
            <a:ln>
              <a:noFill/>
            </a:ln>
            <a:effectLst/>
          </c:spPr>
          <c:invertIfNegative val="0"/>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Charts'!$A$21:$M$21</c15:sqref>
                  </c15:fullRef>
                </c:ext>
              </c:extLst>
              <c:f>'Combo Charts'!$B$21:$M$21</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1-C083-4248-A3DD-063679D6EE81}"/>
            </c:ext>
          </c:extLst>
        </c:ser>
        <c:ser>
          <c:idx val="2"/>
          <c:order val="2"/>
          <c:tx>
            <c:strRef>
              <c:f>'Combo Charts'!$A$22</c:f>
              <c:strCache>
                <c:ptCount val="1"/>
                <c:pt idx="0">
                  <c:v>Servicing</c:v>
                </c:pt>
              </c:strCache>
            </c:strRef>
          </c:tx>
          <c:spPr>
            <a:solidFill>
              <a:schemeClr val="accent3"/>
            </a:solidFill>
            <a:ln>
              <a:noFill/>
            </a:ln>
            <a:effectLst/>
          </c:spPr>
          <c:invertIfNegative val="0"/>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Charts'!$A$22:$M$22</c15:sqref>
                  </c15:fullRef>
                </c:ext>
              </c:extLst>
              <c:f>'Combo Charts'!$B$22:$M$22</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2-C083-4248-A3DD-063679D6EE81}"/>
            </c:ext>
          </c:extLst>
        </c:ser>
        <c:ser>
          <c:idx val="3"/>
          <c:order val="3"/>
          <c:tx>
            <c:strRef>
              <c:f>'Combo Charts'!$A$23</c:f>
              <c:strCache>
                <c:ptCount val="1"/>
                <c:pt idx="0">
                  <c:v>Renewals</c:v>
                </c:pt>
              </c:strCache>
            </c:strRef>
          </c:tx>
          <c:spPr>
            <a:solidFill>
              <a:schemeClr val="accent4"/>
            </a:solidFill>
            <a:ln>
              <a:noFill/>
            </a:ln>
            <a:effectLst/>
          </c:spPr>
          <c:invertIfNegative val="0"/>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Charts'!$A$23:$M$23</c15:sqref>
                  </c15:fullRef>
                </c:ext>
              </c:extLst>
              <c:f>'Combo Charts'!$B$23:$M$23</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3-C083-4248-A3DD-063679D6EE81}"/>
            </c:ext>
          </c:extLst>
        </c:ser>
        <c:dLbls>
          <c:showLegendKey val="0"/>
          <c:showVal val="0"/>
          <c:showCatName val="0"/>
          <c:showSerName val="0"/>
          <c:showPercent val="0"/>
          <c:showBubbleSize val="0"/>
        </c:dLbls>
        <c:gapWidth val="219"/>
        <c:axId val="944933808"/>
        <c:axId val="944937744"/>
      </c:barChart>
      <c:lineChart>
        <c:grouping val="standard"/>
        <c:varyColors val="0"/>
        <c:ser>
          <c:idx val="4"/>
          <c:order val="4"/>
          <c:tx>
            <c:v>Total</c:v>
          </c:tx>
          <c:spPr>
            <a:ln w="28575" cap="rnd">
              <a:noFill/>
              <a:round/>
            </a:ln>
            <a:effectLst/>
          </c:spPr>
          <c:marker>
            <c:symbol val="none"/>
          </c:marker>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Charts'!$A$24:$M$24</c15:sqref>
                  </c15:fullRef>
                </c:ext>
              </c:extLst>
              <c:f>'Combo Charts'!$B$24:$M$24</c:f>
              <c:numCache>
                <c:formatCode>#,##0</c:formatCode>
                <c:ptCount val="12"/>
                <c:pt idx="0">
                  <c:v>92734</c:v>
                </c:pt>
                <c:pt idx="1">
                  <c:v>102068</c:v>
                </c:pt>
                <c:pt idx="2">
                  <c:v>106463</c:v>
                </c:pt>
                <c:pt idx="3">
                  <c:v>94113</c:v>
                </c:pt>
                <c:pt idx="4">
                  <c:v>102369</c:v>
                </c:pt>
                <c:pt idx="5">
                  <c:v>106001</c:v>
                </c:pt>
                <c:pt idx="6">
                  <c:v>97051</c:v>
                </c:pt>
                <c:pt idx="7">
                  <c:v>94764</c:v>
                </c:pt>
                <c:pt idx="8">
                  <c:v>107776</c:v>
                </c:pt>
                <c:pt idx="9">
                  <c:v>99961</c:v>
                </c:pt>
                <c:pt idx="10">
                  <c:v>101910</c:v>
                </c:pt>
                <c:pt idx="11">
                  <c:v>84890</c:v>
                </c:pt>
              </c:numCache>
            </c:numRef>
          </c:val>
          <c:smooth val="0"/>
          <c:extLst>
            <c:ext xmlns:c16="http://schemas.microsoft.com/office/drawing/2014/chart" uri="{C3380CC4-5D6E-409C-BE32-E72D297353CC}">
              <c16:uniqueId val="{00000004-C083-4248-A3DD-063679D6EE81}"/>
            </c:ext>
          </c:extLst>
        </c:ser>
        <c:ser>
          <c:idx val="5"/>
          <c:order val="5"/>
          <c:tx>
            <c:v>Bottom</c:v>
          </c:tx>
          <c:spPr>
            <a:ln w="28575" cap="rnd">
              <a:solidFill>
                <a:schemeClr val="accent6"/>
              </a:solidFill>
              <a:round/>
            </a:ln>
            <a:effectLst/>
          </c:spPr>
          <c:marker>
            <c:symbol val="none"/>
          </c:marker>
          <c:cat>
            <c:strRef>
              <c:extLst>
                <c:ext xmlns:c15="http://schemas.microsoft.com/office/drawing/2012/chart" uri="{02D57815-91ED-43cb-92C2-25804820EDAC}">
                  <c15:fullRef>
                    <c15:sqref>'Combo Charts'!$A$19:$M$19</c15:sqref>
                  </c15:fullRef>
                </c:ext>
              </c:extLst>
              <c:f>'Combo Charts'!$B$19:$M$19</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'Combo Charts'!$A$25:$M$25</c15:sqref>
                  </c15:fullRef>
                </c:ext>
              </c:extLst>
              <c:f>'Combo Charts'!$B$25:$M$25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5-C083-4248-A3DD-063679D6EE81}"/>
            </c:ext>
          </c:extLst>
        </c:ser>
        <c:dLbls>
          <c:showLegendKey val="0"/>
          <c:showVal val="0"/>
          <c:showCatName val="0"/>
          <c:showSerName val="0"/>
          <c:showPercent val="0"/>
          <c:showBubbleSize val="0"/>
        </c:dLbls>
        <c:upDownBars>
          <c:gapWidth val="37"/>
          <c:upBars>
            <c:spPr>
              <a:solidFill>
                <a:schemeClr val="lt1"/>
              </a:solidFill>
              <a:ln w="9525">
                <a:solidFill>
                  <a:schemeClr val="tx1">
                    <a:lumMod val="15000"/>
                    <a:lumOff val="85000"/>
                  </a:schemeClr>
                </a:solidFill>
              </a:ln>
              <a:effectLst/>
            </c:spPr>
          </c:upBars>
          <c:downBars>
            <c:spPr>
              <a:solidFill>
                <a:schemeClr val="tx2">
                  <a:alpha val="27000"/>
                </a:schemeClr>
              </a:solidFill>
              <a:ln w="12700">
                <a:solidFill>
                  <a:schemeClr val="tx1"/>
                </a:solidFill>
              </a:ln>
              <a:effectLst/>
            </c:spPr>
          </c:downBars>
        </c:upDownBars>
        <c:marker val="1"/>
        <c:smooth val="0"/>
        <c:axId val="944933808"/>
        <c:axId val="944937744"/>
      </c:lineChart>
      <c:catAx>
        <c:axId val="944933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4937744"/>
        <c:crosses val="autoZero"/>
        <c:auto val="1"/>
        <c:lblAlgn val="ctr"/>
        <c:lblOffset val="100"/>
        <c:noMultiLvlLbl val="0"/>
      </c:catAx>
      <c:valAx>
        <c:axId val="94493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44933808"/>
        <c:crosses val="autoZero"/>
        <c:crossBetween val="between"/>
      </c:valAx>
      <c:spPr>
        <a:noFill/>
        <a:ln>
          <a:noFill/>
        </a:ln>
        <a:effectLst/>
      </c:spPr>
    </c:plotArea>
    <c:legend>
      <c:legendPos val="b"/>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'Image Overlay Charts'!$B$1</c:f>
              <c:strCache>
                <c:ptCount val="1"/>
                <c:pt idx="0">
                  <c:v>Loan Outstanding</c:v>
                </c:pt>
              </c:strCache>
            </c:strRef>
          </c:tx>
          <c:spPr>
            <a:solidFill>
              <a:schemeClr val="accent1"/>
            </a:solidFill>
            <a:ln>
              <a:noFill/>
            </a:ln>
            <a:effectLst/>
          </c:spPr>
          <c:invertIfNegative val="0"/>
          <c:val>
            <c:numRef>
              <c:f>'Image Overlay Charts'!$B$2</c:f>
              <c:numCache>
                <c:formatCode>_-[$$-409]* #,##0.00_ ;_-[$$-409]* \-#,##0.00\ ;_-[$$-409]* "-"??_ ;_-@_ </c:formatCode>
                <c:ptCount val="1"/>
                <c:pt idx="0">
                  <c:v>400000</c:v>
                </c:pt>
              </c:numCache>
            </c:numRef>
          </c:val>
          <c:extLst>
            <c:ext xmlns:c16="http://schemas.microsoft.com/office/drawing/2014/chart" uri="{C3380CC4-5D6E-409C-BE32-E72D297353CC}">
              <c16:uniqueId val="{00000000-DD9B-445B-86ED-FE02FD2A4E87}"/>
            </c:ext>
          </c:extLst>
        </c:ser>
        <c:ser>
          <c:idx val="1"/>
          <c:order val="1"/>
          <c:tx>
            <c:strRef>
              <c:f>'Image Overlay Charts'!$C$1</c:f>
              <c:strCache>
                <c:ptCount val="1"/>
                <c:pt idx="0">
                  <c:v>Repyament</c:v>
                </c:pt>
              </c:strCache>
            </c:strRef>
          </c:tx>
          <c:spPr>
            <a:noFill/>
            <a:ln>
              <a:noFill/>
            </a:ln>
            <a:effectLst/>
          </c:spPr>
          <c:invertIfNegative val="0"/>
          <c:val>
            <c:numRef>
              <c:f>'Image Overlay Charts'!$C$2</c:f>
              <c:numCache>
                <c:formatCode>_-[$$-409]* #,##0.00_ ;_-[$$-409]* \-#,##0.00\ ;_-[$$-409]* "-"??_ ;_-@_ </c:formatCode>
                <c:ptCount val="1"/>
                <c:pt idx="0">
                  <c:v>600000</c:v>
                </c:pt>
              </c:numCache>
            </c:numRef>
          </c:val>
          <c:extLst>
            <c:ext xmlns:c16="http://schemas.microsoft.com/office/drawing/2014/chart" uri="{C3380CC4-5D6E-409C-BE32-E72D297353CC}">
              <c16:uniqueId val="{00000002-DD9B-445B-86ED-FE02FD2A4E87}"/>
            </c:ext>
          </c:extLst>
        </c:ser>
        <c:dLbls>
          <c:showLegendKey val="0"/>
          <c:showVal val="0"/>
          <c:showCatName val="0"/>
          <c:showSerName val="0"/>
          <c:showPercent val="0"/>
          <c:showBubbleSize val="0"/>
        </c:dLbls>
        <c:gapWidth val="0"/>
        <c:overlap val="100"/>
        <c:axId val="954808072"/>
        <c:axId val="954803152"/>
      </c:barChart>
      <c:catAx>
        <c:axId val="954808072"/>
        <c:scaling>
          <c:orientation val="minMax"/>
        </c:scaling>
        <c:delete val="1"/>
        <c:axPos val="b"/>
        <c:numFmt formatCode="General" sourceLinked="1"/>
        <c:majorTickMark val="none"/>
        <c:minorTickMark val="none"/>
        <c:tickLblPos val="nextTo"/>
        <c:crossAx val="954803152"/>
        <c:crosses val="autoZero"/>
        <c:auto val="1"/>
        <c:lblAlgn val="ctr"/>
        <c:lblOffset val="100"/>
        <c:noMultiLvlLbl val="0"/>
      </c:catAx>
      <c:valAx>
        <c:axId val="954803152"/>
        <c:scaling>
          <c:orientation val="minMax"/>
          <c:max val="1"/>
          <c:min val="0"/>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5480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'Image Overlay Charts'!$B$1</c:f>
              <c:strCache>
                <c:ptCount val="1"/>
                <c:pt idx="0">
                  <c:v>Loan Outstanding</c:v>
                </c:pt>
              </c:strCache>
            </c:strRef>
          </c:tx>
          <c:spPr>
            <a:solidFill>
              <a:schemeClr val="accent1"/>
            </a:solidFill>
            <a:ln>
              <a:noFill/>
            </a:ln>
            <a:effectLst/>
          </c:spPr>
          <c:invertIfNegative val="0"/>
          <c:val>
            <c:numRef>
              <c:f>'Image Overlay Charts'!$B$2</c:f>
              <c:numCache>
                <c:formatCode>_-[$$-409]* #,##0.00_ ;_-[$$-409]* \-#,##0.00\ ;_-[$$-409]* "-"??_ ;_-@_ </c:formatCode>
                <c:ptCount val="1"/>
                <c:pt idx="0">
                  <c:v>400000</c:v>
                </c:pt>
              </c:numCache>
            </c:numRef>
          </c:val>
          <c:extLst>
            <c:ext xmlns:c16="http://schemas.microsoft.com/office/drawing/2014/chart" uri="{C3380CC4-5D6E-409C-BE32-E72D297353CC}">
              <c16:uniqueId val="{00000000-17CF-4F22-9D7E-71E94F9428E4}"/>
            </c:ext>
          </c:extLst>
        </c:ser>
        <c:ser>
          <c:idx val="1"/>
          <c:order val="1"/>
          <c:tx>
            <c:strRef>
              <c:f>'Image Overlay Charts'!$C$1</c:f>
              <c:strCache>
                <c:ptCount val="1"/>
                <c:pt idx="0">
                  <c:v>Repyament</c:v>
                </c:pt>
              </c:strCache>
            </c:strRef>
          </c:tx>
          <c:spPr>
            <a:noFill/>
            <a:ln>
              <a:noFill/>
            </a:ln>
            <a:effectLst/>
          </c:spPr>
          <c:invertIfNegative val="0"/>
          <c:val>
            <c:numRef>
              <c:f>'Image Overlay Charts'!$C$2</c:f>
              <c:numCache>
                <c:formatCode>_-[$$-409]* #,##0.00_ ;_-[$$-409]* \-#,##0.00\ ;_-[$$-409]* "-"??_ ;_-@_ </c:formatCode>
                <c:ptCount val="1"/>
                <c:pt idx="0">
                  <c:v>600000</c:v>
                </c:pt>
              </c:numCache>
            </c:numRef>
          </c:val>
          <c:extLst>
            <c:ext xmlns:c16="http://schemas.microsoft.com/office/drawing/2014/chart" uri="{C3380CC4-5D6E-409C-BE32-E72D297353CC}">
              <c16:uniqueId val="{00000001-17CF-4F22-9D7E-71E94F9428E4}"/>
            </c:ext>
          </c:extLst>
        </c:ser>
        <c:dLbls>
          <c:showLegendKey val="0"/>
          <c:showVal val="0"/>
          <c:showCatName val="0"/>
          <c:showSerName val="0"/>
          <c:showPercent val="0"/>
          <c:showBubbleSize val="0"/>
        </c:dLbls>
        <c:gapWidth val="0"/>
        <c:overlap val="100"/>
        <c:axId val="954808072"/>
        <c:axId val="954803152"/>
      </c:barChart>
      <c:catAx>
        <c:axId val="954808072"/>
        <c:scaling>
          <c:orientation val="minMax"/>
        </c:scaling>
        <c:delete val="1"/>
        <c:axPos val="b"/>
        <c:numFmt formatCode="General" sourceLinked="1"/>
        <c:majorTickMark val="none"/>
        <c:minorTickMark val="none"/>
        <c:tickLblPos val="nextTo"/>
        <c:crossAx val="954803152"/>
        <c:crosses val="autoZero"/>
        <c:auto val="1"/>
        <c:lblAlgn val="ctr"/>
        <c:lblOffset val="100"/>
        <c:noMultiLvlLbl val="0"/>
      </c:catAx>
      <c:valAx>
        <c:axId val="954803152"/>
        <c:scaling>
          <c:orientation val="minMax"/>
          <c:max val="1"/>
          <c:min val="0"/>
        </c:scaling>
        <c:delete val="1"/>
        <c:axPos val="l"/>
        <c:numFmt formatCode="0%" sourceLinked="1"/>
        <c:majorTickMark val="none"/>
        <c:minorTickMark val="none"/>
        <c:tickLblPos val="nextTo"/>
        <c:crossAx val="954808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Amazon Holiday Sales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'Highlight Special Cases'!$B$1</c:f>
              <c:strCache>
                <c:ptCount val="1"/>
                <c:pt idx="0">
                  <c:v>Amazon Sales #</c:v>
                </c:pt>
              </c:strCache>
            </c:strRef>
          </c:tx>
          <c:spPr>
            <a:solidFill>
              <a:schemeClr val="tx2"/>
            </a:solidFill>
            <a:ln>
              <a:noFill/>
            </a:ln>
            <a:effectLst/>
          </c:spPr>
          <c:invertIfNegative val="0"/>
          <c:cat>
            <c:numRef>
              <c:f>'Highlight Special Cases'!$A$2:$A$91</c:f>
              <c:numCache>
                <c:formatCode>d\-mmm</c:formatCode>
                <c:ptCount val="90"/>
                <c:pt idx="0">
                  <c:v>44501</c:v>
                </c:pt>
                <c:pt idx="1">
                  <c:v>44502</c:v>
                </c:pt>
                <c:pt idx="2">
                  <c:v>44503</c:v>
                </c:pt>
                <c:pt idx="3">
                  <c:v>44504</c:v>
                </c:pt>
                <c:pt idx="4">
                  <c:v>44505</c:v>
                </c:pt>
                <c:pt idx="5">
                  <c:v>44506</c:v>
                </c:pt>
                <c:pt idx="6">
                  <c:v>44507</c:v>
                </c:pt>
                <c:pt idx="7">
                  <c:v>44508</c:v>
                </c:pt>
                <c:pt idx="8">
                  <c:v>44509</c:v>
                </c:pt>
                <c:pt idx="9">
                  <c:v>44510</c:v>
                </c:pt>
                <c:pt idx="10">
                  <c:v>44511</c:v>
                </c:pt>
                <c:pt idx="11">
                  <c:v>44512</c:v>
                </c:pt>
                <c:pt idx="12">
                  <c:v>44513</c:v>
                </c:pt>
                <c:pt idx="13">
                  <c:v>44514</c:v>
                </c:pt>
                <c:pt idx="14">
                  <c:v>44515</c:v>
                </c:pt>
                <c:pt idx="15">
                  <c:v>44516</c:v>
                </c:pt>
                <c:pt idx="16">
                  <c:v>44517</c:v>
                </c:pt>
                <c:pt idx="17">
                  <c:v>44518</c:v>
                </c:pt>
                <c:pt idx="18">
                  <c:v>44519</c:v>
                </c:pt>
                <c:pt idx="19">
                  <c:v>44520</c:v>
                </c:pt>
                <c:pt idx="20">
                  <c:v>44521</c:v>
                </c:pt>
                <c:pt idx="21">
                  <c:v>44522</c:v>
                </c:pt>
                <c:pt idx="22">
                  <c:v>44523</c:v>
                </c:pt>
                <c:pt idx="23">
                  <c:v>44524</c:v>
                </c:pt>
                <c:pt idx="24">
                  <c:v>44525</c:v>
                </c:pt>
                <c:pt idx="25">
                  <c:v>44526</c:v>
                </c:pt>
                <c:pt idx="26">
                  <c:v>44527</c:v>
                </c:pt>
                <c:pt idx="27">
                  <c:v>44528</c:v>
                </c:pt>
                <c:pt idx="28">
                  <c:v>44529</c:v>
                </c:pt>
                <c:pt idx="29">
                  <c:v>44530</c:v>
                </c:pt>
                <c:pt idx="30">
                  <c:v>44531</c:v>
                </c:pt>
                <c:pt idx="31">
                  <c:v>44532</c:v>
                </c:pt>
                <c:pt idx="32">
                  <c:v>44533</c:v>
                </c:pt>
                <c:pt idx="33">
                  <c:v>44534</c:v>
                </c:pt>
                <c:pt idx="34">
                  <c:v>44535</c:v>
                </c:pt>
                <c:pt idx="35">
                  <c:v>44536</c:v>
                </c:pt>
                <c:pt idx="36">
                  <c:v>44537</c:v>
                </c:pt>
                <c:pt idx="37">
                  <c:v>44538</c:v>
                </c:pt>
                <c:pt idx="38">
                  <c:v>44539</c:v>
                </c:pt>
                <c:pt idx="39">
                  <c:v>44540</c:v>
                </c:pt>
                <c:pt idx="40">
                  <c:v>44541</c:v>
                </c:pt>
                <c:pt idx="41">
                  <c:v>44542</c:v>
                </c:pt>
                <c:pt idx="42">
                  <c:v>44543</c:v>
                </c:pt>
                <c:pt idx="43">
                  <c:v>44544</c:v>
                </c:pt>
                <c:pt idx="44">
                  <c:v>44545</c:v>
                </c:pt>
                <c:pt idx="45">
                  <c:v>44546</c:v>
                </c:pt>
                <c:pt idx="46">
                  <c:v>44547</c:v>
                </c:pt>
                <c:pt idx="47">
                  <c:v>44548</c:v>
                </c:pt>
                <c:pt idx="48">
                  <c:v>44549</c:v>
                </c:pt>
                <c:pt idx="49">
                  <c:v>44550</c:v>
                </c:pt>
                <c:pt idx="50">
                  <c:v>44551</c:v>
                </c:pt>
                <c:pt idx="51">
                  <c:v>44552</c:v>
                </c:pt>
                <c:pt idx="52">
                  <c:v>44553</c:v>
                </c:pt>
                <c:pt idx="53">
                  <c:v>44554</c:v>
                </c:pt>
                <c:pt idx="54">
                  <c:v>44555</c:v>
                </c:pt>
                <c:pt idx="55">
                  <c:v>44556</c:v>
                </c:pt>
                <c:pt idx="56">
                  <c:v>44557</c:v>
                </c:pt>
                <c:pt idx="57">
                  <c:v>44558</c:v>
                </c:pt>
                <c:pt idx="58">
                  <c:v>44559</c:v>
                </c:pt>
                <c:pt idx="59">
                  <c:v>44560</c:v>
                </c:pt>
                <c:pt idx="60">
                  <c:v>44561</c:v>
                </c:pt>
                <c:pt idx="61">
                  <c:v>44562</c:v>
                </c:pt>
                <c:pt idx="62">
                  <c:v>44563</c:v>
                </c:pt>
                <c:pt idx="63">
                  <c:v>44564</c:v>
                </c:pt>
                <c:pt idx="64">
                  <c:v>44565</c:v>
                </c:pt>
                <c:pt idx="65">
                  <c:v>44566</c:v>
                </c:pt>
                <c:pt idx="66">
                  <c:v>44567</c:v>
                </c:pt>
                <c:pt idx="67">
                  <c:v>44568</c:v>
                </c:pt>
                <c:pt idx="68">
                  <c:v>44569</c:v>
                </c:pt>
                <c:pt idx="69">
                  <c:v>44570</c:v>
                </c:pt>
                <c:pt idx="70">
                  <c:v>44571</c:v>
                </c:pt>
                <c:pt idx="71">
                  <c:v>44572</c:v>
                </c:pt>
                <c:pt idx="72">
                  <c:v>44573</c:v>
                </c:pt>
                <c:pt idx="73">
                  <c:v>44574</c:v>
                </c:pt>
                <c:pt idx="74">
                  <c:v>44575</c:v>
                </c:pt>
                <c:pt idx="75">
                  <c:v>44576</c:v>
                </c:pt>
                <c:pt idx="76">
                  <c:v>44577</c:v>
                </c:pt>
                <c:pt idx="77">
                  <c:v>44578</c:v>
                </c:pt>
                <c:pt idx="78">
                  <c:v>44579</c:v>
                </c:pt>
                <c:pt idx="79">
                  <c:v>44580</c:v>
                </c:pt>
                <c:pt idx="80">
                  <c:v>44581</c:v>
                </c:pt>
                <c:pt idx="81">
                  <c:v>44582</c:v>
                </c:pt>
                <c:pt idx="82">
                  <c:v>44583</c:v>
                </c:pt>
                <c:pt idx="83">
                  <c:v>44584</c:v>
                </c:pt>
                <c:pt idx="84">
                  <c:v>44585</c:v>
                </c:pt>
                <c:pt idx="85">
                  <c:v>44586</c:v>
                </c:pt>
                <c:pt idx="86">
                  <c:v>44587</c:v>
                </c:pt>
                <c:pt idx="87">
                  <c:v>44588</c:v>
                </c:pt>
                <c:pt idx="88">
                  <c:v>44589</c:v>
                </c:pt>
                <c:pt idx="89">
                  <c:v>44590</c:v>
                </c:pt>
              </c:numCache>
            </c:numRef>
          </c:cat>
          <c:val>
            <c:numRef>
              <c:f>'Highlight Special Cases'!$B$2:$B$91</c:f>
              <c:numCache>
                <c:formatCode>General</c:formatCode>
                <c:ptCount val="90"/>
                <c:pt idx="0">
                  <c:v>2131</c:v>
                </c:pt>
                <c:pt idx="1">
                  <c:v>1903</c:v>
                </c:pt>
                <c:pt idx="2">
                  <c:v>4367</c:v>
                </c:pt>
                <c:pt idx="3">
                  <c:v>4846</c:v>
                </c:pt>
                <c:pt idx="4">
                  <c:v>4953</c:v>
                </c:pt>
                <c:pt idx="5">
                  <c:v>4825</c:v>
                </c:pt>
                <c:pt idx="6">
                  <c:v>2543</c:v>
                </c:pt>
                <c:pt idx="7">
                  <c:v>4222</c:v>
                </c:pt>
                <c:pt idx="8">
                  <c:v>4076</c:v>
                </c:pt>
                <c:pt idx="9">
                  <c:v>1781</c:v>
                </c:pt>
                <c:pt idx="10">
                  <c:v>2372</c:v>
                </c:pt>
                <c:pt idx="11">
                  <c:v>1805</c:v>
                </c:pt>
                <c:pt idx="12">
                  <c:v>6239</c:v>
                </c:pt>
                <c:pt idx="13">
                  <c:v>7325</c:v>
                </c:pt>
                <c:pt idx="14">
                  <c:v>5798</c:v>
                </c:pt>
                <c:pt idx="15">
                  <c:v>2158</c:v>
                </c:pt>
                <c:pt idx="16">
                  <c:v>2392</c:v>
                </c:pt>
                <c:pt idx="17">
                  <c:v>3875</c:v>
                </c:pt>
                <c:pt idx="18">
                  <c:v>3235</c:v>
                </c:pt>
                <c:pt idx="19">
                  <c:v>1828</c:v>
                </c:pt>
                <c:pt idx="20">
                  <c:v>2938</c:v>
                </c:pt>
                <c:pt idx="21">
                  <c:v>6239</c:v>
                </c:pt>
                <c:pt idx="22">
                  <c:v>7325</c:v>
                </c:pt>
                <c:pt idx="23">
                  <c:v>5798</c:v>
                </c:pt>
                <c:pt idx="24">
                  <c:v>7259</c:v>
                </c:pt>
                <c:pt idx="25">
                  <c:v>7986</c:v>
                </c:pt>
                <c:pt idx="26">
                  <c:v>1876</c:v>
                </c:pt>
                <c:pt idx="27">
                  <c:v>4700</c:v>
                </c:pt>
                <c:pt idx="28">
                  <c:v>2236</c:v>
                </c:pt>
                <c:pt idx="29">
                  <c:v>1072</c:v>
                </c:pt>
                <c:pt idx="30">
                  <c:v>4257</c:v>
                </c:pt>
                <c:pt idx="31">
                  <c:v>1392</c:v>
                </c:pt>
                <c:pt idx="32">
                  <c:v>3903</c:v>
                </c:pt>
                <c:pt idx="33">
                  <c:v>3528</c:v>
                </c:pt>
                <c:pt idx="34">
                  <c:v>2133</c:v>
                </c:pt>
                <c:pt idx="35">
                  <c:v>2203</c:v>
                </c:pt>
                <c:pt idx="36">
                  <c:v>1802</c:v>
                </c:pt>
                <c:pt idx="37">
                  <c:v>2180</c:v>
                </c:pt>
                <c:pt idx="38">
                  <c:v>3079</c:v>
                </c:pt>
                <c:pt idx="39">
                  <c:v>5969</c:v>
                </c:pt>
                <c:pt idx="40">
                  <c:v>6236</c:v>
                </c:pt>
                <c:pt idx="41">
                  <c:v>1478</c:v>
                </c:pt>
                <c:pt idx="42">
                  <c:v>1794</c:v>
                </c:pt>
                <c:pt idx="43">
                  <c:v>3274</c:v>
                </c:pt>
                <c:pt idx="44">
                  <c:v>3818</c:v>
                </c:pt>
                <c:pt idx="45">
                  <c:v>1075</c:v>
                </c:pt>
                <c:pt idx="46">
                  <c:v>2435</c:v>
                </c:pt>
                <c:pt idx="47">
                  <c:v>3708</c:v>
                </c:pt>
                <c:pt idx="48">
                  <c:v>3731</c:v>
                </c:pt>
                <c:pt idx="49">
                  <c:v>3746</c:v>
                </c:pt>
                <c:pt idx="50">
                  <c:v>4682</c:v>
                </c:pt>
                <c:pt idx="51">
                  <c:v>6536</c:v>
                </c:pt>
                <c:pt idx="52">
                  <c:v>8569</c:v>
                </c:pt>
                <c:pt idx="53">
                  <c:v>9266</c:v>
                </c:pt>
                <c:pt idx="54">
                  <c:v>9586</c:v>
                </c:pt>
                <c:pt idx="55">
                  <c:v>7458</c:v>
                </c:pt>
                <c:pt idx="56">
                  <c:v>8412</c:v>
                </c:pt>
                <c:pt idx="57">
                  <c:v>4187</c:v>
                </c:pt>
                <c:pt idx="58">
                  <c:v>1067</c:v>
                </c:pt>
                <c:pt idx="59">
                  <c:v>1292</c:v>
                </c:pt>
                <c:pt idx="60">
                  <c:v>1094</c:v>
                </c:pt>
                <c:pt idx="61">
                  <c:v>1801</c:v>
                </c:pt>
                <c:pt idx="62">
                  <c:v>3329</c:v>
                </c:pt>
                <c:pt idx="63">
                  <c:v>1402</c:v>
                </c:pt>
                <c:pt idx="64">
                  <c:v>2150</c:v>
                </c:pt>
                <c:pt idx="65">
                  <c:v>4199</c:v>
                </c:pt>
                <c:pt idx="66">
                  <c:v>5986</c:v>
                </c:pt>
                <c:pt idx="67">
                  <c:v>9259</c:v>
                </c:pt>
                <c:pt idx="68">
                  <c:v>2901</c:v>
                </c:pt>
                <c:pt idx="69">
                  <c:v>3158</c:v>
                </c:pt>
                <c:pt idx="70">
                  <c:v>1989</c:v>
                </c:pt>
                <c:pt idx="71">
                  <c:v>2652</c:v>
                </c:pt>
                <c:pt idx="72">
                  <c:v>2443</c:v>
                </c:pt>
                <c:pt idx="73">
                  <c:v>4470</c:v>
                </c:pt>
                <c:pt idx="74">
                  <c:v>4287</c:v>
                </c:pt>
                <c:pt idx="75">
                  <c:v>1517</c:v>
                </c:pt>
                <c:pt idx="76">
                  <c:v>1714</c:v>
                </c:pt>
                <c:pt idx="77">
                  <c:v>1305</c:v>
                </c:pt>
                <c:pt idx="78">
                  <c:v>3406</c:v>
                </c:pt>
                <c:pt idx="79">
                  <c:v>4810</c:v>
                </c:pt>
                <c:pt idx="80">
                  <c:v>3160</c:v>
                </c:pt>
                <c:pt idx="81">
                  <c:v>4248</c:v>
                </c:pt>
                <c:pt idx="82">
                  <c:v>3604</c:v>
                </c:pt>
                <c:pt idx="83">
                  <c:v>2326</c:v>
                </c:pt>
                <c:pt idx="84">
                  <c:v>4475</c:v>
                </c:pt>
                <c:pt idx="85">
                  <c:v>1343</c:v>
                </c:pt>
                <c:pt idx="86">
                  <c:v>1828</c:v>
                </c:pt>
                <c:pt idx="87">
                  <c:v>4828</c:v>
                </c:pt>
                <c:pt idx="88">
                  <c:v>2353</c:v>
                </c:pt>
                <c:pt idx="89">
                  <c:v>2387</c:v>
                </c:pt>
              </c:numCache>
            </c:numRef>
          </c:val>
          <c:extLst>
            <c:ext xmlns:c16="http://schemas.microsoft.com/office/drawing/2014/chart" uri="{C3380CC4-5D6E-409C-BE32-E72D297353CC}">
              <c16:uniqueId val="{00000000-9AD2-48C6-B4EA-5FB7BA18ED21}"/>
            </c:ext>
          </c:extLst>
        </c:ser>
        <c:dLbls>
          <c:showLegendKey val="0"/>
          <c:showVal val="0"/>
          <c:showCatName val="0"/>
          <c:showSerName val="0"/>
          <c:showPercent val="0"/>
          <c:showBubbleSize val="0"/>
        </c:dLbls>
        <c:gapWidth val="219"/>
        <c:overlap val="-27"/>
        <c:axId val="421459296"/>
        <c:axId val="421474056"/>
      </c:barChart>
      <c:barChart>
        <c:barDir val="col"/>
        <c:grouping val="clustered"/>
        <c:varyColors val="0"/>
        <c:ser>
          <c:idx val="1"/>
          <c:order val="1"/>
          <c:tx>
            <c:strRef>
              <c:f>'Highlight Special Cases'!$C$1</c:f>
              <c:strCache>
                <c:ptCount val="1"/>
                <c:pt idx="0">
                  <c:v>Event</c:v>
                </c:pt>
              </c:strCache>
            </c:strRef>
          </c:tx>
          <c:spPr>
            <a:solidFill>
              <a:schemeClr val="accent2">
                <a:alpha val="39000"/>
              </a:schemeClr>
            </a:solidFill>
            <a:ln>
              <a:noFill/>
            </a:ln>
            <a:effectLst/>
          </c:spPr>
          <c:invertIfNegative val="0"/>
          <c:cat>
            <c:numRef>
              <c:f>'Highlight Special Cases'!$A$2:$A$91</c:f>
              <c:numCache>
                <c:formatCode>d\-mmm</c:formatCode>
                <c:ptCount val="90"/>
                <c:pt idx="0">
                  <c:v>44501</c:v>
                </c:pt>
                <c:pt idx="1">
                  <c:v>44502</c:v>
                </c:pt>
                <c:pt idx="2">
                  <c:v>44503</c:v>
                </c:pt>
                <c:pt idx="3">
                  <c:v>44504</c:v>
                </c:pt>
                <c:pt idx="4">
                  <c:v>44505</c:v>
                </c:pt>
                <c:pt idx="5">
                  <c:v>44506</c:v>
                </c:pt>
                <c:pt idx="6">
                  <c:v>44507</c:v>
                </c:pt>
                <c:pt idx="7">
                  <c:v>44508</c:v>
                </c:pt>
                <c:pt idx="8">
                  <c:v>44509</c:v>
                </c:pt>
                <c:pt idx="9">
                  <c:v>44510</c:v>
                </c:pt>
                <c:pt idx="10">
                  <c:v>44511</c:v>
                </c:pt>
                <c:pt idx="11">
                  <c:v>44512</c:v>
                </c:pt>
                <c:pt idx="12">
                  <c:v>44513</c:v>
                </c:pt>
                <c:pt idx="13">
                  <c:v>44514</c:v>
                </c:pt>
                <c:pt idx="14">
                  <c:v>44515</c:v>
                </c:pt>
                <c:pt idx="15">
                  <c:v>44516</c:v>
                </c:pt>
                <c:pt idx="16">
                  <c:v>44517</c:v>
                </c:pt>
                <c:pt idx="17">
                  <c:v>44518</c:v>
                </c:pt>
                <c:pt idx="18">
                  <c:v>44519</c:v>
                </c:pt>
                <c:pt idx="19">
                  <c:v>44520</c:v>
                </c:pt>
                <c:pt idx="20">
                  <c:v>44521</c:v>
                </c:pt>
                <c:pt idx="21">
                  <c:v>44522</c:v>
                </c:pt>
                <c:pt idx="22">
                  <c:v>44523</c:v>
                </c:pt>
                <c:pt idx="23">
                  <c:v>44524</c:v>
                </c:pt>
                <c:pt idx="24">
                  <c:v>44525</c:v>
                </c:pt>
                <c:pt idx="25">
                  <c:v>44526</c:v>
                </c:pt>
                <c:pt idx="26">
                  <c:v>44527</c:v>
                </c:pt>
                <c:pt idx="27">
                  <c:v>44528</c:v>
                </c:pt>
                <c:pt idx="28">
                  <c:v>44529</c:v>
                </c:pt>
                <c:pt idx="29">
                  <c:v>44530</c:v>
                </c:pt>
                <c:pt idx="30">
                  <c:v>44531</c:v>
                </c:pt>
                <c:pt idx="31">
                  <c:v>44532</c:v>
                </c:pt>
                <c:pt idx="32">
                  <c:v>44533</c:v>
                </c:pt>
                <c:pt idx="33">
                  <c:v>44534</c:v>
                </c:pt>
                <c:pt idx="34">
                  <c:v>44535</c:v>
                </c:pt>
                <c:pt idx="35">
                  <c:v>44536</c:v>
                </c:pt>
                <c:pt idx="36">
                  <c:v>44537</c:v>
                </c:pt>
                <c:pt idx="37">
                  <c:v>44538</c:v>
                </c:pt>
                <c:pt idx="38">
                  <c:v>44539</c:v>
                </c:pt>
                <c:pt idx="39">
                  <c:v>44540</c:v>
                </c:pt>
                <c:pt idx="40">
                  <c:v>44541</c:v>
                </c:pt>
                <c:pt idx="41">
                  <c:v>44542</c:v>
                </c:pt>
                <c:pt idx="42">
                  <c:v>44543</c:v>
                </c:pt>
                <c:pt idx="43">
                  <c:v>44544</c:v>
                </c:pt>
                <c:pt idx="44">
                  <c:v>44545</c:v>
                </c:pt>
                <c:pt idx="45">
                  <c:v>44546</c:v>
                </c:pt>
                <c:pt idx="46">
                  <c:v>44547</c:v>
                </c:pt>
                <c:pt idx="47">
                  <c:v>44548</c:v>
                </c:pt>
                <c:pt idx="48">
                  <c:v>44549</c:v>
                </c:pt>
                <c:pt idx="49">
                  <c:v>44550</c:v>
                </c:pt>
                <c:pt idx="50">
                  <c:v>44551</c:v>
                </c:pt>
                <c:pt idx="51">
                  <c:v>44552</c:v>
                </c:pt>
                <c:pt idx="52">
                  <c:v>44553</c:v>
                </c:pt>
                <c:pt idx="53">
                  <c:v>44554</c:v>
                </c:pt>
                <c:pt idx="54">
                  <c:v>44555</c:v>
                </c:pt>
                <c:pt idx="55">
                  <c:v>44556</c:v>
                </c:pt>
                <c:pt idx="56">
                  <c:v>44557</c:v>
                </c:pt>
                <c:pt idx="57">
                  <c:v>44558</c:v>
                </c:pt>
                <c:pt idx="58">
                  <c:v>44559</c:v>
                </c:pt>
                <c:pt idx="59">
                  <c:v>44560</c:v>
                </c:pt>
                <c:pt idx="60">
                  <c:v>44561</c:v>
                </c:pt>
                <c:pt idx="61">
                  <c:v>44562</c:v>
                </c:pt>
                <c:pt idx="62">
                  <c:v>44563</c:v>
                </c:pt>
                <c:pt idx="63">
                  <c:v>44564</c:v>
                </c:pt>
                <c:pt idx="64">
                  <c:v>44565</c:v>
                </c:pt>
                <c:pt idx="65">
                  <c:v>44566</c:v>
                </c:pt>
                <c:pt idx="66">
                  <c:v>44567</c:v>
                </c:pt>
                <c:pt idx="67">
                  <c:v>44568</c:v>
                </c:pt>
                <c:pt idx="68">
                  <c:v>44569</c:v>
                </c:pt>
                <c:pt idx="69">
                  <c:v>44570</c:v>
                </c:pt>
                <c:pt idx="70">
                  <c:v>44571</c:v>
                </c:pt>
                <c:pt idx="71">
                  <c:v>44572</c:v>
                </c:pt>
                <c:pt idx="72">
                  <c:v>44573</c:v>
                </c:pt>
                <c:pt idx="73">
                  <c:v>44574</c:v>
                </c:pt>
                <c:pt idx="74">
                  <c:v>44575</c:v>
                </c:pt>
                <c:pt idx="75">
                  <c:v>44576</c:v>
                </c:pt>
                <c:pt idx="76">
                  <c:v>44577</c:v>
                </c:pt>
                <c:pt idx="77">
                  <c:v>44578</c:v>
                </c:pt>
                <c:pt idx="78">
                  <c:v>44579</c:v>
                </c:pt>
                <c:pt idx="79">
                  <c:v>44580</c:v>
                </c:pt>
                <c:pt idx="80">
                  <c:v>44581</c:v>
                </c:pt>
                <c:pt idx="81">
                  <c:v>44582</c:v>
                </c:pt>
                <c:pt idx="82">
                  <c:v>44583</c:v>
                </c:pt>
                <c:pt idx="83">
                  <c:v>44584</c:v>
                </c:pt>
                <c:pt idx="84">
                  <c:v>44585</c:v>
                </c:pt>
                <c:pt idx="85">
                  <c:v>44586</c:v>
                </c:pt>
                <c:pt idx="86">
                  <c:v>44587</c:v>
                </c:pt>
                <c:pt idx="87">
                  <c:v>44588</c:v>
                </c:pt>
                <c:pt idx="88">
                  <c:v>44589</c:v>
                </c:pt>
                <c:pt idx="89">
                  <c:v>44590</c:v>
                </c:pt>
              </c:numCache>
            </c:numRef>
          </c:cat>
          <c:val>
            <c:numRef>
              <c:f>'Highlight Special Cases'!$C$2:$C$91</c:f>
              <c:numCache>
                <c:formatCode>General</c:formatCode>
                <c:ptCount val="9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0</c:v>
                </c:pt>
                <c:pt idx="16">
                  <c:v>0</c:v>
                </c:pt>
                <c:pt idx="17">
                  <c:v>0</c:v>
                </c:pt>
                <c:pt idx="18">
                  <c:v>0</c:v>
                </c:pt>
                <c:pt idx="19">
                  <c:v>0</c:v>
                </c:pt>
                <c:pt idx="20">
                  <c:v>0</c:v>
                </c:pt>
                <c:pt idx="21">
                  <c:v>1</c:v>
                </c:pt>
                <c:pt idx="22">
                  <c:v>1</c:v>
                </c:pt>
                <c:pt idx="23">
                  <c:v>1</c:v>
                </c:pt>
                <c:pt idx="24">
                  <c:v>1</c:v>
                </c:pt>
                <c:pt idx="25">
                  <c:v>1</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c:v>
                </c:pt>
                <c:pt idx="40">
                  <c:v>1</c:v>
                </c:pt>
                <c:pt idx="41">
                  <c:v>0</c:v>
                </c:pt>
                <c:pt idx="42">
                  <c:v>0</c:v>
                </c:pt>
                <c:pt idx="43">
                  <c:v>0</c:v>
                </c:pt>
                <c:pt idx="44">
                  <c:v>0</c:v>
                </c:pt>
                <c:pt idx="45">
                  <c:v>0</c:v>
                </c:pt>
                <c:pt idx="46">
                  <c:v>0</c:v>
                </c:pt>
                <c:pt idx="47">
                  <c:v>0</c:v>
                </c:pt>
                <c:pt idx="48">
                  <c:v>0</c:v>
                </c:pt>
                <c:pt idx="49">
                  <c:v>0</c:v>
                </c:pt>
                <c:pt idx="50">
                  <c:v>0</c:v>
                </c:pt>
                <c:pt idx="51">
                  <c:v>1</c:v>
                </c:pt>
                <c:pt idx="52">
                  <c:v>1</c:v>
                </c:pt>
                <c:pt idx="53">
                  <c:v>1</c:v>
                </c:pt>
                <c:pt idx="54">
                  <c:v>1</c:v>
                </c:pt>
                <c:pt idx="55">
                  <c:v>1</c:v>
                </c:pt>
                <c:pt idx="56">
                  <c:v>1</c:v>
                </c:pt>
                <c:pt idx="57">
                  <c:v>0</c:v>
                </c:pt>
                <c:pt idx="58">
                  <c:v>0</c:v>
                </c:pt>
                <c:pt idx="59">
                  <c:v>0</c:v>
                </c:pt>
                <c:pt idx="60">
                  <c:v>0</c:v>
                </c:pt>
                <c:pt idx="61">
                  <c:v>0</c:v>
                </c:pt>
                <c:pt idx="62">
                  <c:v>0</c:v>
                </c:pt>
                <c:pt idx="63">
                  <c:v>0</c:v>
                </c:pt>
                <c:pt idx="64">
                  <c:v>0</c:v>
                </c:pt>
                <c:pt idx="65">
                  <c:v>0</c:v>
                </c:pt>
                <c:pt idx="66">
                  <c:v>1</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numCache>
            </c:numRef>
          </c:val>
          <c:extLst>
            <c:ext xmlns:c16="http://schemas.microsoft.com/office/drawing/2014/chart" uri="{C3380CC4-5D6E-409C-BE32-E72D297353CC}">
              <c16:uniqueId val="{00000001-9AD2-48C6-B4EA-5FB7BA18ED21}"/>
            </c:ext>
          </c:extLst>
        </c:ser>
        <c:dLbls>
          <c:showLegendKey val="0"/>
          <c:showVal val="0"/>
          <c:showCatName val="0"/>
          <c:showSerName val="0"/>
          <c:showPercent val="0"/>
          <c:showBubbleSize val="0"/>
        </c:dLbls>
        <c:gapWidth val="0"/>
        <c:overlap val="-27"/>
        <c:axId val="1122122944"/>
        <c:axId val="1122116384"/>
      </c:barChart>
      <c:dateAx>
        <c:axId val="421459296"/>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474056"/>
        <c:crosses val="autoZero"/>
        <c:auto val="1"/>
        <c:lblOffset val="100"/>
        <c:baseTimeUnit val="days"/>
      </c:dateAx>
      <c:valAx>
        <c:axId val="421474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459296"/>
        <c:crosses val="autoZero"/>
        <c:crossBetween val="between"/>
      </c:valAx>
      <c:valAx>
        <c:axId val="1122116384"/>
        <c:scaling>
          <c:orientation val="minMax"/>
        </c:scaling>
        <c:delete val="0"/>
        <c:axPos val="r"/>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2122944"/>
        <c:crosses val="max"/>
        <c:crossBetween val="between"/>
      </c:valAx>
      <c:dateAx>
        <c:axId val="1122122944"/>
        <c:scaling>
          <c:orientation val="minMax"/>
        </c:scaling>
        <c:delete val="1"/>
        <c:axPos val="b"/>
        <c:numFmt formatCode="d\-mmm" sourceLinked="1"/>
        <c:majorTickMark val="out"/>
        <c:minorTickMark val="none"/>
        <c:tickLblPos val="nextTo"/>
        <c:crossAx val="1122116384"/>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'Automatic Chart Updates'!$H$4</c:f>
          <c:strCache>
            <c:ptCount val="1"/>
            <c:pt idx="0">
              <c:v>Product 2</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'Automatic Chart Updates'!$B$1</c:f>
              <c:strCache>
                <c:ptCount val="1"/>
                <c:pt idx="0">
                  <c:v>Product 1</c:v>
                </c:pt>
              </c:strCache>
            </c:strRef>
          </c:tx>
          <c:spPr>
            <a:solidFill>
              <a:schemeClr val="accent1"/>
            </a:solidFill>
            <a:ln>
              <a:noFill/>
            </a:ln>
            <a:effectLst/>
          </c:spPr>
          <c:invertIfNegative val="0"/>
          <c:cat>
            <c:numRef>
              <c:f>[0]!p_date</c:f>
              <c:numCache>
                <c:formatCode>[$-409]dd/mmm/yy;@</c:formatCode>
                <c:ptCount val="17"/>
                <c:pt idx="0">
                  <c:v>43841</c:v>
                </c:pt>
                <c:pt idx="1">
                  <c:v>43843</c:v>
                </c:pt>
                <c:pt idx="2">
                  <c:v>43845</c:v>
                </c:pt>
                <c:pt idx="3">
                  <c:v>43847</c:v>
                </c:pt>
                <c:pt idx="4">
                  <c:v>43848</c:v>
                </c:pt>
                <c:pt idx="5">
                  <c:v>43849</c:v>
                </c:pt>
                <c:pt idx="6">
                  <c:v>43851</c:v>
                </c:pt>
                <c:pt idx="7">
                  <c:v>43852</c:v>
                </c:pt>
                <c:pt idx="8">
                  <c:v>43853</c:v>
                </c:pt>
                <c:pt idx="9">
                  <c:v>43854</c:v>
                </c:pt>
                <c:pt idx="10">
                  <c:v>43855</c:v>
                </c:pt>
                <c:pt idx="11">
                  <c:v>43856</c:v>
                </c:pt>
                <c:pt idx="12">
                  <c:v>43858</c:v>
                </c:pt>
                <c:pt idx="13">
                  <c:v>43860</c:v>
                </c:pt>
                <c:pt idx="14">
                  <c:v>43861</c:v>
                </c:pt>
                <c:pt idx="15">
                  <c:v>43862</c:v>
                </c:pt>
                <c:pt idx="16">
                  <c:v>43863</c:v>
                </c:pt>
              </c:numCache>
            </c:numRef>
          </c:cat>
          <c:val>
            <c:numRef>
              <c:f>[0]!p_select</c:f>
              <c:numCache>
                <c:formatCode>"$"#,##0</c:formatCode>
                <c:ptCount val="17"/>
                <c:pt idx="0">
                  <c:v>436.59</c:v>
                </c:pt>
                <c:pt idx="1">
                  <c:v>430.78</c:v>
                </c:pt>
                <c:pt idx="2">
                  <c:v>426.95</c:v>
                </c:pt>
                <c:pt idx="3">
                  <c:v>423.5</c:v>
                </c:pt>
                <c:pt idx="4">
                  <c:v>425.48</c:v>
                </c:pt>
                <c:pt idx="5">
                  <c:v>430.77</c:v>
                </c:pt>
                <c:pt idx="6">
                  <c:v>432.97</c:v>
                </c:pt>
                <c:pt idx="7">
                  <c:v>429.92</c:v>
                </c:pt>
                <c:pt idx="8">
                  <c:v>423.67</c:v>
                </c:pt>
                <c:pt idx="9">
                  <c:v>427.26</c:v>
                </c:pt>
                <c:pt idx="10">
                  <c:v>427.81</c:v>
                </c:pt>
                <c:pt idx="11">
                  <c:v>439.7</c:v>
                </c:pt>
                <c:pt idx="12">
                  <c:v>434.92</c:v>
                </c:pt>
                <c:pt idx="13">
                  <c:v>436.29</c:v>
                </c:pt>
                <c:pt idx="14">
                  <c:v>300</c:v>
                </c:pt>
                <c:pt idx="15">
                  <c:v>500</c:v>
                </c:pt>
                <c:pt idx="16">
                  <c:v>300</c:v>
                </c:pt>
              </c:numCache>
            </c:numRef>
          </c:val>
          <c:extLst>
            <c:ext xmlns:c16="http://schemas.microsoft.com/office/drawing/2014/chart" uri="{C3380CC4-5D6E-409C-BE32-E72D297353CC}">
              <c16:uniqueId val="{00000000-E055-4C5C-B818-1F4DF0C0910C}"/>
            </c:ext>
          </c:extLst>
        </c:ser>
        <c:dLbls>
          <c:showLegendKey val="0"/>
          <c:showVal val="0"/>
          <c:showCatName val="0"/>
          <c:showSerName val="0"/>
          <c:showPercent val="0"/>
          <c:showBubbleSize val="0"/>
        </c:dLbls>
        <c:gapWidth val="219"/>
        <c:overlap val="-27"/>
        <c:axId val="928490888"/>
        <c:axId val="928489248"/>
      </c:barChart>
      <c:catAx>
        <c:axId val="928490888"/>
        <c:scaling>
          <c:orientation val="minMax"/>
        </c:scaling>
        <c:delete val="0"/>
        <c:axPos val="b"/>
        <c:numFmt formatCode="dd/mm"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89248"/>
        <c:crosses val="autoZero"/>
        <c:auto val="0"/>
        <c:lblAlgn val="ctr"/>
        <c:lblOffset val="100"/>
        <c:noMultiLvlLbl val="0"/>
      </c:catAx>
      <c:valAx>
        <c:axId val="928489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90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'Scroll &amp; Zoom Visualization'!$B$1</c:f>
              <c:strCache>
                <c:ptCount val="1"/>
                <c:pt idx="0">
                  <c:v>Marketing Expense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1B14-49B0-BF0D-1EC642DEFA61}"/>
              </c:ext>
            </c:extLst>
          </c:dPt>
          <c:dPt>
            <c:idx val="1"/>
            <c:invertIfNegative val="0"/>
            <c:bubble3D val="0"/>
            <c:extLst>
              <c:ext xmlns:c16="http://schemas.microsoft.com/office/drawing/2014/chart" uri="{C3380CC4-5D6E-409C-BE32-E72D297353CC}">
                <c16:uniqueId val="{00000001-1B14-49B0-BF0D-1EC642DEFA61}"/>
              </c:ext>
            </c:extLst>
          </c:dPt>
          <c:dPt>
            <c:idx val="2"/>
            <c:invertIfNegative val="0"/>
            <c:bubble3D val="0"/>
            <c:extLst>
              <c:ext xmlns:c16="http://schemas.microsoft.com/office/drawing/2014/chart" uri="{C3380CC4-5D6E-409C-BE32-E72D297353CC}">
                <c16:uniqueId val="{00000002-1B14-49B0-BF0D-1EC642DEFA61}"/>
              </c:ext>
            </c:extLst>
          </c:dPt>
          <c:dPt>
            <c:idx val="3"/>
            <c:invertIfNegative val="0"/>
            <c:bubble3D val="0"/>
            <c:extLst>
              <c:ext xmlns:c16="http://schemas.microsoft.com/office/drawing/2014/chart" uri="{C3380CC4-5D6E-409C-BE32-E72D297353CC}">
                <c16:uniqueId val="{00000003-1B14-49B0-BF0D-1EC642DEFA61}"/>
              </c:ext>
            </c:extLst>
          </c:dPt>
          <c:cat>
            <c:strRef>
              <c:f>'Scroll &amp; Zoom Visualization'!$A$6:$A$9</c:f>
              <c:strCache>
                <c:ptCount val="4"/>
                <c:pt idx="0">
                  <c:v>May</c:v>
                </c:pt>
                <c:pt idx="1">
                  <c:v>June</c:v>
                </c:pt>
                <c:pt idx="2">
                  <c:v>July</c:v>
                </c:pt>
                <c:pt idx="3">
                  <c:v>August</c:v>
                </c:pt>
              </c:strCache>
            </c:strRef>
          </c:cat>
          <c:val>
            <c:numRef>
              <c:f>[0]!Expense</c:f>
              <c:numCache>
                <c:formatCode>_-[$$-409]* #,##0.00_ ;_-[$$-409]* \-#,##0.00\ ;_-[$$-409]* "-"??_ ;_-@_ </c:formatCode>
                <c:ptCount val="7"/>
                <c:pt idx="0">
                  <c:v>561418.51685022749</c:v>
                </c:pt>
                <c:pt idx="1">
                  <c:v>531356.13922550436</c:v>
                </c:pt>
                <c:pt idx="2">
                  <c:v>265635.36365463084</c:v>
                </c:pt>
                <c:pt idx="3">
                  <c:v>357189.60595029336</c:v>
                </c:pt>
                <c:pt idx="4">
                  <c:v>243958.70323269017</c:v>
                </c:pt>
                <c:pt idx="5">
                  <c:v>480741.32853301032</c:v>
                </c:pt>
                <c:pt idx="6">
                  <c:v>384287.26953778655</c:v>
                </c:pt>
              </c:numCache>
            </c:numRef>
          </c:val>
          <c:extLst>
            <c:ext xmlns:c16="http://schemas.microsoft.com/office/drawing/2014/chart" uri="{C3380CC4-5D6E-409C-BE32-E72D297353CC}">
              <c16:uniqueId val="{00000000-2F55-4E26-B491-0AF663F2B408}"/>
            </c:ext>
          </c:extLst>
        </c:ser>
        <c:dLbls>
          <c:showLegendKey val="0"/>
          <c:showVal val="0"/>
          <c:showCatName val="0"/>
          <c:showSerName val="0"/>
          <c:showPercent val="0"/>
          <c:showBubbleSize val="0"/>
        </c:dLbls>
        <c:gapWidth val="104"/>
        <c:overlap val="-27"/>
        <c:axId val="880365456"/>
        <c:axId val="880370048"/>
      </c:barChart>
      <c:lineChart>
        <c:grouping val="standard"/>
        <c:varyColors val="0"/>
        <c:ser>
          <c:idx val="1"/>
          <c:order val="1"/>
          <c:tx>
            <c:strRef>
              <c:f>'Scroll &amp; Zoom Visualization'!$D$1</c:f>
              <c:strCache>
                <c:ptCount val="1"/>
                <c:pt idx="0">
                  <c:v>$/Lead</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7-1B14-49B0-BF0D-1EC642DEFA61}"/>
              </c:ext>
            </c:extLst>
          </c:dPt>
          <c:dPt>
            <c:idx val="1"/>
            <c:marker>
              <c:symbol val="none"/>
            </c:marker>
            <c:bubble3D val="0"/>
            <c:extLst>
              <c:ext xmlns:c16="http://schemas.microsoft.com/office/drawing/2014/chart" uri="{C3380CC4-5D6E-409C-BE32-E72D297353CC}">
                <c16:uniqueId val="{00000008-1B14-49B0-BF0D-1EC642DEFA61}"/>
              </c:ext>
            </c:extLst>
          </c:dPt>
          <c:dPt>
            <c:idx val="2"/>
            <c:marker>
              <c:symbol val="none"/>
            </c:marker>
            <c:bubble3D val="0"/>
            <c:extLst>
              <c:ext xmlns:c16="http://schemas.microsoft.com/office/drawing/2014/chart" uri="{C3380CC4-5D6E-409C-BE32-E72D297353CC}">
                <c16:uniqueId val="{00000009-1B14-49B0-BF0D-1EC642DEFA61}"/>
              </c:ext>
            </c:extLst>
          </c:dPt>
          <c:dPt>
            <c:idx val="3"/>
            <c:marker>
              <c:symbol val="none"/>
            </c:marker>
            <c:bubble3D val="0"/>
            <c:extLst>
              <c:ext xmlns:c16="http://schemas.microsoft.com/office/drawing/2014/chart" uri="{C3380CC4-5D6E-409C-BE32-E72D297353CC}">
                <c16:uniqueId val="{0000000A-1B14-49B0-BF0D-1EC642DEFA61}"/>
              </c:ext>
            </c:extLst>
          </c:dPt>
          <c:cat>
            <c:strRef>
              <c:f>[0]!Months</c:f>
              <c:strCache>
                <c:ptCount val="7"/>
                <c:pt idx="0">
                  <c:v>June</c:v>
                </c:pt>
                <c:pt idx="1">
                  <c:v>July</c:v>
                </c:pt>
                <c:pt idx="2">
                  <c:v>August</c:v>
                </c:pt>
                <c:pt idx="3">
                  <c:v>September</c:v>
                </c:pt>
                <c:pt idx="4">
                  <c:v>October</c:v>
                </c:pt>
                <c:pt idx="5">
                  <c:v>November</c:v>
                </c:pt>
                <c:pt idx="6">
                  <c:v>December</c:v>
                </c:pt>
              </c:strCache>
            </c:strRef>
          </c:cat>
          <c:val>
            <c:numRef>
              <c:f>[0]!Dollar_Lead</c:f>
              <c:numCache>
                <c:formatCode>_-[$$-409]* #,##0.00_ ;_-[$$-409]* \-#,##0.00\ ;_-[$$-409]* "-"??_ ;_-@_ </c:formatCode>
                <c:ptCount val="7"/>
                <c:pt idx="0">
                  <c:v>30.794718712644809</c:v>
                </c:pt>
                <c:pt idx="1">
                  <c:v>27.278409529519195</c:v>
                </c:pt>
                <c:pt idx="2">
                  <c:v>9.4751333566838181</c:v>
                </c:pt>
                <c:pt idx="3">
                  <c:v>28.036860749630563</c:v>
                </c:pt>
                <c:pt idx="4">
                  <c:v>10.684478747106827</c:v>
                </c:pt>
                <c:pt idx="5">
                  <c:v>20.061817323916468</c:v>
                </c:pt>
                <c:pt idx="6">
                  <c:v>14.575659758687143</c:v>
                </c:pt>
              </c:numCache>
            </c:numRef>
          </c:val>
          <c:smooth val="1"/>
          <c:extLst>
            <c:ext xmlns:c16="http://schemas.microsoft.com/office/drawing/2014/chart" uri="{C3380CC4-5D6E-409C-BE32-E72D297353CC}">
              <c16:uniqueId val="{00000001-2F55-4E26-B491-0AF663F2B408}"/>
            </c:ext>
          </c:extLst>
        </c:ser>
        <c:dLbls>
          <c:showLegendKey val="0"/>
          <c:showVal val="0"/>
          <c:showCatName val="0"/>
          <c:showSerName val="0"/>
          <c:showPercent val="0"/>
          <c:showBubbleSize val="0"/>
        </c:dLbls>
        <c:marker val="1"/>
        <c:smooth val="0"/>
        <c:axId val="933251920"/>
        <c:axId val="933256512"/>
      </c:lineChart>
      <c:catAx>
        <c:axId val="8803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70048"/>
        <c:crosses val="autoZero"/>
        <c:auto val="1"/>
        <c:lblAlgn val="ctr"/>
        <c:lblOffset val="100"/>
        <c:noMultiLvlLbl val="0"/>
      </c:catAx>
      <c:valAx>
        <c:axId val="88037004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365456"/>
        <c:crosses val="autoZero"/>
        <c:crossBetween val="between"/>
      </c:valAx>
      <c:valAx>
        <c:axId val="933256512"/>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51920"/>
        <c:crosses val="max"/>
        <c:crossBetween val="between"/>
      </c:valAx>
      <c:catAx>
        <c:axId val="933251920"/>
        <c:scaling>
          <c:orientation val="minMax"/>
        </c:scaling>
        <c:delete val="1"/>
        <c:axPos val="b"/>
        <c:numFmt formatCode="General" sourceLinked="1"/>
        <c:majorTickMark val="out"/>
        <c:minorTickMark val="none"/>
        <c:tickLblPos val="nextTo"/>
        <c:crossAx val="9332565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'Dashboarding Tricks'!$B$19</c:f>
              <c:strCache>
                <c:ptCount val="1"/>
                <c:pt idx="0">
                  <c:v>Servicing 12 Months Trend</c:v>
                </c:pt>
              </c:strCache>
            </c:strRef>
          </c:tx>
          <c:spPr>
            <a:solidFill>
              <a:schemeClr val="accent1"/>
            </a:solidFill>
            <a:ln>
              <a:noFill/>
            </a:ln>
            <a:effectLst/>
          </c:spPr>
          <c:invertIfNegative val="0"/>
          <c:cat>
            <c:strRef>
              <c:f>'Dashboarding Tricks'!$D$18:$O$18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[0]!Dashboard_Cat</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0-EBE2-4CFF-B9EB-E4065773D5FE}"/>
            </c:ext>
          </c:extLst>
        </c:ser>
        <c:dLbls>
          <c:showLegendKey val="0"/>
          <c:showVal val="0"/>
          <c:showCatName val="0"/>
          <c:showSerName val="0"/>
          <c:showPercent val="0"/>
          <c:showBubbleSize val="0"/>
        </c:dLbls>
        <c:gapWidth val="219"/>
        <c:overlap val="-27"/>
        <c:axId val="1193751648"/>
        <c:axId val="1193750008"/>
      </c:barChart>
      <c:catAx>
        <c:axId val="1193751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50008"/>
        <c:crosses val="autoZero"/>
        <c:auto val="1"/>
        <c:lblAlgn val="ctr"/>
        <c:lblOffset val="100"/>
        <c:noMultiLvlLbl val="0"/>
      </c:catAx>
      <c:valAx>
        <c:axId val="1193750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75164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'Dashboarding Tricks'!$U$2</c:f>
              <c:strCache>
                <c:ptCount val="1"/>
                <c:pt idx="0">
                  <c:v>Advertising</c:v>
                </c:pt>
              </c:strCache>
            </c:strRef>
          </c:tx>
          <c:spPr>
            <a:solidFill>
              <a:schemeClr val="accent1"/>
            </a:solidFill>
            <a:ln>
              <a:noFill/>
            </a:ln>
            <a:effectLst/>
          </c:spPr>
          <c:invertIfNegative val="0"/>
          <c:cat>
            <c:strRef>
              <c:f>'Dashboarding Tricks'!$T$3:$T$14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'Dashboarding Tricks'!$U$3:$U$14</c:f>
              <c:numCache>
                <c:formatCode>General</c:formatCode>
                <c:ptCount val="12"/>
                <c:pt idx="0">
                  <c:v>28000</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0-EA91-43DA-908A-70BF20855B2F}"/>
            </c:ext>
          </c:extLst>
        </c:ser>
        <c:ser>
          <c:idx val="1"/>
          <c:order val="1"/>
          <c:tx>
            <c:strRef>
              <c:f>'Dashboarding Tricks'!$V$2</c:f>
              <c:strCache>
                <c:ptCount val="1"/>
                <c:pt idx="0">
                  <c:v>Product Sales</c:v>
                </c:pt>
              </c:strCache>
            </c:strRef>
          </c:tx>
          <c:spPr>
            <a:solidFill>
              <a:schemeClr val="accent2"/>
            </a:solidFill>
            <a:ln>
              <a:noFill/>
            </a:ln>
            <a:effectLst/>
          </c:spPr>
          <c:invertIfNegative val="0"/>
          <c:cat>
            <c:strRef>
              <c:f>'Dashboarding Tricks'!$T$3:$T$14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'Dashboarding Tricks'!$V$3:$V$14</c:f>
              <c:numCache>
                <c:formatCode>General</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1-EA91-43DA-908A-70BF20855B2F}"/>
            </c:ext>
          </c:extLst>
        </c:ser>
        <c:ser>
          <c:idx val="2"/>
          <c:order val="2"/>
          <c:tx>
            <c:strRef>
              <c:f>'Dashboarding Tricks'!$W$2</c:f>
              <c:strCache>
                <c:ptCount val="1"/>
              </c:strCache>
            </c:strRef>
          </c:tx>
          <c:spPr>
            <a:solidFill>
              <a:schemeClr val="accent3"/>
            </a:solidFill>
            <a:ln>
              <a:noFill/>
            </a:ln>
            <a:effectLst/>
          </c:spPr>
          <c:invertIfNegative val="0"/>
          <c:cat>
            <c:strRef>
              <c:f>'Dashboarding Tricks'!$T$3:$T$14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'Dashboarding Tricks'!$W$3:$W$14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2-EA91-43DA-908A-70BF20855B2F}"/>
            </c:ext>
          </c:extLst>
        </c:ser>
        <c:ser>
          <c:idx val="3"/>
          <c:order val="3"/>
          <c:tx>
            <c:strRef>
              <c:f>'Dashboarding Tricks'!$X$2</c:f>
              <c:strCache>
                <c:ptCount val="1"/>
              </c:strCache>
            </c:strRef>
          </c:tx>
          <c:spPr>
            <a:solidFill>
              <a:schemeClr val="accent4"/>
            </a:solidFill>
            <a:ln>
              <a:noFill/>
            </a:ln>
            <a:effectLst/>
          </c:spPr>
          <c:invertIfNegative val="0"/>
          <c:cat>
            <c:strRef>
              <c:f>'Dashboarding Tricks'!$T$3:$T$14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'Dashboarding Tricks'!$X$3:$X$14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EA91-43DA-908A-70BF20855B2F}"/>
            </c:ext>
          </c:extLst>
        </c:ser>
        <c:dLbls>
          <c:showLegendKey val="0"/>
          <c:showVal val="0"/>
          <c:showCatName val="0"/>
          <c:showSerName val="0"/>
          <c:showPercent val="0"/>
          <c:showBubbleSize val="0"/>
        </c:dLbls>
        <c:gapWidth val="219"/>
        <c:overlap val="-27"/>
        <c:axId val="1103548528"/>
        <c:axId val="1103557384"/>
      </c:barChart>
      <c:catAx>
        <c:axId val="110354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557384"/>
        <c:crosses val="autoZero"/>
        <c:auto val="1"/>
        <c:lblAlgn val="ctr"/>
        <c:lblOffset val="100"/>
        <c:noMultiLvlLbl val="0"/>
      </c:catAx>
      <c:valAx>
        <c:axId val="110355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548528"/>
        <c:crosses val="autoZero"/>
        <c:crossBetween val="between"/>
      </c:valAx>
      <c:spPr>
        <a:noFill/>
        <a:ln>
          <a:noFill/>
        </a:ln>
        <a:effectLst/>
      </c:spPr>
    </c:plotArea>
    <c:plotVisOnly val="0"/>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'Animation Change Over Time'!$J$3</c:f>
          <c:strCache>
            <c:ptCount val="1"/>
            <c:pt idx="0">
              <c:v>Performance Summary</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'Animation Change Over Time'!$R$3</c:f>
              <c:strCache>
                <c:ptCount val="1"/>
                <c:pt idx="0">
                  <c:v>Infosys</c:v>
                </c:pt>
              </c:strCache>
            </c:strRef>
          </c:tx>
          <c:spPr>
            <a:solidFill>
              <a:schemeClr val="accent6">
                <a:lumMod val="50000"/>
                <a:alpha val="65000"/>
              </a:schemeClr>
            </a:solidFill>
            <a:ln>
              <a:noFill/>
            </a:ln>
            <a:effectLst/>
          </c:spPr>
          <c:cat>
            <c:multiLvlStrRef>
              <c:f>'Animation Change Over Time'!$P$4:$Q$15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
                    <c:v>2019</c:v>
                  </c:pt>
                  <c:pt idx="2">
                    <c:v>2019</c:v>
                  </c:pt>
                  <c:pt idx="3">
                    <c:v>2019</c:v>
                  </c:pt>
                  <c:pt idx="4">
                    <c:v>2019</c:v>
                  </c:pt>
                  <c:pt idx="5">
                    <c:v>2019</c:v>
                  </c:pt>
                  <c:pt idx="6">
                    <c:v>2019</c:v>
                  </c:pt>
                  <c:pt idx="7">
                    <c:v>2019</c:v>
                  </c:pt>
                  <c:pt idx="8">
                    <c:v>2019</c:v>
                  </c:pt>
                  <c:pt idx="9">
                    <c:v>2019</c:v>
                  </c:pt>
                  <c:pt idx="10">
                    <c:v>2019</c:v>
                  </c:pt>
                  <c:pt idx="11">
                    <c:v>2019</c:v>
                  </c:pt>
                </c:lvl>
              </c:multiLvlStrCache>
            </c:multiLvlStrRef>
          </c:cat>
          <c:val>
            <c:numRef>
              <c:f>'Animation Change Over Time'!$R$4:$R$15</c:f>
              <c:numCache>
                <c:formatCode>General</c:formatCode>
                <c:ptCount val="12"/>
                <c:pt idx="0">
                  <c:v>18468</c:v>
                </c:pt>
                <c:pt idx="1">
                  <c:v>41040</c:v>
                </c:pt>
                <c:pt idx="2">
                  <c:v>47196</c:v>
                </c:pt>
                <c:pt idx="3">
                  <c:v>65256</c:v>
                </c:pt>
                <c:pt idx="4">
                  <c:v>75256</c:v>
                </c:pt>
                <c:pt idx="5">
                  <c:v>68056</c:v>
                </c:pt>
                <c:pt idx="6">
                  <c:v>43092</c:v>
                </c:pt>
                <c:pt idx="7">
                  <c:v>16416</c:v>
                </c:pt>
                <c:pt idx="8">
                  <c:v>12312</c:v>
                </c:pt>
                <c:pt idx="9">
                  <c:v>4104</c:v>
                </c:pt>
                <c:pt idx="10">
                  <c:v>2052</c:v>
                </c:pt>
                <c:pt idx="11">
                  <c:v>1955</c:v>
                </c:pt>
              </c:numCache>
            </c:numRef>
          </c:val>
          <c:extLst>
            <c:ext xmlns:c16="http://schemas.microsoft.com/office/drawing/2014/chart" uri="{C3380CC4-5D6E-409C-BE32-E72D297353CC}">
              <c16:uniqueId val="{00000000-6CAF-405E-AE99-066185A8B729}"/>
            </c:ext>
          </c:extLst>
        </c:ser>
        <c:ser>
          <c:idx val="1"/>
          <c:order val="1"/>
          <c:tx>
            <c:strRef>
              <c:f>'Animation Change Over Time'!$S$3</c:f>
              <c:strCache>
                <c:ptCount val="1"/>
                <c:pt idx="0">
                  <c:v>HCL</c:v>
                </c:pt>
              </c:strCache>
            </c:strRef>
          </c:tx>
          <c:spPr>
            <a:solidFill>
              <a:schemeClr val="accent4">
                <a:lumMod val="50000"/>
                <a:alpha val="65000"/>
              </a:schemeClr>
            </a:solidFill>
            <a:ln>
              <a:noFill/>
            </a:ln>
            <a:effectLst/>
          </c:spPr>
          <c:cat>
            <c:multiLvlStrRef>
              <c:f>'Animation Change Over Time'!$P$4:$Q$15</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pt idx="1">
                    <c:v>2019</c:v>
                  </c:pt>
                  <c:pt idx="2">
                    <c:v>2019</c:v>
                  </c:pt>
                  <c:pt idx="3">
                    <c:v>2019</c:v>
                  </c:pt>
                  <c:pt idx="4">
                    <c:v>2019</c:v>
                  </c:pt>
                  <c:pt idx="5">
                    <c:v>2019</c:v>
                  </c:pt>
                  <c:pt idx="6">
                    <c:v>2019</c:v>
                  </c:pt>
                  <c:pt idx="7">
                    <c:v>2019</c:v>
                  </c:pt>
                  <c:pt idx="8">
                    <c:v>2019</c:v>
                  </c:pt>
                  <c:pt idx="9">
                    <c:v>2019</c:v>
                  </c:pt>
                  <c:pt idx="10">
                    <c:v>2019</c:v>
                  </c:pt>
                  <c:pt idx="11">
                    <c:v>2019</c:v>
                  </c:pt>
                </c:lvl>
              </c:multiLvlStrCache>
            </c:multiLvlStrRef>
          </c:cat>
          <c:val>
            <c:numRef>
              <c:f>'Animation Change Over Time'!$S$4:$S$15</c:f>
              <c:numCache>
                <c:formatCode>General</c:formatCode>
                <c:ptCount val="12"/>
                <c:pt idx="0">
                  <c:v>4104</c:v>
                </c:pt>
                <c:pt idx="1">
                  <c:v>6156</c:v>
                </c:pt>
                <c:pt idx="2">
                  <c:v>8208</c:v>
                </c:pt>
                <c:pt idx="3">
                  <c:v>32832</c:v>
                </c:pt>
                <c:pt idx="4">
                  <c:v>38988</c:v>
                </c:pt>
                <c:pt idx="5">
                  <c:v>61560</c:v>
                </c:pt>
                <c:pt idx="6">
                  <c:v>63056</c:v>
                </c:pt>
                <c:pt idx="7">
                  <c:v>63612</c:v>
                </c:pt>
                <c:pt idx="8">
                  <c:v>59508</c:v>
                </c:pt>
                <c:pt idx="9">
                  <c:v>53352</c:v>
                </c:pt>
                <c:pt idx="10">
                  <c:v>41040</c:v>
                </c:pt>
                <c:pt idx="11">
                  <c:v>16416</c:v>
                </c:pt>
              </c:numCache>
            </c:numRef>
          </c:val>
          <c:extLst>
            <c:ext xmlns:c16="http://schemas.microsoft.com/office/drawing/2014/chart" uri="{C3380CC4-5D6E-409C-BE32-E72D297353CC}">
              <c16:uniqueId val="{00000001-6CAF-405E-AE99-066185A8B729}"/>
            </c:ext>
          </c:extLst>
        </c:ser>
        <c:dLbls>
          <c:showLegendKey val="0"/>
          <c:showVal val="0"/>
          <c:showCatName val="0"/>
          <c:showSerName val="0"/>
          <c:showPercent val="0"/>
          <c:showBubbleSize val="0"/>
        </c:dLbls>
        <c:axId val="933639704"/>
        <c:axId val="933633800"/>
      </c:areaChart>
      <c:catAx>
        <c:axId val="933639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33800"/>
        <c:crosses val="autoZero"/>
        <c:auto val="1"/>
        <c:lblAlgn val="ctr"/>
        <c:lblOffset val="100"/>
        <c:noMultiLvlLbl val="0"/>
      </c:catAx>
      <c:valAx>
        <c:axId val="933633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397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 Viz Course_Solved.xlsx]Pivot Charts_Dashboard!PivotTable1</c:name>
    <c:fmtId val="0"/>
  </c:pivotSource>
  <c:chart>
    <c:autoTitleDeleted val="0"/>
    <c:pivotFmts>
      <c:pivotFmt>
        <c:idx val="0"/>
        <c:spPr>
          <a:solidFill>
            <a:schemeClr val="accent6">
              <a:lumMod val="50000"/>
            </a:schemeClr>
          </a:solidFill>
          <a:ln>
            <a:noFill/>
          </a:ln>
          <a:effectLst>
            <a:outerShdw blurRad="63500" sx="102000" sy="102000" algn="ctr" rotWithShape="0">
              <a:prstClr val="black">
                <a:alpha val="40000"/>
              </a:prstClr>
            </a:outerShdw>
          </a:effectLst>
        </c:spPr>
        <c:marker>
          <c:symbol val="none"/>
        </c:marker>
      </c:pivotFmt>
      <c:pivotFmt>
        <c:idx val="1"/>
        <c:spPr>
          <a:solidFill>
            <a:schemeClr val="accent6">
              <a:lumMod val="40000"/>
              <a:lumOff val="60000"/>
            </a:schemeClr>
          </a:solidFill>
          <a:ln>
            <a:noFill/>
          </a:ln>
          <a:effectLst>
            <a:outerShdw blurRad="50800" dist="38100" dir="2700000" algn="tl" rotWithShape="0">
              <a:prstClr val="black">
                <a:alpha val="40000"/>
              </a:prstClr>
            </a:outerShdw>
          </a:effectLst>
        </c:spPr>
        <c:marker>
          <c:symbol val="none"/>
        </c:marker>
      </c:pivotFmt>
    </c:pivotFmts>
    <c:plotArea>
      <c:layout/>
      <c:barChart>
        <c:barDir val="col"/>
        <c:grouping val="percentStacked"/>
        <c:varyColors val="0"/>
        <c:ser>
          <c:idx val="0"/>
          <c:order val="0"/>
          <c:tx>
            <c:strRef>
              <c:f>'Pivot Charts_Dashboard'!$B$1</c:f>
              <c:strCache>
                <c:ptCount val="1"/>
                <c:pt idx="0">
                  <c:v>Sum of Revenue</c:v>
                </c:pt>
              </c:strCache>
            </c:strRef>
          </c:tx>
          <c:spPr>
            <a:solidFill>
              <a:schemeClr val="accent6">
                <a:lumMod val="50000"/>
              </a:schemeClr>
            </a:solidFill>
            <a:ln>
              <a:noFill/>
            </a:ln>
            <a:effectLst>
              <a:outerShdw blurRad="63500" sx="102000" sy="102000" algn="ctr" rotWithShape="0">
                <a:prstClr val="black">
                  <a:alpha val="40000"/>
                </a:prstClr>
              </a:outerShdw>
            </a:effectLst>
          </c:spPr>
          <c:invertIfNegative val="0"/>
          <c:cat>
            <c:strRef>
              <c:f>'Pivot Charts_Dashboard'!$A$2:$A$6</c:f>
              <c:strCache>
                <c:ptCount val="4"/>
                <c:pt idx="0">
                  <c:v>China</c:v>
                </c:pt>
                <c:pt idx="1">
                  <c:v>India</c:v>
                </c:pt>
                <c:pt idx="2">
                  <c:v>United Kingdom</c:v>
                </c:pt>
                <c:pt idx="3">
                  <c:v>United States</c:v>
                </c:pt>
              </c:strCache>
            </c:strRef>
          </c:cat>
          <c:val>
            <c:numRef>
              <c:f>'Pivot Charts_Dashboard'!$B$2:$B$6</c:f>
              <c:numCache>
                <c:formatCode>General</c:formatCode>
                <c:ptCount val="4"/>
                <c:pt idx="0">
                  <c:v>6945210</c:v>
                </c:pt>
                <c:pt idx="1">
                  <c:v>3705858</c:v>
                </c:pt>
                <c:pt idx="2">
                  <c:v>3742150</c:v>
                </c:pt>
                <c:pt idx="3">
                  <c:v>3584638</c:v>
                </c:pt>
              </c:numCache>
            </c:numRef>
          </c:val>
          <c:extLst>
            <c:ext xmlns:c16="http://schemas.microsoft.com/office/drawing/2014/chart" uri="{C3380CC4-5D6E-409C-BE32-E72D297353CC}">
              <c16:uniqueId val="{00000001-EC9F-45EB-826F-4E1888C1B4B0}"/>
            </c:ext>
          </c:extLst>
        </c:ser>
        <c:ser>
          <c:idx val="1"/>
          <c:order val="1"/>
          <c:tx>
            <c:strRef>
              <c:f>'Pivot Charts_Dashboard'!$C$1</c:f>
              <c:strCache>
                <c:ptCount val="1"/>
                <c:pt idx="0">
                  <c:v>Sum of Expense</c:v>
                </c:pt>
              </c:strCache>
            </c:strRef>
          </c:tx>
          <c:spPr>
            <a:solidFill>
              <a:schemeClr val="accent6">
                <a:lumMod val="40000"/>
                <a:lumOff val="60000"/>
              </a:schemeClr>
            </a:solidFill>
            <a:ln>
              <a:noFill/>
            </a:ln>
            <a:effectLst>
              <a:outerShdw blurRad="50800" dist="38100" dir="2700000" algn="tl" rotWithShape="0">
                <a:prstClr val="black">
                  <a:alpha val="40000"/>
                </a:prstClr>
              </a:outerShdw>
            </a:effectLst>
          </c:spPr>
          <c:invertIfNegative val="0"/>
          <c:cat>
            <c:strRef>
              <c:f>'Pivot Charts_Dashboard'!$A$2:$A$6</c:f>
              <c:strCache>
                <c:ptCount val="4"/>
                <c:pt idx="0">
                  <c:v>China</c:v>
                </c:pt>
                <c:pt idx="1">
                  <c:v>India</c:v>
                </c:pt>
                <c:pt idx="2">
                  <c:v>United Kingdom</c:v>
                </c:pt>
                <c:pt idx="3">
                  <c:v>United States</c:v>
                </c:pt>
              </c:strCache>
            </c:strRef>
          </c:cat>
          <c:val>
            <c:numRef>
              <c:f>'Pivot Charts_Dashboard'!$C$2:$C$6</c:f>
              <c:numCache>
                <c:formatCode>General</c:formatCode>
                <c:ptCount val="4"/>
                <c:pt idx="0">
                  <c:v>887682.16999999993</c:v>
                </c:pt>
                <c:pt idx="1">
                  <c:v>444369.16</c:v>
                </c:pt>
                <c:pt idx="2">
                  <c:v>464816.61</c:v>
                </c:pt>
                <c:pt idx="3">
                  <c:v>429079.66</c:v>
                </c:pt>
              </c:numCache>
            </c:numRef>
          </c:val>
          <c:extLst>
            <c:ext xmlns:c16="http://schemas.microsoft.com/office/drawing/2014/chart" uri="{C3380CC4-5D6E-409C-BE32-E72D297353CC}">
              <c16:uniqueId val="{00000002-EC9F-45EB-826F-4E1888C1B4B0}"/>
            </c:ext>
          </c:extLst>
        </c:ser>
        <c:dLbls>
          <c:showLegendKey val="0"/>
          <c:showVal val="0"/>
          <c:showCatName val="0"/>
          <c:showSerName val="0"/>
          <c:showPercent val="0"/>
          <c:showBubbleSize val="0"/>
        </c:dLbls>
        <c:gapWidth val="106"/>
        <c:overlap val="100"/>
        <c:axId val="933657744"/>
        <c:axId val="933660368"/>
      </c:barChart>
      <c:catAx>
        <c:axId val="93365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60368"/>
        <c:crosses val="autoZero"/>
        <c:auto val="1"/>
        <c:lblAlgn val="ctr"/>
        <c:lblOffset val="100"/>
        <c:noMultiLvlLbl val="0"/>
      </c:catAx>
      <c:valAx>
        <c:axId val="93366036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Data Viz Course_Solved.xlsx]Pivot Charts_Dashboard!PivotTable2</c:name>
    <c:fmtId val="1"/>
  </c:pivotSource>
  <c:chart>
    <c:autoTitleDeleted val="0"/>
    <c:pivotFmts>
      <c:pivotFmt>
        <c:idx val="0"/>
        <c:spPr>
          <a:solidFill>
            <a:schemeClr val="accent6">
              <a:lumMod val="50000"/>
            </a:schemeClr>
          </a:solidFill>
          <a:ln>
            <a:noFill/>
          </a:ln>
          <a:effectLst/>
        </c:spPr>
        <c:marker>
          <c:symbol val="none"/>
        </c:marker>
      </c:pivotFmt>
      <c:pivotFmt>
        <c:idx val="1"/>
        <c:spPr>
          <a:ln w="28575" cap="rnd">
            <a:solidFill>
              <a:schemeClr val="tx1"/>
            </a:solidFill>
            <a:round/>
          </a:ln>
          <a:effectLst/>
        </c:spPr>
        <c:marker>
          <c:symbol val="circle"/>
          <c:size val="8"/>
          <c:spPr>
            <a:solidFill>
              <a:schemeClr val="bg1"/>
            </a:solidFill>
            <a:ln w="12700">
              <a:solidFill>
                <a:schemeClr val="tx1"/>
              </a:solidFill>
            </a:ln>
            <a:effectLst/>
          </c:spPr>
        </c:marker>
      </c:pivotFmt>
    </c:pivotFmts>
    <c:plotArea>
      <c:layout/>
      <c:barChart>
        <c:barDir val="col"/>
        <c:grouping val="clustered"/>
        <c:varyColors val="0"/>
        <c:ser>
          <c:idx val="0"/>
          <c:order val="0"/>
          <c:tx>
            <c:strRef>
              <c:f>'Pivot Charts_Dashboard'!$B$11</c:f>
              <c:strCache>
                <c:ptCount val="1"/>
                <c:pt idx="0">
                  <c:v>Sum of Revenue</c:v>
                </c:pt>
              </c:strCache>
            </c:strRef>
          </c:tx>
          <c:spPr>
            <a:solidFill>
              <a:schemeClr val="accent6">
                <a:lumMod val="50000"/>
              </a:schemeClr>
            </a:solidFill>
            <a:ln>
              <a:noFill/>
            </a:ln>
            <a:effectLst/>
          </c:spPr>
          <c:invertIfNegative val="0"/>
          <c:cat>
            <c:strRef>
              <c:f>'Pivot Charts_Dashboard'!$A$12:$A$24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Charts_Dashboard'!$B$12:$B$24</c:f>
              <c:numCache>
                <c:formatCode>General</c:formatCode>
                <c:ptCount val="12"/>
                <c:pt idx="0">
                  <c:v>1462148</c:v>
                </c:pt>
                <c:pt idx="1">
                  <c:v>1470050</c:v>
                </c:pt>
                <c:pt idx="2">
                  <c:v>1474611</c:v>
                </c:pt>
                <c:pt idx="3">
                  <c:v>1640557</c:v>
                </c:pt>
                <c:pt idx="4">
                  <c:v>1500453</c:v>
                </c:pt>
                <c:pt idx="5">
                  <c:v>1545604</c:v>
                </c:pt>
                <c:pt idx="6">
                  <c:v>1560831</c:v>
                </c:pt>
                <c:pt idx="7">
                  <c:v>1304104</c:v>
                </c:pt>
                <c:pt idx="8">
                  <c:v>1431384</c:v>
                </c:pt>
                <c:pt idx="9">
                  <c:v>1507531</c:v>
                </c:pt>
                <c:pt idx="10">
                  <c:v>1480600</c:v>
                </c:pt>
                <c:pt idx="11">
                  <c:v>1599983</c:v>
                </c:pt>
              </c:numCache>
            </c:numRef>
          </c:val>
          <c:extLst>
            <c:ext xmlns:c16="http://schemas.microsoft.com/office/drawing/2014/chart" uri="{C3380CC4-5D6E-409C-BE32-E72D297353CC}">
              <c16:uniqueId val="{00000000-861A-4790-83E0-123538CE6E4B}"/>
            </c:ext>
          </c:extLst>
        </c:ser>
        <c:dLbls>
          <c:showLegendKey val="0"/>
          <c:showVal val="0"/>
          <c:showCatName val="0"/>
          <c:showSerName val="0"/>
          <c:showPercent val="0"/>
          <c:showBubbleSize val="0"/>
        </c:dLbls>
        <c:gapWidth val="219"/>
        <c:axId val="933610184"/>
        <c:axId val="933608216"/>
      </c:barChart>
      <c:lineChart>
        <c:grouping val="standard"/>
        <c:varyColors val="0"/>
        <c:ser>
          <c:idx val="1"/>
          <c:order val="1"/>
          <c:tx>
            <c:strRef>
              <c:f>'Pivot Charts_Dashboard'!$C$11</c:f>
              <c:strCache>
                <c:ptCount val="1"/>
                <c:pt idx="0">
                  <c:v>Sum of Expense</c:v>
                </c:pt>
              </c:strCache>
            </c:strRef>
          </c:tx>
          <c:spPr>
            <a:ln w="28575" cap="rnd">
              <a:solidFill>
                <a:schemeClr val="tx1"/>
              </a:solidFill>
              <a:round/>
            </a:ln>
            <a:effectLst/>
          </c:spPr>
          <c:marker>
            <c:symbol val="circle"/>
            <c:size val="8"/>
            <c:spPr>
              <a:solidFill>
                <a:schemeClr val="bg1"/>
              </a:solidFill>
              <a:ln w="12700">
                <a:solidFill>
                  <a:schemeClr val="tx1"/>
                </a:solidFill>
              </a:ln>
              <a:effectLst/>
            </c:spPr>
          </c:marker>
          <c:cat>
            <c:strRef>
              <c:f>'Pivot Charts_Dashboard'!$A$12:$A$24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Charts_Dashboard'!$C$12:$C$24</c:f>
              <c:numCache>
                <c:formatCode>General</c:formatCode>
                <c:ptCount val="12"/>
                <c:pt idx="0">
                  <c:v>187920.75000000003</c:v>
                </c:pt>
                <c:pt idx="1">
                  <c:v>171815.78000000003</c:v>
                </c:pt>
                <c:pt idx="2">
                  <c:v>175669.5</c:v>
                </c:pt>
                <c:pt idx="3">
                  <c:v>224160.18999999997</c:v>
                </c:pt>
                <c:pt idx="4">
                  <c:v>178178.19</c:v>
                </c:pt>
                <c:pt idx="5">
                  <c:v>205427.54</c:v>
                </c:pt>
                <c:pt idx="6">
                  <c:v>180265.02999999997</c:v>
                </c:pt>
                <c:pt idx="7">
                  <c:v>152482.07</c:v>
                </c:pt>
                <c:pt idx="8">
                  <c:v>176605.13</c:v>
                </c:pt>
                <c:pt idx="9">
                  <c:v>181987.99</c:v>
                </c:pt>
                <c:pt idx="10">
                  <c:v>179207.64</c:v>
                </c:pt>
                <c:pt idx="11">
                  <c:v>212227.78999999998</c:v>
                </c:pt>
              </c:numCache>
            </c:numRef>
          </c:val>
          <c:smooth val="1"/>
          <c:extLst>
            <c:ext xmlns:c16="http://schemas.microsoft.com/office/drawing/2014/chart" uri="{C3380CC4-5D6E-409C-BE32-E72D297353CC}">
              <c16:uniqueId val="{00000001-861A-4790-83E0-123538CE6E4B}"/>
            </c:ext>
          </c:extLst>
        </c:ser>
        <c:dLbls>
          <c:showLegendKey val="0"/>
          <c:showVal val="0"/>
          <c:showCatName val="0"/>
          <c:showSerName val="0"/>
          <c:showPercent val="0"/>
          <c:showBubbleSize val="0"/>
        </c:dLbls>
        <c:marker val="1"/>
        <c:smooth val="0"/>
        <c:axId val="933579680"/>
        <c:axId val="933583288"/>
      </c:lineChart>
      <c:catAx>
        <c:axId val="933610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08216"/>
        <c:crosses val="autoZero"/>
        <c:auto val="1"/>
        <c:lblAlgn val="ctr"/>
        <c:lblOffset val="100"/>
        <c:noMultiLvlLbl val="0"/>
      </c:catAx>
      <c:valAx>
        <c:axId val="933608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610184"/>
        <c:crosses val="autoZero"/>
        <c:crossBetween val="between"/>
      </c:valAx>
      <c:valAx>
        <c:axId val="933583288"/>
        <c:scaling>
          <c:orientation val="minMax"/>
        </c:scaling>
        <c:delete val="0"/>
        <c:axPos val="r"/>
        <c:numFmt formatCode=";;;"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579680"/>
        <c:crosses val="max"/>
        <c:crossBetween val="between"/>
      </c:valAx>
      <c:catAx>
        <c:axId val="933579680"/>
        <c:scaling>
          <c:orientation val="minMax"/>
        </c:scaling>
        <c:delete val="1"/>
        <c:axPos val="b"/>
        <c:numFmt formatCode="General" sourceLinked="1"/>
        <c:majorTickMark val="out"/>
        <c:minorTickMark val="none"/>
        <c:tickLblPos val="nextTo"/>
        <c:crossAx val="9335832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25_Less_than</c:v>
          </c:tx>
          <c:spPr>
            <a:solidFill>
              <a:schemeClr val="tx2">
                <a:lumMod val="40000"/>
                <a:lumOff val="60000"/>
              </a:schemeClr>
            </a:solidFill>
            <a:ln>
              <a:noFill/>
            </a:ln>
            <a:effectLst/>
          </c:spPr>
          <c:invertIfNegative val="0"/>
          <c:cat>
            <c:strRef>
              <c:extLst>
                <c:ext xmlns:c15="http://schemas.microsoft.com/office/drawing/2012/chart" uri="{02D57815-91ED-43cb-92C2-25804820EDAC}">
                  <c15:fullRef>
                    <c15:sqref>'Color Based Formatting'!$A$1:$A$60</c15:sqref>
                  </c15:fullRef>
                </c:ext>
              </c:extLst>
              <c:f>'Color Based Formatting'!$A$2:$A$60</c:f>
              <c:strCache>
                <c:ptCount val="59"/>
                <c:pt idx="0">
                  <c:v>1/1</c:v>
                </c:pt>
                <c:pt idx="1">
                  <c:v>1/2</c:v>
                </c:pt>
                <c:pt idx="2">
                  <c:v>1/3</c:v>
                </c:pt>
                <c:pt idx="3">
                  <c:v>1/4</c:v>
                </c:pt>
                <c:pt idx="4">
                  <c:v>1/5</c:v>
                </c:pt>
                <c:pt idx="5">
                  <c:v>1/6</c:v>
                </c:pt>
                <c:pt idx="6">
                  <c:v>1/7</c:v>
                </c:pt>
                <c:pt idx="7">
                  <c:v>1/8</c:v>
                </c:pt>
                <c:pt idx="8">
                  <c:v>1/9</c:v>
                </c:pt>
                <c:pt idx="9">
                  <c:v>1/10</c:v>
                </c:pt>
                <c:pt idx="10">
                  <c:v>1/11</c:v>
                </c:pt>
                <c:pt idx="11">
                  <c:v>1/12</c:v>
                </c:pt>
                <c:pt idx="12">
                  <c:v>1/13</c:v>
                </c:pt>
                <c:pt idx="13">
                  <c:v>1/14</c:v>
                </c:pt>
                <c:pt idx="14">
                  <c:v>1/15</c:v>
                </c:pt>
                <c:pt idx="15">
                  <c:v>1/16</c:v>
                </c:pt>
                <c:pt idx="16">
                  <c:v>1/17</c:v>
                </c:pt>
                <c:pt idx="17">
                  <c:v>1/18</c:v>
                </c:pt>
                <c:pt idx="18">
                  <c:v>1/19</c:v>
                </c:pt>
                <c:pt idx="19">
                  <c:v>1/20</c:v>
                </c:pt>
                <c:pt idx="20">
                  <c:v>1/21</c:v>
                </c:pt>
                <c:pt idx="21">
                  <c:v>1/22</c:v>
                </c:pt>
                <c:pt idx="22">
                  <c:v>1/23</c:v>
                </c:pt>
                <c:pt idx="23">
                  <c:v>1/24</c:v>
                </c:pt>
                <c:pt idx="24">
                  <c:v>1/25</c:v>
                </c:pt>
                <c:pt idx="25">
                  <c:v>1/26</c:v>
                </c:pt>
                <c:pt idx="26">
                  <c:v>1/27</c:v>
                </c:pt>
                <c:pt idx="27">
                  <c:v>1/28</c:v>
                </c:pt>
                <c:pt idx="28">
                  <c:v>1/29</c:v>
                </c:pt>
                <c:pt idx="29">
                  <c:v>1/30</c:v>
                </c:pt>
                <c:pt idx="30">
                  <c:v>1/31</c:v>
                </c:pt>
                <c:pt idx="31">
                  <c:v>2/1</c:v>
                </c:pt>
                <c:pt idx="32">
                  <c:v>2/2</c:v>
                </c:pt>
                <c:pt idx="33">
                  <c:v>2/3</c:v>
                </c:pt>
                <c:pt idx="34">
                  <c:v>2/4</c:v>
                </c:pt>
                <c:pt idx="35">
                  <c:v>2/5</c:v>
                </c:pt>
                <c:pt idx="36">
                  <c:v>2/6</c:v>
                </c:pt>
                <c:pt idx="37">
                  <c:v>2/7</c:v>
                </c:pt>
                <c:pt idx="38">
                  <c:v>2/8</c:v>
                </c:pt>
                <c:pt idx="39">
                  <c:v>2/9</c:v>
                </c:pt>
                <c:pt idx="40">
                  <c:v>2/10</c:v>
                </c:pt>
                <c:pt idx="41">
                  <c:v>2/11</c:v>
                </c:pt>
                <c:pt idx="42">
                  <c:v>2/12</c:v>
                </c:pt>
                <c:pt idx="43">
                  <c:v>2/13</c:v>
                </c:pt>
                <c:pt idx="44">
                  <c:v>2/14</c:v>
                </c:pt>
                <c:pt idx="45">
                  <c:v>2/15</c:v>
                </c:pt>
                <c:pt idx="46">
                  <c:v>2/16</c:v>
                </c:pt>
                <c:pt idx="47">
                  <c:v>2/17</c:v>
                </c:pt>
                <c:pt idx="48">
                  <c:v>2/18</c:v>
                </c:pt>
                <c:pt idx="49">
                  <c:v>2/19</c:v>
                </c:pt>
                <c:pt idx="50">
                  <c:v>2/20</c:v>
                </c:pt>
                <c:pt idx="51">
                  <c:v>2/21</c:v>
                </c:pt>
                <c:pt idx="52">
                  <c:v>2/22</c:v>
                </c:pt>
                <c:pt idx="53">
                  <c:v>2/23</c:v>
                </c:pt>
                <c:pt idx="54">
                  <c:v>2/24</c:v>
                </c:pt>
                <c:pt idx="55">
                  <c:v>2/25</c:v>
                </c:pt>
                <c:pt idx="56">
                  <c:v>2/26</c:v>
                </c:pt>
                <c:pt idx="57">
                  <c:v>2/27</c:v>
                </c:pt>
                <c:pt idx="58">
                  <c:v>2/28</c:v>
                </c:pt>
              </c:strCache>
            </c:strRef>
          </c:cat>
          <c:val>
            <c:numRef>
              <c:extLst>
                <c:ext xmlns:c15="http://schemas.microsoft.com/office/drawing/2012/chart" uri="{02D57815-91ED-43cb-92C2-25804820EDAC}">
                  <c15:fullRef>
                    <c15:sqref>'Color Based Formatting'!$D$2:$D$60</c15:sqref>
                  </c15:fullRef>
                </c:ext>
              </c:extLst>
              <c:f>'Color Based Formatting'!$D$3:$D$60</c:f>
              <c:numCache>
                <c:formatCode>General</c:formatCode>
                <c:ptCount val="58"/>
                <c:pt idx="0">
                  <c:v>0</c:v>
                </c:pt>
                <c:pt idx="1">
                  <c:v>0</c:v>
                </c:pt>
                <c:pt idx="2">
                  <c:v>0</c:v>
                </c:pt>
                <c:pt idx="3">
                  <c:v>2059</c:v>
                </c:pt>
                <c:pt idx="4">
                  <c:v>0</c:v>
                </c:pt>
                <c:pt idx="5">
                  <c:v>2091</c:v>
                </c:pt>
                <c:pt idx="6">
                  <c:v>0</c:v>
                </c:pt>
                <c:pt idx="7">
                  <c:v>2634</c:v>
                </c:pt>
                <c:pt idx="8">
                  <c:v>0</c:v>
                </c:pt>
                <c:pt idx="9">
                  <c:v>0</c:v>
                </c:pt>
                <c:pt idx="10">
                  <c:v>3092</c:v>
                </c:pt>
                <c:pt idx="11">
                  <c:v>0</c:v>
                </c:pt>
                <c:pt idx="12">
                  <c:v>0</c:v>
                </c:pt>
                <c:pt idx="13">
                  <c:v>0</c:v>
                </c:pt>
                <c:pt idx="14">
                  <c:v>2785</c:v>
                </c:pt>
                <c:pt idx="15">
                  <c:v>0</c:v>
                </c:pt>
                <c:pt idx="16">
                  <c:v>0</c:v>
                </c:pt>
                <c:pt idx="17">
                  <c:v>2591</c:v>
                </c:pt>
                <c:pt idx="18">
                  <c:v>0</c:v>
                </c:pt>
                <c:pt idx="19">
                  <c:v>0</c:v>
                </c:pt>
                <c:pt idx="20">
                  <c:v>0</c:v>
                </c:pt>
                <c:pt idx="21">
                  <c:v>0</c:v>
                </c:pt>
                <c:pt idx="22">
                  <c:v>2529</c:v>
                </c:pt>
                <c:pt idx="23">
                  <c:v>0</c:v>
                </c:pt>
                <c:pt idx="24">
                  <c:v>0</c:v>
                </c:pt>
                <c:pt idx="25">
                  <c:v>2407</c:v>
                </c:pt>
                <c:pt idx="26">
                  <c:v>2410</c:v>
                </c:pt>
                <c:pt idx="27">
                  <c:v>1110</c:v>
                </c:pt>
                <c:pt idx="28">
                  <c:v>0</c:v>
                </c:pt>
                <c:pt idx="29">
                  <c:v>0</c:v>
                </c:pt>
                <c:pt idx="30">
                  <c:v>0</c:v>
                </c:pt>
                <c:pt idx="31">
                  <c:v>2670</c:v>
                </c:pt>
                <c:pt idx="32">
                  <c:v>0</c:v>
                </c:pt>
                <c:pt idx="33">
                  <c:v>0</c:v>
                </c:pt>
                <c:pt idx="34">
                  <c:v>0</c:v>
                </c:pt>
                <c:pt idx="35">
                  <c:v>0</c:v>
                </c:pt>
                <c:pt idx="36">
                  <c:v>0</c:v>
                </c:pt>
                <c:pt idx="37">
                  <c:v>0</c:v>
                </c:pt>
                <c:pt idx="38">
                  <c:v>0</c:v>
                </c:pt>
                <c:pt idx="39">
                  <c:v>1164</c:v>
                </c:pt>
                <c:pt idx="40">
                  <c:v>0</c:v>
                </c:pt>
                <c:pt idx="41">
                  <c:v>0</c:v>
                </c:pt>
                <c:pt idx="42">
                  <c:v>0</c:v>
                </c:pt>
                <c:pt idx="43">
                  <c:v>0</c:v>
                </c:pt>
                <c:pt idx="44">
                  <c:v>1623</c:v>
                </c:pt>
                <c:pt idx="45">
                  <c:v>0</c:v>
                </c:pt>
                <c:pt idx="46">
                  <c:v>0</c:v>
                </c:pt>
                <c:pt idx="47">
                  <c:v>0</c:v>
                </c:pt>
                <c:pt idx="48">
                  <c:v>0</c:v>
                </c:pt>
                <c:pt idx="49">
                  <c:v>3144</c:v>
                </c:pt>
                <c:pt idx="50">
                  <c:v>0</c:v>
                </c:pt>
                <c:pt idx="51">
                  <c:v>0</c:v>
                </c:pt>
                <c:pt idx="52">
                  <c:v>0</c:v>
                </c:pt>
                <c:pt idx="53">
                  <c:v>0</c:v>
                </c:pt>
                <c:pt idx="54">
                  <c:v>0</c:v>
                </c:pt>
                <c:pt idx="55">
                  <c:v>0</c:v>
                </c:pt>
                <c:pt idx="56">
                  <c:v>3127</c:v>
                </c:pt>
                <c:pt idx="57">
                  <c:v>0</c:v>
                </c:pt>
              </c:numCache>
            </c:numRef>
          </c:val>
          <c:extLst>
            <c:ext xmlns:c16="http://schemas.microsoft.com/office/drawing/2014/chart" uri="{C3380CC4-5D6E-409C-BE32-E72D297353CC}">
              <c16:uniqueId val="{00000000-420E-4F0B-9C24-0548B7DEA517}"/>
            </c:ext>
          </c:extLst>
        </c:ser>
        <c:ser>
          <c:idx val="1"/>
          <c:order val="1"/>
          <c:tx>
            <c:v>25_and_50</c:v>
          </c:tx>
          <c:spPr>
            <a:solidFill>
              <a:schemeClr val="tx2">
                <a:lumMod val="60000"/>
                <a:lumOff val="40000"/>
              </a:schemeClr>
            </a:solidFill>
            <a:ln>
              <a:noFill/>
            </a:ln>
            <a:effectLst/>
          </c:spPr>
          <c:invertIfNegative val="0"/>
          <c:cat>
            <c:strRef>
              <c:extLst>
                <c:ext xmlns:c15="http://schemas.microsoft.com/office/drawing/2012/chart" uri="{02D57815-91ED-43cb-92C2-25804820EDAC}">
                  <c15:fullRef>
                    <c15:sqref>'Color Based Formatting'!$A$1:$A$60</c15:sqref>
                  </c15:fullRef>
                </c:ext>
              </c:extLst>
              <c:f>'Color Based Formatting'!$A$2:$A$60</c:f>
              <c:strCache>
                <c:ptCount val="59"/>
                <c:pt idx="0">
                  <c:v>1/1</c:v>
                </c:pt>
                <c:pt idx="1">
                  <c:v>1/2</c:v>
                </c:pt>
                <c:pt idx="2">
                  <c:v>1/3</c:v>
                </c:pt>
                <c:pt idx="3">
                  <c:v>1/4</c:v>
                </c:pt>
                <c:pt idx="4">
                  <c:v>1/5</c:v>
                </c:pt>
                <c:pt idx="5">
                  <c:v>1/6</c:v>
                </c:pt>
                <c:pt idx="6">
                  <c:v>1/7</c:v>
                </c:pt>
                <c:pt idx="7">
                  <c:v>1/8</c:v>
                </c:pt>
                <c:pt idx="8">
                  <c:v>1/9</c:v>
                </c:pt>
                <c:pt idx="9">
                  <c:v>1/10</c:v>
                </c:pt>
                <c:pt idx="10">
                  <c:v>1/11</c:v>
                </c:pt>
                <c:pt idx="11">
                  <c:v>1/12</c:v>
                </c:pt>
                <c:pt idx="12">
                  <c:v>1/13</c:v>
                </c:pt>
                <c:pt idx="13">
                  <c:v>1/14</c:v>
                </c:pt>
                <c:pt idx="14">
                  <c:v>1/15</c:v>
                </c:pt>
                <c:pt idx="15">
                  <c:v>1/16</c:v>
                </c:pt>
                <c:pt idx="16">
                  <c:v>1/17</c:v>
                </c:pt>
                <c:pt idx="17">
                  <c:v>1/18</c:v>
                </c:pt>
                <c:pt idx="18">
                  <c:v>1/19</c:v>
                </c:pt>
                <c:pt idx="19">
                  <c:v>1/20</c:v>
                </c:pt>
                <c:pt idx="20">
                  <c:v>1/21</c:v>
                </c:pt>
                <c:pt idx="21">
                  <c:v>1/22</c:v>
                </c:pt>
                <c:pt idx="22">
                  <c:v>1/23</c:v>
                </c:pt>
                <c:pt idx="23">
                  <c:v>1/24</c:v>
                </c:pt>
                <c:pt idx="24">
                  <c:v>1/25</c:v>
                </c:pt>
                <c:pt idx="25">
                  <c:v>1/26</c:v>
                </c:pt>
                <c:pt idx="26">
                  <c:v>1/27</c:v>
                </c:pt>
                <c:pt idx="27">
                  <c:v>1/28</c:v>
                </c:pt>
                <c:pt idx="28">
                  <c:v>1/29</c:v>
                </c:pt>
                <c:pt idx="29">
                  <c:v>1/30</c:v>
                </c:pt>
                <c:pt idx="30">
                  <c:v>1/31</c:v>
                </c:pt>
                <c:pt idx="31">
                  <c:v>2/1</c:v>
                </c:pt>
                <c:pt idx="32">
                  <c:v>2/2</c:v>
                </c:pt>
                <c:pt idx="33">
                  <c:v>2/3</c:v>
                </c:pt>
                <c:pt idx="34">
                  <c:v>2/4</c:v>
                </c:pt>
                <c:pt idx="35">
                  <c:v>2/5</c:v>
                </c:pt>
                <c:pt idx="36">
                  <c:v>2/6</c:v>
                </c:pt>
                <c:pt idx="37">
                  <c:v>2/7</c:v>
                </c:pt>
                <c:pt idx="38">
                  <c:v>2/8</c:v>
                </c:pt>
                <c:pt idx="39">
                  <c:v>2/9</c:v>
                </c:pt>
                <c:pt idx="40">
                  <c:v>2/10</c:v>
                </c:pt>
                <c:pt idx="41">
                  <c:v>2/11</c:v>
                </c:pt>
                <c:pt idx="42">
                  <c:v>2/12</c:v>
                </c:pt>
                <c:pt idx="43">
                  <c:v>2/13</c:v>
                </c:pt>
                <c:pt idx="44">
                  <c:v>2/14</c:v>
                </c:pt>
                <c:pt idx="45">
                  <c:v>2/15</c:v>
                </c:pt>
                <c:pt idx="46">
                  <c:v>2/16</c:v>
                </c:pt>
                <c:pt idx="47">
                  <c:v>2/17</c:v>
                </c:pt>
                <c:pt idx="48">
                  <c:v>2/18</c:v>
                </c:pt>
                <c:pt idx="49">
                  <c:v>2/19</c:v>
                </c:pt>
                <c:pt idx="50">
                  <c:v>2/20</c:v>
                </c:pt>
                <c:pt idx="51">
                  <c:v>2/21</c:v>
                </c:pt>
                <c:pt idx="52">
                  <c:v>2/22</c:v>
                </c:pt>
                <c:pt idx="53">
                  <c:v>2/23</c:v>
                </c:pt>
                <c:pt idx="54">
                  <c:v>2/24</c:v>
                </c:pt>
                <c:pt idx="55">
                  <c:v>2/25</c:v>
                </c:pt>
                <c:pt idx="56">
                  <c:v>2/26</c:v>
                </c:pt>
                <c:pt idx="57">
                  <c:v>2/27</c:v>
                </c:pt>
                <c:pt idx="58">
                  <c:v>2/28</c:v>
                </c:pt>
              </c:strCache>
            </c:strRef>
          </c:cat>
          <c:val>
            <c:numRef>
              <c:extLst>
                <c:ext xmlns:c15="http://schemas.microsoft.com/office/drawing/2012/chart" uri="{02D57815-91ED-43cb-92C2-25804820EDAC}">
                  <c15:fullRef>
                    <c15:sqref>'Color Based Formatting'!$E$2:$E$60</c15:sqref>
                  </c15:fullRef>
                </c:ext>
              </c:extLst>
              <c:f>'Color Based Formatting'!$E$3:$E$60</c:f>
              <c:numCache>
                <c:formatCode>General</c:formatCode>
                <c:ptCount val="58"/>
                <c:pt idx="0">
                  <c:v>5078</c:v>
                </c:pt>
                <c:pt idx="1">
                  <c:v>0</c:v>
                </c:pt>
                <c:pt idx="2">
                  <c:v>4459</c:v>
                </c:pt>
                <c:pt idx="3">
                  <c:v>0</c:v>
                </c:pt>
                <c:pt idx="4">
                  <c:v>0</c:v>
                </c:pt>
                <c:pt idx="5">
                  <c:v>0</c:v>
                </c:pt>
                <c:pt idx="6">
                  <c:v>0</c:v>
                </c:pt>
                <c:pt idx="7">
                  <c:v>0</c:v>
                </c:pt>
                <c:pt idx="8">
                  <c:v>0</c:v>
                </c:pt>
                <c:pt idx="9">
                  <c:v>0</c:v>
                </c:pt>
                <c:pt idx="10">
                  <c:v>0</c:v>
                </c:pt>
                <c:pt idx="11">
                  <c:v>3811</c:v>
                </c:pt>
                <c:pt idx="12">
                  <c:v>0</c:v>
                </c:pt>
                <c:pt idx="13">
                  <c:v>3329</c:v>
                </c:pt>
                <c:pt idx="14">
                  <c:v>0</c:v>
                </c:pt>
                <c:pt idx="15">
                  <c:v>0</c:v>
                </c:pt>
                <c:pt idx="16">
                  <c:v>0</c:v>
                </c:pt>
                <c:pt idx="17">
                  <c:v>0</c:v>
                </c:pt>
                <c:pt idx="18">
                  <c:v>0</c:v>
                </c:pt>
                <c:pt idx="19">
                  <c:v>0</c:v>
                </c:pt>
                <c:pt idx="20">
                  <c:v>0</c:v>
                </c:pt>
                <c:pt idx="21">
                  <c:v>3449</c:v>
                </c:pt>
                <c:pt idx="22">
                  <c:v>0</c:v>
                </c:pt>
                <c:pt idx="23">
                  <c:v>0</c:v>
                </c:pt>
                <c:pt idx="24">
                  <c:v>4729</c:v>
                </c:pt>
                <c:pt idx="25">
                  <c:v>0</c:v>
                </c:pt>
                <c:pt idx="26">
                  <c:v>0</c:v>
                </c:pt>
                <c:pt idx="27">
                  <c:v>0</c:v>
                </c:pt>
                <c:pt idx="28">
                  <c:v>0</c:v>
                </c:pt>
                <c:pt idx="29">
                  <c:v>0</c:v>
                </c:pt>
                <c:pt idx="30">
                  <c:v>4584</c:v>
                </c:pt>
                <c:pt idx="31">
                  <c:v>0</c:v>
                </c:pt>
                <c:pt idx="32">
                  <c:v>0</c:v>
                </c:pt>
                <c:pt idx="33">
                  <c:v>0</c:v>
                </c:pt>
                <c:pt idx="34">
                  <c:v>0</c:v>
                </c:pt>
                <c:pt idx="35">
                  <c:v>4884</c:v>
                </c:pt>
                <c:pt idx="36">
                  <c:v>4772</c:v>
                </c:pt>
                <c:pt idx="37">
                  <c:v>4908</c:v>
                </c:pt>
                <c:pt idx="38">
                  <c:v>3318</c:v>
                </c:pt>
                <c:pt idx="39">
                  <c:v>0</c:v>
                </c:pt>
                <c:pt idx="40">
                  <c:v>0</c:v>
                </c:pt>
                <c:pt idx="41">
                  <c:v>0</c:v>
                </c:pt>
                <c:pt idx="42">
                  <c:v>0</c:v>
                </c:pt>
                <c:pt idx="43">
                  <c:v>0</c:v>
                </c:pt>
                <c:pt idx="44">
                  <c:v>0</c:v>
                </c:pt>
                <c:pt idx="45">
                  <c:v>0</c:v>
                </c:pt>
                <c:pt idx="46">
                  <c:v>0</c:v>
                </c:pt>
                <c:pt idx="47">
                  <c:v>3793</c:v>
                </c:pt>
                <c:pt idx="48">
                  <c:v>0</c:v>
                </c:pt>
                <c:pt idx="49">
                  <c:v>0</c:v>
                </c:pt>
                <c:pt idx="50">
                  <c:v>0</c:v>
                </c:pt>
                <c:pt idx="51">
                  <c:v>4888</c:v>
                </c:pt>
                <c:pt idx="52">
                  <c:v>3532</c:v>
                </c:pt>
                <c:pt idx="53">
                  <c:v>0</c:v>
                </c:pt>
                <c:pt idx="54">
                  <c:v>0</c:v>
                </c:pt>
                <c:pt idx="55">
                  <c:v>0</c:v>
                </c:pt>
                <c:pt idx="56">
                  <c:v>0</c:v>
                </c:pt>
                <c:pt idx="57">
                  <c:v>4112</c:v>
                </c:pt>
              </c:numCache>
            </c:numRef>
          </c:val>
          <c:extLst>
            <c:ext xmlns:c16="http://schemas.microsoft.com/office/drawing/2014/chart" uri="{C3380CC4-5D6E-409C-BE32-E72D297353CC}">
              <c16:uniqueId val="{00000002-420E-4F0B-9C24-0548B7DEA517}"/>
            </c:ext>
          </c:extLst>
        </c:ser>
        <c:ser>
          <c:idx val="2"/>
          <c:order val="2"/>
          <c:tx>
            <c:v>50_and_75</c:v>
          </c:tx>
          <c:spPr>
            <a:solidFill>
              <a:schemeClr val="tx2">
                <a:lumMod val="75000"/>
              </a:schemeClr>
            </a:solidFill>
            <a:ln>
              <a:noFill/>
            </a:ln>
            <a:effectLst/>
          </c:spPr>
          <c:invertIfNegative val="0"/>
          <c:cat>
            <c:strRef>
              <c:extLst>
                <c:ext xmlns:c15="http://schemas.microsoft.com/office/drawing/2012/chart" uri="{02D57815-91ED-43cb-92C2-25804820EDAC}">
                  <c15:fullRef>
                    <c15:sqref>'Color Based Formatting'!$A$1:$A$60</c15:sqref>
                  </c15:fullRef>
                </c:ext>
              </c:extLst>
              <c:f>'Color Based Formatting'!$A$2:$A$60</c:f>
              <c:strCache>
                <c:ptCount val="59"/>
                <c:pt idx="0">
                  <c:v>1/1</c:v>
                </c:pt>
                <c:pt idx="1">
                  <c:v>1/2</c:v>
                </c:pt>
                <c:pt idx="2">
                  <c:v>1/3</c:v>
                </c:pt>
                <c:pt idx="3">
                  <c:v>1/4</c:v>
                </c:pt>
                <c:pt idx="4">
                  <c:v>1/5</c:v>
                </c:pt>
                <c:pt idx="5">
                  <c:v>1/6</c:v>
                </c:pt>
                <c:pt idx="6">
                  <c:v>1/7</c:v>
                </c:pt>
                <c:pt idx="7">
                  <c:v>1/8</c:v>
                </c:pt>
                <c:pt idx="8">
                  <c:v>1/9</c:v>
                </c:pt>
                <c:pt idx="9">
                  <c:v>1/10</c:v>
                </c:pt>
                <c:pt idx="10">
                  <c:v>1/11</c:v>
                </c:pt>
                <c:pt idx="11">
                  <c:v>1/12</c:v>
                </c:pt>
                <c:pt idx="12">
                  <c:v>1/13</c:v>
                </c:pt>
                <c:pt idx="13">
                  <c:v>1/14</c:v>
                </c:pt>
                <c:pt idx="14">
                  <c:v>1/15</c:v>
                </c:pt>
                <c:pt idx="15">
                  <c:v>1/16</c:v>
                </c:pt>
                <c:pt idx="16">
                  <c:v>1/17</c:v>
                </c:pt>
                <c:pt idx="17">
                  <c:v>1/18</c:v>
                </c:pt>
                <c:pt idx="18">
                  <c:v>1/19</c:v>
                </c:pt>
                <c:pt idx="19">
                  <c:v>1/20</c:v>
                </c:pt>
                <c:pt idx="20">
                  <c:v>1/21</c:v>
                </c:pt>
                <c:pt idx="21">
                  <c:v>1/22</c:v>
                </c:pt>
                <c:pt idx="22">
                  <c:v>1/23</c:v>
                </c:pt>
                <c:pt idx="23">
                  <c:v>1/24</c:v>
                </c:pt>
                <c:pt idx="24">
                  <c:v>1/25</c:v>
                </c:pt>
                <c:pt idx="25">
                  <c:v>1/26</c:v>
                </c:pt>
                <c:pt idx="26">
                  <c:v>1/27</c:v>
                </c:pt>
                <c:pt idx="27">
                  <c:v>1/28</c:v>
                </c:pt>
                <c:pt idx="28">
                  <c:v>1/29</c:v>
                </c:pt>
                <c:pt idx="29">
                  <c:v>1/30</c:v>
                </c:pt>
                <c:pt idx="30">
                  <c:v>1/31</c:v>
                </c:pt>
                <c:pt idx="31">
                  <c:v>2/1</c:v>
                </c:pt>
                <c:pt idx="32">
                  <c:v>2/2</c:v>
                </c:pt>
                <c:pt idx="33">
                  <c:v>2/3</c:v>
                </c:pt>
                <c:pt idx="34">
                  <c:v>2/4</c:v>
                </c:pt>
                <c:pt idx="35">
                  <c:v>2/5</c:v>
                </c:pt>
                <c:pt idx="36">
                  <c:v>2/6</c:v>
                </c:pt>
                <c:pt idx="37">
                  <c:v>2/7</c:v>
                </c:pt>
                <c:pt idx="38">
                  <c:v>2/8</c:v>
                </c:pt>
                <c:pt idx="39">
                  <c:v>2/9</c:v>
                </c:pt>
                <c:pt idx="40">
                  <c:v>2/10</c:v>
                </c:pt>
                <c:pt idx="41">
                  <c:v>2/11</c:v>
                </c:pt>
                <c:pt idx="42">
                  <c:v>2/12</c:v>
                </c:pt>
                <c:pt idx="43">
                  <c:v>2/13</c:v>
                </c:pt>
                <c:pt idx="44">
                  <c:v>2/14</c:v>
                </c:pt>
                <c:pt idx="45">
                  <c:v>2/15</c:v>
                </c:pt>
                <c:pt idx="46">
                  <c:v>2/16</c:v>
                </c:pt>
                <c:pt idx="47">
                  <c:v>2/17</c:v>
                </c:pt>
                <c:pt idx="48">
                  <c:v>2/18</c:v>
                </c:pt>
                <c:pt idx="49">
                  <c:v>2/19</c:v>
                </c:pt>
                <c:pt idx="50">
                  <c:v>2/20</c:v>
                </c:pt>
                <c:pt idx="51">
                  <c:v>2/21</c:v>
                </c:pt>
                <c:pt idx="52">
                  <c:v>2/22</c:v>
                </c:pt>
                <c:pt idx="53">
                  <c:v>2/23</c:v>
                </c:pt>
                <c:pt idx="54">
                  <c:v>2/24</c:v>
                </c:pt>
                <c:pt idx="55">
                  <c:v>2/25</c:v>
                </c:pt>
                <c:pt idx="56">
                  <c:v>2/26</c:v>
                </c:pt>
                <c:pt idx="57">
                  <c:v>2/27</c:v>
                </c:pt>
                <c:pt idx="58">
                  <c:v>2/28</c:v>
                </c:pt>
              </c:strCache>
            </c:strRef>
          </c:cat>
          <c:val>
            <c:numRef>
              <c:extLst>
                <c:ext xmlns:c15="http://schemas.microsoft.com/office/drawing/2012/chart" uri="{02D57815-91ED-43cb-92C2-25804820EDAC}">
                  <c15:fullRef>
                    <c15:sqref>'Color Based Formatting'!$F$2:$F$60</c15:sqref>
                  </c15:fullRef>
                </c:ext>
              </c:extLst>
              <c:f>'Color Based Formatting'!$F$3:$F$60</c:f>
              <c:numCache>
                <c:formatCode>General</c:formatCode>
                <c:ptCount val="58"/>
                <c:pt idx="0">
                  <c:v>0</c:v>
                </c:pt>
                <c:pt idx="1">
                  <c:v>0</c:v>
                </c:pt>
                <c:pt idx="2">
                  <c:v>0</c:v>
                </c:pt>
                <c:pt idx="3">
                  <c:v>0</c:v>
                </c:pt>
                <c:pt idx="4">
                  <c:v>0</c:v>
                </c:pt>
                <c:pt idx="5">
                  <c:v>0</c:v>
                </c:pt>
                <c:pt idx="6">
                  <c:v>5451</c:v>
                </c:pt>
                <c:pt idx="7">
                  <c:v>0</c:v>
                </c:pt>
                <c:pt idx="8">
                  <c:v>0</c:v>
                </c:pt>
                <c:pt idx="9">
                  <c:v>6455</c:v>
                </c:pt>
                <c:pt idx="10">
                  <c:v>0</c:v>
                </c:pt>
                <c:pt idx="11">
                  <c:v>0</c:v>
                </c:pt>
                <c:pt idx="12">
                  <c:v>6191</c:v>
                </c:pt>
                <c:pt idx="13">
                  <c:v>0</c:v>
                </c:pt>
                <c:pt idx="14">
                  <c:v>0</c:v>
                </c:pt>
                <c:pt idx="15">
                  <c:v>6659</c:v>
                </c:pt>
                <c:pt idx="16">
                  <c:v>6645</c:v>
                </c:pt>
                <c:pt idx="17">
                  <c:v>0</c:v>
                </c:pt>
                <c:pt idx="18">
                  <c:v>0</c:v>
                </c:pt>
                <c:pt idx="19">
                  <c:v>0</c:v>
                </c:pt>
                <c:pt idx="20">
                  <c:v>5520</c:v>
                </c:pt>
                <c:pt idx="21">
                  <c:v>0</c:v>
                </c:pt>
                <c:pt idx="22">
                  <c:v>0</c:v>
                </c:pt>
                <c:pt idx="23">
                  <c:v>5188</c:v>
                </c:pt>
                <c:pt idx="24">
                  <c:v>0</c:v>
                </c:pt>
                <c:pt idx="25">
                  <c:v>0</c:v>
                </c:pt>
                <c:pt idx="26">
                  <c:v>0</c:v>
                </c:pt>
                <c:pt idx="27">
                  <c:v>0</c:v>
                </c:pt>
                <c:pt idx="28">
                  <c:v>0</c:v>
                </c:pt>
                <c:pt idx="29">
                  <c:v>0</c:v>
                </c:pt>
                <c:pt idx="30">
                  <c:v>0</c:v>
                </c:pt>
                <c:pt idx="31">
                  <c:v>0</c:v>
                </c:pt>
                <c:pt idx="32">
                  <c:v>6078</c:v>
                </c:pt>
                <c:pt idx="33">
                  <c:v>5485</c:v>
                </c:pt>
                <c:pt idx="34">
                  <c:v>0</c:v>
                </c:pt>
                <c:pt idx="35">
                  <c:v>0</c:v>
                </c:pt>
                <c:pt idx="36">
                  <c:v>0</c:v>
                </c:pt>
                <c:pt idx="37">
                  <c:v>0</c:v>
                </c:pt>
                <c:pt idx="38">
                  <c:v>0</c:v>
                </c:pt>
                <c:pt idx="39">
                  <c:v>0</c:v>
                </c:pt>
                <c:pt idx="40">
                  <c:v>0</c:v>
                </c:pt>
                <c:pt idx="41">
                  <c:v>6307</c:v>
                </c:pt>
                <c:pt idx="42">
                  <c:v>5268</c:v>
                </c:pt>
                <c:pt idx="43">
                  <c:v>6501</c:v>
                </c:pt>
                <c:pt idx="44">
                  <c:v>0</c:v>
                </c:pt>
                <c:pt idx="45">
                  <c:v>0</c:v>
                </c:pt>
                <c:pt idx="46">
                  <c:v>0</c:v>
                </c:pt>
                <c:pt idx="47">
                  <c:v>0</c:v>
                </c:pt>
                <c:pt idx="48">
                  <c:v>0</c:v>
                </c:pt>
                <c:pt idx="49">
                  <c:v>0</c:v>
                </c:pt>
                <c:pt idx="50">
                  <c:v>5449</c:v>
                </c:pt>
                <c:pt idx="51">
                  <c:v>0</c:v>
                </c:pt>
                <c:pt idx="52">
                  <c:v>0</c:v>
                </c:pt>
                <c:pt idx="53">
                  <c:v>0</c:v>
                </c:pt>
                <c:pt idx="54">
                  <c:v>0</c:v>
                </c:pt>
                <c:pt idx="55">
                  <c:v>5899</c:v>
                </c:pt>
                <c:pt idx="56">
                  <c:v>0</c:v>
                </c:pt>
                <c:pt idx="57">
                  <c:v>0</c:v>
                </c:pt>
              </c:numCache>
            </c:numRef>
          </c:val>
          <c:extLst>
            <c:ext xmlns:c16="http://schemas.microsoft.com/office/drawing/2014/chart" uri="{C3380CC4-5D6E-409C-BE32-E72D297353CC}">
              <c16:uniqueId val="{00000003-420E-4F0B-9C24-0548B7DEA517}"/>
            </c:ext>
          </c:extLst>
        </c:ser>
        <c:ser>
          <c:idx val="3"/>
          <c:order val="3"/>
          <c:tx>
            <c:v>75_And_1</c:v>
          </c:tx>
          <c:spPr>
            <a:solidFill>
              <a:schemeClr val="tx2">
                <a:lumMod val="50000"/>
              </a:schemeClr>
            </a:solidFill>
            <a:ln>
              <a:noFill/>
            </a:ln>
            <a:effectLst/>
          </c:spPr>
          <c:invertIfNegative val="0"/>
          <c:cat>
            <c:strRef>
              <c:extLst>
                <c:ext xmlns:c15="http://schemas.microsoft.com/office/drawing/2012/chart" uri="{02D57815-91ED-43cb-92C2-25804820EDAC}">
                  <c15:fullRef>
                    <c15:sqref>'Color Based Formatting'!$A$1:$A$60</c15:sqref>
                  </c15:fullRef>
                </c:ext>
              </c:extLst>
              <c:f>'Color Based Formatting'!$A$2:$A$60</c:f>
              <c:strCache>
                <c:ptCount val="59"/>
                <c:pt idx="0">
                  <c:v>1/1</c:v>
                </c:pt>
                <c:pt idx="1">
                  <c:v>1/2</c:v>
                </c:pt>
                <c:pt idx="2">
                  <c:v>1/3</c:v>
                </c:pt>
                <c:pt idx="3">
                  <c:v>1/4</c:v>
                </c:pt>
                <c:pt idx="4">
                  <c:v>1/5</c:v>
                </c:pt>
                <c:pt idx="5">
                  <c:v>1/6</c:v>
                </c:pt>
                <c:pt idx="6">
                  <c:v>1/7</c:v>
                </c:pt>
                <c:pt idx="7">
                  <c:v>1/8</c:v>
                </c:pt>
                <c:pt idx="8">
                  <c:v>1/9</c:v>
                </c:pt>
                <c:pt idx="9">
                  <c:v>1/10</c:v>
                </c:pt>
                <c:pt idx="10">
                  <c:v>1/11</c:v>
                </c:pt>
                <c:pt idx="11">
                  <c:v>1/12</c:v>
                </c:pt>
                <c:pt idx="12">
                  <c:v>1/13</c:v>
                </c:pt>
                <c:pt idx="13">
                  <c:v>1/14</c:v>
                </c:pt>
                <c:pt idx="14">
                  <c:v>1/15</c:v>
                </c:pt>
                <c:pt idx="15">
                  <c:v>1/16</c:v>
                </c:pt>
                <c:pt idx="16">
                  <c:v>1/17</c:v>
                </c:pt>
                <c:pt idx="17">
                  <c:v>1/18</c:v>
                </c:pt>
                <c:pt idx="18">
                  <c:v>1/19</c:v>
                </c:pt>
                <c:pt idx="19">
                  <c:v>1/20</c:v>
                </c:pt>
                <c:pt idx="20">
                  <c:v>1/21</c:v>
                </c:pt>
                <c:pt idx="21">
                  <c:v>1/22</c:v>
                </c:pt>
                <c:pt idx="22">
                  <c:v>1/23</c:v>
                </c:pt>
                <c:pt idx="23">
                  <c:v>1/24</c:v>
                </c:pt>
                <c:pt idx="24">
                  <c:v>1/25</c:v>
                </c:pt>
                <c:pt idx="25">
                  <c:v>1/26</c:v>
                </c:pt>
                <c:pt idx="26">
                  <c:v>1/27</c:v>
                </c:pt>
                <c:pt idx="27">
                  <c:v>1/28</c:v>
                </c:pt>
                <c:pt idx="28">
                  <c:v>1/29</c:v>
                </c:pt>
                <c:pt idx="29">
                  <c:v>1/30</c:v>
                </c:pt>
                <c:pt idx="30">
                  <c:v>1/31</c:v>
                </c:pt>
                <c:pt idx="31">
                  <c:v>2/1</c:v>
                </c:pt>
                <c:pt idx="32">
                  <c:v>2/2</c:v>
                </c:pt>
                <c:pt idx="33">
                  <c:v>2/3</c:v>
                </c:pt>
                <c:pt idx="34">
                  <c:v>2/4</c:v>
                </c:pt>
                <c:pt idx="35">
                  <c:v>2/5</c:v>
                </c:pt>
                <c:pt idx="36">
                  <c:v>2/6</c:v>
                </c:pt>
                <c:pt idx="37">
                  <c:v>2/7</c:v>
                </c:pt>
                <c:pt idx="38">
                  <c:v>2/8</c:v>
                </c:pt>
                <c:pt idx="39">
                  <c:v>2/9</c:v>
                </c:pt>
                <c:pt idx="40">
                  <c:v>2/10</c:v>
                </c:pt>
                <c:pt idx="41">
                  <c:v>2/11</c:v>
                </c:pt>
                <c:pt idx="42">
                  <c:v>2/12</c:v>
                </c:pt>
                <c:pt idx="43">
                  <c:v>2/13</c:v>
                </c:pt>
                <c:pt idx="44">
                  <c:v>2/14</c:v>
                </c:pt>
                <c:pt idx="45">
                  <c:v>2/15</c:v>
                </c:pt>
                <c:pt idx="46">
                  <c:v>2/16</c:v>
                </c:pt>
                <c:pt idx="47">
                  <c:v>2/17</c:v>
                </c:pt>
                <c:pt idx="48">
                  <c:v>2/18</c:v>
                </c:pt>
                <c:pt idx="49">
                  <c:v>2/19</c:v>
                </c:pt>
                <c:pt idx="50">
                  <c:v>2/20</c:v>
                </c:pt>
                <c:pt idx="51">
                  <c:v>2/21</c:v>
                </c:pt>
                <c:pt idx="52">
                  <c:v>2/22</c:v>
                </c:pt>
                <c:pt idx="53">
                  <c:v>2/23</c:v>
                </c:pt>
                <c:pt idx="54">
                  <c:v>2/24</c:v>
                </c:pt>
                <c:pt idx="55">
                  <c:v>2/25</c:v>
                </c:pt>
                <c:pt idx="56">
                  <c:v>2/26</c:v>
                </c:pt>
                <c:pt idx="57">
                  <c:v>2/27</c:v>
                </c:pt>
                <c:pt idx="58">
                  <c:v>2/28</c:v>
                </c:pt>
              </c:strCache>
            </c:strRef>
          </c:cat>
          <c:val>
            <c:numRef>
              <c:extLst>
                <c:ext xmlns:c15="http://schemas.microsoft.com/office/drawing/2012/chart" uri="{02D57815-91ED-43cb-92C2-25804820EDAC}">
                  <c15:fullRef>
                    <c15:sqref>'Color Based Formatting'!$G$2:$G$60</c15:sqref>
                  </c15:fullRef>
                </c:ext>
              </c:extLst>
              <c:f>'Color Based Formatting'!$G$3:$G$60</c:f>
              <c:numCache>
                <c:formatCode>General</c:formatCode>
                <c:ptCount val="58"/>
                <c:pt idx="0">
                  <c:v>0</c:v>
                </c:pt>
                <c:pt idx="1">
                  <c:v>7696</c:v>
                </c:pt>
                <c:pt idx="2">
                  <c:v>0</c:v>
                </c:pt>
                <c:pt idx="3">
                  <c:v>0</c:v>
                </c:pt>
                <c:pt idx="4">
                  <c:v>9041</c:v>
                </c:pt>
                <c:pt idx="5">
                  <c:v>0</c:v>
                </c:pt>
                <c:pt idx="6">
                  <c:v>0</c:v>
                </c:pt>
                <c:pt idx="7">
                  <c:v>0</c:v>
                </c:pt>
                <c:pt idx="8">
                  <c:v>9391</c:v>
                </c:pt>
                <c:pt idx="9">
                  <c:v>0</c:v>
                </c:pt>
                <c:pt idx="10">
                  <c:v>0</c:v>
                </c:pt>
                <c:pt idx="11">
                  <c:v>0</c:v>
                </c:pt>
                <c:pt idx="12">
                  <c:v>0</c:v>
                </c:pt>
                <c:pt idx="13">
                  <c:v>0</c:v>
                </c:pt>
                <c:pt idx="14">
                  <c:v>0</c:v>
                </c:pt>
                <c:pt idx="15">
                  <c:v>0</c:v>
                </c:pt>
                <c:pt idx="16">
                  <c:v>0</c:v>
                </c:pt>
                <c:pt idx="17">
                  <c:v>0</c:v>
                </c:pt>
                <c:pt idx="18">
                  <c:v>9119</c:v>
                </c:pt>
                <c:pt idx="19">
                  <c:v>7356</c:v>
                </c:pt>
                <c:pt idx="20">
                  <c:v>0</c:v>
                </c:pt>
                <c:pt idx="21">
                  <c:v>0</c:v>
                </c:pt>
                <c:pt idx="22">
                  <c:v>0</c:v>
                </c:pt>
                <c:pt idx="23">
                  <c:v>0</c:v>
                </c:pt>
                <c:pt idx="24">
                  <c:v>0</c:v>
                </c:pt>
                <c:pt idx="25">
                  <c:v>0</c:v>
                </c:pt>
                <c:pt idx="26">
                  <c:v>0</c:v>
                </c:pt>
                <c:pt idx="27">
                  <c:v>0</c:v>
                </c:pt>
                <c:pt idx="28">
                  <c:v>8961</c:v>
                </c:pt>
                <c:pt idx="29">
                  <c:v>8553</c:v>
                </c:pt>
                <c:pt idx="30">
                  <c:v>0</c:v>
                </c:pt>
                <c:pt idx="31">
                  <c:v>0</c:v>
                </c:pt>
                <c:pt idx="32">
                  <c:v>0</c:v>
                </c:pt>
                <c:pt idx="33">
                  <c:v>0</c:v>
                </c:pt>
                <c:pt idx="34">
                  <c:v>9214</c:v>
                </c:pt>
                <c:pt idx="35">
                  <c:v>0</c:v>
                </c:pt>
                <c:pt idx="36">
                  <c:v>0</c:v>
                </c:pt>
                <c:pt idx="37">
                  <c:v>0</c:v>
                </c:pt>
                <c:pt idx="38">
                  <c:v>0</c:v>
                </c:pt>
                <c:pt idx="39">
                  <c:v>0</c:v>
                </c:pt>
                <c:pt idx="40">
                  <c:v>7457</c:v>
                </c:pt>
                <c:pt idx="41">
                  <c:v>0</c:v>
                </c:pt>
                <c:pt idx="42">
                  <c:v>0</c:v>
                </c:pt>
                <c:pt idx="43">
                  <c:v>0</c:v>
                </c:pt>
                <c:pt idx="44">
                  <c:v>0</c:v>
                </c:pt>
                <c:pt idx="45">
                  <c:v>6718</c:v>
                </c:pt>
                <c:pt idx="46">
                  <c:v>9689</c:v>
                </c:pt>
                <c:pt idx="47">
                  <c:v>0</c:v>
                </c:pt>
                <c:pt idx="48">
                  <c:v>9730</c:v>
                </c:pt>
                <c:pt idx="49">
                  <c:v>0</c:v>
                </c:pt>
                <c:pt idx="50">
                  <c:v>0</c:v>
                </c:pt>
                <c:pt idx="51">
                  <c:v>0</c:v>
                </c:pt>
                <c:pt idx="52">
                  <c:v>0</c:v>
                </c:pt>
                <c:pt idx="53">
                  <c:v>9558</c:v>
                </c:pt>
                <c:pt idx="54">
                  <c:v>6948</c:v>
                </c:pt>
                <c:pt idx="55">
                  <c:v>0</c:v>
                </c:pt>
                <c:pt idx="56">
                  <c:v>0</c:v>
                </c:pt>
                <c:pt idx="57">
                  <c:v>0</c:v>
                </c:pt>
              </c:numCache>
            </c:numRef>
          </c:val>
          <c:extLst>
            <c:ext xmlns:c16="http://schemas.microsoft.com/office/drawing/2014/chart" uri="{C3380CC4-5D6E-409C-BE32-E72D297353CC}">
              <c16:uniqueId val="{00000004-420E-4F0B-9C24-0548B7DEA517}"/>
            </c:ext>
          </c:extLst>
        </c:ser>
        <c:dLbls>
          <c:showLegendKey val="0"/>
          <c:showVal val="0"/>
          <c:showCatName val="0"/>
          <c:showSerName val="0"/>
          <c:showPercent val="0"/>
          <c:showBubbleSize val="0"/>
        </c:dLbls>
        <c:gapWidth val="219"/>
        <c:overlap val="-27"/>
        <c:axId val="633257768"/>
        <c:axId val="633259080"/>
      </c:barChart>
      <c:catAx>
        <c:axId val="633257768"/>
        <c:scaling>
          <c:orientation val="minMax"/>
        </c:scaling>
        <c:delete val="0"/>
        <c:axPos val="b"/>
        <c:numFmt formatCode="dd/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633259080"/>
        <c:crosses val="autoZero"/>
        <c:auto val="0"/>
        <c:lblAlgn val="ctr"/>
        <c:lblOffset val="100"/>
        <c:noMultiLvlLbl val="0"/>
      </c:catAx>
      <c:valAx>
        <c:axId val="633259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257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'Dynamic Series Selection'!$B$25</c:f>
              <c:strCache>
                <c:ptCount val="1"/>
                <c:pt idx="0">
                  <c:v>Advertising (S)</c:v>
                </c:pt>
              </c:strCache>
            </c:strRef>
          </c:tx>
          <c:spPr>
            <a:solidFill>
              <a:schemeClr val="accent4"/>
            </a:solidFill>
            <a:ln>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Selection'!$C$25:$N$25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7C03-4682-B395-011B39FA842F}"/>
            </c:ext>
          </c:extLst>
        </c:ser>
        <c:ser>
          <c:idx val="1"/>
          <c:order val="1"/>
          <c:tx>
            <c:strRef>
              <c:f>'Dynamic Series Selection'!$B$26</c:f>
              <c:strCache>
                <c:ptCount val="1"/>
                <c:pt idx="0">
                  <c:v>Advertising (D)</c:v>
                </c:pt>
              </c:strCache>
            </c:strRef>
          </c:tx>
          <c:spPr>
            <a:solidFill>
              <a:schemeClr val="accent4">
                <a:lumMod val="20000"/>
                <a:lumOff val="80000"/>
              </a:schemeClr>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Selection'!$C$26:$N$26</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2-7C03-4682-B395-011B39FA842F}"/>
            </c:ext>
          </c:extLst>
        </c:ser>
        <c:ser>
          <c:idx val="2"/>
          <c:order val="2"/>
          <c:tx>
            <c:strRef>
              <c:f>'Dynamic Series Selection'!$B$27</c:f>
              <c:strCache>
                <c:ptCount val="1"/>
                <c:pt idx="0">
                  <c:v>Product Sales (S)</c:v>
                </c:pt>
              </c:strCache>
            </c:strRef>
          </c:tx>
          <c:spPr>
            <a:solidFill>
              <a:schemeClr val="accent6"/>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Selection'!$C$27:$N$27</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3-7C03-4682-B395-011B39FA842F}"/>
            </c:ext>
          </c:extLst>
        </c:ser>
        <c:ser>
          <c:idx val="3"/>
          <c:order val="3"/>
          <c:tx>
            <c:strRef>
              <c:f>'Dynamic Series Selection'!$B$28</c:f>
              <c:strCache>
                <c:ptCount val="1"/>
                <c:pt idx="0">
                  <c:v>Product Sales (D)</c:v>
                </c:pt>
              </c:strCache>
            </c:strRef>
          </c:tx>
          <c:spPr>
            <a:solidFill>
              <a:schemeClr val="accent6">
                <a:lumMod val="20000"/>
                <a:lumOff val="80000"/>
              </a:schemeClr>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Selection'!$C$28:$N$28</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7C03-4682-B395-011B39FA842F}"/>
            </c:ext>
          </c:extLst>
        </c:ser>
        <c:ser>
          <c:idx val="4"/>
          <c:order val="4"/>
          <c:tx>
            <c:strRef>
              <c:f>'Dynamic Series Selection'!$B$29</c:f>
              <c:strCache>
                <c:ptCount val="1"/>
                <c:pt idx="0">
                  <c:v>Servicing (S)</c:v>
                </c:pt>
              </c:strCache>
            </c:strRef>
          </c:tx>
          <c:spPr>
            <a:solidFill>
              <a:schemeClr val="accent2"/>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Selection'!$C$29:$N$29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5-7C03-4682-B395-011B39FA842F}"/>
            </c:ext>
          </c:extLst>
        </c:ser>
        <c:ser>
          <c:idx val="5"/>
          <c:order val="5"/>
          <c:tx>
            <c:strRef>
              <c:f>'Dynamic Series Selection'!$B$30</c:f>
              <c:strCache>
                <c:ptCount val="1"/>
                <c:pt idx="0">
                  <c:v>Servicing (D)</c:v>
                </c:pt>
              </c:strCache>
            </c:strRef>
          </c:tx>
          <c:spPr>
            <a:solidFill>
              <a:schemeClr val="accent2">
                <a:lumMod val="20000"/>
                <a:lumOff val="80000"/>
              </a:schemeClr>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Selection'!$C$30:$N$30</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6-7C03-4682-B395-011B39FA842F}"/>
            </c:ext>
          </c:extLst>
        </c:ser>
        <c:ser>
          <c:idx val="6"/>
          <c:order val="6"/>
          <c:tx>
            <c:strRef>
              <c:f>'Dynamic Series Selection'!$B$31</c:f>
              <c:strCache>
                <c:ptCount val="1"/>
                <c:pt idx="0">
                  <c:v>Renewals (S)</c:v>
                </c:pt>
              </c:strCache>
            </c:strRef>
          </c:tx>
          <c:spPr>
            <a:solidFill>
              <a:schemeClr val="tx2"/>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Selection'!$C$31:$N$31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7-7C03-4682-B395-011B39FA842F}"/>
            </c:ext>
          </c:extLst>
        </c:ser>
        <c:ser>
          <c:idx val="7"/>
          <c:order val="7"/>
          <c:tx>
            <c:strRef>
              <c:f>'Dynamic Series Selection'!$B$32</c:f>
              <c:strCache>
                <c:ptCount val="1"/>
                <c:pt idx="0">
                  <c:v>Renewals (D)</c:v>
                </c:pt>
              </c:strCache>
            </c:strRef>
          </c:tx>
          <c:spPr>
            <a:solidFill>
              <a:schemeClr val="tx2">
                <a:lumMod val="20000"/>
                <a:lumOff val="80000"/>
              </a:schemeClr>
            </a:solidFill>
            <a:ln w="25400">
              <a:noFill/>
            </a:ln>
            <a:effectLst/>
          </c:spPr>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Selection'!$C$32:$N$32</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8-7C03-4682-B395-011B39FA842F}"/>
            </c:ext>
          </c:extLst>
        </c:ser>
        <c:dLbls>
          <c:showLegendKey val="0"/>
          <c:showVal val="0"/>
          <c:showCatName val="0"/>
          <c:showSerName val="0"/>
          <c:showPercent val="0"/>
          <c:showBubbleSize val="0"/>
        </c:dLbls>
        <c:axId val="633313528"/>
        <c:axId val="633315168"/>
      </c:areaChart>
      <c:catAx>
        <c:axId val="633313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15168"/>
        <c:crosses val="autoZero"/>
        <c:auto val="1"/>
        <c:lblAlgn val="ctr"/>
        <c:lblOffset val="100"/>
        <c:noMultiLvlLbl val="0"/>
      </c:catAx>
      <c:valAx>
        <c:axId val="633315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135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'Dynamic Series Selection'!$B$25</c:f>
              <c:strCache>
                <c:ptCount val="1"/>
                <c:pt idx="0">
                  <c:v>Advertising (S)</c:v>
                </c:pt>
              </c:strCache>
            </c:strRef>
          </c:tx>
          <c:spPr>
            <a:solidFill>
              <a:schemeClr val="accent4"/>
            </a:solidFill>
            <a:ln>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Selection'!$C$25:$N$25</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0-4341-4EEB-B4B8-58754461F997}"/>
            </c:ext>
          </c:extLst>
        </c:ser>
        <c:ser>
          <c:idx val="1"/>
          <c:order val="1"/>
          <c:tx>
            <c:strRef>
              <c:f>'Dynamic Series Selection'!$B$26</c:f>
              <c:strCache>
                <c:ptCount val="1"/>
                <c:pt idx="0">
                  <c:v>Advertising (D)</c:v>
                </c:pt>
              </c:strCache>
            </c:strRef>
          </c:tx>
          <c:spPr>
            <a:solidFill>
              <a:schemeClr val="accent4">
                <a:lumMod val="20000"/>
                <a:lumOff val="80000"/>
              </a:schemeClr>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Selection'!$C$26:$N$26</c:f>
              <c:numCache>
                <c:formatCode>#,##0</c:formatCode>
                <c:ptCount val="12"/>
                <c:pt idx="0">
                  <c:v>25203</c:v>
                </c:pt>
                <c:pt idx="1">
                  <c:v>32210</c:v>
                </c:pt>
                <c:pt idx="2">
                  <c:v>31847</c:v>
                </c:pt>
                <c:pt idx="3">
                  <c:v>33827</c:v>
                </c:pt>
                <c:pt idx="4">
                  <c:v>35049</c:v>
                </c:pt>
                <c:pt idx="5">
                  <c:v>48724</c:v>
                </c:pt>
                <c:pt idx="6">
                  <c:v>35414</c:v>
                </c:pt>
                <c:pt idx="7">
                  <c:v>32736</c:v>
                </c:pt>
                <c:pt idx="8">
                  <c:v>34986</c:v>
                </c:pt>
                <c:pt idx="9">
                  <c:v>43303</c:v>
                </c:pt>
                <c:pt idx="10">
                  <c:v>36654</c:v>
                </c:pt>
                <c:pt idx="11">
                  <c:v>36165</c:v>
                </c:pt>
              </c:numCache>
            </c:numRef>
          </c:val>
          <c:extLst>
            <c:ext xmlns:c16="http://schemas.microsoft.com/office/drawing/2014/chart" uri="{C3380CC4-5D6E-409C-BE32-E72D297353CC}">
              <c16:uniqueId val="{00000001-4341-4EEB-B4B8-58754461F997}"/>
            </c:ext>
          </c:extLst>
        </c:ser>
        <c:ser>
          <c:idx val="2"/>
          <c:order val="2"/>
          <c:tx>
            <c:strRef>
              <c:f>'Dynamic Series Selection'!$B$27</c:f>
              <c:strCache>
                <c:ptCount val="1"/>
                <c:pt idx="0">
                  <c:v>Product Sales (S)</c:v>
                </c:pt>
              </c:strCache>
            </c:strRef>
          </c:tx>
          <c:spPr>
            <a:solidFill>
              <a:schemeClr val="accent6"/>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Selection'!$C$27:$N$27</c:f>
              <c:numCache>
                <c:formatCode>#,##0</c:formatCode>
                <c:ptCount val="12"/>
                <c:pt idx="0">
                  <c:v>27457</c:v>
                </c:pt>
                <c:pt idx="1">
                  <c:v>30239</c:v>
                </c:pt>
                <c:pt idx="2">
                  <c:v>32951</c:v>
                </c:pt>
                <c:pt idx="3">
                  <c:v>17804</c:v>
                </c:pt>
                <c:pt idx="4">
                  <c:v>31258</c:v>
                </c:pt>
                <c:pt idx="5">
                  <c:v>18622</c:v>
                </c:pt>
                <c:pt idx="6">
                  <c:v>22917</c:v>
                </c:pt>
                <c:pt idx="7">
                  <c:v>21305</c:v>
                </c:pt>
                <c:pt idx="8">
                  <c:v>34875</c:v>
                </c:pt>
                <c:pt idx="9">
                  <c:v>20981</c:v>
                </c:pt>
                <c:pt idx="10">
                  <c:v>28188</c:v>
                </c:pt>
                <c:pt idx="11">
                  <c:v>17123</c:v>
                </c:pt>
              </c:numCache>
            </c:numRef>
          </c:val>
          <c:extLst>
            <c:ext xmlns:c16="http://schemas.microsoft.com/office/drawing/2014/chart" uri="{C3380CC4-5D6E-409C-BE32-E72D297353CC}">
              <c16:uniqueId val="{00000002-4341-4EEB-B4B8-58754461F997}"/>
            </c:ext>
          </c:extLst>
        </c:ser>
        <c:ser>
          <c:idx val="3"/>
          <c:order val="3"/>
          <c:tx>
            <c:strRef>
              <c:f>'Dynamic Series Selection'!$B$28</c:f>
              <c:strCache>
                <c:ptCount val="1"/>
                <c:pt idx="0">
                  <c:v>Product Sales (D)</c:v>
                </c:pt>
              </c:strCache>
            </c:strRef>
          </c:tx>
          <c:spPr>
            <a:solidFill>
              <a:schemeClr val="accent6">
                <a:lumMod val="20000"/>
                <a:lumOff val="80000"/>
              </a:schemeClr>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Selection'!$C$28:$N$28</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3-4341-4EEB-B4B8-58754461F997}"/>
            </c:ext>
          </c:extLst>
        </c:ser>
        <c:ser>
          <c:idx val="4"/>
          <c:order val="4"/>
          <c:tx>
            <c:strRef>
              <c:f>'Dynamic Series Selection'!$B$29</c:f>
              <c:strCache>
                <c:ptCount val="1"/>
                <c:pt idx="0">
                  <c:v>Servicing (S)</c:v>
                </c:pt>
              </c:strCache>
            </c:strRef>
          </c:tx>
          <c:spPr>
            <a:solidFill>
              <a:schemeClr val="accent2"/>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Selection'!$C$29:$N$29</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4-4341-4EEB-B4B8-58754461F997}"/>
            </c:ext>
          </c:extLst>
        </c:ser>
        <c:ser>
          <c:idx val="5"/>
          <c:order val="5"/>
          <c:tx>
            <c:strRef>
              <c:f>'Dynamic Series Selection'!$B$30</c:f>
              <c:strCache>
                <c:ptCount val="1"/>
                <c:pt idx="0">
                  <c:v>Servicing (D)</c:v>
                </c:pt>
              </c:strCache>
            </c:strRef>
          </c:tx>
          <c:spPr>
            <a:solidFill>
              <a:schemeClr val="accent2">
                <a:lumMod val="20000"/>
                <a:lumOff val="80000"/>
              </a:schemeClr>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Selection'!$C$30:$N$30</c:f>
              <c:numCache>
                <c:formatCode>#,##0</c:formatCode>
                <c:ptCount val="12"/>
                <c:pt idx="0">
                  <c:v>10859</c:v>
                </c:pt>
                <c:pt idx="1">
                  <c:v>11093</c:v>
                </c:pt>
                <c:pt idx="2">
                  <c:v>13553</c:v>
                </c:pt>
                <c:pt idx="3">
                  <c:v>12681</c:v>
                </c:pt>
                <c:pt idx="4">
                  <c:v>7011</c:v>
                </c:pt>
                <c:pt idx="5">
                  <c:v>11129</c:v>
                </c:pt>
                <c:pt idx="6">
                  <c:v>9535</c:v>
                </c:pt>
                <c:pt idx="7">
                  <c:v>11257</c:v>
                </c:pt>
                <c:pt idx="8">
                  <c:v>8725</c:v>
                </c:pt>
                <c:pt idx="9">
                  <c:v>8105</c:v>
                </c:pt>
                <c:pt idx="10">
                  <c:v>9131</c:v>
                </c:pt>
                <c:pt idx="11">
                  <c:v>5353</c:v>
                </c:pt>
              </c:numCache>
            </c:numRef>
          </c:val>
          <c:extLst>
            <c:ext xmlns:c16="http://schemas.microsoft.com/office/drawing/2014/chart" uri="{C3380CC4-5D6E-409C-BE32-E72D297353CC}">
              <c16:uniqueId val="{00000005-4341-4EEB-B4B8-58754461F997}"/>
            </c:ext>
          </c:extLst>
        </c:ser>
        <c:ser>
          <c:idx val="6"/>
          <c:order val="6"/>
          <c:tx>
            <c:strRef>
              <c:f>'Dynamic Series Selection'!$B$31</c:f>
              <c:strCache>
                <c:ptCount val="1"/>
                <c:pt idx="0">
                  <c:v>Renewals (S)</c:v>
                </c:pt>
              </c:strCache>
            </c:strRef>
          </c:tx>
          <c:spPr>
            <a:solidFill>
              <a:schemeClr val="tx2"/>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Selection'!$C$31:$N$31</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41-4EEB-B4B8-58754461F997}"/>
            </c:ext>
          </c:extLst>
        </c:ser>
        <c:ser>
          <c:idx val="7"/>
          <c:order val="7"/>
          <c:tx>
            <c:strRef>
              <c:f>'Dynamic Series Selection'!$B$32</c:f>
              <c:strCache>
                <c:ptCount val="1"/>
                <c:pt idx="0">
                  <c:v>Renewals (D)</c:v>
                </c:pt>
              </c:strCache>
            </c:strRef>
          </c:tx>
          <c:spPr>
            <a:solidFill>
              <a:schemeClr val="tx2">
                <a:lumMod val="20000"/>
                <a:lumOff val="80000"/>
              </a:schemeClr>
            </a:solidFill>
            <a:ln w="25400">
              <a:noFill/>
            </a:ln>
            <a:effectLst/>
          </c:spPr>
          <c:invertIfNegative val="0"/>
          <c:cat>
            <c:strRef>
              <c:f>'Dynamic Series Selection'!$C$18:$N$18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'Dynamic Series Selection'!$C$32:$N$32</c:f>
              <c:numCache>
                <c:formatCode>#,##0</c:formatCode>
                <c:ptCount val="12"/>
                <c:pt idx="0">
                  <c:v>29215</c:v>
                </c:pt>
                <c:pt idx="1">
                  <c:v>28526</c:v>
                </c:pt>
                <c:pt idx="2">
                  <c:v>28112</c:v>
                </c:pt>
                <c:pt idx="3">
                  <c:v>29801</c:v>
                </c:pt>
                <c:pt idx="4">
                  <c:v>29051</c:v>
                </c:pt>
                <c:pt idx="5">
                  <c:v>27526</c:v>
                </c:pt>
                <c:pt idx="6">
                  <c:v>29185</c:v>
                </c:pt>
                <c:pt idx="7">
                  <c:v>29466</c:v>
                </c:pt>
                <c:pt idx="8">
                  <c:v>29190</c:v>
                </c:pt>
                <c:pt idx="9">
                  <c:v>27572</c:v>
                </c:pt>
                <c:pt idx="10">
                  <c:v>27937</c:v>
                </c:pt>
                <c:pt idx="11">
                  <c:v>26249</c:v>
                </c:pt>
              </c:numCache>
            </c:numRef>
          </c:val>
          <c:extLst>
            <c:ext xmlns:c16="http://schemas.microsoft.com/office/drawing/2014/chart" uri="{C3380CC4-5D6E-409C-BE32-E72D297353CC}">
              <c16:uniqueId val="{00000007-4341-4EEB-B4B8-58754461F997}"/>
            </c:ext>
          </c:extLst>
        </c:ser>
        <c:dLbls>
          <c:showLegendKey val="0"/>
          <c:showVal val="0"/>
          <c:showCatName val="0"/>
          <c:showSerName val="0"/>
          <c:showPercent val="0"/>
          <c:showBubbleSize val="0"/>
        </c:dLbls>
        <c:gapWidth val="150"/>
        <c:overlap val="100"/>
        <c:axId val="633313528"/>
        <c:axId val="633315168"/>
      </c:barChart>
      <c:catAx>
        <c:axId val="633313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15168"/>
        <c:crosses val="autoZero"/>
        <c:auto val="1"/>
        <c:lblAlgn val="ctr"/>
        <c:lblOffset val="100"/>
        <c:noMultiLvlLbl val="0"/>
      </c:catAx>
      <c:valAx>
        <c:axId val="633315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135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3"/>
          <c:tx>
            <c:strRef>
              <c:f>'Pacing Chart'!$H$1</c:f>
              <c:strCache>
                <c:ptCount val="1"/>
                <c:pt idx="0">
                  <c:v>Lower</c:v>
                </c:pt>
              </c:strCache>
            </c:strRef>
          </c:tx>
          <c:spPr>
            <a:noFill/>
            <a:ln>
              <a:noFill/>
            </a:ln>
            <a:effectLst/>
          </c:spP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Chart'!$H$2:$H$25</c:f>
              <c:numCache>
                <c:formatCode>_ * #,##0.00_ ;_ * \-#,##0.00_ ;_ * "-"??_ ;_ @_ </c:formatCode>
                <c:ptCount val="24"/>
                <c:pt idx="0">
                  <c:v>2359</c:v>
                </c:pt>
                <c:pt idx="1">
                  <c:v>5615</c:v>
                </c:pt>
                <c:pt idx="2">
                  <c:v>8874</c:v>
                </c:pt>
                <c:pt idx="3">
                  <c:v>13572</c:v>
                </c:pt>
                <c:pt idx="4">
                  <c:v>20828</c:v>
                </c:pt>
                <c:pt idx="5">
                  <c:v>28487</c:v>
                </c:pt>
                <c:pt idx="6">
                  <c:v>37808</c:v>
                </c:pt>
                <c:pt idx="7">
                  <c:v>47062</c:v>
                </c:pt>
                <c:pt idx="8">
                  <c:v>56250</c:v>
                </c:pt>
                <c:pt idx="9">
                  <c:v>62500</c:v>
                </c:pt>
                <c:pt idx="10">
                  <c:v>68750</c:v>
                </c:pt>
                <c:pt idx="11">
                  <c:v>75000</c:v>
                </c:pt>
                <c:pt idx="12">
                  <c:v>81250</c:v>
                </c:pt>
                <c:pt idx="13">
                  <c:v>87500</c:v>
                </c:pt>
                <c:pt idx="14">
                  <c:v>93750</c:v>
                </c:pt>
                <c:pt idx="15">
                  <c:v>96946</c:v>
                </c:pt>
                <c:pt idx="16">
                  <c:v>98402</c:v>
                </c:pt>
                <c:pt idx="17">
                  <c:v>98402</c:v>
                </c:pt>
                <c:pt idx="18">
                  <c:v>98402</c:v>
                </c:pt>
                <c:pt idx="19">
                  <c:v>98402</c:v>
                </c:pt>
                <c:pt idx="20">
                  <c:v>98402</c:v>
                </c:pt>
                <c:pt idx="21">
                  <c:v>98402</c:v>
                </c:pt>
                <c:pt idx="22">
                  <c:v>98402</c:v>
                </c:pt>
                <c:pt idx="23">
                  <c:v>98402</c:v>
                </c:pt>
              </c:numCache>
            </c:numRef>
          </c:val>
          <c:extLst>
            <c:ext xmlns:c16="http://schemas.microsoft.com/office/drawing/2014/chart" uri="{C3380CC4-5D6E-409C-BE32-E72D297353CC}">
              <c16:uniqueId val="{00000004-C29F-476C-A865-E90D61196BD8}"/>
            </c:ext>
          </c:extLst>
        </c:ser>
        <c:ser>
          <c:idx val="4"/>
          <c:order val="4"/>
          <c:tx>
            <c:strRef>
              <c:f>'Pacing Chart'!$J$1</c:f>
              <c:strCache>
                <c:ptCount val="1"/>
                <c:pt idx="0">
                  <c:v>Under Target</c:v>
                </c:pt>
              </c:strCache>
            </c:strRef>
          </c:tx>
          <c:spPr>
            <a:solidFill>
              <a:srgbClr val="FF0000">
                <a:alpha val="79000"/>
              </a:srgbClr>
            </a:solidFill>
            <a:ln>
              <a:noFill/>
            </a:ln>
            <a:effectLst/>
          </c:spP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Chart'!$J$2:$J$18</c:f>
              <c:numCache>
                <c:formatCode>General</c:formatCode>
                <c:ptCount val="17"/>
                <c:pt idx="0">
                  <c:v>3891</c:v>
                </c:pt>
                <c:pt idx="1">
                  <c:v>6885</c:v>
                </c:pt>
                <c:pt idx="2">
                  <c:v>9876</c:v>
                </c:pt>
                <c:pt idx="3">
                  <c:v>11428</c:v>
                </c:pt>
                <c:pt idx="4">
                  <c:v>10422</c:v>
                </c:pt>
                <c:pt idx="5">
                  <c:v>9013</c:v>
                </c:pt>
                <c:pt idx="6">
                  <c:v>5942</c:v>
                </c:pt>
                <c:pt idx="7">
                  <c:v>2938</c:v>
                </c:pt>
                <c:pt idx="8">
                  <c:v>0</c:v>
                </c:pt>
                <c:pt idx="9">
                  <c:v>0</c:v>
                </c:pt>
                <c:pt idx="10">
                  <c:v>0</c:v>
                </c:pt>
                <c:pt idx="11">
                  <c:v>0</c:v>
                </c:pt>
                <c:pt idx="12">
                  <c:v>0</c:v>
                </c:pt>
                <c:pt idx="13">
                  <c:v>0</c:v>
                </c:pt>
                <c:pt idx="14">
                  <c:v>0</c:v>
                </c:pt>
                <c:pt idx="15">
                  <c:v>3054</c:v>
                </c:pt>
                <c:pt idx="16">
                  <c:v>7848</c:v>
                </c:pt>
              </c:numCache>
            </c:numRef>
          </c:val>
          <c:extLst>
            <c:ext xmlns:c16="http://schemas.microsoft.com/office/drawing/2014/chart" uri="{C3380CC4-5D6E-409C-BE32-E72D297353CC}">
              <c16:uniqueId val="{00000005-C29F-476C-A865-E90D61196BD8}"/>
            </c:ext>
          </c:extLst>
        </c:ser>
        <c:ser>
          <c:idx val="5"/>
          <c:order val="5"/>
          <c:tx>
            <c:strRef>
              <c:f>'Pacing Chart'!$K$1</c:f>
              <c:strCache>
                <c:ptCount val="1"/>
                <c:pt idx="0">
                  <c:v>Over Target</c:v>
                </c:pt>
              </c:strCache>
            </c:strRef>
          </c:tx>
          <c:spPr>
            <a:solidFill>
              <a:schemeClr val="accent6"/>
            </a:solidFill>
            <a:ln>
              <a:noFill/>
            </a:ln>
            <a:effectLst/>
          </c:spP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Chart'!$K$2:$K$18</c:f>
              <c:numCache>
                <c:formatCode>General</c:formatCode>
                <c:ptCount val="17"/>
                <c:pt idx="0">
                  <c:v>0</c:v>
                </c:pt>
                <c:pt idx="1">
                  <c:v>0</c:v>
                </c:pt>
                <c:pt idx="2">
                  <c:v>0</c:v>
                </c:pt>
                <c:pt idx="3">
                  <c:v>0</c:v>
                </c:pt>
                <c:pt idx="4">
                  <c:v>0</c:v>
                </c:pt>
                <c:pt idx="5">
                  <c:v>0</c:v>
                </c:pt>
                <c:pt idx="6">
                  <c:v>0</c:v>
                </c:pt>
                <c:pt idx="7">
                  <c:v>0</c:v>
                </c:pt>
                <c:pt idx="8">
                  <c:v>836</c:v>
                </c:pt>
                <c:pt idx="9">
                  <c:v>3842</c:v>
                </c:pt>
                <c:pt idx="10">
                  <c:v>6381</c:v>
                </c:pt>
                <c:pt idx="11">
                  <c:v>8698</c:v>
                </c:pt>
                <c:pt idx="12">
                  <c:v>8137</c:v>
                </c:pt>
                <c:pt idx="13">
                  <c:v>6476</c:v>
                </c:pt>
                <c:pt idx="14">
                  <c:v>1371</c:v>
                </c:pt>
                <c:pt idx="15">
                  <c:v>0</c:v>
                </c:pt>
                <c:pt idx="16">
                  <c:v>0</c:v>
                </c:pt>
              </c:numCache>
            </c:numRef>
          </c:val>
          <c:extLst>
            <c:ext xmlns:c16="http://schemas.microsoft.com/office/drawing/2014/chart" uri="{C3380CC4-5D6E-409C-BE32-E72D297353CC}">
              <c16:uniqueId val="{00000006-C29F-476C-A865-E90D61196BD8}"/>
            </c:ext>
          </c:extLst>
        </c:ser>
        <c:dLbls>
          <c:showLegendKey val="0"/>
          <c:showVal val="0"/>
          <c:showCatName val="0"/>
          <c:showSerName val="0"/>
          <c:showPercent val="0"/>
          <c:showBubbleSize val="0"/>
        </c:dLbls>
        <c:axId val="414015504"/>
        <c:axId val="414016160"/>
      </c:areaChart>
      <c:lineChart>
        <c:grouping val="standard"/>
        <c:varyColors val="0"/>
        <c:ser>
          <c:idx val="0"/>
          <c:order val="0"/>
          <c:tx>
            <c:strRef>
              <c:f>'Pacing Chart'!$D$1</c:f>
              <c:strCache>
                <c:ptCount val="1"/>
                <c:pt idx="0">
                  <c:v>Goal</c:v>
                </c:pt>
              </c:strCache>
            </c:strRef>
          </c:tx>
          <c:spPr>
            <a:ln w="28575" cap="rnd">
              <a:solidFill>
                <a:schemeClr val="accent6">
                  <a:lumMod val="50000"/>
                </a:schemeClr>
              </a:solidFill>
              <a:round/>
            </a:ln>
            <a:effectLst/>
          </c:spPr>
          <c:marker>
            <c:symbol val="none"/>
          </c:marke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Chart'!$D$2:$D$25</c:f>
              <c:numCache>
                <c:formatCode>_ * #,##0.00_ ;_ * \-#,##0.00_ ;_ * "-"??_ ;_ @_ </c:formatCode>
                <c:ptCount val="24"/>
                <c:pt idx="0">
                  <c:v>150000</c:v>
                </c:pt>
                <c:pt idx="1">
                  <c:v>150000</c:v>
                </c:pt>
                <c:pt idx="2">
                  <c:v>150000</c:v>
                </c:pt>
                <c:pt idx="3">
                  <c:v>150000</c:v>
                </c:pt>
                <c:pt idx="4">
                  <c:v>150000</c:v>
                </c:pt>
                <c:pt idx="5">
                  <c:v>150000</c:v>
                </c:pt>
                <c:pt idx="6">
                  <c:v>150000</c:v>
                </c:pt>
                <c:pt idx="7">
                  <c:v>150000</c:v>
                </c:pt>
                <c:pt idx="8">
                  <c:v>150000</c:v>
                </c:pt>
                <c:pt idx="9">
                  <c:v>150000</c:v>
                </c:pt>
                <c:pt idx="10">
                  <c:v>150000</c:v>
                </c:pt>
                <c:pt idx="11">
                  <c:v>150000</c:v>
                </c:pt>
                <c:pt idx="12">
                  <c:v>150000</c:v>
                </c:pt>
                <c:pt idx="13">
                  <c:v>150000</c:v>
                </c:pt>
                <c:pt idx="14">
                  <c:v>150000</c:v>
                </c:pt>
                <c:pt idx="15">
                  <c:v>150000</c:v>
                </c:pt>
                <c:pt idx="16">
                  <c:v>150000</c:v>
                </c:pt>
                <c:pt idx="17">
                  <c:v>150000</c:v>
                </c:pt>
                <c:pt idx="18">
                  <c:v>150000</c:v>
                </c:pt>
                <c:pt idx="19">
                  <c:v>150000</c:v>
                </c:pt>
                <c:pt idx="20">
                  <c:v>150000</c:v>
                </c:pt>
                <c:pt idx="21">
                  <c:v>150000</c:v>
                </c:pt>
                <c:pt idx="22">
                  <c:v>150000</c:v>
                </c:pt>
                <c:pt idx="23">
                  <c:v>150000</c:v>
                </c:pt>
              </c:numCache>
            </c:numRef>
          </c:val>
          <c:smooth val="0"/>
          <c:extLst>
            <c:ext xmlns:c16="http://schemas.microsoft.com/office/drawing/2014/chart" uri="{C3380CC4-5D6E-409C-BE32-E72D297353CC}">
              <c16:uniqueId val="{00000000-C29F-476C-A865-E90D61196BD8}"/>
            </c:ext>
          </c:extLst>
        </c:ser>
        <c:ser>
          <c:idx val="1"/>
          <c:order val="1"/>
          <c:tx>
            <c:strRef>
              <c:f>'Pacing Chart'!$B$1</c:f>
              <c:strCache>
                <c:ptCount val="1"/>
                <c:pt idx="0">
                  <c:v>Revenue</c:v>
                </c:pt>
              </c:strCache>
            </c:strRef>
          </c:tx>
          <c:spPr>
            <a:ln w="44450" cap="rnd">
              <a:solidFill>
                <a:schemeClr val="tx1"/>
              </a:solidFill>
              <a:round/>
            </a:ln>
            <a:effectLst/>
          </c:spPr>
          <c:marker>
            <c:symbol val="circle"/>
            <c:size val="10"/>
            <c:spPr>
              <a:solidFill>
                <a:schemeClr val="bg1"/>
              </a:solidFill>
              <a:ln w="15875">
                <a:solidFill>
                  <a:schemeClr val="tx1"/>
                </a:solidFill>
              </a:ln>
              <a:effectLst/>
            </c:spPr>
          </c:marke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Chart'!$C$2:$C$18</c:f>
              <c:numCache>
                <c:formatCode>_ * #,##0.00_ ;_ * \-#,##0.00_ ;_ * "-"??_ ;_ @_ </c:formatCode>
                <c:ptCount val="17"/>
                <c:pt idx="0">
                  <c:v>2359</c:v>
                </c:pt>
                <c:pt idx="1">
                  <c:v>5615</c:v>
                </c:pt>
                <c:pt idx="2">
                  <c:v>8874</c:v>
                </c:pt>
                <c:pt idx="3">
                  <c:v>13572</c:v>
                </c:pt>
                <c:pt idx="4">
                  <c:v>20828</c:v>
                </c:pt>
                <c:pt idx="5">
                  <c:v>28487</c:v>
                </c:pt>
                <c:pt idx="6">
                  <c:v>37808</c:v>
                </c:pt>
                <c:pt idx="7">
                  <c:v>47062</c:v>
                </c:pt>
                <c:pt idx="8">
                  <c:v>57086</c:v>
                </c:pt>
                <c:pt idx="9">
                  <c:v>66342</c:v>
                </c:pt>
                <c:pt idx="10">
                  <c:v>75131</c:v>
                </c:pt>
                <c:pt idx="11">
                  <c:v>83698</c:v>
                </c:pt>
                <c:pt idx="12">
                  <c:v>89387</c:v>
                </c:pt>
                <c:pt idx="13">
                  <c:v>93976</c:v>
                </c:pt>
                <c:pt idx="14">
                  <c:v>95121</c:v>
                </c:pt>
                <c:pt idx="15">
                  <c:v>96946</c:v>
                </c:pt>
                <c:pt idx="16">
                  <c:v>98402</c:v>
                </c:pt>
              </c:numCache>
            </c:numRef>
          </c:val>
          <c:smooth val="0"/>
          <c:extLst>
            <c:ext xmlns:c16="http://schemas.microsoft.com/office/drawing/2014/chart" uri="{C3380CC4-5D6E-409C-BE32-E72D297353CC}">
              <c16:uniqueId val="{00000002-C29F-476C-A865-E90D61196BD8}"/>
            </c:ext>
          </c:extLst>
        </c:ser>
        <c:ser>
          <c:idx val="2"/>
          <c:order val="2"/>
          <c:tx>
            <c:strRef>
              <c:f>'Pacing Chart'!$G$1</c:f>
              <c:strCache>
                <c:ptCount val="1"/>
                <c:pt idx="0">
                  <c:v>Monthly Target</c:v>
                </c:pt>
              </c:strCache>
            </c:strRef>
          </c:tx>
          <c:spPr>
            <a:ln w="38100" cap="rnd">
              <a:solidFill>
                <a:schemeClr val="tx1"/>
              </a:solidFill>
              <a:round/>
            </a:ln>
            <a:effectLst/>
          </c:spPr>
          <c:marker>
            <c:symbol val="none"/>
          </c:marker>
          <c:cat>
            <c:numRef>
              <c:f>'Pacing Chart'!$A$2:$A$25</c:f>
              <c:numCache>
                <c:formatCode>mmm\-yy</c:formatCode>
                <c:ptCount val="24"/>
                <c:pt idx="0">
                  <c:v>43831</c:v>
                </c:pt>
                <c:pt idx="1">
                  <c:v>43890</c:v>
                </c:pt>
                <c:pt idx="2">
                  <c:v>43921</c:v>
                </c:pt>
                <c:pt idx="3">
                  <c:v>43951</c:v>
                </c:pt>
                <c:pt idx="4">
                  <c:v>43982</c:v>
                </c:pt>
                <c:pt idx="5">
                  <c:v>44012</c:v>
                </c:pt>
                <c:pt idx="6">
                  <c:v>44043</c:v>
                </c:pt>
                <c:pt idx="7">
                  <c:v>44074</c:v>
                </c:pt>
                <c:pt idx="8">
                  <c:v>44104</c:v>
                </c:pt>
                <c:pt idx="9">
                  <c:v>44135</c:v>
                </c:pt>
                <c:pt idx="10">
                  <c:v>44165</c:v>
                </c:pt>
                <c:pt idx="11">
                  <c:v>44196</c:v>
                </c:pt>
                <c:pt idx="12">
                  <c:v>44227</c:v>
                </c:pt>
                <c:pt idx="13">
                  <c:v>44255</c:v>
                </c:pt>
                <c:pt idx="14">
                  <c:v>44286</c:v>
                </c:pt>
                <c:pt idx="15">
                  <c:v>44316</c:v>
                </c:pt>
                <c:pt idx="16">
                  <c:v>44347</c:v>
                </c:pt>
                <c:pt idx="17">
                  <c:v>44377</c:v>
                </c:pt>
                <c:pt idx="18">
                  <c:v>44408</c:v>
                </c:pt>
                <c:pt idx="19">
                  <c:v>44439</c:v>
                </c:pt>
                <c:pt idx="20">
                  <c:v>44469</c:v>
                </c:pt>
                <c:pt idx="21">
                  <c:v>44500</c:v>
                </c:pt>
                <c:pt idx="22">
                  <c:v>44530</c:v>
                </c:pt>
                <c:pt idx="23">
                  <c:v>44561</c:v>
                </c:pt>
              </c:numCache>
            </c:numRef>
          </c:cat>
          <c:val>
            <c:numRef>
              <c:f>'Pacing Chart'!$G$2:$G$25</c:f>
              <c:numCache>
                <c:formatCode>_ * #,##0.00_ ;_ * \-#,##0.00_ ;_ * "-"??_ ;_ @_ </c:formatCode>
                <c:ptCount val="24"/>
                <c:pt idx="0">
                  <c:v>6250</c:v>
                </c:pt>
                <c:pt idx="1">
                  <c:v>12500</c:v>
                </c:pt>
                <c:pt idx="2">
                  <c:v>18750</c:v>
                </c:pt>
                <c:pt idx="3">
                  <c:v>25000</c:v>
                </c:pt>
                <c:pt idx="4">
                  <c:v>31250</c:v>
                </c:pt>
                <c:pt idx="5">
                  <c:v>37500</c:v>
                </c:pt>
                <c:pt idx="6">
                  <c:v>43750</c:v>
                </c:pt>
                <c:pt idx="7">
                  <c:v>50000</c:v>
                </c:pt>
                <c:pt idx="8">
                  <c:v>56250</c:v>
                </c:pt>
                <c:pt idx="9">
                  <c:v>62500</c:v>
                </c:pt>
                <c:pt idx="10">
                  <c:v>68750</c:v>
                </c:pt>
                <c:pt idx="11">
                  <c:v>75000</c:v>
                </c:pt>
                <c:pt idx="12">
                  <c:v>81250</c:v>
                </c:pt>
                <c:pt idx="13">
                  <c:v>87500</c:v>
                </c:pt>
                <c:pt idx="14">
                  <c:v>93750</c:v>
                </c:pt>
                <c:pt idx="15">
                  <c:v>100000</c:v>
                </c:pt>
                <c:pt idx="16">
                  <c:v>106250</c:v>
                </c:pt>
                <c:pt idx="17">
                  <c:v>112500</c:v>
                </c:pt>
                <c:pt idx="18">
                  <c:v>118750</c:v>
                </c:pt>
                <c:pt idx="19">
                  <c:v>125000</c:v>
                </c:pt>
                <c:pt idx="20">
                  <c:v>131250</c:v>
                </c:pt>
                <c:pt idx="21">
                  <c:v>137500</c:v>
                </c:pt>
                <c:pt idx="22">
                  <c:v>143750</c:v>
                </c:pt>
                <c:pt idx="23">
                  <c:v>150000</c:v>
                </c:pt>
              </c:numCache>
            </c:numRef>
          </c:val>
          <c:smooth val="0"/>
          <c:extLst>
            <c:ext xmlns:c16="http://schemas.microsoft.com/office/drawing/2014/chart" uri="{C3380CC4-5D6E-409C-BE32-E72D297353CC}">
              <c16:uniqueId val="{00000003-C29F-476C-A865-E90D61196BD8}"/>
            </c:ext>
          </c:extLst>
        </c:ser>
        <c:dLbls>
          <c:showLegendKey val="0"/>
          <c:showVal val="0"/>
          <c:showCatName val="0"/>
          <c:showSerName val="0"/>
          <c:showPercent val="0"/>
          <c:showBubbleSize val="0"/>
        </c:dLbls>
        <c:marker val="1"/>
        <c:smooth val="0"/>
        <c:axId val="414015504"/>
        <c:axId val="414016160"/>
      </c:lineChart>
      <c:dateAx>
        <c:axId val="414015504"/>
        <c:scaling>
          <c:orientation val="minMax"/>
        </c:scaling>
        <c:delete val="0"/>
        <c:axPos val="b"/>
        <c:numFmt formatCode="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414016160"/>
        <c:crosses val="autoZero"/>
        <c:auto val="1"/>
        <c:lblOffset val="100"/>
        <c:baseTimeUnit val="months"/>
      </c:dateAx>
      <c:valAx>
        <c:axId val="414016160"/>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1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v>Slices</c:v>
          </c:tx>
          <c:explosion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43-4B9B-BC91-8233A10584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43-4B9B-BC91-8233A10584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43-4B9B-BC91-8233A10584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43-4B9B-BC91-8233A10584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843-4B9B-BC91-8233A105844D}"/>
              </c:ext>
            </c:extLst>
          </c:dPt>
          <c:dPt>
            <c:idx val="5"/>
            <c:bubble3D val="0"/>
            <c:spPr>
              <a:noFill/>
              <a:ln w="19050">
                <a:noFill/>
              </a:ln>
              <a:effectLst/>
            </c:spPr>
            <c:extLst>
              <c:ext xmlns:c16="http://schemas.microsoft.com/office/drawing/2014/chart" uri="{C3380CC4-5D6E-409C-BE32-E72D297353CC}">
                <c16:uniqueId val="{0000000B-5843-4B9B-BC91-8233A105844D}"/>
              </c:ext>
            </c:extLst>
          </c:dPt>
          <c:val>
            <c:numRef>
              <c:f>'Guage Chart'!$C$2:$C$7</c:f>
              <c:numCache>
                <c:formatCode>0%</c:formatCode>
                <c:ptCount val="6"/>
                <c:pt idx="0">
                  <c:v>0.1</c:v>
                </c:pt>
                <c:pt idx="1">
                  <c:v>0.1</c:v>
                </c:pt>
                <c:pt idx="2">
                  <c:v>0.1</c:v>
                </c:pt>
                <c:pt idx="3">
                  <c:v>0.1</c:v>
                </c:pt>
                <c:pt idx="4">
                  <c:v>0.1</c:v>
                </c:pt>
                <c:pt idx="5">
                  <c:v>0.5</c:v>
                </c:pt>
              </c:numCache>
            </c:numRef>
          </c:val>
          <c:extLst>
            <c:ext xmlns:c16="http://schemas.microsoft.com/office/drawing/2014/chart" uri="{C3380CC4-5D6E-409C-BE32-E72D297353CC}">
              <c16:uniqueId val="{0000000C-5843-4B9B-BC91-8233A105844D}"/>
            </c:ext>
          </c:extLst>
        </c:ser>
        <c:dLbls>
          <c:showLegendKey val="0"/>
          <c:showVal val="0"/>
          <c:showCatName val="0"/>
          <c:showSerName val="0"/>
          <c:showPercent val="0"/>
          <c:showBubbleSize val="0"/>
          <c:showLeaderLines val="1"/>
        </c:dLbls>
        <c:firstSliceAng val="270"/>
        <c:holeSize val="79"/>
      </c:doughnutChart>
      <c:scatterChart>
        <c:scatterStyle val="lineMarker"/>
        <c:varyColors val="0"/>
        <c:ser>
          <c:idx val="1"/>
          <c:order val="1"/>
          <c:tx>
            <c:v>Needle</c:v>
          </c:tx>
          <c:spPr>
            <a:ln w="28575" cap="rnd">
              <a:gradFill>
                <a:gsLst>
                  <a:gs pos="0">
                    <a:schemeClr val="tx1">
                      <a:lumMod val="65000"/>
                      <a:lumOff val="35000"/>
                    </a:schemeClr>
                  </a:gs>
                  <a:gs pos="74000">
                    <a:schemeClr val="tx1">
                      <a:lumMod val="85000"/>
                      <a:lumOff val="15000"/>
                    </a:schemeClr>
                  </a:gs>
                  <a:gs pos="83000">
                    <a:schemeClr val="bg2">
                      <a:lumMod val="25000"/>
                    </a:schemeClr>
                  </a:gs>
                  <a:gs pos="100000">
                    <a:schemeClr val="tx1">
                      <a:lumMod val="65000"/>
                      <a:lumOff val="35000"/>
                    </a:schemeClr>
                  </a:gs>
                </a:gsLst>
                <a:lin ang="5400000" scaled="1"/>
              </a:gradFill>
              <a:round/>
              <a:tailEnd type="oval"/>
            </a:ln>
            <a:effectLst/>
          </c:spPr>
          <c:marker>
            <c:symbol val="none"/>
          </c:marker>
          <c:xVal>
            <c:numRef>
              <c:f>'Guage Chart'!$E$2:$E$3</c:f>
              <c:numCache>
                <c:formatCode>General</c:formatCode>
                <c:ptCount val="2"/>
                <c:pt idx="0">
                  <c:v>0</c:v>
                </c:pt>
                <c:pt idx="1">
                  <c:v>-0.58778525229247314</c:v>
                </c:pt>
              </c:numCache>
            </c:numRef>
          </c:xVal>
          <c:yVal>
            <c:numRef>
              <c:f>'Guage Chart'!$F$2:$F$3</c:f>
              <c:numCache>
                <c:formatCode>General</c:formatCode>
                <c:ptCount val="2"/>
                <c:pt idx="0">
                  <c:v>0</c:v>
                </c:pt>
                <c:pt idx="1">
                  <c:v>0.80901699437494745</c:v>
                </c:pt>
              </c:numCache>
            </c:numRef>
          </c:yVal>
          <c:smooth val="0"/>
          <c:extLst>
            <c:ext xmlns:c16="http://schemas.microsoft.com/office/drawing/2014/chart" uri="{C3380CC4-5D6E-409C-BE32-E72D297353CC}">
              <c16:uniqueId val="{0000000D-5843-4B9B-BC91-8233A105844D}"/>
            </c:ext>
          </c:extLst>
        </c:ser>
        <c:dLbls>
          <c:showLegendKey val="0"/>
          <c:showVal val="0"/>
          <c:showCatName val="0"/>
          <c:showSerName val="0"/>
          <c:showPercent val="0"/>
          <c:showBubbleSize val="0"/>
        </c:dLbls>
        <c:axId val="1081800664"/>
        <c:axId val="1081809520"/>
      </c:scatterChart>
      <c:valAx>
        <c:axId val="1081800664"/>
        <c:scaling>
          <c:orientation val="minMax"/>
          <c:max val="1"/>
          <c:min val="-1"/>
        </c:scaling>
        <c:delete val="1"/>
        <c:axPos val="b"/>
        <c:numFmt formatCode="General" sourceLinked="1"/>
        <c:majorTickMark val="out"/>
        <c:minorTickMark val="none"/>
        <c:tickLblPos val="nextTo"/>
        <c:crossAx val="1081809520"/>
        <c:crosses val="autoZero"/>
        <c:crossBetween val="midCat"/>
      </c:valAx>
      <c:valAx>
        <c:axId val="1081809520"/>
        <c:scaling>
          <c:orientation val="minMax"/>
          <c:max val="1"/>
          <c:min val="-1"/>
        </c:scaling>
        <c:delete val="1"/>
        <c:axPos val="l"/>
        <c:numFmt formatCode="General" sourceLinked="1"/>
        <c:majorTickMark val="out"/>
        <c:minorTickMark val="none"/>
        <c:tickLblPos val="nextTo"/>
        <c:crossAx val="108180066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111111111111108E-2"/>
          <c:y val="5.0925925925925923E-2"/>
          <c:w val="0.93888888888888888"/>
          <c:h val="0.89814814814814814"/>
        </c:manualLayout>
      </c:layout>
      <c:scatterChart>
        <c:scatterStyle val="lineMarker"/>
        <c:varyColors val="0"/>
        <c:ser>
          <c:idx val="0"/>
          <c:order val="0"/>
          <c:tx>
            <c:strRef>
              <c:f>'Array Precentage Grid'!$E$1</c:f>
              <c:strCache>
                <c:ptCount val="1"/>
                <c:pt idx="0">
                  <c:v>Empty Boxes</c:v>
                </c:pt>
              </c:strCache>
            </c:strRef>
          </c:tx>
          <c:spPr>
            <a:ln w="25400" cap="rnd">
              <a:noFill/>
              <a:round/>
            </a:ln>
            <a:effectLst/>
          </c:spPr>
          <c:marker>
            <c:symbol val="square"/>
            <c:size val="15"/>
            <c:spPr>
              <a:solidFill>
                <a:schemeClr val="accent6">
                  <a:lumMod val="20000"/>
                  <a:lumOff val="80000"/>
                </a:schemeClr>
              </a:solidFill>
              <a:ln w="9525">
                <a:noFill/>
              </a:ln>
              <a:effectLst/>
            </c:spPr>
          </c:marker>
          <c:xVal>
            <c:numRef>
              <c:f>'Array Precentage Grid'!$E$3:$E$102</c:f>
              <c:numCache>
                <c:formatCode>General</c:formatCode>
                <c:ptCount val="100"/>
                <c:pt idx="0">
                  <c:v>0</c:v>
                </c:pt>
                <c:pt idx="1">
                  <c:v>1</c:v>
                </c:pt>
                <c:pt idx="2">
                  <c:v>2</c:v>
                </c:pt>
                <c:pt idx="3">
                  <c:v>3</c:v>
                </c:pt>
                <c:pt idx="4">
                  <c:v>4</c:v>
                </c:pt>
                <c:pt idx="5">
                  <c:v>5</c:v>
                </c:pt>
                <c:pt idx="6">
                  <c:v>6</c:v>
                </c:pt>
                <c:pt idx="7">
                  <c:v>7</c:v>
                </c:pt>
                <c:pt idx="8">
                  <c:v>8</c:v>
                </c:pt>
                <c:pt idx="9">
                  <c:v>9</c:v>
                </c:pt>
                <c:pt idx="10">
                  <c:v>0</c:v>
                </c:pt>
                <c:pt idx="11">
                  <c:v>1</c:v>
                </c:pt>
                <c:pt idx="12">
                  <c:v>2</c:v>
                </c:pt>
                <c:pt idx="13">
                  <c:v>3</c:v>
                </c:pt>
                <c:pt idx="14">
                  <c:v>4</c:v>
                </c:pt>
                <c:pt idx="15">
                  <c:v>5</c:v>
                </c:pt>
                <c:pt idx="16">
                  <c:v>6</c:v>
                </c:pt>
                <c:pt idx="17">
                  <c:v>7</c:v>
                </c:pt>
                <c:pt idx="18">
                  <c:v>8</c:v>
                </c:pt>
                <c:pt idx="19">
                  <c:v>9</c:v>
                </c:pt>
                <c:pt idx="20">
                  <c:v>0</c:v>
                </c:pt>
                <c:pt idx="21">
                  <c:v>1</c:v>
                </c:pt>
                <c:pt idx="22">
                  <c:v>2</c:v>
                </c:pt>
                <c:pt idx="23">
                  <c:v>3</c:v>
                </c:pt>
                <c:pt idx="24">
                  <c:v>4</c:v>
                </c:pt>
                <c:pt idx="25">
                  <c:v>5</c:v>
                </c:pt>
                <c:pt idx="26">
                  <c:v>6</c:v>
                </c:pt>
                <c:pt idx="27">
                  <c:v>7</c:v>
                </c:pt>
                <c:pt idx="28">
                  <c:v>8</c:v>
                </c:pt>
                <c:pt idx="29">
                  <c:v>9</c:v>
                </c:pt>
                <c:pt idx="30">
                  <c:v>0</c:v>
                </c:pt>
                <c:pt idx="31">
                  <c:v>1</c:v>
                </c:pt>
                <c:pt idx="32">
                  <c:v>2</c:v>
                </c:pt>
                <c:pt idx="33">
                  <c:v>3</c:v>
                </c:pt>
                <c:pt idx="34">
                  <c:v>4</c:v>
                </c:pt>
                <c:pt idx="35">
                  <c:v>5</c:v>
                </c:pt>
                <c:pt idx="36">
                  <c:v>6</c:v>
                </c:pt>
                <c:pt idx="37">
                  <c:v>7</c:v>
                </c:pt>
                <c:pt idx="38">
                  <c:v>8</c:v>
                </c:pt>
                <c:pt idx="39">
                  <c:v>9</c:v>
                </c:pt>
                <c:pt idx="40">
                  <c:v>0</c:v>
                </c:pt>
                <c:pt idx="41">
                  <c:v>1</c:v>
                </c:pt>
                <c:pt idx="42">
                  <c:v>2</c:v>
                </c:pt>
                <c:pt idx="43">
                  <c:v>3</c:v>
                </c:pt>
                <c:pt idx="44">
                  <c:v>4</c:v>
                </c:pt>
                <c:pt idx="45">
                  <c:v>5</c:v>
                </c:pt>
                <c:pt idx="46">
                  <c:v>6</c:v>
                </c:pt>
                <c:pt idx="47">
                  <c:v>7</c:v>
                </c:pt>
                <c:pt idx="48">
                  <c:v>8</c:v>
                </c:pt>
                <c:pt idx="49">
                  <c:v>9</c:v>
                </c:pt>
                <c:pt idx="50">
                  <c:v>0</c:v>
                </c:pt>
                <c:pt idx="51">
                  <c:v>1</c:v>
                </c:pt>
                <c:pt idx="52">
                  <c:v>2</c:v>
                </c:pt>
                <c:pt idx="53">
                  <c:v>3</c:v>
                </c:pt>
                <c:pt idx="54">
                  <c:v>4</c:v>
                </c:pt>
                <c:pt idx="55">
                  <c:v>5</c:v>
                </c:pt>
                <c:pt idx="56">
                  <c:v>6</c:v>
                </c:pt>
                <c:pt idx="57">
                  <c:v>7</c:v>
                </c:pt>
                <c:pt idx="58">
                  <c:v>8</c:v>
                </c:pt>
                <c:pt idx="59">
                  <c:v>9</c:v>
                </c:pt>
                <c:pt idx="60">
                  <c:v>0</c:v>
                </c:pt>
                <c:pt idx="61">
                  <c:v>1</c:v>
                </c:pt>
                <c:pt idx="62">
                  <c:v>2</c:v>
                </c:pt>
                <c:pt idx="63">
                  <c:v>3</c:v>
                </c:pt>
                <c:pt idx="64">
                  <c:v>4</c:v>
                </c:pt>
                <c:pt idx="65">
                  <c:v>5</c:v>
                </c:pt>
                <c:pt idx="66">
                  <c:v>6</c:v>
                </c:pt>
                <c:pt idx="67">
                  <c:v>7</c:v>
                </c:pt>
                <c:pt idx="68">
                  <c:v>8</c:v>
                </c:pt>
                <c:pt idx="69">
                  <c:v>9</c:v>
                </c:pt>
                <c:pt idx="70">
                  <c:v>0</c:v>
                </c:pt>
                <c:pt idx="71">
                  <c:v>1</c:v>
                </c:pt>
                <c:pt idx="72">
                  <c:v>2</c:v>
                </c:pt>
                <c:pt idx="73">
                  <c:v>3</c:v>
                </c:pt>
                <c:pt idx="74">
                  <c:v>4</c:v>
                </c:pt>
                <c:pt idx="75">
                  <c:v>5</c:v>
                </c:pt>
                <c:pt idx="76">
                  <c:v>6</c:v>
                </c:pt>
                <c:pt idx="77">
                  <c:v>7</c:v>
                </c:pt>
                <c:pt idx="78">
                  <c:v>8</c:v>
                </c:pt>
                <c:pt idx="79">
                  <c:v>9</c:v>
                </c:pt>
                <c:pt idx="80">
                  <c:v>0</c:v>
                </c:pt>
                <c:pt idx="81">
                  <c:v>1</c:v>
                </c:pt>
                <c:pt idx="82">
                  <c:v>2</c:v>
                </c:pt>
                <c:pt idx="83">
                  <c:v>3</c:v>
                </c:pt>
                <c:pt idx="84">
                  <c:v>4</c:v>
                </c:pt>
                <c:pt idx="85">
                  <c:v>5</c:v>
                </c:pt>
                <c:pt idx="86">
                  <c:v>6</c:v>
                </c:pt>
                <c:pt idx="87">
                  <c:v>7</c:v>
                </c:pt>
                <c:pt idx="88">
                  <c:v>8</c:v>
                </c:pt>
                <c:pt idx="89">
                  <c:v>9</c:v>
                </c:pt>
                <c:pt idx="90">
                  <c:v>0</c:v>
                </c:pt>
                <c:pt idx="91">
                  <c:v>1</c:v>
                </c:pt>
                <c:pt idx="92">
                  <c:v>2</c:v>
                </c:pt>
                <c:pt idx="93">
                  <c:v>3</c:v>
                </c:pt>
                <c:pt idx="94">
                  <c:v>4</c:v>
                </c:pt>
                <c:pt idx="95">
                  <c:v>5</c:v>
                </c:pt>
                <c:pt idx="96">
                  <c:v>6</c:v>
                </c:pt>
                <c:pt idx="97">
                  <c:v>7</c:v>
                </c:pt>
                <c:pt idx="98">
                  <c:v>8</c:v>
                </c:pt>
                <c:pt idx="99">
                  <c:v>9</c:v>
                </c:pt>
              </c:numCache>
            </c:numRef>
          </c:xVal>
          <c:yVal>
            <c:numRef>
              <c:f>'Array Precentage Grid'!$F$3:$F$102</c:f>
              <c:numCache>
                <c:formatCode>General</c:formatCode>
                <c:ptCount val="100"/>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2</c:v>
                </c:pt>
                <c:pt idx="21">
                  <c:v>2</c:v>
                </c:pt>
                <c:pt idx="22">
                  <c:v>2</c:v>
                </c:pt>
                <c:pt idx="23">
                  <c:v>2</c:v>
                </c:pt>
                <c:pt idx="24">
                  <c:v>2</c:v>
                </c:pt>
                <c:pt idx="25">
                  <c:v>2</c:v>
                </c:pt>
                <c:pt idx="26">
                  <c:v>2</c:v>
                </c:pt>
                <c:pt idx="27">
                  <c:v>2</c:v>
                </c:pt>
                <c:pt idx="28">
                  <c:v>2</c:v>
                </c:pt>
                <c:pt idx="29">
                  <c:v>2</c:v>
                </c:pt>
                <c:pt idx="30">
                  <c:v>3</c:v>
                </c:pt>
                <c:pt idx="31">
                  <c:v>3</c:v>
                </c:pt>
                <c:pt idx="32">
                  <c:v>3</c:v>
                </c:pt>
                <c:pt idx="33">
                  <c:v>3</c:v>
                </c:pt>
                <c:pt idx="34">
                  <c:v>3</c:v>
                </c:pt>
                <c:pt idx="35">
                  <c:v>3</c:v>
                </c:pt>
                <c:pt idx="36">
                  <c:v>3</c:v>
                </c:pt>
                <c:pt idx="37">
                  <c:v>3</c:v>
                </c:pt>
                <c:pt idx="38">
                  <c:v>3</c:v>
                </c:pt>
                <c:pt idx="39">
                  <c:v>3</c:v>
                </c:pt>
                <c:pt idx="40">
                  <c:v>4</c:v>
                </c:pt>
                <c:pt idx="41">
                  <c:v>4</c:v>
                </c:pt>
                <c:pt idx="42">
                  <c:v>4</c:v>
                </c:pt>
                <c:pt idx="43">
                  <c:v>4</c:v>
                </c:pt>
                <c:pt idx="44">
                  <c:v>4</c:v>
                </c:pt>
                <c:pt idx="45">
                  <c:v>4</c:v>
                </c:pt>
                <c:pt idx="46">
                  <c:v>4</c:v>
                </c:pt>
                <c:pt idx="47">
                  <c:v>4</c:v>
                </c:pt>
                <c:pt idx="48">
                  <c:v>4</c:v>
                </c:pt>
                <c:pt idx="49">
                  <c:v>4</c:v>
                </c:pt>
                <c:pt idx="50">
                  <c:v>5</c:v>
                </c:pt>
                <c:pt idx="51">
                  <c:v>5</c:v>
                </c:pt>
                <c:pt idx="52">
                  <c:v>5</c:v>
                </c:pt>
                <c:pt idx="53">
                  <c:v>5</c:v>
                </c:pt>
                <c:pt idx="54">
                  <c:v>5</c:v>
                </c:pt>
                <c:pt idx="55">
                  <c:v>5</c:v>
                </c:pt>
                <c:pt idx="56">
                  <c:v>5</c:v>
                </c:pt>
                <c:pt idx="57">
                  <c:v>5</c:v>
                </c:pt>
                <c:pt idx="58">
                  <c:v>5</c:v>
                </c:pt>
                <c:pt idx="59">
                  <c:v>5</c:v>
                </c:pt>
                <c:pt idx="60">
                  <c:v>6</c:v>
                </c:pt>
                <c:pt idx="61">
                  <c:v>6</c:v>
                </c:pt>
                <c:pt idx="62">
                  <c:v>6</c:v>
                </c:pt>
                <c:pt idx="63">
                  <c:v>6</c:v>
                </c:pt>
                <c:pt idx="64">
                  <c:v>6</c:v>
                </c:pt>
                <c:pt idx="65">
                  <c:v>6</c:v>
                </c:pt>
                <c:pt idx="66">
                  <c:v>6</c:v>
                </c:pt>
                <c:pt idx="67">
                  <c:v>6</c:v>
                </c:pt>
                <c:pt idx="68">
                  <c:v>6</c:v>
                </c:pt>
                <c:pt idx="69">
                  <c:v>6</c:v>
                </c:pt>
                <c:pt idx="70">
                  <c:v>7</c:v>
                </c:pt>
                <c:pt idx="71">
                  <c:v>7</c:v>
                </c:pt>
                <c:pt idx="72">
                  <c:v>7</c:v>
                </c:pt>
                <c:pt idx="73">
                  <c:v>7</c:v>
                </c:pt>
                <c:pt idx="74">
                  <c:v>7</c:v>
                </c:pt>
                <c:pt idx="75">
                  <c:v>7</c:v>
                </c:pt>
                <c:pt idx="76">
                  <c:v>7</c:v>
                </c:pt>
                <c:pt idx="77">
                  <c:v>7</c:v>
                </c:pt>
                <c:pt idx="78">
                  <c:v>7</c:v>
                </c:pt>
                <c:pt idx="79">
                  <c:v>7</c:v>
                </c:pt>
                <c:pt idx="80">
                  <c:v>8</c:v>
                </c:pt>
                <c:pt idx="81">
                  <c:v>8</c:v>
                </c:pt>
                <c:pt idx="82">
                  <c:v>8</c:v>
                </c:pt>
                <c:pt idx="83">
                  <c:v>8</c:v>
                </c:pt>
                <c:pt idx="84">
                  <c:v>8</c:v>
                </c:pt>
                <c:pt idx="85">
                  <c:v>8</c:v>
                </c:pt>
                <c:pt idx="86">
                  <c:v>8</c:v>
                </c:pt>
                <c:pt idx="87">
                  <c:v>8</c:v>
                </c:pt>
                <c:pt idx="88">
                  <c:v>8</c:v>
                </c:pt>
                <c:pt idx="89">
                  <c:v>8</c:v>
                </c:pt>
                <c:pt idx="90">
                  <c:v>9</c:v>
                </c:pt>
                <c:pt idx="91">
                  <c:v>9</c:v>
                </c:pt>
                <c:pt idx="92">
                  <c:v>9</c:v>
                </c:pt>
                <c:pt idx="93">
                  <c:v>9</c:v>
                </c:pt>
                <c:pt idx="94">
                  <c:v>9</c:v>
                </c:pt>
                <c:pt idx="95">
                  <c:v>9</c:v>
                </c:pt>
                <c:pt idx="96">
                  <c:v>9</c:v>
                </c:pt>
                <c:pt idx="97">
                  <c:v>9</c:v>
                </c:pt>
                <c:pt idx="98">
                  <c:v>9</c:v>
                </c:pt>
                <c:pt idx="99">
                  <c:v>9</c:v>
                </c:pt>
              </c:numCache>
            </c:numRef>
          </c:yVal>
          <c:smooth val="0"/>
          <c:extLst>
            <c:ext xmlns:c16="http://schemas.microsoft.com/office/drawing/2014/chart" uri="{C3380CC4-5D6E-409C-BE32-E72D297353CC}">
              <c16:uniqueId val="{00000000-DC98-4A2F-95D6-910EE5021C49}"/>
            </c:ext>
          </c:extLst>
        </c:ser>
        <c:ser>
          <c:idx val="1"/>
          <c:order val="1"/>
          <c:tx>
            <c:strRef>
              <c:f>'Array Precentage Grid'!$G$1</c:f>
              <c:strCache>
                <c:ptCount val="1"/>
                <c:pt idx="0">
                  <c:v>Filled Boxes</c:v>
                </c:pt>
              </c:strCache>
            </c:strRef>
          </c:tx>
          <c:spPr>
            <a:ln w="25400" cap="rnd">
              <a:noFill/>
              <a:round/>
            </a:ln>
            <a:effectLst/>
          </c:spPr>
          <c:marker>
            <c:symbol val="square"/>
            <c:size val="15"/>
            <c:spPr>
              <a:solidFill>
                <a:schemeClr val="accent6">
                  <a:lumMod val="50000"/>
                </a:schemeClr>
              </a:solidFill>
              <a:ln w="9525">
                <a:noFill/>
              </a:ln>
              <a:effectLst/>
            </c:spPr>
          </c:marker>
          <c:xVal>
            <c:numRef>
              <c:f>'Array Precentage Grid'!$G$3:$G$102</c:f>
              <c:numCache>
                <c:formatCode>General</c:formatCode>
                <c:ptCount val="100"/>
                <c:pt idx="0">
                  <c:v>0</c:v>
                </c:pt>
                <c:pt idx="1">
                  <c:v>1</c:v>
                </c:pt>
                <c:pt idx="2">
                  <c:v>2</c:v>
                </c:pt>
                <c:pt idx="3">
                  <c:v>3</c:v>
                </c:pt>
                <c:pt idx="4">
                  <c:v>4</c:v>
                </c:pt>
                <c:pt idx="5">
                  <c:v>5</c:v>
                </c:pt>
                <c:pt idx="6">
                  <c:v>6</c:v>
                </c:pt>
                <c:pt idx="7">
                  <c:v>7</c:v>
                </c:pt>
                <c:pt idx="8">
                  <c:v>8</c:v>
                </c:pt>
                <c:pt idx="9">
                  <c:v>9</c:v>
                </c:pt>
                <c:pt idx="10">
                  <c:v>0</c:v>
                </c:pt>
                <c:pt idx="11">
                  <c:v>1</c:v>
                </c:pt>
                <c:pt idx="12">
                  <c:v>2</c:v>
                </c:pt>
                <c:pt idx="13">
                  <c:v>3</c:v>
                </c:pt>
                <c:pt idx="14">
                  <c:v>4</c:v>
                </c:pt>
                <c:pt idx="15">
                  <c:v>5</c:v>
                </c:pt>
                <c:pt idx="16">
                  <c:v>6</c:v>
                </c:pt>
                <c:pt idx="17">
                  <c:v>7</c:v>
                </c:pt>
                <c:pt idx="18">
                  <c:v>8</c:v>
                </c:pt>
                <c:pt idx="19">
                  <c:v>9</c:v>
                </c:pt>
                <c:pt idx="20">
                  <c:v>0</c:v>
                </c:pt>
                <c:pt idx="21">
                  <c:v>1</c:v>
                </c:pt>
                <c:pt idx="22">
                  <c:v>2</c:v>
                </c:pt>
                <c:pt idx="23">
                  <c:v>3</c:v>
                </c:pt>
                <c:pt idx="24">
                  <c:v>4</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xVal>
          <c:yVal>
            <c:numRef>
              <c:f>'Array Precentage Grid'!$H$3:$H$102</c:f>
              <c:numCache>
                <c:formatCode>General</c:formatCode>
                <c:ptCount val="100"/>
                <c:pt idx="0">
                  <c:v>0</c:v>
                </c:pt>
                <c:pt idx="1">
                  <c:v>0</c:v>
                </c:pt>
                <c:pt idx="2">
                  <c:v>0</c:v>
                </c:pt>
                <c:pt idx="3">
                  <c:v>0</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1</c:v>
                </c:pt>
                <c:pt idx="19">
                  <c:v>1</c:v>
                </c:pt>
                <c:pt idx="20">
                  <c:v>2</c:v>
                </c:pt>
                <c:pt idx="21">
                  <c:v>2</c:v>
                </c:pt>
                <c:pt idx="22">
                  <c:v>2</c:v>
                </c:pt>
                <c:pt idx="23">
                  <c:v>2</c:v>
                </c:pt>
                <c:pt idx="24">
                  <c:v>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yVal>
          <c:smooth val="0"/>
          <c:extLst>
            <c:ext xmlns:c16="http://schemas.microsoft.com/office/drawing/2014/chart" uri="{C3380CC4-5D6E-409C-BE32-E72D297353CC}">
              <c16:uniqueId val="{00000001-DC98-4A2F-95D6-910EE5021C49}"/>
            </c:ext>
          </c:extLst>
        </c:ser>
        <c:dLbls>
          <c:showLegendKey val="0"/>
          <c:showVal val="0"/>
          <c:showCatName val="0"/>
          <c:showSerName val="0"/>
          <c:showPercent val="0"/>
          <c:showBubbleSize val="0"/>
        </c:dLbls>
        <c:axId val="1124434392"/>
        <c:axId val="1124433408"/>
      </c:scatterChart>
      <c:valAx>
        <c:axId val="1124434392"/>
        <c:scaling>
          <c:orientation val="minMax"/>
        </c:scaling>
        <c:delete val="1"/>
        <c:axPos val="b"/>
        <c:numFmt formatCode="General" sourceLinked="1"/>
        <c:majorTickMark val="none"/>
        <c:minorTickMark val="none"/>
        <c:tickLblPos val="nextTo"/>
        <c:crossAx val="1124433408"/>
        <c:crosses val="autoZero"/>
        <c:crossBetween val="midCat"/>
      </c:valAx>
      <c:valAx>
        <c:axId val="1124433408"/>
        <c:scaling>
          <c:orientation val="minMax"/>
        </c:scaling>
        <c:delete val="1"/>
        <c:axPos val="l"/>
        <c:numFmt formatCode="General" sourceLinked="1"/>
        <c:majorTickMark val="none"/>
        <c:minorTickMark val="none"/>
        <c:tickLblPos val="nextTo"/>
        <c:crossAx val="11244343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Histogram Chart</cx:v>
        </cx:txData>
      </cx:tx>
      <cx:txPr>
        <a:bodyPr spcFirstLastPara="1" vertOverflow="ellipsis" horzOverflow="overflow" wrap="square" lIns="0" tIns="0" rIns="0" bIns="0" anchor="ctr" anchorCtr="1"/>
        <a:lstStyle/>
        <a:p>
          <a:pPr algn="ctr" rtl="0">
            <a:defRPr sz="1050"/>
          </a:pPr>
          <a:r>
            <a:rPr lang="en-US" sz="1050" b="0" i="0" u="none" strike="noStrike" baseline="0">
              <a:solidFill>
                <a:sysClr val="windowText" lastClr="000000">
                  <a:lumMod val="65000"/>
                  <a:lumOff val="35000"/>
                </a:sysClr>
              </a:solidFill>
              <a:latin typeface="Calibri" panose="020F0502020204030204"/>
            </a:rPr>
            <a:t>Histogram Chart</a:t>
          </a:r>
        </a:p>
      </cx:txPr>
    </cx:title>
    <cx:plotArea>
      <cx:plotAreaRegion>
        <cx:series layoutId="clusteredColumn" uniqueId="{489290BD-CB1A-441B-887D-0EE00012FB4D}">
          <cx:spPr>
            <a:solidFill>
              <a:schemeClr val="accent6">
                <a:lumMod val="50000"/>
              </a:schemeClr>
            </a:solidFill>
          </cx:spPr>
          <cx:dataId val="0"/>
          <cx:layoutPr>
            <cx:binning intervalClosed="r">
              <cx:binSize val="1"/>
            </cx:binning>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Pareto Chart</cx:v>
        </cx:txData>
      </cx:tx>
      <cx:txPr>
        <a:bodyPr spcFirstLastPara="1" vertOverflow="ellipsis" horzOverflow="overflow" wrap="square" lIns="0" tIns="0" rIns="0" bIns="0" anchor="ctr" anchorCtr="1"/>
        <a:lstStyle/>
        <a:p>
          <a:pPr algn="ctr" rtl="0">
            <a:defRPr/>
          </a:pPr>
          <a:r>
            <a:rPr lang="en-US" sz="1050" b="0" i="0" u="none" strike="noStrike" baseline="0" dirty="0">
              <a:solidFill>
                <a:sysClr val="windowText" lastClr="000000">
                  <a:lumMod val="65000"/>
                  <a:lumOff val="35000"/>
                </a:sysClr>
              </a:solidFill>
              <a:latin typeface="Calibri" panose="020F0502020204030204"/>
              <a:cs typeface="Calibri" panose="020F0502020204030204" pitchFamily="34" charset="0"/>
            </a:rPr>
            <a:t>Pareto Chart</a:t>
          </a:r>
        </a:p>
      </cx:txPr>
    </cx:title>
    <cx:plotArea>
      <cx:plotAreaRegion>
        <cx:series layoutId="clusteredColumn" uniqueId="{B59F3C93-39CA-4900-BCFC-8BF016029B52}">
          <cx:spPr>
            <a:solidFill>
              <a:schemeClr val="tx2"/>
            </a:solidFill>
          </cx:spPr>
          <cx:dataId val="0"/>
          <cx:layoutPr>
            <cx:binning intervalClosed="r">
              <cx:binSize val="1"/>
            </cx:binning>
          </cx:layoutPr>
          <cx:axisId val="1"/>
        </cx:series>
        <cx:series layoutId="paretoLine" ownerIdx="0" uniqueId="{5AE063EB-F9AB-4C42-9F98-1D2533A46D0B}">
          <cx:spPr>
            <a:solidFill>
              <a:schemeClr val="accent6">
                <a:lumMod val="50000"/>
              </a:schemeClr>
            </a:solidFill>
            <a:ln>
              <a:solidFill>
                <a:schemeClr val="accent6">
                  <a:lumMod val="50000"/>
                </a:schemeClr>
              </a:solidFill>
            </a:ln>
          </cx:spPr>
          <cx:axisId val="2"/>
        </cx:series>
      </cx:plotAreaRegion>
      <cx:axis id="0">
        <cx:catScaling gapWidth="0"/>
        <cx:tickLabels/>
        <cx:txPr>
          <a:bodyPr spcFirstLastPara="1" vertOverflow="ellipsis" horzOverflow="overflow" wrap="square" lIns="0" tIns="0" rIns="0" bIns="0" anchor="ctr" anchorCtr="1"/>
          <a:lstStyle/>
          <a:p>
            <a:pPr algn="ctr" rtl="0">
              <a:defRPr sz="700"/>
            </a:pPr>
            <a:endParaRPr lang="en-US" sz="700" b="0" i="0" u="none" strike="noStrike" baseline="0">
              <a:solidFill>
                <a:sysClr val="windowText" lastClr="000000">
                  <a:lumMod val="65000"/>
                  <a:lumOff val="35000"/>
                </a:sysClr>
              </a:solidFill>
              <a:latin typeface="Calibri" panose="020F0502020204030204"/>
            </a:endParaRPr>
          </a:p>
        </cx:txPr>
      </cx:axis>
      <cx:axis id="1">
        <cx:valScaling/>
        <cx:majorGridlines/>
        <cx:tickLabels/>
      </cx:axis>
      <cx:axis id="2">
        <cx:valScaling max="1" min="0"/>
        <cx:units unit="percentage"/>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_xlchart.v1.4</cx:f>
      </cx:numDim>
    </cx:data>
  </cx:chartData>
  <cx:chart>
    <cx:title pos="t" align="ctr" overlay="0">
      <cx:tx>
        <cx:txData>
          <cx:v>Box and Whisker Chart</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Box and Whisker Chart</a:t>
          </a:r>
        </a:p>
      </cx:txPr>
    </cx:title>
    <cx:plotArea>
      <cx:plotAreaRegion>
        <cx:series layoutId="boxWhisker" uniqueId="{F51214FA-EC5B-48AA-B230-021470B56A0D}">
          <cx:tx>
            <cx:txData>
              <cx:f>_xlchart.v1.3</cx:f>
              <cx:v>Volume</cx:v>
            </cx:txData>
          </cx:tx>
          <cx:spPr>
            <a:solidFill>
              <a:schemeClr val="accent6">
                <a:lumMod val="60000"/>
                <a:lumOff val="40000"/>
              </a:schemeClr>
            </a:solidFill>
            <a:ln w="12700">
              <a:solidFill>
                <a:schemeClr val="accent6">
                  <a:lumMod val="50000"/>
                </a:schemeClr>
              </a:solidFill>
            </a:ln>
          </cx:spPr>
          <cx:dataId val="0"/>
          <cx:layoutPr>
            <cx:visibility meanLine="0" meanMarker="1" nonoutliers="0" outliers="1"/>
            <cx:statistics quartileMethod="exclusive"/>
          </cx:layoutPr>
        </cx:series>
      </cx:plotAreaRegion>
      <cx:axis id="0">
        <cx:catScaling gapWidth="1"/>
        <cx:tickLabels/>
        <cx:txPr>
          <a:bodyPr spcFirstLastPara="1" vertOverflow="ellipsis" horzOverflow="overflow" wrap="square" lIns="0" tIns="0" rIns="0" bIns="0" anchor="ctr" anchorCtr="1"/>
          <a:lstStyle/>
          <a:p>
            <a:pPr algn="ctr" rtl="0">
              <a:defRPr sz="1050" b="1"/>
            </a:pPr>
            <a:endParaRPr lang="en-US" sz="1050" b="1" i="0" u="none" strike="noStrike" baseline="0">
              <a:solidFill>
                <a:sysClr val="windowText" lastClr="000000">
                  <a:lumMod val="65000"/>
                  <a:lumOff val="35000"/>
                </a:sysClr>
              </a:solidFill>
              <a:latin typeface="Calibri" panose="020F0502020204030204"/>
            </a:endParaRPr>
          </a:p>
        </cx:txPr>
      </cx:axis>
      <cx:axis id="1" hidden="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plotArea>
      <cx:plotAreaRegion>
        <cx:series layoutId="treemap" uniqueId="{B510AB27-C251-4F04-834F-BDAE7B750D95}">
          <cx:dataLabels pos="inEnd">
            <cx:visibility seriesName="0" categoryName="1" value="0"/>
          </cx:dataLabels>
          <cx:dataId val="0"/>
          <cx:layoutPr>
            <cx:parentLabelLayout val="overlapping"/>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_xlchart.v1.7</cx:f>
      </cx:numDim>
    </cx:data>
  </cx:chartData>
  <cx:chart>
    <cx:plotArea>
      <cx:plotAreaRegion>
        <cx:series layoutId="sunburst" uniqueId="{44024707-FE48-4262-8108-9371757E9690}">
          <cx:tx>
            <cx:txData>
              <cx:f>_xlchart.v1.6</cx:f>
              <cx:v>Count</cx:v>
            </cx:txData>
          </cx:tx>
          <cx:dataLabels pos="ctr">
            <cx:visibility seriesName="0" categoryName="1" value="0"/>
          </cx:dataLabels>
          <cx:dataId val="0"/>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83AA1F89-F00C-4EFF-934E-211AE0A8C12D}">
          <cx:dataLabels pos="outEnd">
            <cx:visibility seriesName="0" categoryName="0" value="1"/>
          </cx:dataLabels>
          <cx:dataId val="0"/>
          <cx:layoutPr>
            <cx:subtotals>
              <cx:idx val="0"/>
              <cx:idx val="3"/>
              <cx:idx val="8"/>
              <cx:idx val="12"/>
            </cx:subtotals>
          </cx:layoutPr>
        </cx:series>
      </cx:plotAreaRegion>
      <cx:axis id="0">
        <cx:catScaling gapWidth="0.5"/>
        <cx:tickLabels/>
        <cx:txPr>
          <a:bodyPr spcFirstLastPara="1" vertOverflow="ellipsis" horzOverflow="overflow" wrap="square" lIns="0" tIns="0" rIns="0" bIns="0" anchor="ctr" anchorCtr="1"/>
          <a:lstStyle/>
          <a:p>
            <a:pPr algn="ctr" rtl="0">
              <a:defRPr sz="700"/>
            </a:pPr>
            <a:endParaRPr lang="en-US" sz="700" b="0" i="0" u="none" strike="noStrike" baseline="0">
              <a:solidFill>
                <a:sysClr val="windowText" lastClr="000000">
                  <a:lumMod val="65000"/>
                  <a:lumOff val="35000"/>
                </a:sysClr>
              </a:solidFill>
              <a:latin typeface="Calibri" panose="020F0502020204030204"/>
            </a:endParaRPr>
          </a:p>
        </cx:txPr>
      </cx:axis>
      <cx:axis id="1" hidden="1">
        <cx:valScaling/>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chartData>
  <cx:chart>
    <cx:plotArea>
      <cx:plotAreaRegion>
        <cx:series layoutId="funnel" uniqueId="{D26FD6B4-0C87-4E61-9D7C-63D4AD1CADC9}">
          <cx:tx>
            <cx:txData>
              <cx:f>_xlchart.v2.13</cx:f>
              <cx:v>% Outstanding</cx:v>
            </cx:txData>
          </cx:tx>
          <cx:dataPt idx="0">
            <cx:spPr>
              <a:solidFill>
                <a:srgbClr val="44546A">
                  <a:lumMod val="50000"/>
                </a:srgbClr>
              </a:solidFill>
            </cx:spPr>
          </cx:dataPt>
          <cx:dataPt idx="1">
            <cx:spPr>
              <a:solidFill>
                <a:srgbClr val="44546A">
                  <a:lumMod val="75000"/>
                </a:srgbClr>
              </a:solidFill>
            </cx:spPr>
          </cx:dataPt>
          <cx:dataPt idx="2">
            <cx:spPr>
              <a:solidFill>
                <a:srgbClr val="44546A"/>
              </a:solidFill>
            </cx:spPr>
          </cx:dataPt>
          <cx:dataPt idx="3">
            <cx:spPr>
              <a:solidFill>
                <a:srgbClr val="44546A">
                  <a:lumMod val="60000"/>
                  <a:lumOff val="40000"/>
                </a:srgbClr>
              </a:solidFill>
            </cx:spPr>
          </cx:dataPt>
          <cx:dataPt idx="4">
            <cx:spPr>
              <a:solidFill>
                <a:srgbClr val="44546A">
                  <a:lumMod val="40000"/>
                  <a:lumOff val="60000"/>
                </a:srgbClr>
              </a:solidFill>
            </cx:spPr>
          </cx:dataPt>
          <cx:dataPt idx="5">
            <cx:spPr>
              <a:solidFill>
                <a:srgbClr val="4472C4">
                  <a:lumMod val="40000"/>
                  <a:lumOff val="60000"/>
                </a:srgbClr>
              </a:solidFill>
            </cx:spPr>
          </cx:dataPt>
          <cx:dataPt idx="6">
            <cx:spPr>
              <a:solidFill>
                <a:srgbClr val="44546A">
                  <a:lumMod val="20000"/>
                  <a:lumOff val="80000"/>
                </a:srgbClr>
              </a:solidFill>
            </cx:spPr>
          </cx:dataPt>
          <cx:dataLabels>
            <cx:visibility seriesName="0" categoryName="0" value="1"/>
          </cx:dataLabels>
          <cx:dataId val="0"/>
        </cx:series>
      </cx:plotAreaRegion>
      <cx:axis id="0">
        <cx:catScaling gapWidth="0.0599999987"/>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series layoutId="regionMap" uniqueId="{FE3BCA1C-CB59-45BA-89D0-BA0F071ABFE4}">
          <cx:tx>
            <cx:txData>
              <cx:f>_xlchart.v5.17</cx:f>
              <cx:v>Avg. HH Income</cx:v>
            </cx:txData>
          </cx:tx>
          <cx:dataLabels>
            <cx:visibility seriesName="0" categoryName="1" value="0"/>
            <cx:separator>, </cx:separator>
          </cx:dataLabels>
          <cx:dataId val="0"/>
          <cx:layoutPr>
            <cx:geography cultureLanguage="en-US" cultureRegion="US" attribution="Powered by Bing">
              <cx:geoCache provider="{E9337A44-BEBE-4D9F-B70C-5C5E7DAFC167}">
                <cx:binary>1H1pbxu5Eu1fCfL5tYds7hd3LjDdrX3xOskkXxoex+m92fv2619Jih25o0x8cf3wIEygiRZKRR5W
sepUsfLvh+5fD/HjffGuS+K0/NdD9/t7v6qyf/32W/ngPyb35UUSPBS61F+riwed/Ka/fg0eHn/7
Uty3Qer9ZiJMf3vw74vqsXv/n3/Dt3mPeq0f7qtAp9f1Y9HfPJZ1XJX/8N7Jt97df0mC1AnKqgge
Kvz7+0X6JbhP79+/e0yroOrv+uzx9/cvPvT+3W/jr/rhZ9/FIFlVf4GxRF0orJRQSDHKpJL0/btY
p963tw3JL0yJJeIK3kVISPz029v7BMa/QqC9OPdfvhSPZQkT2v//aOAL6eH17ft3D7pOq92iebB+
v7//Mw2qxy/vbqv76rF8/y4otX34gK13U/jzdj/n314u+3/+PXoBVmH0yhEy4yX71Vs/AGPrWBf3
X/TT6rwBMvJCKckYopghohAnL5HBiF0wKiThBBGBkQLkDrvigMxrJDoNzfeRI2zsy7PE5o/4/u/7
5C2VxrwQnFOTIwmPbK8UI6WRFBFiIoJN9hKWVwhzGpXngSNQ/lifJSh3j909KPOb2TF8QTmRVGJM
ESZcmC+1RakLAoAoIUxFlYmlfPrtg7b8UpzToHwbNoLk7q+zhOTGB3v6blHG9+mXp9X53+0YxRfc
lKbaHy5EgDocq4rAFwzAQJwywbBiZHS+vFam0/C8HD1C6WZxliiBHSijNzRmnF5gShlmSmETjhEC
mnGMEGbmhSmUJPCWybHA6mlvHDTn1/KcxuZp3AiVP1Znicr2sX03v0+y0g+Kx6cFegPlIRdcMo4V
YdSkElHxEpyd+gjBTYUkfIRRPgLn1WKdxmg0fATVdn6WUNk6TR8fquChrt4QqB0QoESEMASqAo7y
CChwGYgEV3rsD7xSmtP4vBg8Qse+O0t0NgGgU+rqDS0c5ReEKkyJkqBIhO085WMLp8AC7uwbMU2T
Mz5G6FUSncbnaOgInc15hjl/FMGg3zT+pBcmnCugGFRRcN1+iHIwuA/gHCjOmDh1+vxaoNPQPM9k
BMwfn89SbZ44gnf66zuI3+rk7+ANNYhALApnjxDMhOPocMwca5AQFwiDlycFE8Sk5thH+G+lOw3Z
6W8Z4efYZ4nfH0V0n5ZvGhHRCwkEAoSgHKA58APHmCnzAiwiZqBXkmMCGvh0Gn7z614h0Wmcvs9l
hM0fN2eJjX0fB191kb6pRokLE/SIKyyBWTvQBMfoYKwuwNyB442YKQjdeeUv2J1XyXQan+P5jBCy
/zhLhD7eg9+depVOn1bpDVxvcUExJoJgoBVMARi89BqwiS4YA84BmyZjcu9VHCP0OplOI3Q8doTQ
x/NEaPv4d/G2cSvwCqAZAJAAEKgAx+0lPsD4SIyA7gEbSDmcTE9b42DeXiPQaXC+jxxBs52cpfJs
ggc/8O7fUnXg6BFUKCHh3KFAt43IOMkgGEKQdIDUA/3mkB+rzmskOo3N95EjbDbnSfY4j/F9e/+W
jAIkfBACbZBsBwze68XxwSMYEKlAaxNg5fZaBWmHY2xeI9FpbL6PHGHjnKfeXPrBG6Z7KILjhjEI
VOHEAT5uR4Qe4yKBQAAGjoFKAcmwyyy8xOVX0pzG5DBqhMflefI6W11U/jvnPnpb8gDcAMgsIImB
OJAc/OSXuGAEwPFdCGuipwTqsb68VqrT+LwcPcJp65zleTOFTGnw5f5p+/7vnpopL5hiDJuQJd2l
fnbR50h1qAT/zZSEUrGjeJ5+++AKvEKg0+g8DxwBMz3PlNzHXkO1gfe0OP87MNSEFLbikDUA/oYL
tWOnj4EB9wxc6J21A8J0xxuAn3CsO68Q6DQwzwNHwHz8dJYaM3vUhfem0ad5wSmw0RK0AXJvnI4P
GwJGjxJBkTypMa8Q6DQwzwNHwMz+OEtgVrBb64eof9q2/7vKENAIiPdNCYT1qWwcuM6mFAK8ag50
3I+8wGskOg3N95EjbFbnqTRzcJyD4O2Q2RMy4DlD0QfZaYY5rsdhUI9jCqo4vC0P9TrHxuzX8pzG
5WncCJX54iw1ZvHl3n9Lr5leEFhrYVIMjrEp1ciQQTXIBWeKgMKYJlRK7by3Y1B+Kc5pTL4NG0Gy
OE9/bBHHQaqDNyzGgVgGAyIUitegNmqXTzs+9aWCggPwpNlT8dQownyNPD+B5XkmY2TO0yHb3Bf9
2xbj7BI5u/OFqR0JsLNSL7ERHKJMDBm5Z1L6WFteI89pZL6PHCGzOVOd0e0bBjDgJyNBORMUatd2
+bVRlYciF+AhI44RgRKDHxLUi18IcxqSw6gRHIvz9MM+BOAfv3V+BgLK57KaH2kyecEVFN5QE3Eo
zdmHNseq8hqJTuPyfeQImw/nic1a10H5xkXr6AJKOcCCMVj4HTczsmIKQ+oTHILvVQUvT/1XiXQa
naOhI3jW5wnP6q3TzvKCAnEMlbacSyjqRCM3WUnw2MDKgSmTUh7ImmPF+bU8p4F5GjdCZXV7lm7y
5j5IH5827f8eVVIGFVC7MhqoETRNypF6eexzdWFCmQCFU0gggAyPXLJfinMak2/DRpBszpPu39yX
5f2DX5ePVVW+ITTmBaT5ARcOddCnSmug/gnB6Q9pMmCZD8Vrx/ryarF+BtGLWY2hOk+bttFp9aa3
pCjUN8HaYwUeGjDJP5ThQnUNEGrgMEAmel8qALUCL0D6tUA/gedp4BiYu/M0a0FZ7v5k2RsSMwQy
Y+YumuEICOVD8dko3txVdT4zAD8Yt9cJ9ROAjgePQTrPs2f72Ny/ZXoGMs5guyDbjKFcQwHjPPLW
MObA0TACKZwnuuBYd34tzmlknsaNQNl+OFvN0XXxlmoDjhiHOgC4Xwg1TBJOlpc+wa4+EBjmI55m
ZNNg5/9KotPIbJ5HjrDZnOf9wt0tieVjUT72Tyv0Bh4bUGiQzoQLUVASrSBZAyfKsVETwGsKiH8Q
/Me/5Txfas1rZDqNz/F8Rghtl2epPbsZbR674OENqWdCL+CsgZu3UJyuwKP+4d4U4hcYcgXAIUDx
ANqTOmOEfi3TzxF6GjtGaHO2CH3SRfSGGgTJZ6JMqGMSz/WZLzSIwb1EhCgo0eFKKNi/MT6/kujn
6BxGjrH5dJ7Y7Atr7PtCQ6Lg/mmV/ncbRyBhRiA3AzaOYbg5sKtAf4EQJAqgTG1/7+1EAeerpfoJ
SqPxY6zss8Dqn1slHPbzAakXn/zvu0RADwIGNRz0W8XmS6Sg1hYoHYJMhcXuluL4GuKog8PPxToN
1Wj4i5mcR3uIyyiGvOeb9iAA5dnVM3EGDsCpnAEUEny7ifjDncPXSHMaie8jR+pyeZ7Xdi+LR+9N
Lw0QOHQk1M9CxhlKOH4g2g6XBqBJAZQ/w5U3IOSezOmhFO3X8vwEl2/zGKNynhduPj6W1bvveZBj
c/Figv+tFYOczaFdxw8paQSXbeCqx7f6wR8uC7xaoNPojIa/mMPv7z+eZ0R69ZimZR8392+ad4PS
AQk5nd3dgOdrGy98AnEhiYTENYJrH7ugdcS0vVaq00C9HD3C6eo8ydBbXUNZ9P8D7w1MHfQlghgI
wptdCnSUtJY7JKGAEGPMxP5i9UtT93q5TmM1Hj9C6/Y8/LcXUkODr8Os3ryIHWJVAvkd8LHNQ4bn
pf+2K2I3gdZWeHef7cAFHcdCr5Xqn5B6mtOLGcOEnbPws19IDTjdgfWDfmaPb5ikg3AILhoqBddv
4GF3F/4lSNCKDeo94dboT3p9vEqk0wgdDX0xUZjnefYp+LO695/MzRsEqsBgm1DUiRBcAfnmtR0f
SmDidmzc6fYRvxLlNCKHUSMw/jzPrM+HxyKBPNbb4UEp1EsxE/6Djl4nmhYKKG+HWwcKHAR5qMV9
+u2Dl/0KgU6j8jxwBMyH8wTmY1A+6LQM3vbqJ/DVQFsfWgr84GgruPkJmEFJ7r6X1LgN26skOo3N
0dAROh8X/3+OmJ+3m3zuyOncV/eTfSvPo46T//zufvbQX3Q09N0/REmHtxZffn8v5e7e4HOH0N13
fBt40IzvdzTHYx7vy+r39wZcDwU3gUBTCSAeIF7a9WtpIVw7vCWgPB7KeqHXDtpXKaY7jm3fZBTa
VEKjREX2FUG7DGy5c0vhLSgXgmv2DC6hMLifBfcanxuoXum4h+D8eTW+PX+X1smVDtKq/P09JKje
v8sOn9tNj1Fol8Axhu6L0FdhV96K4P2H+xu41gQfx/8nChs/xIPK502kuSObbDngJp9CyL5sme8u
g4SVE4/2gUUsqoJsaTR80gZ5OsdN2zlJLirLK/PQYjjx7NAorT6kzNK41k4fiXzFwjq2pkj41SQr
K2/VpP4ESd1YWdSYTqvNalUmhR1H/routTE1vM+SZ6VTsYrbJef1KpCeZxOjQg7O/XsEVmxWCr5t
WZ8sgsy0A6g0WEXcSX1ELTZIbxL0+jHSyTCjJQunEqZoR42aNGn5F+3YVmcwLUysoo4/U6OQjkvr
WdflldP3XNrKFx96grxJ5LtbSQpjops0mhQmEhO38DN7cFFkpWzmJozd6jBeIa9oLaNmld24/rDi
vTdLBzrLRJBvCszcSS+VJZNuIWs0zAWq8iktoyvT8z5zN8a3Mqi1Fcm1GybFMhl6bKP+rtZuZxki
9q3KL3KLyCG3aSiE3eVFaA0e+jSg0pKpVvZgstu2NbNJR6Po1vXEpyCbFvGGFDxbtFXpTwqKH4dU
tHYosi2OTWyrXtldX5eOmfTIKsrgc60ngWeYkzAqIksnuLP7oKomvJ0kqsqmSZIgi1dT2ENfo1Zr
m2Sss4qwus28jFgcA/ZTZFYfEtOLnaErpcMGb+VzbjfS+8KMyLdSN/Et7JvXRWNes6gubaUi32lr
v7GCRlvTSz8yt0XUtg7yoq89DZ1YLIcGEc/COtnUQWgllN+5bupbouS5XRb9imXBMFVh/gVrxiyW
98KJOM9sFiZXPvwQJx2yAlFtKp0TqzbN69TwrJ6ItdvUG+yq1PK79LYJqsAOXCTtoqrsrs1CK47S
xuq9chFJ79qUyVr3yZqhv4ssucryaNkZeWp5rhtNwhBAiXrvs+Luos/4NjPsQUeLmJDrqI8+56wJ
LaH1bR0lEyHT+EPUuHZnDUnV2RnxfceNUOEkwpjXqG/sIEjtzL306vyyI+7EFSG3Ihdm3tS5xVll
2mVdW1mC8TRpTG0Z+ZBZNfJqu4/nxDOySdKZdlHrzG4qT1sJ6LiVNd1cty2d8lzM66xQtjLabtGg
yPES7du4I+mMpHFmi7xIrQz1iyD07jiWnZVWVW75KPkayhtV+auylflEK3zpUmNZea5h1YXgm17e
1kXZXvIiWSeIz8SQ3XKjr24MN56qJrdSXPgfSBZPujb4ik3HTZJ0Ebds7spBWpJV+WXJ1Tzsb/ue
lJO4w9WERvKu9jci5sUkjlxbd0Uwq+KstZDKtF0m4Zq7kZh4JEJWmKAU5M+Vw0tqlRGYmqhogkX2
dxEz94ptSexXS0WMrQCjM812ts0IBsPSrhc6Lv7Yt52eeqi5SQJhOKaMrUaEiVX3prSqZZkSG4ui
cFyuM4cabTlpeX6d93G3JkMXWGalKiuvem/ik7SYpEFGZ4n2Ugv3YJ2a+Ebmis6TANko6supG5HW
EnU1TKmPLlUzqKmrrDavte0G/q3282ES++ltWfm5FVbJ1zh08awavHTa+/hBBEsjGfCyvXXLcN70
xEIptbBheQpfiRzHjurbbdNfmyRcVSlOLUJ8bmeJ60gXPYRBEziJyT4MZnobeHVgNRAQ26x2+YrT
VKzCrsGLlPeTRibe1Mu62oo7Xa8yc0imLQhA8qpYBbVZrMw2jCaVMXxpos7x3X5K+u5DiJkE2xBG
VsPkjHhVNe/r4Fp0ZTdTWDeOdiWcG6LgK2gb4y2y2nNE8qHYGX4Td/UK4S6baOhCbiUIVfNBBysa
xNiO3FDZsFuiNYtjG3u9v4hlM9NRy2a1bDswOmBHexUMjtJpYaeu2VgJKb+aokyszB2MVdnnxiqI
SzbzGvPKSBlbpU2Q2ZGRGrYf58nKj2tkRyH8nMFFOE/bYVuFOJ0bhd6QrkcriRPmwFI4rdf5lp+r
aC1S8lHVQziDJixq1Td5NoeChY0OEbPCtA8nfkG5E1SUH6QodqLs5cmHr74IxXL/JKnabg4b7SBl
6kfdKqqrYFZ6oMuZuWz6nCXf/poHfCGrD0zpYelxcqehdZ9j1P68h05X04Ka1x1J0mXcWo0fkSUX
JVnu/5ZCwn5Jjb60qpAhRw/N14Tl3lT3eW6Z4V9NDK+6PJ7FeT3YhUkzC/X0yktpNOnVsImr3lx6
JE0XOPbsuhbdrDWGTd4hYh03IX/hujzorC8Cz//W/v356X/udAJ/9l3Jv7+46x7//Rn0Mzm0nf/H
T8Gt2p37Vo4/tHNAn7/re//zndf33Ax95EYeGtX/xMf8xzdf54BCPp7/owe6K9U4Trvv3Lpvg55c
UKjuh1JLKPijGO6U78n6JxcUwguOwPn81kxwF35880GhBBqBbkIlLdScQ4pm1yD6mw+6a72hoLWG
gqwM9HHa9Sh+WoAXQILTfcIHxTCdFy4o9GsFVdh3At11jBi7oLjheYOQpxc98uLLBsXVjQsnWlj7
VlsngzNgdwBFpnbtuV8Zj7z5ELcSaLJnt/2UFPSEFHAJYn/LCxzsXaB17Ag3JTKGXOJ0kcYqn2bM
vW1UshmaHm/ZQJJpnxSbggu78U2Le9iYeKz62neZP/PZEFrULIrDlj+03T8hkjn2zWFh6K4KE0rM
geeCWwAvRSoMYopMonRh9hkcYrFROagesB3H4ktShegq7up5rstqRoj3N0QS2q4hJ+3ATQ9wT40b
NxViUqdtPYNyahe+IAEXRA2RnSKT2QIZ7SwjObaFrryJzFzmaFHM4USbtyZ2l4bX/fmLRQZGbgw1
1CzCbtvdZABmaLTIuYHKTpdFukBqQCsiOjyRvi4mWeCCOwnHounCyV5GnTnHcGxGSW2VxOa6ytay
S+8CLczL1JQfXRMpqJr/xw0AW/0H2WCjQ90/mGO4Mg77/XgDVGUVFq0UyaLy2hu35U5LULzQiPcz
D4IOq1S+tnuSf2KqrpYxMxPLbPNFzP3OJm40XCbGpYf6X8r1w8aEbhBQdgM6wiF/AHXvL+UKkdFl
ZlmoOY0WeZUKm6Dat5nRF1aG0zXESVbvV2oy4DScmV77IUta7eg0B+eSDXiTNP4vNibbwXQcNIIJ
QYRLc1fIBU2RdrV2x0vVlxgNnts1cxLidspC11iBvzdBpjQ2Kg6K29jdRCbxrvM2Du9SzCc963x7
oDyYJkXTWcjNum1KtbB0Y9RO08V02RNvkeoBfSxazxKNW2wGEg9WLA3wRyJ6x/sOr3mDlrSm0xSH
xQZ3lyFk+hedoZkFZ+LgBJ0BsVZHJo3b/w3/JkZjS0N101LrNS1FYxVZuWBEf4J/zMS0upLEVhzi
OTHKLWkLY6p10W+L1JF9/zUIc3OCfF47ncgaR9C0s6q66yZcFYEzqKG12rRtHPAK7/55J8LN3x/0
BFoj724Eg94jhUw6WuA0UdILk6qem21tcTPRW+K5qzxVamWGpFiEuQfRRi6bq87ttl1Kh9UQpelV
6KdXRg2eCK+MyEmx4a1UUwDdKPppn8MC9fWX1tcw9z53V5E7uCvfFQ9ZHgazIOgVrK/pgFVqHS6M
7JNbRbbvS2XHnVnOtGuKZWvSq0iad6r3m4VfCrQ1CnjY/y1SnreseH3VKIjMiN/zSWlg/3L/EPtq
i12pF63G7qTmeiXK9AZgrLdx1XXzsmL4rqFpf+27lx14xFdpleAZigZ8N5S1HZWFf6nCLLfaHhkT
2DyDU3oON3UMbmASzjLEChvjzLOZLvOpD1TJIkvDBaVDtKlUFm1M9ndfm6nTddjbmLGPpsNQxws4
4BzE63AKyh3YyCyiud+XdM1bzwnXEdbVmkuQvsrjYIOD0oYA17tOwo+9UdZzONpKy8dDv0qLBm9T
CACMvt9yga4kyw2nyYBgwGaq1q2fFwvKtFjGqBMQz2Z4ARV+oVOhpLFa2usVlnVvcT8o13Wg7LAa
+qXh025dxtk0Tmoyj0r3Pm2aP2WmJfhxgBGP/cLOfYId0ZbVlBD0ifkKL708jq2uZWwdVnpBEmPr
ZVU6EUYs1nCqLlQuwA2v5CqpErL2cRRcu0YTXKNQ+ZZG+ZYUOp8ZRo5v61S4YJllavOOTuFSh7dm
Gcwxl2m/bQ3YLSbtO6uO+7UJ/iu1PJpfKx6EC00KNKuz6nNQeem67HDq9Aqi/lpQW0WsW/ZCtjbp
4ZQPDS+ZyIaa8CNxuKa7h7JHZO62/jYahDtVuPJtX2Mws7K7Cds0XRoMB5cd8r1p2FAgZmoUWCkv
4kXjk+FKpwG6cnlmBUEYLPK+vu+KvL+qE6O7aqrkg4qi1VBXZD5A4HtDUW5cBi0FfwOeEYru0qGD
RcZaXfZ9agEppZYsHha1p8Tl/oF5RbBQEiia/dNBpfLwRgT5X7tqWjnZv+aHQSvAQnWzxNTDev9h
4AoDh8mUTlQSyGkiUGNnXuldF7uHOBnkApTEt/ZP+xyMaUH8bkMLPtu/RFHqe3aLlyVJWhuqZ/yZ
aUbebZT6YuZFFNlgYIyb/QMK2dKP+2GLdp/wJarnsaxci2QbCAX41f6hMmFBe9o/7J8lhRy2MD2n
g8zbsi+bzGoCPwaSBB66xv0kBwERKBhtq6yrzrWMEGFLVHRSxEmyHLo8u1JxW1msU9Wtl4oJHLDD
2sjSZVgT9QEHSFhJW7a3BIJArL0PWZqIuc9EP69ZWFmal/WkqoGEQao0tnUZ1VY9mNru3Dz7JHOg
SPiXNoiCP6seNjFqSpvG7ANmpbKlTsQCUz+w6pwKJze7h1jX6qqQVizMzzIhzVVjUbfuP9S8WlFe
z4TvF3Mexlaaes28r3BhuYo5Ya3iVeyGiw70YmIAocDqNl6wmOWTsq3YBPjRdV1AxB4AJzCLaIwn
nhhau5eFtlTe9rM4iYap16LOasIIL1AWfDXBtE1V1lKwXLV04hbsRGFKbuPZoI3YBuLASYrOvfbj
5HNFan9KwfjOkzC10qKWW21UvmO4rVWiJpmhLKS20Zt/hhXvLTBd+RX30+sAtXduZwBb6ylpdzsy
FwLu1Ilj5U8g6N7EflAfVjOmg7EY0sKCf9uCLLKItlYQfmR1XV2hijthnnkH+zTEktz1sJeL8i+J
jOwaTqptQoZ2pQKV2sAT3QreBrOarTpwImZDDK+C684nBemyZdt2n2lJgeoIym1tthAytmAkuJQO
HZSyy6xNgOMc5r6U+RwT327gCz558XDLPY+uA69UkzQlehYBH4C6Vk2QCoxlnts+LgtgbnGyAvyu
pBe0q8oTVyIbOitCrpjkfWTY0hdzBu3WLANLuwZXeJa6aWpR6XJwNEg/HRKZO10AhJnhp51dGPhv
ZKQF+Kv1JAvDxG7TWq/ChoTwqcpfdwSvKl+2a+pNCE6HLa6bVapD4+MwzHuVUKc1/X4ugziakyDb
DrVMpxCQxTORp8GUGv5yaPupHzUfAw20n+zcO0Qi24sQu4283qG1jyzYjsYHr/ak43d6pupGOD3z
hiuZXxcsxEu3DLypyDqgdmtzsFAl4WBthpXsimjh993uIMDxJUokX6p42ARhaHuu3y6iPGHLTCbg
gXtwsvaZVmt/5wckxrSrWLHkHmXLoWyEjbw01A/A3EcOAmp0Tupsk8em3iL16LekWbou+QucGraI
WPEYhNqwc8iGLIxKXeKaiCXrB2DDeMImXhy281qQ7obTAa9SQeE4lkAvDmYkZqjqiquidhOrSTm9
16XMPgXC/9AAs7MkZSHtlmaBU8eJYUNSjSxo7RXL2l0WvMhmsoyZJYMmWqCcb/NmIrLAs9JS95ZR
JvM04lc4TPTMUE6WZXqRq6y3KqGlI8IwtKRwC+A8QXij8srrrFYb7WXGEuVBYLFeI7uqA7RRSTQb
vARPfXXXNHkBZgAYRlLt6D9J/TkLwk+53xubKiotCjPrjaK6pKFfWiUNklXnd9JRYe1ONfioed2Q
uSL5ZVw0xbwrp2VpZAvdZM286R4LlupNq2XrDG7xNRsksVoPDvCQZXYy5Asc5sZUerqYx5qQJRxq
6YQCeLbCZQChagq0bSSEU5ZgCmu3+2g2GbH9HqYQBUniRIY2FmYIu2n3HRVQ63aa4nwGO2hBasIs
NYSQ+zG9akJcYLvbiE06r4Kzx1Nq2sZ8naT5xHUzYx03FTD/BYucuhQT2CamA0x6EPLHmAbDFaSA
zECIBTCkclaE1IppL5d1VpuWH8hwFgBXYTU8hFCrie/q1qmNXE68rMhXkBAQ2id3RY0t6RVW0tX6
ozu02bQK1J1Zu4UVDK5Tt7m2QRxigd0odlms8M+6R18L5nHL7UV4U9QJCNeT+6YxBnvASTbFRqVt
32haoFebbBUH8DsxA9Wt6giOpirc8lKAb0qScG74XQS8Mjyt66Zbw8kCS9zIFZBZxrZhUXdbJ8ki
MiDZlLd8I1O/XWWcNVbcc3cDbqrpCDNK/sK+e2W0YfNIRLkA7mEji6yzTaoiu0hS4EKlYisFFP8E
NeaygzBu/0rQtnwlzbi38oFA0iEOsgJ2HHw224+qs1XRKGrRRPh2nAbtuqi9zKlRlNkpMIorLnrP
CnwIk2hhwlPD/QLXEONp22ZoGrDkcwEB2arxAm+9/9v+QfgN5GiQqG3maaOwckSNlQJKPDcbutx/
pAwgGZJXxqwb1FdRmYHToH5rsBDYRoObh4c0BvTyJnedoBGDJSD86svUCh2GdHwph+ATysN+aqAt
hpDumuZXXcz5lcHg9NFudoNik81zYHAso+mzm/1rNesK2ysayAlmxABX2sCTofeLGx35toScxdX+
mQvN45ZcQg5m/9SbM+iOPoVtnDo5T4IJVIxnE9gykKzhJrnuo0DbUVwEtj/0tVUA27LISe/bHcfd
FrXVGlIt+a0HvwHHxo3A0lsCZ5rMKQVxigLna6miP7HbijWu5ELSVjgUZd4UeT6+qSKMbnyObVqC
gG6l6FS3CCIw05sANdVaZr1TH5lOzEzMIdzQawn214auntpihnGJS4WW/YDQsh30kFj75yKjyBI0
yx2puRVCgLQyeiltM4l7uwQSDZhe74bUspgNpJOrzO/aZQOOXd12w3L/oGNZQ6bj+bnf9z7oWzdM
TFhnODJ7/hjgsp9wPOci9zMrZ9dxVjdLAUq0Ar+8sQbI8yVJphwYEa6E7xWzrsy3pjt4UzNgfxlo
AHUQKHXAb/i/3H3JlqS6luwXUQuB6KaA9130kZkTrcjmgIQA0Qt9/TOIrIw8ee87t2paEy11jrvT
SHub2d4cdOULcCSh3AxZeXYG+amt/a+stbOTJdu9HYH3Kkt+Hmub48Jm9/YkrpHh17aFO9I7T7Dw
9oIMV83xU2dCceyF251cee6xC4TeZMVi1l8amRdJ44hXCywxMbabCMGf/AquV+seXNhoI/Np0vU1
xyMYffMMfQtMsJ/C8dmq8iEZzWcQWib1K14m2VOuGMiSXtS7SoP5zEFSx1M3J6Sb9oL29zBOXvNl
h5F02s31trOdJlXN3iHikMmD0+Z3ReWzXc9g4TpA9UmVlTGb6gprRXa26HyYgi7tmvFod/ZbPTzA
zgcR2ACsNxpWDWkDchAucxIPtN5IabGTo0X20scz1RB+4nbdJnY4/KBWMGx9r3jTBUhCxBS/OrXf
HyoVawYLPcykfwDUlsyjTAUwpWOwLJdrAXbDb3N/T0T0ozP4n2Lodo3rH0jY2xvo9e99rqO4b4vE
qYmKrUqFCdQG2wl8UVy4lpUq4eyFbz1Ybt5t62YMNrqWX3U0wIhf4J0yTJoifEGsjLVhfsjjptPg
7mYTxV6bqbjmRRtj60xAEMMzLclfDKdaTaxKjYV92yIwBPqieSs+u2LhZe2ySbJGl9sFQa6U6b9j
4bhhGcpjBa3NLbQyL66moNm7Zf3X5GmaMOE5W6Ij7wX0yTVqvEPN+wgIqE+Olcwp/KvcffYj9akd
uDxyBReYRqxM8mgSZ6fpTl2jgvsiWKyvqv2C/HHqFZfkYkn20jYjj3nbvPlDD0rZb8yumzye+KNk
Cc9BWSJw5QFOe3GiAdFxKF0AZoGbXy0ZpT132mtfyGDb9dbLiOUHb38NT2Iew41S2L5CptoUPE6b
sJbl+15a0c7YD5G5DorXkEoodc85EMNWx+VQ+PGSKRNOue/sRlCSqmbleZTKgbP0bJPePtuTq1Lc
wh18oQYnEdQeXUg+1VKZerJtEmLZ4yHy+i8VgKN4Crtj7eh8i3UP65dn31xJgrscAHVl+XehOIx0
tt+UPTWJyQJ6EjKa98KuvjSwpXbFGN7bxr8Y5vCkQD6vXUhyEssx8rbFNPYb+TQBVN5bXIwpUOrm
Vjf8MaBFahkWnnHVxkR4wJMYMuhvwgKQsqjLNBiMf6IFnv5DoItmS8agT9d9AxqH52j23AMMhXNd
ZFNadPj1kor70J/Ycy2qLSiqF6hzprTKHLDM89AAqG7rxHBRpWQq7okVYd3SWX0kBtoXZRLuTDLp
OsaSAfd07GbNbay7a2GVKskFxosZNi23GYNb1OynrnESVrEwBjYx9QW0HrWZUjCs7hHiGeybZVBv
WWCeQy9URw/QtUnWake4knHH3Jj36ks4SBZr+6muoq1VTLTEKhSSoyqlc8wVfEoV0FQ2X0MjvwoA
FEcDG7ACzeuFx7VdgRfVOc8PPlf1UTm6PrZLsTbXghLDZfz/HWbK/332FETddp7yx9CpdkRNSTP6
n4OiGZKOSsff+BbdlnNV7MemjPbtMgHI1NHUocBuMsdt1Mq0z4PmuBajmMl2/p7DB3ftRMNYOzM5
8IO0Sphet0GBrRn4eF8xdS4iER6r0pWJVOXbXOosttwuxG0/WEfj3LoyGuBpWuEmKForJn4+bbNM
mAfWlFUcMFDaZMrug13bsfKRB+Nzi5Cx3QhF4NH2vPKosyjWbeucZmJSd6eiKYDcAbRKNIavti7r
p4jN9ZMJVFxlGpKW6WDVfnGc3HC+5jNvUi+wurSoFfh5sMrNKI/Mzu191lsKF24AkjFXB0OZBUS7
L53Y0lZ5hA4sBrhKHzUWLqWKI4je77jYAZZsyzvQqYJywhF9ytX8yZn66Drlxt3JyFdwFBPBDXbj
tqvhAc40HesQsK4EsjLIrL55oruEdV2dmqECJa9MatlVhFkcAJHOoUXqNk5oik9+WbYnVgFsYLyr
0g582bmQ1dUltfWionDaBrARDrLPxvvIisxCP/TfdJFDBNLvRtPTxyDI6x0egWrP8rx6qSt2qiph
vQ0M6B3eVTtedZnLK7ZoOErRuFEwxt8yBYxn4EkdaPp5zPJ7n/HgR5lP6di3iYM15iaZO56rTDRx
a8/7hnb+17JyQ7heHq6rDSBdDvlDpEHoQD/DEzjUQVpnXXFwrMmF4ICa/cAiszMVlo7ZlS72lr4D
NGfSWk1iZzeQK/Cog/yjExBkDf41azIJPLAmqeUP1jlorSydu4imcPb/cptuD4fSP/iNK+IsqG4F
GckTwLZjBkABNkoE3RI8uNmt88e2Z8NmaUG2QpKh7INrD4431qWx9i0doICZq6ccPkIiBnjBWVvy
RIRjvaN2n/hsFukAy/xeZ5dZeMFFtDX2Icv/1obdfPC+VLrvr9B2EK2tmHu2c1KuwomBLvEwCW1t
WzUGl6ktL6Go+JnISIIe1Cewk/UBa+ZlJGK4d0r/raAwiaks0xqI752wOytxcmxSRIdx4w8PQ4fN
uMvsMNWh+d415binjIrYArgag7eqtr4NArdt861oM2i4NO8ublhMqZgGeAnGjqdibvfDMH/O8x4m
+tSS6wpLQUO7A23kPxD7rXGp2lZ1jS2sDz/5qlBprnL3KLnxgGKoLUReuMd0C9YzMy98hl7RmadH
XK354FcRfKBiNNvKGWgchPMUR8Hg7IrMNluCGwxLhEx86EtMAXS4qzE/d9vXqA9kMoJGamZ7OI2y
PwPm9M6afA6G8lZ5XXufm2oAAp31F6uEYoViS2snSF28+fMcTdeoiuxzVvQbD6f3OPPqkzThdBp9
/yQc4V+reXrNKqu+Gxp2DvIBT+DkF4mtQdkUs3+LlLSSwoEUzGTdzQDazgIwNnQa+NbUTX7q+fBg
fEjMQu974+pN5TkC2hQLxrag86Zzq8VT74FMWiHs43IzTG6wg9Y0S/XUf7OnOT8Zy+NpN+p6P+6h
V+VQL+nhkjejk8gMSBoEHlMTejt3bt3UVirfrMhBV5Z+yvomj6Os2rfBVB3GYhwSHjZkPxc4HUih
fuVlGHxun2csyh7rb7Mztsd5LB4z7fCrmJVzKnqS+g21N3qOvLjIVX1hVkKQNv+IF+f4e4vybT7D
8cwB6E3DYO9MB/cfULF6xWoPK9wWW+OK6ktvDjPnx8Gl/Opb4JphJHV+bLfMvvEMllAA5uku77Ac
um1vnUVr4aBOdjd5AAN0ay4hZWQ/dEOxJXBCoIPVuC8Mzh8MW/+U1+FwGuroedJRs2ucliWkrdzn
gM4pFh58SPUelFBDNIJREc5JM/FjdKW/VVJYx2p44DocPo2z/QnKHhkHlal2OcElppKSnWpNfsiG
fE5y8PNzCWqMCN/d1cGoksm2x6uvwQErGH6ip2eTqeAQ6fqFEpGfvc5pkrlyoo1UzE3msstwE1rF
fYhDpDzUJoYijO3sfDeYLBl1sOfw/0+rzMyLZv9Uw2ZkPYAj6HT7HTzc5uJZ9nDUOVBTryYXnvsv
dkmHPdaqF1AVFsDzuum2ejEtSAvC1wk74EsO7j4nVCUkpxONdT/xDXYHqwdpUgA4gZptxNZ7pNwx
R0WLcUf5fCYwN87uUnAHK3KbDSc2wSJUdtjEA2ipI/dBNitOnqZS9jsmLJ5azQlIanmCIokk3WT9
JRl0TN3A1JNLw/FmFcXOCz/b3uw9dVbrPxmA/v1UfOb22ENeSNozlG/7YCI2XEQB9bOHDSCCn9jP
yrs2jQGfF/ZFygCcnUpJoRDLZJhUbUaThjTVSVsOHMRSXywBky+3qZtKzx906mT8hy8auR1yjx59
W4aHCFLZrAZzQARL/KCALM1fFFymc1BtZWaOvFBqwwBZxH6HBQM/UB+rDqxAHHVkq8cMoF8gZpo4
VjYeBHChdmpYu1dD16RshD63hpYi9jj2F+OwzMGOqKZr7oVkKySI+LHqnx2XT5C2MTGD0QbFJCt3
umQ8NhGW5KILbm3Tdrd+KdZlR+IJhg6l2Af6BtIStnrTh9U1WGhqqkl38fTNybx8Hwqs8KKCqGee
SXHLl1rArUWaPUJPOvn7SRJwo9GYjq1EH6sufj12ZyrkLoQZe2p97W2UKeQhFyU8hTwHyxrAA43c
56qV2CapbW8sygR27sy/TL0W+6m0L4WGxLOrylM0FfmhseW4x7pnNnjBow8wtux2sjZveeBm8JDL
6HEg/FL1rf2ZuaZK88mvNrYhd0MHx78sBwUNSqGTDrr3HW1r66hs+WUiTp4WU3RSlVctrHnwElUy
hr1/RMrI7KntyYlPej5l3uCkuQiGGCKfb3NO293M6mlj5c4pB2/0WdtZavzej1uYpFeiMnahWmQw
h8cNBYByHGHqkaAmX4up2Rpegj2AEVqFQP/KwWrBbTpAdnYjouHisumiJ1FFuyjvkwm261lL4Alj
6RwJaZtbY9c3QPSbonDUmx7tH142fPPqqt6zqJufFOBpQAtPXLl8P/UAl9b7Yb0zmK12FCbHRvWy
hnC8ZAeZ+XjOM447viueadvYSQg4Y9dVtL2v4JnOucNi2537pAFUBh7qy5j3JCHYNyDFrtpzJsgT
CHA7lRX4nBG+2xbIFtw+0J0JUuU+jEVJD00NpEJoAx1pW+uXKvJ+WJ1Bl5T2Dnam82wGWK2Vccxu
XYTdGqwSD2HTebr/NkGWcinbzt5BkInIhArMZiscazcgguNiuuAlr+v+qbIjesld56Vo7n3w/49+
4fGnqCVAqCtOdrmIIBOI7PZIJ6Wg4F2qa9uFrOm9ZuaoPa7NfKaQWXEeYa/rsSVwER2W91mZpBhk
c1yLqppeSVvIVEOCsQZYDIECc29LWx3fqwVo7cM0XwA218e18BZPLVrcrrVmDxy7R90DAMcjL2IR
utURiWKiRcYfsAKq6qVecZ/HWesKDxIFeWCclcdqIj+LKORBEfvNifSNfejc4XvRl81GmBkHmGZT
HXuI3Y9rjSBWBGu4/yoCL4c8GqDZ8b2qlyrPHPzQAKtR3nllCl5ZHQk2raNZirX5UXhBzjdNAa6W
e0V9XA+wHvD9UL/6WhqlJsjqfQkHzCBeRLKNp6eXdVqx9q0HKOwaP2n9CX8csFAQZ0HM+NIAIz3W
/oQLYYm8Ob63l84stwyw5hbamdHtklBWVdKNcPLB3dXHtfbRZLkFQzXrYSthxkf/evr/6Ptofsxz
QfMU8ceRZeZJYAfVANMeFzD/uIpr27IUrgTvsiNufhvEJadHRlsKWW/uu0nvlRBkRMVumsII0OHj
OsGiXyOnUwcdaNWdIgIV8HrcwFS4I9YqQ3QLmGGMrDWSh93GFv23j661HyE7P2d0Udjt5qA+fBxu
nfF+zFoD+KMK+rnSwSIMBK8/is7/WVub68DA4YHLYqAJV48RyM9Dr3IguKMvN5GFxwr66+4Iuyh2
Mlce1sucr7fbx2WVxXZcHqr1SdJ8aI5rMS416s8FWBKeb6xs0sdGVfroAJ4HqIfmR7H2lbmBZ2gB
NS96puJelvVm/SOZwEOyFnPQZpusaDXkImH1HIkRUifoBaQHAhk6lxYxT2yT69gt2m3gKxUjegbA
gD1vwjLYIZsjFFvhkxUObQy6eSfKSmOL9rdl03wvef5MqurBLQDBTnozg8qPAZ1biPMhkB3MOxho
zgnRESknBWTt8PBiUIfPkju30hHh1pmL72EEfwdE+LNf4wvLfmEW8UxbVf0azu4B4U8UMvg823Wu
e6G43WKowC5F1kB95OkXp/FuvSOyc0azbW4WsJmzMyv8/BjgB8YIU5i7r8DiwJWDGI0hACsUw5XB
AaHJiLuunzc9A/o/NxToZr/JpSwhain8A/PdC6O0jd3hohd6dejLuPPFzYZGns4dS4DWjYj9oGKY
U68bXqls74CY7Qb2TOyMpPkcflPea++XflL30aHLim9YrVOQgPg/Gd8JK4Req5m/GQP2npa43CBm
wzkK40x5z84UvFn2zkawSKKD/lvYg2eZo8CKHWSfiVlXmKScweDkDpwFbOOcyjj3hirhQ0Fji9mb
ARjQJWP8S8MbCddDkpg4+lBDbCHA3IwlfEvG7ngIPjGbYcpXlMWBClQSpa6kQwI2B4BMGDrbCQAq
7S296FEMXDeC0DEZPkrpx8TFmevgiR0RsXCwskEsvAICVXIJ/jwin2t/50Rws9wSJr5q2bYb2T3v
r1U9u5u6LBIaDSpGkr0y7d1khE8ru1CkML9ABPogB12yYxDbxLppBjBWQCUdh1+i1n2ceydKmN8P
CbQRD4CoLvjvXaxmDkUxh18VcJy9NiKx8IwTK796wdP5F+nT3gAnFR0Ibhj4B5rh5iLE2TNDwWG4
+c6MvNn4g/0VDkSHR9YhbYp7W6SwD+sUuHyst6xXr3PvIvCo5l+5mmYEvdkpFJJsY7wAIXAleZgD
7zvzWepNR4U4DYRq4RwPre1sGALZQKKUbNdquqcQeSU2lDtb22qKbZ/3+tmRg7PVljVvYCU7uyqv
7LRt6nEvMh0lNO/pk54VVEl2dTJRDjVAWXpPpiLdPVj1rVnchrUrKyIED07kwa5mC7uQF226xnx2
mONdStMHh0AUZSIo4AKTOcEh83TwhHiMBgw6s7fgFSHo9NiThrr4EMFJjOumwgPq8gDggUcg96GI
jMI/6Kiq7qlfmcc8V2ndihpKHwaLx8ZtE0HjB10L9EouaDQgE934pPUsrqMSz9goxqe16PVR685+
FPWZMxxJNO73BnkY4WOx6SmgLdB+O8NWaH5Izoejwyd+x10rjKdy6yrmYK2S0T4IzPKYWPwhy4Nj
Tt1zDWI2HL3x1BgPHEE/WHEZPLi9GzxowrezNOOdPTiPTdV+Q+RYhKEZWPXsVjef9i0cdTIdQlK4
WDVaiG1qolNStghdi9pdTTsXkYoADhEqf4Lw+w32TrEVgBGB+2kOc5FO50C8lEqEsP6ndsM6jbtg
eoLQo4+dcZpiBL3CdFIwC6V9aZB//+I5M71UDuSKGrqGLULTfDzJwkuAYkvA/kGCyBRypoTeN+MI
dsnP9AZwVRfX1qurR//i9uFZQ3e1N6ZB7FSZ6xSREipteb+o1ct8A334j1k6j1BW5I894Pmc9eWz
P51m00WPXu5jXSleSzJPZxbN6iIs8rCqbpoWqCSv7WNm2v3o4+v/WVlMloiBvwm38QY7D2+zQTQH
8ZEH7Y+IAjM6IuKBq/YFCYv9NIL07kuE7kEz+BxCtPioy65NWzNvvUXcof2e/4ef4PxLtAfeYrCk
8yIeQcYv2/1Dzh6xvB8EBP370oLciQ3OLciwAlhTzlNsZJ+lA/scggC1jeoxv9IoSyKnRACWqsek
a9wSyrgsPy1iU3sk5Q2xpU89yOUD3FX7uqhAVzTqn0+cswiu/zhxYWAjVtqHDh95yv4QZCOaQbqi
1jhxUe9vJFLTH7KRXYlrIHuvJd15Y1inS6zc6M85wvPK4rNx94QWX/k0n1lHoze9USTMv/qO/VID
zAH44/2AQMWjWL9gAgONuetqj8cl5wZpZf8puGGJ4/mX3x8hpTdSpfj4G6vg/Lcw77kTiJkhfo2l
roLpTq0aEWgd/oTXgmSb7QNUGVUCydO4NTL4NPocywO9CMQybmqnphto+89T+NUrRLs3fvgpWhCQ
RqjPePLuhFZqp1U9IRQz93a9oFfaywEZh/Anfkb9372f7vfo9d+DsH6Pyfq/HAL2DfEIfTs//Mh4
/SvBxBrNtcj/f13tf0lB8Eeyx488BLBckcbjPQ2B7/9XBNABacJ+vcT6PQQM71JAMBciEZHa2one
38vzMwIsIP/lIgvv+ha4NSXiz/AvEiJnn+MRvI3cWROUB/+b8C+8rPlv9yZuyRBZ/iJI9ZwAb2zA
WzYx/tu9KREDUIFS9X40bn3xKtt91hAWpio30Q7BYc7zRBsnLU0b7dZRO7TI+6izoK3rqJTFz9F/
99n1UOvkf/dZEr1B8Jmn2aia01qEUsKe/WhHCJc4BUvxR5/IDAz9906rO/tVr/cZNQA1fhVSRb83
OQyTU13sI0BYr5mSJUBOLHHW0mzmyt5ME/Tbjt/QVyfovxeAyW7Q3yBoPt8gOktsC+hFv3iqSaqe
RK9jprdeJHqIue3AgOhdQjrmJbhjrfkqAsPGMr+NP9oFQ9DnCClUgYC7DQ0YBJBABbI0nKDG1ODu
wZaDjDutbUTA3Kya2V9VwcV+FrQ6C5PXZ7kUOdNBAqSCwiP528DaXAuft/W5gK3WgUFGVe0jSAjP
65gEH7XJci02WTaPW+2a8Cq6dkScMQsRU4Ka0RpJBqB7ShXZ1Z3bvUSgku6AP0G+aOV1rNVYw+BB
wawCRdAgzFpVU9z3UwY7mJZ+Cd1NFu1ckGAk6yFrVxZ9JDUHrzmybNvq1nvMMwXQU3XPDVCtFJSs
Nz4UhegAdyeB73UPwxKXiP8x7ivO+XvfOrA8K3GEOPnD2vQNoLh/+tB6IOnBaGtrRMNot24A0A7z
aQqL34u1TzmB/m1g7cMe9/zzmofudRag2Mgkb62LcHEG4njXUUjLEGScP+puJvEIAioVoIV3Deis
E8zy4aiCadyHpOFXAEb+pgpN/eBo4HNLmoZXqE2qGKTGCGizQViwA9pDTJ14WWvyVw0QO3/v+6gh
nQ30PjL3N2TRz5EAiTIicCDILrC0p2pEuHUZZXuITxD5ZRDVbnVQC0CkUe1NOzb7TNvhg+rGNh6t
UnyHSm0DVglCeDbDDaQWvyD9ATsj2B/eHyzKbT0g40ipWEZiF5tfjJu+BsXi1KDccwiUg7a+wn2v
r00webD7WgUCCQNtOAO8XoetHEZ42KhvwaAvDZNfHFFOeQJxAdTlaFYIusnBQBvr6A71Fzye+EO/
mu0CdnbmsJgDJ+P1bhPTgpKTqGSRpT1ewL5xJwMV09L5Pi468tVXZb4PSo9vQJ74yTBasGQ965vV
g0AoAuZeS/gloQikeRnlBFCw4VlYQbDVS0j1IVzOvGK+i4yn34uKpvgE/70nAzFbN63ZMYqpWupE
UwdBCUHG72sGWtGZ2/Ibn7K9FoN+BYd5Dapmt4aGrcUaKeYt68jaLNfF5KONC3hjBlFPQUsEGEVS
XvIWQmNsN+ZTxuyz3zn+95ybR2o8/lqG0bSxPSbOtQHdzKPo59SxMmdBy/r1t63wp8nwe4IbWJZ/
7C54JwBks0DflyyZ2Gj+sNwCUvIh9/PwR+FzeeARovljZ01ks+CnfeGgbS3Vtfit/efU39r/Uv3z
s92MKFur13RDXWM/D032AGmLvsG0E88wk1jZlQmrZ7aRy2VeC+IbijWsLM6VBPq9Xn4HmmdABJgS
Lp/QVss267yPj/36xEe/55jMhfP6P/oOOGeXppqqR0SsFHE31tM9FGftmfk5hLl+r96yYjxm2s1e
ysjiB8RKlNusDdXbCLY5K966su6gwq7DvS+L7sWyykOJdA+T6R91ZhCP6PfeQ5kPl2wOhk+zB2LI
4NVbGxL0w6cKIqAYuHx+Q54h6AKyANRAS8BvtXP+ZWQQVCLtgz6PVTg/lkVzFyz9XaiRRKg07NBw
r3oFPp6s/UMkgu3cCwepeYr8C+lv06yDT2yurP04tHSzdmcjPfQCohLExfSnHuGBKZsy/sUFVf4f
7r5wCRr+8BsQsYs3gmDFo4grhoWDW/Hvtg2U82Hn2z7/LuDmFjzB1iUQ0viFQvGWTLMDmwH07MNg
Qmzl9fzFhmYnsbK+O5tudh+AAL7OeGAhS6pFOktWnFvXLs6lan/W1j4rLCEmNdn+j/51rh58jaxM
y2c/hoXf3LVuizP+bw639tkdQirz4T7waL3RwzCd7R6xTkUbik1Zm+wT0M9bsDzcHvPuGp/ar+tU
J4dbvk4djfPb1DpA1HptuXfQaJJXaFbqDVEkT1uQ2zQHYGcZVd2FA4JSHLGdBAX/tdRsSYssBg3+
s/b30T/nWZpvdQFR3/rZj9E67MjRaYE2h4sEwwLD9FsRIRJTuH57+KP/Y27BlH1em75Xn3tdsj0v
ZkjDP6Z8fHbtA6N2gyJQ79eProNr/58fKyP7wSqcKdVAN5iR8xM2T4FQKtJ+8mfA31B7Tl+Bol9M
keXZglAjntGCmqfkQKq9qH0gHAm0LK96JkKLm5PbzvOvloky95nz5tkZS3EjS2sZW1sOdqqPmf+j
z5nlG34d5eP7MnzD2vo19vF9y9hH69cv8yoZAEDmQywIzy+hAoeuPadGDiTEA619a+2jKNaBTAJc
JvrnvH83OdeM7f/5Sf4jTxpywLouJALwT3yCrK94K9PfH2QIJC0nb13rOxf2Y2/a8D6EvuvSFQzq
0+WJhknwbYDm7B6mD780v/pD9CNn0M/+0fApqRtnXufrgEe/zV/73Sz4JtkbbyOkWZJmiPFwkzP7
dde+15Y+23Tg5zgQ3SjvbExcbup1eC3Wu22trROxO9IY4AaOuHa+HzwkcPsbk9spooDoYyMLKBfH
CGLAxSgua9fe5bbL07VpV6G874HZri0kYfIeXQaFNofw8cS9L6aXQHRm7ySbvrtNzqSSnhflt8bL
E8F8/aWEmbz5mOEDyvVAnIX+IXDdIu6JDyPro63c/2ANrLkS6jUr3uJIr1dxcXaRSQhycqS6/OMq
qmGuA6xB4Xcrk8SzINxFkP/qGNZkB3TYelobBbAxT1ngwv36kc9vYxmckF4pu/h+C6vwV1MxGz9Y
TOx9FNBaex8haM/GfuOZxjm7YFn2nbKds7fU3KVvra19H6O1YhYCWP573lqb+PSAiEJ+hqAWPgh1
9PZDg7EKMdYBxLVqOIWQg63FOsVgk03WAeVJaEZXAQdZOtfDfEyMijmK//lJ8f+etWQ5x3ilBfxD
vCTGQ4rX4A+AL/NGbtk6d797FYLEOs4Jgtn/u/A7jjt1bffQbmD3yzZuz0H0LVPWrgapS2LJR3dj
uEevFi/otehkLBA/cKHzQK/OUqz9XFCwhYj6SP4YWEd1JOHZOnzTD5HVH2rDA3m161Gk0BR9ajQn
B6/2ulunh+7mLrWlvwZzuH+fWwha3OhQnEY6QmDg1NFdEPBTOyn32S3m8G4Za+zwt7FuaVE6PdW4
LwGdWc2hQ7jkaa2Jaf5Zk79qH6MftWwKxKlA0o/dP18bsqKrf38Alvf+4SUYIaQJSEb+BwCcBzmT
Yrb/H2Xntdw40nTbJ0IEvLmlNyIpkVLL3CBGbeC9x9P/C8UeUa2Z802cGwzKACO1SKAqc++VJcn9
dKx03JHOqpyMirFd3OdS325F69pl4RmalSkJOU+bIBDX9jRbjIdRMOw6q9wOKdwPAt9Gux6c7NNt
xICYG1AZelFPGg7cCuE8zEbp1VDTc5bjGZgRIBlqi/962n2vpsVb54JxiOtUvsj+iIoxk9xDkcvh
Vg3SYmubvnaIeGkulS4sL6CtwvlQ+d7bdEe8jvJ0R931orOt+eVal8AT1l2RfEcstC76bngJ2oSc
kmR1OyU23XsxIy7N7hhPJtBafFynj2evN/KdJT6zXUFqyNA8FFwfI7eJGc6lhea1eCc7jXRRn83i
ovcveuH4FyAe6iIga74SfR8z6r6IFkrvnotp/2iMqGNV10V7OTVFXxBbyapwWPtZYsfpfbSF2lRM
FH24EULABWH1IAZu90rExjVV8TxVUr3TC38p1FqN17Mf/tBt5UZq7JXCw4X1R7+YIQanK4XE63aR
MSm+sKca+EN+31bMEP1imkqMW9xWdH25/M/bVk72H+9s+0+KCk8iQ6UQnAFg1TB55Gtfnva1ScZy
iFL3ezRg2lAsM4MgANVtlNmmAzVM9qJZGK6C1ShE6j2yEZyJ4S8TQ5zj1vw6XUzqp3uImbfp4pai
KW5p58YpVkFHBWE9HANdy9VZjXfhmO9Fz9hpwzES3VYeuldGQMxLXcV9zxVinKhtM7MgFa5HJRiO
1+Hfd1GIIs3KEkd15i3z0m5qIiZNeaeEWZEsxKk4VLiQ9gkJ6mlQ7vTy7tPk2zTUmeWdL9sOzrsl
JUm5nei6nrpNwAvI0tyVW8XZoUrTYZWzZifB3aLQnfrEwSCy0JMnpG3jfszlodyafo0w4jZHnPlO
/fsOounkhvMfWQ9F/7L55xPgILEU+3+eUP8gaHmk+Azyq9J7VIEmJHahzeC9FvAmkGSKd8TtXWK3
Tn+030RHkOZMFe+UIdGKRTSOv+eLPnHlGIz9sf3Ok2S66/SWut7rz/tf/6dBaOGK5a9Nfu0hmQ6t
dUYdWtxf1wzTwoEt+K3Hs5PoPgeD0qiQSHkcRHVsXByp9RYVyeG1B5ziko5muDcLtZiJ0V7pjct0
AXLI6noBEVcu6LDZVVW6FmsbyYmaBd+ZbCOaXlI0CzVWso08BdN99+9REXm/jYrIuxiVp8lfrlUi
OX3Kki7ZAjn55Q4q4FUZFpE4IE39MeagL0RLDDZ2jFxVLX8lSpXexySzFz2l6fhNAKM3q1DzFu20
cgzbKpoP6mCchOTeqkhYGpXrvVWWNMftpr2MiN48r8jWbt/AUM1L/9IWmn9Ron7p4Ko5ia4+gJvg
yzk2ZgNbO7l7denUTbrypaCdGxPipQBadrKms9zAX0g0BczHx0AfIQwscIyLabd+cZOmnkz80/Vi
gFjhONNk0L3HwIXM1CK6TIyI1VyYZ/eTLaMerP5lILG9shRjWCMWGl7cJjuZgCvPke//x4PQojLf
5yiENeVb0WVScNkibaN9zV42nWuXcjH2731JpF+e4ViFZwMK+cA67SEzEhfrSa3/0lrf2Y+h3F4I
21abyIIsI5ri0OaPCBGKs2ioAZ8b3QLLI5q+kiKNCY0H0WrctIUU4/6K4gKMZyvlR2Kr+jXONSCZ
AEIr7UUM6xqrim3HX/ltHM1v8zQRxXIad1kAYpHinViEJQ4r5SiP5YVYd2V/NoEaI3qx8PRT4/Cg
xdlFBPfFIY+Se68t86NoAQPokZhaJnyBKRsQlmT2/56PSwThDKvRnR722kKcJWZvPxZDeddNcRrR
rw+RvnNq136s7fxrv4bEZz2EQQmjR/bc/1rJfWGwYQRVKC5nUu3UsXUo4V//pnahIreqzOy9GoAh
pi7cijppjmE/RMOsn3Tc4Bz6gzjLwKVszbI6sp+rjJ2YPDUxFCP6drRzLMfWwcmCZJM7jo/Ss0sO
VjiaSwst+4U3C3qXIEj+spIeCmmOyaKMbSBtkfrDGoZwlsrGUSUmeCCID4VMtgfySqxIilG2wb/G
Q3qfokRD+rpuEhcxbatGwU8VJ+siHfxkPk6vnttBELDsCYN162uxK8OCBQ1HUb2lw/KuPmetuU2R
uyMo1J610EfYm+vG1oglDaEYPG3Vyc8oBbpzWLt7HoHRt9w6IWSJ7vhRojtxJg72WOKrDluUJlWs
TFoX4mtOS4ZI9eT1ddtM4ukxzit3fdtoi735rSk21mLf/TFXdIkZJkxm12jrbZV7w/52GNt8wEuQ
bJKkVjeQHAGx3EavbcvnI2oicjDCTsf3AxojTYqDNrVEV81bZw855SBaPGN+97fY5ldDKEOI+ugT
U8jhvCnNUK07Yrzle6jJ6RL1vLnVUpPtVz54r4kG6pjY5bCHep2iUsa8PPVnrgur0w/DJZE5/xWp
M7EoU3FOOgyKB0Wvn2B0+q8GAZJV5PTuOpWslCTSgKZw5ha9MuzbvjMvcHyCpzpbicCTjqt1aoj4
ke7b/kcjnqZ57adpXrAqQiBG/3tzRBHNfzwmeTZaKmRKlZWDaX5JRPdal+ZOOmrvic/3xdJl+04c
JBulEIDnGrrC332oxYYWaWr5e06KDv2Ob57xMUPM/dIU8w0Zmlic8CtZRX1BcTzswtYhMDodBkOe
I0Dpj7cuM6hAABUY2gqUGNdpvmZGWOkqvPNTn9ZFysIosMICAoMn3lfJVukL57EwJXlpajkZ3amZ
j3q5iWrbZ9tBMxxS8oEZfibRbMDIwl/VD6IV+WP26BnXC0VPYuKiCEPr3nOC76GcpPvEJOjc6OC/
RApsmDYgX/rkqS/6c96tTzLIXF9zbV+ua7DM7o1OjWaj5L1CTY++VTBblpgueKUMWCTMUW5x10Ty
KzTKraw05o8/p1J+oEFcylQDLRdwyL5b26VvkXlBWYSg2T8WMuFcWYYrF8T+0TQKGPdiVLQ7u58c
JvpWKtVYBlLDHKc1/GMpRfUEOEyXn64rJNVag6us7grfj0/aWL+NliN/C02WaXpCcEw0cTzrayvy
06VoVmocLDW7wxUuJscufoq4Lfei6UnFC6Ln5mR6pfLNj9Cka8bPxkVETK1E4zIYRXDITeVFvMVE
F7m5Pfvb4GRljoXZUD9/MukoCQ7LXCGWdNup3bZlYlQtCCh92a+hfs22aPrsnTO6PH3qZgh3RaBv
/V5OZiFgdLKR1V6bDl6C0lw04d9nPO0c4PJ/d4kzMU3MEE1xkGur2ruuUq3Jugez0GvstepaCFqz
IHgxM/hNwTiMh6jz3G/OcPKtNniRXcPdjxC85qKpTrwtGELJVjSzOqXahOKewzJ8dSvMqwqVATzT
7XegXJOn2o/3ZdwOb6I/mPpVXf7XfouY+i6QtPEKzuxNJ1qKpsiJimzojaj5pa8Z600+ylupktFA
y3624uUnk/SmeTs4H01XNpKZUejBWozi60WgIU5L8CWHMdi6eaEdcKIUS6/X06U2avahZxsOm6kr
XgkcABvwTXffEpl8yhuXL3tQvOqRpK9DNa5X1Sjnr4WqHwLe7Bd4Vc71cuj1/7gcexG1HOhnqaQv
4VrdBYUtfZI/aBlG8jCxtJ2QP7ASUE7VCI1yEk0MqVXPjQneaGP2O1nNU9C7lj1jV87mgGTjog+k
EtMPCSzRR7ESMhjWk9Nkf0xLjZeoY+cz83PJedCH80hwL8MVmkoLSLPByoCSd5Gdwp0Gi0n7gLb+
9L/fENiKv7whVLbwDnWSZAUNJbSdL7FNK5HSok3b/C139Ra5eGXu5TYAnKcFCsfruekaxr61sAep
PkQZQwxdJ4ih66E08nXY4dsh+Vms2ySNr4HofGrafDaXYsvlZma+zqQqXooNmdkC5RSjYZtkDw5f
VaFfEHoGcYZb9am0ACTc+m9SCAgD10ExX2gibtMcuXsKx+qcqelsTAErRmG/tNpkfFGVmO9UkEiE
uMrhxenAzzjEeI+R012nSVh7DgnuR5AW5NdYXcgrFzjnNT8m+m4roS8ZjdvkL8upL83bnXlPBdcs
xu2mat/e1Vpon5y+Poq8ZBJ0YDqi7lkvoTXiKazvHCly7iRqBSwlKUxeKq08BhUB/kYEiEFCeWeX
d+kM4y5WBIO1b6fKO97aw4uGlWlTDSX5gqkppqlIme5ypcUA4g7YUkmE3N8+y96QPLV5L++uH2bN
zHuIM+xxxRRxqKcPvm9mT02H6vfWf5sr7nn90khGdr1fmA3BvMK7ihc5jjCNoIvpK0ToOSaTszio
SfA2JvqwFy23U+x7N3oRDXGNb7nqVqsdtP3TNf92nz6N5P9YYlFw7B9fIAg7RGUQGcGU/8euJepx
ubp+lr/VvprsiMv5hxiJ76GvhmQesfnA+2Gk1UJ0/tuwGKhz4xWcXb4XG00Ag43ptWfRiMqSkjYu
NFTRlPpGOchuf75ucqNI/llklnfXlrZBdQQoPG7fG9AHHOpOaEWeLbpyMDdF2DwHbH2WmKAR8Iyj
czL0TrGIH2rPMFvDnegTbNhwkMjFucVatMZBp0IGlt1m0bU5T8AsAxqauo7+YPvjUvxQiUrkQcZX
sxS7ZTdr/AdS1XhMve4iZkDaIYGTxtlWNAtrKsc0BXpEU8FMMiuioFsD7kzvcr3H6AFgxJygvGNR
E2dUfLlbeo1Uz327Sc2FGKok+c3JbR0wpTfOPc/zN9mQtgsPIPLZt6p2MRLcOXvR0C5AZSjncOqj
QId6kMSy3YoUh3dkQCo99u8NXyVtMh2qyRss+tn03YvWGMiULQmdvW1G1v0ota/i0VFlHqCtXErW
CpjvPUAkc+un7kMd99VBSNbA0MKsnJxM5vRIFwcpcR+iyKoOonWbISRv4qqPe4gZgdfjHeEbP7s9
F8XDTlUq/1C7P750iyYgBf9AqEo0bo9M8XwUY27z4/awFGeFfmgruzSP08sqt8PoTiNXt2PfiBgm
NLqDTNGilWfHPfE+9O29bITfGh9GWVIX2V9FUsPI1d1fZv3epgN8Kkmh1gkKwh9Vrbyl5sQ+jUxv
npLw2OUqG2pV0qzDoIYwPqzaOgRGlW1TBVd/lGrjwp/6xEBqX0yfNWArS9MGvPfCedqq3voWmutT
7A5Oe+BT8GB7vv794yT2ACFNPeHfJ9MQxJST5LfRfvKuHyS/anBKloQWG0Mq2YrQ6QBOHhcFDroV
eK3gIQgN6KJyH8z8ppaBI+lgJiQ5cvDHsTjg6VM+hMMplux1gYjt7vb8s/jXWLHeS+bXR1/LbN+W
lpaCzBLob/zI/BeFul3vTWBCClVI9mByrXBe59qyKMkhWRAnxIwMc/eiLsvoAAfIOpoTayYqLHUr
2Rkv3Q964g28KPrEAT/zGpScv711NWbUrWFfBOM3payaNQHvJcE3/6iSjbzvyWTf2xLUOqUfLcgG
uuTOQBu1K78w4RdNw/o0Mej9kJ2HRyKzCNd2EDszrdWcdRiX4w43ZnoXQ8JYNVj+H1rIGfPKcK3n
wjK+96OR/swjDX4LMj4cgsNGKsr+PZLQUqhN5S4GguI4c7LykkngOKBmPMSVXVCrrAmWcoOXSQxq
QW2dXMmZ/GHFRXR5SirNagKSW9GU5LjbG95kSuiiGsB2Fz/FoRYfRvyUi9xAj7sqKjmBf0o6RJTM
wYNADkWcik5xiKbh6xmlJ7JZnpJ8uc0RTR635trWe2kXub6KO00vg50fhC991jsnCE0OPC3OCjWQ
KJ2UD3DkaHZR1m/cEqskuxeLskABjxW7h4Okkjnrree8Vd291+fVPCXEUyTwhb+NqSzzwVXDszh4
0lPjFhA5CTqfIXf0e2Uo327jWqnbyy7v1YXoU+XqLzvrQxYKFgKzdUwFqaHz8r/w4JoLQCUYrcBl
HhUcPsDN0Vf+y4zck5VVl+svGtszrHb+SmOT8SRaoeF9ak1jrDRIOU8zM0qP3FrT2GCa0c+EIO4e
yHUIswBgiPi+FTFBf3yjmNA/FMxp1e5dHcGemyfHYeIKG3YFsXJsH12pas8yFVDiGKCTnhrwTSG5
zbppVph31jqE+LgUozEo24Vf5aiLcVXPhKYZEn98r+AdFP83cWg7GEUldL1rX+hpybr2Igivka3d
9aN6bhJrjPnLBPGyNUn1KtDkzuJAvvSIp8TAHFadDCFcwb/fswuvCd5Pq8xrZzwY2bpVSaVSv4tX
mCmxN1Oj9D7X2hQprNSdQn8rem7dt6m+YiT3YgBuJAUlfBbOEPRg5Br6Bi+WuiRGXs1Ql8Y/K8Rl
Sub+tBIbmJJZ109G7CDZV5rxrs8VZY+btIejWKrS4irmiYOdY47tk+xZUBw8+1O/3mvhIRuz98RL
tDMvH+yKmvMoIi2Z7c6doMvPohW61ovSuu41LqMSBJ1DsYI8N8VwWq8GZSyN8Vo0A82s12FgqQtx
N3Moh52lStbMsN1q1SpZSEjTIVfslsadrJNZKS2QGJ1b++989x5aJfKedKBpm1xNtJUcZMVhmDJc
7KbXVSkFP3BCgbGL4uYC0ROAAozQDSqk9gzKCAPcNCWEm4tGTX6LO4m/CMCHw6gm7X/EwPV/WUxa
smVRf1vn00ShJBabn4wjGrpOTwGJ9BYEkAvaorlXKOVxjmo12uVVVMzQKdVn0ZdbFSXDirhZi6YY
GDXr61U9/Mwhc2rpYpggSgDu9aCeZ1h3P07QViQPmuypS6JRSAIsra724kA5yGKVGfJfoyRVYMix
3M9US6328nQQU0RTT6HJXEduF3+6RtynH8rX/9i9CnFH9kn9pFq8h1TFnuqNomT7+u9VlXLld4nW
vaptmqwS3LdwjFhPKNNBnOEx5rUeyPW5DCyAe9MAhRMtgE8GA+QBqrUlQTQTnU0U2IeEQtB3UUsl
FzcDb2uZyunLWauC3xR9/cfZ//+8Ti1XNdDztchTGgiCZ75OYE1si0XT08NoLxKTohmBUPnUFKO3
ybdr66y1Z18m35oewHHeZpILhEux7gDlZSd7iDbJpO4QB+L12jyhBOyaAKx/iUcHe6ulzXVVLt7L
aJiIa2n9gE9D3eQRm0jf1iP2BZoGz6Q1f0TurOKv/cOMJv9s3Ic7bILV3MwrTNx9nL54A498wNPK
WjTTyUucWelDqpKMQ5131BwteQnirNr4Eqy4azMcxxk0y+EAZXr4pqU/w2RMXzqIFntNn1CS061x
GgSLzJarnRgddAmGfloiGJV7thP8BOJmcgJfXvwE16buPGZ2mz40Tlqcq9Y4Jp5vALCDZNkgrFuU
vWWQ0sjxwoeTRjYqgne+HK+BnWkXTQ41WJOKv6I4a/lmW+9SbfnvXy50G+X5f3/+r+7Wz59/zTJN
1UILYqjU1LG/Wk9Hjacm1JLkm9mzFoGTZeuryg/NYUXB0qZt3L1kalTEaYsHn3IDa9ES/WTWLIoG
TKOijZuGyDsysA3VNJPtYAIzT309S+aWCuManFW11WCxnIvCzO8zs5l7ZTycRVea9e2qldJ6IZpi
QFedi1k2CAaniyzMOXeVPz6Jljj0Lg5j3OzyqkXyuwxhOa0ssDXrrHHHZR8ilWSR6c9LuY7vDMQI
z32AKsFOhieUdN62CK1w7retUU9yqHGu6hZ0nOmbff3Ki69yUAMU1Mu918gwo3gtrUNnrE46Sa/r
gcoQEKRiI/404E9TxBXWdIWYnObmu6K5sEcdIPuzliqme9mJCkoy/H1WihHRJtELpRrn8vc+B68j
Jkq9fKxl8/5LHEA0b33BMBtRsd2JnozX0eEWMqhVryDL5upQTlJ/hwOEEgqh+6bz7D+JVlOfYj2z
nxLVTR4oUHwi7SR9Uxu/31OPC3Cf0UjfMCkFa8BdVPtAnXrGgJOeeVaHDxV/ENi9xoXCJ8al8DvK
feThBCCjCf56ndXJAJYsb/eSKzV7ifIOeycGhAZL4u+2OLvNsafZosm27wgQGIOaAttZbOJ8ghc7
382fhIxCCCfEme43xazPHJTmQ85mzyOUfJtnZDjAKrz9LA8U/aQEhjE3S1ZQ2tQUB7n2jFOq5w+T
onc3lAYUAtDZ7qFsJwLoH9PCoh5mV3ecPLr6XlRlEoeUWhNHe7gXDaKBhJ2JLH/LKEixTccu0Wdi
xAqm5JOuELYVBZ34MO3tOjzwxAnPfWXN4qyL70Urh2NI/iKYnkbhWRzgEMC/wl/F8uLvPj2nQkYD
djqBD3ZIy+FH5bbaU2TmtmjlQag9hdL4qUXO7dqqElV9iiL301iLKWpB6DUBxWuOOwOM8U6c1RMV
/daHD5Naq12MQH+COVkGkF4NBAzpNqsBA3Y9V3R8ikkYA9sk5721i2HY9kkT36m2ix8PlsOx6ZJx
KZH3PGcJdS301K+fUqOwYIGTt+jb4GfIfvK7kSp8nPsaBwBFkPU2YNNRQZ2xIi+hmHHc3CUwHd9N
v/oFwMN+SR3QcnquJE8ZLrGFa2NG+t8P1H84d20NRRWbRx6qPEwZ/qImjUzXT7uisp6g+Mkz8ert
8qaYx10IGlU4eSWcqrksxzvx6hWjSVD9HpWV+Pfo7VoxCm1+26hZ/tD/y/XiduICX0VhbMDjpfhW
0aNrqf0UBMUf9gGzQXLPZriFpSuCWHbodHeAOas5++XuCYAKBQQcs3vS2bQ3iF0lST3pepA/jzZG
/N6i6IdoEimUQV1qAw9JRk0PoJtb1MVhrJXs2TCyeTEUMbVvKMbn1UDT8f4UgAFU86kZjbPYCA71
CFAfwfMlpDTXBlJqsfbq0HqSWu0cYJXaAM7T4XkUO7nK0ldDQppPsXbloGsptDhHNZZOZrbfksr8
JqLcH1OTCpyJmErxPOU61Xb656zLpQWOSeug29iSF0qMdyqkhG/t+KzpmsGzDyopWMAWGPzVZDyb
fCnfZa34afm9+arlVGF0End8xrWGJdI026fewoSROGpziSlpuygaghSyVLdLu/D1U5pK7QphsH90
y1xe941OBbVOtzaq1Ds7hxqLO03K+q3VdVTQLYpsM5iYAYFAUTmoz61jHhrS0rSH8V5FFkwKsGvO
VJ+BTg9b57EqVfbyatp948FFPe+kV14C6pqhmuikN2scX/hNyu8sAA7WWFg/DTAmepP5O4+kzabo
+HWoMweUkIoNIOqK9z7UlFfF02UKyilw2SqMkArFckV/0tfwoNG2US3Ckl99z9j4se0/ds2p58sN
dmIINzlWaZxSFXDcqo2+60VDLeCo+TkUtjdrzCZ/CtyY8geGpO3rIvUOtmcky1guvOeoM791ztj8
lKJw1TQGxbkziPmAS6N5pkXNOclcbaU1cruH9BjxQPTA21KG/gLJiMelryXvRgG3Ni/rfZQFkHuj
3N6T+LeuB9E0CQCwBjH8hRhQLKWjjsc0R05CTsWk66kzXa7VY7qPgk+3EZPtoO4gA2fUL5CcCmSs
XB5dOVB3jZmqoLTt5BHBY8oLR09/av5rN/rj95QXM9CgVH5Qi5HayaFub3TJU+8liMaQ+q3ivfLK
ubgmte1fjSpnT3miR6uGj97e0HBmS0pqIeGFtZJRG4LXYpjseBpeArH6mA7atEoR/WUzXlB+/u66
9ZOVvIhW56qYIuKgut7j/9knbiL+D30bvyQaMgEzsI0FFgjvsWmL6lgn9r0KQ+5RdJkG5cFJJp/k
qQsaV4KBEsK9GAwNO0FORjJANB11IB5nrnVLDqt51bdLPHOUJh/rk1lL9aX2g70XR4SxlDbeFIpB
TcspqoV1Opy1qlOdCk1rLmrjfZrWDCgtE+dZi6iilhOmS0B4gsIp7PKuN9CuiYNoJtQeX/QG4ErC
R9q9SwW2+zCAcu4SrxRdUme8abJT/+4bTb7oyACKpRhllZHv//f7hDjDn9khG8OIjcqT1CpfTkWR
vwhwCi1NRuj76hMZTpIxK561FA0b7bVJ3O2hmF7kowPY0q5/t6axW2saEzMBp6tP/R8z/3mdmFlN
9/z4P3xcF0RSue7KdJy5rUs6xW060ivOnVy1aCZtcziKHnEYEEWtpTAGRfDnQGXG7AJEoNi2E3nh
lMD3IgMnw5Ry4wueHY3S3YiWOOhVYKx5UFDG0vC7CAWiTdkRxx4giSkA0iwbD2DjnKwhAE2rhQ9B
Gjon0SXOpIB0TeMBqb0NEN0qV2niDcfQqZZ6Mqr3orbYkBT5woykAtlJalx8JZT3rB+i2ZCo7yVx
3sdAsX/C1fSfSqXtVkPqKjvFjYyjrms+imGv2gJ8cZZEo3Bv1cbZohjFJcpTqvaa2bOZUhjDaIgN
imaPXpGnllGvyj6F8jUCxpaoyJPlDVUuUiCRDqWRiIaZfM07I6P0IAVtKySjlSRtWUrUyzbBBLse
xvEvTIKg2yIwaUSm7acmV88aydbvSUsKpc+whCANMjcARHm5/nMG0c1sAXZYXWPkUVbgnElqADM9
sAeGPUX9kG+8y35gFHF/quprUzfVfYyzWN+4MADZOuUANK3YuO/Aie9CIiVLTBfGi5xLK783ku+K
RA0yMYOfXt5NprOlZZK+qnK9mvtJxBJ8kvwSUm/mccleWc0RuaA5DSRo4FeJnOs33l0w9LCmIM0T
IghmtVThB63gd0ZDp/7yFP1ImDl6L/H2zlqksM92XqRzFqXR49AGysLll7mPA6depUjHD4afDJu+
RsoyBK2/d3sj22R2Zh8IN8YTjz144C8GlEEjoTx4iVmtWIOPB60Y8Eaombb1ZGl4iXreAXnvEDOn
SG+P/2Am+nW3oiiC3zNtenD1Rf9pmhwVxqyenmDSkHK3mvobYloUYfGOnF+82qNnnX9CIArlqwfu
YBlTdvWuDovyGCuRO/cw6L0rkEc82fweyDLVOOrIQRnlqLuqLgN+WLV4Bi58TMzI/J7E8c9U6spH
qyjy/1r6Gl+cBTyqqH6uq5SNsmVDx+72Z+yx7iPFiptseEKt45xL/ZutNTx4wWXsjNbBMRBHxWsS
hPnMlOrm1HaF9tCrCmgN+qMxWrZDB7Oemkpa3kdbsRERzaAyPjfFKAWw90WQPzijHd+5StCt/LLP
z3EZlXNo2+qrlowPgdDlOvY2h5X3qzLzv7Qhtp8lLJ7zBMzrluTPr7qu5D1VuEneNPnw5lvpGTSV
SgUC+kFHpgtP14a39q4I3ezUyYTexY4+i0Zq+oyZNxf7fREXIMHVHwI1N7ZmbOn12shkCg8ZWri2
4paVJcZxcpV2Wv4OpoPVXqCWboG2pR4LJOo33om262XdndcbDVkJ8LVfBsQUk4o7rLanibVT9svE
7p9q3bwXSkKhPcTlTsUnuiRMAw9+bsUgJiiah6mS6mpWXSwtedoMyTJlj5yg/1EHOFfhVP+y7OIc
urb0AlDAmAO4Uu5HzOo8/xVicR+XBy6aMXE5/3LXy8Hm67/KoD2P2uCdGt3tNlbQp6cKW8Es88z0
pYQKt7ItM1lLZZW++Jb5Sq2L7j6ATHpxsM2K7sFJ7Q3wBBA/00XpwO5PByd/p/tyTWHIja65yYuT
5eaeLHE5F81eGi74b07hBARKS/dohUbx6HV1vO9gSC5Ev5d6J0R1xaMGgDh1RgWwcL7S65olOCt5
Kux2nw+3Ptmqu6WeldpMTLkNiCZK0W6JZ8lapF01LHpKjD04lKdestyQeVEG7ToIk+LOK4ZsG7Es
3CUoF/YaX1BqhjdUEygpnih7LZaJEITakIT9mcKk7jy30+opqjM4gYrSvMh+Fc2SkHp9qjvlgPPs
JzW8V0PkwhkdKRUEpy6YaWAFm4iidTM5IwnjgvdsvOCitWMa/moRU2xFxqyvyAu4TfQgT9m0zA52
QP+iBzFGRuc6pk2m+I8xkZP753VOVPqLtkvVq3vA0QMTUanjb4QCE2+ststyH3PW5JGmDqm00rs4
R+rKJ7K5OLK3ZRnv/cKpuPXdLHglFqLwoOijI6U3tJ0M2mZFrUDrYpdksQPQLD9Dc8633/pBbTl5
NqqpdLaVMVvXLAYoSwMuyStYbxbUBnzNCm8fOHF9qORIW1tE8qiDK3m/kJwmqa79kvL6NSO5/Gw1
FM4o7GY8aVY+bEZNzbeaS3n1SIr9PaSUYBX7lbLXSvDoMvWvl4i+ometi7/BAWh+onJZAQj1/xoi
uB055Lt7jBE8aYrU33hlqz1YPiXyoJMb71b3xpIZu4HAiQfCpmD2ebef8pOCLi4GUAT9JtDrCpDG
2pgqmQyGed929WuZO/1Law/Dykp1Yo2TEKtW9IXcSM7jQBndO3xNlPCu9eCloQjrQuPjsRFNZywP
TeV159Kt64cuiy7qNMvJtHiT1ANQmqlJ8I7Ip+R/T42uOZJP4J8ix4x0E0mNwWCRaQ6I5X+IrYam
XVDYuDuJLiu1gk0Z+2tyBdo+jnoMF57lrPW84skgx9KiUprmMTL7qRRF273VXv4Q8umgqJm0jKKI
KmdpmO8HrfXe61HB2O8F+pM8Hq8LAyn6zoP6m1vr2nNeKxSuSVIK+k5Nx6HehiTxTbuO8mt1YPGP
/3udbv7j3WdqGgFiyjhYiiP/w+GtdCMWabOQHjsnVdA2adSXKMb2JHdJtKs6iLTYJbNHN2NZoquJ
9SNHF+jVfIlvcwd8jdshOrIsYHqQp495Abc7zzTzNj2h+tL11hQ1C3fXudOtjclNUrm1Or8atVPg
77M4jvc1Ed+fgPd31AeN3uqq/T/azqu5cRxt27+IVczhVFS25Nzt9pywOjLnAJK//rsIeVpe787s
bL31HTSLAB6AtFoigQd3QF66S4p7M230fcm6Yx+WWnIfwhr1baUM/8hhZIdMymWnQTgpWVBwGjO4
CX15ElRWHj87YbLSl935CMGr51Sw+bs8QWTb79KUzh/bln6gXJz/IisDZO7jQgnGiYGGgWob/AOB
/q+zD9I3gQmc0Hk22Npdp/2UVi+ZFayAmCEADjXoxlUF3Ex52vRsRyLO2t5cWgpz8nxZKbKWnch5
cv0wt0CS2vPFZrSSZqILMOYDJuZDUQhrQj2is809ZCm0gfoBLzH2054cTWfS6Q79jabUzqlL7WHT
Iq3xCakSzHSWDzyvTogxWD9kp1yJ6eQk/VY1WPPLTi3WbBs1cjFUySqm+tmdrlfRj16Ijau3/Erq
sPTtCTAM7L6vTmfPX7CIb324LNajOmFTW6axfUaNUtnDP1QPqZpGZ0R8y605C+XoRebnCMneDbak
zYkUnXcDPjTZKvksntERhm8ETf8n/owJIsM/G/B44D2G5JNIPYy/veatE4nw+NKJZWv9u9MkkQIN
Ul1NpseXTslypWXZdLlSgPvUs7o41A8AgHaD6eWbAmBn/Hnuwq8aLh0nYaTJca4WL6Ily7gIbW/a
cQz35pKDrA0VQ9B68i45SOSlVst681OVWRi2gt9UFM3+Ug2/2gXn3vXduG3Ip+xdK3GWakRHy/vQ
TL/kTh4gjwZXt231F2QMg1tZJQ+y6OXZlsR7cvpQb7a67vc58rtImqa9Md1Ei/YhOyCQiZez60HW
peGAimpx4gnlDqzb1KciXQDHWWCdpHGDY4On1d3CPumDrX+SrVOvWqfGewqbsT3oeWq8pLO3ZZPO
flJHJ3poIrydFhIYqsHeXstTG3NA3dgoPXpAZdUUe0H+fS1/tZo7FXtvcvtLUbbmdnUItGlnVd0v
a1majQD1t6RxbKooKol2rsF/PgblD2NylFPrTc5ZTnAjbRs7ao17zDLnxcS9m8nO68Oa5DTTGfwj
NkJNUE9rI9DVTNVYZS5GYVF0qpIof7Lm5H39zKpvLKz8aYm3+tx7NfVTNoHwzzs4tmkfbUx5R3Fe
HZj6u2u8t9W9jQLzpkDGfpV3nXvu0qj8hIP1Rq4zp6KvDjn5YV+kev80jVG1q1wj2cqNwiDNjVWe
mt4p5SN7KRIcNLXpM+iz5wsIBqwXdmiGom6ZGzvHPOiVszvg0oTtUP3F6tL7cMl1DkmFZ2FhvYp0
TACKe/FdjYD8wVPadheHnvmYFZm+csGq/Oj0rZm2vwq4Dq9F+UgyuIRE+OeJglnov9a8b8KvsMBQ
7F1MUXc40kDuk1sOYF+WPSKHdOvCaC5atoz0WAu3snWAJlmX0zdMhIuJtXrAf6cPlaC7zfC/OPVW
GaO91jqvPabobdZp3/OyV1eels4PGZMkgIC2u81i4X3Ku+FZRuDGxoI1zj51VVbvcHCID1rW14/9
knyTEUgL7yoLI7VqsZvsFr2RZjkIFTKNGuXaGs/LiXW9nVDpYOeQ9U7yKR/jW0PP6nv58ikp0aG6
l1/jpe1a6ozwXel3vyDgi/j3b39Pdf79/b/Abdj50dio+3ctJMNSWiVUx+l59o6Noon+EGO16Hue
iZFPmdh4GEKMkGdhH7AAMuE4rZMWoWnRDcG2L5D9gZwCD5/cxE1tji675+pz6qTexuZRtZvMDm3u
oCArvECLJcg4WTRuOpwTixrCWoyo0Y3Nk/WzY3qfCzfF4XUpqdguGkXynMZkbTS7wBa+LJp1WDjW
K4zrHw5AuYfKw607nfE/ymGY3U6eUpODGB+ibmgh//U/LJRqXxsya2AXhuklMbAfjJsMQ4JQ3JYJ
LPTYdcvbxnMCzIdFe8CfapWzhtxMfT08jbo6n7K4/0Ob9eEJ8zndx1o83NoeuwoV77ofnt2uDD67
faolyr4Oum9Tgw5cbuYVn0dorIXmNV81fu0FpgEv5mQGO+jAxc6uq/4hsqtzBpT3NcuNtdxXUjt0
iSZRRvdOUj8IJUoO4xjb2DXCRZEHXp8gFPGIY54JT2jhVQ2/hM77lh2auPa+RGWA0KahNjeuM3V3
bInxKu3jaWNYY71t0sC8a3g6+SKo3a0rQBSsYG2j2tSnzqOLpZoBDO6rBmBmVVa4GAdOVbHgmbal
6r5EVjF8c924XNWiaTfJ3Cc7u1E1nyeAePFsnGkaMxq+h9Dhm7AWeAMZz0Nher+sQXlgUbzv2J1f
T3iLkvnT/a7TupXII3eXmp13U47tuLdd5RjMZbHRJljsWTusVNDVLzjyjdiEGPa2DHpW4EV3p1fg
91pAh9/6VNy7bLb+ZMuJnI3j+WEQuVvkgrpjBixGsv0I+JMWWEzzAG0hO41hlDzIQ12r2o2SAuFb
qlJFaXxM7rCtWjzShDPBPxDVl9Gt7mu7qJ5B5T5rjZfdIaKkfioV7XMZas6tnlTtebKae4gAQPrz
JGEJ9zNR++KkxuGjB6/7EGLDYULELs2TQgLa28yRnb8Km6xx1avNVhYRtL9zK5aHtj6I297uxhX2
f8WrqSRYHmHBeKN7/RmYpgv+GRUxyaCJPM5qNJvSCnuQfBJv9bIxJYlJumYJkWXUxv5QnLJYD8H0
iZ2R4q7Okk/MTtrbaUz4Jc1COwrRDp9Vlyc10PB8R5LkB+9d8ZC7g3EeR2dvZWaEB7KNJDBnD7JR
nQLxgNOJc8Tz6xt7jEQIFBIOXowu2aUco4iLbbyerbCxxSGUzPJnpjH9Bug9r7WlaBu256ue1h8K
9Jm3sVdNvuhaBfkX2yhuLqeO2bNMYsbl+mKpTUNeUK6u+JG4rUTk4bM23dfYad65OSYEAg9Oz/hR
Co0ZXtJ9E6Y13OPQWuF77TbbJn6dG4C+CSudqU/aX8J8Eq4jPrVp5J3qAKcqp86gVaQ9JJKERzoS
fsFeFXG+qvg53+dKX90Xy5ljavc5D/0bWSUb8RHO8fXBrEwWATflt4rWfEvZEi5bx3puUvxERGs3
viw6cTiTeUu/JkphP6MtLB7zvvSzpVSVMDbjcOg3ozoqp3k5gCZ7O8tSY9gNkf31WnUNu8Z6MIrZ
2uDqv3s6dnsDivdXHVTucazb5ODiqAoldMz3samFZxHH7S5qjPSWrcRpa1RGfTe7jYPJKm6aQoT3
Hm/mfZmXOc5mc3fEPsXb9wiLngyUUrf6pM53Y92V2NLE6iMGdEhPm0J9rrKHprFAHbhz/oCudbIf
zKY5JKHX3U1xH5P3yhrMOYqzWvNLTzOwBVrR/pE0vYHvnpHfG2y74v86q/uh6nGJL3XodmRRD5rN
aMJSllcG7tWuY2hfsQTb6Gpj/8TS8EljDuG3ZAXvhaFsEBepfpmQyiKeha/hwB2KKC3vrSLu983U
3br8lHap7ordaIGVUR0sayo70l9Uq/2m23nyq7DPoDQRWODHfG+z9/zqREaFUbDWYuzJ+qjOuvLk
js2Nl7AnGIRKew/DqPeLlp2Auhz9qGyyn2rEMssrmJNgelFsoReWN/NsWGcdHMka13LtiymmMzkQ
l41KT+ORvW1Vu/4aR9a8Ea5a4y0lnMeiFT/hVvCgZNeeFXFrP+Rtn9wYcYiSXz5Mtzkmw6vBsr4l
+NZBy+imvYbFw84OmSIhWfTQT0X43QMmt5izTI9TbgoQ5o26bYqhfyE9wQYJEfEycXbrMn/QRVuC
A2j3qhNmB2f27ANmjOWJ/8t0N6kdNqhm7a1jschVjYm3n3QMI4sKOP4Ye8GzZZrtvYNTYgozVRhi
ZdRs94Zjl51jBPh27CB3GwnuCvks17aI64OEfvUIm4MUcTtErYB+tb276tE0fcZqs3hUA1zAsGq5
sZoh8w1zEIe+x+98drXiFSLGT3Zdxvvag9pRGtGPeHnmWvjEVINS4Q1OHhafOPswxMO0G4e0eAx1
4ZGv7NvvtoeNX9xrPxW2LGo1dj7VqjlvNC19dSfcWcrC8O7xM/buIdiLlZ7wRQ1sRVcWsydtPTdO
tYmCxruXgZ5nmzs3MTFo+l2Hspt901g8WJZRZFhmjfa9exn7Mlhma7sQVMMg5pdJCbF1LavirIQk
AOEHMn8ejOzkJd4fTmp459hgfR21T7NhxL4+6wjW4uSUN8HR8VztjEu14WNciSxBhyi+l7X6oRiy
6a5aDvG+mPJiy+I43lesFNam3esvyJ1+NZpx/MX+3AxSmYkKq+1Gwe6y7bxyI8h987hcjDEVTFIj
U7EeRp4je3VSEjzObe2TnYTOPkgxBuIrz+9Vy76AmcnWs9sy4VKr6YTNfOvnhuVsE9sY0QNKy62r
Ts6prPt+QEmpf7JKJ9/LuutBa90/Q1pXJ6/mAP9iNoIiYdu+uK1oV4Vjxp9xJyzXQ24Z96kXsUQF
CwGee5cYMxQBCAngexCCFHotVnPcnUVjsAQkQ/WUs8+0gpQ9HmSdlhv2aphxyQH8d5/gDPSTvShc
EPwuCN3H0GCWHOvqVxU7I8x4sA01FZgmqwDt5HhaUhO1IpgIpl+UNs5ehRoBWAcOtACXXRLg0RFU
+oAAmmH76eg2GxsMvRXFbEiGeXxSq7E4xHPB76FSlXXtzDpbe16A/5J4DO3wDDc6jBAHUkiwpP0u
0JrygXwalGRcAuGxddDGbWZNUGob/Mim5DyS1yAV0jWf0qp0b73UfOb7gwfrBJsHOvifDHF8A4sL
i1bywWpWcet6YANYEsRlXVK3wW1XfZcFO4rUTemIdO04zXyfIo21MrRuhJlgzPeXOtQ+dnrmgr1Y
QmQDqwU0UvDtXmqw+MZl2SqYAC8aaaPn1Ke+z97OMqNKN8hGWsh8ibZjH5aYyylPIr5XmTpskcxH
F9FCclJRoXbnmhec5YGvgXfoYVoZaIucrcbmBZAnD12N+Z9a8lhkBus8aPOIOAqfzMFqLOdB1nVu
edTTdt6XiasjMAWzq89sduFH1ODUAk2Verpl18m4Vyds3g2s3R4i7hpzvinbKywtaz2cYaNNSwrh
DgTrerBUk9c0yE2v0uHiJDiqQ+o7R8MPnMjZaO0njHdcErdVnDrHNmiZiy1nWop8zqVSluWhc27Z
5Z22Qx93G9KmbFFUMCGFkr0GaZT+gZnAooiidJ953mt+lwThE1iUeGMmTXBnq3wp4vQriys24PsG
8H5v8WpZivIgPB1UreWRC4DXRpM+OvaxEGtFZPq90T7GZguxUbWRXsGp+A5JBJSTVa/B3NLGjqyY
NSX2q5l8gJla2TqeFeNBHuoISiCzrR67b/Wtrun6ng0bvT6MWWNe4oSm3bKhZ5/S0vK2VbLgxB3N
PHYxmRYPDetnLbLbR9GKlYoI7rPpDBsvVZWHZaIe9K32YoBYPZEgCC5Fq8oxBptEss31KmnQ2sUB
o0L+f4cEU8ZebPndDZIS5wAhjvzWYlbM5vhgoaThT16GmakXuDdpo3yOkjJ9FDAkzb5pn8Npap5L
0EiV0Wm3Vag0z54hLH9Ao5onLEVcWIKdNpCaCbrg1ioBVUHdCm6LxP6hzXPyEuZJc4hVbMZqL0xf
bNgyG1O08V62wohAuzMyK9ArtGIzgcptqjwtHk+PvD+AsVA9OgO8xai0MRKNuhtHmQEMDpaxt4w2
W6MiYsOYSlsEm0CPwQO3P+WkEvCvwOeNvD6tk4rxdcnrXUkdixRLhH4nMNGN7ItTcLirtKrfXPr2
gM5425PnW4KZ4bXbcgYZL1vTgdyfOc31pQhMixfWNKpbGVyIjP3N0UTOcLmuGqbFpulJjF36jmOw
dtjQ3slgHPn0dRO5waU1s9sefYu83l/6xoKNt4EtIfknpHOEgXfXpTvMePaW4w13A9L32zyeq5Ob
3oA+ibEo8wdNFc8KvqjPeTN+hkXlnUuzGPf1AHlTMUZx13dI0MWDB3dIie1LXad9xYW6ur1UDYgV
3JpsNuPMi85twooZoHl0dIUr7uQYGN1maJ4U8c4tRj93CsEUL3bWwKezmzCE+A3r7XtBcuorjrzY
QZSGdZcHVrLHm/zYdXN+31vpp15Nwxf4yPoRCwsUr70xfGnSrtuSa5+2shXwQOuzR+gdZWtpNk95
Ww73Yewan/uvbZ2Hez0q1XUlrAbFELtZt/BWd23CJieeFsggeRXuIJvEcv48zZZTU8tr3X8X8O7U
zLVqm06Lsa31GEDC/Gzz5z15OLCDNQ0/G3zbHoIMd4elpFjCvEvC6VGWkrlAArUQ32Wp4Y+Gvh3X
bLfW0ee5QTvIHdmjk6Mm3Wxs8YZu1omtGHdY8L0dTOXgKCK8u1Yz4a+OWRB+kkHXegwgtU00sVP8
oaEME3VVB7AFrsEyhHwEax10zMTvywUDC0ar0bRP8OG3seimV3fGDnHuADVPWqGeVZ10F9jptYvW
C/z3JvLjxexEHvBVejvLDMvl513wDndwRpGt2u+zrMy9zThAKPnQIINlq+iV8F0rZB/sV2zRkpUg
93oZtW1dlCexyUt6SMUkWBYbYeTC3g4JU4Vjthzk2bXhGndt+BD3D0Kuw+OtDbJNjn/tJ4vXmOuV
/kHIh6Guff/yLv/yatc7uIZ8GL4NF2Deh+YPV7oOc72ZD8NcQ/63z+Mvh/n7K8lu8i61YarxvY8f
r3+CrL8W//ISfxlybfjwQfzvQ13/jA9DXT+w/+lqH+7gf+r795/LXw7193eKmEPD7NAofQRCFg/p
5WcoD39TftfEVhS9isx963Up9yZ23XKUS/nS4V23/3gFWSmHet9L1v7H+OtVrzEq+87z5tryfqT/
6/VZzLD0FmbC7Px6xcuol+tcr/u+9v963csV3/8l8uodHAirFsP2etXrXX2ouxY/3uhfdpEN7279
OoRsyZb/8g91suEf1P2DkP99KDD1/XrC4WdlJlN724+Rs2lAxPuyGA2LZIBZtCB3aAWjZflq7QZr
xW1LfZe1mPq1Dd6yslkGjlMIJg7wygmSenPUSzyb1rI5HDammXlnML8w6GTVMHvZTe0xC6z0St/p
k+GsTTaVfHh/PtsMQC8Xu7aLmZv0dZOWbnD2kPSUp9Y4p4p/NXrTnbeO16qrFVwQGAkqx232NYhb
5WAi+ewXeZ7u2JMiH6Xm5SOozL1ZF90tYkvFo0L25WR53b1sk1E1v9ytZzcY6y4RMkxPsRKLSLYc
ZYgeqEyRCqamjCoDsqoEw2Um2uo60D+8uu4O946lByRR/8OVvQnlJT34FhYGGbjCFecZJNa0stH+
OMuyozuRP2a4jsritcH8HWKbCiHlSEgp3rrJYHmQcd7vUaw6jbalCXlXq2C0GE3CLoA8lQeyhIiU
XsvvglLXPYO+nHbv+oA8/TP8XW0ZaZnrj4YqkOlDwx+XN/t20GLnVp5leFcMQ9GfP9QzIYrXzE/5
Dn3oMHbRaUhD1Br+HENGyEPF8hYVKHvYXevkWZQ5wx4a5M8P9XKQqnVvmmq2j7JRVjmZ2ObqJA41
eHswk+wTYuRk8RE5fmE33qVeNsp6eXY9AK+zb2QRZ2+k7+Spy2ZK0CRvfWW31oyDdWw0HZ5n+bgF
AjD4cTLr3gp9vfaefiRJMDVS+NYCoSZtZ4/bxCu7exGq3X2jVc7RGdxnWXWtR37r2co7l7UGofKQ
A0fe2mY4+NPSU9ZdriFHulbK67hOOF2uIxvUav6Sl027kzRdeYYO1MMbX/cDdRcRPq9aXdou55Kz
K9m7yMKCdujWHrqcEXu4R7UzjAxd8zpvj0qt2JwHitr8y3mnGY3qy/Cga4bxptN0exW2Q75uE+ON
O50qveeS3YBGfT0YVYtYJ9l8WfUu5CPzWraHiQsd+12ooQRCdpdEbOQLVjE6/xinkbM2DYjSbeba
N9ECisAhUv0jL1EHWpw0rhGRrWmIBovc1w8fQD9pDvh8KyudxS0U/qtFAmRd/sYGoWl0U9ghO0dL
BpBfymPMLirClcjiyQOC7Dm+ct1wEc2rpJ70EtexG3aJA2ohNqietEjHVe3DolCwjbsGw3uk3iMf
pGABHCRP1iLwmgdc5ZsHWactdT2kbiyHyNFuZVk2fxhnVJO7tg9CrJ1bcRpUazh5gh3ilSwnqNDf
uPpt2Zdjsb40kHwCDzA6/bcIcxs27vUB/eWwWl9H6IvkbawPddEyXqDffqi21VjZKfr40P92CX33
XnlzEW2C2SeHoL17w1xeO2wB3lxiZPldz8tLRgSx6oeAnnwYfujjKuyY5ln8IuCF7YrFbE4est9n
kzSVu5Zl8yDSS48P9bLICnrYgfz/0orenVckPmFNeZCYczNWztdDgcX8pWiG3aoHJnKSjbL+0neA
jeNjkT5vrt3Iqgfroao1/6J2a0I4hAYlEAM0jTgGBKzVG8VpX42pz8NjVzjiVCQFC9O4rQ+4Y9eH
1Mhc9VFY5A7U0cUNe4lplkMqqQqTBzIaq3iDPOStrHIjvfSZjArkQVpNzXEqt9ErHp15z2tOu4PM
qt/JsxwfUH2O+/O1Xse67ZTrFtpFhHoqoNqVNlbWzuG2ofhReT2Q1uMvAfW9jhVErC/NsekhVfn7
ajK6XS45lgpbMlztegNRU7SnoTUvV3tXX2Q16Bh88cSsH+YsrnfkqdUnr88RqlQC+4eOnUfU5+Kb
2xXCbyD13we/Y2PDmT/ECudLw2WyGj3lUGMLoG8RR8u8lnRSEe4N9JrEpbm2YzKSIB3e6kqIVeVY
47Cz9Lh0luOIaEnq1ZG7apeWBh0zbS1HtMdoL0M+dlnGhlobo/pOD9laWvU60x1ntO/ArBcbt0Vo
mP86+4cdwRPR0vprZCfoelhtdlc3Kd6/mBluLXguzzJWyrX8a6w6zBbbNEAfFL1RVo7GK0lyBlpc
DyDDpBQXGLFqoKsmWyXbQLY6LkAH2Sr7lj37kKpnmF7jB4zjm+yTr5rFT4p8PRn4GvzUtShb68WJ
SrbmJa4yjQmgqdVQ+fX6lRlk7R1CJTB4lrNrw7UuWlpBcGg7O4GtIOPkQaDGfGmAu/FjZodvFoJN
1GsHeYkPI8lLTKidoAjNwDL4eu1suSnQV+25BtZkOGa1sSfgeLE9Jq/woLCDUV9DPgA2C2OkhkWv
vdaWBsiqmp6mUsDPU9KMnfBQe3UK1WHzUw3OYTarGCDyhV26y1GLrmgOI/nefzZqMOpoYygK/j5M
Hg+WcK2dFgwws8FnrdAPG06xHocvUTUfwppsf+cm83NZl/64CKPBnytv9R7bqHCJgrTI3NnGY0a2
eqle86cwpGyVQ8LKEyfZGpvquyGLqWCjmDHcrvzBlkLGDoNXgqB3+kcVwfFD70b2FrMr+7Myx7fy
PXyNyAB+HqrYsbZRayG6bKJOJVbNbNU7OU+ek9i4MZ3C/zBXhlTJDHxWVePGSt5a3+pkS9w271qm
kdfPSg7B70jdG2X7lC72jUaWoaJjtsdOFYq4/V1kUzQ8y8NcOAfI0dXZVvCzY6By32pu/CgPHgCP
KgWLJ0toW+jn2uxujMHEACaf8nGX92LgIUuHmd//o5Nnnb/4b+1KpOgwienUY9X1zlmGTHogbm13
3l076Pac7nmCwqqXHaAyW36HfPol5nLdOb2ryjK6DGIg73gXTWx8yrtwgOFj2x5YKxkrD6CmszXY
JrE1l+Fnxa38EVeEJyVbqwk+KmXfiqcpbHQ/FhjfyroRxO0JVNQPb9F7lVV1aSIVlKtnZ6kSoNO3
aWMzi1yKFYu+R8P6IttkuJnAI/VyKDudGpjHKQ9e0Q4RN14YipspGEGhy1N54PGuKPha/A74GFX/
bpExshiUXVivZBmps3ijW/NwGfMak5fJFPjX3nJcq5ne7uMyhCxXufOsiibcfQixW5U3auh9iqwG
J5XeM4/uoMRgB2eVU3m4lmW7jJTNDlJZb5GybF8jL00ylA2JyddCdEZkkBxDnl0viTeBYvj/8Woy
kjVqhOogyERVb8c7B4HBdTJq6UYWBy+ibjDGu8GdnZVAg2L7oSEQ2Y+I/ZbDx/pyPEZVrt00RZPZ
2KkwyOg+6VMlbkM97AAn5c7WY2X5gKh9swqaWRxkUR7S3n1UzSE5yVKdJNpDb43rAgOhu3IpeWYY
PkDMvHapUeE49721D6Z2jn2v71AZ8PKvGvTv2EfjZeYnoiP2J7svFx7NSGzbOAenVDc+8B7x0Dhq
9AQRAFxl8CQPRmJ3IIis4JgtdW4LUHWeFcxdliK79f1dEerH2vTeOugDEAYLI0FZBRUt3zjzgGzs
Eg/2tjgNpfPrGg81EHiXjbvdElAP9eSHQzTtZXHuqh4wmh37sqi4mfFYVJ/zNHu7GqpINelL2zkY
WZeCuikNkjbu4luGlmjCX5aEayTWcSxb6uLSAkR8LZsHA6IcWv0EBEuAjJJFeTBiOwFHU4brDw3X
It4t5jaybDCCnw3NxSdnMkKsUlw2m0Z07C2Aj+tOtPOWXXik6904elBjd5VMVf5vrbKviSWPjM0M
N3yS/SH3f+wvIyLEaS8R1yv8vr5svI4BKBgtX0DoHlL/WytCwyttsNBb2ZB3zq7SbWBmhAgJWOJ7
0yXhMVkw1isZ3dux40+RMd7LQ4dq6rkKWmTtu+m+sCF55EmQ7+Q9ITGNJYPVnC4ll220VrHGVSo/
jt+t8u7y/9CakRJ717df+orloyvU1NqzVx3CcMqg3qRVcwQuiLYUANjHMfKzeNnwX2pKNfGO9lj8
kk2XoCboN1ntxptrn1CU2WoawrdxZANixv8fx7lee/zv99MPs+obFgpldWYZp7LVd0OiW4cuMJhv
ZcNgnKaaYZh6ZcYps43kOEIBxhbSOMkqIVsvMTK8hpSz0ToPLsnSRUbKsWVRGXGPWNchgk9dWk8b
WSmbL1eU4SMkpA3kq2YVu3H69pSuJnA+q8o0pj2eGBvc72LTJ6lhHuM6t4Bu88zvQl55WExQ9uTz
XbaTy5ncTVV33f5tXhOM8YEsn3LLDyS8c/vM3Y5lZ6B1/GedujTgfwczp9Ev9QXKO5glLyE4mH8Z
dKs6yP6ySnbQ+Pqs+aYgi7L0lw1iyN2TrU/KNslH+ByiOoGVqE+zZlWn/1SUDTJkQtXabmaotf89
Vo6UxeFXx0YRrbGfKsVQfHlmAlq5nBVLXZUpmP/9bv37OPxgFVDBJDPdbPNBG0sWdWC8ShEDmF3m
cbJKHppoCN/ZcGdAC7LAQLYtD8+aE0I+Y3/ZNHMwzqNpAGBOnoylOsj79DixlvZl0aqh3qORpABg
nssXXSMJTxYIwdElmBn9ZYyZOc194kRPIWSlFw4pP1uTeQwOF3aO39uurJzHNrBxk7wWIYcchhBB
k53SepfWELGyh8Q2rRMS4eP9jEyKNRn9DSJo031gcmhjBRXsOtbXzlDx8BoTOz3N7lsH2UseXCO7
dJUl2X+00mTjAKVZV26dkevsp12pxcZDBdFq01fkyUzLwlJvqQsUs/Or0m4vIbJhYoAVymzFsdKn
n31oaUdSw8YDoqZHNYnUs9Z3buyXLxNcsYduaZr6Tjlr9rjvDMeLMdLOp2Oq6L8ukSZkLdDpZunL
a15vJgvR+k6AxVRg2G9kfdZ5nV9j8bG7DHW9GdksbzBxssuNXIcrXzQvdQ5FoocIJrCwM5b1pBsr
wx6oP7wthSX96lqpTTO4W7lelOFgvolEtP4Scx3i2nCtuw6D20+ymvmd4nU/fiaF9gKhUnnuysna
lb1Z7bu8yZ5R8vumA3z8/q8BY4zhRROSlpFSQJMKT8ZAyEuKAaqRbaztOn9fNJeiDJatMvhalK0f
+pY28PQOjLUvess45yl4oDFwv4Bv1YJjqCGXDokHla+mUibSNIl5JrdrnGV0O3brtDHETdn9ykrL
PEZIPN3AJOW/qlbwqYQZWjaIiFGLj/l4Q0pItk5LiDyTh6aFJHVp+Vi248442sN3LM1seNFLnBxO
lkki9VCh62Myhci1h+mQQ4PmYMxapOzHmoT9zHvEH6y6cH9lmZnfgAauSH3GeX7TgojyUyfQfNmp
dTNvE/d9zNyqcBTzjFczrHUxwQBcHNKXIqpR050XBT0m5N5bq6UOzcOMNcAZAt4Lq87yS58n80or
4+Cl74EjaUM5vQR1bK28ri1eAgfbwbIMPVwUWmWlWHB2ewNGE9sG3lHDnfbC0zaTJLgUNSn1gFrN
u+K1VfLq/mnfLAtj3xEsybuF/Wn0wGOMJtaYK3jO2V7UTtg+A8U+sWd4I8J6I+tGIJfz+tK8dMmH
Uts0ywgmhK6Np+nNxm2Uao98irtJoe2+6mnyuYVi8KAOtX4n8jpbyfoiH8x1rgIj9xZQL/Rnpmba
l2CuuyMfQItTSZ6+wm5rV23oBbdgAefHSukeZH2o5/U2C0yLxBgXidtu25vAiTp0Nl/iP4woGX+I
OcSugMfaw1B18x73k3qvmnn4yHIQDL1d2D/iP/QO/RMZibzZ9GAnyMK8zazRm4T5hKfjGgmLDA7U
b/t5WQnVINtMk5OdQeM5d0WtKL4SWrzNfp+FBalSWRf/Pru2Xs6SsTz3BeJYcWg/RMxeD3wXjVt5
gMRu3lpJgGsjzoGrDw2yOCXBQ1Xl7kHGXiPQeScTZoE5HbLwEXG/4klrsmQTqMD+yxbiWKJUlW8N
Tva9GxN/NqfxjxB3sc3cpO8j2mWL5G8jpE5UlsR+Hke4iYYKhI8Cqc0d6jY5vyJFje6CZcHRRp6z
tlQ0wS4mypFcnDjLMkS2ByH8BiW2bjw0Q/u1tzTIVi9z+dFkzf9j7cuaI9WZKH8RESD211pdrs3l
tdsvRG8XsS8ChPj1c5T4utzuvt/ERMwLgVIpUS5TIGWePOeojLpFUYje03wYpudGDnjci/bYaald
NiDgazdhfa8ATNzJwGCbcaqNZ0SwZg8bRT+LQoF4yEtRElUiP2xpvnWogH9D6tnag1m3uwePojqB
+/zGLvGxl2alqo2rmFyRLx1sM/8GCjtrT62mTybUVA434HMXd9hcLoepRVoygpgbCeV2AnG4ykZ0
ZBKdevJZuaISaNCjYjsMOZUVVTkHzLcWgeeZRxQoLnNuDcZDEim1But+5aFSBrS4dOCead4arj4A
a17gKYJTYGsdhpKC/nuBZyMyBbqH3HVN+3+dljFEIFuUw6LutVHjJdHPa5B9ucjh5C629ShcKH9N
UVdurpKeE3C3UPdroBWo/Buyf1b9JJcytcd9rrizmMDCsSJH6rhORWdxJrbp+1Sf3LLgbIRWIZIt
KFdYuuoKd9V1Xnnn1jk2mk6WblvW5SvBEuw0zRyF870JnVGn/S7rItywwZwgRQB9atKuJlsXDtNy
NEZxoY7/tJl6LCr8UJp69aEheSvkslejtaLE45Ugek5bfshjcqgXbSIpnyhrOXfP3NF/ns/pTceG
JN3MOd1XvbcZqv4pSFYgv1y4bMyPUg0DX2cGSj398o9mpquMS4kIXT50W2q9u3a6FrnVh3c7zUgt
spPHuz/ZHS2Q9O5PlyTX8NVrQMBUa9ZqOlR15K3F0E6Lq43ONH/mkVUhaGzJxw3AS4h6/bdxXSBR
FESeMmsgpSUzf1012Uef64wdiNe2yEb9hF6Cd9s07mn+PqgJ1iuUReMLuP5FyLLNbmQKSh9ZgPeh
c5N6PtkQ8f0WxW2zsJg016LDk43YBWph/wSgfjjHgBYDw2otiINAxE1xcBzwhJIXDfLjAewLmsr8
z0GdyI5vqRIrsaD07ZQod6szBQ0pyDMvstobj9SOIY+zGRRSiWQztM9HR1Rdr/G08ufR1I2YsIXM
IuJvwF7bIB5KfznIvO2MUtl3dJi6wV/5UsTrq61FeR1SiGa8KErTwbYYUu1SC4fRAdFqYCRaxLzL
MQKDoxYW515mQ4z6lRw+mPvB2oDOtliS7ToHYnLAPQnfn+egDq+0wiOLsdTUl+rfrwcUUL6ZJkd+
7sCa4wdSr8PuOnkT4mdQOz1uvpDdgEEJlDBatBWkhu3FZhXqrH3nLEqo0ENbsr1oBzKRAx1S/6OJ
XPVAgJXdeeDvc12n/30uVXVfwiS1bgPGF77nins6pFYFxXsr6t90bboKpEhsCp1db+bd/TAU4d1Q
cB2jgpaMjKGvGpnwntsIXCEXX1pv3j7Kce4qbGU+e1+vRyNMPT/ZlDOGdyPmp1ZfWy9JwV/GLPEv
o8Ryr8lsvqMmle6Ek79HFZo4Ug1PkYbxJbX21CAnDmZ61DI6j4mu+yE7vKNtNgA11booBlv2kM5b
WQK/HBpBPqhAfrvUdSp9KR9BXMhu48NYXcUvUYs6Pz2Hicqrg8RlilBntsyo3MQmB8gCOP07Xgyn
dsrVnkx0qMHqtIXsNQOZI9wQeQSXfAo/0wV4IDP85rYZndSHkjBkt29oK5HRK45O6QAOx2jVWZa1
oG0K2WhbQmdX23XEJxtN4CDrtzCDql9zFIACMmTL4wfSMBSL+rvWzKHEoOnEUO76RhhWqXbtugwU
mQPEBTcG6ic3rU6QTlldbFBmkG0anU299qqY/RgtIGiQ0kuWqFPy159g8tSk3hopx7n3CpMnOD2y
tHwe+6ljnkr3ZhPuZGgbIrqFKiJoGj1PNZi6IguM/sFguc9Rz14hyFSeqbPv2AIkeeyxKdrwXjG+
JTMvIMRnS9ThjizxnsfKFLvSrLMV9bqxMNZxmCKPpi8QQft4vsA85eh/ugCSiR8ukAQi2IDKFKhX
lLl0B5dnSzQRdqFm4QLQpyy2zLPhFgSewaGPVLISbpJ8b1DIMTHwn0IIztlIVnkgtaiyp9FoL+QA
AKUPsovYPl9HQh6Qf28sbILDyPmST4W7gbgLbisXrPX5WIAfRmNWBg12uR7IVkJ4Bby35fZqD5NW
bhoAJRHngjjYp6HUNAhMqceiThd6Ue8Tq/s0wc3k9nFbL3qtT0EHr+oRqKLTNgUEq9OHazfZ1BTz
1SQRCKKOz1PM89QtEsWIQq9s1nqH60H2g7gdakCX3u0x0EgHewTR3urfU5QcDpP44FN1ybjNuvD7
EI/VCVzJ7NgaG2qAGpqjBAPL8dneFFuyk4XOOj1GZoIdsba5mmMISoLTDknW3yb9MN/V/tukMQSx
hlIkgb9kqJzSewragLhR4G3HMXudtyiUONGHT/sPFAp/gegX8LS6E/gytknSEdHi3319PVvDk9d5
B0S9835maOQKgKZgn9pFg5BO2T6IHAV8pjGhGKVofPAIN/6j8lCZDsKafyBhFzxZeH4ihmdFhylt
2z2zAYSEfpH9gO9cLrjRmT+N7kw6X3qM27C3MZFlRAcRJ5Dmziq1tqRaqqLCrhgR7dcOz+fFABKX
cysG0HmYMXZfvJhehQ/uB/BFqmUuwOXoS1WtkFFJz4AejzsvUMaW+aK6BFbYYOeDOiw7BN2yJg9T
ibwbB8G+fBpkda0BtlWnunQteA8CxfydI0NVQHUCC0jUB7X+JnNL+zlrx1OugvxHZmeopMTq7R78
mi1qTOHBDdN+buVwovjZ3zze5/hPDxSxBcsSVcCroM+ewEtR3BHQoV+byG49u0q0KADjjwSoqLjp
3Y7g2JphDkVtA+oJNYyNPYK9qgff7ra2y2FZVQ7UtjUSIi2TeVIa361oUgW0JE1KGAoUdvrzpL2l
+nUK0RJgh7FMMX15F5tNeYC2AXYgECebmyRST7yxFkyInYBhRS93yK5NbWqWwH1hivd5yARBz6Wf
Gha+ZtD3ewA9ovAKJB/xYfJYdhZaSK/nvPzRcyCmujB8VZMZrXJstGYPtzOHBQdIJwTSbuOJFAVU
7/FU0AGIc1XnFjogI6cofno1uuDBhsylga0LjUbSplkwcD7oF3LsrapxQnhNFcW5qMElSrrmfZOO
AFT92dF6BvYSuiNGRG0ekQ0h7mLdEae1c2A2eIiPI0JVRSVM8fAW35G2X2xGJKhJ724VDcr81mUv
UAotfiDSZy6TUE0nC/imAwrYQRH25lAOybrNDeD5jDTYqq7fuGbn7z0Vuf4K4ZJsU4JIESgjaMxT
d2Iwf5/g7wH9EPQqc5Te7XKGInb6ywCzXttA/7/0I5g+rnZw46ydPOMvf/H3tJ0lYQVkowAXWQV6
jzxr8SvVMUlqm0HcLpA2diFoh9hFWFvjwvGKDpKxjf0ikHlpOwQhERw48bavF8SyCZ4VUFoZ4Duk
puM5/3tQYzkA55XqiCBVBfpbfTDAUwl4IfQzuulfm+5IIVMGRRgJ2JPprRXYjWsraA6pUOrC9aEc
3bWoK7C76xYdAPh3EoFFp7aERW+ee+SKqQURU/BxANkHSeR4fzWlY1vs5WB+JRMdvD6sdoHJunmk
SFq+K1v3FyR6+j24PyFj1I/ZAHHQql+CCN1FjknWiLdrI/WQJ53N7tR24uJXmZsm8DLZeMCWyVo3
0yAXhLW0JKpvsC5HD7XJh87oAJY08BZkh6sZ9L0AcNZ9/zagFZDYbibznDEfUkZGF/p4JhsM31zf
RmvVxMEqzWz1KAaOOKobXpgJLBcfa7CHepaxp85JmiYKKiG0Tr0B6J9uIFodLak3wKvm6Cn/GyqL
1aMLLugHyAFUbdv2y6o1zo0Etxh5Vi6qsxtVmjuah7X46QhXqjX1MtHLWwv1rmDDxCcCjiO9S1l9
S9OSB5CQIOwzmntqJSWIKLHlbA40G2JWPUjsGwUaLQ96ow708FxrwDZs4uwpQjErEh4JaKKgRHoj
cSPvbNDoHlGVjUdzG9ePDcgxFqaEMluFLy1CwCeGXJBYmXE63vRxCcCFjqliO20tk4Q3YMVDs2AV
txdAM2RHvJTA11I7KLYxHH+Vdqm1zKPiN0fuQwQgaoqNWTZQAdYpOEOn4CKdmssRAwqHsTuRiTo9
AQIbM3Tkhjyow+tB5ETjyXadxHJ7YHSL/kR2UxgSkjTQzEK9vnVo+6a8qXl0iSbDAfUXUVrFBQOR
lQWO1ClKfxR4l4NcRfdwEeIUWjDZxoN28IKM4G6GO53OrqCuLNd9j7QU5KlXYfjCq06dryEAZTgo
C4gS44YCB9SRCGeEELZoV3jA2nfUkTOBnHdlvYAgI7/1q6rEgy9kW6fow1PdQdegcBMIKkTTtDRb
P33pZFAt/KmIvjVBc5ISAfnFOL3W2PDhW606VJAMza/MKZ5dmZWvvYF/LeqX1RP2A8WKl7m49EOF
gIDjWseAj9ONiv3+tjFDCVVe9seVq9H5eGVXX9ng9alWFeIsVf6KpP3HKw999pzWhblMS2c4T0m5
AYkZ2Lgnx9g6lTK+2RL3edhnDGTYbbAGxX94QM3/cIs8urW1ZWreZSA0W/qiqb+4on/RoG2M/wfU
Rsh0Ttk3wzLMl3jwsxXDj/4uziNji/rt9DbJUnEcu3Rau+FUPfo8AmE0d6zvENJ4+xgWPoYRxfH3
3kYQ8NPHUFP4x8dInKD67WO0WNgcbayTl/2I33MjIV+BJETxCCrY6mJ3eKzolhOaOADLV/qqPJEJ
qy2xCoXdb6lJw/kErBI1O3uch6Ou2xdLPRSFAagxBymyPznJarC5+xBVVnHBVgvAhM59gJ6A+zDE
OggDEaQ92do41qhfzXUFkuMHIIyKixe9DYckGPKJiYtogtObh75z3g5Cn2WAv3vGAHSpbnnJMCG2
ktsInOoekPNAtccydyZYKlck2OBYiC4gBTIdwAYLTT3zB5mhLgqpGO1FOjXkVU5KHerGvGDdEi2T
ugYfppJOexg0gwodWDcMWB+DDDoB/ePu2lG3AbzNd281tuuqi24g19kvbcTPdpS8yzNwX4FhIgAZ
KnDW1AvO63BHib+CTZDjDUAv60XRegYOTJLzRRTJYFslVmuvSO/d0kZoKgRbEnYnsXg6o14GFrdF
p3ubDtiZXnZQXQdJ2Hni9iMjllrdUp75SBS21Kdb1z7tab57/j4OAsOzZ223NgrJAAuLpKvWWQcO
JVoCzqtBMo5JDZ0QvVikVDkdZm+ns1Hli9T89RAqQ61VjdWv5N5N6hg2QAqJegWwa1XnYfaikrZG
qR/sxE2bJSGYLJp8tgdKM4wFkXrV9qu/xZxfWL5JPMMQexk1YzsduoyhWkT2CcJtsF17Y+1X+N0E
sAPtFsu84KfYwour6yQqLZQ/fgnDKF6NdsFuKbvjV3fTpMTLJy/ppzq3eJtjB38x8E/rbQ+JiyDx
nVVQciQ4tTCrtMV4aRT+pZTWGBj2bJReG23Dv+SOaT+AZWdt4H0DzRS3Pxg59mukVMNyC8s5xlFE
pHVsIPtSAprOxZ56u9y9VaCtuI9j7tAcZB4gLXrgBeagKW3EwYBHyopFwasMClY9f6hV04B+B0Cl
xk74QwXifpC1BMtpBPvssrEHaBpGkb9pHO+tN8O2moaS6W/jtQd1+iiwW7vQpEHtQOt3tf5TxExg
7ldOc8CfImbOctPl7YF6J50Zp15kx+HMwW9+7aVfEzW5zz6O/Zsz/dbwVMsOcl8m/rgsvdB4NGL1
x5ka2ZtNvp998jNSaLmPoh23oszsPR8DkO7omxY4iHtVj+rBHTp7X/cqh6ohbs4WdN82di8f7HQz
R//6yxRcoNNQSc9c156PABFITPaT4GyvWOetIAlvL8h27fhbE7EE1ixo3LXbLidv1XEoZH/qsPT8
Od64qy6wIfFlWPxMh6LKH1G/6gPx+K+JzsDrFi7BKZ+vK9LLJGOdCtCmeAEo0H73TjjA7rn3/Wq2
VZxcr1D41dsVfBfYLc0aFy5ZzPM1jbg6e0bxEMtiZxhg2UT1UrpoijHddFD5hJZcwHbdZDYnU2d6
DV6Ee7MHxEBnevGmFfcCMSfILDTQbdUe1FEIZ2ehhmwehPLifiUgbqasKTpBjrRbGHlYf+1qpCNd
VvB9EQ31C/TIZnuroFIEQSJn3WRt87XGWtWyqureLiOwFRUKSGNtH/RwVEDF1+ENJFcfYq9/hshF
tYL2XvYgTYRb6IxsUtuUttHZ/x8/o0J4oTTBNT2O3FqG9gS6ff1Ec7fToLovDuNqr0xglsma5YW1
HCWeKDW3oV+x7ieQYIcQ4TFAkLdpRWptSehi8u2Ta1XmfVaM2V0i2E8yk1eQBOa2dBz1RXuZob+1
C+BhKsN5wFqz3FsuHgLIx7sPZKs4X40ocrzYru0+pBBqXvlAXW/JgwY4CuFOLQD7QDY9YPDA3jrH
AQIWJwDxZWuwdvMXwKXbXTS0bM116MuH3e3cj/YK26JX7f83u5xyqM820YKPvD9lpQw2GRuqdVXy
4gmUhfYNdCnDJY+64knyFkXLfuwvjBDNdIoQlKhBj0nOlg0+n6GQJ+rM6nS6z0BCFmPpJKGztSri
ij2yXiYX6XfyZsi8wEQYzutua7ws84W04mjn2FvLFWL4SR1GBbqrfcHG7nZ2h2wf9GYgQgX0VAMW
lqkeT05S9S/dyhsd+WIaooPg1JgvqBnXvWaYNCADq3uhSlpDXAGlLNQsRiiYxa58QGY6vAS9dyQz
vl0wFMUAuddZiykDqKAVEIK5oV7fUq+Ro7pNlmN/d33dIjqSq0WCCAm0AD68hulte335RuNaF/V+
cKA+Tgos6Jwg8zK/q2kgQww6ARnSwQG7O/aQltwMOstW9GN3n0zRput5fCZTbwbQO+btT+oj03XQ
1fb7oG6cmr3Vy5/k//86KOmBFgPbAz5aLwLESf3xHKYxoB61kHbzXbXx3kix2nwoo656LLPoH0uv
uhq/TRYBFpNH0Anac9P7vUm9V2dErMTx2pQZKs6sPG5WobGLHF1ZPNrBdIdWTHXGw19btl+WC5l7
zT0gIWzpFpxdAmapDWSl2wOI4IZbKSCWE/qBOCO+bK8MACaepgZCGqpq2u9Bw3fCAt52UQHODX4C
CIUW9nco7/AvHvPZMkO6bZ5yMDTto1++TSknAJZ66b5NiZLyQ4x7N+mE/GJUbAA1I84UavAW0DmQ
X0qBa9KZ1La/+lX2BJrYEISly7Er+Ia0wSKEVY6eD4qLBsTJa2q2fQuhcChyklIYaYbVBfOP73aS
FvMQwMDLOEuxFjwGJWSDFzhxIrx/FpDqmE8+dv0PHxOAn9thSuxN3Nv9ik9+tEvCUH3xIWfdy6p+
FlaVHnMwRC9G6Hp8IbckyYwdOIKhs+n4i5oN4U2asWjLUay4QmGys05kjf91nU/9yq5y6H5QW3VO
D1oRx1mPEBWCLqg3rW3T3wLL9DNyVbwj3nqArroznb3bryayT641+xPFPZlcDRgZYcdbNd6RnUzU
+X+1f5of9/iHz/P7/PQ5Q0J0vM8tmbsJUdW2sQzPwQ3572EAka1i/bkvM/C+NzJA6qJMv7e2H2Vr
YNsR/2l7kIzoAbOPPaUQekl9qMKkeEr/OdXV8j7dPDwFpa83FlAI12oITuXqu0jUy9AK8g3ZSDuh
B/PpSebmwh4YeLHxKrWd2NohNWrOuDEZ5M7CFUF/9MEy/5Q09tsLOK3f3GYYmXYLu6o/gjXEe8r+
dZu68Y/Zfnej4VUU41/s4e63J2yMocB07moXmvR2418SkTgXoD0l6odxo1fmIe/AbEGewrG7G8+z
A3AlMmxKtH87JaA65C24bslHGa63aAXQdAw5ltlHXwHsy+6HK5ir2T2X0XQAbcQdedO0Y4jnlj0n
h0wx3o4+UCtOZBQ3OXQwn80aKYnIj+IjNUH1t22LLnkwoEj3UCh7pXSNa5bbDFVPolpQc5os+wZk
zObcm48cQJixLG+ol6bkENw4UlNPqXJw8tGUJeh18j7ujm4cgRbFCBGs4EtGcRN9EG0BmDjk4A4U
S+njeoImXhJvqGllXO6ZCc2ioeHlY4y80YOTz6EUcmgbUD5fhwvRmMvQ79dWZ0OlME7Dy9igVI1p
tdBaDqCd8DsAjfsB7A9/esig27cjXvWfPICcQlhcpzz+MoeP/ftqTGzow2PNUrA1kDgIqXi2g+Ok
afeH1NgQkf5sm/tBqg+S/aYFC6xbGtbWbRxkJRhYTZEHaw4+NZEymZuEsCFMDZfubLpiat4HEVqH
vN5N1CLX94EM5QgHHqOUOmXVuc+zPeQH/QdAg/0Hn7FnlHG1R5DE+pAsb4I14tvjmjo73wiPCiGr
TneSqSzzU+XnDKy0GJ0lbrpGSX27oeGBKSzsRNvv82g9CFIaW8D7kzsymcGARRWIn7f0CcYh6Pcc
esAL6qU5GHJwpcmGC5lkbaCCSPrZDX0EqGs3ty7zTABA/v1EIP2B6pdxT5bOLKD6NH2P0mTYUQBO
gCB3OzV9PQfwZGJ3J7xoL9RJNxmysRB9T/mFbjCedSj7+H24KOp6xT0G+uYyC3YJ3gPA7ga7LmyK
R5el5WOBdZI9ZuM5bmzc4y5zli7j4oY6gZCebmwQJSxpwPtwPK8KkLgqfx14VXqy7QcCTTC8hFaA
9E5g3wHffdYgqdzKMfkOGtxvXg99HxCNhLuCQ43Rz3PrFQOpnwaq2ghWbgrQTLkyzJTtXA3Bt4xG
3SAtbmnohbggL+wuorrNNwFYCyRkkL70WWKD7TRHBiPXSlJaykXbgaxlH+y/+yNneGRhy/sdSpdH
QFgzIBV05O9TDLD2k3ppJ0hoXDs+BAtbigT6EqyaZYJn+DBU4NKQ0QUqXtHFs5BlwfI43A6Qsb2A
IwAxfw+lXzIID+TBotS6G/tvk3LddJmH3NP04b8iX3rp0tXswK2eknxpDprSbVpo9ukrNAND8LaH
enc0oOhN7+zwXPIg4xd3O2q2zFxxsMI+Jdh5YNnypxu9KgYXCtph0f3VrdGzEZD53U3vY+bZyE4X
NXpHXC9Ks/UDGJWHTAI4AWGybTdl2R66YPm+sAxnq4BCOHNZAcZeWcFDHyF03TC3+soS/jXhsv7V
pNC7y/yRL+wREOiWV7/6sPmqDF5+LZoyhTRO5j8ohh9zbfD8DIGKt6s01vjxKp6TpGvkwVrQH782
tvnGGgOlabkHZos4Yj6YoQ0508r8zUaDNAVHEFuQ2AiDdY7Y2wNEYqpbFykbCPO4zgPZYvGlk85w
Ly28DkIXssPtBC6sqz+krwBpFCZWqa3VXubDy9BNEC2tnDtXjd6trRerHrAbGytTKdLYkzgj2T4C
7fq7cRaPJ6OtPdO1czuKIPhZZebBBMvJ9cT3rNkS/nvym0+Vhuo56ZpXWiPTapkWymqA2LyIzB3Z
ZRicuR0A+5BPX/sYsgPX8C6FgbXdYRA7d7x4Q5UHSj7XMZQqIBVhrRLkGSE5l04nOxLmkhzc8Dnr
GmfJSxSrtyLOl2Iy482UuM7JAOJ2Plgh44dQOOuhiBDeog5ykZBbWpb4kW3INqD+b2W6SQxhul6c
Bwm6kM7Nxk1VCnx/TWUgACnULRaN6gvYc31IVLrGba+bjG2acPRfapDX7N0A6n1ca0dbxeQvewEK
/8k3SjBh1b9qZRuv+iTI6rcTC/y4mYAgiGshu1haufXcBF234r1wztKCtkDWJsUtEgZgdIimcF0z
qCKkVlQu8xrkO7GWpyv1WR8A7Q0gD9qmhaRfOprW+r99yJEOaQq2E669r5PRGS++lWUXYrtlH2jL
OVR8umPGdCAZsixl6k730Q6T+lqGu0VvTt/7/tc48KGA5X50XlvIMixAfMQfuB0FGxUAYyNBY3hk
aZis+0ZYz5XRfyuqEWrmCXjwsKr7AbpnezHqQQb7dxDAt+MRBT0pmDUN83kax3kQZFXnQW2FgBbg
JkY0ZPukcY1lPsl0iZhTto+jESTt1NNFqXo7pa4pMxFAcYvp1h6RQCt1WWVloBA8sSC8Di2w5BBG
YNAwCtHeG05aL6ta8FdVyLPvotZrMchvgwi6XyiZ+ocHbvDs5zZ4mIPROWe+mUH3SfBbfLP1MVM2
Wwsn8B9YKl6SKN5OOn9EB1mpENgajrpxauc20sWZO95alIH64PPezQOubqnVmVCc71Q4bQkSVI3Q
KR9aRPRmhJCGD4GS5e824YGBgkSpyZn8xvexhDqi+cjvP+dzW6zRg6w7gH8D5Smmb6yuEZbBMR/B
kg7MjQ7SlA5AgZXrgapMo6P1gQZF0HZaX21TGp4s47XBtvs2CcIau2TTGPEdxqu5OcrCOytZpKjc
TUKEC0CclOgDdYDJLlrYbsm3H7yxWl61Kh+OV2fX18TeWf3wwQ1C7sl6dIsWXOAvIIgJj6KqXXvR
IR6wC+3opWYsOimBfcsK8PuNZ4OBbHZBzdW0SJPIwNNFFSvgiSBqcH0+jSyvQWa9pgdTR3ZH9c6p
zLtiJbUz9UQ5MnALUwAgmIrZ+dPDj2YvmG2BbBFl6Zrt0NP0iDErUZdJpyYRH167yCit1AGqD9gM
PYQ08D748cGq+Ioc3cRCeZBd+/aOOXK2zTPYqr5pIdPm8EVRF5CbsCznLsmm5sZNunxX2q46TxCC
hEZc2nwdIffoG7HxK5DNjVcx/7Xzi3FJgwovbW5kboF5JOzV2caU86DC9I70RHDK7gYxIm8eFAHX
dhemas2g0LcodKWCpysV6FCPzRJBq/BoO9ICrkZv7cG1wUF/hdIDEDK++WHXBOYSUTfAmyPks3gf
bFaJ3EIfDfLGSOecgRkez0UmmyPzoFAvWOFBfAcUKGbSqtsqNC/U8rSJzsBbkt/0ni5P0ENpEuoo
jTjbmDXgd37Ulm+zhHnerViPSGpiBVGyLh1sNMeMgZDweinklvBpgKC5odlGld5EaSpOAqQK6yCQ
yZp+UZX+WZlJ+QAlN3agVhuF3bFsevD+oY8OYWPKtQfExTqtwjcbKlcvUWUE828RVbXlsZ7sM/nT
TxHk8WIdc9msrxPJSNzZkC0+0jwIDoN+Q/kpgkygVKk1/5WVJf8Imfp3LkRHzyICaz3Zhef6S6u1
2L6Ny/GJpXzbqcD6mksLStZlq7bkliGFnlvY2LfTwG7/a9qJGfXCk6DhommLSJa3NsECW6O3b1A1
GK0Ld+o2xEJGzRSx9Q9NrptEWWa2TbS+9kYSQQmz/CfGa+FpgKbQrcjwV1LT4YiWV16AQgTdm7qa
I5LXwCXqppkCeyg0TT81kTJIjlndZXMzVtI8xrXxa54JGY9TGpffqBUL1z0NnfnsT9P01JWiOxvQ
EaM+btn8rs3DE/WNQC7etcoGZwCuCEaN5oIF1k0EgpWnxJgMYIrUhvqKgVn3HggDaVzv9u2D6pIl
9dVTnDx6xT817rytTIF176NyeJBFmYGWKx/2niZ3AmzYvkmZU0NLB3xRswuqaRrbdS/USsucAQOY
WBtqDhYw3GUWnqhFg0os0BcIEAx7atKUftBf/Cx9VJr2JB/a7N7QUduy5s4WC4wBcje83o2o3T+R
C5Iy/AQNit11QFcIc4tCACAo9CR06ItEzJPERTPsbECXF2CYCJHKrr1F2oRAM9eOYyyY4XKIbIlw
5fRTdFfnVXSHasn8JoG80cIkn4ahzK6s+xP10oGc1W0Zxt7d7JS1eLi0uAfmebMQTEmmm8U310HX
a5X6MlYKCtswK90VCq6AIQljk+1dfDnva4FCJkBrU/vD239MVL7ufQTB687cpn0+3HioFnqIufuT
p1PxozRDZA786qkAXdrfHLLWfwpVVc8OePEON7XCpkvPkGOzdO+DR2aReNC0L624Pvq5Yb8wsZmi
Inmpm7E5jUkMnLY296Xk2wzA8Q2SUfbLddBbE6v1FJGsaar285txZCF+IwmvUN4HeaQPhz4C4I0P
Ciq/6Gj1u5XOIPPun7DhSewxXJElZAzrnKyqtlFeQg3PdULIuuZi7QqWPokCS8Gki7ufFWJVBnOc
fwTSWLWv0q9uh6BGDnw2dto9todYft9adYtiOz08gtjNPHwKzPYJKY9hneZY7bcaC+FpfIRoHbwu
/f5ELd8Em8LUZWJpKQv4Dt3bB/KtN45RLt+4FRBTeuj7+DAYy40ZgsE0AYU1YgEohB90jUpug1YF
P5AH5O0DcEVhLzD4zHzt5SP1R+B2WzE7nPY0MNcDOypumcbHJk/Ura/LKpouKE+uPqNm7EX4nUbD
wZqgtQ0WDvAzNpU8kBt5TEZcbbseZLE7gI/6ZeAWDTKeyphrA6I8rRaJZco7awjqE7AvBtCsSJ16
sq5wf9ZanPTfEXachRcQAoLDPHd++CIQe3o59W0SniCDtu043vTLlsXDBkx67eq61NMDPJl3ezJJ
0PRtzMAGSBrhUZF642uU1zsQ7xi/LNc6QLh0+irALLD0Ue9/Bm+WceP25nCD8lKgNvUg30XdYmo2
u2nk1XmKnHKRqZIfc12VmiWAR0tIAs2td7sr3FKsClnclja4FK8kM4CFQtfH6H2wq5rlLXXkuL3W
Ve4gx88iKLn2pjo2YEh76f+ppdW/xGyMwZELVrSwCe0XAf6vTWrJcUNOYG19G8O8xnmxfjhxfiOb
Mrn0jc0fWGEDGJ+boK9q0+QhF1V7wBPnK3VOnNdHUFQfy9HLD7bK8hWUcSGwqJthjzfggk7pEBkp
HmG6R40ZenwId2qhHm9NxsH9DkhcfnGU35xy4EcX3RCaX3g7GquqYeWOmhkyFlDHlE+ZpbdgwNku
OJhhvkRpMwJbYQY7nwfpHlWn3hLLoUWfCfE8FTE/moYKQaALGACEZLuVUQXx/2Hty3rk5pEt/0qj
n0cYbaSkwdx5yH2vrN3lF6HKZWunVmr79XMYqs8q+3N34wIXMAQxGKSy0imJjIhzziFXTeVWKzc9
KMMz4pXQRAsqJMNQhbUClU14oOZPN0PNhmIxcKNRUcFYvQHZAYatIn/1OGLqKmIe61WHSivpXnpP
5Ccg4vjqpwdSEoAAxF235MrDb0ApTx7QJMpfg/JjDvLQoDgHLiJwJOOBpN81SKatxxIYkD4vjTtA
6Y27tPY2FaKUN+SRRbGFigOvXyA6BZ5dJ+bjAk+bYU/OtgVMdj1UqLnCUBpRqTkRjqzWdt6N2bLg
2qZv2YsJTa19AjqmRaOYYdjoF0dqQqTGemSy/mgG/RBtIkCVV31Z810hIBhGe3WOv3pX5120oo08
9VKTduuzs910/hFBnXhBWa3GbkAVHIt2E1WuhiLlTB5q23KPOqq2puxY4oOSq0eGlQaQnVJn1dBH
2wE1QNNM84Df50SkCKqEqyTEssdMUegWZm1y9RK80frRuS19ARNqCI696X6dTW3MIYlgZ90yaFIZ
L50wq1ex1iSbqV0Eo+Isj6z91DZ8vHzLXFxoijzjyXXoJfaHajDq7ab5U0BsQVLXH9LomAVdcsJq
5+MwujGKfX5vh3nRHrPqSHYa0fieBRpVnahmrIujis3H1odgsAMspeVr5oJsTHXgvz9fChRFrWca
EDpDGB1pVFTahVF2P7KBPfQ1ymSG6EbWGnsgi6WNe9BHyGutTK2ll4u4kM6RPAQyEquqhhJapVUc
KypAJesSHFI0NISU7AFgLG9BTUBijct/uJJjlfIaocSlQhbekykDUnoss2OjDlFvoS2HMEPN0Jgd
6Yy6c1v2ICe2evA2/hwTkDv1k2cxFuDz+f2U+rWqLdeQ0oq2dhokK9IN32cKHVbgd7IyK707SxTg
n1maJqtUN61jz/PvtZ/Ik9HJj0MQ2/JENu6CX4/Z6ZE6R+UhwdaAONpPF+rpgaADpTN41TLtdk5T
ja0THvWhfKl/IsttpBnIRGkqOmgNKCqVF7XIlQaOYTMNnDJaf801T//rXGT/ecV5LvOvK9LMphDW
EVhsPD7xMCoTIG+pgtf92cR2x3yMGzxW5l4sJz43qRcJ8TA1q7PNtO7cm7W/x6vt0JgxKnbINp26
KFDZx4ZxIBsdBC+AZ1YHwAxAUvocNthBgLerdoZHDeX3bqw9F02ZvwnLfXbxQ3gDFfR0gnrS6eSX
Lt3vnSdIZRxUt1Aj/8MU/+M+kAADygv83WsmGTuVPbcXRPSQhWm4qaBTO7FDWA6UXYpCZ5cGf/KT
6T5Eo2k9/2mQ75rVxA7x90F9XFjPgWVHp04AfCkzrb/SoYmcFFqZy9kyIhB35ZFakCehEn3VFZul
KIytEWGPyjtj+DQ0lUvNL3N/mrI1wNWh9yoooa6gYnrX0g+NbeKDCJZsNjKUi6pxBKhBRbFuganf
+06dPg3auBWliaJWZdetxJvtXZB/2B0wtu1L1Nc9sRx7yJ/22f9Xe14Cv0bZqynxpbJXoLyEJvMw
JctK0NaepFc9zPmztDXLbcvcfjnnzzqkMBGFjdzNnBSTdvCSBnZ/JNNkD5e5D0QZ5dxGzU9OoVU8
zJeWeOBsyzIclvM0ld9+npo6BiOdpqaJdFA5XyU3l6MBhGDNRwQGU5SkXNKC86VW1RlwAL1/mXrw
hBr2wLU8ZspGfpXpQ0ERFSRbmmEaSxP8nKUDuw8ATWrSnwcsT6eZZtM8ZxklW7xvnCN1og7sLmap
PLWA8a/6zMGKWy1kppUHXnzFYCM1q0wueKZ3eTqAqks1abnCRIBcW+cnR7JxFwQHKAq/oc7JTc3L
kQrfzDZh/pin1Qb387Q0yNMQzIq7OsE+CssgmrYFozV10qH5Oa1fY6swFFhV9Y3G9kWDlR2tZ9wA
dRDUpPUMNbnbdgAiITUxN6kXWDbcL8nJDbDraYEg3vr9+Oo12BIFjt6eQCiONR61HWWkMzpEvoBE
bFJtaagPlnW8NtQQas8z+DkI/q22uvvNPs386SJD6kULxxXdBiGOdt87wb1pt/pXB0Ksns+ib5mM
22XVx+4Fgr/NCTQegBMOufdqlGdyYFAlXuYOOOXLvijOAjoiK+rgWwsaU29Qdi5XvOyisxcG2SUc
UXuA1Fb0jZsPbWGMrxZA6Svo2Aq1bPa3SBEj9lBDuBPv3OFrptv1Ikqs4CoEty/UgS0AsBWqQwPE
buooNPAv+yZwFH15cIwQ1IpMlUD1dXdHtq5hqLIb2uGuRGRwYwVad+OnoXljVPptrRa1MVJJ1Ooa
LdxoYMyHIjBEHgPHMQ+IquwJ1DIDXagJdWd2APn51En+ZKfDgNTSgUV897tdTQt2aO2QG83uk7+y
0wWSUQuPAORMnb8NB3oX+WO9mz7ejLchN5REiuNYpNt5WhM19efY7ZalVvdnzpHQ6VGTf9P6eF0D
aBbd1YmHst8cig195YmlYRvFs1NXgPF1VfrVdVEF0HXim5eAPElw+UPaYpUkmQP90Dskg2LsUtJ6
WXiW/wOpM5Rxp8lbH70Do1c+2lIO6xCPxlOpi/xoILu6GV0bi0qQDyyCzG2+WWaw1MY0+wEO7ifJ
BvvZ03oE9xF5v3BN1/e5Dei+gz3ZbSzcdtk1uvF1sNt9x430h+6MBzl45VcUbUKgC+yHjqwXYdeO
97op4q1vl8mhdOrkxnbDYGV4bfcVlfTboUjS7/oQfpFpPDy1XT9g92mIk2dI+4Q7O187rZM/OxLh
QOVqNeM+ctzwWFYRWxZBLEGBzepj5BrjfVMb9+DpYF+h0Qw1J99uTtAPK+5A0/ZGdvwxiMq0ZXcW
oK27reoQhdSRu9I8gOtAgBlctExE59IIsdm3rPatYmseR+Ibimsgk6UczJoPW2Aow3VsJuIK8Iu4
5j4AXgg4FIjXs+xqQHvNXRQZPvGY3pAJGC4NmenOs8JFr+W7QGviTaeKPvBfrd2abhotEDbuDpZ6
700dPtACo59fqRVyPz9nZnieB6U53vpDGIHE8+dEAgnjFW6meKNRiQgW1B8Tk48TGvUic6tvRPY2
Kj7OIpHDsckWginKt4n4bTqSDx0+tYs+GI81al2l4R4gYbNgHCweeWpdppqFEdIYCA7EG6pxCIRZ
nwHQeKJOMvHQOJtW++Ffo8IdabKAHbXKZUuio7Dz6kse2cadiaDZ6Q/2thSf7bHZfGFp/eFfogBo
SewV+N188fzYvOsDoKmmSJbw2/qD3xVJkJPDwQ1KNQkEVcvAv9BUDbgnfPuKLyZ/bCHJtGsA4d40
g2V8GfHgDaQTvuEVBvqUOtFOg2TjDVSqXRBlAJCsRiKnmz/2amSdIzAU8GIaSQ7MBwiMRlqoqLiR
MUTHnb9G0jV1ByWKNJKFrv6lRvEROWClB+xFsM6Cyr5DhXi8wX+Gd+qSCHzDEK/eWbVVIC8QWlAL
lzr0qC3Qq1pm8g3SRZuhcMYAmMRwDY4u41tsA1mIitn4iY16t/LMzrzJu0DbtmPbHHjZDCfk2SE+
7uTlXYnHPOB5rXjBMuLBT1DcuwjvRlmBMaxwCqUqYr/Umi6Wf/pso7T+9tmCQv/02SJNg8iuwn4R
dCvs62xZW2FzmMBZqomq+eZAsK/a1O6AI6n3RZck3QKRVVDIUbjOrZxybUVgDJiMHGnbtduH2gJp
bIFda+NseoiZLcPex7dOxjqP8I4O2GlUKl69OgipO5s6gNi5U/Rbq3fEQUNJyLnjsj/TGR1knIOh
zOd8NXeUpf8W1bq/yCqn31hxYO1dpwjv3EFB2gZQ/aLy5ASIZ/FMHoNtmchvWo9A/3RL6LEHhx6P
EmtO63+K8U+n5DTCiVIAThyxTdeH2PaDjW5AcJc5LjAofrouVVlxbdXNwmhQGdiiLOiBM5RI28n4
hdx8HTSnrCgQgWux14iiprk0yq0NgOVTw//k1uPO3wqUIkLGypGPVZZtAeVGXg933sZk4bjNVLNL
i2UM3ZDnRJT6ITE5ZMe1UX/RWf99iD33ikRzfwM2bSDWlb9leHxZSweZKzVtJsWW/IfY+Zg2R9x4
N2ZAtoNaGwy7Gxc1Y0tkF6M9bW2pWehxvJ82vqoXiI3oUxOxzGgflzoy0SXQpS4VrgYRaxeG0bK1
Jzz9xKjaFS+Jlm8Az7h+XBHqNMegQZwmHc3mBJAJ6CUyEFWfINDpm5ugAKg8d/puQ/100JzoNeaF
ue2FKYFhwSESQXvO6zIHlD9lYJBxeb8gY5TXHz4Wl3JZ1DWyv8qbOqQT9OC/hNJCUiB5C611eZad
j2JC6EstmxwSjV2Can6k7nGKlVezAeNbs3ARmuwXZKxUD525qJTZ56VzM9sLwwT1x9QrrZVRoNCw
x8qA4TV+rOlGwy0UnpvExj1Hp6F7X1hpDIUzxM3pgBxV2iGk+1e7Ab+QAK8/WT6NpPaYRAY0y5c0
1zwGQkIIxauDmTnW2u5Tnl5AD9ZsdHCBXwrDt866fDRUuRcdyExnY9hZSx4PYh1hpeJgD+K7pzHI
luSSkG3wRAX9ntBezzNUkf6I3UkImj5XioUGVbKDpw50FiSsEWBS4DBiP+etydqMlY3yXeXFHBtK
5/WwIx8y2Sz/azRNObfJh5p5njF7Ofdww8lXBoegZNUhYdSJ6OMQIxpZAS+Pdtq7JQiHgu+TLaUe
cmeVk2/aTPtBEchPQcokiqDyE4I8vUE1+wl7x8/RzN+CmzTYZcGjFmlPqIK2zqYGfsDOCgcoxQ/x
uRxSAe4lqd0ChGYuyyY0EeNJgwUYI8V7HyRrFCkK1H5EEK5hfvhdxuVbHvDmSzUgb6/xUL/DgscF
92St4/8xT/Z4abVgwamA5neSNcfLFfcDE/gu4m44TaeaJbWDUWFNJZISSCLVQwfeoTJrAC1ej91g
E5kA7YEO4wWFl7cQ66zu3bHwTgALVkuyaxLki3kVljeJb41Xj/VYv6gBIbgCkDHK2dEGvvjBzSGn
2+niMcjHatGDke9Eh6HTspOuDrONmrKT9ZKl5iYfURDeifpc8yB/9FAFe1e7/lI3qxB1LauKi/SR
9U3+iMgryhsLeUeOQZ5eUCXl3lCriqv3XpTDNAn06kCrmoa4D9WcudrQ4kHU7amZjmxcoRbI3lKz
cQukBxHg3lBziPwau7HKXVnqouAKjfbIblhL6kUmXjuUOegtqNflbXRuGqxQqVfvzeoGIYNb6sTS
NVoUbNB3maZZI9iWkwqAjOrQYHGAUFKW+Gf8tvwznWld8QV82d3ONHI2LszSbxGAH8AEb2TYGGZQ
ZlZndAigCnDwIxzm5p/85mE0glxo2Nz87081X/K3qX77BPM1fvOjDqfu5L417v0QIssaVELyBZ3O
BxB/sFVuFf0CQgnpce5wIlDSl3n21xBqz92umnFu0tnvF0gbZCQNByyH/36asPz5wegq9Ekm43xV
MvKqtPMFt43bUUbYu6kPMQ+h5uRCpzSkKOJnKG+We82K8msDaUiGVNBJKMZOOhQDQxWI5hfLwbQ+
bB2dxclGg6jReVB3AGqjZb2pZAKsxM+xNCKPUS3XO+Z5to86sNtjiicRXXXuGECv0/EuuQg3xMpc
hi1fJ0XkLacr/pwYUSoAt8Hh3dG1UymwSy6NeDVNRYND+ZI6XXgzTZVKo1iHkVZOLp7mXSyQEG3B
MCEPXOryMJ05aftx9gcbufSu7aS4sTGODuLn2Wzjapp5VuqYbSVYQpexjTse9G7eXdE64KYKwaRO
TZ8l3p00IaHdJeZNqDxKyKvtwoa1S+osbde7yxFvycpOP0+DOgmlQIB4EPlCiaiQtbhxLesCmpTy
vRjZReN68W5L5xI6OBGwuH5cn5woBTeTp/t7p+ofqSCdytADVYuOSMBkn03kQfasHG+AMl/oAzYE
KYuvINCzb+Modi54IK2pRQdtBJtzajXv7RAkyPQ1qMgrvLJeutwHi4GTBccqtdV+vuQvzc+zJDY+
bHTWpjZ/CcMhXeh55rxMvcFWN7z7RMrkljGW3IL3mp/qZjySCeIQyW2DQvwbH88yqOb1wZLc2vY2
BBnTlbzo0FT1LrHy7kytPooT8PDlz7kjwKShZiZTX4OzgmtmsJ9tbW5VSzfWky25UEcqM4AucoB4
yEZzhiXkRIPGTlbzVQNHWtukBwP1PF9gpebeMXrUaxkuPnCcj+7R5s0tDaM/CXURJZRKi0+zGyVo
eOPpI8x/QoIdZQf2r8tsEn517T0nPM2fTDp+tDBAkwhMKr4w8q155S80jTuf/qrS9FFGaoKuilzo
4I3gAKmN2pj+KprUaT2I7mWZXM6X1Rvh7rQSdevzX9pWrXbQ3e7L/MUhQAref5nu50/XC+bd5MEL
zTX9H3p9oaKuw83UHAv7AIaNToFpur1jQiRBy7P+Na6bBzPNkocYko0HR9dRoavs0LOztLy5jFiH
o/jTrTcNqIz2blbYjxJEd+Skc9NYNlyvzpHFtJXG8mwhIcB33/bGU9cM4typFi+8cYNaETAnl55x
X/G+urogvWrcxLgnU2uA2ivIguhItr4Nil0W5fpyGsDM4L43Nr6UBpg4UaKHdXUb72lycOImB0RF
jAU1aYCHH4vGjf6WTO2IUGLat9WWJgfaJDvFlvhOnfRxtcg4IoUb3ExXb6wO1WYRX9NkrpN0F90u
LuRPBy+OX/PEMU7U6rE83PqO2YJOBH/QqPXBLSpVVtRJphwSmQu78vsDNZOxsHZOhGAdudBH6ICM
08d7MmgONF68ctR39AFA66EfAtljK4k9VRc965HV3o62I6/F2L37ned9gbT7sIYi4LALejRDqa1A
uoUazdjzTkWVQYEPCOov4Cm0QYmbNceijVC6Zt5O5hYKfLIswReCGM3yY8cNCrXdVKc31+YnSH0c
W1EsPhXqWXENMXHDutPwsYvAf6b8daCLN1nL/KFAkm0na0j8IErrPSgHSm1jDfhm1181BDnfYoYC
yKSzfyRWetOkg/ki42aAHqgpbrkVtVu3NPuDX/IEcYpEB2ug3T8kA5RxBQQ6v6nh0Ci1f0QY7mQI
BuMn6m98K8VPI9UBSVA48sjVwGxhJACfpWH/BI0KcDnDPrt1Cn2eeg7SiAioTW4c2HtyAzriY7ZB
uc2zRfE3n4gOIHk8gOYb8A5tkQ3vmROiutQznyE7XKIo0ch2dd8kT2Vrn5zCCN+A50mXBcqjL9Ix
9XNuDEitWUP09nNkl0KMgkbmPEDZtmXpKy2OkSAKRPpEZyLgyXTW/cH2J79AN3Q8N4v0U55N49Zw
BDPY7lNWb8qxseFeYyPfU3pt6nWQJVszrQTM5GeOjpxplrSsd2Tv43QhRiR2L0VbFFsO+oFnMysm
PiueusY6sdxqjyokiPOm+cRnhbU07HEDAm3T056Uv4s4GVBqKFNgQw4eZbPozLWqnV+G3AMPdhkm
/6LdLWO58CPpH70EsiMolUnySzYyJFyMbkUdyBPmlwgagtYqHvsVaqj84+zmDyzcDEHqLHsbaM4O
hRpHmbXtQ9iZYg2Wsn4zNUcQsdm8wkcynfZBdsYIAtf0RJ106BwQhgHUdUstmq1PjI/ZbKP7mC2w
tGDTStEg4uWayYI4syA/dOpco7pQq9bTehd7WbWkJh0Q5AUxZ1Bf7NJDwabyqEEgtrSVlAjZ/jDH
5KEG/DrHn65ildB+LVpwT4aDXdxriXEkbgYf6qS7BFirda9uCmj0RSoW3d2UEO2+t7vxqEP8dY2H
o3MM6yBcNu5on+okt5500KVPtHVS5AewUBarAFVzX8jNT0v7ZOjB1jXzFqB6/kZ3TF1DuKJEzOK2
0fXm2AStu9KDJHqT2TkvLe9rm4B2dWzG6KBnqbhXA6m/SnJo6JgoF7KihO+TFPPw2uTvAQI+Ydh0
b8iWdsvW9sJr4hoGxFxHsIxa+QgR5eTDl0GRRUKOUawMJE9bMPSC+8PWVz2dWdiqdkK6CBfgbOpV
Z1b4ypoeKu4uYELqAFJMGWxrFPRuWWMjKSvxJGqwjAC/vzNuPTxnbksHqXXFlzb9Z4TNsKo5gq70
f5mGbXwLZTmlwXVlns6+puDahZhi99Uce30pk7iDll7Q7Rreajsdmc6bDpDwJfJy40vZ9yfi0PYE
2DujvPuqlynkIIG/0Lo4exCA3gO6jbOgKiAbikfygxbLD9vcS2dC1+t1JyowA9l4UAKikR3oI/s8
TU+8rF6nT6z+FF6A7Is8slDuoFgQP3pZccpzzXuIQfh0wBNF3YXd8FXZUx1vCzMM7QN3QJXyq31E
ImORG3W5w+OvP2PB359HxjvoQ9v5NjGLaFHqPUQIqMcJo3HRlCzc5t0AXTMNOgiup4JaqjnbnCQd
dqhtq25bdahBrI/sBWzUpI7ZltdOvSl9s11SlRvVu2EPfOvY3N9Tfdts15x43OqoHV6kRNM6K1t5
VnWL3Fq9FhJPj0AzzBuRMG0dqbOADx9nZPtTLwpLQZ+DWsltjF/PwUXqYFOPTvFYVeLdQpTxPSrr
DQJx3Vcj85MV6qeGi3RdRPaMvN6I1OFLU4zawncz4+QSIwIFiqnNEJHDOic4kIkOjooi0xnSFNBy
LUYI0aJ4dRM7EmhlBbijIi6ygQAA+jcWPyOQk1889fgV0nwxx0bfxTbDI7nQ+mRv6xreEmUCDfS2
DmyI6Rjxu4+7wjU5ey28MF4ZjGUXL9HdYzjm9bqXQgLrDbw41Dzf7Tr7MeRt8+CGUbP1/TzbBxmD
UpqajDxGC4rrUc1eEdqPV74zipWju8MOFIJUo04HT4hy7TvMXFOzA3jvjn842Bbb8ixDufjQ3I/C
B7Q/ibI9choAGELh4RbKIB+20jlrfrwXIV//SbPCt/CqVZ2jSsU7ItRXKFnstHtE1/AtdFFQrAj7
nyB1tUOu18QrDCpPIFKsbkMEYyYbNakD1e3NzlpqDggQWrs1HwEDbw+2WShuahfhwwrSEHOTg0AR
36t1jq0AFdIu95aJYhiHVOsTr6vg3mFNemqHxF8Sozf/yy5zKz3llpJnQgR+DS7fFKKExQK3rfEG
vg2Jmn8zvTqSD+B6wX9EyqL2XncrEA6pR+0Qfvi2IRiNLVOGd6EB8mrpI5GFveH41dahzNPL4Rly
MR92KsQAR+ZkJ/9RxP460EZgDJom2dldFG6Q5EBezx3xXESuHOw2AIUkabozkqz5Qh5hE9nbGOJ8
Cyy2suVEPd9oer/9Y5uI55EvA0qGud7O5KCGC3kN9TP6SmX1uUm9iPh3e/r+y6j7W+9vY2fnVk1V
uprcjsF46AYkXSGFXh57RAA2ojKse4GSMMgci/E992+KvvO/W2P5w2Ku+yhTAzvLoPdPqAKvpjEy
K7S1GIBUovtNH+xqG2thjtiTWgNJteDp1CH1Rmup668zZnrGVRcgk9hnJcR9bCCvO57VECge5AcS
e/aDJgPW5m32aOu1jt9pV4GbJrM2KUNxcZSUxRkgeLFG2VP5VDnGN4I2avwbHlvJ+zxGj8Zwpfns
RXL8ZxJqDRXG5WZuenVfbiCPHG5SJwhObAD0ivXPVP2e5y2k6UJ/uLi2251MiY1MVPrGa51MDlZ/
r/fGAtmCEhUiuCVyrDARFraLE8nQZKrJVJN6rRbYTurFXtF8pN4/jU14iMxFJkCgqokLlglYV0KA
1ix791hKHUtNZe8qDsKAoXkppZtbP2TiuHfQo12B4TbIbsNAARhkdAJTN7O/CWCIV6DVsG+0Aqp/
g+Ykj0GaV2soSY1nQL7SAy8Svh2L3LpaccGWLePhS2uKuyzN7R8A9qO+0ZPvYfnXcCeUKN9oExNE
/nhXgB/BQyjGy06saX1UD/RPdPuT3bQF3zpFNakPeYOZXYHtPgoBYaRZkCgrwmbLZAgy3BGCRHOH
UdgQ/NCuYLABE1WBqn0EVxYli7ojNZsh/2gS9BBvh8+9w69N6o11wMP+5dh8RI1OKbIVqG1PrHbE
3lMLLFQjQpHNLbPwTG06KBc/H8U+TpzoZGDxSXwGsey++ywPr7zr7Tt9TC5EhmCJztqibDTekNeQ
jd+B0guuWNtOXmQ2BwtefQovtXL9ORf4KyYvURd8I93aWiNCiQLhvtKfIwvccLiv/VsR1uDjxsP/
DIwMclB+GyLo0lnnEaXiEEesrbsmr5tlboj+S+xZr63nJN/NssFwlYdiaYmtkp68cw9Cq33AdAiy
BbingxrcKN2ANElrRGff0F5TzbenBWWbGNkpj8NXWqbRBsEFynXhWm1yoMWaZ+M3CDB8sSY2L+L1
kr2fnrUKrwrF/EX2ppeAdii73bnL2ZXskOlM8WLwygUIe8ctQDPZswN5cWG44VvmAwbtgIvtEqdh
d3EBoEapQRO+xZAGYDq4N0wn8re/jkyMaLyKzHoWWNmcQcEkzlj1ijN2IPGO9dqTa0XR0YqjTWBm
5X2axu2VJw4KWjoog/aIuSwrX9d31Ku1rDkFgft16tUH/l4D/HHE4gi7Fm5rkLxEhIx86QDiug3r
hHZDraj0+Oqf//jf/+//fuv/T/A9v6KMNMjFP4TMrnkkmvq//sn1f/6jmMz79//6p+25lsuYDQ4L
5oF9hHMX/d9e75AEh7fxv8IGfGNQIzLv7Tqv7xtzBQGC7D0WfgBsWlAidOvZO8tTrApA0t81yQAY
rpTOO1LnSJ+Lb622mvaxQRcmRyBWtgmtsDrG2h1KzVh64WOYbV3ilYNcqr0IhzLaTiqDSdT80gaO
+BKiEGZeZsQJi1fIxmQQCAEzER2CxP9sI+cyS1c6fuMHyBOjelYdmMj6s6UOfdxUmxwPPTAy/dWb
VvILyPSzHWt1rNhZxivUI7nt5EJjyZkmgJqCvvj3X71t/v2r59zm+GUxhhw0t3/96kGPl2td7fD7
pouGHZLAAaqmjHGd2Vr5UiVImqjlRDcCB126dnUlDw7ME6DaOsrE/uxVCV87ZKH7aZ5OVzQbVi8h
VqwdGKvDlzSqzFVsJd3ZgSTmsSzAkzEgN/U0gvQZXy9/V67gn0aNt3LVfSiNBOlwotvMqIYbGcbW
wbZNPHMBaXD+w+/Ss37/cmwdUV98OzZKQzjj7Ncvp3OT0kXpvLifFum8YMDl5/YTMhT5LRRl21tA
9R/pcRjVQtvQI4+aygvlWuJ2KKBVbIbeK2LAcs1ZJsCahgdTKGqINTDWfDFldXbUGhEvxTsR6/kz
0wpIBhUdXIfcPtbONdTy6opC+w0S9uw+V2z6JbhtQXeQ+EeygTIs2TYF+B+plwZUUb9hipcfUTOo
1laRDdyelS0RnIr3oyPA2u8LQB57H5wZVpdUy9oHijBs7qFdz+5/87WNa83NvQvljt+W9qQwZ0rm
HVQnyc+NbQB0UoegB5a/+smwo+9V52UPjTogUlhULAYBGBpZxNtFC+jhIfMK8WBKo9poxpivqZdG
d106jc5B3nszxRvtwtTXpt0kn8jl28ZRT2Wj2VBHaerhf/hF2N4vvwim666BfwyK2Q5gyI6lbqdP
Tyo8WcwBVDLBPcMrCvJxen/pDNArE84wKp8MrzZfaRFma21/CpjfX7TQwxJNqyAFGSdnUpWdVGJJ
PHaSh6XTyiuKYtEotbcIRYDQ3iljiMsk5ZEGUQc1/6VtmizQE39b1y6qbAbLTXdONxpH3XaNI53Z
fWKVCxENqLZCokjf2W68n7v/5jMZ7Epu/8Oz59fHvvoyQQDFbZ27ngkiOo//+mUmYaUbaab7d05f
D0jFZt7CAH7hakaah6LvzFi3qSdecp2taa1LHlUVAqXX2R0YbkE8izRi4QJ73Ba7GnkG9Zyt1NP1
0wEgo3MroeUGBzJD4wNBJyNEOC0YxbJKDNC7mnp2a3hJtKBgC3XomfbRgexMhCgBaN01W4plXBTg
svG99JajzuXffyue87efmGU7OnMME5S7um399q1gRWUHokn5nQ653LOlBDNAbZKghE2p3BInasDj
eNUXtxEf09Un6uUcggZEl0w28OcBGOuCSp6olX1nQB1cz5tVXcUauLizekmlgDkDPQekkIMjUxWD
cbB1ZOE8z141R3Wao0O6sVOhocKPQYoRacGOmlLZOhcIpXCw/mYjv0KFmiZn5Ue2oXax1La1l0rR
ey+cYLTv8RiGrogZxGDq4uWeeqISGlt+BRku6v3k7dl1DYFc2zuF0lQ/geErfk7FJjbrcScYClWU
Xc97jmcEgopgTcGOH4T9Lorxmbtoa6+/NxWApAAQGalb7JRUS/V1AxSU0gZhOUiEhYEAvXNn+HuI
excX2USgmR8b/+hmzpdUyOaOTDleXasUOYwNNanDSAGh0o3Xf/8bMdnfbh0PehueAXEBj9nYhav+
T8+hwdPxuhus8i4MDRV1Fs9xXUVvokPRod9z/YrMT4TyPBQAg18vfCvAiIH8vv9SIK20gW4qWDIc
Hj38OtKrWh0bmOHkZVoEjCu4WHgXV4hJga6Wmm40rsNCjvdt6IBVJBCbSCniFbmWn0ETi1JT1cQO
o9m5jmK5Uc2sAvlo6bJ+R00AjT6mpCakkNcRSs3WroVfOSGCIt+s19HIm0/Qa6DFsTKqqgk4hEDV
uE//P2XnteQ2koXpJ0IEvLklQVs0ZVUq3SCk7ha8Tfin3w/JmqZG09G7qwsE0gJikUDmOb8xobrd
qNdWjpAETmDajXqN21x5DQzrF+p1FY5i0w15d7uEvM4EMQfct546H7rudE+27oXXtIf/OkLi+TA6
HadwVc1PIBScVy2sD0FUaR+oirRbnqnBTnZLEvTPK3JdQ+uCd+rZQch622y/36c1wpkI8DJcTlt1
ZUgovjqJzpzBjWLdONV99Irmugk+h2hd44jDJMgIQCtw1qhfxH+yfCpW+VwHb2k/636gjNm1ABu6
78peP8iZrJYM4H2mQc3DZ68aISfjk9UH41rHNI7gNNxkdznIeqtpp42wjG6t2fNnnWyQ/UZGGapq
3OZw4x0mVuLqhkRQCrPLvyEAf5TOkG3SPljj7H0AYrTXiTNF8CewT3XaRtuPMQF7TTcM7sDNv7mx
OIqgeIPMkF5VHodPExsjPC8wuLbK/pU8V4idXVi+lvkssAmo+p0s2nXWHUQPcFwWMWE2HoVQt0ln
lE9E2DW/VDPnWa/L7KrWzk6bRudZVo1x0PqBHsxbY6nTzVrg3HHrHgxZcdGr4iCDtZgGoW6Y2QcZ
MIpkhmypa0cHbHSvQghnseQi3fahFNpT3FgE9UpxMIKm/tnr6XcjmV04ryJYs003H2vNEDszEwp4
oBm5Blic2yruyud/midLD2Ne1TsCFv2m7rHEK+LquVrYKMAgcUleiCiFUmLaKLKCnxR18mBhHCD7
2jNPKTeuycmP01e3LP15Kqe3JIWg4da2Rq6FHTurWxOCRsmLdBE3tLLKh1g0HoembcjADf2QnkVS
1muhqd4T+qTRznCrGMeZcjqlOtF5IInOi62TKLDLyP0Bp2qT5aH5M+y8h74lIyOHAwfwnswwincA
mubtvz8Jjd/flqwaTNVQeTHYmqbxTPnvByFhqLrVR6XHMF4jxDoEpJckZQC5qUcv6rQ9UmFERGRd
j3dU1Pavc2vXGN6gkm87lfaU9AXrgaHO/yj5VgIuM9/vPcDwhySqg3jvLBIrUmelQ2SV/U/vbaSo
SrcY2MozLBwxxl2HQuS3dYQB+njdmVN66aJWf5QNKhmQx3//GLTf16XLx2CprBuWf7Ytd9i/vA+c
cQTn7ard5RPT7ngLk5SfvIrzMSJehAEMfUYv8/6jz0LDN0ej/v1hIEdUGSB/+euPKvTsyJQl63+/
ZVP7bZ3jaK7muvzlXB4e5v/sPGGaahgNxsnltqCfA6dBCT2MvxETzpagPGo76a72AnX3n2r5jm80
oFT/Wx2i23irVo0u/obVxr23SFrHt+K6QKNpI8OcuePFb7qFlkuZbaZIIBxMysMvUi16VsL68wwj
BNMfOmgeRaiZ/rSc3fsVWOT9X7bjcv9wj4RYvNPZBptsLAzbM1XK//11HqZ5jJvZSvdTANXLWhuY
svQzVtsOC00CSM7zMA8Y6i6Ek6FLHwG9NV/uPQLFnMkP6eNqCANcG3WoDPE4YuUUITCd8c6BBVpG
L5aa18dhaZVFeQhJBE/2GJ4iU8Wr6u/xxWCl8IQ17Yc6PPz7d0Bfogv//d/lx+s6qISYuuPAyfrv
/y5Ui3wikxXubxwuo1rfIjLE9r2zHhYkLtFQaZZDOocCHXDq+6mA04ZA9Sq1UXEMux5hPtUhbB3q
xm5CyzlivwB195fyvV1ywtzm//Jt5o9kLNGAX/4zlqrzP/E8QyfCY7ru71EsFVff0okjscu61Dx2
2IWvQQqBYBus8Guce0jgATx3nQampDnGK1kPAsjZosVIAjouoq+eWmaYHVn2RSPn8JaTF5XditIq
HsKIsIsslhay1CIZVEQdY1bLY1sdyZj9AGyV/MyrC4tG3khFaJCRCtyPRWp4TWSwezaDrN3mal2f
2qx3jiSRh13bmPMj3OzQ51Guvy/z9G0Q/5znz3l0BaVHm2RiVV20MOIFgoJkfwFof3bDtDzq/Lq1
JTzUoUAVdudZeWvQ3bjIXrJaFqeunvewn7/LelklG+Vh6uvA11j2r29XkJVimVJoY7/qiiLcybpf
LuY67a6bEvHwS13eF/mpVWvfGmr8JuUQeSkL8tdOz5r81zrZR7GacvFA6wlY/O9dY0XNntBVvR0r
rfoQqqggZjDHcHHU4Ge6WeHD9tOtU1LphOtTLUAmr1P6B1ku3TJct6EWs7qdNlkgbFzV5nRaI6DM
G8Vu8xeni5zzbAZX24woLVVdFmgr0aoWXiFWTv4mNB8UM/957zFY6k9EsB0e7WbKepGRJOKcQ+tg
syzn8JaJEE5HtKCzzrKHmdXpntg4AeilUdYZqbkhdBU93q6Ue9M2n6bZv80Rs+JN5uTqNLtYpCjF
LeN04RYbzdOczW2GMqifDPwt75M62hz7ED2rnZzVnKvgEmfh0bVUq1xDB8SRogqmfabertOGgXnC
uuVddpfzjKT1Vy1CmkdZDCLXXFg74DqXW5CHOkRPI7P1kxwVuqGybyr+JvKuZJ2hQ0cg132R/WMz
Rpwj0CJffjbTGHwzShGfXLTheMb0Wz0yzWeEHs1nY0YKCz8Jb9PaVlSsRyVd4diSP8kuYAwMKGy4
kca6Xm70xGx3Xo+asMi+Z0OWbcfZjA+moldfsjlgAeJk30FACt9uS/0B19HxWen7H1odpN/BRbGU
KFrt4oZeemV1aq9kQ2GPP/vaUZ7ioExPs2gzX16AyPiDu8AZy366INWHjP3In0JeJAtey8ozUF8d
s11WDd5OmEr1Fevt9aQ2wVbPBNRSjzSO0j4MSU3uoSMYuObpkhy01FHhWPOREXlUV9UYq/U64CEW
aGHxJFs1O+59m53/ThYjxQPPhPHqbaqG73BNjObiep36giFGvA10AnmyWBeNeoXSuL/1bUf42VgF
lNtAGH/I2ZzKUXaY7FprduHai66M5nNuPMi2W00BEyIH8Xa7VVdpiyN7FqxWljs3MvZXiIhAGxK8
NInHft7zEhNNSNbt5H10pWqeDLP4vOfBdq/AiYvbPS9fhy3aBuVGXjWzQLDPjkMmfbnAcpD3Tbx5
uN3Xv92zHDQK5X/uOUwbBPvJu13bYtwOSmrtusY7VOTm4KB1FcAOpWdpIU+nrGuArZITqWLH2nuy
xVVK2IpFhq3brWcLqSOx3BDXtgUXsswxgKjeBrH7nhoRRtKyTkVeNDrJ01tt1evqCqhdUCipH8W8
AIz0JRE1fI4GlTeWINkLvMvspc5xpBy8J9kB0ICxUaFSbWSxUlP9mcGyoxyCA5jrD9FQbGWdcEkW
d/EaK9TpUPbZ+nMY84qoBZfT1ehu6332ooZWe500e3fvkddTx3+zK/dyrm5uvTOfSNGv66p6kP3k
0CYcsWNTR3GQdcWoDqfJTD7meu4OrlFnPpHdZGe2o3VU0yI/h2PDSn30g6I6uGmJvZVa5Kssqqa/
onmbFY74OWXzH+yg9S9uSXIhaYICTDjCd7Mw2Vjqbfg0BujIFL2ef9M1l1wxgwDMstNp9e+JZSDE
3875s7zyOJXWMUlG+4A04K5ybeSF9Nl5aJPoL2PQa9KkCuKWtmudY94aW7MKNdh0WGZPae2t1QDM
gyI2tYkwRwbK4rsbqhcktJf0J1Ebd+RDTgAKRLFe/ql04R81zq5f7VFN1+YwBS8CfUofGwYV2sf8
eW1Y/NXxt+vGXeg+wYeANhdFwxdQwhCcNRAF/3U9LLrh85Wi2npThYI56ufbBg0QP8iw0Cl6jQX3
1GvfIeatgl4XH56Aah+hGrdXiWV88Uz7WOfLrI2nrd0ZoyNj7LVrEafkcuRIYpFBVE8vgadVRwcz
6Y0ckBe7WU/cb1BLMgxyBnEApu++zp79KNtnOyGmq9XDJaoIz8NuxO98uVLuhQh9mc4rP7v2MKpR
uq31JvgWNNvbQMPtN3o3l0dNJcKFyd/X242Aml0pBR9cyobgrJO/WZfLhACXjmXcFV9mN5r2OlTw
bd523UdaTSvZQTHg5+Hdlz8gvlQ/ey7mU/JSwoK8LVg1PIZgIE42Cpi+bFAssfV4ar53rmHuXKRK
d1E6Ku+lyV9+uSYSd7U/R25GChfEDx7J9e3jKjFWX4F3CZ9tBYeaYDERliOaBMQPgaSPdrbD3ThX
zR4XkunLXOKzsnzQaY6uAgKY+dmeFQ8IXqKvZl5JbySr3uoJB48YPMG+DFNsw26Jb7LfFtoJxLNs
UpeLEIxs0ELnRRkx51zepo2SWM/VcnAz1na1kSgb+fqMvZ4G94/IHsXthVrl8bwr0f1Zy0GyVw96
d2I5eZYle+w8XDcGXsNlqe9Y5mpHGFQrB1TMW2YqylMaVg9a0Ifvo1Py4UD2vMUim0YD5qTm40a2
2nmY+Qqpu4MMPoIk/ZlVrnqRpWVGHRTFW7HMiDwdwurEL62a6/6HLJ5F+E1CCjmBPXVPndWzOu3r
Ud8PTnfVlwa4bpDIfmlWxmrPQ98+zFWChx24LPcUWPp/TqfIxmVnHv8MtW+DGSL23fU5QTDPSNeR
E7Vrl3fkrjZUM11jx7jTe9e4CPgmz3OjRmcjV6+fnQuFhN/Y5f6trBMvhKFZtzjdLJOJAh9SNXnK
Yi97JjVOwD/y/ursjDa9c/ON3gq+ZvJCwiz/6KpW24BEVzfgnQ2UuOzkPQsVe5MrXomxDcV6QJI9
iNLqJIujoe/BoLGKKgPrpZirTTkV6XsYNWQyFlMvFtLpO24J7q5Rg8/WJBtTH8Wm6SBbe9X5bpZR
c5VDlXAzGyqMhayuHgm+vMnr5IVZH+VN5cv8UMb/+aZka070Ud6UgsIni4W03gXTrJ4kyvOG91yK
BQnwVcBO5iYWILvcZAR+QYaGSkCAfenkSDGB+0S3TnLOeOlk5fns1224YUu/BpaUvIADmd8M0O5p
CztYltShZImGGrssuZpxMGY1vZWyajoZYTk8yrag9a7odblXWdJD9aVGWvJWAlX53o2OdpFtRZj/
0CIrvqmGqzjMkxsxh/PtEmqTrfhtBCepDY7AarMqvAlAyHJzQVeiWaBl7oNsLXjPr7TcJE8jW/F/
5zeVgbTtQvXNdrxsnavn1m7SA6mx8nW2nWSXKqrmy2KYqe3ZbYKvjmrHfIvxKQ0n1MZko9pyqdIQ
3rEQSvk6pn25LRJC9LJ1CIz8JCaeaLexLTopbvYqu+YFUuUE6lm4LxeNuqHf4PiQkX1nIg8FhiPo
/6wZxCUzsBbI0lzzya+Li1Xj8wsoh9MkAmMx4diwvVXWkUdTLbTHJO/NA6GHCUu4ZQ4VIEhu5F+b
ITqMMxh1xBGLF80b8ksdRxdV0ZQSsOjMhk0zsBNaWq1YtA/BBOIsyOvyRdZhdPXNynWAWEtV7A2Y
xi8boUlOMGmwFvRS8PRl/KgBnQoizB1lUY7Qq22U9uqzrNEi1nqTlaVb2RZN6fBIGOTWXfYYRgyv
u4pIkiy6hD0R7u+fZ2f8hlROe5LVrQKskS9of5TFUNQmTCPoArIoD0Ojvxptlp3llbwZekXM2wvK
EjcqD6rl473h80XJHgdzVDeG2vUbnjT1tmhLx5cD+1JTnoe/bv9bUXuzP0E2B5bHLHNi6Nc0S3Z6
NBUvsrtVkJjV1Vn/vH03NNkDWe9eit/UGr4ofPxwjbMTyt6OYTymzoLMVtzjvUqepaOzBck3nmXp
VoXhBmnDcdxBqP0cjs6/AXR86tcoHRyianQ2mQnPYQIF+9gnbn47BMJdDBeCo9eVyMzkArm7cSw+
+xleN2w7B2M/L6pif0hD7Uw+uz2DBMz9dMyiP4KDDDPf21Wz/9d2OZ5Xc87mLyu3ZLkcvyZF9NC1
cPOlO/q9KEV07kWoQ8jPLJ2hKdKZ5ffbvVWOFcAy/cZTx4NLBusqDO2nTAnbboREW9PYO5kSZtV2
njAieG5ZhcpeQeK8TQN6xWE+eNubh5KuvfVd3D55plc/ZUb2RSJhqiR0t05VeduOVycp2dVkQ6uE
ZFzu7jpbmdLkp4htS5rGUQUK6D9dpMZWOka1jxTOuJmGMp1Wjlc8onuYHCRA6lYnYVL22Ar/Zu6G
5zcAkWpEAd1WXT40hJSj2QSyW0CcQffPeJOtWIxhcIyvQ5YO4XYMidNVyoCapqaX6jlKvY1GduzR
WA4T6hePYV79mPQmPcqSrHc7/XOorJMH1VZGf2LTdrUMtI5jxKkfJkf0r1baiU1bR2I7LEVT0ZyD
nYTxWraWZuJd68Y8ykZZVfW97xmq9iRL+OUgzzvl5QMe7L/OpmrbOGzsJ5yy22clPXd6MTxpi/35
kJNC94JWXck2WWeHCjZW8UBAaOkv67z03DadfuqT/HIfaE+jupLF3wYahUVanEHwwQbCFPPnleSA
JC+Cfam7bnYpWCcguqARwgqdvaIU+kMRDPb/nLHC32pOAPqrJXpEJI0oxcJCAB4w1L11kqVuVKwH
jDG+y5I8APmf1glO5zsjHxDq7t3wuSeeugyW0wRxqyy/7tjvRYrq9jJjG1nWaRiU6NmOAEllBR6Q
8xdd/pcSZK19M7JdJFD5+OQhaZqHzDCUsyxNAzzacdC+yFLjDP2pKd15l5E5O8VhhKPkckj/PrNi
r9u1af0he2Ra/dlDFqcsW1tmlWBLaLZI0EICmrGsXXmoZV+GOvOu6tKQLw2lCZgVQVho+uXgXSEb
f46A7fpzrnToOlZ26BeIgqHN5pOJ+uWsi+d8gSk4PNr3oiKMIjvIumERA1LAwt4GiVIxnxxvWzhn
2xrXdqrHgKUL8yIPgzdiw4aH7rbHUIkNPQ2RuwCdp6XFhL84GoTUZD/ZCrjwtceVbS+VtQrPxhLF
dh+ksJanobG/kg2yvLQqQfgHmE/49xFeQoU36C/3s1CZIr9a6pSQVjP1fm299xtL64TZzY9oGOoP
grOkQ/jzX8i76s812UhZ3+BBT9hMVHt1jOuPiG1SPlb2l75jwYMEJ1vupf4+vMCl5qEBmv3Y6ijW
zPg4vbORQAB9OWuWOnkm62Sr7Df0TfR7q+sNn2PLJmjW3hDpO2U2IMm1ESJJKPEfAaBsZNW9Xp6V
dhueO9cUO89K51czC84KJh1/LidAJgd5gin8rcZpcPK9WZEH/CW6pIuOSqM9ZgF7iFj+5eSp8GbM
etxpIEDC39ReDrLBmPXo6P1nhMv/9HKjAjkYt4DxMGZfL8d2N7i19sqfUtkNWVj4spgJkMYWYZuV
LIoxZZvGSiFsYr1bG4q+HYYkATvEUA+E46rml/egtIb2KidukprA6lKMbCb2CmLtARFedIIn9xGB
sU0V6ePFW8hB6YhFqGqFfg/riVR20JrGO4phSBqmebXWvMx8V+yCaK1S1PDcauO9qcTHZBnZY0j8
8/UfBinapPpFqdvnAlttRUlS1kp+GIK65Bfjx/JkmH3eWPbeNmxrmyt6sZvAeBMf5+Uri4Yw2Vkt
L19ZbPFTXc95VD9NU2Ye9cxT1shATV9VRJPWfWflJ0Iu/TuYtMLEM0H2iipTgW7mjV89F9FeBJ/y
k9Erspcc/E+9DAUuSKHZEdGQtH83lbOcoWq7z8vK4m+XpZfIhnJbK4Pmkz/ML/dDYqAHV6nne02u
8R5fgclaN41VnWQD7iLFBfJ7d1IR9v1a5PyWec+84RJm7/OptrYpmc+vfSP8bMEsJQ4mBmHVuqcE
Jdjr2GN5fgMzMTJokvQtq9vPkVqQ30bKDtnfI2s9N24jJdoJi8mnqWz3MV4V30WxGxGs+tngRLmq
q95+s1Dp2JT9EJ+bWkkfGmXUt55lly9EWshtOb35Rzd3KzkqLaePLprj95ZgvA+qLLpEJqlVzSJ+
Bwk2fU5EEK3DPKt/xIOLygOZszTgjapU4uscezWaLSK6IhfZH9ym/GDRn/v1aBKLwngJvafJ/caC
E0xtF/9cjE5SWG8fRa4566C04ketDfS966b2vjQ0kkTg77HpHcYP0y6xseHdqinBR8cLodMs7xLU
WvnaQyFYV3iE7DWvLF9VUlXQPb15XZlR9TpMg3ptcUvkd1e+yh7W6O7DecoeZZXdeGKduG50kP3n
sLd2da5lvmwliN9ekEd7kpeSVW40+ljtdE+y1EaGB98IHxM5dxw3ytbGUxlpWG7GDo0SEGz1TfYd
y7y55LEF4ztWDMx04vyV0NWlz4rymxGDkTaR9Dk2rgu2dobUIbTy2xRMqHl2Jl8KvDy+VuoP2V3R
wCaNLgt7WUSXwSnb4aM0unqPs57Yymp8TP3WTHK4FLl+KPWo3shJe8U6lvwYX+2ihZJnmAcwZOlz
Wpr49piAu4XT409V9gGvwpp3NdHk56oFZRRNPSSvYkjXdth0e1S8FBKkS/n/cfBtquVq/ziBFuIC
mrQl6iuLYkMLsx89i7dEQ4ys0yprJesLbZz9KhyMW7emGH/p1rrZr91sFksHlXXyeYqlJThJxD/j
tPVWwtHwS2hn813FebdAD/qLqnrR1bbraDUvD1HWB/3Og5uxkUW7tsjDEyg4yWJgvPWh3X6JjMa8
jHmYksZkst62IBN3SBwm/com5/8HbHZf1QuCEwCbHhLN876ZBm5yWCeqz4i19NsxbZWHwKu7B8jd
7taIK+UpmRB8i+B4f7P67qLL8XOKDNQQN39WBRYVo9MOKLTiPVwFXnFxqqk7IGM97ZNAtNd8UlAV
xorkCwmiv/Kkj36G6t7SDe6j1vQ3N3NH3Gj47SkLySxJam0HM6A7ttGMW2tfWJsY7c9XdXlQsHsf
fyi2QMuamBh+kf0+NdRgPylN6LdCN96KuHX3VU0QQhYnIGX7VEmTWxGTU2OveyK9FYeQX2mO9Zmv
lon5lqkj2XKjKHi/UmytZKRol7fODunqfY2R4q3VbsJ27xARuo2NSod1XhZhNbiMrWyyJ2LSsH9c
7gp6T45tnNLfWnMLImnnqqhQLq2eV8X7UFOmW2vmBcou7DX11jpnSbAjxQ4ZY5m5cUiEYAlu3Fot
DadnS0dwXE4VxaqxU1t0VGWRd5u2mzuBbMEythiHeadbAaYpy3W1Xh932LdB1ZrEQbhVuw+m4g3v
oXFcwbIUZ3ngz/t5lhhXR8zj6fceslsE5XVFIi/byaKoMBkuIgvTpMU+Mjd19+zNLTijKrjy8jUc
xFHseFuHiJ/KStlPHsIy+eHEIEtlSTbaCvqTXT5sk2X8vWuSEYvKEnJh9zp51urqq15gaXqfW+DM
+uBG1lHEAW882S1I4NzWaOX4cmIt5+GzimGP57CsH+4XC0rsR2qlfEzZkP9yfSgcApGjItnIvveL
OXp6sFxRne71XajkR7Srv8gr3+eOC91dExjTbnM4L4GjQRVd7FbkQYlxWok8XLKnhVX2n+osi6x2
Jcs6Vhl/n1qk0tBvQXLAUHJfBWBxup3Krm2VKauoxY9PtvzLdG0W7/QgJLWwXHJa5rHDjl2RLJuT
4iIx4ukbLXFZm6GD6w2ad6hDvuWyaFupw74pKs+q5YVfGjzcZL02usahblSWsYCvvmoCKpgtgDuD
cjbfcqIBsj7NvfEwRyPkQDk5tjzkSMAVEgNhQauRCpCHqk28U7McZLFtrXqrBhDFZd1Q1ySpyfFX
K1VXTSJTiXNOnNY5p5nwO8+YH3gJm8TGlgY7cPoNgS/eK2nBOlt2lC1ajG3j0jtaxt7r5ZkXaJ/D
ZPE2tgmto1miufqjzsRumnTlBKQhc838LA+TGSNYtRzkmayLSRj54KCb9W8NSI1DQFzGys6J0u8m
tSqPv9XLHnIoafJg27Bcvl3xny4mx2qN94MA4hKZI/SbDcG0VRd7xGk5gOv6PFTSQDGDVnKwQ3XT
yOK9z2CE6lr1lGGnCydZWZoVYyjdhAenyrPdEIXZlzhInySlZBZBwtei/bWHBxj933sESt3609wi
D+uhIOp1LcGrNixOuupsTAOv3XuVkyWII9zL9xGNnnZ7o6zP0GPyk6y/dXYm1fH7HEc7q+vaR7Tm
YbaYOHaMxE480n2Ns8eWqlzVk9U+3iqrQuwA9C1CrtSVy0E0Wbxhj636cppbg+bgH5Oipj2ri43T
4u00KpO6zrKgW9/rEjdynFu5lN5N9yZNQ051JUfKyl/aZVkItDB+m+4fO47LHcgWeZAz2pr7WXcv
8qvjxS77uEWNI8w2hYDme2RcxlUVTtV5xI2RzE5Zqw813BTViCjKli4QeueHbQO3kr/yVlbajb2Y
gkxG4qcN2qfGIJ7rWOVZosfOwfVSwiVDkz7p7lfZJmtAnCZ7h8jj+l5nW/h4xAVsOi21mucIrMBz
+Sy7y0NmeCzbVde5XUPWmZGaIBoSib1eusNey1UwMHmenQnGZWdB7GMfoQJRB6U28N11OcoW2Qcs
Zwseu0fHeektG+BOatuyN5AMyzP9WFppL16DHMNfq8YKz3PDl9yKxw8tB7PeWHlLHrrGlC4LAUgU
YjpONaR6Fo7hI0KaGDQqMDBTts6rITenPyHaryGhDOEq6wawRoYHZslEUCCLu1clIInXGw3SHQ7S
22qWJgdlWXfBXSo3xjiNr5UATB7bKOtrbnq4zYTRKcGVAMHHjp9flheXYM4RUW2rB8PSyeM6U1aR
HfpPWZ7Jg4hFuTeFgdhTGJ7tvw+E1uC+jzzW8tjVd6orPmTjvf63vvNYRwu27R/nuA+NUrc/4sm3
kXPf6+XZvW6u3PgUI5u93MFvV7rXyZtJZ6SXXVwI/+7qFma8q+0Coa3QEmeEYTGqd0JjO7q52DTJ
DH4/f/IciJxK2bqvVaE/VtgvXVUSqa+i0+bV7LTZQz/k3uscdMIn7uLwGdBqisHeGiz/N/pS9BYv
3VkBgiNnSvpGwzcm+i4bLaSCngN+Lqy5T01qVdiwhfzU8V7nGCxytmSgwDLIsjxFJn04gmhdeB+j
95YH+Hxn43CRJaicL3mhDtdbKTIJbLnj461kO/t8LtUnWfJSIiQ2ugGF4byDP4c2PLTzVR50gLCb
IjBUIArUFbX52dCAqMRyxXU3rWp1Ngz/pQVRlVXIE2p/n6FGJ+CahNGuyGLM6P+eGXK8tykM0Jce
JpzQnXJzg/aY/dgCunk0SyfZT6YDs6yvgJYsB4OoyDnHel4P2I2wKqWuM8Kd0cwjy1NKsm8Sm/qq
sWPo6tj7PHaYJiXKeFLjafBzIls/UOGpNftHg9Ker6a5fjKUyrlMPWk12VDDNse3U/3oBwsO59z+
BSHL3U2iLY85Zg2IAN5PE+DZR9K6Yl4noV4eW83Gu2tUggOWDsScIVTaVlO9Rj0wcN7wzYHgXvWa
s8DZNVhh+7I1h1x4bob8C8HorF13w7xyu1g8V0tSFZWZeWU5uDj2oYcpAAwpbEW6Qj0KLZhvh7QY
fi3+UGY7R+hXCR+ICsFLWc6CuYx+KcqG3+qypV/lFljQyiHa3G54tlj7BjjQGEVkPKY82jiR2sCK
jZMnzWpgwtSi/iF6+9UbVeM17UZznzpmsM2qPnhXoBGMQGl+1DOSo0U/tZdEzY3zSLZzXTdjcR3j
SBW7MISJVoDyQg9jCA6aSPGKFHrwqC8Hdk31ZViIbAnh/g0YWBbpYsA1hkbZjVf0X4Svk6OcQx4i
OwYEHm6hpYJLi8wZb3OkDE1j+mZUFUqbJNJxheqSXdyDCA96K7ok6DhcyjpC81UENpEIiveGaCnm
Zgv0ycCE6d6g2FZ9VgBuOnWBcm4hnK9GGKC1HDXOgw2x+H3ofthLdYAH1KFbgoNkCeoVCOZwr8F1
RQFrUHBHtZUT5GFzM4Q5iZ+lQdbJVktjm4tYO32Aw9ZrNAhXSj47V68FIe46ZvxDnbJnUdfKawW0
ay9mU99mdaF8LSxlLTtMOGz7XZ2aJzkyKIDqSOsVbEaec00lv/tpBdFaGW+71LgmtqVfiUgO2zBX
cBD5u06eNUlUr5dwxnbyph4OITujfhpdvpiMlQeryfSLV77KglHygFjlgP4OY+n86TRTl25Yd2cb
Ewaffx9VL+NDo+pXYgqcnWyQtxKAfcDCJ0RkfnHFdqDiK52Ivkx4vl/7SgtXJPQJODfztHNq4Wxk
NzcgRWCbHu/dpfX/e5TVx/Vbh/mSYuj9I+JE/SNsBKQ+DHySySSd7vVdXJAonmeX7SDdZEOaqeqJ
EOtBDpL1/H8RfWiHJcTlGFey3UTYB9d+Vy31qxTVSbwdugPOX0ookO/X3OqLIxTb7z3wdUYYtQeB
Y9QeZJZxtSrxOZpP9Cvo4Z9G2P3FdOH5pvMnFQCdRZomsnBxigMMPe/SgLKh7cdrkaWqr2caYGDh
nicNVTWpSJX0+i5UY/csS7J+qZK9vDkKdrfEr16UAP5MO3qpJj14UvJnQMJQXpbDjCWTn9RjvJVF
4KKLjXI97epkRtjS7U5Ca6erNecIWZJ1X0Opmg+yMXbGaYsLc7GRrfjdjg95gQ+PbG1yFL0mcFyy
UVbBtABqa05XWbICYgyBOAVsbwrdX/yms8VOowdQ6mcA0teyePervhndyPL/Yeu8llNn0jV8RapS
DqcSGRuMMV5e/4lqRXUr53T1+5E8M56a2icquiUwBtTh/d4wLtc0ldIGa6a16rgj2mhtursutp26
QpApS975rqDqYTMxPqaltXapuv6OTWz6vF7f8JPdExPPrLNc4UIjuvXCBMDnxTzEFJhswBTTidHR
5YV4LJaAI6NPmd4m1Wb1aMpn6lLqhjc03LC101nY+oybt7HuS8iVehJM2UTentKTEtB9RK3lvSQn
m8Hm5qDtTqeJamuaOXsTdH3nOp69M4v0o4xLBZK+rQSC8uSBcuwRI2B580IGdw2N4j8uQLfZ4tCs
6aaBx4U5XtZHigXdqCoxcNRtvtZYGTLi28vF9NgLwJ+YpYFiQc6Ykgc1JO24Cc2NW+iguMnCJD84
423ylhWRh7VvxN/HAmMqToZez8FDl6i8sc84cf+PPjS2XwUWe6+lakTHyM2+e330Q8SRtw+l5h2S
UAHbYjvMLCn5Fc0PS07p3l7YDG4zHuO65H/FP8eVxBSblj9hJ/VSokTcCWwPkhD2eaW9dYb2j6fp
rq/CCNuYXQjaqTh+bVAgUieIP0PUBf3A3QNKkJM51RLbhWeI+uJ5Kvbn1Al9fRYIgChEbCE9OwhP
y7HZUOnYDkPHvKym8XmEtuiLon3ugOMjEPvfiZVjMVsZ7TYqtGpXtkrmDyYEUz3tA3wlITrJ75rd
zT/aqtuTX3hsZutqlLV69hq4rUxO/daTde5rcvobdj/qHPdl9r5/sMLms2i+4zK4j738W59BJtHL
Dilu8arDVvOHmnB5XfkW5Ulg1RXTStUSPybMH2n+ge/XzuCTyT1C80an+aOyTNhY5jtqgOoE5Zjd
CWEvvhn3QAaKMgT6nKcQrKx/dKnPEL5ZU3qyEAEXfEdMui1zJtgpI2yqKpOLtGFWzxF1Oysho2As
uj1s0R/KkOdvXfi3wkJ3jwjtoYCOsk6YL+UIgJTJxXBqTJk8ZmejavoFPib/yVzhygS8AEVy+JPG
UX3RJoMwtPSt63vtYTinHgZloITiTUMXsilwNtiMjAEgnuaRePGLOY+nQqgkcSXZZWjJfNKQyGzn
hC+DQm+/l/BJTzI6elW7dXTCE8OiJiLHHG6dJmsWn221lzamg33fvUD92Jj1NMBCNk9a4Sq+KmUG
0667O3NBwXIq5k0X5vVJxMOx7uDmYrVEaRb6utKph2FAY1aYOcRXeF3Y1lPtlw4RKiVlorYjLa4n
lUGG9sV1oDmTmiO6yt63ncQ7U6qBDQNSYL1wmGd0DCYRQL4W5tqJbbkbDJ3C0j2sj2DYvlm1EywO
9RR7An14VUl9W01Vc+oSjNOv68MK3Vvq/9e5WVfpyAu73zdqdyxKgC7YkTxrfRVtPf35AhEZQXGo
+9k4D3vEHjlqZ7P2iXof8dGYm5PwpL6zOvWq6mV1gkg+c4dJl7gU9sebZoJk0unTH+YqG5nM7N0a
sbjJszLwmf2ik61jrpBHQVg6ZFCl7u9X8py+xy4buMmppJ/rP3XbuYuw83VqescIrerWiftfZcPX
I7z5pTRtDHxLvJupwBf5YpLde9c6TST+wQSv2uItl3O1TTuIyHX3J3PwLIGo62CbWpbbWZHuta/D
Yza7yj3E4Dec5FkzukdutcUO55LvbZ4qWyds+PIwdsT9p39WbdFTwqdQrTXFvZH9P1FttjgZSnuf
2BRUyqHbhX2dB7zf5Jxl496TfCBZiWeLnln9c1XwYWmpeMsG6vp6xdYlFPskznYzgPLBFs1TlhVY
+yTFYyjVQCzZMORUEhNFZhoVzWTXFuFTXeIqkXAzqlr/Uobah9QdoJqmPqvsN4Ju7vstykXrpOiK
ALNPzGMqMLmo2+qv0IrCJ5PaUOu/uPTE/mjGRJM3KYGp0a3NDe2AQ28dddYGB+TCae5qKt4rU5W+
Z4xsfd3sIh072tXGgL9wBDe19rKjrrFISNzko6292e8Sdwqc5qlsU9+1J9sXXk7ge1a6u4Jyz6WD
slhHTXvJrQ40FzsSzNTQYbVCxZOy6R5g+rEveuvDKCIUWUBOV6F6hyHF88RtToUy/fEc/K8s77s1
ZMR/GsMxp/LkS0G5mMl5DCYLOl+he24ADD0e2HmlVNdws0mz6hwPLWOwO5o7wjN0v1uSPo1Ue0fQ
PcJdrZ/MyfU2cdmTnZEgThVDfF4PvbDiM9XRc5rVNtJhO4PG29/dBIEFyJKf2YrftfXf2LDerWH6
VestNTBpPkHGPpeoEJ0JHNG03WqDD8K3hrDRrZOnb9iKW5eR6d5v67Q+lFGTvWQTPDxFdjfRzb7Z
Zek2Y1G30RFmYYoVk/ClDXBpMzvoNJKVK10YGAK5yaHO3OiJWJoQtx9Dnmcvs44hK7WTkIl2igcD
habM53MRJ8MhxwT5CWq4sdeEmJ57mUUsZpG1Qo+pdv1AMCK1Jm1bxonzkrWR3Eb1c9Uh6zGFTTGV
AEi8M1gS5xU5hxLz32BhQQZtolI3N6HEW0JYb7bhERc4i+rRNIdesckbyGP30VK0D2rH6nDbl3gM
d9CAjIlIJizy1W9zxc5Jq/riQ6moiXpJOx5Ly7Q2SF4bv2W4/BgtlD4SXcsHsuIWcjLcB3iqpP51
wvhgAiNZEanWx2h3HRm+QiVb0yI/A1zkI8IQxWdYHz7A09mwJVX/oXlh72ewpD48Cyska3brj6hg
iMDHsPpAQjZiqo3FW6QYJwIH9Qv+kx6AhBNu1mYsZv2SK6iIRvkxt0kZoEsy4XRH7a4yRyZZ0zxJ
mz1xGJn9pcXE9dLwv55Ht95BOGOvzAS0Kb0MqWXqWM+stUGUvBdlrpW3NuEjG8ygt3mXWAwlWHmP
Ax7JmMJ0kbGgoLj5QI2C9huRoGePphbYUMZ3qqo0BKc0P9w+pcSMNwga/+JOTWfa9fiJbGAK2QFp
WIbfa0Z6razB8SeRGNsECNg3rH6vF4lHJnk87Oby0ifVdOiaOLzM/C9KbD/BWXykMhQvAKmdjycV
U1atqFes0HH0y+cX25yYsIt6CgASYNfh3E1hip2s2sddgJih3RlLCGqXxwGK+ORqD11x9GaSVrF2
JIOlnP8puoKckWLeV6TybafSe4ccvOnqIUb4wv0fzjB+p8oV/Cs23BACh9sZtrZjb8NERn6YArQ2
NT44goe7OEYyJEI8vrQhfbGV5KIvQ3eUAlzZWVdvOrxDFXzYmLgFwgcAAbxYQyvovMzx1aygEMn0
0Mah/TqUHqC6le2azij9oQDUKLzI3SQEwPkNleVtI0t7M7l1f8Kow36OhRbzo5vhLTTAZZrJgJqz
hL46RfyUGxUkXeNpwppu21tTfEbbUe1Z+Fu8syu+adVBwzFDKE14brlVMYcqf5nO3BHEJqxDjxWN
lDEQ8uRo27YNi30RiTQw40dja9VLNI26D6L2D6M3FeZBTKfc8vupL33ZRMrVLpvuMtqj4ueU658b
MYgAz2b+cdU7SaI38gKYJ2nrF9BuyA0dxJ+ixoEytwjQdjQNZ3o8L31MaV1VSy7IG3f8JMZL21Bt
JEbRO0WhS2Jq5j5j5L7vIyX1e1e9mgA6W8OeJl9rlVPrFQ8hbOcpb5U/9cgXNVqa8WyWVb5tpuR3
Y8DfqTEVJznnpejq+Cnth9FX4snxR1IGWuZ9XCGYVlQ7OxHkHW6nkPQg0aOU7sKQ0DWsO4Sj/DFH
czibIfStsZSB7EYraAS/k67Us5MieiSgBsDoNBZHd+pJBnGL6gnPsYtas6UyoIoYRCLqRG5AlmVF
JjL7XI8eiS4jiyet7ps9ItutHBUka5WYD5mVNlAry7e2KW6KCuENg+1m7zTNd02kemDUmskdlnLz
eeZ17kZUcnN0dCNSixZMtOtlssUOmhV8pE0bld1H6UlxQqOkUr2a/2kaA64cy4INNwUaCnLWg3kc
SR/qvO9pmJt+6/RgHdg0jSne0I19pVQ6XkZIhngWNbvUjd4dzGq2o6eTZirS7TxGNpvhng+o78XO
jkJ1K5z0nUCgcVMBmW2xXFW3qYRNWCgRRit6+ZSP+GE1IVNUZpuG72AJt1Pi3gnaLG4DEco9GFx6
SrDetVXdPrPGfyLsssXGPH4xNE3Zl9xIfji9pBA4hiwWt4b9bGRRaDZc6iYCXUlbNexY1Vpnpc/O
rjSicZ+VtraJIdj4wsVONr5GYrRY3jR9kMGQ3FhOcpOeONuWW29bLHKpW2fqrkeOd5gd1UPxi8kJ
YzhSmj7Jdh3G73NnF9h5xWQx4Ke+Cyd12zhu7SNXTnehZzGShCLa4vL0XcN3Z1t1zXDXMmChDPVN
petEfXkemaUGxl9VGI8bwh/vfFUuGIv7A/gz3QmFpIvJ2DgpHJkIUA62vlOTaFJjaKeHGTSfUbxL
8Bl0roECNxBSe1sHPUuKXWXhYF7hBAE7vGhfqxQJl0Eh0KPmX48w6NPRnHyVlbTZEQ3G+PMTm4Xh
LOL0poTVHPSqFj6Lxvhum9Th5748xV0ijvnEcG0q0LkKqhmlc3bYZSI9PZO9u9FIoQuqSsMRqQiR
zoXwlJLm1Oo5JK8xxdMxqvwQg9W9qrBn6Sur/jxYMywIs8iIRrKtW+gl8w6NJmEYCYLUblbYqY9Z
DBHAq45EXnancRD9aX30dYhssztlMdQpNDXM1A5wO/z2/ZSn7p4vtzwZqVqebPCuXTsXlwmz3xOW
SPMpzti0eeiSgvXV3JZiQJeO+4oCIzY0Z9AL1wfqvwjNq09Jlb/XbgaAkptDfZhlxhbZQ9XsphO2
xN10GowOL3OnIQvX1rLMtyzcWfTcPPbKEohX7sdpzk/MIjmboDHcWl3xbktYAW0fFbw+UEtDzm5m
FoEiC8leyg1P64HlK+tQmVwsYPddqKj1ae5q/LIGa18zHJ5qNYG7KFmW+lVdvMVJ+6tp8+7zs1of
rR+TnC28z6dwdnF+6cQ+XNIo133G+shdmks0H9/3pi7zkTfNwR7D4WRHD0RNJQPdVsPqn90FVVnP
id+NPMq1oFGr5Ni2MwX3eaMNyU1TvJg0e/4xim8WNpQ4QbCCb5owDBikljdQXfuiuSQKwwUWuoFM
pjDzpRqG+zmtDkNTYayQk4oYy+PQoktUWKxBgx2N0/oOMPOgLuzMD8p2JXkVhjsH68NGkyXb39Dw
ZQuJEqsQ5N9vRe6xtRpM8BoCqU4QHfSTQGMelA46tuqnO6c/wV1cPtkQD7let1x2x7TJwCIGVYrj
+l2V+lic6uWwNteDiZkHP/Plq/z/TocE0f/X1YPjNbtpEICL+V4rh4Cw5e9sTrqgMXGF29qKicFI
nhz6KvMo6nBBVJL/XbgxZumTX3s1/EzhVFDuOPQw/nbTb0GmBBXAUVPapzDt5DFVMuzcrx0xgbtO
9rc8LJ8SxoETLtkkpJXZD+zkIoDyBplWR8bsrF8bvOGBwxV36yS14kOMppwQxfNrWGU5Y/ec7bQh
ujlUxcLsTu76o1ZdY98vMIFqWdlpjLCJrGv9PGlE2+wRIjj3ruYe9noXvmRWvHmrDJL4gTxCSNkP
R6WwE24dd7qICUM2y1EaVk3gjB7mDVWfnkJV4MvdKiyrEGOd+WiOeMEolj9TdfaVEZKWa+h+4kXm
HcejvCyTk1fMv/myyaeBtHo0h5xsTT1uN5ISmT603mUQs7EHVC5RjQUxW4iNVTfFVc0QNfZsowKR
lrHfpVFxtWIqzhhZYdqf7xHazxuqMB5XYfhsjDjbknGju3PyAeu/Pod5bAZEIuebRpmrpwTjDEMr
lPeSYXbnjLV7TMklupGdSU3amttfYyL2ztySPd+ad8cRxZ5bID+E4OjvRR7imBArP7rQLAPsaXsY
oyK9KCr7nsbrt2UqxY+olA+QpIAEbvN7H4kbhqjOn0yApzEv6LliX9OQ5UsexZVfq8S2mY39E2Te
BQtgjHLUtjsAlrxSGkTj0lUIrUBLNkXUJEcdx/mNk5nzARfTeT9TOtjA0jQ2s9I2W5aPm6Ic4r1a
LXiHByKVg7S2orMvEP2JKxT9a46exIgL+T1UShslOMUE/Z6UarGIV+RWNez5tRnU722jfeRDW+FO
jmCSaj91GLJaYjf28AEa8g2ey8lNxEmGuDWZGKS27ZSl5yorh7O1oHcTVN/BqKuD19fKg+jrrfAM
IFUUe5uwS7djFEcPmII/BUFTz2atK2+GainEZ6jD1u0ymI1WIXdpPbrfa/Dr2nPh1jfhdAb4jDap
iZ1STwX5gCP/xsXJ/UfjDUbgJI52ZQdgHOtSNvsG7dldmi2qdyrhf2rsgy0v/l0TSMx6WjNuXpGW
S/aIefCMXtyMKgTaUET+Ky3/YCsgqZHK0p9r27vDNg53kXQQDFczGVtzMl+BGH5PenucJ9Heh6Z1
bx3GFjKHz0zQdL3HCZzhaK1/p7zZ01rzTqilpf5X+/P0euXaubbXw3r517O/+v7fl1hP23O4jvOY
lSnHCOQT9ccSavz5sBiIO17b66N1vumlykVr+78efp3/unztWw//07e+zto3aW2+MdRy9NnbpXi/
5XnJpLo8VB2WMMCp/+41epMFwXI+VaDsbslj+1f786mfRzFRBlQsZRclojqth3KZZgezwHxsbZvN
9O827tWsIvv4qZj06NXSVG4HNzMCSETR69pXZjaje2wO+7VvPaho01U5hE+fXZmdvEQMY19Paklu
PJq4+X/2rSfyZq6p7yxex8uLf/bFSuNrWq8ev/rYcQaY2RvXwky1rXTLaG+VWI0XSmVd1NJUL2Hm
Saa+sf1Ru9p7BhH5rqvKeJpDkW1tAohuxTSzfYomH4u34ruEcbGPCYA8UBhBtYw6kZC9jaZ7/aav
U7CUMH+2i755MuN07zLHnknyZIk0J+kR5dg+Yct/zrFs3WPu8sjr1LkgP1S3CtsuhpXIfh7aMWaF
rz4nY3vCDCU7k94riNSByA2Lat4anmYTepLhH1fMP4SD7SQftHcH0H/O21r9jt9avhGDnW/VWXuh
3NyxxeywaSySMWhwN9ybdUGlR8WQSdMRyrH03iR9rz4qZ4Aw2iaLmgIkKSUfigiqyPiIy99G0zXs
lCE0dpH1Pg9mucnQzr2mEpOCcix+guVP57WrjvTu4qXZcW2tB4TC0a5B+r1Zr1/72k5/eFZfP62t
XhYzFabxuW0nD55aKzZFlgyvuQhzZLBy2CrRMLyufbJgsQs56rK2PFI5z7LK/mBD868L5hGralBJ
OCjLa6yHTP8rB0vc1pfxylkeVaIL/a8L+o64B1Op0+PaV3HfPrVKePEaavhTscEvMXrR5kwlxDOZ
do4bLfAEw/baF1nyluVUUNcuq+hh3abFr3VcX7vkME+BWmr6fm3GU1O8TqDin6+QE4GtQ1RaOa8r
yRU66Etcxs4hbhhfsWz5N+n285JmZn2uhd+++v/3OiD+HDqkoe/W1/u6sNfkfaQax84mGwIcnIpn
LAPNozEu/jmVHP21bz30hVo8t8shihXonPo0L55PSHP+c+LrYi2ZnUOpqy9fXeujKQ2L568+N87+
qF7N6qeWnu/WTfxc6JSMBWG9n4+++mylhURQe6f1CoUK0+dleVSlB0WHDNPquI7HpUkYipq1jwgg
aBuyZtitTU0UGWkIHbprx2oeIgwXks+CFS4Xy0Fkh1gISNVLcxBdSWIwPBOsmth7CftheCn8tsIE
YV6aJkX1g97A3G+Hzn6MeT0chMKKbT2bjk1yaOty2kQmWvm+tZ1TWLMosRPQOVXRBCZpqf3m9Dlb
ME+8ry0r05L7UidYW9IN7TfDtHBJarPb2lV0EauJrJyf1iaMKTMgw/F7hc/DRh8r782SvYIlmFS2
lue5bxpLo4Oas6hbmwVWL/ivschZLzYYLl5QMJzXkyGMjrdvOj/rPhgmg/uqLF/U5UWTluVu63n5
03ohscSs6aaOZCSCC/21b2Dm2YoGFyqP/b0nyx4RDVPeuE5s69zk6k4I3LmUcdoeuUhg2Pp8cNJm
J5w+hfsZyX2OW8hbNNzKss52nkIwdDosvpeDfQcksCj+at22gJX1UJIedCpVv3VRwuw+5dnD0saJ
dT6jHKExKWtxwznPErkzPqLpo1dGii1e+I4dNBEcI+bPXmfu11ZVDvWbYxwZHeXWJsvSgRV0cnTd
Q76VYEWdh+LRjCBZaUVJChmNftDyyAkENYEF5XOCHqbLVqZmtwPGWrAxl+V8dp86Iw9MPYsOnr7B
fNR9sZc8mPWgpwfDVK5GXn/rdIUoHrearrxpbDiKEbw6Ze+iGMgiY4rHQWSXSA11PARxzSp+tHn/
EoaV+kaS4cq48WvTC+8ZuFZSsVZXlYrPZ9JgFy2H9ZFY1hh2YT5HeZR+dmljKE+K0b/GTfqrtF3j
0BBjcREW/nATS9xzVmUfrL2bX64pLv2YaX+I2dglXmOxWbo20+yzIM+pYbctdAkr8T3Mlb9FC/9a
5LUfkY3xMOPmKCHy/tIyjOGUl5QYk1fdLs448+a7QgOnzZU437pDXFL0lt9Y9FX73kXIIFpP4E+f
tC9mX9QAAbb8VYsfajTbe6/RFnZ+7m4mFYwwj0VBcLYLaKvCjLVn/TbHQ/42dPGiLkzFaW2mFX6j
kCaeUN7bL2E3UYfqhgqthjG+yNpc9GVxs4MVHB+aCo8QS8kPxD0R4pDa9QHQr96ai6ycnbnxytKf
Pz9Tg6RAsYEEtY0VCv0UtVI/1lsJeGP7pn4jdfA1mhmBDIbaXRTqBWnfOawvRSsfutPiWZvlN4vd
2qOfXe3WNvpuPYf1qXfuyND2R/t3x+D8MIXj3bMSe34iMh69ZUykaBPCvJwbMYIDaybVdGmp+C2+
Vj3I/dLqKRa/5iTxri38gMvXxkt2IiytR1tUhO3m2X4913mWenPC+vDZKs3q1g7z0VQTFVsL/ZBU
6XzJlkOrDuc5bnXgGlpl1/S73lVsvIx0+zLqmsOed8p8EB08A9ZOYzkTW8wx05SdM722L+qgcTac
2nlrStljWLu011PrgQImMU/9ZW18vlRWNRZF1QIYNRvEYegzYMlGEJjmWrVAMIRz2Noslj9AEcDm
2QvtmaoFdCKaY6tz9eyq87ET09tncz2j1WV/klZyydL+wyzi4piBeF36vvrXAQdMZ0uuXBX8z4lB
9cZnnbfydW1rOJrhN6NW+RDIsRZZXkW2gEGjHmMYYIbR1UjccSd6xJRaqkZX7iREAnY/T09LhtHa
t17nEg10XZtuZb6guANlWJ7/1T9XDfZFta3gyxjVLOVCbSOmUKA45ZDHbQ7BGInlkJYUkZc+aTJ6
YgQUQeew27fMyh9lWInL2vK8KVyolSSSLyeHNlb2ymDHbKTz7k21c/3ZJvcDxkgL6YUrKmipbI7v
a0PU1Jjwq5+f1qbWQuVAjJfu12Y55fExHDyYw8szsfHMrvMgP//w2mVbUyDrNHpdW1Y2ALEOeKKs
TUn2+9Y2FyB6ebqwrfKEFsP212aqO9ZLjQR3ba3vr430Q2pn9cv63rOF5zVasUKe5vK+F2LRpGvl
dm2WhMvz08xJu1nfm51hgxRjBLW01leTYf+SlkC8FJYprVlargZK1dQnm2IBQPJUMVabRXNQbSpD
EeGfD2csJj+OIucHBOJzzSMy6bifGmv+C27xPoGEfi875CIU5cWdnG+mepaGPhmd5QUGR3ooCzs8
tcYszmGoyAN1yPxQYOJ51bP4PcWe7Xc7Oa/mRF6745a/86ywiVxOxpNWEmrsxrBvwH7k7yOF+AYE
n42BFrnxJR3zGCZOFJ0pke7jcX6z59zwseOEvlGm9nM7d8XsZ5XGz5s7tU+z63pQbDu9goZikR3+
cHB4DPoEBbo7VNTToqqHcAX1HA2disdmh4rFa8czZPn5WDfVT2IzlaOlZdOb1VX87MYXjTz4d3LX
fuWzG1Cgx7m7DHfCFn+qLkuuMpb41qaOskOmr76XVqyxaG13mqvbD2HvKYml34x5HnaGIuOtq6Tn
SPF+sVxXT2Yt/5iy+NmNwqS8UzkHDcYoVTaX4CyMxsY6TnFgQvzgCSP5Z6BIlE6WCxWpoljpcGMn
1ehtdEF5qYII8FoUexD5mJIfoedtHhP+gjsxVQLtWzVH3sHyqHxCfE+3lcAe03QgKw1w4ZumD5+s
f1xU35ch114NtTkhRK98qlDRTi1AxCzsLgFeRvBelbV57RjXcfxHJ/HEuBWt7R6mrMP+cISgXAfg
jMpBU6iroWmqdmjndexBQuP0C6qHeklBwDb4K9mb3M6XHNn5yPSIxaYdfa8yt77POpM2XfrVoXAP
udsRIKYcFHMUT6MX/5pyQhfHAe9cohb/zshgylb3SAOMmsDqRXujeKvtrcoSp8jKQeVl6W6iXDXe
YX7+HKy4/Gvigkkt6I/sugrxtwCsL0rMIYa281VM6o4k9w2vaqHJlwqWytpaD5XVajuE84BjyxXr
ISx1mC6jdw4Rq7xio6JB+4sPcCO2MVkM114z1ftEaXXr6dS616aFkeIli/GCX072sAvvg4EYe7T7
p7XLQH2wd6RdbRo30e5eb7SwPCEQLa21SzMsDN/aNDmtT1hmn6PBzMzaRR4KLVzcPsvuPoVQWk1Z
3tYWmVTRNnVDInSWkyM7G+rV7WltebrW3aWSwhBwsKRf+3QyQo69l9uoaHjCemBRsuPWIF50eULk
KtM2qRIVNgJXsKqOXzqd6sNyUlkO4wDwpyAaOK5XAHUPp7DABerrJSM3PWG+mny+50wORSC96T7F
wB2Tpen3JiQaLa/FKc0EM13Rxn/t1sZXmrXTqyPs13T4XZKJ+wamGUyGNRJNkhtv5Vj+EglGE+s5
IFo1wJzSO8AYNd9sjTxDpfeG7XptbujRqSKmJljPDiqVHuLXrX1ovjDfl5Bh6ik7eYIVBFI0+boe
MEcptlUSFtvkP336JDM/qjzMu21dvk7RCMsr9PD+NvepkMbdLTrjnswKgz6cluPajBWvO2oz9JD1
Em2wjTsT2ORk8vP6vKGMPOLSerCXp1dRvYPuHmKIjratUjrndT0kccNo1wzj0Yli57XFG/0yxgoy
cx0CWmFGqKNJpNmvF4MIihtecuxpwjYPYP02Wz6gcQux+V+vV3d/i0wJtyj7IUYRm/KKlk4n4q7p
PptrX2vWm1pjPltbhJgW+7mCYPfZ1EOeNWf7EOLGde0ajZlyXherxHpU0X3tm+bwpOXcGGurbpX+
0Fp1wRX80fXQ29O1hBzy/NmFCpJEq8HzDSeXL47Lbd7inWVPuulT26VSbAzR63rwVLFXC2O+rK0x
dJuLrN19oacyCeZmQYHryvHXs4Vklk8tHeisSeLdV5/hJX88VWXS68vmpklUZX8cskXHRn1dD/yO
cPDoqVZ/9YXm8KilOj7h6KO+9lEYP9Wa/fF1QcI+BeeNptl/9bnElbXj54s2/YBhBTZCgTXa05Mu
45d29LILc2B2oYR+6hFBnNYWQZm26q8PvVS8aq3ZHv+rb32a1RQ/6zaMNlpZZZB8cue2HtwalNBB
EIBCnb5SVSDpUouph02CRvVex2F5D5MSeM2L5X7ty2QOVhlDMRd5UQZTFao+v/3wuF5sGmS0FrgU
Gyb0n1IlDitlmN1Gnazv9Vy+tgCFz/i91vciweTWFEoYqMhByXoYzk5n9nwAnBTQpzYUUmFKaXZ9
V6c6vjaxe1xPrl3kjGmA94131KahvEzmeLZr0fN9DsajMYfy5I11BytoirLnOiq3eblV1KHcNI1T
bzQrmiEehc3OVAznuU+QaMR9mCzxY1ty3L41Rligh++fwrJ/tvoIx3ZBTQpdws+wi3eWwPAgsdjp
FKwAvFKrDqO0f89uDoOtPqp9hHJCEXC61V7ftKxBgobVR+6RL6Rn/gxLOBilgpA0ZDZfq33wY1DX
m3DQVWU4wZh4aLUj9xETAgC3CiUdknLf62d1xmuu1RSD4gLqJFfZp6P+zr6LwQb2wqY01EvWpUfC
qJWnqiuRx/aDe8x6BHCG8YibIWb757JPhu2Z9cK9z5ml/R9j57UkKa626ysiAm9O0/uqLNfVfUK0
xXvP1f8PYtZQq/bMjnVCIANkghDSp9ecBla0iXfUBBO1bJWkQw1naiX3OOmiTszy7YAbgJO30aoe
+UYyGb7K7V3xK+dxEuEbIDGYQ6HDe/S0i16F8k7CGGWVBW/jOL6wIrQJaiXfZWZtn9sENxgCAewu
m6FDAd7UijOiZV9AWPS40NXtLrd8fFxV1b216S9O45+QW9FW6D53a0vXWLnNJOWSMFZNjF6+azFn
7opkPBsIzno+IJFEwnIxUuHkDdGhUrryVDZuucU+sttUluVdYrscN3KtfvF6/ANATDVbb4SiIY/5
3QD+cS9U/VUKg+KQoNZ4QSYRXAnflG1cWfUlzzKiJGoHf2t0114xtBeABIemRJCxLqN1WuZ7J+md
Y6oNxSZm3MDUSvdXGm5a67JtDkYxIQK9RtnqnRntAAj/QKrp+2QmetBZJV9zt9o1cLhmjTobETza
jVlJwPWiuj4rbNFJAK6FlgQz9kbja6+ZsG3kH0WkDvDq9PLcATQ4SlPAQ6vuYkStTMNqhig0o4Z1
kNhHmCWNkIwIulp+VZPvrSnd4hieL+Io6zi8g17+M9pacWL9TeZLGJVorsmnISuUJx2Gh06zZ7nX
LLsI/I1VrLXUDy5NWngnr2eEkSi8v4OPL0/c5MjtdVPrzRNCVlaLJoUVvGLUywAzIoZqFmW5983h
h63L9qW3o3pNKLD2CYXOYAe81VhbMq2j1/o4QniQaZQU07KsnCIlXyACpOsuDH5VSY5LdqAf+Ja3
EYgV5K3KHTf0TxljEdMThmf1AVOOujAeCYyoqxB02cYNq2fHruCY2RXub7KWHf2SfjCU9PXYtdU6
b4gJlOkjmqbypQ0C5VJPG0vHsNKChBmnK1/13K3egNTzFZUZimQ19L1GtfWiyF4DytoFmfdLYuUB
JYYARSFCGT9bo8vfamTN+WgfmhQbO8uG06R6rIHIPfRUh+Hx1asA8ox3ZiT1mnXPItdv2JonK9wA
XuNQ9rm8ZUwQ6s0Aufihdwiwl2ozsCrsPSGswuezLkAouXIDDl8PLz3IyxW2WYwqmBQ2kQyHR68J
Xo+xtzOdSX22aH95tpsgUKYBb7TVGBCDngI8dPf+iFWjCmF+1ShQmerfHaTBANjvtnKA85WmRdTZ
WulpLa8Rms62ctaAUG4kDFgUWUI+Er0Yz3NZWMjt56EYnnrfrC6EGpP12AyIoiX1A+zlJyLN1cpA
T/7oDCooUNU1jpZpnyS3dU5S5NonY8LpFGHzvbKdSx7QzeqVRDcWF8VhRGEJC9VvHUDUfdE03/A+
0OAEm95WyqPh2uFVdLEIHmcTgdiL1efYss/gHwZG2b3LHey+9czaiW54wJfCcKtqjbuqMkgUSVgQ
qKg9nVW33DgUdpGtjMis90DXM0BxjgHoho/BDjLzyUpZlFIzNLeQjn3OjcYmypMpmygM9/lQ6/u2
LJz32HmBy9TItftzNMsNnHe+pc4EkZF+Blq7To3EO6m9hz9iIVcbZurOoQV4tjfAgYI7YUlKcpm8
NRDuLSMj6CHrG8aMV6c3use4Q6PIIoWYTLStde8lTSTzvGyKLrPmpMnI/2iWUMSw+boZLmNHpzPA
MdoJQM/CcXau5zpr30F9TaHrWzNlXqmyx6vo6tp5LEOWTRl9/IpTdZt60XCSR+SbEIq6K6H325gc
oqDqXNAtFo2R2Rkf4mkziefoaa9cZL2s711bD7c6nHpuUk7u1fcyYKhblPE+9yzZX8cWjxFM2FGq
mX80bczIwwjeolhF51DPHg2tN3d9GjD/njaufR2dBh5arYTbqrnHVhWdfKYHp9i1go2WQQCAjR2c
DVO/q54Ge8PpaVHYPXYgrojvhdtOKu8jBpUE9picNZPAmZIcBAbMnFakoQoDS9SNyesKBObfG6lh
vahF2zRzsMvQfCS13BykRp84NWEW/BosZM+nhQBpVLeqi60rhltwJDADdeBYey1orMHrBmacLscS
GrkgKH2koWbnSh8eZX/soXa45qZHlWY9TElkCoZ1q/Ow9NgGaGb5MbySBunJUQFd5OjZGUTGoRtg
pABXujV6c5dq/J9SPYw2Kiaa41pg5vyJwG+AP9ta3ZDCKRjtWx8rCkPBJnlwWJo7hVXxNgI3esVr
A7Rh9t3vgvhVTnGJcepfdubSuEWUwJpCBeWoMtOJaVCWYytXsRn4hAGwcqSNK2qjAY69Wi62EmBP
F6TAUKb6SZwG18qXoPTSYxLmdNl9Y20w7AYewpICILhsXGcopgVWZvJemGudLu/aKVB6S4AC+K91
u6jiekiOuNeQAOshGv03Hyk4xEd3A9ZyG8vqIbhPeCMA2ptI4emi/xtL67gt/zCvqc91l+zLvuQz
CSowsrC0liNIQjU8zrI8Wv7XLM21L0jIo8jZP6mRZxziTnoaCQJM9FZ5X+iT8UD4TW60Q+j0Pqv1
GyccnaMfGLeQpbR1rCKrVMspwn8aiHHzbOvqcFHi8KWXmaX6hYeMog9leDJpKlx0baKK6wEFepsV
ILykbHYmC95guXJzFo6Ihz9NZynPwHZtpLGlgYmATj+tTLj6NG6rTRabziMsAOtBHl5GEHyPGmAE
M/WqXRFGX3IGBshXBkArcxZTRXKM1YQxX54A0JSkfdTYPuMnLQb+YmxSr9HWRZ61B9gR2Uujl9Wh
hy2yFkk1sirwxqWBX6hUXRku83/qxtyoufdrMKVhn4XxeEb447EdAXvrthk9eEi5PHiVUrIyjBSm
1Vrx1ijNYp9DA9c82BlShMRcws+bmBp2h1Sw5bPImHkra+yTLbPoB404B734JkkeGh+w2PfUfMG0
rD4mE2Ymn3B1PgiLo249BBNutNQG+Qgwwp+QpGIzqMGbJGnuNvw7S+SL6sn02pWn3OO+OjV0ulWS
xWwF0LNSQU4rZeFt3N2AI+TB8F/CCqSA+9xXXrzzoPOatQa3qOufESpH3RDPu1lXQ2CEBG4o0Zkw
2KGFkvckuCEKGjeGJNn/GOzKO4HLMsYtg1V+idgVb7RRwCU7iN1oJIIEC4u/15UZaF+7VlEQyqX9
MEEKGcsmp6wFbu1VeD24q0hSpjgCuR5YrC2rKl8tKd1EsodD7i+97UAxTzeums4o9hZ8oqlE8rgV
UEWR2Y/JkBxEzcCquTPIInp/HV9PJxG1FF8eVqaVxBvxKyO0plmARfhscvXbe5W8FwojlrOG5N4d
wXD+bKbn1+uBdUhRoxZrwGITifsvdkOmyCxpYXwnkklS7P1cUvGfmX5TCu7TwzvjIC4pfgbOy35Q
dIiTtMXWyfNf4ri49+CYT49xfsIiU+ClUpdVF2MijS55fa42e6RW8GQC9DFjf0VrgHbLCnU/xP1W
VsvvAg8sNh0w6qaEX0c8FcmRpOhMzIgKK6aPt6utWPSecV6+7H1rYS5uncrniZpIiO7qqHoWz96M
7IeOuM9uLDW6daML0Ntj6M7yVnaKLaZ/tY9m2/LQwA6rQKgrbyMel3gaYi/H4zNaiV3RCgxfdVlX
blZO1qYnfB0d0Gdid9pARKBtSPsCr3f6li4aASIAc8ZqGCPQD7viaAtHCpDItpae5t0xbkFDmcFB
XK+vKmLU1Sasoy9jr57EnZvvEtTSVWbEw0bca3FXojpj/l8riK9MGADxTMQRYk/kzc1BpMVGi3EM
qRofiCaij13zJB783DTFrVlagygpiXyuCjDsG3ErxI9U25L7U3uZuiaCzijXKH7Uk20Icpfz/dVT
qx0BXmm7hNEAre5ZKdIapq2/S0eIzrU6PKlT1yE+20loWvvRG0ECY8e3kqFzooRboSdkRGn2/1z4
w28Qu9heQXZXfXWuOT891GRwKG01dSO6APF9b5AbP5gAsvqnGC7vfHNnOMWHt+YDqOLzHdRYxssC
WJNjtdP8VBm3oe1/k5pE3i53mE7wpFo2lO6lc5HbxwQTy534La1bPMTmKO/QaGzHdZX4l7pTJWAe
Uz80vdbiSLH3r3lOk48IB/jRRrSENox3DGGYukwNQe2RdtLhWC/NZ6pgFiMVdHXdIcF2EC24b4zu
MKQG05Jim1odxkf2BK781+uaWXx0fbDCTqoBV5gAKUvbG8OrrU4ARi0zy0nehu5t6pZFSxLJJS8j
+jP1SIY6WlvXKjowK/Gj5Un0kaK+2Cxv64cmOu+K8rFwuoNT6WvREuZDsBXYS291xQKB6AuZsFd7
FLqPyxu+tGWRJ5Le1Arltt1VgPT2vhXsRJkuGruosRz/uQmKtHhqYm8+RqTn3U/lIvkpb262eWGa
f3U92MqxwB/rRw+u3CoGHpPFgNxaE4Tz9OFQHYimnspEdVB3+FCwTs+4QDzxzlQxBrUe0rG+W4wN
mB9eVCIWo5zhsR3dU0ApXdmcjQmrOvb5Pe3sZqfrI0OJSpU3spcRu2kRmFmxwLsTvIMhnewi9bEr
N16QP1iYFy8PXlxVJOfXaUmLzKWZfDok6+L60GI/KBqj2JRTdy321Aj6kh7CeRJ3X5wkA884gFmh
2bUutPq1eEtgtZMrdj/kdrb2nhqIKIl5y4Br8BZS3VdTcCl8blgTSvGRODjUkHDCN/SR+hq0wN2R
MdmKeyw24rGH0/AEoVzmyEP8Ix3UkxNqyU4e+3Ok5wiUOc1BdDIKvXYNZzdHPXfjZ978BdDqX5Dy
k6M4oXjyYo+evp7YMGbQ/Ro75xGzOHvGLLuR+eziebZLRYtYOgNZka0jxy2/T617ZdMOEO+Xu5gn
Fj1pNH1mEjsxNq4BXUiQSuAFvINL1hiJO8iPiiqsrUE50dBF6RVjO+uYicEWeN1iP9jWcQCYw3ru
HnokGsWBuU5wDJtHV/MsKlC8jDU3VZk7YbjUt1KLtJ04v/hdrhn0x1p9GLW03sm6dhdPdXm0Yi9t
mp+hNgSrPstQ+odC/tcEbek4JPHtF+l5YMf0NMeRhukDGP+tkpgp7Pw67a4IsusHoGnFSbB2uqAp
TrSFP7mfJPPzFU9i6WOWB8MH+ncMPVMfnHJjQJBGFsPScDjJeAlsevANCoHbnFsmnoxo1p5M7NEA
Huxm+Ib83ZmLCkuPvjzJuUFP/f1yE5ZSsSeq/P9PxVith710Xbp68WNEch6LL2mxN2eOAbYfDGgR
ZhADXakxDzIei6KKuOw85BK7OGzyqs27rGv/BaufP5Tid34YZczH5qm9BhZwYUEQeww+9GL8yuII
oWvxmowZcjBrb9C/obVCPNlvo0NW+b68FdXnXXf6ggaAQRovnsdxoqWKEd2yWfKGMWHJQUEpUgEm
Ng3CxN9ZNjNKUqQ/jGXnX5+PPUyca5+h69ayXwFP35msUo1r9HozFqF+2OKH6OVJtVX5KIZlYlAn
9sRmPvU0LBRJFoLQvPYggCyVRZUlKfaWzfIYl7zlGp+ODdLXBqEO+jD6TNFxNgAB0oNIizePOx4x
jZ/K5x8/5kq2CqRO/jCMFI9wbnnjdw+i/VE01wAlXUDT0zPwmwbJDdFS/nlXHD13VYByqoOdx5vP
VBAPpsgyhfvECREED1G6FCxzQFEgNks9kezcn51Spsf5108teSZ7LO/MPJ6ZG7PIddS0Yf3k7/dO
7M21xO7ntDhoPuuHWp8v8PkoSWFhozZflBGpWdGvLKMHcew/5S1VROk8zha7y0Y8jyUp9sRx/3rW
D9MZUVtU/HSpf8r7dNZPV/KmDh+jubLxYfRNrzgezqxVFOM8VxUvvNgQSoGcCY2IyfsUZls2S96Y
4AkK/Y46Ra2xO1cS3a04+VL1Q4nYdXUPhBBL8HOLFi+LeE+Wl2V5qf41bzlMvHei3j/l/a+ncsd0
IvdnIWi/fmPj0MawdhoLiw/Xsplnskv6Q6zin6p/ypvnE9Np5yuI83yqM1+hi5yLInV/5Mbx16Jr
EHNQsbd8o0UfsiTF3jIgWyp/yvuUFPXcFsGA9qdSIokQZSZEPl5O1t4Z3oomPO+KXJEeCWUzrU6K
ZKc62fPSvQOmgja+pKVxopGLtOj5GQt5RJSMxLDn0JHrGfW4Ft0D0X8kWSuUgf+iq82dhikTQxC9
S5aPkDARf9v8U3e7NAVLTPqXOkszWPI+NReRFKW9V8WELGyYXp086pvGUuNxLea/EQADwkVR/+LV
XbCb33hxU5bN3K0uaXG7/jUpCpZXVyQ9Ail/dd8i/ekMIm9MIrATSsRrtHT288B6LhfPZzmywquE
yVtyNAiMaFOE5MPMcakmjhUbMTBYkmLvUz3RiS55H/64KPl0SOcU0nbUrqACH0uoFLgGiBpEyjUF
JMf04cpxxKufRdflJlGSHMSdyaM2TQ6jbK2qxDIO4mVfnuj87n8IZn4YKixVxZ54vEHWEtGbK81B
rtRC9EQLA2RSVLSyu9HJWY5BzUUZbuIVneOUogX0oxpW7+JF/iuqVcreFutslk4qFgfTNDlGSATD
Eoe0JjZlxWrlakm7hiehf+Ybq3zSHbZGAwMyOuQl8mGoirfXVfcsONsGCwCBjHaNuKviuZQJVCa1
yF7yEJ6J4JOr0wMea0R36jme+en2i5v64RHNU9f5ros5i9idX/OAxcnR0YetuMvisstG/IAlKW7s
p7x5VidKPpM5l5qiePlLqu+raxNrvRU2hljFean71mRhv9cQAtyqMGZJQj1DgDQ74jNJqaGydqZZ
yPRMpY4DzFONIrybSu85UJK9Mp1DjsrkmntlvRK1xibpD9KY6xu5TQDpdV22qgJedbFxEltfmw4A
TwVM0SWO7J0c+Ea6RTIIw2Vm9luikqCGB+tYqV71ACeLtWZEYyGeJxbuRaF8id3+ZUK0P3nIwD7B
vyk3qMb1qHKQFHkJgkdJxPJE2aMCEZpF/BQ6FsqCenMdQrQQLGALO5W1/b1juONjXFQ/4TseWl3J
3/pUx1Urdr+lOUPyEh/4k+vJIMWT6qV1RuO7Q7SelV3XY8FBqVHH6bqVV5Xll3IE08uUPH9V5dhc
o6gDvCpAtkvOJlsAnVDymBoF+k2yvCmQCEYZKgfHjRFjceunEkJJmAl0OAr4kbKvMjO/jUNU3MSe
2CRZZqF7lqYICxOEN7LQ2+QF8kPu0H3VWTzb1/Ik5ZfIhYYdCUocmykAvLJdZm5hFqJ6LUP41FyM
RGUUDDd1koEJcuqO+XCV2SeQGiyvOQTba1S/hnYIHrtpA9EleHTl6BuymtJRZOUJJt3oLqLKlSF8
phms1ljeY4Ua9qPMSuhjLCnKeuh7jxkEBaHpAK2KTe5liqUoHrKroeuamxI1zsM4bcoE2J5J24Jd
TY2lwFeTeK3kFq5oHasz+oDZXN+r6MK4v4coGG9zCjQHyr8WbW45vggM5wGVmWBd+PUK3VNtaymG
vhmGKkXjDTB9pin6ybSAOgNrVTaqqUb1Cit4ZDBwAM8dP78UUO0u1bRZkrTPfZQRQ+2QNjLhpuXq
KR31WFsruqacxCYbvP9kZm0hrQcHlrvjxwSbETV4aV0Ao7bZt1+jLn3XWEoHFw7dn3dLh88MMhG0
QlagEtOOv1nu/OKnkfp1qCLQCgjivHh9AuwaHayHUWEt2Rgi41zYaXtS27A+xHGY3XgECpT/Wn6q
eonGlcT6VdbalxLVoKsdRA+dWVRQX6XyKWxZOLIQe9yKpChgKfQV+fV0W/arFuOO1TBVD5UYU74Q
LNd0HCvYZFkStFv6jM2Hg430mxWP+lmcqqx05WY5/gFyGE6dCbJoOz44xWb5BbUX/fH9MZrPW2pj
/VA19TaVkbVZu1gst17yjFHhSNA+q5grm/oZokX1BPe8vRE6PooURrv1E6Z1kKGSHrGmqYbIs7T8
80GR/SLb6HHhGghQG9oPEYtpV4JBd0E/rb2UHWHlPEbtRBRYKFkckcGMQLNxK1RdqveIbSprkRS3
J4nl6VNlgQmb7o/Z9wBdimmgF+7N/s/8d+IodfdmVsI5m+4fqtMg8pLBwZ+eNtN3OsopYldsCm+E
4b6kRWvrayQkP2SKYlHSQO7YdA8AZ0Dged0KXBeWCnlBp6SW72Xp+YfW7Dw03v3iW57vRHnY+eUu
VlFtKkbJImAt2biFEw88Vl7gXZpp00Xontiau/9Q0LYxdjJvnmuGWygM4TnvEzwMp43YE3k6s2ws
G0wU1UIlqPAb/JeK4pC59nJ002MO+L8cEtsd+ApZ2X8+Td1kiNze+1suEw1cf/p1ora4yJDlanWJ
64lHwbKjbtQwYFGkvAbTJkVg4iqSg+uiWBi4HeR1OSS4PhXnMsrlq6WS2MNB78yHr2EdmYNDm6iK
nxcOnhiDJJ2sNwMoPspSovTToSIpLlyjOnqwEAKfDxVX+3BEourbJgeg8blg+lVDHkJ2vI+Z+R5j
TwpyabTjcz0U8dnuAwAnCsqbTcI6o8xqxTbKfOVZzv3uYqvlj9RX5OfOzORn1S9vDR3sjbVpmC6I
DvL1azX0v6yyVs8m0JI3O+FULObk1xg1g7egkL7AR/YeRKGee1c3C81HUQZSeBtDqHtKp5p9+RZ1
iv6iuEH2qkRHUYVvTvIsVxX0y5tfxsOl9ZT42k8bxP3UbqVHJbtmNa7os0HjTUlRB6IpCzmu/VuO
OtxLbWKXMJfit8Qp0dFWtHotklpbdQcN19RNrhso4q9Mo2mfsLFCusjo1W0AofKtarFFkOHr7Sd+
5RtQsHxjJq5+6LHMfMzN/gUITfPVyL+PdmV/MSS7PiV5gHSSqTZfqxEghWwZ6SMiOmjp+u0fzzLr
r0C21M0Y4iJuVu6LAvgMDdu6A+/JXujX2xFrWPjC/8mCFvlX4ac81bBAxSbjJe+ccotfW47CnJW9
JJJhnqq4GdDcbrMXFcb0E9bvK1EoAWN7AYHxBSavfBVZpluxvmB3+V4ke9QkjoozRGuRLENbfxxZ
pRMpccamk68yWm8qjOizN4zgEjLD184lWjHQoksXFTYzvRJ0D5sNWDxkPZGW3RZuZ51ESVu7zlZX
OoN2h9vJ6NLzIBgTvLVy0a7h+AQnkbQC2QSmELRnkTQxIsIHUnUvIjlKw3ebb/5NpIY2eaS/Th+1
EHyP23sHP+ike5zU8jVwoRH7LnZVXVo8AvTZIjvR3nOnfo3CWj4DVujuqlrzqoSoyheRfREVRD66
iLtcKpObyBIbHZWjwITAUDYqhqsZ7rGJ6d1F9RA62mOq36sq29mNXWBYWG6RMc/P5mBl56CBLDeJ
BednSWZTNYWNzKw8bEKnRXTcDKoHX7GwAh+MFxTC4q+yUThbdDPzg0jC0QFSr2Zvud4jSam1YAmm
ako7uCs0/UDVpD3uynINULyIv4KiTvbQ8a2dytrHV9PQzqktGc+6n1jXPDIAWEzV6kH+PYCWPPJp
U64M6xTciNizp82oxO6aCF4Ffvc/eUsVsWdI9e+iVZX9Px2v1gBgGjN8KPuxuvVSAVw6s5G+A9Wl
8yX6ncruq9535ltl9egDpWp2SXzNRNm4iEHEdeOXtrDvomqvxZcy0Jz3skrljV2GxjXOHQxYyhK1
FHRhX6Ej/ZQQv9qG2doGNnSRc14quw+/NwoAMUOzqwdHb7yTZFrRPoh9+RlVlXIlTm+N73LuVD8b
1o2AEekhOoyDdiBmm6O6mxt3x0RznNfdQthSSVdRUmYo46JRdcnpUy9m7m9aVw1PJeLkfxXMdURx
vuTCIwH8jIz/Rh49OdyIch/c40WcLbRsMs0COmFh6cc5KYpVR4n6Ha92MNf0FPVu6JGxl80O7vZy
CsPSzybw8pPlG9I2VjIVW6rOOhjgfY943VQXRdOtnRklw+OAj8umreXqlbdRBvpjW98YO9/R5pH+
VM6L3UUMSfvM2N2fzTrTf8JJRCxSp5+n9fHSJpEFScUbt2VRlLdQrcuDrhXdKbBrA3dfN8eWoLHQ
xwKsSscHM1PNkcVyW/dr6PWvUaBLvyWQlvOFklRBKi4zfg1x992XJOtdMasEtWNlfPZNtMEZongP
UKjtfTKJisuSG5/bODT2hAPiBxsqEBjnyiB+RkdmuqP/lQ74G+RD6Zfq4YMMOokRNoPwyLP13wnK
yGrTvnhYc1T1U9uAWUanuHpxauaETVsoD+A2GuA5OCzBu7I2BNdc96CqGh5UvTVJGsgxbnFKk5zF
nmWVLAEigXBtImRd8K95UqzOeUlj510ZQumqt47DPUC+t/Tj8iSSjYbyXGqFzVENW4SpFMZlxyYH
6pZVtvPqQUhfFZ0vX9sid1+DcvyqGp56E6lxQoBbqvEgqjqKdQ4Uw30UKb/19nWcx096prqv7sha
YmZUz7lmWa/uvncT62vIp3Jf93K9t+rO+5ap+7IrzW85iCwsc4ry0Hld9o7N3bo1AvuJeeQFk4fs
VroS4vke5I2m9ZXVnDcVBBkrzjjrTkyWfo/Y0cBLhPCaFmi/hd2hgZiab3nN61Kh0kptU5iNseuw
FLw104aGMWwqvJE3IikKWLDNbtWI2xaW1WfATlzZawrQDRiOrojdZTdt2phI8Z5tSbumVjE+EQV4
b/Jg+DYEE9Cjhs+BDhSSe7H6Ho7d8K0vA2PdT/nBlP/f9W0kl5b6ru1yHuBp68qzEXz7z/mX/H87
/3/XF9dViw7mtqNv9dQI1x0T9nveDeVdtXR1b055yGWUd1GQMvmd80QVhCKrez7lfTqWLydyVpKz
D1W+iWJjTGxLp6jkHS0j+StPxj7aSfXdUk0U9qHjrMoSvoGXP0hJbUCYhPPVK2XnbS3e9U2Ljs0m
6ZXsQWx6neeVtW/qSqmKrepH8sUrIOLRSYkECu3ypZ42ImlqEqT7OZ0Um5bpGlqP/ykV+UtSHCHy
0LY7pwGAtiVrPtOSjun0xt5+yLld31vsP1Akc75G8JloVHl6dFy4pGpvPQ1m63zXEKAjWuh0D4Zt
YzgaobeSxXLA6itsYojHxyqXdprqjF9QZOj2DWcVgqdv0LKO4hp+ApyvLWrjihO2c3MbhYWu6dyY
Vzyo3LVXcCMGrgOatlOruj+ppY9m92S4Ixx1ZnMdw88g5zL5EgVi06LVvbUBWcFEb62jHus54jq1
e0+sSLojEN1s1IODjVg0jmi6aGjHIEJu6SuGIPBiwr7cS0XS7pn8IYuv/Sn0+hsSI92XIMQJPmrq
9iGoWuUgh3VydPtYv/meiieGlI9vsR//AXSY/OFgHzv4k6TrqGNh/XvHT2av9Y13K7KqumfTRpMZ
HvoZcolTBU2dqEgVkA2jzm9KDC8eyWR52zlZcxP1RTUMnraYRg4YoCFOE02e7EDm8ZJto7uHWAe+
alX8iOgQBhEGxmhaI/c7fNDKm+E10b6AWnONEkgVWq+PF8sGWQw73jxbSRccM6SMz44eGEfCHtnJ
GcbulBR9f5TkID8nWoaxj9sGl6hykXjqLPsS5QNeryVBkqCJ3F1Y1zIODHK5s52sh+iK6DICUO0j
6xP5Ng6t5u6i9oRuMNhBehzQQEXbPo8NVj+YO/cvgYE8cqOv2sYnKOVl8mvFGvTa72XtrbdttLzR
Pf2C90y7KoKhv7r4UCFBncabYvADlLDQj+PbBOHDjccfUWVvXfzI3lm9rtC1CSau/Rg8gyX9E5jy
+EOKtB8EfqGXGx6Bcs9Wd0nNx9nt9H07ncEO8e8AB5Zj8dAzoTIHRDqBmPzIwCWqjf7dAWvAFDDp
zmij9o8lRuqTGv+I6Fp5dYyhQQqZN4CZUX5IKgUhGcT7+luIWguD8v6Q6lLw4kqOdbMU2LTCCN7X
Wyh3htsd2rgb3nWTuZOieC92xpuiDGmGbIDcvwcAALde3rUHcZQaRsdS65RTaindhlhidoIRFDJV
nZDBhoMhh1uv5ix9QBBRVBF7HzLNqURkfi5ZqveJ0CfkAst5RF5R2PDQWMBbJzgG3oy8xsqxlpq3
BgPLU+/KCfIV3JIEvW3ilh1MjymJop2zHeoMn8spqeoDpCXdyI4i6calsoKdGK4weYAkZ1pMCqaN
mvr4PeX6kJ97JypwsGBPbJY6Yk/k4TRO7UoFotSloLH+h+NGBKNyCOr/dW6R/HBpCx+BIyOh1Ye8
5RBx/T7Ix1MSv1eD77/Q57qrLLSMo+rCrWhT7Vl2LHevdb60HlMes+Vk4aNZZAeREgfpmvNcN4lz
NQzpgHTReHOaCkphndZf2t4qVlpned9rT3qBUOT80hVll9p0B+iArz0lVQMqIMrbJOEfghkPqIOE
P4qgDPnsVPX7ZHe/jowmvxLnPsuIuF8hChTXVCn8HXKm4yrS5eK6FIhSBlh/1dOx5Mlqay03b0Bk
cG6eziAOERWXZGv21srqStYs/77Ip1NLfQRfSHXfYjCqCGZOF1lOIJJxJx9Y/ApPG7uTrEvTexgQ
YR2K44vU+lBIVOtRR8nxMTan3lfJQBjovj3nwfTFUim2DxahgqslY1wSykj9z8kpD6fu7hpMG5EH
BFPZ4ovGKshUuhSIeiKvKOVkp3e4AohkbWrpNkAWZtOEA+H9ovwRQFxwMrn8qngD9Lc2H96snEl7
OVTuczqm7QaoWHtXmxA1TKtPHmwNUZUQEbfrYLTdIQNVi4JjAGYf26qjETtogky9eGfJwS2N5WKX
MNd9lNHaJWJA9Do2SonAepa88uv8NTFv+0tkooBijLr+DU/Rd7eKzZ+54Z5kApkeSjjwmqIyYij9
muW1iXwfQQYWNJo//eBc3DTNfmpV+F3SiVLTWwKgBzVkGC1uWDpSCwaSnsmYdK9u2VVomjOBEKW9
5ednP4EKKEpTLDwvbjtWK1Eaxn6C5yWacqJ0qM34Vkr6t2g6Eyse6UNcFs+iLNRtYk4ILTEmDx7y
WpZuIU5C7HvGGDyIPbGRE+/rqMrFcckSe7ih+psQH5/5qKVUthJrH7IQtRJ5VuUjN2lX8E4RB10v
9ZbryF1yrfTMPLmjSt0xxJUKJtJzHzk5S0QuiydKrJwdu1HOMjwqOOuBso9HpGJEgdj0NqpBa2mq
U0rSUOyWYxRX+pmPOcp2f5/mQxXDCuGQiZMvZ2ux6Vi31pBv5vOKYjcOucSHmqMpSWvssPSNZjoQ
wabTS10JRRAG64cDRcF8yf9j60y2Gge2LPpFWktNKCRNLbnDxkDSM9EiIVHfh9qvry3nq8o3qImX
sQ3Yspob956zz/UNxoUe7jwhXv4+Zl3fwb9/PnsZu2Do9Pqxi1Xw/36mf6/+z981vosIbsPf97Bu
heu9/3qz65v7+56uz/z9p31d3KWAXbGK723l6qdqfdn1BaFoafNc716fud7M181/vSvcHnTD+Ntj
InSr9eOOaoM4tam77bKk8VsCLKIEq1nUlZ921c0w9NA0DvpRxuGyd7z+D7LcOcgBK+rJ12BmREcK
SR6FBx/MG/tjnKvvtgi9HTXTyQVhmjRmEhhyXlG23pfUiMhO+43WciIHNCvA4bsePcaOdCu3zV5Y
Zx4w4T2LbvA2A4cdXI/5qQ0bxMX9sxFN/DFsfhCxs8ugd2cnxX/ZoHqiobPN6W5VwvyMq/GsMfWc
KyIRZxAM9TrwqzSGDhl+3wM+YpapXnZKNOOhVZl2r6cseWvyjO6b8CSoRYiXWx8apwGbVJ7d/n3M
IMRls1Rjcfz3WxGdvKBoQS6Rm6rdX5/Ag/apFhxXjRqwci6PXfPY5WK8HymElNPCQi9Zko8LkhHg
ZSlvJHrWakJWSMgh9qDpHcgOatpMWE2Fh97Qzi+DMZEAtt7MefjQjvj4i+rkRKON6p+bim6xj8ds
2pkVrLHrYyUEhv1CyhoN0/99rF8oJECamvuGFL3KtcO7Yr0BR+HVTnOvJLimXMHFmahh7pf1Jsmt
+uDOzry5/sgZxLpPoVFgGOr+PvTv8U6K18RW1s31IVdrTLhk00JcaFdtr49dbywzNBkTwWy8vuS/
noCYZ83d3398fdg2K+a7c1Uer//4+lgYjxvpKStQc8vEen2T1yeTTC9PtgRAuD5k01a/OI4WjFGc
PlT1tsIQfK8MI3lgZv4zJU14HA3rFhB5fp4Iq7q/3rgLrH+wVvbu32P5PJSEuEHmz3Qt1bA0hhaZ
1/1NZmf2Pc1+++/v9oncLlVI+lGsOlK0XBZtYU7G0GLX7v7vzyQkNbu2yoWPzpfn49o2T2vxnHbu
3eJRHQxLw6yo6cW952XanZ2covUHK0n/czPZ7XtP1/JmFvm6LMTvQ/ofwox/r5syKEf5wqn3+occ
vZJkVyT3BN71l7qag7971FInEVpjtYGK3N1VbRE9CJpkD2ZaPdZhNJ2uL7veUJKZG2KB6sP1x+tr
DSjrgd2gHL/+1vUxHBU5loTsljXc5Ht65N3npeXdw+Vebiyr/4jCFkrI+rjpFANJUukmTF2c/9eX
QcA8MrmPb6+voPK71xPDOiUL+181J+qgRZ68xyzq3JMg1myN2CXLYFqc++sThgLuqdcMZ64/Xp8A
mCIuTU7BSPKGBjk2VoySLcsfEs6/2WCf/702pndKmFnn7HOzSXfujGICnGX8UOOGCIhnybaWAxnN
d1QT7izPghwOv+UB1HPyIFSHN9TK6B9M9ENdKydUaM0yud5QuyykZZHmaS4T1UYdEYenERYSrqS+
EPDwf+6tP8LXey0VWX5ka3jo79ZolZBw6JvrPeKaC+bXN2p1CfWrhPF673ozXoWS6w2LWoST1wdB
1/Z7z2TiPaUAX6r5Kf4rvFp13jpld/ummwttFsUqdjU+/LuhRsbqcP25uLoeBlG8itV41K9OmnZ9
C2QT4TySV/+R3QB2gwZJUwDu7s31xmzUtBBw1K78jf+7a+beV5KZMDC6Euzj9elhWHCIXu+mYGdA
/mcpYw7A+QztoOz93WLuTARJBmckdSUjxOtW/Ps0sJfT2pXZwz4h7gCHGfYFsdVmS8Ni1/+Ze/Ed
QovIq2Y/Ef8V2MZjRK7jTdUPbw6b9ZQQB7ZThviIZ+Ftp1VVm/FnKu/EGafYXj/vv619vXf9Bphh
xVsRsa00UtJOem8GbRaJgyKo7UZaVX2ULBKyJm03mt7vRyGfcz61bU849DF16HzD7AJGS03uAqRf
NDtIW0zMqymtXBXXzvplXe8VQBu2DVgQrruDcdNBtogayaDLqiHxZfl0/q8Ng0WZ7Sa9DoSiY/ia
VoT0+2m4NbH9JYpY21r2uRrb6aaL5fj3xhLJdBOa65Yr5o/CMJsbLL/NjVc2QMevd0vXG4zt9e41
evV673qTOWGD2smDhrFq56s1jqW2Ggw6FB3/745Ve055TApAAKtHdP2Y15vrB/73Y19YkGUMcjPD
1cO0rBrF6+aorp7T61210PAqC2cO/n0z1/3034/Xe54xEm+FgZeTdwUnkBtrlf39u7F7Ee97YZ+y
VXt/3Q+uN8n648iIY7ck3fn6UB3ahDtELtXINdZguCYaSG3g+x2q6ldudC3po1aJB2x1jf296/Tm
eMyAfGGSZ5uufIhGEGNwvbn+mCZQiI1E+2kpKccTwZBqs3TOQCqKlk4nx60Ci5guVU3zJiqI1o3J
pw50t2EVY+rhnt7Pt5dPT0a9gnWpR8iNrQicw0o/MzrfmsWAbzS7Laom3sAoY1C61PFZooW5jcLe
Z97ebca5uBQGl4jSa+zAg7J60hvlc8qoGaHTWayb/ghuYF3aLvoD7nvzsIwkCEmXTFrnVbWq3AmG
MKjY+4Esli7aJYogSlFutKFgPoJMMOCCy0kjvROmIf3ZmLVtqCliYQZzB/sfPN3ybIn8WNY1/Tsi
iZJOvDdjQ2bhnO/ALyVbG6NfpfpzHLX6hosjzuS4qoIOQ0bcnwG/oidJGelqOqPXKKWpgpfKB8qW
7MZmzYhWFipcWhQMp/2lNkfyjd0uqEFUdC69xmH66Rw2jDt4RKXw+8vgnaM5S/2EgK2wTHW4pkSU
Jgbt6kEHfGul0PEJzWyGnzTEka2jpPKnxXb3IawbrVYHZcZsBDh0iZBsaRHjFe9GgS5mfPHctXVJ
ECT1WPftcOlezy2GATvGkccy21vajBFYQ+/fj9qeimLxmT9+UDzHW3fGv19rMoNNhEzHXag9Bd4c
Fzwa8k0+eFR68yFzHyYQSAcmnvoZMS3pGS4JDHrJF13j0sUz30cAg93I1cna6gXMKVxPsfajQrJl
2ul23YPMVKrbPF7+2Dzplx0XyoZFtuaEl8rsv5oCOpLJIeob40BY0zwyb4wdEnP0VAQ0RM9V1pGA
K/GJ4eAOctoJlsAUvmR67ku1IkVgLW8mU72GXC8CKK8bcpnJBy0Y4bj8L9l4CUyIZfBR5cwQvezb
vtF2RdSFDzPE9aVxf9c5qXqRHn3Og7ZTLgvB0RiCtQAcpBWf0MrtbC/+1uCwbqqJbGJjWt68hoYF
DUhD++MQkQjXyEqOlkEnz0v1B4gLrm/NeRDGw9NsuDuCcJGPxEixNKEzbWWFpGVfWWP0u6WZ+mCO
83qnuS+xVpYbOy3CbZuX9GeGcmdLrTovMX9wVHQGE8O4i6ZUgaacj73+yco/9r3ZGbZ9+9hlRLW2
5HXRz99Kr3431ACeBUCSaxF6rIYXFLkWsKM09knxLDZUg4a/wF/deASmbtQ8FZvUiQ+20PTNALJL
puIFkFgjEEmC+cqpjxo9KFPSV1yIobrRHwwrsnlufo284TOMmhaoU/WdLm+LmQFfy+MvxLlF0JnP
RCg+D+glmbpASx1PHsjUdbahpt4N6LVNc+/QMkMELEPzh/YNCBP5no72pZoY2ufeWZi8rDDGW0un
+uecnm4HUodV3Z3DpSdAtpz3xPNK0mXL+DD/JjmbfvVTVvYfRk+gvK7me5FS+ffLiuutaAQSjc6g
T3CGLoFM9miGARtG7BN+W/UAwdLPgY20aWtCgTVLO9YTRVYsjMZXe7a9HuQODX8iBU5WvWsLO3wg
21BtGe2k/tQ4z3IqAqvsORFoYGjz/I2M+zwwPAbeXauSTdcVr+hFMTkq1tBTlpCXhHpTtgQJrzmx
KKOnbaflL8D8H0CnuZvudZAQ6Jokw3c/Ht3E/K607LtIzK+usQgLbCHz66yh6HDvy7Gfd27BsCAx
0LK7OTqieI7eDLqgUwHsb5yrRz1tLs3aqCrndRD7x+ocohdG3nCMVLYbxAbuXbudNLnaneu7IU43
SSXplqxC3SaajpXBRaFAIySB98F64awpIz81jm2R3DkIMTZ1Xl2KrPopLOfYNPKzS1h4TeI+dvMi
EHp+QKhCPyhU5LWMIb56d7xRpJlFoKqDBgX6trdSiDzjkAVSI43e1NS80exyCkJL+3IhG8XhgBA9
sbaCUClTOXI/T+0TMW+MoQuxpwuwtxc6mXH5XE76TpDqvXNjiX4YzUpis5tp1ZunV+nN4EexuzLE
fg1WDG08f5kXlQfwZ57idvmqJvlqVvPDIH2zkM1ORtPtApozk5DnOvInDSlvKzDWbtXBGaxMJmqi
O2ZhiExb7sdEC9yErPv3Oak/vCh/knV/niSaRn18iVV+6NDgZBP7RKq6HUg20DTDOQYciKANMFqb
20FWswLX2sBqOT6hytv5oemqkSbuDDMOPjTQALIrIvtjVtMH2dTFxsm1584FZKMS870rsq8RnJ7V
TO/4y/4g20UXa+2XITn2oniasZH7uV79qnvg5QkcpiFDUc32eBSEiO0rxgBo/ix6R92yZwAJTK07
Rn3/QKYRGYIu/fFROX860YGm4ApLxjZR76UA+QtAeaOJkchLvQTblJ9NVT5koHk2xjLaW+F5+0l6
x/eiA9AHbehYTbaCt58hlp+RR8TkaJLGfiIUo7rgG0bC54BNNzki65DODl1hZX/phTpn+vjW86ZY
+r0miDAgfeYvXqudOPM9Ii6rN33vsOmji0EyfWWbe5WOh6kKd92hG8tdx2bhJMHKn9nhtGG2l1D/
j6CAnfqS0KU6KPLU9I5gsck7ZxWsz97KmKeUuzHh6B3d8E+eE6GcoU8rp/ZV9upseuq+d3OfPIeH
WkUfdsG6EQsZ0Q1j/u7gqYdPWg0+oxlSHgTRnwv7BhMBsPElZUNrjFQ009a1dATG/V6wzjh6rJar
4kL0aEsdkOj0qjhc+lepaCovuTtt4PDc5enUbRoHIqAuEBxZRfRUyfxPraZ2U6h8DBqvJzES02Eb
68dB9345FkXkHEPOLqPhZHVU2XUffvSK427pzZ0E5u10w61F9w5yShaAuJNazjS0CUGJop0CufsK
gxChU0QLzaJ32A4WG9lhMxJ5snBCN4qgNx0Pw7/rboZ0LILisStgRA2Zpu9MC2ZD1ya/CIBXIWx7
LnBUkg/etz71/dkARMZqzD64oXrSxAx20+s/hII0PmsJupf+o+28XTSAFO0SMoq9zAtyWgQtA44c
YXxQ6hoHD0VYI1K/iegI9Lpe0LHODsUyuEdCJl+dBHgPV/B+qL8NRW08jxyeFXydNDkLrSJhboSh
mLK7NMkvg9NPgDsJVRP5PUvSnKOk+iFkNN4Io2esZD2HnUtQSfnbgFznLi0uCYNEsDBxyecsb/uo
OUmKxUiVl8FjaEi+CKirWwxEL9TaLy5DC9+O1qwIc/qabVYAmTtMF9fjUiPnIHP7NWGQq7kkQCrt
4Kg2r5nZcHSMvmwX/c4eioliPM82wqUGkzm6jSj5Gehnq5NdrYQse4L3No3PdjVuDdOeKKwIzUgc
2A6yv9fGqT4mWnZvRRTkZNKWpl3uLTpTTbOMFLTxsMekbXWyCGgIPcs4+g3fCnZqhmYvNhqOAHYa
7Yem32dSZcdQWhPJwIpp5aWowZiBuBebHLXtYbGjNuggYnpj6qeLfdv2HtrU/o+t3RC1fE4IZi1p
QgN8RHuX1VusjPfpIMROL5t3IAs3fblAfK5WRPNHIwiunjwDs34VP9fCoRJCA+XSJNg0ekTdWSVg
JpGgl+4e0ZJNNKQz+qnE3CNnXCH2Z9qDgBzGmcx2ae6ENT+Zujw3KUdgzBbOBKESTCX/2E44BLmC
OFxsY0PuEzl9LNMNypnnHEXqhlyQZlsYbCeixC84MZCNLKzXJV4lNa8tePtVg8y3att86CFvZnfS
jJ0k8Gjj2dqjqMRuAHC7nqSqDRxUrFAzAur9Spcj/SPjxKZZJ9CB70Ns/TalNu9CcwCWjIUUoiHL
0zwHb0dFaHvs/ZWGd4DChNjEGP8KNb5KYhhJmfVjSVVu5ES734aaxHmTFqINXtDUHxJXN6HKOUFG
yulG89hLHNv8pOHyhwzl+jRkTK1NBvczUUWZafwC2FcESGUwUFpGoGeVvf7CNqFHHJgmg3032wsb
Lq0xTQfHGFzqgLT2Qc110FPUW2o04KjVSUvY26pWbLq8fk7zEjuSvAGMGSwV9fOoPFJ9aVJsZB7v
RxLHoXYuF4mEvRbfs+F91cWSBgjZanbT/sEpx3enG78giR6WefalaXxUU2JDSx5B9GK+CKfWhk8y
lj5zEL0Wj0PmPPSdiy0jLW4Ht2eA0ugMsr331FYk2hfWU6h+9UIH1Q1DlAQxEnd0JwymuLzNbXEW
huTQjRR5TswxWt25q1l1DFU5BnGi3xM48mwOpGJ6fbmL4vlXHNoDWkDngYEKAS5pCLN5eXO9X67U
EImYK4uvUJOvVEqBTYEJvi4KUrMKZii2xJxvhrZn3hDvtbq8LfNnsHkew87wwD7pt3VsbafUYCU2
GLzUTMqtZkrLd2+6CGAnTT+0C2SDez2ak9LZjo3+puU5o5be3IcTzL0pJAwvB4PWOL0fDeorbpDe
29aR+qIrcwqM0dnYVJWsvsY7PTtSSdtQh3NSqhLPN6pB8m/IQ8g9zQ/R5paNZfium37PTvwWM6ec
577wtQE2YOqZ89GZXyuR5NvQ3OeCgXSJDxUParSV5MBUon/LymjtULPyD1O+NU+2PhcEZiWtQaeV
vDptn2IinWX2PE1cvW1SvXf1SMkxSMWYsGM8HBMS7TkeDOXvOiQjI4vri4rinUWQyM6bp1Odmb9z
DcNunEJ+X3lDjfpCkfTMQLzaaWhUNg1H/NbTHNaGHofSOHaXct55UIDnmXY7eq4mCLMIOluFLbDB
iZAz1Uo7vH95SC8kSb6rMD/rjgbUPK1JFgptRk9Jd4gBbGwQLTmbtjK/RwvsVP5sSKfcR5Xx4Rja
wVkm+iceah6r/q4qUKfwur/hzXxSUY+7xowvC8hhyL5Z5pMGC4VguWtjIlzvJ66mHIoYDstPJDFI
v4cf8i0voUfEcsI5yiDovBicF8+YTnMLjATOHFnyVns3tOKz5MsCifKQZJ6519bI5biez7mtQ31P
yn6XJKzTdGr/uh5fOEaRgSCqX0+HcttG857fYwreR4Bv4yOxQs+ZYWoBCVj7F4yk4WZsQtRD3970
2rjWK73tJ6foqTYRptoLijOiq7FOnPLMY5nKKSq0KHg5NhHZ0uttWuQ177o0PxoDLVWBZoKG7a+K
jbcpR+tByzNahsJ6G5hbGtE4BKT/rDwVLzrHtniKFnkwcgp0ERHKx9mJCgDSHmtY14Td2vQWQmNI
wjSs7r04eqj/cOINmfyMOCuneHjIBSs12eKnSUdiUYT+FrcENcxmRR7U+ASANN+h4bpPneHMWAGj
n5ZfRB6pgEXgeVzJrbP1aHxGpfvp9N1Lp7NjZvYL2RePpiwDEZFTSAQwFHCCZOebruVowdaFQvzQ
Wfpbr+zfmjPQV0bp1llk16U6zZiU67+zJBaOieHY9JesgQPOCQAZ3ApvNt7DdfHqatF5gVQIUvuc
mXKhcdd91c20axztJSeSeOPE1uiPFYW3bqNmCNlbqGL6svKwigt9Y4v8pgrV71JgoYj7BSgl8qe2
f3RycbIK2fmm1lNTlcjvdQDVU6ppgVjzeXvP2GIFJ4o+rb7iIj4Arrhpk3inZ/Z37Lb0qVqmgCSp
EqWY7M25vmSSQNG2yY/1QGRqr9dbVOGfmdEhFzVJ6LaTbZoxeE4V+rewBBxsb3kLpz6+c5ISkfB4
LjUDvpM04g2mx3C0foUKC0UY/iyl9mQSJTTJKn7Ssg+YiaW9mL4W6aixRvMywx4LLGV8Ob06ml7y
WI1M1nEAfqtw3dhx/jEbw2tW4qsmbQH6VcVnTsbLnI23VYo8L4w+KSE+CVaNN0417Ox6/ujr1Zen
cyHXCg9F4FLBHjdR21Gbr53Kac8ULw6smdasnpgEwJt0E+IPzyaRIuvKc5ETp1TZvwp3FEzQtfcl
Gs96A0LaK29NTuHCcfeqqly/GIHclWqbjMlbkrfC/2ns+su28t9hXaO1NKuHAlqjcgpOLrIlbclW
4PFOSzluQ/LjUTnh1TbqEz6jR1MbEKfj/MVlcZhHsIQx2aBpqtPU68uBvRHN+SKsQGemCoMrwgtS
jr7uq2VKSUpMst0SOScclJ9SNB/5stwNcL4Yq8lbjpBXmUFr0/rAKys0mG60N9vUd8YewbFGWlS6
XDAv3UCtXfaNbW1t8AZcfwzyKHPfNTm6hkUfDmQ6QNFHBj65PZB1PlRteb8mh+aNQz9lY1HRsReX
t1b+0ossIED1vo3VWzwwAl93wWUmYgphib6LJDsK/onLkod7OuJvoaMudG7vQkD5rBLwoeWNsSWF
6JSL4lHF5nsxScFCL6asxU/lelCehOLCWCaPV6lApNOUoXlcH1iNPRKq/Var9IvV7xMuUHUEm0+m
8hIG+F7e7Prc1uE75QF6jJgSJaRRf9YY5LQGYSv9bGdbtzAPqIxo66WzRcnQRORDaufKqbULa83X
qaC3u/TOjrzsMqhsObKmn7xdsYCiWUSeHcr2tqw0BgT8ga2baV+sezczXgiRhO5hWjR8kwXISkKy
osmNboZkZNEIOYHZvubXqU1s8Wzv564wbrScCVaDE4FJhMNCzY117BnGfp695og9Ltm0MxlMk2EV
v7S5AxrvZN3++uPfx8DQpxyXXR4GDhYOQPy1ybVKETbuFBVZBmv60/TmigQYNwEW0plmv/HmY+Vg
Scfk9CHpIxsC/alj9dqBz7NbDArVXoR0+oDYs7R5WfK22w9U6O3INWxoaUAm6pF84c9e5auzi6vP
oo1HYQze3gl/HDI7/Tk3PtGRca3pkLuluojIOc7ftR6gamVR2svR+BOWLgcNFXYRhr+tVPQ+LSI3
ABsgPAuIs17ymSSnJbe5Sca1ZIu1U+yg4Qudr9gzv4YO+fbMSTjswyMkZgDpdKyUZ756GdBve1fP
2m2z/rtkncBYEvnUCPnec1/g54E9LEmWWEp/mNPzostfRX1Xp2LYpPn4WEZMn3PXPba1oKXp3GUm
bnLH/W4nG4h/1NzPdv6QrqMDTytoG07tSejR6HetxRHhkQKPq+yGfIwyaKJmYoavAorrkcPaOpaD
IFDHZvV2sKJYAJtA2aFLiASGU8NEzSwHQmPUblO7vmvT4W0q1qDFKR32oVX8jMnS3SpIGxHtbd1m
pWxFHhfY2WI+YFlbL9bfktm59aIfs7OYybbkobksOOvELTk9po/F+BJaCXQhlzVaHFnRBov1ZlKw
HKZq8l0vZe3s2OOGmeo+TXTjNfM4W8OOZXVLi2UqyIcykpPo6b7IQVxYYz9JvXjtCjffaq1IEFpE
bzBGsLC75h43k+4j9OA0uIoOHWKH6BzSpOr9te25HUzM6ibfsblOWxeNYEg7y/YEmfJb5sliFrbT
Xfm54OQvRlqV4cBwBYQKFncm7qOaWMNp5C65Ze76mZQGjqbhycgBAuoWyJehqpFV0bCy6+8sbWC/
lOMhn+kzG7ntHU1xVIXqN3PEYKpbaD45TvbZ0+TjalNpmxLRQ5dX8TFKh7WANt9tLC4bupURuJOp
vdeLgsGKaf+u1tFT+NHQYfGNTKN2VeeOniUy2fYmwhrYU4w8hJK9sqxodvY6vpPhMuCv89Go1Fuv
tKGkz4w95JpY0zd0/JKlH5mXscNARsj2bQylgvJuM7VZ/9CQmR50xButQP4TffnbyG78vKdvM0HU
MEbamtRS9TEdGogfXBHiRoR+0yf6rRr1XUFNuZkdnNPJQmK50O+8Wlh7offNDkLkcWlSZyOzchub
BLYsEReHKBLdaaTfnrkI3NNsepElIlNdPTM14/svF6Q/dGTDpEtv8oq2OutWOLWpJHpl2MFigCLR
lMlZOcxPm5amfW1NGqZYeJC5V2wXZXExHrs3ED3b0l7rzwpr3DIc7YwzaZ5UL6VcrINjVqiZRTXf
iG6dCbXIaYjfQMPnZC11bU6eON6NrYjZLbRRYMDuaARyoLHMkvZLkbeF7xhl6INcKdFy4nqtU5/I
thIA1HpI3uUT/yKbOYStvLV9IcSap9CcbZG+Ksm2DQ0lD2mSIWDisMfm89JKPnFj8y/xE9GJiSSn
NUYy0h1ebc9GWJwVZ1Cf0ymqHnRaKOxR5SbkW9nGWQfuu2tZ7vG/jXreETQyMHWmynKY9WylW1d+
Gg0HwcKdeOGCiNVelHuGxRaMmJ033FYx4S14ZT91KdSvwgy3Qzq/WiOuy8EZnrsQrycyoHZfEkTD
KVrdTcnCi7QfQUoQbZ3od23JPnDc/iZihkrj0DMBo0QzbXNZf8NvZhPN6f2g9xrh0y4OmMEldqPE
mNDU6GlNOnQmYSM9CZsle7IdglvjQML1X9+KWXG6mUrzCKikWigrbPY5URvfU2R/6ubPMC3foGcI
twAUbjf3Syd1yDghfejwE/gWvy1MudNzHBSMDKHXdJhM6Hto43AZmTFLUnzSeNh2sfbutcLd9kZL
4FqSVbdM/pxtvrik4wlmOoy9fN2g0mGdg7mXipV17R6wj/BhYmQBl+1jaoXzjQx1ZhssfUSJJMeJ
qmmnwYJHh/yotFzfte49jAsKQ31+GSbjsHQ6XeGpfVYDExE5Kt+Mys6fRs+gUMwX3n10G3fqPZeM
yKwfc0juXVb7LIK5Kg7DhNSI5UA/MYCOPY2a/dDiG7+LyCPRKsKsCXcKxk77bqvh3YrI9crD26xH
Wyn679GloV+ntOBRVz4pmgLkvXlwf0tJ88N6HkKWhyn0hi0GnU9tda/FznyaHKILijR90EQNPd+e
2eWWutpUSFECY2DN56xM/K4u/+jW+FsNOhWLHA8G5579Ct0eq/w32g3SK6GfMu9lZWw67S8+Ucpe
Fae0X+x8H4PARWwYZFp6KHQCndvQum86L72pOvZtqwkiNvJmrj3kgQzBjcazt7Eax0vtbi3Us4E7
CdI2+s95ru64wqZUwdZG1Njn2qpEB1Lv5nQ17CrWHYS2IZBf6u8UkxVLhfTR1L3Qjxtar3FlJ9yj
cZJHVX9XSpy52he99vFDiw5MX3XQTuIydIzZlqn8cpyVzSJYGrUdwrqBb8XQl33kLd1dst7YdN8K
lLQ314dk3hBlROehziSftlsjaMLpUCB/RJNrci4lWN3VPCj+7TAHdcN5OKyNp7RPUvYD/bUDLxEY
pun4kXVwpbQDsXivURILXG70tKuuGLdtyEKmGPFBpJt2qppjM3VPg1MvezO1ku3Q5pcJyRizY6Zz
Vps3ew4ego3dPoMjPDGrZRJHCcc5Fpc+mAq6w1ur7frLULu/8pINWi75pqiN9qI8VZPhvXO56Ls1
TBbFeAPq2F0bzjT5aTOqePo99gYUcYexfNobL5ZEWVh3H3UDyQVHF6VQsfVa565gIhbUi+h8itZt
iHVwYMQKM2cN2hj/pO0chHJQxBfeZG0/7QB/o1wML94S3UaStQrLsl1m1rE/ahn9GGO8McgfoMiZ
/nDKBR7luPeG1T40fUYbRkYv+cz8U3BdiiBIt9r8M5EfnIaWcUlsawhUWUQ7LScZoTHcH8dGo1mo
l0kN4UaAQfadWfedbub8bC3fYnIPrUVMdvrjSHbQpci/mglvre4oaj+NEKNyjk6jVT+3GWIKxc5l
dk/4OE5ei8InCuNtmLRQPHpz43jia3WcUIhDJ+k80/JD0zmbKK9z5i/bIZJHD8nPDUbFZ2ONGY9q
jWl7xQZwxHeXY7bER1TRfN1NoQvUJs2fPMmc2nTIKIIFciOr+W6wmB7YInyP71GgcFbxw3HZ9ibS
/aG9nfss3yPLOM5DeEdcCNYXehGZMSHVcfib0Ty/FqX9p12mWyH6O6pUsMXxKQt5BXunhiCo22Wi
Z+9eqzPmKHcyjQXlbFfQObEOja2OxkQOejE9avNi3PZogUx0wLsqORQtJa7yrD9mZvWbUnavWqUW
+lwZFwO2m4kzs0H01LrxSTFLo+f2aQqlzgZhsWnszjtNKS/olsr3RMzekjzkkBn8iHN91e7BKh3R
THIpz3QTf3/9kUvixMLJInFa+xPZ/Wcmst+qjRf2fnM/NnwvIiG8kLz1nVy6j8iiCZmmq50+ZYJm
kfFkVm7kCxBldBiY2Nps5uF/ODuv5biRLV2/yo6+PtgDlzAnpvdFeUsWvaQbBCVR8N7j6c+HpFqU
2D3dEyeCgag0MKwCEplr/abqNgCfGGEPURM98Pvf2p+ronJXPvECwrQE/WtXXSg9yyrhvwz1cFvr
9kuRNE/OWN+RhfCWeqSgk29jnOWiKFV6LAdMbUbvkEdVcA22TCDZWB44izadSpb8Klln2zOOCKV9
1rzeWZYZOLE5m5U10PNZqSUrbHf23WAh/nAYjXFr8wRlfr5NGbg9S/lgtOE3xM0yIs/lsM1VYG3Q
34PqJbPrJ3ymiEZn+XVpbjSPNydjOurK7i41O9SPs8967IBNH9atEwKpU80CXwZ4p8VsP6OMAOw8
7autv5DQdNbB5J4HIGmrTEMaAeh1WKpget3gMIhJW0RhcC5yBddKIz1ZsNXirEy3zSjUNbA5weyi
X7aZtdX6wUdtrCixYClvdQ6MwhqPf2weKhalPoxO3B0DiNdu2TDCb8ciegnychadavZGpvB/48pp
WkRxmN6yCJs90Mb+UZsC90hkYznUeI87ItTWg53dB0V1MVqMIJCp5jLCVZ+CdXWIlsP3FmcrZilU
ki5fhqOKcZURn9DUuwH+jejfUJCxGkhiDJg7gZzalo1SrPviuplU7Zil3abPFH9VxkzKinqXZxrz
VmLCYRby6w3Z2gmmc5gyAHlBma3Vojn4DsbtvortAogjzVXqtZso0JW7D8lQrauuZgrQ+BdFY9Lf
Z/lXn4ReGWFG6fpKuFJG/dlqymtTbXapm4zrRmO+mzSxRTzIgCyUoMji9ZfGNz4X5tE3GDXxCbRJ
h31zwTjkpoDm3rkveKQ8E/wyS+eRDMp2wAYOTsvRYFEa+EwjBl+/hrByHfTqddi3oD20feEn6UYj
PGCl1mXQ3RnKw3S0KDFSHMG6FpX+VA/hPQhLpqPoUImmg6iRWVfZZNx5RnRrMqZsHLvdxtW0dQvt
4PEmhyy6bHMSZFhTrqOIaCSOnVFYLfRyMFbAKCk5PpOdAlxMnRI1h8sd5sF27LSN3TTMSgg2ungW
LAolOZlD9dWLuq9xTa4imhZaeZuUbctDA+XPyz/ogfU1HMRL2+Xo9esrQ02KLeL35MtGhBVKVu1W
8JmQLAn7IqsIninXRj7dB8J+jOxhp+rGvgyYqiqNfkJ+B7qHCUan5YUoaqddnL5pprIu1YIXBtIQ
nWtuRMkbVu0/VxmygfFn0zDxYYv3BHVvLJtIXNLkT5PnrqpxMrdBoz24+LCWpfsxaGdEfBiclB4g
BUA7XCDS4SRSfE9znQB36jyoqLi1Xn6N4FEH8qq7KztiMY0PGTa3rTPEMQztvOI2hciwcKfxlLXu
KpwELkp0IWNyMtBJIc3qbIRT3Roifa5qvMoU1UZrH0Ca2t27JuFlw4VWIJy7vtGYsIkVQy4ZaDQS
gOGaDzEGndBNkBcTRvWcqe1KAaVa4ho6hPq1pdl4hqIbGBFzbwtvN7/yyAs8TVksFmaQwU2H6uOV
4qY06itRDc6SXCPLbkzrFkppXJLWqtcZmJ7eAfk4NEe9JRvsk06plC8oOWD1SGx10VcoSIJL1W1+
2p58eZJorEvtPSF4xsZQK3ivTdtWax9TlRAYqkgzI32rQOyuXYtJCRPFHrbKnAZETypEdkL1R4ID
zH69+lPpaJu2Mk+tbaOHUuAMGTNmI2hh5wQ02+bcF2Zz1vKwPROAmEjr9coO+Ei/qJVi2Ke1WdxG
phLfsqyeP8uKvIb/iE4Rr03LQwvSC3xtWQm13n5vpqMydGtsDctrWQUcgDyEMD++HSTq/Yhx3BnW
YqqLW+Iw5S1wsbtCRbxDVhnYu16Vrrp77TD3SjAw3XC1wertQATSYen3urKX/QBbDzdDiX39fFS5
gVuyCyBUkrbmymRdbdXNEoSdQMblj7okdJYaoj7XsgfaXSNol4iAtoj7a3Povm9Y2904ZtYf3tWb
zA2Q0ulJaP3RXystVCzME3lS/eqtOsFa7coHYSQPKuuTfMR6KhAX1iKbQi+9S4Sn533pAZzKi745
yKLl5vHsATetwyFq793KT456SSwx8/uWN0fj3OCBsEyg3zTLzB7OvcrgK3cdK7de+oD19rIYJW60
hdhgrl4P7Hv9Ca9CgmbzaasE1blYe+0qT+W4xRNZF/Msz9SHWDZOnuMTkKB735bpjuW0spTFEObp
uXf1h7RUuA5VvTZKrb6Tx9HYk1BGVZ7kgUQGqK/MXG8jW5tILEcwvbBqkvxGbkRSVpu44tFCKisI
lq2Vo3XRp/VSNoNozm84Ybir8GBmFJ/7pOEUgLoiqfV2nLgeB9YD2ZYghb5pGiO8JsQebPJ+SC6k
4GfkQFHcIFFnr3I/7G5jJDVXNaoKd2NVWksP9s09c69q6fdW8tgQfeO5E/1TMKFnZyfC/pANIlsk
Spt/MqviBVNZ6JJV9uR0UfplKDJog5HxNZsAsidO/q0ZmFGk5FTIcOTLTi0YOCb14g3MaBbViWgV
kNwUFRrTioAfYE3MdKej95RvA3IhLyQijkYzlV+Tyr6xQfh/Dvvoo5MF1bPKmoDZW+1+1MndLuIo
GTdh4WON4mrlDWby6GomNkPQbLgs6/y4gFI5KUx+urK8kQ2ar9kMEl6xlkXZUIUEhyI/UZjucKjX
foU/rC0gZitZbOYD5LburLvBQVHvxznwes6BT5NHE32ZB8upstWNYmioEM995PFdcoLboRTd66XK
hqz22m1Wk9OSXeTxB0UF598F5PvzEjwbjPTd1MXYRZICvcYtKN21pYiwBC2CM4+Zsm6UIbpDxCBc
VppoPqWJcqWLovfJEd9Mjhd8K1PxDMDbfeot3cECuYE229sJURW3PCpZbhxtvXc2LF47nv9UJy9u
dB96r/sgcqRcArGGPcAPNMXTTWYX1sfB0vOl7/fTrauF+ca1UuR20ro7gO53trg2e9fYmtYro4zV
RxCFEYJJwaVU49ts0vUro0gRWjCsntQEucA2DsorbhwSRX4eX8UsnbYGWgvnODaTbVuikpJkJLjS
uB/PsTCarZGBKshMkv+tqaVnrR31Lco2/llzdWvLg2Kf4hgiQM6Ay1N2yACdbAuo/TtDRMENsxGm
dJptffGTA7oS1teGdfiibvzxVnYNxaQQlfmj69DV77oa0JxvVTy+t10jGH3b+A70VHTC+2zbe2ib
orZMOEPWEfDcdmXRB+seu9BVUalk/bz+JtVrnJUjb1rr4dTfyA32svbSQE5iI4va3E/rYOL6RiG2
BUMbxt0RsWxUffy9HpbD635BRFDZ0b3qQBL864SbH0JVRPrB+l+awkX2Bp4Sq0Fnl+OiAsayhwwM
L+HGQFV4BWhnWMu6Pne8G2b3YPRR3CQnRD9ZZ/fGqh+RZ5KlPvDSKyTKdrIkDwQ/zd1FuOcBZ+YY
ciNM4WHczDP0VgeesyKVa+n79kc/8h8rHWm7a1lVuE6GpFu1yyss1IckaVaq3oOuIIDSbJTI5LfD
DjJYw0aEj6lMMbEsvb62eS0ABJgriU3Gy9dyXVYI8BHHfe0piwjnE2qaN2+HkA258Jtri5Q6mtMO
MjB9fa15o7qTgftMSbgIbsz/odIXlrpTNEL8ckfZUW5kAzxU0sHzztNUAB+PXWvvzwvQMqiMq474
z7WflsBaUA38RNSwJskj8oteIFQhJvg4eUvC0bCzl0zP3ZvQh3jjlsTTZX1qu3fIfah37jzdLUto
MUrQ0j/Lj3mBKpQYcZv2xqxcy/o2YEXUt8UTWRwbcaIBe9WI1GUqsJzVgl451jZ300J+bEacS7Oh
Q8pcKEdZVUUxrbL8+lHWvrV3LsS1JFW+vauXxXd1Qne0fVrG694hhorv1XgM9PH7RlXrm7Dlf51M
8OJpYIsPWgT5QC3i4hNJu6/CLKxnxc4eG01r9qZlmFtHi4K1mxqofqAB/2jmGukzGB6Z7jCe+hq6
TFUSPuF4iakxAyaoDGVdG+PRQWXLGyNjBSqc8S8brsayTF/GAlHPttY/+KJWQZDmDiv2Xjn0Tztd
65AVVUndL9Te8HdemrG0bqB2OXr6XLjaR/zJlVsEs/NjpiMzGNoTgISh3ZRpkTx1Kkm0UUm0jQKF
65PlLTlAum6fusovDlpZJRsVgtg+b/300RnHPcHI7FnrjRzWk+cd06CLbj3T/yZPN+kOv2A55Nd2
nnZXnk+WYZh3mK8DBCU5rQhsYGb55hY5yc8RkqRnuTGyoT2XZgu8VjhIHCis0ksAkmdDD81hIfvA
5Zw/AtOGA2cevxd/HEJ2T4viKU2TfPd26MQAFmwqXbNuS6gBwzDt0W1xr2QpiyGg2R2y97IYVaBY
gKfue6e+skkINvuaCAjoMDVc5qVSPY0dedUoM8uP9kTeOhyS+jlP0idgHv0XLJrPLfPRl7qzoGRl
Pg72+bTIHWgCC4WF/ByOdn34LekAQsbxzZlun8ITb+Apz+JyuV2iMKdrxSLEWnori28NcaKk+CCD
s+wId1+Hj0qHjbiBIPXJsYLS3dQFEN9+sOp9YLQHWZIb2UXM/WSxnNlFZu8TL2vsm3BQlX3mwOtK
YamzSu8QUdAhX63CuVn2qRRPXSYJMdFKCPrwWv3Ckl45vO6ia8my0n1x/dqZ3+lKw1lCVMK+gTDE
QX6c43X/3ksr7izOUQMpOA5F02+WDTjsWz9Os1tvXnKEagVW50edU7fNKiYEBnQHSTiYK/qlUh3n
VOpRdYLL8sSaWNyr0KrQG7MuRW0jKRuBJ7e5EU+yUaBqvwIHUuzUApxg0xnFNrPBuyaN4T+EXm6v
iw5xBD0a4FFB78Q8p4PqNqTW/ZSAsnFzX3nZkF/zXrKOKalRNeI+5VhrALLxaRBGsCqiBAIRSIE7
opnrgWNdDGGIu6nyCJzaOitMSHaszRF1N8wmWshW2yDTOTa2dyI9j8BoGCZXRW1VVzaINVLoVfi5
tNNDlUXisTIKG06FjxzIlIZPhUIAYe5g/7onudSaoLoTfAYv8rqnxYi1LMZav5BbIuJul8l9n8BQ
QsAzvIk8D90orclJkST2th8t/RjxjgAOk7ZktKP8xPjWbMdUta9Mvp+1HcfGTZ5gfxeqin0/zJJF
6PEuytJ0tnXrTeMinT0YWnvUzqQ6EwKXqG7NVRkI/nMxb177NZWZ422hfN9DtjTjiENyb3pYEEJu
J8e9BpHY3lpGG9wVFpoVIUJva1mUGzqYttXeMrOfWUAID711kHV00EzCgURA+r3ntibOtJ1/tLKk
OvdBn67jNGke9TD6In9qzfgWij74GnGvEkwfMbqY93GQKjqa8z6JTUyhisz6cTLm9EHvvZjZ6z6Z
m2gL3Um/71Na4FLiJDtCqXKPWjO6R1Ke5Ld6nYREGWX+JubdUOGGTVMmm95/ZBJsrJQ23CRDmbaY
FJjw+HDVXdT896g846M++ogwLITqsM3mirdNk4QYAIN6vZ8g0q7bAcf1OhyMU57p8ToUkfIESf66
5y78KsLuYta98QRvISMtXv+pq5e213LqagbDpXDD713fHdWcVDzW8zImjPisV5nxoHpVce93PxXC
7lnrLP21RXN/anm/T+EW/bauPEAoU9nhLF6rA+9YGP8kRFVzLT/GGoIA4bwp3AiFSedaRbfrWMXz
ek1+zNCgVfBU/bVWllGGrw6TQcjaHZVDJvwjlBFzm5AqPpCVVw6yHuI7wVNZqaWDgy7y3Jukn5st
ZK/W0lqxkx1qWSs/yk3pCHJldhstCpQzvveXLaPmf2rdKjiOjPMXn0djlwwE5rS0zC5epmUX+YlZ
6GNDMvXwVj94vrZzDBL3ctdf+4I2/d63Qbt3gcZBi+yw45/lRiD0yX2Ummu7TNEuaVq43/LjW596
JN3xvo9stlSBWEuHsUwIzNC/VxB/P2ZZoxKfnj/qCogv+Uluap93F/CkYPFW1+nOWJ7fyrE1xZso
RcdM7gzFEaWmd8chXEmSpq4thiuHHNlPx2DiZC+zcVDB1xRwtZDr69zwgpBBdvHVILuUyWjDEfeM
lTvq6c8Nu6ZDwO+ttjAMe0Wm1VjJHeUGaeXsUu+quaesqHvwYRZTji08jRSnmaeJdOMZM4RyIYtQ
mfJtbaC0JIu6CWVUgat5ksXQCle8IPX7wtX1S5ya97K6D9FubUw85KIxG59qjVQvSwh7L1sVoV7j
pDndYJRt3tXZ9HpoNzHbYx+1BXpK7ETGY1yjK8R6dL4sLUFNMBeKcdXjq/SkeziT/PlqzflqmYYF
GzJJw9Pb1cpDxlxtWiPQXMLS30ol9JTXxabJfXDRs1j6qzr6rKf+VizrACaaC4RGtsqGaUgY2WU5
UbOPiZZkO1ka0/LIUAnFJ9HWbsRcF1pgGF7QdhtWNfHs9VDbI1CmIF16CBVc5UyFsE7yBOmHCvks
2ft1R9sIwE6XzuzrEV6EUocX8GY+S4v+Jsb/4oSA/LFVBudJ1Tn96A6wjlz3UnbxQz1XZy48myom
nd60sfM0NEa0JBAfnmRrY0V4Yozxo6+Bnm5MLHaGXnGeKkhjm6yKho3cS9d7wpFtFF25SuI+TtFJ
ntJROvWE0isZwPlUXhSRyK0yZSuLYzx+nPCdRcOqLu5r31vLU7oNuTFtwvm67RL90YQ1FofOuUkM
Mh6qCrkYI6szTtn2uS8FuZdIszxwoebdOCYmckM/mgcFDMPbLtM0jQyiSOwLXq2GgHUSdHd+0HZ3
GC0ROkwAh3o+RSRvMJDpx+e3HlrrPfSRkZxlf1xP6q3RQbSUxWo+4JzFnY8l9+mrVCzRFHG3riG2
TTtW10MG354JAFD7SuFpVRHJbA3L/xrctEGXf8XDKQUn6M9eAyZs26lxIPr30YOw6s+uoWRfY08H
/mKVHwxdlOsGZcIT0UjrXExaiQeSa3+KlHIlu5YOeT69V53bKcEbblRD3iSi6m+nwu0W8nwWJMWk
s8pnrwCqqJQDkzElFscaUuU6Dy3nCeDAWXZtIv1j56hwEHVL46KI6Mj/Iff6cmmzjvrjf4hZQ73+
D3nKnEr+DxWsoYcwKz8D3+02Xhmbm0SNpx3ggHSlI+zxIItdFWcrPVD1B7Opv7dOrm/8VFRjvdyR
NEo3sJ3JkxhK9Kjik75SR7W6Agzf70strnfIJqMjqoTJykY378M4dk9AoM1vTn2sE2V6aUqGCUTI
Iwjl7D25XnVVE8/MWwQXeiN77tMy2KKXlSJ/l/TFicgcllHzp3fFFpFnbIbNZsk6gN5l2Y+wI7CB
9prUuko0Y+0NSngibeQsE+Kua1lfOjpYIIjO2ckQ+Tpveiwj/JY9DDfE+MUdnNcD9HvDNnHV0mZ7
PdtWT6YJFnQulZEPiievxtfGrgq0dVV1KBLMDbKLbHU7PT+SQEBFPyJBhRLYJql8cTaJb56teSOL
QdJbxwlzSVmS9bKHlpI/Iuljo0ydRVDf5337HI+jQKSbANebpRRgh+n6UCD0fxf6ACZrDZyFFEK3
p/rBcp34jnR68FpfJPay1fT6E2obsM27r6iN8w4D/nLjF6a385EO2jpBkt3FPUmORlG7r0avLhGA
bp9VVJtWyDhqV0in4oDWJuFmKJX6sVK1B7+KeyR1MMoaM/dJRHioRJodn9qi7PEAMUZU+0f/whoD
Mnbm30Ar70+G3lg3Yt6YOrhFkd+MUWjNimLtGQjmEf4fWMvKjKu9PjGteOvf1nW4URuWbLJO7tYF
oPDHsE23sigb1LB6QbZeHN662SCp7DpPryFvWjdJ6dXXTqcs3zqgLMPULBq/vB2mNuxy20yQ+uRO
sqFtw2EVJ4EH5YIDyTqtyQbMrsN0L4td7lmbLCxAQ6h447i+eHJY0h17FxCALNbjGKxRqlF3smjH
+UNDuusCmcq7g6G+qZtWPBWjD4HNvdWGyDyTukCC31e/AcNSt1FVsKSRdXIThll9gnMFbZm+6pQb
G2+qin3TZR/BAkM9dz19palOdNuPmbiY+ueW2ALEGewq9siYQXmdG/Mqj29VM1RXKtmhtax7bfCK
j8aoa0dZQkpRXNzss+wua0KhqXsmrT8fJ0pyFVREo6wru+sgkjb1Rx8O1esxWFwA1y6nj5BfnGXl
kpmOSP1r8wAUovd691byvNeSHKsGVC7e2rpfSj/2k4Pcj55yP3JO/Z3ek6ueB8AfPV/PN7fNgjt/
sZ87+KAf/X7v92N8htkYn0Xs3bbp2O2QY4nPb/Xy02tdOZAw60E20P2tOqsY6ReyXE/dl8QHmI8/
w9lLRX6Wn+SmLkc0VfSkxUDsjwZPU8Php7Jph7tc9dND1OND+XqYtyN0tTKutWjW7puPLzfyWEwK
usVv//qv//z3l+H/+i/5JU9GP8/+BVvxkqOnVf/+m6X99q/itXr/9fffbNCNruWajm6oKiRSoVm0
f3m+DTOf3tr/ydQm8KKhcL+okS6sT4M3wFeYl17dqiob9UGA634YIaDxWS7WiIu5w7VuxTDFgV58
9OYpczBPo9N5Qg3N7N4l9HeI5Vw707uOFwzwWtlFbpy0dJZZBd63XChh7zJRwSQg2fhRbF5VkzBe
N+mkXZkMrQdyw3zXqCWZV6Dyi62i+e3irZ9sIOeGgWYeIplchARFRbYrM6c/iywdzvKT8ePT3APl
lIxpHLjTgKXJ2dO1fRO2+U0RAqX1zPGnkpupexG44+bvv3nhvv/mbdOwLNNxheHYuuE4v37zoRjB
8fmh/bXCxvVs6Wl+1bdqcoW7xfwZ9nZNfmOuKddixJkM2MaAdMi8+V4dVS6ygWXtnRWSm6vUVAWC
N0N944Z2hYQCdYNnCeCkahfA6vujXLTVlzKpWtxngscSuP51SDb8UdUfk7hpHwxIU7cxWG5Z67RN
dNY8KIaymGgkVQZDQTx/3kfAPVj7SV1B3m/FI1iLZDnZWXKUrVke/3T8ofjp+Iqh7vu2gmjpabie
el6DWEfdnYk+//0X7Rp/+qItTeU+t01Hg/Jlmr9+0a2TOUxY/eyFiEiPXgzfn/yG/dTlSxVIWUDs
Qy1PfsdvzX2OLGqdZYfXfkHdwhRGR/QQmFN1IqwDHzbmhkutscU0c67snBk/LD96njl/tPXvvQph
vXQl867SL9w9mlXGunOa6blpFmNNPHzCIGajpnq7b1PTuReedpHtKascIuZ6AZPTs64q5I2XdedM
z14d3w/EmO8ZA94dMAF+cKu6BkDD5ZCgWzqJ4dLZdnBq++IsS4gEjpfv9d0Fn2cU+Loi8xadgfIj
MBdj5ZlvXdi1MbPXXXXFrFYT85NdHoHyCJAOQcI+HG5Vr7wfB03D4K0jluQ08//iKx9sez22Qv2o
ov6/AyxkvRatMbzK4LDeGQ4mQWEuUgxT2fuvjjrvXhloIchb479+Gf5qORx+yYuxCv2geVf8z32e
8vff8z4/+vy6x3/O4ZcqrwEJ/G2v7Ut+9Zy+1O87/XJkzv796lbPzfMvhXXWhM14075U4+1L3SbN
H8P43PN/2/ivF3mU+7F4+f23Z/SzCLNizhp+aX773jQP+4w7Dk/BjxfFfIbvzfO/8PtvT2H9Jc+Q
PP2LvV6e6+b33xTH+rcDxVxoApsO23FV3hz9i2xy9X87DulS1zUNSHeWoClDAi34/TfT/rfqGDpP
Ii26bRtcRg1bZ27S/226hq26wjJ11XG5wj++ge8vstef7q9fbNqvTz3DqitsYag6g+yss2i8e7Hp
mhowdwqsIypxFfTCZriGOCO0rNqJckBfLO+CK5ERc9PIKmd+MSwzdVyHtqGSwe/PP319f/Ge1dRf
BqHXy+FhV7m/ibRaGv/3z+/ZmC+l0ItUgMvSndVYBAWOQ1+60S6u1eyZ4BPKOA5LIqUjn+32yeHv
z//ry+b76U2LbxclJsfR58v76TXvIgNDFso28Sb1PgJBaO/E4O2sBphprwIy6a0mXXUFtDbRhdu/
P7ecQ7zNMeTJuVW4V4RAFOFPA3AVYErQxiTo4rQXz7k3xltwHeSWkNCLqlC/VyL/OKWLOLengxJF
XwmeHTC8To9RbYKsqIGc+UwdlihvT//wdtDEn38Y7lVSiA6Mc9d+PwHq0UweVciNx8SrWQDV5UdA
UMWmLD2NdXMI9ayG3eib/grdNmelhOk2af1kBRz+LkF5BlIZlmSsQP/+SzPn1/+7L42nAXCIsDTH
cubn9edfbMjBldlDaB6DzjO3fukR62oKdAw995sax/4DipNbQwcbFE1mv6qTThwSUDWEGhpY8rs6
MvWdgdEwjBVS2ETwN4qKDiruItG1qh1cF6eKoa3uCMUj3WCja2DhbIBh8fDVCirrps0/YmVo79zY
hEQIVDMI/fyT1bgPSqSbt9AzLjxk8dnVYJM0kXZjqdEm8fXi0LoMc773rc7M6sZDoA6urmPsg8j+
qFj6HFlzT3//bWm/TmPnW8xSeaws1QEiY5v6u8lUpOH8nfieeQzzHN66V+OxJ7Q5O4hWPmxq0F5D
SQocS2AowtWXHMj18v/3QjSNkUfjSeeBevegATpTk2AcTYSbm/7QqsEZuwXjdmqHbaE3d+MUb5FA
qI+mBzsVqDLincP9338Zf75zLFUzHcDatiocVei/3jlhU1TAbVvzSFD3m6LvTDuDAYwUORp1FzNE
Mlsv/ml4+/NoyzktXZt/B8I7+ru7Ve0i0270Wf5CFbuhAgCs1Ppd7juX3EuxP3HV6ZiK6EpvtGQR
T/ZZNZNFNcuXALP/h0dHn4f2Xx8dSzVmDC/ICn6I9zNrB/JPNykIredxgy5WzzwOVAEykksVJOat
6oxfhA1ePs1slCfDvttMXXbWhhy75wkKgxEU0FgayDL1KMShR6F77VrJrYGW7D4fI3igVeztnQaT
zqoeNwSOl0LrZm591/7DAk3/88htqSbvMXUePE39/Z3NygSlDis2j705AtiYCu8aE2vE5YYg3Q6R
CpPEdU6FAoMWdqq5T2rRrr3R+mTkRXmLB++iL9Qe/bs4AwuPYoTR47iZYwa5b3vjCJdNuUqIoXtQ
T8hakLtU23iEM+Hbm8SGRN5YMWH5gnROBILmH4Zf+y9+Ksi1rgm/QBCRe/e4xImL1mgMGQFNonI3
KAWcapXL7bM2P4K2b5mtr//+8dDm+//97WFZhiM0m2mI/v75GAogoJVdosMv3AHkuz9eirDCFZeU
pCsI1GNZHWyDxHCOcuPoS9P6CpI7/YeX8rt3Dy9601RdFSIYMxTcTN9fSRE0OdaS5BEbD50GxJbv
0OhJYPH4s09aOGz1PlI35KysBRNp46zXpHB91Ah2jl6jgZ+Acfcr/y6DyPkPL23x64g6X5vtMBtj
qsgjbRrzHO7n908RT1AKNdSjSjedxRHJks8wj7hLBS8KF9OFNkqXXNtZtdF305p2VSBmcj2/V/w+
0dd6aasLvzOUYy8gvFhDOEuTGBsNgGfsCReVZ27jLBP2buidtcusDJu4esZHsGM0CnOhj95xIG16
GkqYtW5UaldOaBHUbhwX/wLvRkXFr/AdF+y/QHm18Dc17gvIx6g4FszzvjhIQ5JdiPtUMBSZHkH/
nUJ9FUX5GiCHuzP9Qr30u1DL8+Pf32f8hL/eaYKpr807nAfXVQ3DYvb363eYYblrstIz8QcFDlML
6wHT1QlinKVsrCy9Ngav56XdkplUGoKsXPsyt3AxZIaGbKNHgPYQRbxHShW6UAgDd4H+03hIjRF8
B0SwpBn1Q9j0ERxl81NqpvspQsA4wIwSxarBOIyRZRxc27oZejXcJnEcAnxCAFLDejeGEnHInDra
9sBeS0ykl6nf6fzYds0iF14DgcdoOcHmRuSUyMvh1cXAnK0QZHmIEmNVI/24UCtUW5aF7RCJn6ql
MRXBHjGUDjqUgedzYKC7FFbuoR92XovlYdZPGy/BK1bv/QwhbvhaTA+4hXpkUGH2LKfR2TFuhDdW
Yyjb0ogwj8mekiLu9uRbb3F7uWVcC3bztKhKOixNh/WYBPVdoMOn6UiMrN1SGZaFBeU+FjY22ql5
aRhDrzFdy1fIxwZrSy36PfP/bRkF9SkF+bsohG+vYzyv4EXX7qnxEfTMXVQ/a6EPBzjMiCxM+J3Y
YMxXaqoQN6i1ZVTqH2wVYYYQoeSl0Q3PNS/huyT5FGXRB4O8/6SFaw11lZXdhcOpNvt8OfXqE8YV
/r7VxHPbtMm6qCNEkGZqXa55pIjtJEN1HvmDJu2MwyZHVQ5KNIRu0V3hbmSdIVhDQcu7Y1bVSKu7
9l3vTy66md6mRE5n6xIzOIzT+AAzrz9BE9/pQg32amq9ZAQTN3XgluuE0PrCIHa2MbU2WtkBDLOu
Q7dDbcOdkdTBpzgbr02UVXDD6m6JZa2AgTCRb4DdxF188pIMwXsBKqQE6MQ0Prg3yYHcoI6E+63P
xCNNK7zVrWYfOmUCAS75BiXEvwVJ9c1TgUr1Ik7XXZCgoQuOYVWLZCJe/hgXmEjkjDVgJYMrgNzj
Qp8c50NfoN8VZecyQnHJC8xiy0QVG1DPRvMzARADm6u6b7FedIkXtoq3NBzA0U4akKEOhv/H3nks
R65kW/aLUAbpAKYBBEIyqJOZnMAyyaRDK4f++l5gvdf31aDbrOc9KBZFXjIE4O7nnL3XJqVTBBa0
k/3a6CTac1mfAKx2QQ+lbu81N7Nd8eMVznrkWrPCuhs4zxi8NxazmV1iQtgk7gLwrITt8X2Fd5W+
JyyMK5V24d5o4y8/7dQFGMinjw1p5/tr/TB59Y2VzAwbxjsHSYILpjB9OQNZNEKl/mjcGq+x9Sur
pic/T80rRF0wMFTShyaB7DlVI6jGAsT/0j4rgpilPcUPveiRBCi4PFlJ4rL4m9Lv2jtl10VAs4zA
z8eaHvjKMM8FOpxlCc7XjPClrP1tWzPKBeU3RyULWkrZjgXDv43MzR54gvVuIBzpFJvxb9uPl0tf
1l8aOuc7ifwVCLLlBTrvKk7qIX2RTIfmKj0rA5inHT+TeM9VAXLzs8dhNCZPtan0XeNx8LZxBt6T
kxKuoizPTPutQLRf/mRo4CXVb1VsJkaXhIdh/SPRo56rYVF7J7dAEqTdz1Q/FVDx3lTdvadGTDgy
EAWcKhD/Y2mHC3LRuxhszzS51tlR/MEZuVvQtyyBa0sDIB8KEPPdgrOPd0vHS7rz9UQPKlfLrog6
f9CPRswAHCnoChWwENQfJUeK3QbygPzbPDQgD0+jl19J8ovvcA3iyl6rZ31O4ghT3WnU1vfEASiV
tcBQDM0tTi2K8rgd3zswDUOpDn6l3IDaqJM4kKeAl1RcU884kiN4l/k0cS0kA1iLI9FD1LGdLuO2
q9W+Uz1laG0aL5V7lL0rXwbDGndOUb52djZfgb3FP1rb/iuJOcXAsuSU0TySsRqsx6LBEQrfwf+B
eZAmc8yKlLkFCtwEuzGbdXVM8bgh0cUbGbdvMyc0WCyyO3bDMF/L0X9JoDNxv43Ezhr2vZaAn7BL
UhIwPe8ssC4v8jrrI6drW1dANQiRrX3QcrLF3pDJCK2dtiPz5aRUq53G3iCpjHEuSt9rrGiEa+td
N3pT9F2cVVTGkYmJZZd1HUhXw0vrQzdULlieteC8+LwqKITzbLcnn9XpEbZiX1fznkGsc4FK+4Bv
gJfMrMbNPA55LFMvNMdc8qO8et/m/ntcivqJMCBA1mC092KaAJqYs/U22sYY4c2no87iZK05O4Sp
/q6LkiGUxfFUoY3caVRDAIjaYV/V8FrgcyWJvexrLKJcJOaj1GDUC4dawidfjVs3d/au6O19UxUv
rjYX9Jivy4gNxK/bIQTEIZfLsDZUi838oDwAVXYjg0TFzrUxtVe/M+xdrI0z0wDpHGYywUOGrez5
nUvE/cCaIjoIYyTjnGfdte7NKQd76oJkbyf/Z6uWn2ORdse5tIcDYTq/tJZjtlzsNYiNUux11LZh
1erxMV8hfDRbceHZk/pcMlOyQKb6JSf0C4gJXaMWYWOpELh6mmNd28R97EVL4qUycGn3zRzhuLqO
iIcfOYfDrsCIufdjJyoaJG2FsqGCGF19BrHSuHN11hLqF2vZO/pqRSAJAR5XQIAjmvr7KcnFaVpm
qkurJ41JA0W/Gno0Q4nQZsxbZj/P17HLCJLMkEALRqucg2qqf5v+DZIfXF6ednbmubmko4k6eR2n
M+uwXlES+wxBqMfHKRQ1vnLDF/ddDfYZURc8ajvpTwtDhos5FvS6u8/WtJb3FCJm0aO4Za5/NyvS
y/NsuKkYRVRs5D52bf+WtSQsZABXMFFb8DV7Wl4mvVQ2fzOL+hkLcQ4HjnNy7h1hoc/Y4QFXe8rs
Qs23zV1mlXFUEpd2h1rHMJFMaMxztr+YtclwQPGaEtP9q0BwdM1iXw/o5NnhamYO7P0RemXZmVd4
lVbZE3hSLQ4kvYoo5UHkOAb64WAJ5XO/g6TpCi1iZzT204oFvPe+knqcTsqz38dKfDYNWl/u6X0V
Zz1ZEPqfXKNvbxLdFU7a+DCWvRNBNuD6N/2o6axuH3frlZiYWyVwvUu7/2Vq/glAEpgInFMGrj3H
eLd8k7vLBBYfz9nBmFP2DptOPWYaeyx/DnWeHMccfKkOmBylxNNcznMUo+fGypi8C3HZmmFzYiUH
l+wgqpSvuYJGPZrlH8zkb47KT64uIpHOftjUpeQQ50SAQyUzRPU8c8vuiY5Ig6l5V16TH9BXrPul
HGGiz/0JZirgPLsKuwXyTZwYd3bbAfPJ1J1mehi+q6gaDGzmL+MEcqibrR8e/78YvG1Tv7w7cy6i
NJlPntPKHdaOhfe6/q2Xy29y0o/DYnxgtjbQpCd68TwukwzxOmMBb2zoGT9Q9sLSy30/SB1lYfv9
NJFWByoHJgVPGk8wLPSZN6O2FUdsn5EqKjaA6bNzW8akhsjVNxyMcyewGkWaVEYYUdeuAREaNmb+
6nHUW6geTE8NCxGqpRmh12DVXkAVrtku6dJ8n7jttZ1JQMoz9G1qAmteFS2nX4ExeKgJubFVOKX1
rc5QH/dj5JKQw0vRPw/Nmu+KFhxr6PtpHOo2qCRlbDhAXGCyH4toXOejIRbOvWND7SHBAjnNFrqr
jotJQO4IKk0bIT02W4AGs/x4hxPJ3hlZ3wXtjFMshYBJ0Vf36cRZtkggLAMBEet9m980K/815Pp7
mZReZAt4wj14K8up7jW3OwyxDi/ZZ0GnUgs5I8KxV+kQeraxAwT7l4r3aFdJv+/suArHzv7BxvDA
WfTTXkXNmsTOLd0m5Nw5hUCoHj0thdqq7MjqnBYdOXQBRLp7q8LkRPBaxAkdIF9+KmvkHgOYEjr2
RBu1fxeHEsOq8wPL5lsXT4SQ0kpyrJJjpQSdXEvzmRl7FyK793erW1/sDFduaeXPVBXndYukdBui
kHigzFHR7gAMP5K7nIaZsoA1KxgJxUC4Spx/Ikb6O80Oe4alu5FassMyuy9p3CIObRM2gizeY+21
QiHlVTesNrJ6k2wdD70UNf5j2eS31JueGg7BrB+9TU3pf4waS+W4yf0Z+8jIn3fC0z7mVoTW6Dxb
k43fHfrI1FmfmC2JnhlonJckMHVtOoatGc1+DnNBEO5TM1ck24drrSfpxBj+WNXDWiRkWfgEyeXu
XmoimFbyGrFe1mGJMGlX138KbYFfwhT5mJuf+ThBz6hxdBcABV3oEcStqytwl93UG79GE3MxqoOr
5CAY5MV4rFxAdbbTuKy0c/K2HvpW3TzI5QB1fBkUtnpEtwnoOm5IPPUxwMc8C6WTEDhCE9L4desY
5XbT3UpRUK27j9WI4VQATdjpRnF2xC+nMzZ8cD3fI0CJMxN4U8bcMxtJvpxcXmMuXY/XP7+Zo8RF
YFCO2zSr9nZpn70NLTgaf1L47r7a2fP8G/k+Wz0SRXiM7C6D5e+I7OgV53yHDGG9sxF2w49G7vGE
lqIjQNZCmLIkAHWluGYduysgf1L23DfLYFrcEgnBlNaERu6K8Xfn/CSh5FPzc44n/XnbwkwSj0Kp
7IuyUjIt0s4iVsW4pt2wBolOEo425Gd7Skjllj8qvfkyJMvzAMsxm3zKYccLeq+4SXa52CyTANPh
g9ajmbGKHCBrmh2xY2I01v0nJM9hsWlLaYFOz9KvDQLkFrypPl0ia227veNthDItz1A7FUc4SznB
mIsfxL79TsdTBxoDmpBxAZ7PkYAQQ0LYIv1Mjwat0sIC9FnQIoAgly01D4C2/kK6MO6EqK+AsrIz
eXW1GfpupI+d2Jl6LfYehtkbvye7fX9WzFV2S2T5YC3Jevrn+6onK0ZbiV+0RZ1SUenezjC5L76/
/P5AUdJgIdm4lg1x3MFgZ8iFFXQs1PMAxiwrBzFVkwHWxhMJ2Hyv+/7eAjo8qaBH13MnbxijjlJX
+tltE3n7/uD8788EvppglgtcTum9WpP4aRfWeByw+5EChVL9lEjtysyHL92pBbThcAmBu/QN5gRt
au6btACrFNXN0OyIdCqPhJWBlswWiM/uCDVHy2Eblfo7VTGmIcJwIr+pwHXyFpK2lZbNp6qykrAN
0v1UPGLzPvoV9Y9b23nUaCT3YtiGTQ8zZ1Hs37pwzzylsVLRgEohoLV9tzFWUbtlMOVxxgwcXkNX
aJ9IdDFhJqQhS/pjDttM7gzPWSbvhyLRD3adACgx7mnKyACzaxv4ZFjtdkxp8yjNTKgx4/KiWuv3
kipBfFr2NWzwV2G33EBbj3ELFtBaYpEdutQBLVEa6Wi5T8pekyfPGK/KtJIHjBu5AeBoAtk4p3RE
LSXG67ZSTqBv2LkRoVlVZl00SaKOJxWCopxqsF5VGdD08C5zQ8SOR0AeCOzqHrXueoOnUx/YpAjh
s7h54izVnpzBONrmBKAoac0TThfnUpTr52LVuBjr9c41++Tqea12RGLIuWCJ/XuolZWjOlgLrn/s
OFoA8TTcZ8NhM8EjMmLKzcuLcsp75Ths1rKYjlm5lMc8J7Rah8J6cCufEw1gNitp5ZkI2+wEP5Pw
TY8Mi34lU0Ql6aEzx/oBogkZXW4duKVPvhkCdtec3sjlJJwUZ8gVPc2zaNt7J83ya90BHmzB0EwN
CHTP5CGTekC2MHSVg2gfKl25e1LkjEcnecoLryWhLJVvoypvXmPgYWugZ8003UTqhk3rYIQy4YJy
t/wiI7s44ttad/iitMBdCrzb7mvm9izv07ze8bfgetcR6F8gE0PaPRfZqTDt+oJG+aPbHNo2qDEw
B15DK5Dd1XTmd390f0ALAN/VGeWFp54cmtIc9/Msz/VknTmoQnL1bEGFYovLXFWRS3GbEzV1Ny0P
5mq53I2TxMoQ+8j7BBlNyogDJoIwYJxueWo43vdyaC+1rMnrKkFEYwg+Qq7Vrl5bPftLHvla3Uae
2KgcfVFe65L+CeyUPVxr+Qao4rfmmSlwOO9pmezuiuDiFSAu0s3ZhKNJj+7crKRzAAp9MizrRLnt
hXULGeK7+ATxINGeijs6RfJhUFhWyypmobZkeyjpH941+qjfFXaGT08v6h3zWHymSsfZ9/3N738z
Vc545z1XOCQ1W6jHxNaT5wlNW5QyA96cOCWHU8C8C8kfj3CQoHdlJB3XaJracABFda3huKGuspYd
kvFqJEWdSQASLrojlTy43ovRaN0Zkv7NWokNqyuoLhio++M0iRefFI5ji2QzdGvidmmLHpqp9Tcg
Ac2UzGCuhd7/1GSUz0VsbtgZd7uOn5LV+KnPP7MpHmBNpSqwgX4pHbA6AqqN6jNrKOmISrcqjp4s
WDp1KFpyCEbcjTxaFjmzJJQz5mTnpccpwyhf1slnakFCJMsVo90d43yAhClo19L2w6G79ynIdtO8
FIT55MmHJdCnr5q2QKIhECsRPrGWmnm2zUGcdPmjGQe4gdsH7qMn2CUfKNW3DPS5Zdml1bJ69OiH
iZ7992f1vPXwm4x8Ythx9E57WV90in7sDzHp7K5YOJc7vCqFR0sTIv90HjHEcRo7r4ZKL+O4DeWo
+8EeOUOthaOHdG4iZFBIkhiJus0oMOifeNZVVNwbOkuzLrU5QmOHuzNxAcsVxUl1FCHmIp6XSXwo
6ToBPLVtfTVepnZ2DqPRPE4dtPGZ5Xo/O/N9mkl6UuMuiRUvszVmkC1QPYETJVzJmqj+h+ycWIoz
nkWsWTL8LVt7PrnAjDWC2VjMVxGK0jnl4AEIyqq/nC7XLqz+R7pwZOgM9pYdekgbSr5FWNMBGCzZ
MI3/2qxu+phC8vVg+g12K871wiOeHY0IRyyZO0qyHao2GB8CuGlT+vistIxTVpXVu7KOreOGhCBB
BaIC1V+TAp1N2hlIaVfc0WjK99DKOBzSitjpuf/DGjXzMhXaM67ZrQOCv1QKIlxo7nuyl8zJfMJn
aFD5RfdOHshygoR2mIyCJWrk4s6WGLeKjY/TaXergnE4FBvGC1j+MuUtohbaYIu5nCk7dxg61gfL
OBGJpQ50+Q9S2E8NIy1QKwNMhgFhyVDvnD719wO4d9ogIjmUGnMMp4FkxJlEhxMQGO5KY1OzfqWG
qR80HLC93ZWnYjZChrfgQRvwsL30gqRsxJ7gL1pzYFAonTrBMZT+oiupd6DHfuo0icrCpYXbbi2f
uez3SfPbzcGtgplaCbE+kqP6YMimP6CcIWW28m5pCdm5NhPSHLSB1IWJxHvMKOR8ZvuG7M09zRCY
TWkZJqteX0Yx8Ny8hFNdxX7TiL+tXQ6R6+ePFnU2hU+GjbN+E2wMEeg4LnT7GDvxr9LXyak2yOCh
OSBx8q0bMW+LfQAmBEyQTBPqan4ZwxScN6HT1I8j8YmR0fxRNMOPwp+OdUKSdCmepD0WYW/Gn53Q
/joSvvYYYzrn4PeeoufZaT6Ha7tglNa61EFp4p71trEjFojXxCifddOTeyniX1NJ0k42epgoO7oE
k0LXkLPsHzrI12FfusdCBx5fWT9iKQEnk2zSWEsTVMKTmKBSI6z9lFWBajVJAXXnMcNUi/wFrQUv
X83FfqVuV8oyb7i9f/SJxcQj756ybvhY555LEXI9p4WWsZOZTs0FBhCgtTXyMpoi6bBf9Z9rl9LC
T9uWX0/CbwO6a/VJOdZqEbqyzC8U8GKePvxma3EwkQ4nWClZByGSEA2O6RtgRj8wEWbHK2bEWcZy
NWhRbHigVwxzBdTk4ocjiE5JOVmBDOHQ7DcbjYGoyzAvxOOq2e+LTkwTimzzjFoeVLhd76GydgF9
5ylcYgiIwtoub+3LyRY97Ehd2YvFdg40p2l5GBdg3taB4Str/NJ+IhHj9vDUpx4rM5z7edr1GWhK
aIhRvvGnCR7BNMcBHFaSOhFz1k7rq1bWj/7qHch574+qn/Rz24ztvrEXNLr6JdsOkjS/SNtNU2ak
dLUZxM0kB0kje54p4S8TSdlo58KFozdBchlnUkGMCsqaLGRZdQJNtPbZSTuuICwaruz7V/ibzr1I
xg2tLB9NRXKWM+WEEnoMVqEQwIgoWBNirckOpsY8edI5xJf2MoKEp6UBHDsayhNCS0xd7aHyndfK
834LaLVHb3GPbd6790097Hz69ISJdxkwbAqL0qR8MlRxn67jpRys+blkZAgAt39ZybG9JHblXaHL
cr6yw8ny48M62P6hcTkoNTAyaDlZ1MEm1RFMBa7Fdl8rwTh/If2auQHX32C8FvE07xXQ8Spvztpo
y2dnTf8OGkGfFM0VmeDzzQHGdFhMYqb0pvzA4k+JkSl1tDSPdJrEhL5r6T9MSWBpT4SQWeXq2KSE
ZuZEVZTW/FBx4DonwGts23+rt2FHbMp3a67fyqkzdgzX5JFT6YdZ82zqcRgDrywZGa2rIqDTrfCt
9bjYhPGgy0YHMoGVlxNgf0yhJBvjnuy6NKp8ksShgBBr2/iBT6uJGD88Q/jt+t3IH3pxZPVZu8OH
DbrqQAoP/lrhXfEeHglyKE6dBy25hiRbEHh+gMIx7aGdUEeOdJ7RkmMmSxp5BFeik3wLTbwaoMDi
fFT0rAbjgC7mD/NoMs2z9tFjLT5YHsyWRbRNoKsO/SEomV0mlhtML3LxCK/fd3QvU6dhwjXbj9Io
D8KiEgWfg3ihC52U1W2wOfwscclpy27NvfSJ9mkW4zCk/tMAzPAcS2wgcvbEHmFqoNoSGsQE3nUh
H8lt5X7UCDwE/8JYknm4kZTmzpdsunGyuJGVmr/ikXcuQRxRAGZFZ5CfSKzLCCNiKEpDN3f64rSO
XO0xAv25owvJGZqOYKgydYxbLTlb+5qYO5L6dtkMo6cZYI3oHEVqJjeBji51P64EjbWbG23QhHVy
KmlEpt4Nwbgij/JX0Vz8JLvkLmyisfvZuSUEvG02aOvge504+1pSoj6byfozO7l+HLz1bBNYQd9F
yrBXy4FYkeLabWhveOik0KeJPGlarj3HLdHKYDVTyJK0o8t7AZ8jqP5uyUBybuxr3c8iRKJi7yoN
/ScZLAA6o4p36Z6A7hBmNps36pnATrqjNuBAmgHt75PJhzgDgVThr01EwxWa9BwLYRQQRNCjryBO
EWkOESPYhq3aG05ZTkGlURZJk5G4hk4poDdOgeAmaQRs/dhJ196bXe6fPRrGD4ioXnRUabs6NW/F
ZGuR13OCy+AuHgzig8RPcy7JxeKscoUBy2/MflFle+yuvh7FnfPVepWxzzwkgwZM6ZSYvC5Jt22D
kL7Gn85soLexgKxMWQqvfWQ+aqir2XVdUEAWuiRDcx1Fdze2cR9Z9XKxxxpbDXxPckEMl84B9O0e
LTnxPPMYihG8qytVwua1GMSStK/uwq1CRtNrow9NlMQT/XJdXVaVmGGNLiN0Rme9Dbxy6Gn6s+3y
pxs1gu7wvTWMF8lQLR2AlzVHafZHy2+x+bSaEdCQIDajoXbNOrIrXaLKuLCRXW2qeXyJTFAW8sMz
o6z3S+YuD5Ojc+gkiHXvDe0V1UK/r+z1QROV2ltUYYEJfBumaV8FvrLLW9cYy2Ek4mHXme4c9llP
CYrl4pyPP7JAKN0EzaRlGIV0FbkzCpJkdEnKbK3ItGm7LzOTnGZkZuKV4xNOH/lc+uYl73jdWpLv
ziArgmYecKOPbykvX6BLWKXNSpyJ9C/T7L86a/bHGJIj58KBrTf7nx++vzf+5w++v0cAQ8uOYM2E
3OTa3m4YRkPxP6fSrM9wyJICsQ2ffn/z+wNo+CyAAAFJuqu6Q41EM4Z8cs7MrDtrq0GW3PfX/3wT
xnZ3btm7Ck7afPr9L1XMdZb0DNlL16X+nlgtdnG+keu331ZW6yWu2SZzcli3fh2PCQTYf3+qA8s6
4T1gA6ma8z8f2nEBVfzP1+7COTQV2YeWJe255emdV0d/6qaljWyndg6aqQ7fP/vnH+htLChbGy9Q
jGT+/WgNuSoQyNtT/P6QbJ+5A378Ns041ov+XJozH7aXfeL2L8p8IVkxrs+MVZ/bnOAGZ/vKz9Hu
CXio3z/7/tbkkQKppP1Mdh0YHAdUJkmL9Smlw9rThF/LQ20t6XGMGbO2pfwtVufz+z/Pt3emsb3u
YFQvinAV15w5HGs+kodvld3/t/C8/N8tPK7ro/v+Pzt4aHdUfz/69GPo/6eH59//2X9ZeFzjX5tx
h1hI0xIWSDtU3f9l4XGtf9HQQo9ruQy7XDyi/1h4zH+hRTYsF3X1t4MHrfd/W3j0f/keLlLPQsxr
mJ5v/L9YeDz3P70Zju25FuNf1l1U/Y6OBvo/9ZMEeCJOrTnadLitk56AUSKmrzZUW0IDYbQ6ff+z
177yznrykKDvIFKzGg4z55KMTKDKK8j10JQXUB+9NbV9r/fei4ds50y4SnwZ2695KHDt2QhViKdK
iajY6emJEwaIsGz02dfgy/kSJg85PTPoNpt8HY9EeAFqsFpfU5/e72JAEEi0x8YHd9pY7m8156+u
bz7CMyDSXE53ttbR+nnQ9048kRXcbHoEd95JgwcJNuE6TRGa9d+ZUTXBUuf4t1+Jfs0CSHeP/vJE
quxLRyiOtlYv3Zp84c64CSf7M9AOAHhzN3Xxde6rc653t9xYRxjxgAmHQehBwzFkTZqXJK6fCJ3/
pYrusOgcljHih2Xs/rC3/rWbf6FAocpymp80Pb9qyUmV8QRZ58J8FI1z6RxckhWvUy55zNLtflI8
bV1bqyRCN1b7bKpIEkFgYwA7dMhX8bOfxRhTtZDACEVfJ7fu02ozOmUeHDdetljVgM426EBMIuzo
xwTXcF52i5xUt+XOzMmuF4J31c6PCKmZEJAVorc8BhJm2QKz4qgzl5eEEM6J8PaN7p3sWbyTUfgR
d/x36bgStZERoTGVl7SCMJLE9AzE95WiKQLr1ndjq54BCEd5Uui7fJYn0Yo0GHP7cXUxDDQWxyh+
cWbHHvzU74etfdrNm1x4HZqCmTmT8bds2Ihb2QyWoi4elQSI3bIT0kpIxQQQAjzCyZnYz9DtKFtB
hVfTbajQnVkoDQe6zaHVCN74Vb7mitEpNCgv9OvqS1mrTxBSdaxTeUtdLh3+d+g95cDXR3na1+4b
0SPjBTH4R1wwKu47/yVzgQ6nRKpYNe4XUk4S+KxKz2DVlBmgvx4MksFhQhuND7P7MHKGCxSFoVHQ
6UfUqIeIelof+KMTnwF25VFHfOXRnzFDdBZZVjzWyXEZzrunZKyC75sl9v2ZAIuRKF16yav+1bij
HhqL9ViO3DOd7r+0s3xL1+KWIxzJCTIudedxTDszMA352PZVGuVLXJCVCmq0rXiaMC9Q3wRLDB7d
LD5mAsWbpuKIVplPfg8TVj7p0wD22ndvdMvJR24LNBH+35jWUVo+Naa1N6qFkGX9SxDQtiNnlBuv
zU+Mk2niOM6NSKgvRs+UfCavCqG2b850JBRzhwGWO0F/MwQHjhhk5GhoZNN2V3viEnFHtJllyXsl
8bLv1kn+NGrlhX0tOAIRfRQA+P9J99fYgbeTEMFoqKYknsYuqbCkaJRXZpMML6wX1ycQAzrOURrr
ec3/5ORH5h45Sy2vNRGdXwzSvuzOCLEv22v6kq5zZOTGg5fgDfZcbppubIBYlB3a2/JE+1PjC8A9
lptTVvJz4WV/LMNVjM7Au5I+/BPg2XIceAtd230xO9IhPHvY8xO0I36K2Lqd87AQrKdWFaegeqaW
fi8+GFf9dAmSDgSV4o619pAAgvNYPXPhZpxkH6qGFQgttRGRfbRNnMs/GgsZ8rr2VDYsLFS+fgCR
ujCVs28khajJkRYxt4i6wngaPKrXTLbDkfq/CcxmygD3U4fR8OOeHUC2Lal7AxtDodt1v83a/zJn
hseaKqhw25lz2kL4OyDk2tYu9M3nA4kXD3mynrvEMvdWyxPykx9UPNk+d2vi4LEIgfOueD61CltF
2o3f2xHoz4rNICcpFRSzU3p3Mr5A5kx3sO2eNbQuc6/ZgUe/zjbyOtSz/IsmP2UoAOtoTJzbpPEO
jrajgkoyiBuryt0lC7EMoOBqdEIB4sH2ToeJTFebnrFeDorGZM3yhlWSGmTYY3wkCC5GvUWyIuP/
Sg/RijE7sf2HjahpW/dayVtBNOzVbOIPRP2BZBAeJk1GyE7xbE28W7nzc+qnEuVIjv+A5JoDmIo/
DSywHdaJl5HNN6Bq59YrvGWnIfWzbC6XbS2RynxcupysIL9/Ql7zTMH7yUD/tRMFkVB9z2Ih5IOb
f35f5bN/7PNkE2yOWIcOE1IArgbkRI0Ln9QiZ6qcWG6xBp5ay5uZnHK5OAlvyarxQGtNoa5SdBRi
n4y6zEn/AI66n0kkcYfqK7HLA23pX3XLZWAYxaeucS8C4PcDaZaH0jbhO472KVY6/RfUIuC4kgsc
6PYyq/jgMGJoWe2XeDhpMiXywxS3dQKNBTEnznRW4BjJRQshZkAezuGIfWrV/0LT/UGQCJjWYnlc
6b4BxGl/pcPqYj9hM0Jzy1I+G9s4n3t5HbuOzam4acrneeGx4DhR/tannPGcDq2LfsnMPklATaPr
fx2bGDUvnt97Oko7AOMSHdRv27bHYGyuzvRr8wnRjnQUMH80X93cbzo/FhsfUSRxOKQE930Vwd84
yhL+SzepQCski5Q0gNw2LD6Tq72ocWWp8HDdxIP5OA40lwe0dOu2QCKN2ua47MQ6DsagGC9oq3aY
QtZdDC0vmAYMAVmytWToSxTGzXJ5Xwu9j5DwWLvv7ZCbh/YBJ45iO31labObNeMwpiyImtRe1qX/
Oedrfp4xJwIAYbF17EddIySeginyB3bKxLpz+no7v3Fs0JzmWSMwMkh8RupGzOpW6CFBwBVoJFDb
WgLlKf9Kich1FQJ41zRuC/3m7yvHt7YoaggIHlO0pNLE3p1RWw9scZFdiXzPNL/bdRp0yzEmYqc8
kmre7uTNJ+WHC8km1Hl2+xBFN3PbKaFyZo6T6DEAtSahmbfsurT6600GSbaOoCmtx78h/6DmGxPG
UHTt3V3duj/KmqNSrnHMEmST0P53azpoohnRfxr2Ey95dTQF2LmeOu3fH9ql7i/dNJJqtHQVR6a9
mEf/bBnq4PWNceQE/itpBbsEoc9Kld+H4+ncdcSLk9f3VujIMDW1/bYnJ3F/M2fLIhqD5uYpWo2z
pOvBhGv7WldrEVZjhrqF0OpzUhf3GaalcKA49LxBnZvFUmcDwca5dhm3EyMC+3qEwEot7wz6cAaZ
QmW5ffn9ATnVcI6jRarhLOw/k5H3Z3dzFImWoFlBHGOAppGEsdK7t0ERRflWo/peRx86M0SgWeri
m51H8lckvMk8MoQD8GffDLCUBz1FKApjNNn6iBnGm3zwGUpXB4ziFnLh7bGg3u7Pc1m84uUrovb7
B23OJdengBaNVqKX6w15RvOYtii3GAZL7qR4PaVIYb2BpKOkIsG8R+tqSnPHbFRe0WxfmyEZMATE
LYd2Ja9o56/Ig/SDlVji7JFBcwaIsE+EPR8FUKYOrUPs/BVzFT+r1eIA5o8fjKbGa+Lq43V9LBJx
a1qL8JzCc878lVeRvDeeFFsMOd2NsTgVfYbMuuOC8ZB7nOFI0jP6/jRH7MHfKsC08YMULR4nfhfV
/po9w8rEOLbxTr8/w5PjVK68MNtrLhnpMxEWu1+Vtg7h/2LvzLbbxrYr+kWoARx0B48hCPaUZEm2
mhcMSbbQ9z2+PhNwpVxVuTeVvOeFBilSpCk0Z++91lwVO6s7d9YzEtlmh6lAP6G01k8YbB36rX/c
F2MA7gvhY7Y4zqAZ0Y39uWkkhjvZCWtHn/dR6lKcNMVHtpcSuIVhHzG0TrxuNMp5X2TiUhU9mbCx
UZ4ChKzrPTFElFNOYOUupqSS2XKqnNebZnnyz7tD+U0HA8VUlNYDhQrkyqwdzqQXap4YSjq3CNbO
Gc4Dl+YIWtXF8WT5DJ6xgBIDilIqm1XzrAHkOVdZbv3c8o3a3hqtotPA4LH1KcTznggTOmlWbHjr
I/ryIiuHj2LXgCK6Rr1qunn1h7gn5E05l6NavyQ1IlFpqhZ5pX5GRdMxPEGQcAX7diGGwGVQOjwg
bFVuWkAQ+bDoSPQhPYOL0x6VJne2An/6fr1rzuGNnoWlR8oBKeODKh7TKNYuzQwqdejTwkViXO4Q
D9E4jvThlQjVPe275EtiCjK2k/ElQ+5JF5scw3QxjiW5yfKcECO949sObesfbOfaUo3/8tWaS7UO
61kyn2NnkY7+N9956ihiRqzYHYjdyPe4upZaNUomiVRCPnY1qxoc1NuI/GFC+Lh6/am/cffzjf6M
svrX729oUhWWxNmg/q1b4EyGmJDPdofGHuk5Vje1zWKSQpCQWGJoN6LB39RZ4cnH8fc/v/dfLfe/
/9dtCwe8gfLdkX97axb/ihHNeUf6NHXiUjA2nfM4LiO1wJiQNaoHNWyC/+99/a/wNRptqT/9ff4b
veY/0rf3t+ztz32vny/5L3SN8Ru4D0OFpChwXq99p9/7XlL+ZtC5ArwhF3fzyg74HV2jm7+pqm3S
d1PZz3H24mX/ve+lq78JQDMgZywCWzk1/p/6XtrfrNcGv0ayvEYuIXRKn7/zC1hfCKPRDYUDqXV2
uAzQ1szOGVZaccDizHGfH5oqwDXSLAl+6EuYMPvJPx1P/+pjLP5lh0+jyv9GHkD3Q9W1zEmrslgw
0kKeITy+24363UF6HVRMf6KmVDxGpLbbMiHbhujj/4EQ8HeT/PJtOBo6NEPoGJUBOvy1CUh7MubC
qfsH1MxI7VMj9SZNEcfF1dnbx2EonhPLv7Mi5xnwFZVvwWhRYz4456BzG70nPxqe6j9RBAzjr5gJ
kw9m6yQkmbS0aJ3a6vL9/YmpQ+qrWWl27R8YCJKUoHbF3oirW60I5SWz0dFiSxu3K/y7ntF22+Ct
tiPslHJDiQmiusdDAAzJ2vtdcOrLwrloY1pfbHufEPiKtjSfD6aT3Q2FMC7THzdpaRM8yPh+W05y
8vKhMN3OCcdb4icQhCnTk19l5Xn0a2bUCJivwYTa0SrUH0olrZPxxQzuKzPoXGdkIm61KPTmQTkG
Wv7p+HJE8MYUiTwir8GDYVfp1dfSxmNFELpQZ1vK1eZ7P6J+mlFf8d/Or2o8P0iicXbK9OEHLRyM
uNiNrWeT79IP7V7aaYEqpT8HyVGT0HL73kXZr+8qpbqx4++IGu+MeMATht1wz2x43uhAuc+5GB5J
GWftSjPTa5yzStpFLODAYjmxdpoDigN8gGSdeCmiJD7WIeTtnoEIVx1jR9pZ4adHGUJNj/lYSfY5
VWp2VEqLai10frTLHyQPSW6LnjLTmnAfd9l2Dlh4W3GwTeYqRVFjsDrFcxa1co/gzadyjn6A0A8W
2ZyHd/QTvspd4UBK1clTNXyxGfvqS/yAR+Z9sDNGzX1eu3FBhCMzvdukoXosI7qWPcm2gTm5pk5i
uc26MMiMPZ5dMjQ7xJSKsfhIxN3sw6/KE5rGjvmgcfllrB8fe8q+fdDTOSjDaWtmw1cptHmjTFgR
lTFA4zlW73jWdr59p832a2DPyo45IxPb0H8iODHdliBPWG+rX9qxvbGT9IdmTAZec1j3dTbbbqMj
aVGHPtzm9otWgmzO6IbnU3Qbq+8BTVjaCgTK4+sIM3yx6shSOBl+jAW+ZiDJm6ZxtH1OMscmLlMS
HWXnZn4+XlGfYeoLOv3OYJq2TeuQvWIiiazGbM+K9WMKNPjSsda6xTR8plx13YTcKQwsCn1LHP3b
pkMcpKUB49wosGnhluY192uSMgZ/G1WkDpcacU1Oqp+KTje3LMo7fIbcYNNBZrpuqvHQnX7dZG1o
bqulbF0fU8zqfYrS2VvnZ+WIxThozB0pOL+P1HBKIBZf7683bZd/RZVGmvEfT1m3kqUeWX/Jrx+s
j/26u27V5jjvY8U8dIDZqGL6CJvWaDwhNrW89bFumvPTumWIGVPIlD6JMEfdgForZ7pnFM351xM1
AqM3mEesRcyVn9YbtPYYfNZNdhnyQ/lKkREoGhlBy7v+fPDn7fqsiLkgzU1CSde79R+/ab07W3Tr
hs360j99kkldyAyT5rWNitWLMfHPT/jrs8lAYdL/833WR6f1w6+/3l4/2LpZrR+XUwjuXBhOhkWT
HlDxj47g1w2NPSwWgfY+JNDEBBaZfYAm0q2D6tyGgdz1sX/X+Oqe5o7vTbjW6rEmSHLsHyOj+U5Y
RU+y0jfLEpc8s0459vovdjV/M/SOvMDhVKZF5jomLlQcP60HYTQ76HNDKJs+qkeFE/uGylFC0q4P
vorBBmGzZ0YhvVw7vo9JVgW+cesnqnOYqvaLCKSzx4T9mqaOZ3chXdmmNrahk+YbMyitvSaNmzCf
/Euev8LlvQKqIc09ZrXM+ZsUeaf80fY2Ra5VH3KdFGtf1CRym3GK8UZ7ADwQ7Yu+vFFGPzzNYXo0
+ml+FJjmfaX5AJGPfApoc50PowuaNuH0XH3J4aZvRr8ZgRJgFor00tlkTmxuVXtSNtFUohKkQ0Br
5ei3iyZkUBuvCR0VsUyGsXhs3DqapGdHmeD0O98qpvaj4vh9qToEZ7gDI0Wfd+33xMZwZEVWua2t
PAZdjmSgA8oHUrwgZ9KYPTpTRPh25FChAl8aSw7WeaeMJihe41f8t4u/XNS7fvEdcIFrRhI87Tk4
DHBikFWb5i7qvtdD9sOY5/derb+aSp0DmbCrA87Tg5NwqQswFd3mqZpt9IBhNIMoBF2frPcQBtHS
KVo6j304pS5cOAZ5Fl0cZFGubkeFZ1lcR9VanCELcjJW0R5whNXYZXr01JuenGsFcwX6zhh2eC96
+mzbJr2TapFvwMcUm7KkIir6U1ZpZ7OuvmuyHGiVMLyqbgmaf47QI26FHYdHu+pOmd1R/kX6k9W9
5X0kqFixkkVpNR7IC8L4R75yT0NU1yAt5Jr1LrKKdsMo3BKxpQf6neBvh6y6ojxr1nhNJS5vo5hv
ZgWx1Uw7EeELrUHQLpCxfBgI7AEC4Udj60ctNg+TKS5JOu1ZYhzUWTW27Ni3lginnRqw3jSsoDyI
YqcJca66fvSCKbSh1CXKXcFq5tiPP9ChyE3iB/OOUMFd0A6vqNnmrREAWAnCL2mUfXCIH3vT+hIl
NoSe0rzMdYbHL//qt9AZw6J+tEhQ7u8BnnlybO8znymcUos3hh4HHR+UpwCVIB0rfNYj5hKqTFw1
n8kfLW/jGSZL1WM2FFygEJYlDuxhVNYphrXgTg1B15jzfW/p94h6iZeEaGFjKTkDRd4pfWC7wrpj
5YevKGhcSCsHJULpgeb9Hh9+trOWMGtl1j/hgrBvkTdQ6LAUGHB4fVnuJbaosWLcFzrlh5Gj7xns
qgVrgQmxWmS1SfQwOPR8nR5oCbGb9tXSaXaDPeQKVYXLuMbTgk7ZjDBb2pPI5J20q7vGwjE1KphE
p+QFhhA0NftbnXBqclAfk8FV0UbhrD3djVHAFz3JLz4YBFPrHyELBeweocFpksGgVJx720dG6Ych
2bvMG0abHnBcTw3RHMw+7f4pVgmUo/GHFx2bA5SWEML9rs1hDFV6dLGs7GTj77b66BCO08VqqbVN
Rb3kwIHGue/O9XwvZiyHEtgPiI7ytdRpl3eG9g0fQkYrkRHYfJYRktnID6+qmj6CIfkhR/VtGl1s
5l+hTJwSo16in9FEFXgBmXX58XQxHPk9H7KnoqT7pzKhPE8deCPiwDBoBE56Y6eM/jakv2Q3aWXp
XpRPVFPLT9bHfv5YSy3WUhb216J8rLjIEGAjntdn+WWG/KkDlzRx+b9RWMTshcpu0wrZ8p/RgNuR
T3aDHGG6CKT9c5hNN4sEqxVK5qVVSiKs5WQzrBMUS3XJ0SjmYGtXDkMeSPaMt1EgS/XTPvSwnS64
bDA9Rfk9nmPmZY19xXzLgEJbZkSzNu5sbJy0+5jXzFzSfLUcr5ryGKFVukmXT2Ko7exZjZ9xVrX5
+no18RyajAMug21Jg5rv6TNo5/x21AtuRgYWRt+/oTnuXZE4KX/4qdwmcvSvnT3pV3Lpkpl/C6JU
WtFmEMnFD+Ew11GU8VUp9W0q8Ehoun+J21EeMzJKmiiy9nlOgrGZbCsxdzcySyJP1ctPRbFuE1sf
acIGt4PQdS56rY6lsieWLU2v7yo+Yl5SHLFbHgVK2tNg1ldj0JobvCZfzFSoRztrsks5oemXSsNr
mVWFyx+xRL6/CyD8b1RB/39qtMmTNHnd0uyPE0Za5iMFCkPrjJ8DGEFVdjdJg3Zh6arlfnLTIMc6
aFP1HhXBSTf89ozAOjk543y/gquMURK3gvoK3fpniBkHuAmE0p63ydizMAVA5zaTq4beiyW4+VTl
nPfB/Bw0PAH0Ll+kyV8lrceS2o/IbVGrxx4tKNcl5hQyv8WW5hNtiYDQMHMf0nIFGsEhNF6bJqJ2
iursTOExb+Vwky43jhh+EE5o7DKVHd2av6XOlG3MA5HfFEMtKxfDxkapQti+kXr07gQjvDMfdo1d
451OVQImxfxdFuOd6bwDr2C3GE7rTb9sKQVJbe662XTarKEe5FE96CQXKSq6sELphXxt3YpDCxHt
r/vrg1ii6c+um+H6cwr535//Lx9s8EQleLqWcezgtovWzUJwf1q3okXg9m/vrk+pl1esW79eu77s
191169evksbEuSqtMLMtb7T+As7fptLKo78oAxUVEtW69evm3z4m8yX451+9ruLEH1kofHxCk38+
Y32aTdoIA8jlndabrGLesm79/F2/3iqC2fL7M43wnPnMOunttqpN+vLy8j/9PDA65kHro4m0+t8/
0Xp//X1d173WchIeSyUGisXynklFBq23bqZ9cwTn+jWdVVYFfnzLVDtl4amnT5aZ7Ql40kCpMTFp
IZi4ghLvGAcNSehJj93GxnJdAbkmBZF4AHBTjAwW4gZ7dUc2Qmhl5IUiCr9OnU0WEi3jXSX99Eow
Zr1TwgZB4XK3B5x3jRRgeEpojruhHIyL1ujfYtU09rNOKZ2avvCMdDABeVndIcpr7SglNjSbNJRZ
rR9ssjZCA9QGQaWXOIzSSxnWoauCNWi1cCGxNP1R1uptbKMoYVk01ZeJj7cJiIjfTc7BbucCRM/p
K4X4fOmZm1zWLYktYacUDlfa5QfAzuZLrstTw+KBkNDo96cFszZfUDQRrK5hsMt1tB98ktl8wZyS
X+OoSDbzRE3QJCracLw3cOE1T22DxQsj8OH5waVdbjR6F00cmMe4qrRNOGAzTW8MRbkKKhUkbSAt
RXCXcmHjO+IXUs5zeZmL8cLZdLyYQfZYIfrjvMwz6kAZLgnj1c2EWhMfFhwDxS4zyvSUDgMcFlvU
5RXcWsrazQeNaeQfoWOKnd/hBHea6iBDMleXmQpRqkjoqTHnFLF74cRYAMboza9GgsDi6Ll2rGgf
yEK9qKlUL+vWeqMPk4o/VZ1dkTJcYdq/o/ej6PwJ0NqLYrs+q5ycnOAs+F6/hjdwXw+MkO3tpNkf
zPmNi23WpGoHracs97plT6G+oE9pLPPnPx4LbVor5FE2/XCPT483nTPjsu5Y65bsh2AXm1ClSN2Z
WDi2UPM762Bms35xhlbfJ3H8NDuGKLcBmgyEcfbyo/Xn1lDqF0lAWIiRM8RtS8928AIVsqxZUlEu
c10FN8/GNhWCKzlILgKI4GXdSgP0RygkcoKCy2uUXew2ag5RZ5JSpZtK7gE9e5o7carRlHngnCac
+uD3LJEmF91uX0AxOMao7dZHic2sYU/gslUKGV/sP565Pn29seU5trpHGp0YBZl3nvQ+c7bGxJWY
rFn1Ei5JTXL5Dttlp19vtC6CXKhpCBWbkkLQjM9zOPx+ozCzRAq13P+5qSjxtFTtOYlm87f1B93y
kiLusBb+6Ynr5vrb1p+vd201CrHS6drPt/n1g1/vuj72667TVvqWFFS0eH/9YOvzSr3JGPo+6THk
XtLKcRCs77PelIFFCYCReX3qz8/36x1/fbxq/eRpT+fMZxbgrj8Z2OEcA4var+etW3/7eH+7uz7l
bx/j11fQo+1Nu+pax34G6C/FJAKMF0lE8pB09kUOIQLOGt6GQQjAXUHD+aCX+nORGspNXAtcIXR+
SD0zIhfyjHl1wmQ32M184xfOWVfHD7VWSncmpnJDMG23zc1UOxWpEBeaj0RNztaBVX04tfNtED81
tgr2HBwCto4PDPCGJy3MknC/q41BaPpG5+g0AvqxJfqRpbYMX2W+R1Fr4+zErDBguj8ZEdPyrC3Z
g4W2NzrSY/JJJVcrfQ6pa/Z0NyhH9ZERrrTFkQ+BI6JhOWg6MYIAjay+KbjOfv6aqZN86sO3sg1h
TY3aLdqMrO5xttQ92JXF3t1GHTNS2tyz7GsvyZOXEHgiVdE8XIyKRtLQ6R+d0XxAAzTQtJeYjGK0
Xe0Yk9zXvzS+vMuY5u6QeAVh0mDNe6JOw+QNDnrmb+lxPvc9v4DKpcgBXLEcMCOHDkN/1FRFPHEm
AowHcLJaHCBn1v3+JkApMiN93VSO8W4SVe1W6nDET5fciyIx6aCTYgh1FBKQCkW7JO59rHkoJ/WM
bvDoagZWIyb2iSsa9X2omtdWNaGMTBQWs6HvovJ5jk1MGk2yhwdl7dhJrgMTY+w08V1PltsOqMQt
6M2bfqKhw6FsnNLDjEOcEgzcfWsBi3BgHiVR6XU9REAff93ZXEjS0a3SWs2e7FuwnIZ1GeU0438R
IQ3orrxpX2MfM9rQT+Vj60SnlvblsYANvulyv3Fpfpm7EJCmq5WFdWt0lEsF1v6N0cy7vi/N+wUQ
mNettekLqBDKoF191d/HZaaf0pxM4tQP5bmKhh8iD6Y9N2ANp3Q6YETtPHpnycZ25nnvZ0LZND6A
od4MlCMLksLzQwXJz4BfPwP6FEP63IVGX23okSHdnpASyaE7Wjlokb5DiWB2pTgA+/40QpncqkaB
NIQ9ik6bTpNv2BO70kFi6AGTpDAbunR4p+rDOmZhNpOmOFaZPCYacM51lPn/hod/MDww3GDA9u8N
D/9RJ285bNC/TH3X1/zX1Nf5jemhYdsC2vhfp76O8Ruze9wtwoDWLE3H+MPtoFu/mYQKMOFzdN1c
aM6/pr76b6pGyw3LA0NSQjXk/8XtIDTxt4GrpvHrODtindBM02Dy99eBYhVVzAZFB943lRJALWVQ
kDVE6pnfUiLDjp2IApI6jA8aqnaDXlOzjpZTv9hjpXKkNtGBHsYDYJCXxknDrTXLGiwW5YGmBF8d
jQo+GyI8aN3oCT2yTqyFt4T+duo0erHAmwlA0Nj0nY26PR5xKMdeCNmtDBJ5QkG7mUx7vlJxx+NO
yZjEpBryLSF0kqJ93S0T7Z3pISrK5gJTsUdqrkKptGMTZCqA0qqwP5Netx4aWteDMLaii8Nblu+H
tGn9LdmEpVsi4uAQUk00XWhLNWOkn2epnj2Fd0buCNS4nJey12Ndhl/LcrbOspK4MauBQ302boB6
zncxOpktzTB1C3bEGtqLIlExqvCo+DYS50Ck6LQMCyPYjnezqbhkkCE8FfF4axa3jiaXRWsXe46a
aa4w6AwbmT8CiSl+ACv/4dt6ioi0eF5igTfZkBOhMp+necZfUOSqS0ajv7nR+mY4FqjjyO47h3Vz
bTjXWCLW93Y8fcMX/UASt76F4vTkzOiQocLh7ocnzZ+1reETfvrpeNvW/l0aI67C7AvPaMGERX1p
uZhGgNhGxnlxF5iV6twCmadB2ZRc1QRuCkN78gsaLm2u0l1K/J0fRLvasqodQLNdVinFznB6oHmD
eTU1uZNVAN5fnvqCsqhcVq9jytqYC06w19Cib9QckBtDuskNTOexNHOEy3Vd79Ek0Por48M85K+F
mtwXTX20m5LKsqONkzksOBTbhhNE23d26ug4Oc2NwCHhEPfmWhaa41nNX2EWOVUZfIVGzjh1K4L8
I8Yj3IXjPUVZLicKuJwpY2yOryGLU4ydmjtkBpd9CE9DFwDoLLVDa8lnleUMqZ194rWO9l2poq9O
4zE9eaxTWZzsNOP/pdlvBjZTQ064Xjr+upVZvNl9GjMgIFjVlxhCI0WxD1kgsI9PUFVnonBVDOml
n3gisZBzkeW7GSvjRS2jH7Ogay2YbG90MA2DgqMWE3eallA0WmLeJwVxPBa5XlC/Jf4dkTd0qLPp
OcZhIjILa3q7HSqT9UcT0JPNCCiEDDGH6n0zmh99lBr7JA8Ocd58p1c7ADWYQr5Q8aUZ5EMa9rr3
rYjxS+R86k0nUfOqZF+OnXVXJxi8C1dDi7xV7ArRXRKfe2NgTh8XxdYPPxKtIQvOkJw/mERXQn81
YhO7MxxC3M8M2svatReFe20yhUPHSa/svrCGfg/yztr3XfQthByeW3BYRw7oUKTfStV4YfUHl7Y9
B8A2nZLpC1CPYrjyfyoGWmSRvI854jCjXEyswX5tg3ElO8zNFyLY2C8AnqHeiwSwk4QVnNpfAA16
BmhnptzxAepvRymngV6uF2lu9iF6zAJTlt1VzB3AXkaPgRKSRyBAVjsLkyXXxDarMG1ofUIWTj58
Mp0aN0pK7E8HupDCW1fq+CTBRTRpGN4YdX30XyrwFOFiMwI31Lk6S8tDhG9ko7Xmp4/8ZSPS0T8H
97L00R7gJn8wxMkW9vc0Z+GaoagFhJZy6LSZWwRG6MHoSVxH7Y+Zn+ISxcQLu+mZlKj8xDWA3dyg
FkRKbS7cspchn+7HkXU1ByXA+iDfgCfSr7HEj5Kt5iF2UL0fr3iLGZyX6LWp+BGmhAXTqBlUgtWz
6hJGNG6yaHwdGChuIfQwB7ffjQi8Wv2dSPjAxd6JRQCyfdGk2a4OWaXzVxudOQXlG9/Stk93U4JR
gl44LEo/VkiSRpjQqM4xzutTyKFCKh5C+Xokx7edYR9z9jkkKWO19HuBPtENBvD2BMOAB6cETFUV
7a2QbpXaGNe63lOQbZ27IbgXLZyhJiEFOfaFq5rkUynXSWXFqUfQUSLKhKDUrJONqwRyT5PuR5iW
E50OmBnXUNLVmFV4HDKtSb3VY2XfTpNHbo/BDh0CNwoL4l/Iptq1VfbNJ+mSi9lIv7GJPN0fdHfs
LYvpTozFG6DoBLRnJ1hZvo0Epx/GvOASq0rVc9r8th/Llyiy5dIhgPFewC5qxmfqDfU4ds9Km4Pn
Zwy4LXKFJeQSlRCGEAG0xNpEyW0dYFLnZMBJmf6aG4lhb/o0gBuLM57DDH9M9vFUM1SqKcZT3fwm
i+BbRVCDV2Hc28ZmFmwhuumbGGvyjnmstUm6G4QT+n6AubIdCPDYiCB5Q3fyNS5qanF5oM0q0XlH
wBYTr9eHQ079dlhCSxjumAH7DGiPbgQ0Wd3m/Zx6pnMK9KbaGsucqlC4IlrRyZf6oc65SUpgV9FA
/1hzvvVWiDlS7gJTp+EJZNnQ9Y0s+wueGj5qB9WloVW+EbqJFpXTru1zVe1NckIgc/LtpERHVN8o
qYqt5Tv+tpx5ItgyG28eI1ZfnPJkekhycWu1fEaFE8kmoX4BFcUCXmnrK3rzBWczfZky6xXg1uKb
GI5zpDlnMxi2I437Ta1Orl9zIBdqutfQd1/9GAr7lK1BaGjaENxhfwJuW70xbMhicc59m+qyND4d
ffFxTjt0AM3XsKpPJTNgMiDQBQ1OsYVsoYKJCG/F3KdX7dzkAQefOepXf9YPWtRZR4KKXFnwhUad
w3zV/+G0T1lsMpoz8ZbhFsHzqrv+mOIoR9fiKTj2zNuOnMptolWvlsoUTcGRoQ0KcRWczGAIlPOm
RaWTEALPnAo4pt/VnFuM95oDEVJv99wrBUj7tNxTdlvbGeV3+woMOLuoFLwFqzeYglOzo3QLziaA
dJJoMTdgm+PITR5jBeqHvVy1SfiqjlJVnVO81F3kXSIowEOoZ80zA2Z1Ty7D1SbTmGc+Mk1f4i1/
iCrBGTKZCBWaoz+kb0ZCI7iB1QmNJFA5H3GyaqIGCqg6H6XhwFzFVUiwEUoHY3qaIr3a2k074r7F
6YfPTtnk6jiy0KEXHLTiGNd4IP0OqB61YoLOQAtcpxqPMyk0XgztmX4F2U32HLkFaBZ3Rs97ZBWI
O0seRx3cazJBKyS/ED9Mpm8BFXWXEiTjtjW1bFuHidgGPvAwkvYwHpX9RtPDtzQJBzcp6l06yxuu
S6OHiWvaBtgG2CPZQWlvPsGXsObusUf4BXNogKFnU5bG9g56WsFMXDybdlV6ORYHKQHMrGuuBKDT
NEi+6hhK0eifGiUuAVlvNDPFIietC5bj+DhYXAIntYKeG7KyQAhHZc84Pzb1aKt2CYiuEnRteOsM
DID1duIjVSpx9+Wh9ev7MNIDuF9gm+NmBqzNCbxpCSbRn5oOzJgWQ3+Mc5DvBAaxlBjsrdLDlR06
pz+krbk3aQxvLf6YbjZaEEX0ID1awMKTGRdwxJFNjM1WjHV/tdGiaVn13vlBta3z4D2aO0/0DEK1
mI7RmORc3VKiVrsA/zUlhwtg8RNktI3RcqEcI4DbTAO9LaMKl2WbwXKTpaZvjC89DMab4XPQy7cJ
N2FV6NdMIOGIUnxcYac/AxI5dAmAdCNu0fdEC0WXxlIVyVOF66gVm6aOy10zlDasI9yLfQcYdQjn
eywFtB8yuEa6XZzMZnxM+pJ43SU0ymwNTDqj1Kk6KnyfKs0Wy07um4LTO7C4h9nuzW3coi9xAOTv
MhG/Rap6m7NYWa6GAWhON0oXNrTFcCc/2t+lHYDB7zSG+TnHCZR4Ca3QwpZVZN/n0FE2Zl/aG0vK
M5Wr+jgNRxPhWl3k9S4qmg/WSq+s9Ah5QUxT4OxE5LsFOWN7cMwbr10oJyLQcHgEkE+sAvYL6PeN
sCqvt/pix24NrAclHGXL1o6mSzCpx1jrrGvnF7CXB/9jtoZiN3HN6exc90C8WsA3dowklcUKAgQN
T3Vv75gLE+wagk4Ex3mLawfBBdjYGq4cfi7lnHAAHmtd3IaMpt0gbp+wtZIF2cevGVBMO1bKq86A
ZZNVFikXJubfphvOMRfGL90UX5XQ6Y4Ytdg95PCidgMc7XoGgKp/pnr60FecSi3tKkOCAHuntxYh
ppcm6m3Q7NTIBhrjN5fcKiljap0+pbCOPeMHP/KPSoKiSlb6t8Au0ex2Q7G3UhqHXENnqjCYAGdL
3PYBawlmRSc9Hy26rmrk0TTdBqbygfRKbVnK5k1vMN7JSq9gR94Zvr/FeEaWifIeQ53d0AsINn7B
FQ6cdeRS7GheZ4chcCFw9V5LMd9OIRajAuAqED+GYexiQguZArEQc5MggTtTwY7M8TGTxhG7XE4/
pbRvwsbekY7ogEPBuMIk5QUN2JOm+u2DYyv3ao5aIi7xvjk4dIOvJDdzHY38YRdQsucTtUl1T+QQ
7tu5nznx+9Y2KInhUcs3DS6fa0WJs7MaVlnxDNPH6Aw3LZJHx+4v2IiBrnbGo+KEDLbqaTeFG6NT
H+NY3zTjmPOV1sUu1MIzSUPoc7IZTbKsvgHNTTckVpZeEJnvSmN+LWM4nY14dqBab0PIcJtlGaVr
WzMErz4McbSlpTjtqsTa9ilakQRpREfqySY0EdEm2kCSwwvOG98tIrXfieF1iMLiXHAqIC5H7uNQ
PKD7cdEVl49IqnpVROBZiHyp1Tu1Yc7Uz0SldMl2NFv0FMCB6PB+5EH4FMuKaI4ivRLcJDdcL0ft
01Hq16DzT7JVd0Y9w26i84IBZfBEpguSNrqFyjrhcOQYZpDHNSQBOS8YD6M+ZszFJSpo7vLkdWin
9CKGhlb9EN/Y6oCn91MMjrMtaGQT0dS5PvMe1xyAOcEqdkcLKMLsD/12JvIzt0bNywIAiE1xY1uD
/8VXhk1oj/UpAX23qUjqgIZ4xdHlUb0pXqYQIWBKeZ/6KNuRZrrZ4sKXlUp5OnXDYeqg/qctedBQ
fsKOHlUTQrmV6qMYKvso9fkps3fFQoXOYk4uBYiyJGvFoWXFY8VkOPeDwnU0WKJNZHnjL+uSwKdu
0lNCGE3F2LcS6Wg9qt/K3vlaA0bYYL+1KjnvmId+DAW5G2SklZNRXQbJyqFr2pAhwgjHKbhmZYad
mVNUhIFN7aH9B1n8MIYgncmQgjkQp8FDio6WWmy6thWtobacYOFjgb7P5+g5EWpzD2AsI2FqeJvN
/dDE5RFSybOlj+4Vw9lDNIePM04o/qKcwCKjdNs+KE4N3kfEtcvmehNn35NOFkclauNDpcxeybzm
tN5oltxbHHP79R5j9uJUaTlKeQO3Kf3pKbPVox/mzkmk6Lb9Tr3tIxUlddYdm8xAjKll/Bdgkay5
LYh/UwkNjhFUqEWcyZLusBaT8j/ZO7MlOZF1S79L33MMnMlp69MXMc85SyndYFJKYp5xpqfvD6Ta
WaW9T9ULtMkMiylDEQQ47v+/1rdqWlppQKBa6DTdw+ziH6v+R26SihEaTr0NRHjfuOKDauo5eaLL
DybLO6PrxlXLiPzWa/dOaKuvfQrfjbTG2SOcEyXlOWgnnZoSRz+7DHA9ZWpgYKoIDqJ98Yb06Oho
iDNjWzGiGfaWPZ1vjQzZryGSu/l0RRY3J00+6W5orUh9vDd996r1yLvJt1PwK8ojmBKKQEbEkk4/
mE07PvpaMTA5QbSQto+I5N4YipDeEYZmyeyU9OlnInxuYCP7TaHpGOGCm3DPdWS99KZM9lOkwNWi
D8pKDu1SZtvQEwSD6iRJMbRnqtM5QjBsj1I84q4Tm9YtP3F5OBt6e6riuFlB0JhgnNgXv8yZ0WkJ
sM3S8DZuKm9J63xCHvVaetljVZYN1aDuTQ2APmgQRTPO2XIMtY+ruUfZ4Z83U4YVQj2zlbNJOGj1
e+XVV2OEMOoWLmEcnEIiN8pVWTUQOHXzYKf506RtmZI9dLaW7MEKEhDndq9QdmHg+uQbZFly6ulm
4BhEaGjuajCCycKoktUEkyVNzpQTbpYpLuOoVTu7s0DmedD9ByyuSH870FX/2pBeUdIa5iXLY3j1
cZebQw74AG4UlNZuK0h6KLNUnNCk3RFSGSDE4h4+lJcmk1+jjqpJ1aTNZkph9i0nhxOVxcnCd8Qg
A952ds9i4TBP7Yn+eHnKPbTdaY93cKheTURKJ1Jp6DEyhyyRREzjprFwcSyfXBumnjQg1n4T/HkK
IXzUduFtuX0I2TcwMUoknwtreqhjpvzSluVp2WQJvBbwvn/cN/ih9NgJ4V//cRKP+YDi8+f5TJYu
5fRjwcqoJZFwVwWbWgzQQbwEIXA3OO4OluYVYkI8raO5mMNqszq28uNyMpoEHJqCJqU1f/flLRGQ
//Hu8/9tJhEF0kBmCtZocE61PEOKwTe2gR/MIyT7Ybmfh169c8X4aJvqq9eJswopn/QNv66t6j3p
xnDkaLAh5AKQj3oGu+QKnlfOYizoT5bXHvsoaeGrdnzI+ZMuA8pyt6jNaY1pBv3JvBeWj16b6WvF
1YpLDJ5wTyjEhZ11oN/SHnK/2JK0M2B675k2CvXQwlDbDXaMXHrIMpCvw2xc0DxkHFXuPdKpyE8d
MN+wLIhxolTHuOYRQgfujrKUTZc+G7S9iT6+X0exDnODZGejBsvRDWG/9eZcTB1aEHwK3A3ZRIwD
F/oEGNz8/yCLZC1D4iIDxx/mc1szZ7SEwJhtgUWiuDiWxIiWP4fkJBRY0PPm1o7LT4gGHnUgs9FZ
3ObPgLbl1rJZjjg90n5M+pBtxzycsW4BBWY5J1Asp8q/NsIZGTBL10UsASZOwQOH1TYP9h5/vCIJ
AG79bFkvItNf5w0xirEymehFZEkVx3IEjT2U9vcsQPWRpTbpp8rb6aPqTsvGRMG3teFirVwy3E5m
WUlIdubgEoGDn77wm4B6N6NNO52ihqk6iyvE9qmPwSyOIGKwkjRaVj3Lybhsyvl4Xm6FkVYfWgAD
iOiBh9tz6mdQwcJZNtN8aLwpR3GVNVRhnoI5blQ5L3oet8fldxCpzH/9IlRzpNDetM5mKehEX4ki
Gy8s9SaSMFtk6EFc7wN9ehmQJwEMze5GTZpXfd5UQKaUJsZd04QfdJslHU3nX88Ztba3Ywch4lDY
FzDu3WrS9K0sWTBlVCQujqTSlSJFXV6A8aE5C/iey3NG1l9gWv7orZYxo9L2FvC9vZ50ZJz0QWet
AgQFe2xiUCLKPCPCwzxA4moOEBN2RlcXDFC+HV4rmxqEPSgPLvL8rYpyQ/XqidoCFdyaSZKYP7Re
0+MqtRmNw0TjGs7OAg135Vqzpq8eKIIqNtWlda1zB8UjmbKr8lLKF8QHXf3xR6GMEKFPQw2JghvK
GQJgozo+yMDRd3HL6rnvRwvPWCOMK0OmuHa1cjdC0lAA/X4Jk2o6qEpDNUDmUssSa+VK7VOFd6pR
wB+0IjtLP5eonmq/2iBcRQOAXdoYss80x9EE6+mrqqZ+iwAFHVYv36I6u8+SgqpD08V7VTHH1gkw
LCeoBNGFjPDyjCuRnTmW9sYxmpjlCa4c8lnqaI3zFUb8vzbuIJyVKSeDePuL6FxnF0oP/GytI2cf
q/ScGQD+1dQyBwk6ABJc6hDxbOxRiNNCxl9uWbHYasSCH5CQZ2dzkunPjSspchLtDHrC/T6MboR9
MttGXtGsijEAWGCZaF/mW9W8WW69PxE2MA0GP4djRscUSxov0UOL2V9pZ5v31y3vsrzYMqIPDfV1
mCCac+os4ZxEETc4S+abnmtoh9EKN+gGgHbo6+XR903dF+7PP8rrWU5nEz1idCZTtIG8Xng7KGrm
Kwl18lPg65KcP4G2BwpI7Y/AsidGGw7OvsJ71dXtV4orFm9gEEPQ773eD8/lyBnjleaWSwG/SzMD
VLWTzoXzWDKq9rMWLNMsTDBp7wCRSfqzQbSSFffgcjMmkwbwd0swrrVaUuxsRoGVaZNkFuqc3s3H
qE3BIlBgc9pXswD8aMp2Bx3mOUpY4ybS+9gn0l+nZgmL1zxQblU3Iia+paXlr4Y5wsvsS1pv9ZZ4
OWjg1DBPZpJ+Nsh+GHvqGFTSOqcG8zozwXS8Lia7LK2bN8+l5y3brTeYz7H3ao0UxiPbitck/75w
yRYIRNoZ+ESlq0Abit9oJZ2YygmRjG0G1QLEXxVGz6EO/Y1iBjRtJbdDkX1MmxhKH8yG3FRcZBnx
7NBeNQ1I5dam3JbH97IBLpCGc4ctfO6yzxHgM8a1O3PUYNHo2V0hNH2OycbbMp/sxRZI0JZxsDwa
+UB1qGKyMEGFirF51W5e3iRlbaOGW+b73UmKtD3PZdl51m8ipXe1kuaXeyDTg/why8Y6xKV0Stuv
XBl6ElXuUm040ce/H4ph38fhazXSY/PS55bGKQcW7SxnVfdgBV2yLP0oCQjf4ghgpNxDcyPfMCBR
wkT8O/FmHdVFhOnsozbaN2VBxRgvCMw/0qBcBsXAxlBk57hboUMngsb+cwNzZdOZmFgZADmDZygE
J7CosIfqk36tfP9Ta1CmnMHeVXacU+bKLPpS0glws3COPL6lBd0c7V4TJZRoWt5e+lABqFcprDs/
vzkGCaURHLrB+9a5+Q3nMi2FLvqCcGM7m8xKs+OK9uBLjEFJAwy/yLHAGOZZgw5Ezv0qm3PyYKEA
eYcXsTco+RWxtrI8JPqWuFAIRC4o9Wvvd3vVM/0knIAuxIXyuSWGW/pDE90havhV7fptKKerhEif
9MG5EcGH2jGeSHb1Xftbbd6SDI059b+noae4RgP5WA1efB41QNQ2wM3V1JkEtcyb5dayUSbOolEy
lmZhDOjDIDXFZcqWWBMCZZF9FDYk+hiZJZX+MKSzHq4wCgCcyYOKc1zpe6jED6o6eJLZ2zCiZddn
oo9Te/08OeN+07jTJiLpetWL1sPXp4Z1TIVR9VbFGo6Rtw8S81PI3IPQSxgwLOc25rzOpFbBj9lS
LT3V80aEPWWpcow5O5t6iz33pkADRKaoTioo6pPhsY6NnFxSUGC6tmxc131osqneAYhjvhjNk7lR
muW0boavzqSTyZCxiFngsijFDtJ3x31Y+rOcgNQCy2f+vTw53MVNlp6ouJbYNNjg72aGBhemXWeU
mtdZFSM9iTCUxpwreQi4sbJwHrk553AyM3M0R+eHp0EHNcdGtDbhpiCCcQ3QDSiVN5G42Q86EYUz
ZSeYNxlLnpP+2Zzn2+2kPcmcb5Jr8yVveVGd0TAIEZUtdN4F3stiDZv6cnOIS/841FsjSf1tI4OP
oof6Q6O2Zra4gHgXyLBi1yCeR5Whpa6pzkPAZE+ojFL8PENFC19x1ShYz7zfzw37qPcBQeBtT7f3
/b9fWME09uh0M7bM5oYssSQpzBCGSSbAhjA/ttxaNpooLqSNZcyPgEAyVXEPgxtu/XT6ZFo4/mil
f7A7IzpzLTAowVFkKnKXJl2BDTZX6lVv8N2Y3dwsZPrrzOAoSoHqFLjmtBojmyaQY3A1mjfBxAlL
dgxBUJgslw0Uq630tRiG9PwNm6nINylTHioBsUAvqVHGMmLw46X5kmoMi9shxR2M57LelDXRxo3q
NA4A5tqsvVhuRA4hTA0jKjd5cAEl96339P/FenkbteM/iPVMGyzH36n1Pn4hEgwxfpH/Wa/3689+
CfYMw/kvVGkwVWwUdijiAK78wrQYwvovGj0zs1ggyPtFaLE8CC3Agt0/wVsakArhf/8vy/4vmzRZ
0zMN4VqWwaf7v//nbfjfwffiF1qo+e3+X1BDf0V/WGj+HNoqBggZQ0eqbM08oD+hP6ZiqpTWKOch
0e1ok9fJeGxaUrMCfQ7yzvJtZtprgkaQIXtGsqdTcs51vdgVvZGdmlJWJOV6hzhV+lVLkx9/2pP/
AYQkZiLKO4hp+XSexyhK75VqkrB/AzEF9mClbthaD46BzngqrCtsJsIMSGk+RqnxUFj+o22QsZmj
c9+MZKVR2DeMgwoai+A2Vp9JAO3Pn7iOSju++BPzO310UeMbfXin/GiXZTluRIwVZuF//YeP/1eY
0q+PTz1Cl9IBMm3PO/9PO5c89KSvCwMCr4eqop6KGFR/XFHBItqinCz6rzQ07kN9pcz+0xjo7X1r
iHPmuOHFDK3oIoL0VLUyv7nFDO1HByZb48UrayR/mkRz52e7CLjqseuaR+GK5kwQHqtlegtmqbuX
TEsf/uE7zbv8rz+JO6OGdLhDHsfg798JuWWQe3FqPnCg5/u60dEx1G6wY3BG1klNzA0N+5JwfOzK
RM5R0BVZ1UbIetLyKW7J6kWSL3QG9rrz4sq4WfJZROiRBSq6RyeFQBvkBkod/C9//9EX2tC/fXTO
HQscEkik37FeOQIIFZQIzQzA87qjxY/kdvTIjlZpFvmsDrrwTDMe7+6YXAlxGD6XxPSQ4G7bWneI
qYBti5oJ4xCArTVVwfoi6aM9MQMozaLorMXiitU6Wo8uZjJBrfJOaua2LXqdeBiv2bguEeoxfaaT
X7jpjmNDkeITwoiRAqSY0dD9z4S3xXGFAbOnbUaVItprfVkcXPPODma1oFUEh8mfwoeS5hsxECWO
FM84st67RaHjXZcNkFO3c7K9DbiAyrF+HYcqorEKitAASWz5pGD1QTF+9ljZrCTUGMQU6hqzVNoy
VAz7RveRudDk2OHC7e6WW33S3ZN9SdaXqTWPphDFDd/vsTA8eouk45BWt+qd5NmBR7lG6WOwhLWQ
G9HlOg6NXm8QE34bncE7ZlHziua9X02YUB9Co8SU1NT/wFsS/+lQddA5246wkSNbv7HMJFVCxbVd
PGhCXTpXofOVCD39maozOyVwZtzggchjMaJ7iWxzC8pxQtJVsHgQdHvCotwrD31VgiEuVcZDr22C
ZIYReWi3ptq7enbuffz7w1T8lT43jxqucDwGZlpNfHLvt1HD0bBAEtllPMyKXgbu8DFInDsIyMgy
HcKfq1zE/PDEIEtX5ldSQ0ElJU+N90X3dHF2MEVLZqeHXlomLRYP/E5IMHmFGHUMVfQPwDjjP+xl
05CmdAkbZVj4fYzuqIUmVTIYD5kvq3sdB6Uck89RT6lGFWotJZkicS5P+D8v8GKTixHEL1Ei2+Pf
7zdzFpX/dnqbKARcC6yZdOns/XW09UeSQnSUBg8q756qxLAu9cc0RAVFTRJNpaY+ZN2npMgtul4J
AkPg+m0vxN2yKylrojbr01udz6nzo1oHa02PxbGsctbUjWFvoli78OPQdMzzQzdkCCui7hHAenHL
SevpfcPbYaMHI+JW+kXT8vGkxelrnNBV//uv+p8OEdPULaYUxAmY/zaSCQuzJpRW/aEZojdL4VLr
gQmuptp0N2lsP45N8oPUzAdNQ5Bdorv6DMBl7sUQWxehuS/jVu1HOdXH0BVnnPD6XG8c9pNHlnCl
5cHq7z+w8+8XctdlcsE1g3+uLX4zBBhlTKHZ7MQDYhy5EVnE4tQ19lR/3sqRwC1pU4WqCIFGg5HY
SAbIt0OiYh2Ja6NXbd8D+zG2xE2/2bKTFyNMko0ti8+WTh+UC3DPEGrSCBTxXT+ZGvKPzkR09dEh
rg9goUmTuCAbKOd/oEtjnkLPsTYwCcJdrZtYZww3uyiyYi86OYpeUJxdMTwmupCXNum8rYyJktZm
VGjSEYYuuxtciiNXBXkXD1O70XNxn0PA+qHRHsqj0njQlHsyY2hoRcyq2QvMFxoBNQ3DwjrZmKbM
PBuuvkOxKgvrrTV/KVGT8Pz3+/03stsylrhAHNgN4OYoGf02BNIh9pUcPeOBpgRlIHfqHkl3Ls4T
sT50EJzhkcxtWhPML2igTdiZ+/HoFCMCTS2rD5lu+TsFN2ySuNxy7aaU2a5tllvrWA867LvhbGwd
z+jdsW2g1ZDerqwUDmZzVjJB3T7ko/UU5I4HxCi+S7TceZZSW6e5OE+mEldZlPqqGkF/CHwDE1LB
Uhaz2mUy1zO6PAsViYBcB1d97JbbDCEfKIVa/cMR+huc7+eeMlGGW7rF/rJ/Z25qg1Cd41vGw1Dm
H60K4a9U4SsZXSSjkwKwkQ7SRPRLFTFmWXa2RzKNVNYDuR7KM6j/uUE6XnOTXNS//w2d32eRjm4z
prFw0CH0SfiPfx3XsjYg9hJn+kNfmsUZhkNz76EeWnnJC/psealdbLca5jOtpERlUDzZ+xWRjtIp
tfVy+EIp6Q64wW2oF5p5Jda3WEX0hy/EKl8nMQtgfSfdYwTWSFQgvA3PCcAmFcLkMw+BsvTH3vzY
O1wXtR420FQ61oFssC/46PsjOGtMtRF5lzalL4uS1IAmkwhJbxVW4BIsIHx0Fjj4TQoH+kxby8hD
h+1EAzXywt28tl3nVoLtJPDIZsZtQyaDuTENY7wlyZc4GdWFAMYyZWhm7lEwVxcfEM8aO5bhSNtK
zN5e0Nfr0LOCdROIZo2abtqaoC826DDTfxp/8Vn9drFhuQQd0zUZ1bBaOfK3AW2SiecCKQweAFoV
t4x2yM6imrG289ClP3ex7epb5A8tIUSjPGIdP3lmHj5TU6mPUDUAXbl4jOrkZpPMYlH6nGAJlRXT
RgMmiFvLcI1gpt3ZAW6Y2PlKWhVrm7gD/+X1+q1oop1qk+ReNz61bWU8Jv7w0naOflXFPU3cO71D
+skOQ0YR129odPcYYXAx0e0PH/tOOE9Zq51IQoaIEJP7nFvboYuGneSUXiHdUtd85Cthv2GuGhNX
4wU6SHk9PitSySFMPLpRSr8/ZJbUEerrSKK9JP3dEq0qar4x3+s16RvZYIl1k7s94IBkIDV7vkVj
dciskzvHIgegkC/ED2/1ZEju7KrfZsWMoNdqd4+JFs+WqlaNTZWqlINxCBLx6E2of8a16SjkblDy
kL58RMhZH2IKMkPtFdspIZW4BvWCqoPQQtBKaETd6C6gGbOq4rLDu9S4e94W4DuxeZu291mMQVJZ
JTY6X70Yq9XApPdWpa9jbRhHlbezK0kPts4AyaDSxotXGiQGwhDzmA/UBDdSmC0DSt4qvo2SSJjB
95ytOWRvk0pGPP4h39O2ENWqCw3o6C5dZyqo78woJA4maag2mT1pNS78ApydxXYw5JoA0O+xAK2s
980t61J978DX39QKP8KkqQer5+jh503RKbjfjFjz93U4atepr0g80btb3HnmfdfGn8lf+ZLLPITy
Q4romI8rrhnGsZPOvVX7r3UcTvdRQS5HkUWb2uCAiAm408qmIBPTSXd20XyzcFUjUZzAKnbopOq2
OBbEZZ/52QgEwZPExNg4mDYS3LRJbhF6hm1cUnbUk7TEbuzcl5wqhwG38LXcsP7x914eXmShvkuj
kNQSmviKGY9Wo2M2pNM1zc0fowYynbeZMlUfpSGzs/BwP+hOtU59rrdehfN7avrs6pfNVUWuvtIt
OTy4jaM2pdAofPK1HGpBdzJFE5bJEGdBhNarQJ2O3BwCE4Iw9HY+q7BgOoLJSm59+qNIOcGA0noH
Q69uHp/ZZ8pVBM1wHVGnbJQNtyIS1HRgYKEQIMKORo7pnFunU/u+xpzDQ/VdOAUNGexYwCdTsFvp
yJzrFJd2YcOBDS2HQ00fPkB34MDQ9ZzSgCY/Dhrfv5sOZeO1YIss/T6lY3Y/TmN/H5PYmKEGbtlJ
tL6BEiDGQ3lA0imdveBWdv6pnZPHs9D5onzscxgeDxHBindG2lV7GhHEUtgawgA5zQkoZOGK2nsb
oWmlnfkZaKuG0rnx0WnTnqAg3ehEwyfTyZwCxtqw/e628XDz5o1bkr1R4QnZsbZzz37oJ/tuSL/R
sQrup7Zvj5rw77HWr7Vqsp6LvLnWtR9cI2yfKzRC3cEI6w+EbIonh/ZAqI3TLdL3LrWHFQ0XYhQ5
bBFXT99GDHj7YsJKYrQe3Hl6RkzG6DJR7D6X9ktYshZKppD+oEUstDe598tcJoijuwYbz81361sQ
+uEhoHW1R608K7RN5nddhTW+iZ1t2HQogegHVg64UVUMnyug/oDqwif48FvfdhBsmdOrHRJvl1Uu
HRtVAYbq3OK5t+7KmKiEpDLuGKfCjcJN2AgMKG7Y+DvAFbQ6M0zxDk5MoxvqQ9hp38PWMI/0qu+J
eQjBkSjrxTAEoDDAb4OkHUJNmYr30nD4001W7/Vp3A8C9RyrWSrmkapOLIvKn3dFM1BeXp4hGfeO
UZm0pFn5YOdy0rfTrMX5eZ+4GhpmZIuR4Yp4b5ZNLJtwgMfiorodoNicVGXXf9rUHuz80j66CyFo
YJTdulJ8W4rtlsm8yHH9dpPYLhzfeeMCPDj5tGFAS3aHyojWS1Jg2HfdXogM4I42brOx+/Lz4TC6
hI5I9ljt1KmeN5nptycFm5GKiR1v0oquT2b5UFuZyUYDgfPAJekJLZvQIOpB09mgOH5zSO/ZoXeG
G+QRcy8Kfdz1efoSWMFL7SAykh3MO4+EUaI56UaBRZipuqG3MedGgIuchaVVp+PaGZ9EyECdCTxw
GlHQarCP3RLmOPd5lmbPb3cRu6Ji1UBfuV4Tb3uLfCOEER/IJkZsOuvOls3S5nm/W4+adeiaeE0H
rGIZyYZrcTk3xH7dCnoTHdVyPwZOUxtaA9sxvwMh8RSnFmGrRFys3dTV9j2DPfYRWgyh8DYAF8gv
cIpnw6IO2gXk9HTJeK9HJNxqkrSOqtC2rvFdLwEX9DHQed3Gp+t2BvgNh2ToaqrWFjakzYAAadtW
vT43MNayj4sb+W5ti0ktcPGW0tP+0nvNfuoj+qkWvV/VIWv2Sc1Bfg3fuvSxxdroB3HtkO4Vgcyo
MnYU9YpTX+s/NE/74glSVTR3JlewwiXg8ljH/baeM+QbvCBB129dpjgXmYz50S7Co6y49qeWUUFQ
+kKC7K6Xudq0E/DCZmZFowwDb0d2Cmt1Mt/JqHfsiJAhII176LX2JqPbtiYr5Exp6JDP0p904bhG
c48vmTdcvo5eUDf75aF4Jskur1tuLY+9v/bn3/6PT7+/g038FJJbLVz//n9mcJgwUv7rvykr1Pze
OGBvmsG3y8uT5TWi6nB/5e6pHGcl2fubk5M0gyOq7zUSkGm7PFEwPE1Q9Vp+kYm13vIOyzPvf7e8
93I3CaBIgD7dGMGobewaQEqaD7uYmO9zITHHkQ0xrmTRfotjf68NeDyZp+F/9hDwrxw/IkRl3kxC
1GsV6+bajlsG/JHg4ZGWZm5IJN+eIRA1JiwvbRe1nJPITeJ1rDgsQTGsFG9hHDmk7oX2Ke8qG5Ws
PYdd2cTram341NMZJ5FofnrZoPOxT9IlU1xUpbX2gM1a6+UZroIElcTxuY7jCc0Pr1seWjbL3czO
rYNm25vmX09CM/j1sjKFcNXpsbd5/wNm8jMeiM5DBs78YKOExdfaHrME0Zpdc/GEWNaINTJoArUn
uHavQe8/2ZmNwXceQ3xctbPkhZtQuRs6xovMbnlg2fT0c/XtIrsrSiZhqjK9zSJ3XDbeLIF8vxvC
2+GCYHGIvD8oZ7X1+933v1te/X53uTUEDTlpjWTM6fXJ2igXDTeAK06JxELkNM/Zn0GhRju0oLTC
vWzITu8bjPaoft7vj7Mg8n+8uzzRzoLK95eAYZXj+v3+b++wPMF0AN4isVWbUFHr+PnqLCu8Xzcn
c+BTvP9lM6tFbS45MLQZ5RF3+DL648O/v+z9P9VIBv/TZ1qe+O11Szfs/bE/ffHlmd/+pPcqbTuZ
V3yX9zXl0xb86bznBuWaM45q3k2lPzXt0yIh9bMESMKyZ8qky7PDpEMhmDFJy2/2/osudxEFzSLU
ImX78/by8PtLl1vLzxsVXTBRZJn/oOsMbVzDe532ZkwQri6Y9yNUhowF+bhiIa7m8aceexti16KH
nETcvC76SG8ZOpya1ZFRYQUbgN7ZOfHBSyLSkmK0bOqlTf1+34dps9YgRa1wPxMQM9msMP6QWi4y
WFsYAXUJHwFxBjxJwxOmAyda9uryu9RMfHeiKp5LVnVHf57BiPkHntqXNGq3yw78bfcvj/3pJyqX
w/TnXn+/6SfEWLKyUp+lCt5cLaKLZUfFeSxw2U+K0HCvcvMHhVt+wImySSd7eCwS/DqrkhWXDomC
vNZdhPRk7/i+ws5CD9NKemjVMLO3Zds2e5J18nXBVJLc46m+0oK4onisPtr3muObF5k/+IYdHFFj
HgM9cJE0BcFKhcZXIi2sW1Xoz3bfRUfR3hSRqRivrYcKmN+BQstXJASNPd5AZqZbiyGYax5doqaq
t4WonGukcH7UuJDd1HqO+yomxVt+LRisSJ2MZ2sY4V9axLV+iLzPVZ0bt0L1JG5bpn/UR+2c+lgJ
Gkf/7IXS2XUIxQ+tND7ZSTBtRzxCSmQElgZteUf6wK5WOZhv3R92ec+CXrPGL4Q/fs41kMZRTAVK
11k80WESzA0ANdQNpE8zcYkgMIvh6BnD20QDGHGg5u39oAnuoXfPjGbi9x7iYPxgO4V7HHP3W+5n
UJ0bjMg+VqKVq3uPVR5EjxDDqn3ZxS8dMLgtzeGURE+g4OZYyG1MSOEXgS1/bRrEDzVBdOw5Ge4C
cLxrQMndroqKqxfrH23UaVxifXyO2UCyAkm1BOmqdVTnb1qu59euHGIujfGBOug9A1J1tiZ0+GmU
3uLY6Y6ABR+Ig8+eVQeJxrasr4MY9Q91etBNGyMXjBFoTBiepRj3aNMJ4py6+OhLiDljwqUwrshU
N6kZ8Hu8TS6B8R65thF5l7k/JDu6Qz+ygjplomNk1JvcWNsVSqRZBxleIDbnHySWJs18HppafiFc
T4P3rMTBKIJ071brsh3UJXEYFGyjqe5FM5JN0RhEcBseoVcSVSJavFHzpy2hV3fdiBwLd/T4GIX1
AfYE1mdbPYh2oIRiwjMHH5WcAwiAHGoxCz0udBp+vsnygyPYQp/uUGCsw3Sv2odWxclGdZa8pF35
Iehc42gV0RHubQrYjxqibpdyU/vYc2U32ueh1z6TVZRYD+OQeBciQtVKz8LuHBlfNU0DY9bRThgb
TCrWRLSi71T20XTsvXffeasJtwfDRXnzKGLDP5PNt8wLolvsGR/o3zCDZYW+M4x+y9ldQEPgwBr7
DKBRnaPid59CUnUv2ZeJlvOH1vsqyvFxjHL/wYisz2ZlDffB4NuocMcrLbzsZrsLAQ5YRg0XHsBD
86EGWfeEl/yaijq+EID2BgvSI7k2nNO2sp6kVPpIHp61ieb6s9TSba/HwxaCDOz8pviAF6g8sj7F
m6Hp+8gcLp010r+IumNJ38TBR3vuDKJ3hYj5dOzgVe2TyJOO00tcpvVzMsBaEMN9Yu4CYBgPMiPh
tnBOWmSnlIrpihqpyxQJTnM8jcMeA5K+p2kDaaZLg1WoBfpFAsPdFyn9gyqHD+eRzp7bBN4LrqsE
rdiYRQzr3E7ex6ET6QVK2rTuhMIjMVEjHHW4/KZvmWcmXsM6R1V4MCpQLwhSfSNXa7ySr2PPJ2e1
j0K9bl+1ondXCMD9Kz7772Obv4alu+Ml+c4UPke3rkpyH5V6RHrwJGpoffie1caf0ApbzMroxX/1
cFbc8lLeFFC84+hqn2bDzq0tMfSOIex5EypEkk7ZhbYr7qzi2Rua5xYI+S4o3UNhT9c4K18Lrb45
dj3sdZ9eqzd80tvE2BRIabaYF3yQG3CrzO861nbDq78Yr8LPJ9y+2hYiS+kq4zkaP0fY8o5FZ33u
hXIOKu4eWzv+YSdxfRhS+ibIyso0Czcda9nnhg71ik5DfczGRxnBzMKx42DIyqenvqPCaOb8ALhO
9i6rVmjS2gsRTQfXvYg0Fs+hKTF/Yg22K4FoWHo40zVSYEbZ6ecx0I9FSDaBPX6crKoh17Zpb7Bs
4i0ELo/Y3CedeMRLkIN1HcKBHCCkwZrPCnDUXNhL1KNWDuyIObUu11PtCpLRalX5JBpJSQsqPO6a
bAMkXV2y6WvRj/WDpFynRP/EVM7ZYtDbD2k/vmLtu5pmemnMOHwiVC/cG2FcnaqmLolE78MXzfS7
B1enEDZ5yH/I8HjoxrdIWDVeWwfxfzVBIUo4aKlGYtuJe1TT7kCwRhf01ICS8mFsuabJFFeqmht9
nBD1QU0PXUvAyvKIbwb1GY/Y9yT20oNjobscC2evD/kFjr92mBrmUGKKwk3jc8KURbyPSv4fK+7K
axAPatfbPeeFmrXvcRK/jEAB64DU4FFm8R05VHP+ekbHw6vZDHDMMzs9oZisIQSYkFOwRDVcGFyn
hGDWjt8cu72NhUEg2xh9QeHoHoN8HrYzatFjDrioZlLJ1KvGLwnBfq1GRA+qPUzMoe5dp92fTICM
CJSBrugdaCpdt7SnFIc/wJQfOdbY/8femSw3bq3Z+lUq7hwn0OyNZsoWbEVRFCXlBCEpU+j7Hk9f
H2RXlI+Pb2Tc+R04I9N2SiIJbPzNWt+6FzLax6qJ48JLwmudwAOpQ3+r5tF0wer4bgRjfiIMSCVB
xFD3zaNisQQ0S7EhnSgElgnYpxfWthwzn3k37MiGqehsSIe19MxohctXgY9bScxMhi/2tmnOtVL/
znAePmdEC29jrTmJyEE8NOkLZ4iHc9U/+sUb33La9bwLG/LqXwOzIhMROg54/Q5b3mgAQsEVhha0
spZFZj03eUx5oUicNJVnLbQ4fvETPCy2iV0y6PV6U4EvXxkYZjYFTlVQAeCTEFS+CpE8d70gwYYR
q+OVzWoMsRGEAcwEmemIywR2hd4HbMn0E7ddsYwUw8Iwl7i9MdpbxsIMV/AXqeY7yzvtrFotLr6t
kab9m5GR/WpK/5dfsZnL2TM9DoNCWdkER8u5DH5n4ppJnnAJl6sutPGNaxz/lDBcFeP0oE1GtHfo
lfvGqh8mTRJt5Q/3kK6ZCTLp2p7Znnzfk7Alxmk7jQ7RvAJXrPMzLIdkq3bcrg0ConVkkQcQN9Vq
GI11VAvrRRVfVHWJC5LdAqhK6PvQFr9Y5lxlq6s/DSVkkOyYLzy9inU8WisNUuFjkVjPwZRO74Fv
eosWmyzXR0nNSM7zQcQm3BsdexK2kQD+a+/scHXxCFXvapl9WEWxdkiT33sh6U+jmBTGbF57nPzA
ORZm+qCZMA4m1CPrMGlDt47pNCpq6SOteOvE1qNSz5WXl7gtJKttrNmPU5nh/JrHJSqJMezWinwD
e7iACWOuArDijIXhiwVpjwAiAhnlxRG2Vz/5Yc+2aZmYGLO1btX3g39QIRcs4rhXiYUGjtGTxG1n
qX2RWb/1LCYYSR8eWAm6jLKZq4jprSTE4lByGNSsY2AFMYbLDaKV0bZ5+7I1rhGamWUiQauUSk21
bMbJjmUVf3tgYZdQ7AcJVm3V0Y+IEpgXi0FdRM+FBdStUZtk3QCXgZ1mX4rBGTHCq2/ExRarROOB
YrFUzYaOSCBq+poHHxkYw89SamRQb4qefM4I+9ihjJ0LKtAHHTreSiuzXUy09hKM+SpMpXUpo/yt
0OJD2BbKVtX0Go6UBWua7du2Rj2+oKyK0EQ0HTbs9AoertshzgcvoNhfFDyYE6oag7wjpt2g9TuT
Z9sD+qddVfZUFZ2dMcId3s2aBYxQ2vBZqvFDKhD3Dx5lkwlQNaxKQo7hYti5IbnpYTk3iXnOAgPn
YfxDFqP1K6u9d5G/hfCAr2akPiSt8UZE1IwTLF4yJ9b2jS7StV7UI/VmTyB0JKWraO0hj/uCmAqk
fgRQpcCW6IB5sCC37NIzWqx9MH/NVDbJkqQKcpxuHagZQwFmTEoQPMkAZ42t2teY85doJbC6eUNK
2oh2DnEhQvOi07caeJY1atsvZuPXIMh4s3KLjw9nmlmYozv52lveeyfKo3pPMum2ivzprIaoDarh
Ahvb8tO3kuiIi04Ey0Iry4J0i3wiYsUwF4VReWtbYY5vtItcA+3tjc1lbOyWvBcIt+LJLBNxwiEp
l4Ov5Sc96B7JtoZbYoYnx0vGZYFqapNoOCOJsSE6xg623/JMP0yg0itBsuF8XTIvqVlySEhMA+kq
eUDILRjLpR0rw/mjm+0dLU7tb3nJbEaxCaI892P9CQhiKVhQHzu7d1W7nnatSawF78LICnjK+Mrh
6vsaRya7ArVfYOvtv5AhbgOt5O/Ggm0/y5rFoLOuDgdqSlUcAPOT0QSkBBkOcfKsjvcm6lHTS7Vr
sPDvga0c2dLk5G38UAqEmjZDyAuCaELgS57337/EiF1PZTri5bJal8ovPU6phEgEcJR9froUYO92
id0sA2xYLu3NrcZf2MSvdSWQSjpgtDyz8DYC3QgMD3qQ77VTrnf7P/B2Xnn/czSQKMbOj5VDfopo
1o78f91mRG46QVA+ZvQj+GZ1UoN42LgxkTBs/F0OA1zUdfxYxrF28CNTbEiMOYyGxQeuSuUkHLKo
vVI3V9qgXEU//qK/rl1llB/6gIMnUrLA7QMQevREh0TKVxZ89s6OoamEtvozn4oebVCmbFQh60Pb
YtDhvnGLjmytoFZgCCitt1L1BpUuCB4jE8yFcmbwokqcpehBByVOWu4YAYMLbvhjUIBENvJR3SuW
g0MLF/C6BtFC6KHSb+mIweBwcy0Z2ySHLFej9ZhOFzNJldUstGkrdjdZiMVIc0gOQp+A+mpdd63L
IsJ4kflPdaI+GvP+2NCN7ajDX7hm6kNtXBumGo9x7JyVgilNo6rppg3U4TLqwaJpyEngMg0XgOrE
o3SUA/OFRS2i7JQ0xibzU8M1VSLPaQmDzVQ4lAhemy5hM6h7PVLaZZeQDa8h69r4WUpouQhfamaK
J1ll3lL6M+NTH8J1EljONhhVDCW26LeKRZ1ZoPo98MVG4XGLjeXomrWJ2q0idUaZByRJU/8EUeOR
mOZfdL97CELPuQ+NhkQ5U7UDz91mERVAHbDMHlWEgftMaJSkiUhd2L7G2rASdHISs5gXl+c0yctt
ExsR7rCCeCkjIsZzXJhKo1/FGP3Ke3asfp0N29iTkFwwB0FlSJJl1mhfSq0axNGnIMKr8qEnvn5l
huF+4ipdDkBR3cxkfR7Py+3AS7SzAsm1zoNjwcqL5QrBZOyHBsLWnf4STNHeZD6jBP1DX5vPBQBE
0xjDDeGxzaoFnIS4A4hJ5MyxjX57svzkQSmxlJpzQ+KXMiL0uiU0INhYXaz/7DsLzA4uSE+0+nPP
kQiQKrzhEmXx21nnstbLH07abSqRfEJe8+nH9adSKqEbe6godMcAuGq06WNrUpGAMNh4SuGtcwes
wmgXoOGS7IL80th5FXdDUgRrijGQb40ZrS1mD0vUOtEKLeXcMvRtWLHyrHUEdFZ30ocSUVSury2g
MG5VYFs1ONNQfGdARaAUk9dDURJpWjTbzYkxHxM27UXllgHiyylE7FgY/c3ADMxuFruUnRIOMkR4
MZp47w1BvdE9G9NeC1S8hcPRwpRa1pgh2d+p7w4VlCwr3uO4eO3iWNm3Uo+umsEypFjboiLJebYk
2DbNC85Nk/uVjJ3O9z8EDB7WjFef4+JMUMpXOupLwjZxaMfksdWBAyugQ3BZQ7EFnAHOv6LVW7JH
UTZdEu79qI6XFkSwoz0+AIHP6BtJvDQDsqrt+lmJMmc98w13rOAN1EwTWUwe1AI7Z2cPEcbaxw38
yCRu9U2ThxoLJ7HhjgYwXHGjVuzyPOVBz+ZAqEqs/UhtDyrgUhmgbkoufjMEu2I+ZrGRk/VoBQWI
vvIpTmBadmRQscJ30XmnLHzF5o/5mlpfI4eKuoLa/DBOtAuVkkSbCdLdWFTAm2ackUiK+sHoLzyN
wqNSW6/fI5jEgixL0ozmxm9GTvCANSEIypcNt9skcOkbHfRmP263SvUrrGTCOLUXl6zrfsrUPDgA
6dd1pKLUJ/hlaQ3ySdaQNctcIpsoR6qD3HnsHG3cxUVFz2oMHlPS4ouX/WgABE4zX1/VjEyXBqkh
i6yQFEcdU5R+lnAEnvqj0aII+EqsIrttID8aA9dOkJkPeqvuwxG8BczZbYGIG852NhFZ45EyaGEt
YwXHHtwokquuJc92F16dwRc73wexJDoKEFPt0o3q5GKTp/I81FaLIXuZqWfAhONeFsavFonFUUsl
KE2weY6DeiJUKy43x+yXUaoMION4woVUKqsptIi4g3RBZsJcYHRoHOtCnoK4S6GkeQ89XFPbyuV7
X5z0KbCPRsocKY1wn8ho+hkr0DJI8eV6AlS1a0Ny6QA6/PoWw3uD/ZEVOLoXzKpA6Enb26q8SKA5
U/1g9gTP6s9yGPqvySBti44JcZzo3E77oOAKH5pJZ+5XDcnJsPML5AeGjXlibKIceWrM3Qy8qseW
3lanvIcC7GvZlbmtviTR0FpRTT0TMBES9KqgHgilfURw9CaKojqUPh6J1hLhuoL7ALWQqKGxrFE8
2AOrj4qsSc9cjmqKJomIR69rVTbbDrt9xw9uIysJpLroQ7JcW0alKVeoikmOV7UjSERx8pBFQ+jo
xfg0JkGxk0HlbxgryeX36DHyS7JdmoseD0zplTFGABq9ljTDx8hU7p3H/sVG80k8VvFQh7N40VFW
usH2NOs1f98718KKrMP3L4kiuObq9JoAQUW5KX4F9KgIh1HPLXolex+jM1Vyfsxic3iJQwvdabDO
yC56MLLYuRXCeUq4EQ5+7azNeg5slTHDOPKsADAGzQNKuPpBL+yt46kJZ/xatRm7KphsLCf5Kp0O
wHox8SCri5MRp+qBJUuzG6eKgiQPmr1E86/FyrFM2uQ5HKL4sfrQ63KbEV30zNNZO2ZjADGy3AoF
a7OKsn4NsIGVDQlEJ0fDZT3F9XaoExsRRzWRHcVhoVVXWhTFVfuCQIsQhWHA/kO1q9BVfw6BEhzK
jtM+NpSnrOFPeitXY6M5pzGNSV8NLST3Fclgmv4jLPHoa2nFHWWXEZwbprzhoEOp1pBFZIOLx4EZ
VqCTWKyXSwY2oTtGROOAj/NcFCLIhcaU2VIKd78zM7yleWOuFK98UmsD57wWbJrAsK4ZrmOjQauX
29o5Bc8G4RgFTVfU1yy2mK7B2SZSJzoUubQhIjMo1EIyf0ol2OaDrj4EWX7nLSjWYqIEHw3tYgS8
fDKzqOWzNN2UdmQu28wSK4OKeItGt9rbTFgCAmeckqjaMVE+lB7qdgZqY2PlVbYpwjs5ioMbeBhi
m8zsGKyGJy+Lg6WfdM0xsX3CxoY2PVfxB+73VWjr6XvEabowkK/g+PFPRdz060w3oo3UIk4jM4Su
MWDiUHrNeJUk6DHqeInzxMMrq9yMoinONSTApSXmSOxKW+G/h680dNnFG74ylvLrLqC7YOQzghAD
ITDExMda2WulFvU+xzKGNE9FRhOSS6h6WXNqs4IwMkn/oBPz3HfyhOlInkwn/kz9Mtnl9qg8sOx/
chJWH4zrqjMeX1v1gOZV1RPPHAe6WWrhu197NVwlBZem2zlX5t7xk6J8JWOTb9kZdksxtzp9ER8H
JiOnZEal237I1RaFcFZi4yHCZ0wWgEWoYv38xx/0jusCSfZSCRHsgdmzDoqBYFXJevDeQvAm05zd
Qr3nIiHO8Gg0soEgOgLlrybL/TZc6D0VlF7TUbIqyre2irwRgs2x7FhZ6b6SH/sxesF1z+vS1EvO
wqoOCD9PhlJZWoVWMYnS3e9OkZeA6hcEt1U3fL4R570tGwS2prXVZ6u7pY4ePTrDuyEaLtKn4/S9
xyrQhgd+Aip0e9wkvZ6sYy8f1mh+tzkf1pKaRluhDgXyPJXvUxp1m6FFwkGqrwnNMH7z5/PEsjw4
F43y6IN/QZ8+Di46RmVFGUmS5Viuaaofk8zoT+wNlG3Zk7BYzmvHAkSN2zto9gRBo9lcsWaUxUhi
okXR8nBg2GWTqDM6i6yJKUvrnNx3k+ETz+FSq9FkWdk68upDKYHu1AWyua7Db8ZrQpPYdFu7ZSDn
D9q9m/Owy/6TAWYMcWUMNl6f2kutqKyFIHB6YeiNcSx67VCoU/RAn1zQCoSknQaSXUQGFDRLfQau
jdRuDPQ7Jt3MWF1p9eNNRCJ69Dmy/HFE1GKNT30t+T/U0EZXRmJiMZdnIQl8k35kuIDRKFJYkeSj
vfIquIQFFppRC/SbZfBKkfCmglQMwAAQ3Ozil2nEYqdQF5+zHvpjKFaggM0fBh5Fa04faI2Gg6m1
D9p8eMILbF2Vz00p9WVVjMQWoe5YgduuiOi1mN+lhw41Hy5akosGjEELFNTOkSXWPvfhh3TMM5bm
wKi3bqJmXyC3YKdpngu7CVcTDdeR0KYXz/wx+NAY+bCew96GqRhW/QIIGeoCc6DvBIyzCYT+TF7k
h9DL/uzZWz11gEpLGqDCc6g/zPQ6BRiSh2qbEbPzplvKuk/Dp1Tvs7XSms1lytOdKKNlLoMEPA6b
uXi28xdwh9xGIxZaEIXCA0fXzrqIDtZ4a4lzWI154nBAJuMDoUsItMz+TdoGLxKAuJ4brkKndEzE
B1xCMrVaf8VSggjLGlISG0wfKrYZHBpY4MAEYu+ekp1pB7hHMg0KfjbTj2AyMA0hUg7lgvBXEEYL
Eu4ZwTb9oR27/nLzESsdpIDAEd0pnUro9gSsyrgiosWcAFcYrEqI/tjpWfqMVHo4kNnWH0Y2RUMt
jX3bx+WpQrCydezpwzL87A9O0vfvclmQNhJrd7+sCmg0+bT3CXTef/9umABDDcrILCmpT5bCYNvE
aNtIdAKV5o1LXUc2BgoJ5XSbX3vsQ2yS+ZizLkCWGDmAEa0Mv0I8abex8qtlaWFjh9QpFlA0hlPF
+v7bXpaxXn2aok+EWA+l8Mw3EKCUhNpbMVjt1UjC4mD1JeZ3ICeFqVgHg4R27CsMA+t8Ould0z8a
0Q9kifKpEfFWjE6HwKxVl+khL+p2peU6tKXmKw/T14DKf8v6gaku6nUeypO1obbdszKj/krDfegP
r0JNOeYC6DGOPRMnUgjLsz5i8GGTe+DbT5MgfBilNOpygl5RXtvkMwfdLXAi/agEnJSMod7hWS8j
tHoL1BRfWiMhDEpu40o1Z71KQ2yGuKfacEWeRzhPlH9G4ZRuNU9ZjbrU9nKSJ+HZwCwa3LuOaFdR
SHKkY3eHinXRwfFIrW2h9fYFNl6RU3UbTYtdw8kBEhrPPr73PWWSuWrYcjM95enQWNPiD4lspZ/D
YiTiaxYuZ4oNdDdMmmXSpvWywEe3Rt9tb+qU6UnYG8oSOB275OLWJjYYGJtTIlM9jOdsp5ZRNjbL
uCUTpx4YmFeOxlixbzxs6XG0ruFgstrL5SM5vgn6VDInT2ggvWejLlEUcdovHRNFSmglzEaz8R1p
eOmqcg+Jw4SqyqPG0JV1WKv6s51Yv8DeuD3PzW3K5iVt6xLVux3iumSmO0lis7IxdxFW9W6PBCEL
GDyXnWv0quoq6QdGl3zb5eFDwEB2gbMECFttrmuz38ZtZH32bp1Xa3i47TXXqwc7gP9WSSWBT878
E7DEnLJAwnYQOxqVtq49lF1zImNjQvL1mjJSI41aWJwvcJ71wmo2vUeXZyGaGJ2sXLtO0uB7gWm6
GXxnQNGXJqchaz+HSGMu6cU7Y7SeS20G5Vsxad0CTCiZpv26KSQDVdaVVNIA0m1HO9GgPFaeVu0L
Wb35hnrW8zq9NARrGmHvn2pbu4xtAFxHTUj/zVNSgckeb9RMZR/G/on+b9Y89mdFwIitpvr67Sdo
hHZDwZnvmoa6SIjoKaryzp0y894IK6G1tkZcKspP2fOkSAHCrZXRcbDb9Nj02DotzUQzjvDF3v2q
bA5hN84CUvmH8fn/x5f9hoiiW+ac5/V/zy+7BvnPX/+1q5P37OdfmSh//sU/mSiW9i80B7pmQncz
ddtRsbn/yUThP9mOENjJLegk1l+wKPq/+Bv4iGGWwNzHHP9//ut/sCh8OVybZKvBRZH/L0gU0/p3
A77Ea2nbLA8MfgZ+LsOaHe9/wXaUld9WUDxzJv0o/3U/+MGVa6q30W50RB75BeoFPbpByniXzZQ5
+GLwvaIdZ4+2aRPrHC1bP70Q130jxusQ6vLVRr5AnXK06ygmLWVR42tMvfhk5SoZS9TI0YnImV2d
nw0ZPhK1TbNPlpcEX9Yx/XWcriF3DL635U3XcDDtvVY8Nj3+WOwu3Fw9nhjPd/2UMw5C1KpBib3Q
jSSF4AZdGz7LvZ1O+ArBhA88nkpFMOBg76NEdblQ2aR1mvxijnHIlB95zCwtCdS7Epln9KkT7BXG
2g1NKPSKRd7F4XKWmUXj3LXU1rlIuhiBoXaJkwSwkfWzYyVcMX5dsNBla1YLptPpSfc5qakMDVYA
ZdXCbuN7475zrPRXP45XBr5rQh9+jXJlGRQq3vzUatHwhcoTwgUPJGt3osSn0OHdtAZllWXdY68S
rNwkJ5z9JGvl/JViJUqVinO8hJV1VkL1EGJSyx31wtzgHigEjNLKeWQu9fqmSrU7DPsNhQ0cpXHL
Y+IE5eOLXTEAqfDFq1G22e1ND+RrG/trsDceZpfcPls01OkQM2SN3jVJclrPy4yzExvja6B6O93f
OXGzEWG7EXp8asfpItjbRBz2gF8ZnYT7CjpbN0UntjBcFeGp0JYiiRlxt5tGNGDMLFdPyNBh6Kul
zrnXSbe2zNeSWBNLwbQx8YgaXyD8IfYVwbxcjAnmzA+DDHaeqR28Urh95q+ZERC5KujRDBs8Dt85
r8mRSQZtFTYzOtV4jbvk3ZfJ0QdLy8ldBNIlk3QfZeRZ6P5erWLG2toFYOK9Zc4dT/EHPM4v6Qdf
ZTNc57cRKui9tLmoxXTTyi3ckc9RhXWLzyJRh+0IFbaytVWSAYsjtMo3+quTVRlhD/1hYoGGDhEH
lOHsWRRfBnJb2zHE+APMTJ7zSZ51LIr4Zw5aIFzfHw8IM0FdUFqoAwLMwWB9hWJITvf5mpxKOTeq
SyHDvSeHT7vAbA5HD8m6GYy0zOI1MOL91GtLo4hPVRm9f3+Pcc5CG41LHZZkWkAUakv/y6ttEILs
SfwhebfUgaa5Xs+jeDq4FdD6THD9NeMFByf2g/BVttFXFaPHMZpNSqK5OiYnRcR7g/s8HUOoODEK
sfHO0G0JWpGaFfMlVIq4bzbw6FCBVk9szLoIvV3ZXUXS3iolPXXzcWB/DMF0d6YWUzawkuGq85FU
ZvJed2/O2Oybfrpb5XSfP8FWHQ9wmU44at7nN2a+HjW/v1phv1Ly6Y62c9VpdH2IFOaXRKuLNKxC
XCZcCcGGwcN06Wv10uj9Nvc3+pDufKPi61Urh9eDC3odEUkCs/+1Huq1g60hFPaHM6e3cCawnXki
Omg1X9tzhzD/bHBPmQZ2zS3UIPNN+jaKMsLDOQooFg4mcrHJ415v03aT1snXIJhJhK99V6+1cLjp
WrOZLyanJGc91O9e4zPYvmNE3Bqd9UqMCdeLOt1V2BGK8+QXyHtQMylRtcmNlmN6ulhs1AM53FKS
uBp8xelwUdrxbkX9FqsQp0wevtu+8tI5/uORzDqi09TPoCqWIaZPYu/I5VDNs2ENn470njPZLxy0
ek02MtnTGN33B8UnsHCkHTXP2tovlIvX50eDgAoTLBL5eG45xXuK47OQ3W0q1UshFuUw/1a60pgO
xofJbBK51b6pDLfUk1Na8rMP3B5jwCXBO23OixdMvdVD204Hp2huNVKJiZRiFsuHiRth/kcJw02O
gczg8hogQjOXnocNn7U3XAauzUq0t5IkB2LaCljb07rCVjAfVmE9V+xIVmDgJzN/8DYf2GKoVn4e
PTg82ZpoumtR+t6U5bPu3dt0uBkewp5QDJ968KsOnZ0/mOf5lpzPBNUhwiPis+MmqnXuMU0Lw2Xn
269tW5QLLeNJ44jXspUuz0SMaWpzxek315Qe1I1L0ETv5EHdkozTzWnhDlML94bJrcYE0Om5P4Jj
FQDmiInKsc7fd5w2nDWdrYBHCF6jKGd02+laJcqqY3+6MCOYkcFoPE86cGG/0KP9oDTM7EbDJf3K
W6qSDJeIwCz2g66MtM8IhewOnvbCarziaLRoc/TeZMmf+cc4IE05HEd1jdHNiC1Iuf5sQphGN0KY
lgYlyWlt/JoOw8XJY/b3kIobrf5hkOi+MDxYryzqeOhl+PV4zjYKGtoBfreuTaSF3sjt6/Za1MP9
Q4X4x+++/904heO2Twk5sszHMIj0DXM4Y596IdyO+Xffvyii+vOPBJjxYy/UDAclSp0/MZqO5b8w
nxhWndEcMSh4e9XBo5coCWQsSarS0qkmbf/9Sz+W2j6NRLPxJvmCcWsBMMcjQA1SR568BKFer2kV
+r3tFP4u7WJI3R2Nkhreob4Eu5F+wg4mjhB2GWVDLKONIYY8nG6KIREwQ2nrBc+ARa682vWXWZmb
eEgQN0pkNc2KLZFVrkaLf9PQ8RaA1NOasKWZZMcCiin19y+tPjQHfriJISOJA0E1bCiKIubKHp96
uEmU4JLlIl9Tf93JO0nk+yShW/IUWJeB/Y7lwV6XKJT2Ydb+CAd7mWHEJHbPWdCqYXAw0XCTUn5n
WtisiqLPkNGaMceNOscpNnDMuLAJ3ftMlHjfZUDPRQE1hFwGjOJuXoyvbWEEC7Bw+6ji8OAWQH15
JWn06rOh5WZbjx6FjpD2W6KmzQMqCbCmNLj12ub4G3S2zGNsvVqKeZZpf9Or8TbjiBLUdyXjqkmG
7yEmtr46CDPe/6Wo/wc4n/afZbKjkxZsQv8zLWlpf+NUhehQWmgkuQuy56uMUTcnN/AON89GqYmC
kvlNSR01WOVvQG7a3+KFZxiKjhMQPwS0Fs02/0ZEcUTfZuZokeft02IaiDOZd+2SlZlyvlDohFEN
gwRNhWOe51LpNy98Znv8L2hq7g/mBGXb4idQdQc44b/3Bz0SYiPC/eLqDUU8Z00WNERvFQSdXwno
uZpG+F7Tvg6PoUwPleBUo7ANovF36K1/J8P8+YPY9FUUbQR4WH/7BHwjw3tTexn0tP4mh+4qqUwS
5WBb6sNYUBgQLGLhcbdLSYJAtc6S9pox0M40nj4JBasjWCWKdWH9hmE292j/+RY5plTBPiGS+DtW
soj9fopGMsqclhZKzQ5GYKDPDNPl0PcUoZLQs7j9+L68i5r6PBk/qcQYTV9yGQEyGz6NgAPguzy0
5XTxt7qpvMAwujc8ugwWO+ZIGUJtZ6bjrO3fziWI6TBHiTDGcQPMVbracKckqPcC8LCpepkM6VZ8
Fr1vsxgjKizorhGxgpp4JdSSkYfEDNhus3bcVnZ9Lcd+zoRDy+lRwxLM2nnkEFUblZSE0mBFnfp3
xR8/40l9MQdxdpgNWkZ1sbX26hUpC8mWLx+9VzmhoVSJkGSwKnLVLBKA09AreFTlA7E/PdM7Es9+
wzT6p8tDaCrjOlNTpf5NEftLH6snBAflushcRHsMTOZAloTwhY/vynq4a031GwQb/LF/+NzBks1d
O3S5/2CwOb1m05tyZ5LfTbYOo5t0Y0bGPcr7K0FZl40t4vdx1txOSFjVtkPiEu5LkRL5wKXbyZ02
PQV1tsvy05R2V8fBOKdn0O/mi0GlIE268WKg36xs/YH5NMqBaWFmzEZbHh19dpw4DxHaHuavy/Jh
AwxMdqYLyP40dwUA4fZOkO41nXF1jwfHmu4dXVWK4gAzPYvTH2atgUrvt/T3WxElJxLAsdJ9MIuj
TCHNxzEt6EWsJJhIuuGom+uhtxkrapKdUYGZakHUcoGqK2m5iryTZzM0o9f/1BrMSVRSeJHXkF8e
sni495Z3m+mXHS0YFbjxqrPnpCFaJ9J4q2hH8yR8n4vWpui3kUzOJFq+QH/5xD5zE1lIyx5cAYCC
cpZER3e8x76MTni/yI0Vr3ou3b4DlAB+U4m+II+7xDYjB2k3Y5G8ayxBLYKBjMuAPDgYpTtyaneN
/Wp2KE1p96hYDiQbcbuSX/jdJ+Wmi3OHYzfYl9njoPPQ4nUoPfWb6cNTJFQRpr+ldTOT7tOzxRlz
WP+bS/vf8Ut/nHzCwpmiqbaly79zzSZLyUuhGJk7t29zSzfwsWt3yyte5pdMCp6b/ea0/adTX6qU
nITNWYRAzv/9L3dTpY+MiMXIYRvTkNU0pohNf/NkUf/hlgVQqzOi5VdH/ztWChIQqwQQMC5EOCwU
smaIk0y3OTa39NGkMQqC1FteJ9SPo12z/lIPdRB/zVV25UwH1GnrEKCJI6E16IwjFP0c0/Z0uni1
OAhJxdvDnzkwZV7WUfRhm3ybsotPNhWdgJAxH8RxOtxbX793EUd1Re4UsdTrYkxPNdyS770Inz/6
wnc4PCgsmkOOvGPuyyBg30FwneNCuAPytarOTtK6Tv3gShqd+YeU1CGYbM+jYd6QGHHJrDu7eC6Y
MGB7m8LZhxadnL69QT58RQtwINTglFXGKdD9tVKPh7ltaoLwpE4WK/nqyOVxIKvJ9hh91MwLMHuR
GA5OcOjyF621ygWejnU7UHoRhfcleVwgcyGNBcbrEO/RBi7I+dvbCVm2zBXmb6dWHDRdJF8zs70B
Jl3HpfXK2Ho5NyXOAPqDn8Xz+tt8ggv6td9dBv9Q4HCJOZAsKS+E+DtTE79JM+RjmrlawuMzS7tl
XpIFEDb0TZUFMEiJ1UOeKA3Rz3xGygCFti52waA86c4yWYmpO1e0eR2tYSvMcyvsfd3cZT4tgRm4
c+vWdRcCMK7Y9464so+oNd4clu9F1jCSU8+REb6MNuw1EO48snhL+6zdidDb5Az+WHYuWp0zr2QE
0HHnU43ORUVbDdfWk+f5VC2n7pPcngXMA8yp/afFyZ9ymFlGfhJsJ2Ak7BUhKT6GrcZwgemdp7CP
srur1rbAlYZNmv+Ym1QrjvYVdEo5NZArJzS+7RYu1nWeipnFcC8D9UKDN6DEMxiWzdWYB2vHp5lb
+PL83+yd2XLbSpqtnwgVSCAx3RKcJ0mkJNu6QciyjXlOjE9/PnB3RXftPqfqBU5dKGyXt4MSicx/
WOtbhdqGAkh7097yfvgiCHq3FEFWu4wszO9eMq7Iw0Mz7uy6cni3Lb5jNlsX1m8vFSM65f5MLWTV
lVLrf/9G/19OMQq35X/CBM0q/jZoHsLaydRAUh2IknXr9StZgWRxhmG3fMhNNT5LG2hO+B8+X4b1
rzjOx/HpUj5zQ4MScv/X8VlLc4JE1RV7zAvveZPhs8q4Hld91m0GnTcjA6Y1wLVkfpYSWBmYct9Q
8FRY6ZYJp8GDYrbWqpuNddExsqLIThlrNrrwl1pM2D9tBikSMtZSL7kMSp3xeZluFKn7vfcIZQbY
vxwZQ3zpNG3XIgNC6OUM9EPs6PZ4uL9gEl4ROq0lwz0yw1ewBC9WrmMgTo8JH7oEZ2hYDKsmR0Jd
o6LMLxM2QCK1biFFD/UEgS1fxnIZFbybCSFKw7zpVQqlkX48mW9jNp1yh3NjeYZDM/1cvmdz1t9n
ob8nM6EebDTb9KfmZJdJ0vbx36ZQBSKHPBekjGOTHZdCxxlRmvGxb+lcF0xGnV0xU7lW8J15IE9s
735fJhRhrxNFSAKqKa9A0f4s4xC3H58KKvNfeCt3PUxQQRiQGP406E8VSDMbcf1qmuevXCfKnZMI
vRkURRaQ11nxVC5l3WwVn7POTmGYINyRe6DLoYC9yNYLzE1Luwvy7TiBfI5c/VJlTGIToizG9LOb
nOsytcYQ4S/TpqkO0QBKXGndmt7ra/mmPZOKJRXPtRYfdYdpWtLdlhs+5tlA2XQNg+l5+X1lTKSf
rmLGRU0XXwrGybhSL1GbrogdHtlbtn4ZRDBuMrlfTt9lslbSL2ILecJi/Whip+7VnYYv5PX3meGM
6PS7dlxO3Y4hObL8i8HqQMzJp4yTC9Zgms3oU0pelWZxQjN9zfvJn4LE2qbhycLpsEza8oK/wNNb
6NZ3rvBTknF9UF1W0R3F5HkpmEQ2vctMfk/CaFMitRbp/NVHSACoJpAwHLU+ARrLHJG0OsOe/dAh
bC7cLrM2pTLGi+ylyz3V7bGqptPjA8/SYykjsaPux4GfJ6eXZCogi2KzdONZ5VzZxq6ZIfpGDkaT
Z6qQig7SuvZtvy7CLx21IRm2arNMXxMu1WqkdwDhcPRIbHNKxgut079nMxseIHObHltaNve7vmbq
zHG8zAnnKvj9708tYTr/u8qn27Sg6ixJLuajivkfpVA2mUltSCvft870RSTwDcn/wQzemHMx8OiQ
jCzNqNthnMbOX/CMpjxIy+x5+WAhIcdqqugBgLixTRqyW5Zaj2P78Q84xs86ocBt4j9AXL4SF4GN
NV65vO9e6q11UJOrbEibM/MgxNMvqUZamk7a8BhrBpgs7pyi0eRGz9TKG7tpb9YVS/yue84JJd+F
BnxAq6JkdudLUcbfxTJFQvpMYJOdN1th1J9V4wG2xYoKWCZ7bQimXKmS2aZuVsPqWjAs8AGrY0Uq
d2QRMQnv7oma3r2aFrH/ozdmRSR7/mc5X1DAHsokwcwOu51T3ZbqtDE4nJYz5x5qOgz1hgSn6FN3
qUL64X2xm42J3KsK1ao49ggCljscnAnncLsF2L7GOndajkCvyy6IB7fL89c63l2Y9569BvwOACQp
1rR44VzTGuNjf4KouSnZCSyfitQBH8I/4jHvbxgvL5MBjXVCaozHpdOQbf8qUntvldPXlPMCmNvn
E2HqntjiZ6AKKrsbIWm1o6/FNOx6HI92gVK+bv9kqns17fF5eaCV88/S///v3f/T3l2IBQX//967
X+KvKA4//yWHhG358h/9187dNf4haSsQKzOaWQoA6s7/2rl7+j+kTjECDsqydUva1Cr/DCNx/yHY
gxue7Zk2M7dl0PffW3dI9azIXfnPXf3fwkf+fRjJ3woiwzWFyYHiMFOk7NXNvw206lEbVQ1n5KQF
4o7wqLwEcw9AA9tnOXg/RzE2R70rIxJqlQ7HJp6fmnqKTh4gh8fvOiiijDi8lylr5Ese5d/rckaT
tvzOAoCDHC7Kt6IKv2Su/y6M9qXUNHmOaDD8WVSEXRUBLcRgb7opyhG92wTu1OyUtbwDcWblKKbr
or6NY/+jwjKPK7+/tU0bPrEsM9+CBOWaNuotAbPueCiH/Imf9XMLMAXFtR1vbTso22WQQdpYlwcn
1lZ73CPgQQ0UioG+y40wfBFW16+niTCNeOkAs3mIPm1V7/OxH7YmA+T1NIriXqfEY02Ba2CHLORB
RUGwAlksX2ZSyH2sR88QTbV7nljs/lr9Zexlc4otjRddfwFzHu5OjjVtJr1ljYZ8VdbG9BHqeuV7
S4q5k1hUpDn1m2RYQrHBNoB0IXbJen/Pw2of1q53djvksFmU5oegB+3K20eElmk6Vxeq21oELZYl
kcB4lf1TJRHhFWo6CKX14ITGbSVD8B10aeduaL27OyMZJ1di1/eI0NsUI29pENQ+NLgwY4xMeEXb
/mwr+27rUbDD0kt8ti2KJ85kBKG5fR7VtIeO7J6HdjxiEWbyafXulpVScE0IP9fC5jk2/hSz0GLo
ikvUnGa2Pt/dQUek8WzPvC2RFb64g854zulvc6A7N5qC3WQDWkJbN2KkyyC9Dpb14mVi11sJ6g2l
fcBUSTaolupTQO8Ecvg9zBV5yz02lUivECp6g285KDOmxRHPzMLyjdExDj0BqnvXEIDmjdSXky6e
W28c/KFPUHwUoPwm86kT1fCfBg5/awQYMPCcucsQ2zXQ//39gXPbbiAefW5Og410tQ9KQmiDRe+9
KGCp4lrW9wfLjO8qCsWhiNsfBJS1MGsTIqnCPPgPk31anuUR/x/DdV4RsHomxhZdiu1xEvzrmEWL
kS5rXQlEJoyGQ5bm6PgtuExZNdy6NJcHvU8hOWKH9d3O/siFrr0ElXVqoATWntl8KynpMMOKjcow
55P0TYBxHoQfgxzONpd8LmEvYBehXjaT8NX7qjxrwnrOLKPvktwXTDZXkstvVyRuAA6BNkcRudXj
LGxBtF5s0vJqKpOt6vgPQ7ui1eQSRrzQUgVVtMbS0Uj0s7r5yZkSkmTyPTxGB4oRm/6igpwg7VPU
m/FGFwhJkyYcr1I/KDPIf5KkauEhgHNra9GlkXPyGnbqjLraOTmB4+Ko7pdFIcxYKexLqonwwvQX
wGHFRLmrInUBTnQ3Ju1j8MLp5jbmxmr09xTj7rnEVGsbmnyeG2zVLGthMA5Ql71+rZLKeNX9qEwL
7M6jflhUAiMr0X2kPIR/IEUPMhoPQnPyfT/8wbundnXSvZHpyMMdE3tRmxqICi+6TgWp9d0S4RCG
CSVg4m3M/EcOyH4TD4W1kZmHQCkXn57bkltazDbix+4bWvAGX0yaHhJoCVXuZTBMl/TwCtJMpKK1
lregxeb8JBeL3MPW1aRm/1I43aY1igMvqWSISb3kLuydpGUmWg/jeZw7bBRw4FHl1+jzHaImRf8L
X2rpP7S1KpphCIdyY+TOBCrEOUcWVqseJpfrtO0pgozQ9lZ6EBYfkE41PxxX6Dvi9TJyJW17J6Ou
Xivg7r4FD35ddQh2EdXTmy6EmIVs1gbTtx4B8KqfaOx6iX5eEfhHOLaXr8fWCOA+Aq/wKm+jQNes
ZCTlyZinV76nJ4ALd+jQ3iaRcX9pBcXgXLPB6EZxzSRLlQ7UL6s6yBSRQhHrSYiMAa4+wRCvxqqq
eDp8PBTO1lkstY1KfKP01ClClVouunIrcF7wxaXbZDBTbJRokOtF4R5a8VMjPGLZ3bfa4jOQeXgS
mYx8Wt4U70JsaE0lAPMMMTCB4K51GmmokVMz4oFPmXvpzSIs0KapLbzS23kjwIDCbEi07gioHCWJ
AVX72iqUyC6Bno7GDRC02nSZ4HwUciwOmrSptCvrbo5CPs3dtgJ8cmhN4wuDQOU/3ItpHLya0nnH
9bEkhANy1fDTga4ozxOxeehMIJmNz5l0MfemxbVKGm0dGLq3CYr43RCFiVmq4nGIoM0myNpgytJ6
tVNvrjDjbEtF9hPGto6k47jAlUct4ALbVm6QbnFPRX7LLVWPjXUPmwwX74Pmkb1Qk7Rs23S59mLQ
ANOEl91ty7ewn37KqiM/3Qyfkwa9Oso7uDnNdBvjIt7VMvvwNIlyeTl56rn5iHQIZX2k4cW1mve+
8N7aztJWgjnCbiw0uQbhGu9IaT7piTauibkhlA1tjRW8Ot33xsPZYolnpWsgqsToABgLFXg2wlg8
W20S29h3gx6f6Q+QRBDnu0Mf9VXFmbyaXzkREdQMOYMN8PCW+DPEOZ/FFrt7G/2K29jePMgNRRA8
R3azFwWYM7NHsd/Fkf8446pU8jBIiozWwacy9uo0qRiVBV6gXFgwjYfmoxyGZK/lvl21MaMk9VHl
Zb1GsliuALm4q6Q3dumUaL43WeYhSXjIDDkd2cAwnh7ATgQgla38ZgWms+301sFEYF0VIL/t44nM
zdiPpqi8gkY5Vi0FVdOSGtA3Heqysnrpm8AP5dycq6kiS1MxJOTigFRQq9+54bbXvOuWVkvbB0Z1
DRrhPnt66D277tTgNRpQSg8wHnuzw925pkMmMGTOzaNd2x+I58sVlon0ZsNOlNWEjySkhC3j6KC8
xX2W59iKtMUxanuvQWba+4JYCzObHaB76xqt09pJiB8twsIgSDuBmIz3ZD0s/sLUTQ5EVyHeBIi7
nTrnzzDw/EUqJVXCRf/YF+Zvm9MYlgQKeilG6dteiB5o4G9QlQR+EliAjkPXolMOf6VM+cBNxAIx
VPlDDyQTWFxQpZOqU8Fhcm1wwcCEmUmrrJQ40z0cMgkMW+nWSiz2JSITq+2yFSqLawpc+tBCiTcJ
NG0zI9hgRy1PSkq5tc3sU5s7FN22iQJsdsJnJ8QaGesUZJndnnvUZaz3FJfRE96NaY3sHTW7jpu2
7qS1ms1i9gv8L5tSVNdBj2pkfq4kBmT47BQZe4gQYLYrZWwI00A06KqzzZnG6A2AkMVPbPF8Dds2
UEwF3YgLYqHs1KbD96bxMEoNZqDTNIz9E8RlQBb7Myixl4dz8/G7IQW+LR3sj1w1xVpxxd4zI9pb
84y+xeqxRcLq7nMyz/mMpWsdl9dGhOMB1keA7cy3dH1num7wLa8605/6Ot+qUX96+OwQkHib2YLU
6FTZpp/CbtNMtCV9Cyy4COXb1HzgRlKgCzhg4+Wo7RhdbOzZ0kG6t/FBdLDU0AmfDTcg06MS26E1
DO70Nl3bdccV3zCWi6KbUu7vR+JNamjite3FsUNrcc4oaalbGuIlKvK8HHGtTPHKy0kY58a/x1BX
OKLhKqYR7yBDlF0Y1m8tTNddzHAPIUuAwatu5/XDABUPRnxlJ/SeDl215ijS42ET5pZ3VbVGFlv9
JM30T8ysZR9F5NjzWZVgzl7GKGIwlnIZzOIrtLOTlbo1sfYkpfOQ8RCueaEjcAJ+uJCdt5lTaDeu
LmlPYP4aRiIcu3s5txmpJBpeuChzDpaX/3CyGht2bL/MUV3cqgYOlDt2clPmHRETrCpiyxtvMUjc
jUg4LMyMFMlUs42VGzINXMKdWsfYeM2wjr1SPecjTvzeJsQ1YvF/enzpCjArCSJEA/DfyWlQr0aK
MLnF2t55Fre/Y4CR6w+dqnEZk5XIOcx3sh/r0dqptuh9ZVvl+a8Gsomd+VZkpFhYuIuWLLsK9w4q
7Zm5LNUggVRMwabGJLEgWvy0cxADozbCfR+op6wh+6IaGIg6IPCwiYwJUDsgVHOe/Q4CWAJa3w/8
VcDKdhjJQ+wgAR8NxmlQoH48PpVkO6B2HaJzqltPXlVXz1Ed5mQcW9XWsMafER2Sn6iGpNBGN7aD
R+VdyanaVk79zaC78wdUOoi/rQprIdb1vrDlJ6+Ml8cAah1S069B1ee7pAdAwSQNGos5HJ3l6Fdu
W2zCRTZYGOmBqGebNpQkjXEIuLewuZWFOTP1rxSaxnL5pM9sQvOfpBO014TPKNvXa+MeoLMQuA6+
7MD+4QZcJQGilJ1CzfsaO0M/yib+LePyJy2uPI1t7eyFQd/QIyNOKiA3Y5PgzEkHm0QMM/1A8uJn
k+X6jBgdLjkeZf4clBM8i7UddKRVmFq2qhezZ2gczL4X574zfgrI9VooQThMhrHpqhn6bjHMOBI9
c+3EAfS3SGIk1amtLBdOUokdDhU+fld0ai+BdKBTDF6+a9s+OFsfLifbFcf4zWQQoS3yvCwoSOgs
3UMGM4o1YDz6QaE3q7khVnIcPwxQYuZLqWx3P+Ud7tnRuBIpDoha2wuUg7g78xoOF+UHd4V5/GKl
r1+zPozWEi/3uiCyxkQVAJmd4jqwwx9AX1EwK+OuXCi2bETO4TQ4Z5MfFiRSHERGEiJVT4pm5YSJ
2LWgB3lX0IJUwDPz0mT+2hzkLIYthAU0mS2KKisC11In70Fc2j7eO+SA9vIUeAzk0YlNaxhEP4O0
Nc8W0MMVILuTSJPpqhjhF+4lGzIS3yPP3OsI/s/CMi7kuKNvGJzPYJydFysw8l03Iz7ODUu/6NTc
27Smtg7lM05/DzdDE20AqyCQzmP5TpV7zxBPO0ZzGAt1pQZIz67FHDVunyZhRlsg1qj0GeQIp86O
5HOZUMYSlmRgR0/AJKy8qU4gFVJsm+PJqqV1EanV/lXNFQYetygJL1ng6FvLpnPQmEWvFLX7JtfN
eOdMrXfWWQkNiStOjy8zHAkp06cgEvqmwSK+6RQcLjS1exvsAqbx4Vdq8CQNDNgZoJSr0Yq0G9vd
8jQ0bb9rl7FbXC2Dr9kDHb0MbzxQijQUAlrBhAGwJGA7wPTNOYXNFI4C2afLr2qRr4M+zo6eBDpQ
lYhhIresz1Ro7t4U4imO9eTGfLJ4QrVLh8ZB4OM9nDD3CThwY/dpBkn6zLNC8I6OxtzsaB4rA0cE
kpqnOh2CM6wYYax6NCXbBUt2otRPT4XLZde46P6EPgfHJhMA+gxFqIlyk6/ZRt6Muz2/MQAVezF1
YmMoLYQj7sfY7LeyCH4EncrP4KGWvG/bW6NtdI+dRRvRs9H0ZWNor0NafKPSBeGYTtD9AV5h6839
zCuDTV3F05Mg+H0TZgHC5rnOTymzB4gtKbb9cvIzMzVB+REfWnji5IIZe4Kp5N3JSrj2I2FBiBrD
XdyF8Ws4FvA1FK8F80r0yik9n6cy/HUeZOzc9doBPVw3HAnIpg/IdohbdfAmcY0nL+WEadIw+5Ne
LpFu8ENcEuwZ69Yf5cx6NUaKwcysL3caaSoQqoN7T8e+NS0v2WcRdu5pLLVDmrqHxzedmOm2DL3C
nxrjYrqNuDw+K0qIA93wC8FZ1XOFMG/1GEJWhp2eZkYZaxkQB2P30DQEOMw66J9mwsv0Ynim+yJm
KW3RMI+IGgZ3ol52kjXDQMrgVr9E9dvsELnaMA24NJp9w/U++LUF2qnU9K2oPXmuL0r9TuaoPMcD
xxIRiIrhnsHF2+TJrqH0Wltx7JxKK2j8yTt0lhdeelIpmBJC0zMS+EELB3tEGUKGoQL3G/ItYTHA
V1vyTrVu+4qHcGRfkqo9sI8rfCdYAxB7LqCoAh9TeHwlpgFZ9wIHMPWkWuutW6+LecgJ5QJ4PffB
Le8YRqZSNvuMA53bFvMCYZa/i9yrTu1AiFpEGBWxS0LbBZ25xsicn7JRgZMzAE4OGDZPjy+yNOBf
DsPd6g3n1A9kl7Ew7vaPAsTVmiPsiHzdtqM4mmJJK5vFoSR9iPg1PVs/koSpUsw8EWsWhr8rr7ih
zT0NhWZCGSw/Q7MtqR7IpTK4obaegmqehvuWoQfsAtM9aBazH+DTGG/nHnSXadX7ILl2bdq+e1n9
1lT6pROD91Zg9bKjHn54EgIXEeICd2urjxo8hTAyVhpE2lWdtu7zrLKEetd96Rxvxgc2p2dvZn3o
xuYJY/hTgw/0NNbtdxNnFGDs4WKjwvKDEQ6RJeejtMpX8hG2j0YS9yl9Y5d/V4jL/baludXyZSmr
Cj9MCVJul1AUom8+43b+XUZus/Xab2SUrWYbOJlpghoJdXTqLuVOno2znyQ24NRSg7+TddF+JuJn
QdPwJmu+OULYJmPoXGr9iypYtVkhGOpYG6g8vU9rafFICcqWUnoseuuv3EimGo0drANu+WNxai3Q
KFiGaTlqg3lTwIc2D224LoyzO1Y1Ww6adgu0mcdLqvAkgXIjxzfqHX2csXUBXa2HTNt0VMpvCZ6G
RLBXtUtTfw2tCkt0VZBHW5X65vH+U7pN60CbPd+W1TetJ/LGNWZaoaxPtsJGU4ZWE36MepowEhL+
x9vhuHT3oQFNiPXCNMXIhSHgXabC3QroHjvNg6OFOCYjZ9piZiLa6ozTzAdAHD2RIDmkRHjxc2QN
2kDhawsedK3BbdKwyMzt6c9g2PWl5WRqO7fcCiaduz4kvTDSB+uYj2zLASXvmSUl62jgIGzwmlMS
uEACCyKLyLNiRtCD9QsYVFax+WoPtDNjhTMr0SLIMWjA/NCFsWdEO9qEYVU3RBM82NrIN5mtl6tO
93p8fQU/hZApJpVOfNyYQg8PQ29+dzEUXRtp3x7Ir1kP363IsnhrPRJENKZ76sFCbINfi1iGfpg7
S88hd8d14HtWPWLqYMyFzjfT0NM43Ls24yWXyfAfpxD1WctC7d6x3HlwIx/DlC6ov7P2uFVj2m/m
Puv3wK5WSd4Y/mQXyTF/tyOm4aQikX3bUFpJu/xlNvFxmox+25l0F4WmOUerBjYiomrvzTrdAFiE
fRQGCSUW0vmaNTdsc8r/WO6ysZ1Xjs3YxpbMd5i/d5u8jlpizBaahf2RDiTntiXnzmAQfdEPNRx0
60jlJbck8fXQpPPBf7z6RMhiM9RxsCo/I9UPH56yXktOjrlgEZUEF3Pqixd9DtedSzaFCVCXNlNA
pDMAxjheAcInE/G670OKKeNVVQI7kVTxacRyz6Bnto98Tr/jj0EKI66Pyb3J59qRdY1yKr61No22
N+fPpaLN9Uoj8h8wxd5zgQfN9A5BxQHaDNqpK8naeUwkOpMzHJwVnLEETQXWS9B+7L/C8BsGNXsP
azxbuXJk4j1XM2JeL9730gyOCBnOqFVpKqUd3ckzcFdmbYa0MQtLx+yiezvJ0h8GYpgsvPknZ/li
xQ7EnlDtHkVLZIwvTtlqWy9zwhPeDl8Jd+6ZGqkcBVub8Lrd+pRU8WaZCRAm4tnpweK3mgey1Fu+
FDC7QPcsCLSIKEoUzleERfAvOaqVEi+pSAGVm38g2Zj7wuk/oJu7TDOWHMIadN2gjGlF1qhzYkyK
a00WxzGt6nNroCoiLWPxEn3oWljvyrJKmB6MwUs7xIsw/2dZK++O/QQWmaqdNdSvcp/OxJcytckI
ha99qCW9PydEiTSZZ+wq9qaga3mhD6hnNKuvFF80ZsJWwNq0w7Vs8nE3ph2W1JFQTJcI9xzLFPe4
nW+gGJIsPpb566znRNa5+UFpmDaJr2D/G7BiTYFXvVEC7XunrTZDT3oqvMLgguSf+YyBKKIbTL8D
T/LauhT9QABB9jv9frAc91kl+UdTDVtEU8ZrLX+1xLWvndBBcJXUZ2+Is21txPk2LdE8y4EpmDmr
N9sqgq3ZVAw7xGCeCHx+010+zp45s9HsAncVjvP3rEY+ZlrfzRKRhZ4MFetaZGxiALFIDDXHbp/v
cpaBRx00fcJc0zT0tV0q1pFsac+zJ5/x+bJ+wAv5baiDP0E60w4ydTsjKdvqHKXfgVDdwoTZTVpA
r5wHLhbeIg0+fdw+9xJzdmydeToE7kuNbIRApVvo0/Vhxu+MZdxAXhe5N0ARtu/1eridUwT1yQgl
KEmi75qawp3T10SCZRnI8ZYw6z5bqNNLNgWWuXJnFyCExqCufsBDcoGGzAMcIv5f7kz2osjvE1kQ
qr64YVk+gi2ni5DYsl1zeurIwDonXbkDxvccdFF/CLXIuPRZxHVCCCbPYbzjUfdZi2Hzda3uLYg+
aw0ciCECSWIKQxN6ombNCqvCKzIxp/ao5bsialdO0CYLR3aKQqJvtJIheCAHzog6OpG+QQJZgvh4
HOgYtdp9oX1jCMsKcG6mbmPns7wUNm6jARIvdjCNp9HRnfXY5ORoi5SVzcTBNScUJHXTPg15bp51
8cfwsr/W2mlChe+lCNhU3Nzd4Ru0g2ebfENoUs4MZ9796jPF9Due3VXUmOo+2rV3YpjzTD7mLwxQ
6haCe1Wuh1KvHlZqNhgxiuTPyEG1bmrzszD0VztEsm3pXrolrS/MV5On1f4UTqGvRvMJFfuWgERi
Q5LwKbG6uzTI9Kb52PRdAHSAj7lta7+I25HrCJAQK2FaidqiJ9fai6K35WfZbgXoO912jiPhiojL
xYn+BuSvplGIAMh3MRrunIGI3P4FKa9CApDwSvr8l9BFyO7BX1YptpiHrSjg3ohcx6xJac7yHdIs
NqIVefGsD7QsZybewZzdlnFWAXSOEeqxI9/K1E8qy1vZQ30GlBhcosj2kPjxqzDUzmkLa17ZY6ev
zczs9+g7vmMBehtCpgSWGbASq6OQ1T5fHr96fNHmVj/2hrYvxia8hvBH96OKftWmmZJ7kNXRtQoG
iA09Rt/HnwGzia5D26udQk+7Ytua+LZti81QOkjJTLuMr48vumGG2w49zl9/FszQjBrFhsSRY3LV
Qze5UvrPkDbz53Qskut///njV0IvbWoCOJqus9VjjXFKV7nJkQyks8S8fxnK+jcXOUdsDSuFGhKg
u1Zo66QfddxLLuDFvsv2JgPhdR0QO1+SH3XEf/thkBKAqAi2ja5n+14DoSPdolwbM7Yp4VH86vE0
b8j6FRsd4/k9ZTR57snzFrp3s+0Z9hTaTKgFqR8o5n3M4p9zfrI+cDkK5+waF0zITPBbA53Xqirj
t1Kv/hRD/G4O0Z7O/8g8GYmbN9E814xy1GTuGpMQb62RJ3KGOshiakkaPDplznp6+FUUP2y7/xQs
/whUhslW7wxYjUnmfMuExVoNXG4T2mcPtveG3o6qjdjPFajdW8seNbWcbhV6ULpmJmcrQRdHrmuH
0A7uNarsyIr8MtU/i9FrV9FHJ3467IvopOSxHMBSF7XO1qYPcxxE6dU0CteXva2vii7TVkZi5ehM
DIEfYS9lOT7JhggAaf+YBaJcBxDtLIDtR67zktkkkMqquVrEidO2dj0+J53ZGpA/1tGedgiCKqJY
ZRIdWd0LHODId1XQ05V2V20/ZmP0zbQqB90K9UFC0agpyRxPZWcn4h9Ew/CjQD6pT0XLsVtvuDR8
RseExbf8m3q2dIXtPtVgQRblT/xYwyqxzBJjbqEAVtl+4mx4HcDXBblBzvQ8ej/T0ctXBJoshXRp
oxC0hU8uJWObLVsr6uHcydZG19L6Lt9FY/4iv/uNOo+U5966e5Wzjuf41wi2HTTYtmv0yAdeSPhI
5XzNcS1XBDFnu8gdblmVXss8eGF3XPuGWpSc6Vhv7SY4GXBcWHzQnEkXBfCiAKhr69VlTeQ5ihEP
dkIfYtxvL/2Vdg5b0zZcBnom9siuioHp2/s8NKe1GRQ7GxuEPw1tudE7deRvE6uDfVvr6pORTBD/
irah75L3yIiNlbBJR64SGJQGGuvRavAgpbvRIhObu+O35eh7yvatkYLEHlR64IRnGB9tjQIiU1qI
YpPP9c1oLBKFZ2vrBiySTIjHHk6AdRziNusBsod9WG3oM3+J0XzuGqaPMijWhMovKXcK4VX824Gg
7LZxt2ZZ6W4dOHKd14bwknXFJdnsDKt4ahnwoM602dLn7lal+gdLyR/8XOPqyRxBvUc2H6pSuZTz
igV9p23YWnPHlIxRqpZoVVhpHO68PwGSCDjjBasB8pMi1e7pOQu2bCRuwQzEl9WDCiwGbvsy2w5T
8tzaS0+aYk4Cnu2tmaBx4RgLvMZsm7ttUDa3/bZICGjr45K9oWzXxRJAOOcIkzKuwyFsWNBD8K1G
rorQqc9hE6ebmjTM1GDYpBOqXtswPPk4x8iboFNUvtDSl9JNJIxe8itnzds4MWudqdOIle2RrdoF
8y1MGlfWoUCHxVyvBruKIfvoP1VGDKCAktukTcZCmHxurfo1JSUcOIC1/mwjns+Dt9Iz9uDrTQh1
Tbhm4X7vSNNYNbhYJNTPjO3K9Imy6TPlRFs5ZLKtIgQ1WYu7HUjXRz0x8mGCAQjCfO8G1MbOa95h
kZiLbWC4oF8ddSlzVrWBzSCOJAK/EKBNl3pTDuCiY7vHqEURT0IiCdzVR4PkhXCYCBf73N6nAdCg
WaCkLPPwaMW8qbYOBrNNDzR235Ik/YmZqISe86comoksliHakYzwOo2n2gx+GJxEa0LdcNGP8kZA
jBORANpJlxSAOP1OhEgE6sL4qsrwveOpSzwDGlqKUB2u30fu5b+dvq12hAYGvXsIq+ZHbgMunM2e
VcN8Lhd/CcMhhhHkIHW5+j/snUdz29y6pf9K153jFICNOOhBMxOkKCra8gQlH9vIYWMj//p+QN/6
gnz6c915l6tYDLIIkcAO77vWs+xdr/VXQxF6lWohgn2+iyKEIp1b9M3rtDpTL/2GOuBLVPXkirTe
j372v4P3NrYy13ZD4+m/cR3eLO1/F6e5ruCf4bu+L3xvse/9RfguqwKAS16HREORSjx5n2qnBmlU
Ir2KyYPZm4L4IHD+FmN/uL2RHjPtLmOjD2mNyjwZOAqxJElW0OV+d3AfVPmmZ7lo8tH1Ooh8XfJ2
/n5wVjjHbkwvAZ6gJ47NUv5y/AT7VGxtKdFTz899Mkc7GMUVWJvei93dnKwLh8asBp57PcwLM7Mw
zm2HEtWcHv+iRr7+/Jj+V9mxo06AfP7v//po278doONyeD5KQ1PXP0j7+rhyOuVHYWCxzYvQvLOa
KONdNicLVdX21zGBMmDc6DiCsUXf5IDeE9Xlnw/jF40xH5Or67gaEBvDGfvwHRpWp7QI6WGAmoYm
xZytq8TZADD/QvwO4qXly6whl4ZVnv9G3vjB3ckHgKHP45sBL2Zgkf4ob458t0Yd7ARiaUkr2oVp
knhbe/Dz9bz8xZEzDChkKu83RjNz+e7/fuJ6hs34yZl7s7B+QBaQvpJWZV7YtKASeY/sC0qQtvFD
ZRzaKNlPQ8GwpcZnAvZ+VC5kDs+6TrfVHoGRVAyTH8WYZzAEe+pv5Yi5cu5OpDn2d7ZdvRcOi3i0
Dr+Tp360ky8fGO4S3XNNYXHKfJSnTgUlH5+VcSC6hvqKNgfDIhwhKMfcLHj2q4AzhDTjgEDPmoVc
h+acnxHgNihA+2mHKjEdzOq8JK64Gi6OplPTITNh97Z1e+r0xaaNfs8V2p6+MSLy+VsxQAAYVErD
gdbEqkBwca7NGK2c66wpRZPqo1JzT2v6joW38fw/PTs9G2wCWj0XVyW6j79fxLggpc4n7QQddeOV
4gLGdCK3su8+K8FK8BYhYLjpp8bJ9N0/v/ev0lveG16Dz57ENpEE//29oc/DE2X3GBi6sy1ncgIQ
aXYYNMONu5RN//ndfh2uPNv1Dc+2Hd9n2Prwbg4cYYla0gkSU/s+VPULGu/VrbqfGVhnfmtbuhm0
P1wDWGqFLjykxVgWPny0mSwklY+K0PAwdLeJlsKNbvaGsspV1S3FjqVFkFSU/SPtETI/eBGTHChi
QSkCLu1R2bjWUUT14000WtR+Ssgiu6ohhKVFUGjGgDW3kX0fKRmwhvZ/M3yYH2zBy+XgwPh0+cAs
wb0PHxkggnAacscK4pTgXmoW5T5VzdXovCgYXX88GIb2WdAIc3wOF0FVtwRLU2Nb5IiDh0KkLvcq
7JIVLjifdoYD0rp+JQE1ep7LF3B7829M878OtguqhdYuHzvz/cfP3DcHyHu1jS1LJRT4bbodticX
c2Z/NMLK2AD9mVB3eVGh/8blavyHMY8zGTgKBWg80R/nQ5fiLe9dmMG4uAdkOU8rw0O50zfZyRB0
88Omn/BbEhJkpS29rkVT24z6uELj1//mbP9Iy1m+O2CWlmdYmOYcWyxH+5elAwEApcD4ZgRkyjFe
LeqhedH8XDn/4v1cv7Ar54JjfagBN/jNlX0jwfz93F9AljaCOpeGza/DCr0uTy9jPah1/Y2aYI1y
REyfbW9fiPwR272AO1lQAg2XFo6eRmiRI5oksfPFTcxDSGzF18ZwD3NX2fe9CKjcrxOjIfxrRs0Q
OZDVExqX96NlXOeYJQaRNySJdcYp62Uf2PaMX7zX960NA7CNabnVaGovURJtBXWWFYYRe1dICNxq
cvxtAv56k1rFIzCqQyf98kRTYmn8kYcDIJ4R7GDVqGaNKYpx4plIvxTLdL8xmMuM8kuqR4/m7Kld
6tMoHIhGgDzpcaJsEjcaz1FqOvthlDXQL+1siH7CPC4OWooqSSuyR8zmMI2T7Kz6YaYv5tPsVOyo
0k6fV5AZvHPp5k9tlF07FRvszgBj/vPg+B8mbB9GgQsDQphsIG6D2V9OlzJh90jEMhjiwfJOM/5I
lAZf01h5ZJPqJy9ChkGwKaVHg42MwldapuUzaeT2kWQsmssUWSOJrtjs8r1vDNQJ0DLSLMH42En7
xSbta4VDwfzNgdu/XvG+7jLKsjwGUO39wiTKe2QrrAGDm0zURmMCCOpHF0X216JovnjaBHrIdu+y
eQ6xPpE4bZbdtfXJLWX3AAFogLhMkaNG+XBe+M5UnwXqwWZc0+wUR9I0qSumrxHdqm1Pl29vhQ2W
o5peg6KtZfifRQqgeWVohXUSOZ18B5l6YIz19bayatn3n4srjikGRn80t7kJiC6kt3yyCvEwavRC
8gbSPqLnzZgndAoZMg+SCl4zTP5O++KJGlNKkYjNDUs+s7oXfML3RTgWqwY32KFq0XnZ5vD2z2eF
8atdx9eZoxlFQO8An/owhelSxXPvMYXlHiTnMb4ot5Vb5Gz4i3yy8aK2mCjE0RLMAJsFuXSho8SI
IjJAbPA4fzO6G8uK/W/DiiP49C1jQYBh3Pl4PDIhGlZrJtjtkT0cXYWkwnW3Y6U3lwS3udM+ZG1Z
kfaA7nHU6108o1QvXRpvSVypc5cY8W9Wur+O+hwSriYIjA5ssl9GOm820WRTPAxMmHXITMF2Uq8I
B/oNWWxQnjGR17mOPhHAZ01HB+x4offmSRD1tf7N1/XLen85FrTGhi6WxetHjEeBO6dWoU4UUmTg
C8SdcFSt3Ce0AVcDDH2WqybSV/qem9YhGMjtODZtqO+jLIdpJosrff2Q/9NZG1AEOCyQKJ7mcf7y
mwP9dXZyWFAsmxLMTWwQPm7NchGDh6zdIdCahYfSYEcqIv2MOtZnn5Z50B/wrpRo/u/D0D9o/l5W
XNp+UsRnLXkUMyaUwbVf4ohM66ZPOrgxXnHOp+Eu3o0IfR9rOZKi55uXFszIEyNEcaJjieGI9E2T
bNFzlal6M1lQeOfKfyNF5bs+I/+sJhHuNL0t0FnVpb+JSwThdmpRXFyE1bEMi13v2SgLHbUXKPUt
5dpHW0L0aKbCxTov1arGLHSyY0rbKNN2VueB+lD5oiIDVUWxQCAPcvzdXJXJBoD4dM81TbjMPATU
RkPkjZq3riy7JCyQtvDtpm6ndtdPlbW/bUAqGnqoX2EnzrglcYcQsDWDqNv0oJ5c88WYWM6nWfRS
mPVbrtjiEqy51azWOOLg/EGSzBz0YoYxWDZ3UUyKl9N1PmgItPZgeLKT7vVPk+ze9GrGGwFoAqXV
OTG0R2WSuBwRElG4VnQX1Z9o+BO2R30tcJrpcNtJJ2HzYyxRsKd+z6fBTLAuSRy9ADVjjivCg7LA
rfzzSfXryW8b7PTxG/u20H/Z7CYlDhnUXCpIMsFurVnf1tA15Ec8wODyaCCQuvXP7/kfrn4bEp5j
uVAxuWA/rjfbSDfbfoxJGsqgDWiVdZd3vX8iADM/Ypgn/8MT+7ZNqNKgyiow8/zUK9gdyTX/fCzm
hw0OCCeWWiYzIWYwW//lmiLUWxiysS1a09qzdL3yzEXEFEyekI7sd499wzqSJwQYuJs2i19jdjkT
bQITX9OMqPSGVL3SG+6SpPzKQoTCsUnWCkLHUStYO/m08uf4AUii3FQos9dz1exsoMPVOJq/G+k9
45c/hzFeOI7gbzHh892YMn9ZkVg5nUoL0XYQjzLZeBpogrmw9aBY4utWt8dYFo3gdi8rCciop+QI
32wO0hYn9Op21wuRPK1yr8h3k9BexzGbSfrlJmEVj8R9SXBuiItbnrK1iuIhpYtVJNs5MMeMhkLb
HgRCOJogUmyyDAPFfTcdGznTTEmBnSZ2qhVL/Ogfd3WUKVpE4RnnuIB+5U1b21E/Cn/SgqSaR+Z3
1a2bgvz2dTFWYNrDHtlSLooDYYiHVKvpa6cWcVHItUOv5s8ePbi4y90JsxANiaBcbm73fJWwoQQW
xS3uZBarQn8obWIIuiZ9akPgGHkoIwgodX4YHWtvejoymzF+kh2TFqMYijn5TFQfQmNwsLSs5r0b
v8RFZMM5xM5GLwG9uOaQvtTEzzdn5k/7FXpBLHdRt7ZH/EDdRFumzi151ZJ3WH9EqxTyMlsxC/Am
GXcCm9ZKVxV51WFGLCFaEpPmxmNq9MZzGQOUQMuyHcOMVkFOg9WYrObk4wna54zSt4Sxs1uA5xns
cFeTTnFbnk1DDeQ8yld1lHm73GrjQ4tR7HaU9MDvSnrvRPM1yVp3S/upzUxifzPOBrYvdOaRCG0c
uFZn8qi6c4r4ic1FjeTetOZ1QwDMe1v21zCU+nMa6f4+QjvcWH74hOd/nUmuIV2TgnlJ1domdm9q
P+suWrKZAGh5qypDgeUMjnO82XWYtuD1DbSutKZHTEHkGCY97PK4tQ6cg9ESF4N4VWjlPh4b9guK
7bRvR9VOqX/jnT20YjCeBysDnSEjDQ8oJfmpsoszKpdF7WSf7QzlGdzgeN8iciWYOTUAebF/AppF
7zF0nhGMmdsUdc2+KvBDZh3Zwl6i0f+JXqkR3WO1ogxlwCbLY+NoFsDP2eyjUZ/NbRs2AaH0a1of
WSkNQintV6ssPnsqQlgKxnc94Yo/ml2z03rwlgIAtOtE1dHRsfjXMa6+pjc/IZxl7Vzm1nZoiJRT
8XbgTdMOUjaHuQLWoh1/Vij1DNmh1zxWEpU6RrLHmzF1WmS5o/SfTfRdNGGoZZLcV57LsbuvDBK8
QOeWW29AXkVG6CeUsHLfQ8vB14tojyTk9moBOoFr5CT/Xlgo0ezsfWXk+yFG3zfpubku07haUk/x
4xAcPDqz+TCjjHke0IhDycljxEk8zGV3h5HHYLTVHXQjVBfcbkDUEouRPABW/aJP1a5IvPSgpH72
ba08iB7fc5pjXhwx/JF3PcW4sENBBJDg7efmaTJzd6Pb+jbVABlZjpevUmZekq9peVZHa3LqJ8gM
0bpuZEfzxMrXYqbDWuaL/gjr7ablytexnCIgyA9WVC3BydEy9U4RYlsdCWQTnymWxEcrZRRSOhdE
KTpt14hMbVpgCJueBtadYyqKOS7rpyXujlOh5wAECj2cBadhP2XficCLTmj76rOeJIsyBcNJjrDy
7JcP7FTaM6XefEsB0l9LEtrBIlvuOteq6Oj1ilWmE8ln1rXryiutB1ZMWFZ8dVe2nXHxhZbiiXjE
uFOsMEMxxsAdzzd9CxY5XPKf+PvjwClNYpC88ZouoXkoqGLOgBnMvCt3thV7Vy1Sxn3NxUR+jb6O
EGMGCT74pYA7BL3UzqmHnziiSdbpn6t6pCZXDs+ZSf7VgJl+09bRPQJi7ynL/s3EQIdVCbLYC3Y9
7CRlZGLbRMxr7QmGIPOvRwh19UdDPVOWN3Y6gYXrLAaGOObRqRiDiTBKrCXtez6VzT4pRLSOalif
BM+Ep6ryHpU+2nyk7zGQTR+fDOR7RHAT4vddQlt7ReRMtLKbvngpspdOifWI2+qUoCY/9D2h6j3f
jWYzxTUL7ykua3SNrsWysmZIedSyaFdr6D+Myr+vWt3djY3e7MMsfbBKSn1tzYVf1aW10XQ8aR0K
82NSlAQjT8ULUz4DFRpVPm2dQp+vOgxJ6NvWrIl9LEhjv8lpBpMTRl5WVA23bmpaoyKyPIDZeHCT
VefvNQkymOrVxU/FjyxyNpOI6ceadGnIT7C3CaqpMqLfTXpodZoKlssy3Dil9SWUxBRDQyCw17NZ
N+fZPap7voa0JvwW0gMd4AHnl7aPwA6vcIvNF1qSFNr02d8YuIl3MbblLa6YYh/OEq+Eb2QETd2Z
nS4ubFvQqsGnuR8agZMfWSvaJFNsPWr2+xHUWuWa3hkBXbet7CreId3S93yuh77NJ/j32Xi0hcRz
vvxqmsLJ2lhoLUh3PC6O8WlgFNq6DKEeY9CTNKN0LaJuRDxxtWxhP0ErWxVkwVznqSr3A6Ff67lx
MJz0GRafsPPWMtRJbB5lurVdGy/lpBbLSHJukwFV3jwuSONXJ7uQBeK+OfA2lC1z/FqVtUrHoX9C
pba+aX+rLKHNEtvvheugKkzz+Ohr7VaGmnVXlNa0bfrmypbym5nIg9f789HQNxZLKTZG4zfkHLgP
C/XguoaCiWUA8++A3mYRHP2uIyxxepusOtzkUX42le4fzKbQ17NAagvXf4mtGYw9S7RtlxC/oTBP
rFxKl9Ti2HXEVrJ2JsoMrepjds3OkQws0gWl9XRry3StyI6O1jgcd/lF6Cg42t45t6U8WZwzDK3o
dvLsXKVWczSzjnZySEAZI4CFMA9IqOBdjKIeTk5Z7ZMoNs5275xmL/8mybu7hMiCBAWefTs3VzmK
jD+DMLgqnGHiG+GG9Ihy8usL+jIkxaB4j3SegbzoDYnTfBwJkAZKQRAEpvSx8r34zsY+YUwGoZWN
s/GgQ2+acHi/OctbktY9WcTbZlbQMVuiaH0IMn7brm/NkLaGLNz12UZKw9iMSFu3Y0KNqKIQvaWf
j6ZVH45ZWscbrzAeaqojafdv3d5JxAgWAXTHBE3JKg6hfNk6hnurxHrv1Fjfh8XCiEMUn3AjaNTF
X5EWj6SxiCuK1nIzpWRRhAAWAzZ56OSxRq8N6TXnEHvmPjHt9yQU4s6e1WJUSo+mnn8OoWPu6Ica
q7hY8jfx+iR62Z4a1yGEtAZxnRLGVUiJZo8daFYPT1AS9VNHNiBNVKh9k1VSLFYHA9uvydL8kdre
M+Hg+imf0asMZIflSW7T3u777eSK+IKcZDcQD4+2Dz+k0bUYT4Y+Cag/GltMGXlAWbBgw2xfHS15
ZRhvgoHi0f3MZCyQtx6FFzOAtNmlm23/ntKJkyCgTOgIIrCk7SdV/4XqX/3gPNwAJ1EGZvK2DkU0
vct9EZ9Z7wuGcSTdmmybrcaVv9GaGeKzS3Bd03Fygmy0rLY7IvJQm0h4/YPmD0cdX/Nd2xE+6AMI
ZN/lZDDq3PtUt5o9icuYZmaEdzALEKqo5KsLA+0I6A/Hql88NuD3EmwGT3pEskYqlM9wTzTZbAMo
LZPw6I+yfixnQAmG5iwzZ3QIa95r7LNPvVBPEgivYwzhI9Ui9FB1Zt73mKwpDwGYmVKFmC/zIPBl
7FrwNmHN60maUvpMrjfggaYYtC+TyO9xIpFw7/4I45S/ttHf2Q9rm8Zsz0lDd1TOVEHbzDg2Wcn6
xuLcyBdTFQ4wVeM86h01nAX+0IMjva/QAUycY3D96ZLN4VQEWQXM2rJ9gXEDutNPEbACToB4lHYq
5qKVA0Y9gOPzIm1zG/t1+YAauzomZBzSCugePFG47wMXmD9jC+og3gYR4sjH2kFzw2hyTCIY3+PY
pRjUAbEvBr96LIgmsj47JKzWq1IhSa5VbWxaJGuBqmVyjIvpSrZ1tbOsOfzsxKhtRgJDqrS/Rr3F
NZcqcXFnZuUG6feUxOYVyum9b494QAaRnye81H6S+8+ewOOIvO+uk9apHqbmwVa1euh7FJF9PVvr
Zf9wO2/h7OXroYHhojqUv50rxsdxaKjgdMInf0v6W3tCD4/RB/w2QIIefeymcTuSMIbpOGvs89hh
v1r+YJ20QsdgqZvlnm/m09iUNj06Rtsw1de1jzq0bIroYUHK1A3i+CkbLQBNYnwqWqAFQ9YfnBxj
N2VD7yn33kjqAIBi+E8D+JWfXBEuayjQc8K0vrQLOhPbE2cb5sUqpI1YAm5RVr1Ny6xZUThDc1WO
x0KH0+o1Foiavh/BAfTbqmM9kEsB4CLP5r2fD9AN8so6M9VM8CFMBEh1+YNShr+lq2KuVVN0a80c
p6Nu4IoIR5sgdUR6d6ISO8Q82amg2XRs3fZsjrEMRposnt2Q/UQCMYZeJMxZVu/bJeh11Mnkbaap
3Veh/lTSAzhNFKRv5a1Zxf8ue3q4Ps7XVdGF6RmLNUOz6TzTgn8eyunSaLi6LFZwU6lSHI82RlEV
o1Bv8Hoaey3XiSxcWEYqtV+TBA+OVDlBSYurCau+uq9lr/Zl5OOzMrwTA0m/x1/t7UyKX5ukU+9m
2wmQZP1MNwHlzqqPljGsnLQXHflyZLMzcCZ9k3uguns5vuWkn6XTrshzh6XtuHVCOPVkMpfst0p1
GVqwx0YbBkWbVydPZl+jVmr7PBpxdBAehu6YftgNkdSin90i24K0mfnrhBLUBSbOrrRVQ2opC8kw
bb5OsT+x1EaX5SU9qQkF3k+iA9ZOMuYbAClEhUatCG6h9UVldwHL4eRMsEUdztHdSNY5cWXSXzW0
SpCAgzlxaLLaMZ9hiYpqTd0Cu9k4HDu3cQ5JOF4iBJeH0TR/uM1k3xW6d548fBHKwpMip3Q4xMgy
N7omvlgojrcOOwo2Tf287vn8Dm7zOngMDaZgWu+G4fEGgmJtpHPh++Q0eD8xE0jNjUs4Jatexs2d
ZnfPEtXiWrVNsa09AiIymXTbPjLyO0rIBDSN58EeA489RFCDAOtQ1m1R/BJeUzvNyU1NKLWeemR/
zum5GGSL5NJ7ReBlvnWPL/dUdfmI6NaKrtTvNz2BtFs3ivRNS4ItSuJYnhtZd+u8kfdG3U2fuh2a
8lWtR829Qohu4Vpz+1ld3M4+RX3MNw8eYhfa1Zeh4Qdv1kN7mMvN2JX3GVahjRGhvpS4KlaZ177K
Tjz32JCxGU3ATqy1m4ZgwmAQrRn5vxZajActN+XdwHse/cF+1Sr/C2uVlbS8fI+tlmUuRY193pQY
aPL0TqqCkFl2mQ1p2rciU1474li6xk4ZtF5nm7lLX6qWfp9fpBmz4O3yp1B8N4BxYQ+XE8sqcthk
ZX7ywncoil+jEc+M5Q4EepukOOcG2/7RFN4Wm6WxCVUb7XC2HSLcMdks1NbqYcfEfnyHc/Cb1bGQ
cykMrBxD2quwxRGEYBq3mvmcCUpihtE53xYW6RdtFtFdFZfsdjzj2c+dlYqcN9Hb/b2Z5MdGd/NT
Kguidth4WcKC+xKOD8NkaSiwtGzbZo63VkntHZPWPKkumrZqEPZ7byQ2gaP20clKcc9e9MwpXzlq
PNI6Mzdagsf4toKrGF2NhO5FguqYP8lH0AaE0e1LNCVttJ9190dsUI/ClYnRu0MWMExcqwrFauyy
f60Ghh1fic+Kc30VR1N7FHM/4qzSyq2vT1uGiWSXENhsTrRAe0NefoIgFwEZ8Kdxk4aY9ShARtgo
rHzj2lTew4lzs+/QGZcVdpaMYmWRPvnOYq9UCAdR++49aWkb9G/1Wmgh3PwEqLQLfRnX2LCKwrkE
vYNFaJ7H764DnG/WU5+K4BgvXsFlQFff6iWvG5YI1vN+/qrt4fLg+FkiDLshcAZzWI8i7jc3fBdU
AdhJI7L9yGzrYDAp1t5EkzSKQbxTvFxlNkAXOxr3lttQhWVb55W12lsDy24/ZzvFFOT06HlLjOWr
ts+2ZlSVAbTv9651yP5A/bNqHCLrPdZNx7hqH4bWF0ehXKaUSb8VTankLc/pzXQ2CiPaCLvsd9HQ
vw1WA6q8zct1ljnUPl0A4L43sNEbF4tKOyC0iZVOEhIzftdCkqiqftew25ICXxjnJDZUoHZjXgyf
HWUeEwvXs6tfMNHq9lgfy5GW2QRwCOjKGrjpeEXi6a7chk6pTtBMZ4pjyCDbeY46zbr+MHuZcRka
ACFdo+HYHgauHTai3rLZydvwazNATfBIZ18pCWTDs1W10v0hDSzQX+vZc/b50kzU8eaxjRqQ01dy
T/9EHGvsQasZYsYhnDFWGaH8wmuYX8xu2yaJcVaDvJjD6By1CQM4tfSrH1T3a4gtDtWimuoUTpdj
mulqowySh0GlP9W5qR7zJrWOhdVSStSKa3NxBtt6sLPo3HjVv3Uv97Z1b8k9eT9oypkldlR8jWfJ
VHUkfGGsmuqa27DchgQ3X8iEgMH8iKR5ekxy8BbZ5C36jeQufcylZ5+cLjc2DB9X15nABQwyWpsp
Q/QcT86ZlWgPLl33N6KB4ZFCO31As0qTTjrTynYGxdWYTfcClxvG4Tpf4YMkw8hjsLVM5RHhCDWu
7nA0sle2aUUsZ66ECoPVt9sDPwXQZZcRjXBlrSumXHzYQ7wtRpPUb6NjXtNMytV+4rwN0zcvxp2l
1SFbTHPML3pTvId++aWzKZpM+bMqTPPF7GfcpugfwXrUJ9Puv7HnjzeYpgp6FnN8z2y1sRyzPCtA
JTuBaxv2PH5xZJSPjW1vZwbOp4rBaIq9wGbRtItH62stp+QVvcFnz6i3YH6b7zb1zih78UpPnLtO
j5f4yIOBpuxsdrQPPMotB7ucvw9JFWNtyOlcid56DcM3dkTPBRWjxyrKxCaJs/u2y3U6Gcm0m2Py
BVleZgcW9OehpJyupeH01NRg4/2W8JmOlMMVuRo2yDtqUrETKRIYzFeTJdCdqM+ameh7owSMG0xx
1tENkq+Z3amNzBr55i1WhHCox3spK/1hMMrP+Onq61SpH4QUwCUa0nyfDZr7aZ7MhVA3a5dqwvuR
Qe3fmWy9DqrzUxZQmrpE47WDglTtXcKrhZsiCqbEtoZAwljlLKACm3Dwc4N6OggTMojyyQwINXLw
8yCTPaLkpNDl5/oqNsunIR0/hZU27mIQuufQGE5iKY04U0+GMJ7fTUEa6AUd3XQxGco22jhS1e2m
l6yLrGs/8YtXFocm5cBql9AIgu9l/xRj2Tw4PSkNt4dTHXZPun+0CIe8z6t4X7mV8RKRj+eaevHW
0F3Z52AqdoSzty+uLI4s/De9g9t9tQ3xKnM+QqgBFam9G/X0NgA9IdAFG7jne9u+2Nh5m52LGRmZ
X9hHt4U+xS7ec4iAicl78HlvHCBEAdOSTvE7gK/rnO3+kX/fv1/7Vb/C/84/5ustWss93KoTEY9X
7zn/5HyjGmzWpBisBoHBH5ILbaNNywoi2SRrC4vO1mcUhg4wHcAbN+fBu0+GJ3TsNaziZoNqdm9t
ttvL9vJ2wVm2evdWxhqq+3bcmjs7kMfkmlz7V++z+AH2hlVv7QAWpJyzxiPKw/RRttvOpvWxzYod
Mau0qw76MT9N1+FqPqu3BtE6PhM8US7sJ5LMQVWSvbzV2l037Knl415FCYKDRL/EUzGt7Tp+jrt6
pwCi4ZaiUdnVXn0AhNjvw7SzsOI3/joVk3b0hvKC7a66eF38NlTFyIXqbOlbi68ZC4EVy1kNNGjm
HqKyOudZP7xXNTCAbtSquwnJ3bUbCK6Iyp0a+vwTd9L93BPZWhZJ/olK8tpukCBkdizxllvWJ9E7
VMxSlptpeRIYPkoO4ulTs3VWeGym3bUdNjgyg2sGuCp8uroPuCllPTgbW00yuN1Iq5aBBPf586Eb
p9QRa1w/qZk2gQu1LQilaoLbw9u9THFqdEVxNminBXS+zsR2FlRud9Icq8CvnYp+Ofc+PGzojhxm
u9+kniiDqnAhecSR5JZIrmo35t7j7ZU5dOx1YjdUiI2iDMJUnF0ahLvbi2HVl4HsoypYjmAYTO0v
z9elSxEOD045GEVwu4nSsODi5ubP5273wNoswz5zdo5r2VjeU5XM1+EcSiJ2luO3k5p9JT3ddWTU
2HC6OghVVO2nNm/USa/Nbl+Bd5tt+79/u1JJ+fN9PjyXSgBORpM3a/qkL3Mp413jkgq1VjGRAExo
EKE0WQbsfMpAYevMy3Teo2M0GXpMsndtGtVmrv/15vZc5DY5Jb3qpC2f+u2Gfiy108TPuB2dEdyN
hkRC6Iz6vZ1A2WraKsiWNxpo7//UDv5/sv9vyP7wXxHy/b/B/v+H6ObsHYp/SdF5On7DWnP7H/9N
9TdM/18+DQ70bq6ASbYo6X9S/Q3X/NeC09aRXiOtYg3/B9TfNf4lFnMFShmPFgbmkD+g/jYv4UDg
VSFcC7GH9V//A6i/cBdR4p8iweV4DNOwoVEbQP1176OJw3P7qSg63fo+q/ZHM07ROZ5tts4d6CMU
u/N7ktJzNNr0myw7YqhjQzw0KcUYw3WppTQVEsZhfIjiHrsZMcOEm9nVU9P06qGjGxV6OXqy5QZQ
NrVQXC579ko8lLV119nelWYI4Mq291u8h3pPTu3yw5o3BZ01KnYxUY4FPScrMKHKNyMwVjnJA3/c
uHVf3XkxsmXqhJq/Zv0L5+yPl2/3bj9zu9f3rnaGvvjn0whiXxuXOGsr0gbiT2jT565xgSPXfcdG
e5qMrnubKOJt+tGG7Uz1IMh0AUbTbpMnS++pOblmv3VnJIClXjUEHIfyjrGqZhVKAvUfT92ev938
+Zz08q2igRvcnqfBrs5D94C+wsHsRMvvVC43tBDJX1zucablB78pfnneMzNskVWdkzqz/PTt5udj
Qix57faLEm84NvnQHdBG8Rx2teV/lVQOSxs/ggtibtVUSj1EQxStLcoi6yK3ipPGlrRaxQsQM5uo
/f9yN0wKyN+1lh8BJbrZ9iaNckoik2735oFMZdyv1P+WV28vtLKK9mhv2GRBAloMnPItmfEOhXBl
AsuPvM81AhNAXG8+MVv7EQ6l63fjJR6LaTVMbv1GSrW/LhtLnTzm61dwHmt3qOXbaDrlwRVNhK+V
H8Pm8FBVlnh0U2f4y3+X1JrXmkD8UVPVcUHygDj0PHn9+TBMMuvihATcFKDSwGXomonA/N5xzJAL
BLJ8T3d2IzH13996w/bSIMZFcIo7wzr9+XwXl0uSY/Rwe+p2082zf089EJoRvYCfvyP2o3mJjC9I
hUoHDJTc9Lrdn8naRI04cn59eOH2I38+R4LrvBIxxujaTV2S2CzY30p+uj3qZoud+u3ux8exlvNS
t7DM8gUuXv5fws5ruW1lS8NPhCrkcMscxaDsG5Rt+SDnjKefD00fU9bsmX3ThV7dACmRBLrX+kOj
a4v7TFLZ04Nq0jW7B7kXLkFKRbOW2+JVNHJcr0tLsoBINXhC5QoFrDS4FGhDfbRK9TDIk899Hiiz
OHe856ECnxSwWzmpuT+uzV5J9i5iK3srIJNgZE6z92Tq7s8+jMdyifqj9MA2fnK9H5RN3w7B+dbE
aXRAj2j3KTQNSjbGuuxfneV9IGid4PxB3tb/fe40MQE4Sx491uehmqHTWhcoiCrOU8sfdBWNrvI5
kybQl/dY4I4HJ5S0Y9L09bXU4+Yg29LtJBfJjq0FBgDSvaofnGZMD6BlRScIRzK5nw4pR5OMd3J7
6ZXa75FuOi1EjRaPD99FNhcANOB12ce4AzIOKUFkcrjvCVGLeooDYiaOoac3w29VX9/mNaPrP4jx
pJI/KM/uBtjqa3QHZIxR4uFqLcTxrSG1Q2F+sOZslJWriCFu/1JGbnmgTq9cey9JD7UVvd1Pqv0S
fdy/L+reLpB57anwFI2P0U/PdlwvR1ltMI2hdwtFDSSQzmrnohsrFPGdQU3uc+9xgwrAKpGkdq7x
m94lI3yJETupY4faEpkeI/lpszOTkDqSa7NYSE2CrdwQM8H4/VT49wlGuMhyw/sX1gUQ/i8PWbZW
mqqYeITAC5vA5n/Ti7LKVBC6GtnbO1aD1JMuH3qtVA6q4bTmyooNc10k9bOkKmy2Ez0nvxmM2Tqf
/ueNLWEoA9BMlN2U1si2CETos3IaFDHfU3CBBAu3G7vAOCoJcuN6SR4txUM0HtHHYKm/zkfve6Ty
DcXsvb/kQ7oSPdF07TY2mwQED+NdHhxkfwzOtd9JT0ZN4VvG6fcgBvPE6yYUdEkZgrkyHPrKzCif
hnZ6gjoi7bRxkBChk8PXMS7Onp+EH4ocvAEGVZ4zM9BWaRBZq6msn/jowuVdKJ+DULfYOGsBq/BW
OerJCOsfLv+zkqIE4FcYrA4xygkockc7eJCTT3urX6WGBnxvO+Ou5ZIbDacuue5k9A6iJ6bZyMEs
YrTnVug469fbtG2jgBvxVS05Z3alr3szlNZOHVjPKEKczNJrf7heRMJJdUa8EUusOiFHgxbosx/u
Q2dBvUQYxFqMWJ/0F9LR/0KEVtW/uTpQ4iwImAZeK7ZhQoUWdPdPkF5KGn2SVaX30Vmysoghxl2p
h4wXzVtGQpu1aMEZjnVxNm3wPkgR1kst7JMnOU/qg5U23qzzwn6vFTHfgFFHhWNSt2YtChYsgdBQ
TPCp+4A4EjExT3S/xO7nfhn4p8n3GCtMCmu9BQRBTZd5oBvHXI+kLWYu7jpq9facoOI093VJfxus
5tHROv0/iElQNda8n42fKDi+UnI4UMvVdoaF0B3sQfJqok9uDpybNUVvhyJq1ka1hmVyuE2fThRx
h9woeMQmPnQIVWwKVa62uZvkJ3BVSI9HmvNmZygsKpn7KwBYqrRFvk0cE+uZSa8tRkd52YUtdII2
oVtjv4AqBod9XJzCHOtAMU+EMFBHUC4Jecyha8qjwfjRF5FzqDV+a2MGfAWQk7akZhxdvIhGzjHO
qjJWBaWeRRcNhZ+LTXpvDQCumIuYmIfovbRJbLyoRVc0HbKXuyYc3u4hvW+To4W2o8a/fKGSdN7w
KiE16Uh7joCpJL1pArCj0bWiW7oxDsbptHS4D4gjEUO6BATAPw03JbvZHpMmpNv/e0FxVKteVc7M
SvsOPLU8YGrwS48RBOztxnixAAV7Gnq6yuh1jzjDLPHCgtsrS9khd8D4KbWv/DAtnGfRh3y1wLOv
/NaLtx2yio88XH6KCWqELo5hVI+OERRbfdBlwHqa9Fo29lrPO+WHQ+ZsrqlOdzJRSDvw9MF2YRqI
114arb1RRasDAs4EVfKO0ZD6x8FUqd/hN7JFi997YGkMANytz2RU5WMxiQgqmeTgVQPSSgyKppXK
81Aq8lH07jMKLeD06aw/1xAzUJhxb9eoQ0+fdWqiAiUrSK8jfWvvbodhptg7SbOJfjrErrUbpLWF
kuQSxXLpxW39ccE2Dgyxb0svUJ4AuNs8DcSoiWiHZNnSox+huo+qKXxFZrXpWPwLFeELNRIZNR50
hg67UIbrYbKv/ftR5/oRRo8QpH6BBm3Pmdrmsy50qx955O/bqEQzN3oAU4j+X+u1h7C21Ge7yfRd
HUoHP4YFPQclIS/cPM5W4ulmRzG6loMf74I2zcgV1R3ZaisCjhUhWvVp636+7Xs/q2AIXvun7TBv
X9Mg4uLAp8CP5K/4++0PcVI4o9m7H1JHgdVJs5d+SNm22tT5tJxKB8pkC1PT9LdQZscKzIQNBRtm
ytfJdnRz/U2ztWATZJRMRddtso8Y/ZyzZkvSxTK8x9vZJLRW4O/9tbh24WQXpJUBIJJk+hb0Y7Xz
kpxMVKkCqhCHt35tVXtxFBn4Zq6Ejm2dIQOUDZC1swwEzYmc8LwySAqFpEtHV2+2kW20JRJXkb0P
Ysu6NWFfdQg8T310+IrFmCOD1SbSMBdPP93FEKrGbF5XEOjCTLPfOuQ0H/kNfYgJJb/umSVLNn7n
eDW4MNFWFUUOIBJIbJGl+l5VfrSKem5x2Kuqz6Mjy6u0yrWl3Jqfu8CzvVmoYYY3kaRCJfCRyOJI
ND7prxl452b1ZSAYveRfHNeEf9mXj589L1Q7Aw0C0xHjn565iuYNstOH5kdb2aX5YJBD9MjAH/tE
PlVBMFw1SiFXzXKQ3AtUf2VMXTEALWIJcXm4TfOqzt36XtwgeheT7CRPPZNq1b6AT3cvUek7e7lJ
XtrMdi86gluXQcmjteEhVtTGmRXOUeIGA41LxVqcISaOCJ1yfzX24gwRB90+XVUEcBuxxVVFT5wh
rpoovjq/X8UfKCKE1HzWYl4Qkc31qpWmFcZOieoIm25xODXiSDSd7Ru7zmT9j/wjh/DwFlQjqApF
Ufov3LQbf/rvj4HEF/ARTSefoZE++/tXqAZpHOWBoX7EOZU5PBaiE4Us3MdRr7fgrpxE005SjmGg
hfOMvP1KxMRccVTWlrbsFKeF4MoZ94G+6Opt6w9vX+JDX0YPObaLf0+PplcHdHyoM7ws75cR0yop
xP0g1qTbq4vYrYGzAM6sBsz55/3+PiMdN2qd8NP5eyCtcDVH3vjTCfcXg6q6tlMFnZQ/by7Q62SH
cgBJ4hQSPy6UNCCJ4tmt//VQTHBNhQlfDz+d5msZUOz/dbHp4jVUqwV4Aoeidm8dTTm2j+LIgjqq
N/3RCJvHoPcehWptkaEEbHdk/w2/HtC+QtH7IEYguNoH0R3IT63qDlXYKMSR0ZH87rlSlVcqod6V
DFT/YAENnWzH5Pc4AcOltJFyGD07faJijWYMcTbTaL4gE7FJ/EB5V80rCsvlm0mWapsrGImJWf9w
VSUtxn8hOEKr5ov59xcXHTJVhtqs8gzhfvb3FxdLMyXqWjX5IOnBJ2xiXDFrGtU+RggVwwaK9qKX
hSrQWTwG4iUZ13ougp9GcNrq3bg4ilA9yAEoctV2WILq3eI+uR/xYhLdKo+QNg1dIJtus5Y77ltA
uNeB0tcPSHfaF9QvWP9Y1tyxUuciQmmdVjs4dOjHp7Z9QRjRvuQjhqIJHD1gLHTFvGiSmpdNswEE
TaybOBk8j7c2oMd9qnTGXhzdGxFDpy5dcYuG+zDNs9QiBucwHYrmy3mfho2oG6Aws5kNXP3r9b+c
9k+XKiqk3QdcT/7hnYEPt3Yx/yNQGj2kZjyIDuIoCKqXNjIkYD9/xdEb+T1DzNVKVsAO5H2WJuSR
7+d/mdcBCJyXnQlV8u8LZJAy2pl4kcpLm4XNu51/Coorom2n4IhjPfiNoe/dCLgpKSqo5c7eq6Ky
Wkk1cTFo91FQzrBOM27z7meQfbu4UBHW99D9NHFNX18H7iPZXflg816WslR3L7VqvGtT6jvqIQCQ
Z/hutpMsNIXJtUvm8tx78bI07eKbPdjjIh5KdhhNgSdjZRkLSXfNd4dEjdj2mzG1X8mX48de7aKN
VYT1BprYoosL96S64ya3rfxFqvDnzeP6PXGz4gXfmfxA8Xwg50oXizoLHgOV1NvcBGZuidv8MppG
u3KLG2QSZAWcnaY7a31YYhuEK0COpcFjl5HSRgvE+pCd99DusYIoQHiilzVe7WK0t20ITKqMtOmJ
3ozXXKdIaIaltBExMMjjGanf2wkiRLIfWKBfNAvc2saruJLraRcnx3lUzGihqCI5NKK25xbdHIQV
WeKhpGZ7u+P1eK8D1iILNCgFW3n0vUUjRu93xvtAxLPFUMlL30OduMj9hnp/pXtMzFb+XN7dKFvx
3PbGked4jYEcqi484W/96Yk+KAY1DQVNXjFlCt0f/8o/rAbEvPvi4Mvl7ufyL0AvQfR1hDj+ZbEw
uWL/fcs1NNM2FEOz4Cmwdv9yy5WwBLCy2NJ+epq0N8sstrEZAF8dJWDPb30n8P1zVejVrIfsvLkF
7cLOjwDcllY9RKg4+5p/HuURYhViAGDLOQXkvTsvM0Dk7J3DUwEwYJGyIl9okhniKU1MNGbsmOsq
kHP8BhgAdhmerFL1IFECw/83aS4hRvTXQwalpskG3JRV26CyOD2EPi1SQURVJVq21U+99LaqGeQH
RA/VFd5Lv/rSGTEjKnB5uB16zmudSxbsa1f+6UnuU8Zz60XxNXkJsNvZo3ZaIYGY6xCX4UuUEQLb
VqOYWDqZ7XHsNefJTFRAkrL9hhZqilj7xDu2fOet1pvvuVuZ5zjz4gvUnXfS+pf/fz821UC/fLrQ
8x3dEjodChT3v/9WxYlstVfl9KcZ4jRXhj12M5ELMNI3z6Iny7a6RhVQgSI5FOk8MbMLAv/5UYwm
nVnuYjWBbuhYaIAVoT+PwAHs+6Fw9+Io17pTC2thLXpUPMF2ikPRwAhYmOMg7zrPcClKmO4OG8hy
X0e1vG6zuj6hzcEigyzEk43J2rxxctDJZYqhQWVLvK4ReAfPpCGTKu3FkYiNugoN3HLX99B9mpjb
RK1XQU7mXGgQXCsI2gdvCHDvk0JjZdlBukLsXnqpB2hise5WcGzp6pryKkmOcRI9GY/FfqxfnF5G
mbYYL5WUhpv//2NSvpaRLdlw+EKyIJJZzaPu8OVzciVF7nP8dH8EkpGvm1T6pqE1dBEN/MSYAk14
5m1iScvuXz5Cb9o0WGVcUARIL2XjJadokmKWChf1c3w9z4ENbboNBqrK341Ock/iWsp0VVtvKCXo
JV5//30NI+AztVliiuuJuBSUzx7GVaAmxkuTwyyLcM3dN66h7LOwHnHFMNVrHCb+HLJX972rlU0C
MeI/dgwLKDbt72qHPjsAee9xCEf0RJTU3cuRhfwt+ilg+bKHezlIh724bBBe/lwiKs3rpL9xECWi
wUmbYwwM+J9OCpoacdyAE6zpBDFFsvvmOL1K7ccKCDcAj59ewZCKMzpU3TwvsvqaAM47lgHKPpFc
X0WIHwUqy1jfLUVXaZ1sRRrF65HKHyzzgDLTrxTK2rnTAufSa/Zjx6/qbcLMrfDUK/hVNeZb4TfH
tnXCRzg98ans0FYAx2a+tUmPYupgx9vUhd8TRnEAKSBD2G6IVyb6lcd748vm725Z988YF5JjR5y5
1fbksX83qqtr+xiuFNYfKNpvYwNZ6ikmpgx1ou195LzWkUyuoAyz5lX9WVqt9irXxXBMCpnC9dSV
pLyHkz2Y6E4H2mvJkmDWtSA9f5+TeYV+BR1vrv3OLx5srdCxBbTjn5V5HOVc/hbANulMCdn0sske
zYH0hgxhEqPmAc8qSd9ZXT08A37YJNRcvmGQoSwlLUq2GZCjtxAYgpif+AoCrmGOAs10umPMppPf
kSRMQZhlzb+pGSmq/PVJyK/OMsQz0LFV+1aF+vRcMLwuh7pTZj/sij2cBo0CJgNNMfr9vE7kcCVi
gJ0AYOH7uCltnhP3eb4NudON3UPRaTV8ExQ5G6tX1t7QOK+t1y2x+B2/w59DW0C2vYOeucNOwx7R
Q6DgnBomDyQczywIImcRQmjfWbcGfIB7TAwYIwr5ctweXZczixIdzTLJlBXiJmwGEw3YBeWCbq/4
tk7hGRyJ6Hpejj8kujkd3uXToYiaQLbd+acJ4jDPqfmEYb8VvXq62m32dLZTlrj1IJ6xx+ubRKnk
5o/4xiCtALB9QwpYhniAwHw6WjUu7Kj0h1UGW3FqIAP6hyFPC6TZdUyM/sTEkbCf+T9jGCxGezQl
7rPEVGpkMJ/lFv2kvJIpQTbWUpIKOZzrsYUhpumqW4yUMJOcNm+IGmOHqwBRmUKDFWcnKRnRGqcn
QlUL7JPCBFAx1Q3PKmwO3H1ABmQT5L2MkYT2tGIFcWZ49wN/r7KAxNM40in7odIqpvHBGLPUjgKs
Kl3t2pb6VcRBw3TLcrC8reiq7OmAkr4bCAJUGUDhMIv2IZIts3bw/ad6alqFArxTP94ifoIQWtzn
O7yojVOUJvkePaW92jclHwENhpYjNFWw8COeV4+V78m7MoQwLUZ9UJPLHLObrcTCYTGEXvAATKXc
oZmQres0apAWlJ0ZW3T3R1fU86DW3V+mWbxS0y5fu6ozFggoBg+FjyswBhwQF7ygSVFridgaikMr
ZZd4a9CQhagz9TUEJ9Z4403CVT7iNqqh21ShnA0iuJG8zr20mtlSguQItZ20peJogHOC4kvhR07S
bgsAZmeDysHWxIQYh3vj0UWj+5EU7gP+ZMo7bCGgrTX+4Po42UXgeXn2UdjFClPail6RZ9ZZHNmw
Dx18Jh7sGNhsZverCAN5cM7TjdfGznpTq8G7uO+iQO78HhD9ZOwX45Cr+y/358DQrpg+GJCMgpxn
VAIFyMk6TI/CDLdPNXjGSdGBq5b473pmfliRnP/ss2EHy8pFdqW7SNEI7hJdCN5G6z6Ixi5M1FZc
cylbraHdBiTJcDGeVt6CUaOYLQakBvExyHprJ3VQFhxGGpjZaGLQtet4BHo+9cvKrDaFlZ9v86bQ
bVT0+XkgGTI1Yh5fsbO4VF/Fp6DEI0bx0ZkfQ7l9FA3ccAfY19XMqEC5YYFfrBmVazGGZ0J2zJX2
WfRAr7ePRRn+MHBkmSNQikevbbgn0WBOUS1sYCjLe6wxI+nUuc7KSyrzcI9bkTXtWttfvJJ0UuWC
PSf38gRfR6QvRFBMllFS25Yh9txWVm8BgsRvg+ZsaiOh9kVS+dw04Q8RDgM9WkdJ3axEt51YDiE3
s5OZuvaTU0sLEa9tK9tRRY8WCPnHbxG0TYiaQbeyFY+Nrpkp3zIpd8ilciNI+8E557gNzciglt/d
aBLkl33vAvYJ2AJ8ct4vjmj60AaL3pXqvWgiRKpyNML/28fIGXM/qB1ooxBLxLAX5s0+MtV6r+RW
vG3w4FsWaICdLVyAYZ9KwQfe2VZf97BOEpQaIM6fsrBC+dhpeIZFsfXSJ/1FzAxU+SXsHPvZUCBM
SLGLvakvf7mWZ6NlE5n52epGjFhjBZ0Tcaj3kQb0e4r2OrKoOfohMvqOkJV+NgiVzyrHbLeWZxbP
RaKg3Bt3WIqxaXyW3aCG5RKZK5at5XM22Pwj/UpZilEnwXpvdA15IUYtu0QeDC2OuehWiPftEOeR
wHtzLro06aFpWaeIbsoHZsW6efXQ7Cc11/q/HAd0ltvhxyW7/Bps2/oW4hmMxqudPo5VJS0NV3H5
zrcAheGqbDplrjZzJY6sh2LAXQpjM/VJTzFIqq18+F6hUdqUmvQtUvUtJTHvyaxQfRm1YUmBD5vW
TIreXbPCKFIK/adMDtqlgdbAHNpEuqUEO2DcyRNmwJJ1ahTqfbcj0W0UC/z21NynQL3olwqMLQAL
HtLfabiUgXfuRUPmu97rfkipq54oVHViS2uphPSnTcqdosmcJNi2af39HhJHo1QqK2yglY2UJPUi
0LXhW6I6J4A40VNtBcVexL0pHsrSSYqGxx7lhn0HZGdReojK+4OfPZBQzqAFcCRbZYZ78vB7dJi6
IiZGnRgoTOeW45te+flcHZBkwbGjOqLMhDV3XhU/2hLOXW4m74iTl6tKTVp4F4X6mGved3VkBQxc
dOM7dQm/JSwfxJFKvg9PRRsRc5WNyEyyGRYjthlSzvOMktsxsfuAOBlx2WKmWUO6FgMidruCoQaP
Fku0NXyog8NjDIRucAJfR826sHE6nrpDhb6W6Lqk6memlB+6snd3GUZa+zrv4PwpVnQe87YjAy3z
1tkuQyHum3NVYwobQbck3RJqz3j8FuQkE2NW/t1FI6CD1hjlB0hTdsaXuEi0J1nNgvdW0/s5DqTa
Ra9jc9UXtb7PoHTv4dYgZGbL+QW4hjYfC5MEOKKka3658al19Jc0QF9Hm3oiFEwaYrHVYOnUYOOe
GpTC+bcwnPi4iNvK9I8ti6Odm/5V6dpxXZuITgBpbt79JAZOZjZPStBiDC7H2VxNiva9tjAI6pug
PwYYQj7Wqn50MLl7V5GTW/WBCnhkOh38DsTANLwUUrgWhXsSFPZOFOtFY/kprg9TGV8MZKLCf5+D
dJ+/SI1iqUiN/qjq4Qo7yfo15ve5T4BbzRGlq19DrctXnS/Zt1E+O/TnC4wlxaiMj2iqJfaTXhfu
OS3A9YWDfMxkNwSKlbkYAVXhMTOpX089ERIN3kxDb+I1BlDwPEpOvo1i5yxHKG0WapJtYYVUL2pi
6LM6Ka296MZq/70eOuNB9FJX3chyEV5Fz5aWHkbRj3JiBshXFAstN81DNXTmYarRtTPUJn73RTDo
encGTx+D8z8TxcCXbmMhDugiQfol/k9z/+madUENVO4an3VIbJwa1Qs22HHWqJXYsIlj1s3zQA+T
pRy9DiYk5Rr1F03XAmSjiupUBLH0Xjk4OY+a5l3hmpqrtpOH/RDnZN6zTlkp2NVv0HGJNr2SJnuI
VoB4uIt8Q57kVHpS/iTiOCf9jqdKfDJYJ13V9nudBD6aOaTd8rwvf9RG8WCFPUamkFI2esoerBrs
4aUk/yAmSGY83f31/hQgWHcwxybn9+FVP1IjmPVg074lkqljMG5nO8WPuyvKjQhETNe2w/DDU5P8
sfcq6OeNFa+QXOrhBuI7PU3QSozs+3rMKUbq1kOuAapOp4EuhhGVoWhBaTOEHAgWXADCRSPw3wIq
Lo7uA1/mfemKyQVMxLlt9ojlTADz+wW+XO/+GioLepB5Y74ITDlaGdnQoxY31O+YBmdtE32rTA0I
LBoNgAbs6BtJHgxorYFcqIY0B0TQpZiWZPXBIYny5JpxsEs1SUb8byj3fWeV+0COqv29206xyJYa
FjjToejfJv455R7LM0TKs6h0F/802UfjcVMayPIqWTYLIo1vgeooT00V/vRzIz3qU68cUHSJOmPc
1JKLQnHAI8ufZXVizUVCiX+PsTDMwP2UcrL7YF8Epn9LMtkOmbewCl5vGaT7Cbd+KHn7apqMEr+8
4Cft76RWnlPhaxA0ULFdFUdTTNLD4j+6ls8BQTgHzbTYlkyN6N6bzAP4Xiu/7pEvs0a9N7BhiHGb
Y7uYl1l1jaYt0gCWCDhf3exEV6klbIuHyEF6JU2fzNJOwV1J72FHer+YrGQRoVeOkhLJuDs46Xtc
lDsfucaPobdeNNPrXlLPNJZ6Wan7MLGwvg4KxIpi6MJdnkg79D9AaLs4IaaaKZ1Mvf3d9Lpuzzp2
LWtTib2zGKilrj7JzUp0BsRG4X4PZbciaberJp+J2itnmidHv5R6l/tO/J828H+hsEd1S4rYFfjj
ePQnqekS8/H1aHf5FWgiCg08oH/EqP2Jk1gjnevcMd/kSg8XDszpU2MCJNd6fakEJVpmMIh9aax/
FC3cYBDPQYFZYI9zxoM5ofpwod0OmN9ddCnGH1dP1R/1KJ38OnKfFfRh14aMfCQ19PJZt91rlZr5
tx5daBxas6sVtelVtmwWCoWG8PvUFQMSkukJnIwHEZKshOo9hcBae2W3DO5ByT+UqHotExeyi1XV
K83xejwIovHE1rDHRadPf+oImIxR8ZG0BUVq9OMusSsVW956tXYomD/5dQj7f5qCx8AaXn73DpXD
XHiF5WKoioJcx+Nu0bRj/W60yUa8LglxvqisUa+5UZrLKnW7B6QnfzeIiMn7xGuhU/w37th9SDIp
BOFfsG2adCp/T77PGTrKBdmguLMmMi6BK4frsC/8F5Z68iLvIVvfunZlY9PGHyG6oxKiUenG6OlO
k40IoYm2kp09yTS6NfiGQonKoxgNaveNhLT1wK00eGEb/JD3VnO+XYhCu5d40VWcqGjIT3V1cmmG
SWJ/engnlLA6xMtn4qEtYg3SnYemNI/3kIgDkusKssm16W3Z8IX1VS8bH6l5Fc3ZFvhoMcTFNovH
nwCHx00jV8kpK/ihFJlG8XVQ4NNGlfMxUGRWB5zJ+O1VDw2Z5G9BaqRzeSyaq+tOG0Es5w4QwdO9
Q/JinStpfSGrLiOfEYXIXWBlabpIbgQFWOvcMcKraJwm3sogoR5uvaAiT2tKW3OMo9sEWzLGtRa2
zdyqs5nXqDvJiHoEY2hchK9QMJoOB+etHcPVWHnuS+Za/r6rIJXp0ei8BJhmYuZn4eg3dZ3OteZ8
veBhT91Siz/yVLcfxKlG3KJoSbqMxEeOuqhxm2TauXrItQh7iemczDPjTZqk3lKuvaWrszQZ0aA4
dNngKEhHWQUi+7Ey08LKVtgVBtVBDjNYaWIocyZhj2k+JHM+gmRAGcuLE4SXJsEi7GLaXaglF9HL
DK8+/R2X1W7ALWyai0JLJ+ZqGOrdpoFZ/XQNERehPhi6A6kq7DyTpdgMUcVC4qqhhm6pSfDaY1As
4omM6wIu1eUWy+rg9e/5It6WWfZUemw5TM3dN7jR7sWRmgAvV2O4OlJEsrwfpHGTFSgy3L6305fX
QLHxMHbFXoRsy3bO4itburuaCt+2yAsJ3a6yexUru39a3omYWhu/8krxWRf9tZ68Lw+bCK3E1mhw
9DXfSJp072TAWwQxQmdpTV20uU7kR1kIxaF69CpKPSKO9wxf7HLk2Ya551PLOr9kv+Gp2rPkJwEk
NxS9kf+S3iNV+oZtrnHRHA2HRgcFYxE3bRZybM1zElpOu1Sz1tx1suPu+OqR6P7D26gUPFPiaKg3
AujKekM6u2rBtxx2juB+5KFcrsYOrRgRSyw02sYQdQqlaJeAUdRz2ZfGYxjjQmk4ZbHm32s8kjSX
94WpRZOBiv4opvw5oQfOyVY5BKLpyMlTjxPjqFrBBWMG+B8l98QsCZ9CqRuRjrV2rTmStkvr3n1I
rMSFZoQ5h6FmO3AOuzSOJ/0pRIbGvD4KZ2XRqNPGKzKsN7drq60IhdMGDUvXGGoFN0oQnxEFGkp4
0uhKs1HyBmeRZo2y09z+eOuK/KEe5ccgN9Wd6JWjyg3Vtgs4YO6aRRDS0lMDpPNV680CWgFq02Ok
jEsW79aynLqNy4pFz6VvelTjf+3laE04ynAWc7MAEaxwbKTb1bRgyjujNgKXtJAeNbVVH8effSeb
qB8PmTwz9aDdISljrJzSQac6fEnB5/xHduGqOEb95vm5t7CwPjQDbJnVMGF7HUQ1RQzdRCo1rC5l
qpcXBQVvEUrTlv34NKPuawtxTAbFtClku8oObke+YQcIhA46sH2wzMwvF4ESPMqlnG1Y0IyA6yag
hxi+zSyUET0zTUMK+X6mmGR43kfU4TLak1a7wtu/JLo+vI0yW33SR+1KdOELfIu5eZ0rvF/FLKUm
p2bXwM4DNopTw5qGL+PYAhz+E0uxJN9SIS2gMdZINcnoyaK6TDoyZFnaVcHe7VFhEF3RjJmXUlaK
s1mR5SyFRRDVJR+Z2OmcCAwOtrbToTizXlHfzBEtN4sNUpbV1St8+Le61X4AjeJAbX/IsQwYoNSq
U+2iZuQpPJ7czgRa2ErfKE20H2qoshdXLgmKz7vESxpv3bQo98cB1X47Lf0juToWVG0znrVO7pbq
JEjbwmBIYkM+G6msPaMceIimnhjrYNyIMXmaOY3lZaTcxv73eWJMmTDQf87TnRg0uR8hgRah0aPh
B3FOB7fZgjLv1jwG8sdMc6pZNsGZTMmb6eQEQxNFjCTQf3TgojBMTdSzNCK11KFUgXYdCb6CtVk+
aj8ab/rIZXIZbRtED8BM8USeBhQNiyaFHVPZ8aMpK38S5q/5ghYWj8Lp2nHYnXpPCl58hbSJ2inZ
Rqkj6QCICWNYTzd26HQh6zhpO4qj3sw2roRbtJYlE/BnmnIfFUf303w9l+GTueEDy/VZX2jmm2ep
wzqPon7dO7H71ieooqZ68p3HVL1UlQTNKW7PT/ybziY3vpnnu/GsCMf2yS19wGlRI69wD2ifJPxN
yZxX6VyMtnIFH5F0hJZabk3SCymkRouuBvTaJ3jyJIJlfdzfr1RZ4NWz6cLMR0FPK/elGzWHBPdR
nGlD7B5Et0IJESpYfWhtEw1dcXibOAUjKXxR+CatRfzeoO15AW0H1T4vX7jtV/8pp5wDzIYPlryo
sSCm+pSblgeAtskPVR/Ie7y70TqV+oeotPpLayXDpY9LlkQABURINEaPXpRfNSfRI4PdX26j4gS/
ZIXQ4jl8v0bpcPuOi353v0aAT/Pe8csXEUq4lTwoeQdIaKICA1BHe3SiC9dTc+8mkvcaIEGJgerE
KBYD4PplXF0m9rDoiwZh1AgMeTEXF/h61U/9MPCuharbENINVI4AES8UlEtedBUYhlkrKLV4tfKC
uhrC206PjsyoxNthSq57KkglPw2yVZz6ybNvOeMawRvch800fg7TQsXfA5XVoZPj5//h7LyWHNeV
Nf1EjKADza1cyatUvvqG0Zbeez79+Qj1aq3ds+fExNwwiARAqVQSCWT+BrPk4Gghvrm4NQNYSrqb
v8pWqYDedcuqWU5uXCLwZCBLO5/dD0roUCKR7YhalnMbWftteYiaJlqERauhKdW+eC7S7Knf9K9h
HdX7anBiRBhpRpZIDpmeiUWppsNrHiDF4JkmfNC51x4U59gNCTYIlujRIXXECUmJ79ncykh3nKNo
fJN9TZkYFzcsHuXE2PeMR4zYDrIvMUNxLW1lI/vyorCfUBZayj4344nXZD9l12AG8avG3ciPkCyM
YtQiU/NFjsvGdhFVZETla9u9ieXz4KyCtkajobVwKkQtNcYo5RG2QP46Bc27mrv1WfZh0MtWIhri
o+zkZ54uU7eK9rJXscN8ZbKi3spm3pEnyIZB3ZjYMlhV4Rwy7LdPxX8eEJzv1F47yvDUIuTFY3r6
PSzSSLwi4YD7eKjXKzkGvQHGTM00bdH/v/5uyomyX86O2kjd4HY725Wgz1BYvbpnOUDOiUc2kB6R
GEejdYalQjF91XiGy79qDuKG5oE7lYOcECS1inFQ2OvT6X6YZvliHdW/PQi/nTa3ZKeMxyP5bxji
bvWA9FWwkMFMg8WOACyXuU3Ow3BdV+28oFF+dQXoNkq+IHV7LV7lg5Uc5SHwAYZ3N+yjPDptk966
0jJ7Ckdkdf41Rp4qSpQebT7s3B4HpCzHbqmHfrEvzah+C0ue7gMmG+RjaFZ6+TTFavQoW2abrCaj
G59ZvbDVyI+xXyLVUJX5ytMpkIeTgocbBlbXoIzHzRim/ipyoyBastTBLr3L801s8p1D/5lKu69S
N7u1tcq9BKkzHVNTN6/yOk7BAzwzHqf5enkUNmcxIuc4v4QMQbiasA5ofsnQLT4laJYEZr2Ub0LG
cGyD1tv57TrotHyjoe7Lqol7ZIw49sWfYIuannGSarLVvOuScQUJikBTDcTXGGqWfS8WfFK32H2Y
nPVnrIynzlgeNZ3vPcb24xcPWTRFy9WPIbSb7dAiohXB7ZNx37OmD6eamq1Qy3bjmiVWAJ0IjmaJ
AW5TliZiTV33hIlI/xRo28BpzKuMsELRt+Q5lYU9zTq8UabiXYbM4E7x7e4JoVvzUWPzeesFEAT5
KMSBS04O0vhnB5R4ZWHP8dYO5W7IUv1qtEkMsRCtSTZpzxoWHa/BVxmsQ6d9rjqb4gsTsoF0RY7q
mOyzWO9fXGV8l30+6dqTrtc4PDWh/uR04s2fqh862k8vUelbz4W1qRVMyJZc7lVxPeVkzn1WUtuY
eeTNVg7tHAPbnapGUG/uTSfPPf65jj7W8jooSTaPfQh1uNb0iyGtAubdUpEZz1rUG6dybvlqQy6o
Gfq1krNZcjHjOs/jZWc+j1Br8fd48rf9WnZ6xlSd7dG82GkAaCnxUNtzBmdvFVh1Fn1hPvGQMp+Q
K8BufcSKpKkC8ZRpun9B224rO+WwQBvMVe2Tjr/PEv1zDlntKufohdE+TPEolvdJg1Y9OZ4eneQc
T8mdvTO/sDm/5l8vLJt+FB3jKny1rE67VKKqV2oceEj4Zb/cyph+BsZLrhgJzGuYx5qjT59NiGXR
MBmAj3jMbLDMmg4xYs6HVGETlIOQvIb2iD05xqZvXoE0bNYh/zCkz/V8qPwezokCQibLk/QZU8r6
rIfiKFtyhF3WyIG56E7KWW6XRsdqdL/Zpi1yLpuzZY7LFqSW3e9gAxcLPQ5itH0HfZfa3QVExID5
ozyGnuufNPVTjriFoF7GZ9lGGXoNMk49aHNIxq2JzUkWlcNKzdvukhvIcEZJXH5OtVGtSlUb93Vt
eO999eLM1nBTr3pbHCbatQjjkhxkAikGZ0tuoYq6LN2iwLmAg+k1KAtOQbGTMUPTSPiyDcIKGDcR
L3/ySMKC7sg7BObpk6MKhB4gZpQn0XfGxZgPIhPdshcNhpZzs9Zi44KYhHGxA/vKxkXf30Ol0Zrn
ULvqNeuChZxeABXnB58u+UVDqfkxWbE4yoPiuKS65GnelZzmJo4GKbuj5X1QPbS/h1PvFaxA/2kG
frsbqMzuTC/6zn3j54BYD3nPaTpqXhDyC867Zwi/NuV81fuaWfaDphvKL9Fh0Omr5bcRJ7MFJlri
GaVId420unWMjFrDZ0ztZli1f0VyYR8JH5yWWBlDbX8GSepstEgMD9rcVCjeoZIk3h3Ds3dRp/l4
M1FkzwMkKZLJM7YC58B3189eoRiKR33IopeJ6qoM13GAtjwCnUvZ9A3PXaUd3k3/2ySjwPkA9U3Q
WySnCy34ZgVCXxVNY/BrGP2Ln/kLGsUH+8pPUwVV05lCPJWld5RhbAe67VhVNQYeSfmB7PmwKIbe
osA8hG9UYm6zEd8mjWin7SNObPuBYswnqRgUPMAJbZJi9D+NMXj0ejB5CrfRC2n8Ekkd4qjdoMU+
6HNy0w8+y2nTR6L4wAHXYqExoSGcD9h9daa2Bm95VD1yJx07xlOn6eFSmavbFXZZ6LkY0QnkbPzC
4+Ugy9xVGHSbyWnEgyyOw29b9lR53hpQ74exqPyVHGbA/oH3VmUXEyWPK3ZdH/KyZR6n6Fz6QJnm
V2nX6IGWn3WCHpVt4c4hK+vd5H1S2e7JfdY1d9SpXMiLToWCviTogF09fhOdGuEVbYzPURwY24La
ZP4Q6E6wzeA8HSdBHSFuG/dBbQITWkPTNeemg8IwRP2B5Kqm8c2TsTw8NXih5XNLmF23YT0c7xRr
VA5VkaOj1afuS1iOykW4Cbq6tGJMUF5mzZO54XR9i/1Q2sxpC9hEUPSOeUWdHl15/8nDa5pvVx58
oM/5veiE8sPz6iXFCry2GxY6Tl+N39EZQbs2RO0b7ZhwBhghhKwO3boPh+p5UgY8ZSAq3podzORH
Vw1Wo6Y1pLcN0JoZhIV1YCBNi5J/h8raIeZG/hQOPY0+LVexgciB7ENhfDgFZglJk86gjhkRaz9i
d4yPMZSCDa9LUStGG7zAtPM0lal5KVpUdyUITB/KX5k6pugHUFSzWeCuZFzrhk3Gpv9dq+oClxgB
5m0wLARNSbnW9Vd+xcM6CaCTc2v9pXvBCC+mTJBwQe9oVRsjd+AY50VtsPfyAH0DQKY8ZSCn+WjZ
+3I+/N3/r6H3+UbTdr/ny6CcfuuuGvIFZaZf0fHEtaKIu6+2CiwEC4FZmMAp0ZYAqB1cQlcJvup+
pi/KznRfqhLGN0gY9UJ6XHtwYcyiwFbVByWqsSRUrWRfpcK7IjnVPSCHzop5aLyrjPVtpiz5Lhub
LlNJDCcd30OcrDZZMZUPLZDnj7GyvjooLD1WUBies9R4CLhBsFttJ4zPLZDI3PesdTuQJALF0B49
ve6dE6Z04dYN+pUYKUBmYD+eGkASWzXQ8y24G+Up6PkNFaybXo1YQ3DVqFNqa171PhXDsNAtEZ/E
3FRcZVE6efiK5A8Q085+kuEmG9xdXKTBymOt8M4z3gOUb3Rb2eu44he0XKx/5k4Zkk38JA8mjP/X
YeinrdvHztrsW+2TjNipxSTtWc80/2QH9Us8OPYiV7toBjnw4roWbdp8cNf63ARjV20rL4sho9KE
mKDsFWzfZoGr8NUIC/+sBeT1FfGZ5cG7KkbxUteZvgErlq9rPoAXw5uRtHYVLLtaES8OxYmzWUSv
SY/li970w0apjGMr7Pa5mxGeGQI1AHyj+DDOIFHUpHzksNUY9AC9clyErVzFAvAqW2j5oweRArl0
SvcKSLjYg7OzHgOgAHxv6+G7hq+R02XpF8+MgjVre5Y3uEqe2wJ9XjmiQFVOyaPvDVmrZe1Qj/fw
bUcZ1dZXk4tsU93ai16ZzlYZHr2qzj7sCGvmQI3bvTC89KM3kdbmMfSK13R37ouAGgIfxEeXCA+D
BqE/oCA7a9STH0H0C/3wWYc/74J1UvI1D3VobrZpKKhbG/1+KHjM8PsXL7qPbZpRFsXVTIJomxqK
cnJ77fdBTcongSbH7h5vQF4m5tDsxqzH4Izv2CcGHpcWjPMvDzFjbLmS71lIRs+qADvBuow3Xcs+
UR1UfKUmXljVU+upKXBlxE3O/2YX+ibSxfjL8L39SDbmS61jSaCOvnsUIvIXSly1CxV69VtoZNEe
aZ5xKZtVYGEjj98DmB569RhFjiD1xAZ8WvVG4TZf2ZrtbMe519JJGFlmSXJn7mUxBG8ZX8WzQnLi
bQLzipNOfJVXKlo4CHndvwDTGV9GjFXkHN3Q0WQvcuvSDsNXAF3tL8/ZmWpT/6QYnC6GWCteLeg0
6xqzplOqkdwXQZo9jOR5yfnDosdZLP8aO9UWjl7zKy3FrifR8iVCh3iZhdWEjVIIqVtJm31WBOPJ
VOMcgY9WfzXmUq0DWfWn1S5Z/zW/uAX8SK1YfWsSrBHBROd84+DEJ5BvHwaUGx6FCwJYj+yNqPkc
gfF3eyV7ATSqhbvSbqoDajU1Oa3Rxj4gwvr5IA+y69609BBQlYNu2b/mZAmsCq10lS2Pj/xczYca
zMlKq/puheZkfia/BIRNdmu1E/+rJ2RPx4qdMbIXVsury06iGXa5w7P4dhC5z+qobzZln4BXnTv6
0gOYkdX6J4JZ3q6VzSqKHFQIAazOQ1Qxofseex3FFy08UBGv8oU8HX1tPp2yGqea7nzrKTsvPHSd
h6avPP3X+MC5jCRYUNSvNyHZkfdJNbITNUUgZXMzbPx6axjcHDSv899VLAJWJE2mrezlSV0uprzt
T7KXojrKXYr6LMayfJ4vOTSa8iYvGbZTs5BNecme6tdKNn2WN7dLyibqEA/CLO0tv0F1Xzdkq3zo
WIiU4fR2j8kz6fUr+mpIbz0y+NeY/xZjwbKt3eZEhcdETOC1KVII4UbnPLa+7Tw6cLkSK5+O97g5
DLijJmAm5Aj2t85jMqMSGzKxVKj+mapXfDSYV/ULOW7YmwZFWe7PMRajrXOq5jPNiX6fyRhbpd+9
f437b72AEpzb9fLEP3moucaxbu+bAQYhSkQwZPFRM82lPMWUilWHPL0NkGMp5qHZ7HT1baqMVXK+
PP3XJMol9r7QRINXoJ1CFFCqbdgB1E2Tyn+cUt+Hs6GxrKyA6ZSZS/HxT8cY2/4Z+vxSDrvH3RiN
We4XwO1JVTsL2d2Y+glUcX+4j1MiPdzX4fgxCIFJk+eqG7tWh70eu8O+E7jPLmQb375xH6q5Z67v
/WaR0S+HyuBt/K2tm74OLhAQKKpPi0i9ZE42ffVzDFnVJGv2QYjcu641HzLu4R8gxnGoMZHPWOYl
uu9f01pTHjMHBTW+7M2qqi2FZUeAbR2lR3xZ/AHR2alsrAMoy9toOYXFpXuJixfZoPbHrF4oG5cS
10nG5MFIwBYD4eWuogbeonPqOXk6s2QXfZ2ZJHlil19Whl90H0NN9cdXTJeba6Hq5TUp4jezKMYP
NBNQJ9yUQaG+Nq+VZ3evtdcZnOtx171KrPPvc8tAeDL1pws0bWcZWbm+6Y1CZ3+FUBSQpZ+V0dpH
7GyGl7ACoRmo7J5CfGxeWOr625YV+Er2KnWenOrJ/SY78erSWCIdwCUk7TKcqo1m+Bdj7EA0mqV7
koe0pci9EB7OWp2C9cCtfe+XZ3bZblUz0fdtG6vtQ6OE3qrIyK66UdEdREeuAkMHpT3Itj0H5dlf
MSfRodKTmWQhZiAhopvgfRwjPDad7V9ap/99EDZywUM0lZu/OiAMoHNVOirWL//MIL/nY3+XRSe+
L8u/4vKaXpA/j2h17GRrsPT+WHkkkmdukOT4TFqf7wSesnfaj4wLNmlQ0e5EIsbsDMbdQ7czB/bQ
/XIyJq/5Z6wM/XV1PfAPmlXWW3OYYgU2M2Idwmu3+GTj3YCC10iZrs/zXefE8ylteZahlLowkvCI
XQl3H9szzkh4mWdTn3w0hMaV1inF2Ro9hIi1EC+5CFNmQPdzr8n6oe/cRT3xRQGrzF9XjeH7qPM1
yswuXctmhhnVCvGWcgduOHo3tOinPkObZGcsnviV2K+M8R4pMD6WmhK+g2V091aHnKEc5A9lxe2q
1EE3cH1+1skSPGR9kIOHwDtVlKOvjmVRT+M7IcN1KipkabF3kpN0k72c8uUGfSiyzxJPnkcJaWCN
gmNI9gmDJ3m8Ix3AoP8VybXPKO7iR8DC9Q0v8X+/zu11avFxv0Y/QBaDrrxvsxFMAYnm4FCp3mjh
BagADZsPMBubVTYl3CeyooWuqLTRMYWwepRnjQxOk8XmXG8Cdm7zINkf1nrze/xtlJwQp1TUkToD
mvvXRWT3bVJkB/ERizZ2RIfYbeuHrnVfSPAqh8AcRHWSp2Gf+TCsCI78ILlpQGoA7Wd3YOwgOvI9
CD2yIZGnHEKyI4s8Ow/uj8bxotWcRsSiYy46ykrkfy9Kyi4AAeVBjlSMYNP0VbY33QGBFAiqpT6j
SSv25zcFtlv7T3et9kp//tMcQnSqF1KbTUP/qMbpY1j2pYgPgxZhpHVXcmsMrIPnF4gEVZbzn+bt
CigYDcjlpD2kzqm/ap+WEMZVHipLb0+RGQC3D7h7dUGt7EK7SvnftcY1qxPzir87jBEFZ9d7zOUe
vKpjm8LrfCnZkdsVfpI6FcZ7TFWtDzeemoO8koxzX13V4MehETHT0PLoUbGr2+vJUOWYGeXZ9knO
iWwIt12DcxR7LMj7xQC4j/tV57kdK9QyWmQIduAhpfcRR7XCh1kOGD1/pRTRsPfniYUcJE89n8Kj
Fjn1+r4Qq+aV3b35/7Bg+9+H1Nh9LAB0tZuhY+MzgW/Afaq6eMCZURueD1b/6I/47rU85gXANGJl
br+RgTV3smXHVXXJDK282G75YxAlqOo/ITli1I0EJMlUbEeBFHHcFcoJldVw4QXd+I6d6WyP4zVY
cabWOikU7+Q2nbY1tTrZ6wg4H2tn8h+MvKkeFVP0qygN09dpKtk0d8J5S9qhOyitCj6KAokDTJOD
nw7psSgPWha6Rx0bY7Asnfm7U47Q9TE6mnqwUNkYq4mIHvO5sBiFkX12LFwz55Y8KNwF9onR/OhG
H58Wuwn7h8ItaxgLnrWqrcTc1z5kcz8MlAdznJyXTqnYtGb6oRFgCilpP7rh2RYiRv6RQ8zT+Nog
3Zs6dnORrVvcd/fsBRXsY8CGwLWrv3hWKPZyhJokydVBfBkbql5sTdvHNg6CBpCEugoe7ldXU4RA
+4zC+T2W14mynowkXcnLyAu2ZTs+UFbnL5rflJgPQxY3uyIIcnyg57fgqgZrA0t7Metp9JcWyhSn
oOke7u+5tYzsMSd9+p9/XT+MCMikgObnty2Ho8N+++vuoT9/4f0dRKZDSSTyre3tJTO2GwBVWD7c
XzOybRR4Mipw91ftQsVbQ4X7/RfKC1a4eN7+wtunhaUtUr/zX3e7ti581jv8dXK0vL78C2uE0+5v
sp//wrS5/f9uH0tfQAKPh99/nZyt2mKv+A6oqPmDkLPzNPsS6ZXY3y9vU3bEmkiJVsDwymdwRzPf
VS1OhdU6T5TKnmvddj8h36Cxl3kALLF3e8+1bFlYSnrOsXldu/jr2o2dX7gxiedMJyMXTB53mTCm
6pmY+lHRjK+yUx5KwBiGcMfb+KqDNN+QAN3IemgfBe3RKeIf9/GuRv6QZz4LTkddtQbW8PjkINOe
DsOqjhztKfBz/QkNraMzNMopmltjaff7IOKjlZ1ymOUhWc9qO0AHkyFeEyBH4SB5PF9DHvSmGNZp
Zxf/inlxvXEtu77cXgUrZXL+HpZF8zXkrMbEEneyinQvm4M21mfAzbeWnDU0yBmVVokc6Z/3G+g9
6APNeZShCMGHLQoS+fL+ftEM/5WrSY2VLG8waaLgZOv17TVlCG138qBDHFDt++fNGJ+x37W3jwSw
f/GgRikwfuPL4J4ML8vOtaJBYB398CLPRJJCncKEeCubtkhQci91EAih2USrv0a7sTrsKtiO9wvI
EfLAK3iYrd1e4R624iKCjP/PK9w7krL9/So5JBT041kPqR0ayWqQroEyk9pm0bHRhWJAqffjHct5
xKwndzhQdXYot1fl2XWxShjUoLkaoAtW1HOsFyVw/GVnZMOHqPtgoQ3G+C3Km1PldN4vd6JWkwUD
a8KOqjJLM3+Bly7rEzX4bpvaz8b2lQ/sNx0UwtrsVYfXs0rRV71CXWJrahjqmberPVhBZx9spXN2
buZUu0Hhm2vktrRhYeWled/5cY1HoFpFu6jlEffifWN06U72DIY7M44yaskLvUvH4y1qG+5i4EGw
BlGR8S9o+C9ny7BuyPcrWrJpNZYnyzKby9naNYtr86lEf+ghrItdWGkhOVPXv6gueBDwxQoClHj6
xXranKbaUp8itX6VcWe23Iumqtlza9XgVBqrrLCVT/Cs2sbVPdzR5ulDf8r1FtHd3gx2/DSwYp/D
7BAPfTmoL9FVTHimBzjaNYi/uvAsNywTSUJS8U0O/WBit1kXDRzl+XTSUa1whLbvNT8nvxisQqcr
1tOYpa+uRfkMgzJ36dhW8loo2CpYOfgO2exaKFdRrv6SrUlpHBTS3ZOcieaLeEIlfYk2Ms/i+eBk
W5AlzYts9Ng/o9zeXOXcNJpeTT9Uz7LFX4ISMX7nRzk06QEBtqTqd6QPlJeU/eeOn0KhYhxbh+Tq
ORiDFi5VOzPWUxj+jk0pfC4UrmuAwoK0nxwYDfo/3fNAq52w9cKR8V/xQsyJhk6NuZFObzFuK8Cq
y+S9U0Yd+X+e/LJpFOQ8jcj09z4grXfWAG+qKKNH6OrTW4sF9DxHy9zkYhQd32Najh7BZ7I0VgLz
lMQRlPMVD5TA3Dtq3Bx7e3JOsnei/g0OyX8dQVddhdGcqyZJ303NCQ9TE1ak45mUdzikW2AsNnKS
KFQFlG/I5gGHlQPq/d7GnxmT8hBJXx43xIcnmS17ZNAAS0h2FCmYya+q54i01hi3+rWNjQq15TBe
53zCG9nZ4/N8oex4a8lQ1fY+HoIjP6F5uktJ+6A1gorXUFCARAj1VWn9iG0CVyIR7O4iyAUgmH9p
ov6GsgOwn3CmiZt28RibpXiwvGnmzA3IHio8st0W99FGN118Od3ia21Dn9LmMrrWYhYFdOm75ZVY
wKa5+loEFqUWU9dJZJvutkchaucqODLrYRGu0ZLNX+uErRlfyv47+bXV7UplFu+KvjO/xiZMBQti
+HPbkPVqkjA9GWpO5S4e/G2o2t4lsI185Whx+h5ayo/UtsXPZLjeroPp1VXBSuWzFX0D+KpTri6q
DysPn91DNuD9hq3VS4gfxEtX4wQV2/Dn5lBUm9MC1gbI6rmzxEdzg7N8tZa93BvjY4dTLo8negv0
lF+aw/1a1OPmrFbcHGW/7abpurX5kimfmdt2LyPGjyUCzu+tcPCy9UIDG0qaRiFsrJrbEunupn5n
J4aVUzxAn5C9KR73KNU+a15aPUGtuoUHKw0OWT6jo+dRCSaqa+gjwwMWvOLQK02yMIXSn2Z9ipVa
B/3StKbhJGPyABRhOCXzYYoaa4WlE0PmGT3SvSPYVXpkW1eRaL13y5jsRQ4O9FRmHdQ6iZZtP3nn
2vLtU5Pbw3I0JucrKbi9P3jTWzFh4JB7dfkAJzP88M0Jb4nE+apAaF5l+mQew06LHjPKN9B6dftr
Fo3vGuYTOBPiIOJlPbjGPny8H+zGO9UsdA6QGUsHl2M33k0Krs9ySBLavwf7IarLppqdYgtW08Ii
VbcoRVPz+5dtdhebMuXjCUU2PtYImu2nHiiPZAd0Y/K9mlBWksyBhhaQngA1J1gFoxt+V602PEt2
wNzXzCP/P+bJq5hi2DlaFV7UCaqAUlOI90TsPgWid5+cGviIY11lZFRJ+iCT06xkn4xZTrMZ3Ga6
yFYi4nhb9yiXBZjAZUvLqx+R6R1O0Xyx3NOdzQTmO9SF9RTgsYKEZsrGxGisJz2fnGtiA3OhT0Zq
SyhrDz77KslxQAZgHK0NCCAnDVS2U1XRMori6k3Ls99nMgbNqn0eh2IJhiL84va/DCuvPuzCynY2
BLe1DHt+eHDt1qTYy90K6xikDNI+/BJN6nco+90Vb9r8PBqjvZDj68xAKiK3+7NrqOnV082fMi7c
wmMdUFrI1vA7c53yKOPcWxu0M9N2F4nU/4hMivPz21F6JXlIkGB7kE3enfjz7vreGdb5/C5QmDmU
rf373XUspZa97m1qVFSiss9/lrZ2ISObf0xRLlZWPKgnr3HLQ5kj9jjb875OHRAF0ij5T9jgy7gZ
zEtr6OmqNQ0PqUsfE5D57H5IW2V8sLr46Frtv+NyrKmab77pBK9dZx60xNI/vKFEhyyLg1OptdDj
VS9f66lnvw96cvFCR/sRGfkTqLj03fD5s/oqVw6RMfUn1ClgjppB/QlWfuezjP6hecUXrLnMV7VS
so1TkHw3wkY99/4UzqKZ3pcYf2w5FDkkHJ3con7B/lbZdGbr71Wo7BfUo4alro38iEezQ3x89EC1
Taa9MyJ3ywYDT27Egt6nrGoW/TQmX0QRfivS2vtGJuGcI9Dxs9SntcptP1i43QnRE4xiWwv5Gxgj
C6gfGzNPq59uoD5iptZ+M7rw59QFYqtYbr9RcR559gDv5cUzchH5c1eVbEBHT9vIWDeZ1QXi2DbL
+/w2ArlCds+JSRoDh7kxD5+CLHIvRShAMc9nMPHrVZvk4brB6D1dByiM8R9wD5VOUZrHK/tGUcZP
t97Gg5cUOU24jm3Eiyh3t1znnym3GJ/qbYq8fqDl2joawmaTOJ2yiJREuXhOrx+SEaBc7OfV1y56
A39sf0uq1lsiNq6d+IdZJxOh5WU1d7Tj9xQe8tfIwsbdr9gHYNQdPxZqj7xaHNnfJrOAkdEGH0Uf
d5vQidSdUgj1yYkCLKPmEUNnvRhwMF/DzPS36IM6gPes6rVNtWc5AEmidIGSH5Czuq4edCXU+Qio
FwHFBF5Xf9hgsrdKkuKKjBGM3cbBG4r/+i4x3X7tDKr4Yo3tKrSz8d2rBnPr6PiGyHilfmuGMPls
sXN7aIEfPWhuaH1JsLP9YjhkFIZEtR/Ktk8+x+Sb7IvhOG/YVhtbLFum99GoVzKuCTaqES7f5LyG
4I2E8la+BPkdexUq4YNhJcqyEgFWZ+wlDvKsmJv3mOwwg+r/GNKbrgmfojVXf80dQNrv0bHH0RKJ
P3moInDKZVgY/4plaZ9feBMYCvsGXkR/BuNmjzJgZDjobIsff8X1Bspt4Denv+Ken2enFsR/F1vj
soa1vOz7/j0TdXUtZ3Kig4bP4U8I1nt9xZzmFqLKVpFEghWrsK0NzFFbFTjqXf1cGOvGHBA86Vx3
UxhmcXLZ6W1hxQ4HteH/SVnc2/mWWxzSPMDpG5XPk/BQ1GniggqGgotfjBbyYxDVaAJ4lf+cah0K
sRGL0UhXz8AA8ktlGerG0jpvkWXCY2N9+yzUcYtGAjtTy8ouMibPvMQVe5hBZ9ky3MhHyigNylNN
QSpM+uxyi0VVioVgqiarYBzVZ8jg/r6ZKgCsnjmW7PWCJQDo/ip7RdKUKzvEHlQ2jdjpj8WYf8ur
VH2uzao9I7Z4THwP1V49Cqnoingrm6ap9YusiLxbb9hPD6Ybe09UT/2XRm9XcpQzsX6pTNbxKmxF
gF9ozYxiok7Ye9ExqMzmLTTxIh4N5JhtMoWT2bVr2Wyb+Afc+PHRSbv4mrH3FE0CSNQ1jXVhlQ26
l0xKcavKqZhs1Rx/V9sS9VPlkAU2k/DUqhgixo0ITx0Pf9knD37fVOtWD6q1ZWlTAhC6fTSFpWK6
zZoow6L5Ig+aWcYrtbQwtDPy7BYLmymFreQHuIBawBnnwTImz2BwVlt1tn2/xzwl8FaovWgLkIfF
tO6SgdrIrMGTum26jyA1PSS0H5mHnF3Xttyg3FdXN7xfYbLngeH8jErvl94O6ltaKROwpDq4NHnt
bFGED9FatMxzr8HfLYyifNOiIqS+UXY/wfIKw3B/GVX0Er1klWryhBqt26FJbRTquvRaxjmWpv8Z
7+bOv2LkNnBcwaRaBL9K4df62QXPDCVDndYmwIJTPhka2MjoJwLnI6ou43iQZ/eDLbT0QYtbWNTY
u7nzIWAdAutxPo2M6qXTqRDfjd5kXFfg6cvYbfCfcbL3PniotHKdqKa3VWCjPWC2OoI2ssJ3XVMU
tANVsYtqP3wP4vRraLn1hQd3+G7OVfCkfvM9eyA1nD7LKVNZ63tKhv1SDkrYwYL8gu1BFpZnyshj
Y+phFonBNl6tyNRWaTzWl0TTk62mlin4BcM6llGSbIJq0J5sSGLLHjrJZz/ZTyTZZyA/yy+KVgsP
JnvosQwJTKNa/g9r57XkOK506ydiBL25lbclle+aG0Zbeu/59P9HqLtZUzG9Z+845wYBJBKgSiWJ
RObKtSh3rB/0ijtIUijySYGr9pDakrcbC3m85H46rAaETF+6jlNy/onfnOSkGzkpgLDqFgS45GgF
vDU+eVMpldNQCrkQY9EAyQtBODQjGo3Rrxmxh3AXPrc1YqxKMLZ27dtQ6cm9P1FfK32Xnfq0gIoN
UziZQCAY57Crt8Ikmk5XmwuxgoVYM9tFT51YsG82PG6uv/eHGmx721BOiNMlUXWxfTTqhb88BtLG
NcYKIJbmbA0CW8exCItDnXUOIfjGP9uVpm3AxEVXePHtFQeX4TEbjJqEsVZM99wccSbNW9kNdWd6
pCtHGFsgMUgmthClrKONMIZKahe3ru3B0OwSTRuO8qACQVM4T2deUz22XQwSXHcJVidyspWbDmLE
Ptf3Q1IW+3SKTIYwMm5Gp4yvuSRC2ar3pMtZsjTlqviEjrAPTyihxRZiUqo5Ux6Vh607HaIWAAvX
bVdANeZm1tayh4UxAT7aQgoOHMDRe5uGlt+4C+olpFMYJ+3Lb7fGAl1o91TMZL72082tTBfRMtwc
dhN2sZs5uYFree/GU4gJTmCMT1Fdl1sJlXberkF9DEyzvPf5BTdr3yiWrkpRQAsjwaF0YvXRMlN1
l3kGlfyTs424zWNKac/kqucJ0vNg3XbCVZHr+NBIwLXFULdqBC+dQt11FikhaIPkx8SHWdNwjOgl
9zj1NKNqfqpDHob59yufoxEqCb9WvklpyzNXDNE2sYqFTZgrXHjllmMGoqvgadZVlBT3klTpy6qh
1LwMWziamoTQIUmAzxSRnzO/IW4R2juvzOwf5Oee3T4s3vLEyJeWVOgPGii5TQ2P6tkMI23fDIm2
Q4KhvRM7QvWTQsrlwprd9v7nMuPplHvXFDu+7VgkoHemHfXWyZfDRFKoA4vaizPOP52CPtjIiBUH
PyG0PRo7nyLFMNP7FIWdIVkn8A/B0i1peXIf1Hn2XDTFc9Zp6t3gtukzrzID3GgQkZkmRymD6s7W
yoOYtZoqhL/TaHdilqxHAbuTa6LPyVrCsMamItbdV80dGJoC/LsWv9mBfDIm1RXT4njiuc6nVDcn
utGguXPCCmBmq7gcz2sKwqKiXVSaVX8fN64n5d/LOO4BiECJJefdG6UdzsmVyp9N3VTDOs5ibfFh
4sPQLCtOWxRHCvsYZHCHOEgIJqPunPyaMDTk6xxaQ4MTfhH033gig5C5737AfPiCoLj/yUngCaau
qLuEcW/sKupyqHWx80tCQngFzba5NfXBWXJ7422fmoYCg6Op2PDI9Rry4sKYoYqKsPQQkZk2XO5f
Y7AIdE8/dVXlPrleN31R1BphRoZJ65TrsjGQvJicUQkwt6OmQ7cxDf3GgccZMeTbVlbuNHe+1DyL
pSOn4gcIj5bW5GrWTbfk0SfYxJwnqIv0xmiVxxw8M03qtdcm4eenWnFu6P0FkOQe5YcA0gFjlUdD
913OlceULONntzWrhWqZzgsKZsMSzd3kUW7kYA3x9NFJLHgC/QHO1nDM9j1IHJhPFClb1mV74FHD
Bs/OrGLp8VYy7HiVRW76mEzNQGaBTMO9sMiud3KscS8zdfZ90zmrSmaM6HZTPi2bbrICItTJKzFf
DkSEsxa+4qpxzyFx+WWh9/Yi9eWnyKL6yoSSYTuQftqYblouBbOQIA4KpwLYOssn6XhgrfJYoa8S
qy+Wzp9nR+pFjGRC6CCvn9BUra4KnMOHMkvLlZdaxtvQZt+sxEjuc6eS7qCHJultdHyP0HmYopH3
ZJOrL4nffDN4z964uTRoXwILCLUmWMLYfEVtvrvLKGJaB7YNktixkMxUumpfepRbu/BNDqgFITAk
jye+LX8pIz+Q6ICgeFe33sZ0QFjC9xZ8c/jHaKWk7CIllHYEAL8MJcTmiQ4BeQEf+s9aFhgiUzW3
XvVBd7dInaRbs8ibe9/Mz7E7qMiQaRz9y+SrXMPsQtDZv1phcd9Jfrjv+8A8QuINI+TUGPHFyz9n
hV97C6+jXjQL2h+dupE1edsHhfPJz9xuXWtyebQ5QFw8XuIybHjI0mBw2KC6rV/KsfGWHbFIqoWK
EKZox48WdRNZlH3KF01pxs/KJLEKeUq6cK085xM1bDLZfvXh2v1i2wHMKh0FZ9xQwq1Zwoziykb3
6pjAtUrdb796xrAtvYLEXaM9tanuUKUn3Xtmuqt1yBYGC9KRIVKXdY3IdJf49jaCk/yY9VW/M23p
4I5ZulYG5zjGVbuQCXoQiGn6TRto5iZzm0++ldYovNvBokqH4Au8TFfbKKzvOV8eqJzRgIUGfeNI
dX2A+vXgUN98h8MkZk6Fwl06gEuPgIH0nh/eiwaCMuUoRbDST6ZIkqAVS2xjTW5HOXfWoJzlLv/U
2/m1MFOi8Vn5RPl4fIHYWX7OJAUCL8W6U8O8Og9Gee1CoDx5EobHwPkeyk16kiGdcMJ+2HsWDCjA
+zP9JN25DZWKvpm8daAytmDToWaahtJgXqbI1oOptt1dY9YUrkuA2nQpDFal3PhH1WnOSt3YcNZP
iMMJmOg79HhE+BblPhipAfoCYRcNxVjg6YWLGDt+9RcP/Sks2sNzj5rSpYjD51rJqjsCrXyTxo4M
X1e1L7KdhguKLJJtGbTfbDIh98gEa+e+tyht1P1gydNGdqJ3LyYhje/u294CrjxGXwjr49EpxrB3
gihf3MaBavWLoVJjQHVpu857u3gptLBZI4OZb8XQ1ExuP44Cv6w3Uv/m5MOyqykDJcqmpcdb1+LU
enR1Kv2WE6jiGHn6A6lgael3yC76ziGthmsxhMbFTkC1dvVad7RvnOuKhRzWXzrdaK9jnZB2yqD5
LIO3seR7GErqcmjC6kenP3a2BctP5DungjTTAhaqdtVHFM80IVLkgdS4O6TxCDjxdb4mMHle06lH
GvqaqHFBEScmMdlmFEp1Hb+VYiirenInKeWXCFRPhtLZUxnJLfcgaKHE0Aq88TzYBMu4zz2B+ewe
kiZbUgZhPuWZnCwCYAIkzvv3anLjNIwjjbuub37+JzE54SEmHG4Pe23g6r816yyYsocg/lG4uX3o
C7gf7QZ9G6pukl2gU2FFfSaVySXcZBy5h42Wa8VltEuLYku5IYbjXZ26yHYZj+rH1CYv5/P133EP
ITmXQaUA4eF4gZQ5W7tBID80Y2ShMtTJT3l8X5Y8gE5yvfdtG4a7VkcRPvSc+jIEU/LFics31U3P
csE3PYp71NaBMxHl0pamheS61hj6rnFHeQdWOloWmRqvFcMq9orJboC7p1tGV5CZ5rmUquW1Kpfm
dztPHpUBmaAqk2Vka6R1Z4T5D055dz6/hW9eyyvs/CiDoiloduVQ39l8lbaRanfb3rCHq2zZ3goO
aPVVJkGpmkn4IzXPZLKAjvNlvpp9bb1ZPjynRatUDySYmk0R1xlYlxJsNGEsnrmqa1bpzTKtrOhL
kfVLPyvj77JfIoKQBvGzCTRw00J9chxHDZYWAyyv73QKOf3hrNa6/WQ7jsJP9oYoV/E58A3KO225
OLh6Z4En7L4rXsQPpW0BxTcqEyB8Ex6hIg7XRG6Gu8Qx80VrGF9CJfeeKEUcdgrEqVtIT51nzuhQ
RabeV2gsABCmyfAwJHpH2U8pb8q0bV7hRT0Ij8CsR6rWiM+pXZVtm77ayZYX7+GEMPcK+YcT/8uI
1F9tXqCecFYBRP7rpifoPqjBcEoJ+y76wHGfDF0nHFT2hwl70mkwBBc9aMG+js8BQD0qasp6XRrI
VHu8lysTxc89NxfppQlHf2G3NunvabZqbBRnDP1JliEfJfHAQ1HNjbQEUqHpbbdvGqLXo62kb05s
fe9Aml4LJ9SvmeZ/Q6w9pQDaWeTgqJfU8cGw4MjmHhGpYdu3UfrgqVPkOmuqrybkWUnQKN855Xwv
5MB6LqB+WitK9GYPZb4i7+lck6kBswyTKrmjnWtKqgS/R6WsxhLMku+WzlU4Oo4JND8kiT3bcqk3
if7ywzLtItxi4kpX+7b3bbPYRFynufRtR7BZ8vy1neXpWfIqBAjGGOKnVotPoC7+sgBMngPNWGd+
9QgFdbBUR/U0Vs5RT4jjWo6tnHNE3Zfj4Csro677nRNX6h4dkuGST02wSwdCLqAMgl3uOcFKNxv1
1Rzg0y/7/gfFcKPfcWKH1uq5JN6+qGonW3cQJPFzGXvjgQzC0tclA6GoXNvJAyC2uDAVYjWetXMj
KV3ykef7qsSffEeFBsZGBEaT8+E0Uqy6TDTS0aGp9avOiIjQy4NFSV3TtIuobh4hC0p2wjY3VIX9
cqlstVt3VqcteBo566QKXu2qIwxj6cHLxEa5ahNDu0aO72x8irPdxNiSkRpPFBilO89A8aZTCxh/
gvrclVryCKMCz9Wo7IG90vu9sCkJ0BfYZYGDSvaVo4D1XVEJQ42THJn94Gk8JaM28VmWpOHg69l4
AI/Nu+OSwQgo6j81YI94EIw+SRVph44i3HULAfMuKXr7XkbQVLbUlkMPSvPUvRIrDTjj+EGzjL0k
OIEZTvfBSMDCBuaxKqxRXWm+40Lu0j14RMMdwySFP4aSea5BKLrUq91LmZfd8yw9VTsjGzGaPDV5
oHefTYQAEDf0eciDiOsZlS+C6JH+xOfHBKOzhOE9vdrNpKTcPFsUI1+JfCa3piAvvSpgCFsPk5eY
CIvKvavzr2KAtKu8JmEarSyrHK8wTDkLTal7sizaeL3ZZMPcqrGtg3/FRUxwWtAvBhDJyZJ3YbSU
DQTca6kpT71jFaemiX/2YqgWYOiGhhHSa0DKwufW5ZeIz1Ust5uYO+G5NNAzlmQj3yaK41JVScPH
wNk3tUX8Ph3PRmlyA0jC+7qQIr7+/CzyBGuhbQtDN8ImlJCUhnUvbLWdEWisoC0NbZVjUuWSpCOq
C+pvO8ppusqK4a6BDugqw2yw1Fzfu/d51VtCczHZwg7WfG+82oCJTnzpqk5ZwSuoc5t29aOTq8m2
DvW31m+js99+Iwhe3sXNkG8c24UtJkCBqHIh3RQ9OJWhyRHduamtu77oB0KnyI/0pmwiNGHBVy3F
by6sKH8ZyFssDF2qX/i9V5Z16HqPhV2i1BaW7sWU+VAEEaQ9QXQ0G9SI1cbg1jINRdNB6kEVpJP1
2UJMqT1x67RbSV2sXrXqIdAncibK3ZHn4Q2+cTfJhOP2VIWRvhgpKuHUq06hPgTcBMGSaApf4bHA
N5uN4snajcCprBvkV3sVfqGJwkn4dehawRdtnqIMHoE89OJVYyn6oQ6o13cAcz0pvlk9cJxeyH2S
PcH8uAYmKd1PD+puUymvWuwUpzIJ3NvQyJNkGQ5duIHABY2VtO2lNXKt0jYGpvtQ6dlXSifAiKVd
d+C7Fiw6MlX3RhaBl3PicWs4LoCrUnrx0bZ66IZkqTdl9eQNQ/mUJfY1h0z4Lvek8snROmPZDkPD
LyxD21bcLSmKcOXW7p2R5d25zQf3LkVeHn7O8NVLwnIfyH5O4YYXvZoRsUnikMFOzEbUUYORJ1Um
Zl0J4ao0kh5lW5cfuH/shLm32vQU+xnIJg6aACRHH/IGMpiGVsUr6iHMZyOOIPBW4Q6nosp8Tipi
3wDN5JU9DY1BVrZ5xu1diizjOaFKCUioEq/FWtVpvS0M3836trYBOczdXoPhF2ee8KpNNroePGls
FbV9AGk79V9iqCJSuYaZX94I57QDk65DO3qblb0oJXTj59vb2r53VxD+yFvhrFFMsSp9273NxmbV
rCzK7HfCWQ46QE/tlIYV1x19aanXdbQFN7ozLKe9tN5gbZJgzE92dMyI0D2h9tUqcvc0VdI8JWX/
Qn7OOWcwC+xgeIBdX+u7S1PHe0ranaOlSbCxCFutfC5GKrNuplbrojsdpIIr52oAdWmqH8mOHOzO
7i7CPy2DeMX5OUCwHXUTK+14xAvIE8thjGwduYtE6b+mudF+znNfRRhdMy7UpYe7AN6omnTYtTGi
50ZGKsx0UvVATL1dhk7vvZaEjjcaPAcbMatUyH7URYy6yDSb6UD6qqy9eoGtvTSfqyLxdqqfQVre
EbYLE7NcVVJRbkEzc9+yvXE4OMhUGOvQsH5146mrK0mhLt85vOvqiZJvoqnayzMeELf1Xkz+PIqW
h5UEDdCLxqft3o0RIppGktHpl9AbHsQoHNPsrgCdJ0ZgrIyThkLPIpgY08cSkie77+E7n3ZFoFPb
TOxaq9CUtMvgyj8bXdpbUuddZjMP/PkhdgFTTk6zPdbhXPSHwFx+mMi8UF4UbjJsZ2fhQjyCs44J
1/zvy7ktB0ajVJRnhAk21HcPb/ZouquxdrrToKTyWVYJdzUqwMGQM7I/QDYRTDpCoikmWSHRizVj
4sFAGHa0UBQSNuV3L86mJHOLPO2HCeEsZmHtRfRj2lksQ/PXg0cBIov1CIj6tmtFbBnYE0mpZgGS
eRUNY3rIquBnQ21geiDynR5Eb56Y/eaJD37/hcu8PXAzCO/F/vM6MZx95iv9Fy4ftprX/vFV/vFq
8yuYXT5sX3nSr5f/xyvN28wuH7aZXf639+OP2/znK4ll4v1Q2gF9Rz94EKb5ZczDP17ijy7zxIe3
/H/fav4zPmz1T6/0g8s/Xe2D7f/jK/3jVv/5ldqeX/J0qGWI9g482gXT11A0/2H8biqqfFal5Ahv
q27jRo+y9+PbgnfL/vEKwii2uu3yb/7zVedXLXeo0Kznmfc7/dt+/3Z9DjMcvTs95Ol8vuJt14/v
w3vr/+t1b1d8/5eIq9fDeDWKrt3Mf+38qj7Y5uHHF/rHJWLi3UuftxAz8fQv/2ATE/+F7b9w+d+3
sp0S6txS+zxIRnBspHZiSARsdox/N2ImGobioGpXYRYW0avEgtnXdMvwKKZLEkh7J0aWTeu8h0xr
9KVXGdRW1YZ0nwUxBGp1/8QpGCLbaRTnVBK24FumebFmDHTzQPb9h5gXdheeqM1YwoglbKKpetgy
TB0QWA3Z/gm66AukHvGlsKV439kOgs8ddb62Gd0aGCrjc57CQDp5aVGEkpyYDSwJOJsnn242Ma1G
+vcWABWRswZqGbFV7vfUOeeqvL45urBKriojsOFJNqgvyUYkdjjZg8NETHXjR2i52vDdGNTPd8VF
J2hA3j6kumcaDoFVXAolLi6K0mhbTy+ArovVrVYNO7cA2fButdU7AJPT5g1yQXYUCyszR5bIqO/n
vcTWfqdVBDW9422/ICmaU5jG0PL+uqRwS/uuP6s8WNzc9JEjmqXuHLnsKWJGL8ibFOpvYvXQI1Oi
/k64vpGpvxqHbmvwfzsCyvVOfjVp2bsGi4RRLJ+nC3AijuToh6RrQFXYeUHRaQrTR2bt88LybwNH
CRzQMJM9B44LwRXBq9sKYZyXSdYYLUl61Ot3a26e1VCuuzhJjx8Xjsrg75tQuv+wlxgamXkm0m3s
lcpAqz5GaG2UO+8uaBLvTvQAe3notpbe1gUyS16b2XlC+HXOGJ1HKksn13nlbSOtfbDtKCZuGugH
0YyEzg4oI+sH0UMwbdgnUrIQk8lvNzF0dd1LKThhRUZxNGKz0qJ1ZOBlqI35EI81hXrXSpJyJ6wt
YnJrMLXaUkzcZid30etGmZC36p2E7+xBxsncSDmUHuA1fvrOs5HiPyIypBKw/dukNmb6Tlftz7Pd
BE+owqeVZmR5XHkrZuaLOWgYgqrroDCZXvXv13UbppTqUWpor8WLMCxP5R0pExi2bPcgGiPLUKy/
tbO1i0ysGTUhRAsn3wRkC8LXA8p3Y9xJ7zbQi5yAQdzF0m3D26J3G5Y9XK8SDA0rFWb0oz41YZg3
RzEUvbn5YKNOD9pYDmLLeeJ/2mBedruG2jubDGq7lINP2Z8SjogoIKvJ1Zf99BoaKaerEEEJMUG8
LUKDGpHaSZwSXlr7QCnAmC7EGOzpT6Nl+E8ILcgbYQc95hzmFbNvKYQtxTZi7ezzYZh7PdUYTr0f
5ehNalIyGbkBk5seRo8BALW9bRE0kPmEvRatthMeFHA5nLkd/2pNMPY0o7ouN+MSSJUFhf8EJ2kn
OEkzAOrJx9wk9Th1hbGeZkRv9hFLqn5j9cg3za7C/E/DQEBU5p1iebxz23q4Hx3jqtdJ91Rw4D7k
ulquhzJOP3u6QUoJgBWhswGStykFJUfup8IAuBoV0K+Fde0upHrYC7CxQCGLpq5sd2kYTrKebQK2
nFJVt07Aby3FxA2e7DpuuNVsPvrvQM9e3UZ7mBe/3BwbqrirAMZcBK7cg1M4zoGTq54uRFc0cLEb
QAgqNO1v1pIq6L5QjY02e0J26iLDOfmQN0ImdmrEcruoAwCWhAVys+phDE0hVJdHr0Y2J6juyhze
Z9ETTT4kVNumOqgOt/o5Ef3uxR4gB5ic9a1wljUNOejIhxO1tqpLn8YvoetYkA/HQE6leEA35Jct
JJV1ERP+1PuTPenTl/j3HlH7RNgyP9VOHp3h/o/OTWmtKofQJ6ReP01iciy6ETxJpeR7SGhP8mgP
3UL4VB0IavKeKMOnTkR94LRX0tZVsBXduDG+24Gabd/ZxKXCHzm84CfRlwiZ9r2WQHSnO4dkanpT
gZFyHoseOsHokpjV7qNdap3DP9l6w3cPEqJPaLpPPrddhVWMxRrRtAOlJ0sxUxSDvCOr3BqmctV1
P3+piTf7MkB2M/b1Z6IetdnkL56Xyiiod+D65exFQUL+YnTmo1gR5nZ8LnMeGnOdaK3Z8EOjU3J9
9FPfPYpe0uV/DZ5tbsSoGwr36FVAkrm5/3IJf/dmWwfMFIERF/WJaXaeuC0W+4gdP1yuplpnldbJ
xIn/t3Wz88+1gYwKhRVsZD/ItsWoe/eSXMJCXzjxJ6J3b0avKz8Q13YMndSv7YWPsRXVb04bkdIJ
W//BD21+M41QOpq1GR8/7NNA+nX0uxK+Gz7EJ0WurH0n5cSfoB1Y1IjnnALkJYZzAyvgpg2BXoJF
MMvXMJKcdQxb18IiUE7CNInWnZY3p2ZqSNa9b2abcFFkZR2VtrSf7WLBPBRuwpbmmrkbIwettr9t
aeTj+yvM67WQdESdJFfXMCiEihF3sGAl34phLOfJnZPEdwBso3zZpKhZeD5qW75Ww/PVo8ClaEG/
gFSrI3H+tyZDrxe9VwNu74WYCjsFHmvRzb0EFdiCsNo7o1tk5lrrQlBuTtVsAiVSppID/1E0jQ6B
BFr392LkFRDgzB7d5NbhEVjjLw+emsA/Ksh7K0VarUg7eudSkCQVdcxju5v1a2GEOtM/D4IQKZ6c
hPHPPvOa2aeaaJfERBhq3k4GqweDUK49wxUSuUr+3FYo0f0a/JoppELapFRHUQwz/e5pXrYOoXJY
ip/B+VcxG2DG9aeJ2Xb7HZ0m9MElkD79rIpm3mqemJfNW83OGYJNxGuTlN/1enyk1r9f2GTcD2OE
XoyaWB65VkqKYsttimUFV4nfqA/9NAkxhr1sFJDZwreXTOMYVJPebaa1BWmV4GiXanARs0HOfyRN
oDEXQ4vM/J3u9UeEg+THcli31MdUIOmALExy53amrdzG9PcpQhenxIKFizNRHq1EF2LxoVrYGchO
ylDLTT2kfbUoNPmn621+Xip6XTBxMAycVcSQKDvVTD0gvEjKHmyqje/cWlOeBpKeSy2y9D2oKeXJ
Ly0btnvPRXE6hypM1rulOWVfDSRf94ZWfC1G2ea4OtnANHqAwJpyP055WNHonqLvg7r+KkbNlLMV
vgGlO//oO+05Lxc9sa+SSeUelq742EddQf06z1MK78NFLwHMCFurUK1ZO66zHYtMusup010PdYva
XO/ly75KlMMomrgC4JRNcoILYXg3Nc1ncH0cvKT92RMu77y1KPiUZnK5A71THlQZYsnfaoNCclAM
syA7khbxj8JUC1XCKiF1ZsrpRMH/S59QOJcmlXNSrwI9RrLw3YpeyY+GaXnH2wZiZt5lTKG7Xv1+
GUNbkSgfvXhpBPl3Uqn5Ixmo4lGS4r/I9bcnfRopstHvgEwiZTV55IVaPGZBs4L6fLwKf6UYESLu
KZESk5JhVvdqTeh+Wi4WuW6sADhC6/t2ATtOzklqUNuv5fmyI1SyMCMnOwpnUATjXh2oFBLXRyFC
3g82aUmIq61We22qUjtbEvBYMbQ8SJXHmqocMSwcq1rIemSdU0+SX3+uaVtFO0sJPONu4Wiv8xoe
YsOrqqL258NpGVjxlwQMziWbGlKYysVXE2PdT+qls01MJHqGTkKEyo8Yika4+Hrw2INOPMwm0aNm
tDcJzsz7kDu0D24K5e/vy908VWrN3d4B6zq9BNH0lg6DeupvO1eqjwZnzxy2AbU+qn25Mztv2NlK
XUNPiylWTY2qFTEWXWG9rRHLzYokIlDcolr7I/jnps7+YUEmU/MZBdJOaThCiCZuPRfU1TSuZEm9
GSl3+Tk9O36wjdOKxmycn4vFtK7F6lYBl/9xayN27ARtz79tm1P6stMG+BvhBYlXEYozn5TG6bjT
6oh0ml72SbGfIUW2XqA2K89ViGSg1cfpp9Qd8rXtUV7OERui51JeWJmsrJwJmY8UdHo0JuSm6Anb
CBAdWPE0I5rsd08MoUlj2jFiaHm66cabdXuZZ+YTvNTNVfGT9qoqhrvqOhRvZpspF965yt2tMHUU
XcIyO1G6aoPd74VRNCHEEFsTQMfEc91c58Z8DGs3u4LOtDgqGhRxZlXpALjngkVoyufEAM1Giekq
hF5zl5Otfmkq3qEqNJAcnpSYqf+lutpt6qM+DbsaBCsVwu5JzJq2/7kbnOFOLAUBe0lKtbiKOVvP
t41uxg9iLpDqBQic+ElxFOe5Q34YhhfHlJ4CmPKuADarY+aCSJ1GCdQGt17jxIgQKG21FxO94ZVX
p7SbHUxaPI9MzvNE40t7WdEbBC9wE77g2LxN4wFMmX3F7ojIFZHv31bf5vwSOIakKWvJ89yN0/nw
EMRedhGNbCANNdYI6IohgsY/J6q8gppGlr3N7JxOs0hOdCs/yqGe+71L1CvZxfNVZ901OQJBvyfE
CqMjahdKFmRMurQxYdrecx1znyqoxkzklPIksIcsF1rBgtZyHs/TCBdCeCnGQ10Xu0qneNmPxm1G
/h+WJ6+9uprK523qadE5RAPwQk75pyV0s26K+vAPEg7TRJvXJRUMgEmJFq9dKaZOP3TgCYSAdt85
tXUdpoaqXFSAS6JjsRJYVz8xrKuhuNa27iNrMdt0RVJOVDgdhUksFb7Q2CzqVPXBKLKbmFQ8L7hd
ZrbNl3FaKo5buGmOjm+1ewqzKU6P8/HV5JF7legN8chpaMNGRdm+ft+3UvUY6dbWk9URrEnrHWMQ
pstADHUrWseNV+3EbFD0n0N3StWDznku+PQKL7hVIL7nQIhoBVsXlZJuoOUItmI4hgUoSsV3zmKo
lCA+pfQ11fzmjjtVfFuEPgvMwzA1rIVXrhnSoizB84thakHYqSK4rRd8bM08Q2kBOqB9lVvplh9d
7ZFkA7/kEAl8C0zotyHE/wJHYL+0kPq+fPDV4QlAiwXfNEblncfHFcW7zqqWR+3YTo3oiSZAiupo
Fb5bwIHOjATcatFqUQ3hJsOorB40pw5fu6h2wqc8berXXG6+K02wsa2iuM87WX2iLB14ZFnxpBj4
2lMP2mPlGZ27FbOBznkf1RINAAbOA8rfx8gFJhVNziUxxCsl4AcxKdaHxdfY5jQkLH4evnmlBMP1
5C3lEPuPEMvLhiGvYr5qD6Kh+Eo2/IfOaPMHijlHYkkyZJejG8VLO+a4muo6xKi//es222q+Ydyp
lvrdTRAk6zslvnQZv5Q8TsKODxrx0kyNmOjT1Nx7ffJcm8Uv07QgTe38XJrh8ubfmN4h9MdzIyhK
J/J50Zub+h9sQ2L8m9+8LAz5/GdS3a/02IvASrsw7gw6FcNTzala+SqMQTSi1+bkSRZi/GEaLGiw
8wP3JOy3HcSSD36z7Z1PDlfHhu/Dd0UuVB4yuPC7K81LRO/jq0l1YkM9j3WLPzqKHee9hZ/mS8a6
4FcFpm40ApadDas0n9oo3xgTt7QYQ20SAB4G0Djbul5Dw+jdeFrYCKNYMzelbYWHPO+ke4CDxmNb
pV+lzOhOYkTIVd1wNjNWLZ+bR4RDdkGU9ae0sRVUcqjUGMxQRd80VS/CJpo2NSC5tNVsLYa5NILd
LdpxT8yWz39T+i+goQMq1JQGrcAs3ejO0JyjqHKoUwm8gzQxv7IpgWsAQv5YemDQPf8ieobK3SZT
GtiR/z6ByhjRY9d4FXZzTEJoKCYXJf5RdSSSxB5JZvuQQ/QqP3OSiYIstaG3jYVvOZAwcL/GCJMc
kzrOjlYf3ge6kWzD3yZhL8zSzxcfuz0V7Vh5o2+rxfw7p9+7Cduft8xd59fude5tATnZa6Vz0nMV
By1EC1Qa5NSYLAKz9b+nwDwpIvrBf+aTBjfW66hk9cpV7PiSZTAJQu6n7gazUC4mz2grs23yJaX7
DsmHejz5OvDsTelTSmRVVr96ZxRd0WgeAPW21lzgWmC2wXar42meHqC4bxaNy9uEbvLneSKAHhYl
NjQv5SR74G7LzzF0pGJEpYR+rLLxTYxE0+X69KHpyrVaDdn/kXYeW27r0Jp+Iq7FHKbKUilUdpUn
XFUOzJkEw9Pfj5CPZZ97unvQHmARG0GyVCKBjT88ypgaIQRTTy4/bkI+ptkc1UZr2WbOIeRP9O2k
GN3yFsuy1l2MArD6baIh+fQ1vMuvs0IHO0CTixdyDhnLPbRl/XSINzLG4ihaVnrU7tAZuRTliMUH
NkuPwrOHE7qZp3iuQZOvHkdU+DeIpk0rWZUFOfwfAOVjspN0SxvLu/iceMtBMtTCtt6ibCCWNcLQ
8ISHESSZjzXjUOqXFHS8WU7RuZ1rMq6HtnnH2uEga646maAU9bHaOlhuLWTwWjSqfvF1rMKMDqU5
GQt71TibY7xosjpe255SnaPS4nQWad5d6mjGmf+3C+DZ0V6EzQGKKszw+1hqywwxFMjcwjzkZlR8
hBXEVRdVKsSOFGWdTJVzNFEoOXiNam4dkiL3Aj7kCgkW9YtVRJ+ccNU/nXiLo0aw4T5Tbx3Yc/ed
p9vLogqI2V3nLQrW5seu9Q6y1VYSFO/TkT9xvEbtnQoWcp9icbMy9No+Qpv/gaRCCIFCw9J7Dt2K
W8xGo31XqB18c3rIuDKMpUDL+p9hcDf/f6b7r1eVsfkdsu/S1wFI+Xo+vmznoptPXmUB2WgVA/g9
3kKyR6CP2qbTVb7Qua+MyfGyChH0Eby7tZe127ywZHK0QLYFdKlDB6x8tlnOniuRQhZ1viJl710a
TtjGJq92ha5G57xvYf9ahv1ANgjnKc9HXAkf0gW2GNbXweqe+oS/YGVollbPGSe7/LurvuofUqvy
cvQyfV1XJlSZWVlVNywKeTUXsss0q7N2c9Y6mrKfk16OF+5oyFwPofiErHKooFV+CRA32sIvF7sq
8mNsbNRPi7+xXe46yO8UTvE6QEDaeu40rmW1GVqxxqgp38qqP/XxSrWMeC+rnj6LX2F0cTdyq3wN
ULKCboT0VqWqygn/Z3DNOfJrlerqL4OW/6rWc75VVr3E85EiE79aZTW7L831GKg/xDR5KL/aKq5D
qQnWt80T0NE9Oxhbw7GE/8wqU4R6kjVZZGE2C1noP+LeyLP14Ox1m0Q/aQMDOoxqXK/mxTrEmKrn
EAiimWww9dy8tvJTM6Eozb3T2tLXpd6jPfu72asso1zJGa/TwqxdjLmvrFusYpYiFcXBSjJ8ArGL
XU3gzz9VCxEG3fuqTL21nrQwOnS1mz8ZifGJiWe2LYMAnE4XFCdZuP7QHnv3IitjU1Xd6tZoKIG2
tGosloau6ncIGr76eQWZ0Kv1hac7yrmdDUM4DQgueYrakqUZf8TLKg/MRe8iPhm1HXkDuslRKNCK
/SRwuuT4In7vdDQqbcv9aPuAB11SohMv4GV0fSvQjCi8D2SCPrRS1E+mMSYHlkraGonn/iNheZwa
3odJpo6T2lIFC6trj+bk/pDj2Afw+IZ28jDAeOQ8ojN57kbWVZJMHZ5Mzda+wijFuxOIyF5uHWWR
sRUKnZLH1LyblEVUQftU2wqD8NxxURouJ+dUevZKbkLdeLZry4Ol5rfqpUli9VI0/nsdBdpe1mQh
G+PEX/Rw4063uKHr5rErjanCqlJtvFd7MqaT7UfjQqiYCk6IzK09fXC3spop1ovQiyVurHhizLI1
phaHfGp6eJRXyRRmzUJeBoGbNItbk+q2bFpqDWQ4Q/7o+OsS27+F2doeao7TcIznIiALk69qo39z
Crvbygbct3ysT6Lii23mMA7LOmz4rnvQQ/IynGV34tnUYn7gHK/FrORzrV87dRy5aXh9IYg1Y6Yl
KrpBz01j+xk6eIyiS62QKsbPddJ37ezd0wCX56keG7s20/UXVfi/WpG+iw9jjzMc6wR3AZcu+Jyc
ZFvHpvkThf19E3ck+RBpYPvo7+3GKe5lIj/Vq2mhBnl4J6uBFobrSkWazE2cl2aY8EdKpq+275ab
tB1IPnpO/TbHi0ofv0KZRZaVP2GOd5YVCKlDoQ7Rm+kmiBl7zXM3ogKZReKHDLtZH25LY1hY2c5m
j3ZAuRul5vnK/Ls6KkM/2xfSfL28dg+BW2Edjnju7zH/mufaW8NeIF/c5gw858GBB7Gtc6c/KkHR
Y3iPlZXVa5cOL3MTM19isjVRh/4oi6LOn5UhcLZJE9v+ScaQBgFDo5f1Qo4AZBKRnp5nrfIp2Wmc
/5SYv+L1DSepTPtN8pvMxRfoTAvZakXxe9Go3W5qNR1WwzwiCltOgko7gqX3u6NkgSHpYwMw+2Ab
myRIWwoWNCWLkLrlEGOr1Im9KdEzQ+1a19RVELQ/y5JUvpJW+ATCe4FZUf8ye+f/ylXX/2qQBvDX
2KyQ8a8GN3cgv96mkb2lS/zVOP7v+f9rmlvsah//e0RuoazCb5d3E83vJprtoWXv23u1Qv0xMHNj
oSlNtSLHUNzjMJbfO/MV+AIITPZFRmQxhbjI1b3t/NHVS9uR/dDuOuT3DEM1ZtzG/G4tR8qpTVcV
55FclgyZmQhxvLBM0shRGG+m2Aq8hcZz9VS6/VqTVTkuK9OC40zV3KgBtHFofqI7RiBCb+9Mvjp8
X4cb/iS2twav7cRdQ9Lx+jZMdTYBU1Y4NzsPGWmnziNRqluV+5A2nnkC93KQbeocKnoHoQ5jZHU0
V2VDW3b9utY8b6XHrMOX7OD8RUP77AbtXPvwpV5sxHuOchbuCt0Dbja3drB/7R5Vl5PjJjs36qxz
axUpz9eMI1CtUYHooGxwjifTOssrN6iNfdC2T9d+ckjQp99zP592Gf8MEt+McPhJ7NrGiBb2PKvs
d5tqxoWOTlkcri+poZURwcpa9fNpYy+6AApeWe5kFa9zjIAtqEiy6mZIfdTdE4YB7h3+Es61+FdV
NsiY8OJoU45hjPIg2D8j7tMF/jb1Ax5z9UMUc+ZlljqMr36s+Zgp4Jn8GZOdeQq2q7RHrUNWZT85
to1Ze5gkmK9j/zVf04TttmzgYmu4nt+ZhfhVeJ1z17NogAKP0hJkqn8aZsvyCiME5DituCnqDdrl
aE4gM1hpVbCSM/xxKaeVvWWLj4IIPzSskSYV8yjMN7HELDM84dvYO0KZJsnWW7ill32mrq51WKju
8dpr9AIULOzw848WSw4q5vGonrP9hifIMjxlvWLWvnI3wSpkfUVhJaWCDTOnfgj66NohGcroGMFz
RX3eOMRZugnIce5iB1rVVFbWgTNbexeY/aNi9LCsUUVeGJNoN2ygxq8JWQT4p+ObHqCJwF9Iu6lT
cY3ndj1d432m/xGX/SfgJNf+ZtopJ1wVkWQZkE/qq+pcz+66acL2uC3H6DDN3ru9g7WAhoHeppnN
dg02Ljt+UeFKtgZIsx59O+EBNY+t8tG+V5Vo18198ThwD27gvyJhOj00tjAWTY1qD1pwCxS7jQ9D
67DHCESEnLkJxVVv9EUae8lZRGX6hOPSpUJN/B2YVb6xg0ZBYM0r3z2YzOSPSsh+eLRz4I9rYnaC
olmfkK7GQKjCBKh362sosEMEijjJr09arZBLy4Bny86yj2yQVVmUDjx2P8CRJwhnzZdbR3mlzJLO
Rf/tNr0My0lusT6MvnbOezoU06Y2mkDbVJMNaVFhu7bCiLRach9tWEbNTVacVMehM7iLZ16cbkgg
ZYv/NQosVXwwPGN1nUTOd+1kJuKLphj1Ljbi6Hwr7AIUdT8ubxHkkaIzOpZ4JUyR9UxKMtjL2K2L
vGpKd1r6mqasbg3a6DKMrGmwtUQG73B+sWtQXhY1yA7Um1ZGav75LgyHVFxXdh9unfSHwB/FwVOd
X4WMyapsuFX/6BJXSrr4o/57GmXyzaWPrRaGRkx4G/x/nMuZ+yltGe7wbN4j7TFto8EJF/UsodWi
7I8UgFuuSsUz7vLQQ3pLSm0liEadEs53lqMVkez161HF5ZIxasGXMk76neyC/ECEshIGTEFQWrsh
dRxWj7Xy3vfaHuYcatxqOHD4NWuXz/Fqqn4YCUodURzq57I1D03YbXpFHOLGKj7DzG14ShrKSxSb
1WpolP7eVq1o66CtcediPbHs0rHE2k5H/L5tP7LGiV+MUnHuC4jEOXJvLz7nMc9FcJBNskD6AUiz
2uAbSG/WFQ9NYy7w3P1W4RX8nGBui3OFspQ1CzOjZ2fgR+Ym3Wpkrb1yjIWtRMlTEHbiKRmyeOVm
frtNM1s8qUURn7gDvspGWQyB/9VltXiUNeQ4nG1jwt2MVdJCSyZz58k8J/w12dSk3ZZE8GnsWg78
poI1zCziI1DIBnMyV1E+WTutvq1S1ICiSOl5CP/jxCONcbS0QdjZAl96a6ia8gObFweJZbIAShZy
yjQk9xJpBcrwUrVZci9BWHNbM9dkWxDHl0ZN1cXYsupwrLbkuDBRF2D1y0enMItH1tKQJfIp38qq
bDAKeMJx7JxlqLFEfdRb5/nafx4UKLNdasCmJx1FnC57s/2MvaC7k104yXAv7WQvbwM0tV2q3CSP
jWYuEodFcFJGwkIqOPX3XqZc4jpQ2CwB/DxjWSbOWd9w/q+mkFZ8pDy3hgNnAY+ieuv7msGH6DfL
ygo5IpsfpqmeoG0cY/sz12QhG4u5x63b/z02Clz4hgZyb6KsC9tFnZA9tYvcyHqMM/duGMLqgkdJ
tcSlNfv2/+6RMcfw9xydVuFJYhTBrkrS9qkZlTef93gs5lqdd+Fu6gdtqShm82QUQ/uUpG+6mSaP
MmLhMYKTodVvZFs0es7ZHNBJCpr2IY11YM2VeWZvijN3JsRnzyM7tJT4rXU8Y9N4RrQvEtU+d9wM
7N7172oeczV0XS6HyVPWbgkAEtd3FznMCbOlqdVfRqSXrlVd2PpLJ3znj+qtVXb+r7E5ub8dmrfZ
pLdHWXgqygc8dAukHP+JySu1Q/GCVLDPKUg+AzzHDFtdFWXJ1TXYzWjSuHN2mW1Mh6lEHVuKsnc4
IPFMcp6FNim7UXRA9XM9elcrY4noZ/gJcBI4WOS+6E6MRWIJBicRCLsa0dnqFf2coCADuYmfyTEL
yvW10Y5bZ28H6pcQSgNHPf5r0XCL8Oyp2woMbFaFNxnPVWg2dxx/iIWs6oiD30dNgklPrXRLw/ii
6WX3JNtqBBYSpQrPsqaVY7l0z1PErfweDRz3bkyUZAkAAHuR0R5PopqMJXZL4adjOBtWStYX0Zao
iugoZNmjEr6WsyHY3EGOTGZjknpA0UmOZGkdfU6VtclHx/rS9325Fck6DJD+nkAM19+jCp/DsdWU
V1v0n7VVJxdZU/XXpmvVFyB13QOHa6c0LXD+7nxOMvU0WMqqnvfZFiiwvQan95bBj99XtZ1PoOyV
aVeCutZTUkPqXFjhgObU76shQymDzUC/kQ2y0MrUvvZzEPy4QzRseRufNhyiYH/UNShA+OHGyXHR
GtyOnXE9JmevU3XumKn2iFJzv0zKxuVDn4JF49QmclzGsCzdoLizu6pyr5eZXxZ3mmuRgnZKFBmV
b52BOjcJtwKroQEY+MhTqjB6bHG6tn/S/dkzPDPjb6nvL0k9dj+zWNybiFG9TyM/GNOoyvvWS8qd
6G1yhFqmn424UlehxoE9mt0fctDo7ktUiH44Vp8tQjWvX3KB0Xrt+GJRBziAcz4oUBTlN9eMZr1r
E7t7Jicxe42BbZetdREGHPKY32SjUwTeEx+MbJIFduev+Hd7J1kz7MZdGm4P4myeGuni/5xLNlbK
5P49V4ThiWlo3smcB8u5Yv05SDNzJdNuwupS3I2i9le+7o+6GBR3mXUoDjXz2rrV0f6Y0IPZoRVh
Pada7GwqkSfrdl5ri7hG+lbhDizmqjoY05msNee+1BSt1J+G5EEOlJM5VrnHwaPnmUc7BkEVbK3M
u5Nzqcbw368UvJRBxKPHCPxrEeitBXQ0TKJNJ5puIVs8Uf1qltVrHzVrtD04j/1tcFyyswjQD1po
o8FttAbjdqfbeJsBY+UsMOX+Oof8WfZcDbUxwpaJy2vvLAJcq2jxYUIiT3W1d0sNgRm3nb/pg2L8
akxoT/0T7iqUdmVYdf4z/FdvOUk+5/T+6i3DYRx/9wq0jQfVFTt2TtY2QY3+2RyDb8Kux2+IhDwq
CBC9mnpsQa6yVJibNdufbpoWsgcyi5teeLA5/bAE0N59MWJtWBqcwJ9YTaK8qiptcZL1Dtx4P+tC
ef03ltbYdhXmzzwoz/jKuO+9XuN2VJHVdsinbmt0dg5O0ylHITx9PRV984yweY+uXDN8K2pjvvGY
P0kMbVEdXnS5Nz0LgC3ok6hgvOZPzaqBe/xHHA+1U2uW6nPgogXbW9av/hFGUbf+t/jcX8z9fYf+
cn75gf7d//a6AfP8q798P3/3/4/55fuv5/fvjMV64ADl2fCsH6HR9d86VKCnJMUfxl3ApIsQ/Lfy
HSkD/Rv+6d+H2HQOiNwKFpyWtUM9KN74rj9+Ra8NKbZa+eLoaB5Xcxzz4vErijxL83c8h2h3jc/9
J9cUO7In7SLDcOWuMZO6XqSZYt9VveFg4CH0lWyRhWy4VeVV3RgM+VdzEXeHLhyG3S0+ar1FpixU
n3BdRpcpS/T3UjQvLqeqP9HbzRQHvbFu6ncDHjXLARmWTVp6NdJ+FPhp1UdZlVeyUHqOywOzbVBC
4ZGkQNEqp/Yki6T02lM0F7LqW4O1ROKlXd1itdmRx5b1QJnijWEG00KOk0Nkw1iiKguns0be31Hf
xWRg9VYHL4VrRUfRO9o1PsZInAypjZ2miiMJewPzLHrkX5I0O1ROh4t6Cppr6+UYd6PdrhxJ9MKb
c6AiT8asf5dPT0PE9sYr2G454xPuINOTi3cBlFKB+eIcg3YzYuzKgiOyofnZ+j3ktvGpHTwkcIFl
oHzs1dUyGFwYBal+lq12NPOsQImtNSOcnjqEuObdMIvJdmmohvcWh+MXDV3Cn2ly76BkGCxsG3zE
NPMEkdVfdynrFr0AdiDU7qsOw63f4jwXnpGAmreYRo+VL0pcw051QpABGsJualUeZG0gNXKRV9Wl
EdVwvVZ4xq4sPeUzGwACweGHNZQFUM8rmImnOi+HYluLkSUzgnpLDieHkwVtK0cLCqUfQ3z6TbEc
ytFE77ZU1oGaRYdE66fHxoqRnEVYbjeolrd227DZuAOOsZoSDK9tMgs+tnm41+NueB3dWFuwAczx
YaB1qhKeKBjgmVk04FJS8cT4XWAC+avK/ig+KF6FHj1aQGdoUOKlcbolaxFOTWKN20YS4IkzV+HZ
I3on8lU8GPyXDGdW1yzAEpOCX9tlo7+Vyuwh3iTehQO3+s4EXYI3lCLgS4bhhsnbRdXCjshdV3+Q
BYv7i6FqSBkGaJdd48gOmEp534DcfihSiCmRPiG7/c8QM6p68obh2y00IdK5Uw0S2rdpOCfF2IYn
43VogzDlMp26fKX5GCHXgHFOyaQbX5DirwK1/VJYenB2EfNcyLCa6DhomPabhqol5/3uBgt2cFMJ
CcWVos9wZTXf10ntKasurtkjFbm5mYSWXdwkyK9FhtUJxtBIYNtAUc4FyMqtauDDZjXdeMkCYcO+
0ZyvSDRvSjMofhR9+1bU2vBqOmq/VvS4OeLw1h+LtqhWvd61z6LK/BVH5NGu0aLplfwCMJqghnzR
a+Nr6HZfFbAm0ASpqYHF+ibrn8y8NZ9VsFN8vdNrjjPPfTh5j7JTNf/JwHnQFk6E0rKed1tFHZJN
ZaLfB/dleDGEd1R47n7YLjqYxgA4J4pwnYSSiS7d0Lcf1QiFrnBS92FAWeyu18ABjCC1PyqSb4bn
lF9Q3k93gRNE26a12vf5yEh2wKUXDdwxF4da6PqTHlWvHXnXbUAuYFfPwq+tp2nPM+Jok9ROdMD0
FxIkYlZLzL70z0H5WenK+B1AKXc/+OKPoedEO6OMjJ3b+OpDG6DtjfDY9B38EAJayrc6cFNwN41+
HzjYVjfCwXIWqENeNPGdNytIy8IfJ/UI9ifbjDO04ha7XrmITLstf1DXFmvuGGp8xI5hEnR+z8Nn
Y2OEir1aVebDIZgcUov/vpR1WeimORxUaCT/u5PaKirHzkE/HKy4YhYAjCEYIaQSVEBmRqSJc1BH
1kNZD+I+9j5i08BWPc3C/BiM/qNsc7zWeghLoe7qHExqD6UgXiZWaK5FYWucYc31AJXZJbfmAtk3
unsmGo+lu80qVP7GUtd2U82RNGR2h3WwxolPM4H/xsBSdPdNEwH7V/uzrCF4292XtkuGOU/0tYzJ
YtZTwKtAO2NkwlQy1vr6W6Yp7eHaw3rTs+BAhmJCS1TA3SrAWuAdM+MfK9154PQ+vqSqh8lM6D5k
RuU85JnVHvDUjhayGjiDfsFNkRSecKePRusPgw7SRfGSadcqprlh0aG+A0BE/lTZN4PyQOZJPAxO
lRxcS/cWgR/8NMtkXvLNHtbWk12xNmk5N1sMKCi/6Emcrhq/anj9FCMAUIInp2HB4jhQ1tWsdu+6
UG04sS3ExZ/tCpCIHZ+6DpTgaCrZWxBg2+w4CNXZNuoC8LwfSr9JPnHxCxYiMzH26JFUS9xGxwwi
BprhiOwZuVi8sLrYeehI/K3HAfghtHFt01YNbAyABzs71407waJ3Hwg+Rled7xGq3e7MqU9O0L+5
FdlDcsFqkcciu4CHcTYzqYJyesLeTCU9giHb4LgW2iuD9oZ/QgLjkB+1g5BtGzrVd1Md92U+i/D7
FozhbsLiIAvHhS0052WysceNuppNdVDDkNaTldcE9RsIJJwhjALxYcOp38p0wV4oeBtVuzgiJZIu
Za/UgfNtpC62I/MgJF9Wbpoji6o34mw1fs1v2q6xQq2UVzf0IEV6ZCcKXTxZgbJUx2NonUVaRnjW
DPlBx0Lpm1Hm3y3Vit9VDfhiFLv4ymo2565pOgGUtZG6yIL6LO16dET7HdutSmOh9o24uDONTDJp
JeMWLKZADl88ujMdV4b6JECdJRX6wXPT8mmCu3jAZFosqjoRuwFM3AZ7JPWStFGEfoV2ljWQsgBT
5gLlwnaboE/MEzIw43Vl9PpCKTP7ETkWfTEOtv9VdNUFFwg3WPCotWdBW171FOUJzJEqjza5UfCk
7I1EARyV4umqxw7EjNY5kaYyplUA4Yp1Yne8Vivh65vWQpDJ5ViaryGON26iqepBTRp8tpAZXaS6
X51kkc2HNzWf/HANJvkO9RrzKBvVzER9hBzZurIw80hdUCGtGcTn1Mg2toL0/QgOjJ9xYd7HwjPu
w0JUZwiGqLr+E2rmqxaFSX8YnbtbfEgUc2k3otxoURKgE41h5+46HXdEsDujdZ1KTozlaHds6v6n
1kxo6w9h8SM7N73b/lASq1uYbjU+ufXk8T81+wM7W2/Vt8UnKwAbFw2OkIWah5yEQbGT1VvDtcrh
VeI1+elf8cHs1FWMrvZKdrsVRUEKw8zvZcR0s9JdDaPWLXXTy9eDf1D1QDzKInT5aH1dqHtZRalc
Q/EXJZ6hEY8Kf4WPyFzm28B1cZefR8kYapqw17XYO8h+fQvxJZn8zXXA3K3Qw3zTTP64kqP62hSP
da2+YklaHGVocPGaFU18loPA7hW4jYS7khOKs9aTiBs1nCuNuicZiyw/d0/9XQmyYGPaRnAgraw9
ahPyrrLH4DSfZLfUp0Z1631tNf3Gb/EKVot43xSlZWDyovvnqoXv33nWEVUSJFzxElhZ5ixShTXh
ChnYek/e0n2zebhEpWO+hpEWH3swaMvSt903I2y4Fap1zC67sF4tH/uTzA2XbQFiXtPcZN9khnYE
nxZt4zjuL0XblmvURtVHsvX20mya+LWqIg19mQxdenv8qmAI8a0R8b5MDINnmztuI3/y4ZVQdCE3
Zy8fdXY3ZONtH2H9dHz3rdRdtpM33VWJcF6i1F6H5UQc/ZWtNqGbauXG8J7rZKUFsq4+mQhcyA2O
QObhYwEsLCyH8tKVU/3gh/2HHF66ur3KLGTZdU6vkyg7kWw29p4H1LwrB3E2HCdfh7jtPluVZkFh
zaOPxsY9Wm556n4fid7+icjBi2UnxXtUFNVSbTT9MR/GYCNn7Nl6XGd00G09K1mP+dRgF8/VMFhA
+7XowwrFSU90NlHMmIOq+K5x4jV+m71nDD103+3I4PvobeNoZKH5FPbAMPrUee8NoCwK6gN7ExXp
JzVI2UUiUDCVao6hV35F0QW52d1x5+iWEkUHqrVbjvmn71YRBlS+u6y1Wt8FHtVepIgl9T2uyeRr
wFC35jZSsAiXrUPCDi0Ekr2UrUYFqd2BWoi3n3WneLq7QrM4+EzDNQ9/7bPqtBbTrkw9WlGTXkbF
zGeq2vA8I8zKQt/XjT2+sNcvD4Eeh2sJLPs7Hs1xCUT7O16yXvivuOyvDGXNiWRm7dQ0DjaZp4VY
0BvxSygMZdsl6B84fpy89LpSHmwd80vZWmipwr5j5Ik0t3qejpv6kJ4mbT7EaZtPCfcwFZEe+h6Z
ghv6Q8Y47+Q4/jf6QxnM9CBjEiAiGxqLc4EGcKhjIHTs4dB2cieDY2Ql1t8rlzt7o9tYnpTvLY7X
r/UsoE8SEIWzuWv6w0o2XQGqUWYKzLEzz/JKn68Q9L8MypQeZOgWL3K73fa/R8kGDsR/DfVb649R
ejh9r6fG3OmaFl+6LHFWBXSflVWisi5jsgigNuz00sPVChLPpalFxwIX7h88L3MppkTwP/w9BHew
rVd17t21n5zL9yFNtjNx5Y+govr2ypnAO3RWEykrYRb1rkbodpF6TYjh5vwKCa8g55bzXEfPr2CW
wlllvkbeyei8B3vSYNppQ/3dM36URTx8WmVuLPkYsgtHy9YhxCBso2O3ewm1xMIjrXHWSuaxs9RE
/mqrAnZOpXe7Ya7mVo30cuLWB9mKmIMAyhT2x1GN8lery756cW+f4XTnr2bMVp5f1aEN+bNRU161
mdTyHQwf8kahGZ9jxcueYA5dZNxyiwKEBqThCUeld6cvV6Nn56/Yvpt3ZR/9Gu5nSIxFqKifDTv9
z+EBoJZ3eyquwxFhN+8Cx9OXTmaAxjAif5l4ZHsSY2Qv4Hbxl6Z78xA1emnrRrkPUg7SMzf+0hmh
eyDF0+JpUyZfBnatG9VpQEvxnSw8xW62+ujjMGfU4XlocWcf0IfeNSMWSUowilUbltbrFNk/yxR3
iip9gJrMEnsmYcDXWMR2cXYNczhKp13pxzuH+HvHjsP6x6L3d6iu8Czss9gHwlp3+zqtHmPUqdUt
nID2jyreMd0eq6jHqlOLc5jUMAx9L1sZpokC4lxkWfc1RS5lP4oK48CxjbOLhuL4MnacbiOrsp86
N2SjziFibeTXCeqhXnlGCgpPGOPz4JNFiI3mDQfCihPy0VqBRpoTCghuo8mdngYeaq9Wmy4SK2nf
TMNWD/7gKks5Kgj0bplZ2ETLVvVtRN7vjURLdMxSnNTgeLes3uNsNTZ+eWgi1V6R1gw3IuUJjsaA
sOExsgNzzOtlgVB3AyD3CH6ILIng9D8Jm2xvzDI5K9be7qLta57vaJQtyT7GL26bgMzCK/VH1oDU
8+3vMTAE0sbO9GTk2NAOgxncmRZ8NqQiorXiwLm36gK/ool0M6fp6CNanz13YY4GA6QtsU3YDn7p
7OFu2+cm8qqVN6b6W61bF/lCZhTuEriQWMPxIC3VCahB4ccXeWU31XdFCR0OAv+KV3XrYWCPu3hG
6nM3KGw4hWqJo7Cb/iivujz+deX0lnKnRkDF6XAL/6sr7uj9tbUTs66KXZKYTDg2S7ow23lYWV2P
zXq+oFOlx2+ysZzhIkW0GFM3fZaHX45ifrBUyk+yCf+AfKXjb7GVjSxB0utcVeQph2zgODlM9OAe
EztrhVET0KYINruM+fMVefe1ouocF+NSeI1Xvt7sBKe3C9njNiCNkJbynKECpfnPJFHGW3EjRH7m
l5FxOSoRrrnyEuzIZcMfs/OC5iWK1fKBrUT30uTuKRoFSJC55mrZi6JG3lnWnKb47mezJseYiRcH
R3e8JsvpaM3VEjzzojLdHugEI1VEa5Z64IlD10ziJRHhuMzwydvLsWS8sZaMzWknxw4qN+yxD83t
9T1oKIz4AtcEOdblkGvTGWq6ka194ltAH2d/vQoLzjqzsVAUffnq2/FuUnXnq20q9ioF/AB5KCyf
4Q/eX+OocqwS9vNHdcjbR9fUP2RczhONDeqcXjvd2znca9FO7tehMzXutm19CaPEO9u6ZZOG0NAQ
bLNh1QzYSlZu2N/DwuzvlZmeX/OYnFQPyNnvuKVb4YqDS4sVGj1kQ2BpmFXkKLDMoaBUFQ9h1/GS
Y1ZyJ2OZmcQL7pjWqtq3MeBvjVX8uvL0cZ9wsPncF9NDW/f4BLXkAkenEc+2AxkRh4BjP9euoRA1
kxrNWVmL4avhZZ72d7I6+nG+DtJw3PgJGES36+xNLpk76v9wdl5Ljhvbmn6VE/t6EANvTsyZC3oW
WSTLV/UNoltqwQMJb55+PiR7i63SjlbE6AJKB7CLIBKZa/0m9NuFmIuYx2/MqgvnJQxt7czu0cD1
ilUTh4BwZhyuNiXbzJvucuEoHw1TqpWxImdrvUNklF8XiMiPJvN2mKgVL7wk6gMKsbPDLu1oBP02
4nqjak9WnxfharyEZakdIpbZBwOejNsSIdeZtBdWP1SPuZJ7u3CMh+0Qp+Nzpg+/Efq3f4tt5hH0
Et4KYaYbF+TFHcH06IIELnIydmL/5uaPtjq03xodi1/Ht9OTpwEKqGtQr4qTmQe0EeqFz7qHaY6q
PPhJbx7mwAxw/7nxp6InW422zDbkh9F8nPsbS0uW3rzVZHm/xJDAPxK/Nt1V76jRKlIUZ9VmjXPC
wbtlzxPztISi3HWG4YCvoSOwagCjnTVAUmSy3slGMlrutdsKQ8gmnt0tBpS6Vq2G3olq2NMj3rnW
djaWwsJrbDJm4+E75i4VNg3x9Bh4bDgRWTnJmjyB7KG6GuatqqqINmNh2y7LtK4ucojPO2w/FZq9
MFADfrTmQ6AjvhHkibeXVaML0lOo7mA8X6DcE9avXi3UF4IFxPlHlX/yRxgkCXZJUfGkwl1ZqxkW
AwJVlr3jT+Ge3VJwSr0IPyRiL09hUCoLHvzmS1emP66okwP59xVrdLO23pSra6xC9Z2pJWhaVJX/
jhDz98o2qksIkwC7R+9VNo+GSnglm7ytO48SjrG19Eh7Zrc9YfquW9xr2jv0cVcDWO47nKnq9zxb
yf9H6bEfbIMtL3Q6pxBwsdPh5yrulsqCJJS9zMYJo6XerI6xAuF0M87FbrYCkodaKx28QxgjEEBp
FrLxNsZAuXdriUxdRjlhR+kMrOnjLm9IVMU8kwsLjObL6KQ6eaAJHnBQBOu+atzXxp5/QcUbxmLe
KeijP641QJu7mtXeKjTb4m0ss4ap1c/3ga9EK9f3u41SgrvWPZy6so43ld93W36yxXuO6Ek7B25N
KDCrRCTYfyJE+2AFTrLA2mz62oIk5Q2WpQ96kqSkTwPYin9KNcqSFFy8qjJee9hos8r1N7dxXdxn
y8jOjGWON1/f5v1lnA9p6RJHD8T3NkMDRNZkuxFEsEjLkbUo+svXYV5alWdhvctRt+ZmZIFj6UW2
u3WUggBW7ABglFeTn1ernQbe1ciTr6IP1iZTwymtB3yu2jF6zMHyLHUbFOpYAWDow6L8omnNK6aX
0ffcIBuqt8y6nrbNW02wBTSDO92tMZVSrO/GGBrvXjmGRHCy4Vnvk2GVi9K8dEjAbPQ6ru9bHUaJ
3pszobPvVje8fBcO7dIVHhQ9EmZkWPqwvpfdNXxQnGH67zUbxG1JOBgpniLBJq54mFobHx0NGFeu
CGLviY75G0aT3O2ouWvB473DzJPDY+Is+6Srw2VV98WOWQrZxTo2V+E84cpD08QivNYTq8qrhVHD
JP/Xf/3v//t/fhv+O/heXAilBEX+X3mbXYoob+r/+Zft/uu/xLV5//v//Mt0NFab5Ic9Q/V0x9JM
lf7fvj5GgA7/51/a/3JZGfc+jrbfUo3VzZAzP8mD5SKtqCv1Piiq4V6xDLNfaYU23GtFfKq9vNnf
xsp2Vegv/FCJ3bs+98UqVYhng/OMJ0q6I4GcrmS11Sz9UGG+w1dOL8gE/2z48VHW+tp3nqG9gze6
9hqsLJG8PMuOQh+gVpUFumYuQl1ml67bxhDvgRu5e3dKm5WsojWYLys3i4+DKcR7uwJRnb0nBsmg
dNLSpRykJl238giF7s08esnd/DQ1Q3XRTF/svKDoFppRQB+XjXnpQlcL/aOsEVKtLpWmjOu89pKV
W2bVpXC6r7++L/J7/3xfXGQ+XdfUdNdx9L/el1GghkJotvnWoJwDpq54EGPVPfRK8SJN4Y0cTFE+
WfZGWszHnfoqR7GbSNlMsyMItPy7mDkz8mB1WounT/IdaF71wC2nPU7auz9HWXOk5M8mNbBNVHnV
dimCeHhN0a2YfNIFsgY2GDJK9Bo2afuYTy5kXsYEil+fYsskKnL59ZdhO3/7kTqaq+ue4Wq65hrq
/CP+6UeqA3qcOraK36aqbjaa2WYbk7XhnjBm+hL3xdk1Y/Vr7mYkWForIp4dxufQS5WF7BCu+YK2
rv8E3Ti+6zJvXCdDic1e1TxhPopl5ZSGj10Tp/trNZxTBzJ/oBKQ3bZKjPFMmLZwMP/skTmGET33
pMeq7JZxkCVdMZz727nyrNtFfxrM+fJz5Yhbuz8AZ0U6kN87UI6DyMfg4MA0L6710MDGkm9rK3vt
echtHAJ54fUMT55x607jLLeXmM4H/zCL6Po8Tfz15+oZjmZYujNvnl3D/usdqlWtRs8ccnenROWm
z1QP9yD0f1wPQiVhBvalWKOdYr/qjqLxIOl3RfPu1Hp0MNIuf4isOH/QUtw/094z97LteuhgfgSh
wJB0HifbELfNiF107VZW29HOH3qhuwRR02Yzyg/3fUFStyi7NZQQHxkMaMqJaeTNYqgUdJmNhGIJ
op4QqVsvE0cTRy8V8GB+KjYIDu/iyb/4ag3aPc75xvvU2vFs2sdpKJPt0BvRuYhTfQ1stH+IeSJW
GDEmz0FHiIpduv+qiB6K2TApH2kYflNUwOeK7h7Rm56e4WI9VqbW7CaAUYQ52+SiE+u8yBJcmd+5
AMqMfzYVDSKHcZO9mt40uNcTRBnAzMzAhd7ObzpohT5huEjhaSxmwbfJLsrkK2EViMkOIkuBWjpL
0+rx+dUtaL9zKXEmpNplsZ4i79ooqwDNzbvmDysh9xsswWonczgwXXtNCIRZHoJkZ7qjsie5maBg
rdTGUnNDLAAg0R+RwPePqdJ0B+LNEOCpyXY7qFhD/1QE1LxGjX26u40pPBZtK1m3dftbbAb11i+a
faSK8CVUW7GyiL0fi8l0Tx754aUxB7vbbDaUTK13XjHFhuyhuceQm/yo35KvrOzxCtOXyPzBD7Do
c6FyzkD+sfOIs9bAjWQn4Nv43Ffw/S1/EkuzysbFqMbYX82DjcYjzZpHX8B4N8fJ69UTaMkfhzzH
gIa9rrNlnzrpi7rL1FOsActDtn0jx9nad3VswrPTJO79mGPNPvh2+MXrYX0ko8V2o6utizOg4+YV
RvSl6gqIR76bgo8xlSfSTCez8/0XYjLdwovvyBGNJ8Wv1GDd4R1JWhMYmVeKs6HAG0CSFuvsbCoP
si0Hy4nWpSbORCpeeoF2RMUONFizxSOwA7ZzNyJSHKyFxaJNycFFyPPkKbLkhTFEmpS/5natyUUQ
PuVhWadhyhcbgy1bm5MfrhyWy2ut0Xlzoxp/guVQHCy/ss+1o9vnMQZN9+s3h2l8npcMQ1c109NU
w9RgcJt/nZeGys+aoHesr4Pvr43ZR0GbD0TeWrb9lCzE7Xywaf9uLN0hXFWkx39qk6Nb0GGHpFBM
1Ebms2VdlsIBWXl1ykg+TQbSgk27IfqdsoW0k1MVMu3JQzfkMX4ZsoysgqoixMMoWQ8qD1ZR0B3k
ObL9OgQI0Qt6VgGKOrWmLgorh89mYHT96+9JLif+Mn8btmN4rmW7nqabrlwm/vSGtcoYd2PFFl8V
M86XDlGhbVEKvEUBMn10Fgp26Nq9Fq7bHogno18wt7sxSomqsKZzOin+JbDM33thj/jUsn9hOVHf
WfqgvsWlWMj20DeiHdFQsZFVLcciFATHM1E742iGQ3W9bKkJFuSNmp0mK8w2qa71GC+k0UZ3A5e5
N3HeeuSNkhkU+6k9C5amaIsvwZi46x5joH2K7uJbpBZXgHGMVum1HTfz9i0lniyBvp/G57RLwLAX
KTE6DoeocounOS+5EnlkbmRVGZviDCt1lxDvEggv6zC8w67Yx20hnjDIJsPS1N/HUdHWv75b7t/W
Q7xrHRJhFvfL0klj/PVXXZW14ZLFDL92YYsTtFa8TXbtP8RZ6Zz6ouoXjdX2H0Mbgh8IPBu2squ9
oJGzwRK7/7C6Id26rR5tLTNr1nUI0sUAX3LQ5oNLZu0gq7Ik20JLJ1fjOHexnuQX1jtIuqg8NiVe
yBfEArGLHZhc+lIVR18b+6PALOOlGa1zWMXTGVGi4sXTre/kO5p7WQvnIGUjwvogq1kb9cvKc/p9
NZ9ZBmzVgslwtrI3Aje+NrKq3gSent2FM+QMDGR77GY+kT1rx7fLpu7rI6g9oJayRfbdRpW9joy4
y24hr1GaauP+dyZ9e87vZbpNfozY5iPvMbFL4ppgSqoSwkhUhhpJNw+tm2Dn+JAza2907h2k3KaF
ZRbOfVGZp6qwxn05d8he2a41tvMPN17e2J8fU50YpaWpjqGabNa0zwvhHinqrvcC48uoB9WqsAWI
Wkvpr4eEHzxqJN5rUcX2hi1FfG+Xrv2QTQjvOggsyhp58PRsdSZwULbAs6lUty58M1rkNbiasUfK
TB7QispPrsPcHzSmwmIUz3EX1SlCLcOpY0m8//WP+m9TtW4ZKj9nQ4UJaxiG9mkJmZhW6RparH1x
NP+thtR83zDL/HQYetT54DtqLOQmZ5EhLn0PaqRfmbnvXcpMLzYJ23uMlNAgtfLCvyvdyL5TgdDs
unSa7v1uqDYCa+YL9LN+0RtjcxCRRizeFPUO0DUooXRau37m703we3eyJNQYgu/clv9Z+k+9t7bb
OBJryT+80v728OuWZ+uuZrqG5c2b90+vNBZwE3v2sfoSZ9n3PD8Tnvfvhzi2T9GM5ZH4HEvPkhWK
R9bq1iZLSevqRw2DresJJRo1C1mMpxlEbJTjRl5ADpYdKNnM0Q//MJK0Hn9AvTsUBspwDNFacfv7
K/xbFtWhnqWaxnTdEwMFdwBhVAfQAzdMr8+O1DGZ25yo1e6vQ0B9XavGPCRAc2WB1uyIDGydX6o6
e9Zdy7yTZkM4EeeXQLWanYWILgQsqvIgxxZZch2bgfd3F1YZtrtAGTZ9rNfQfd1WW7RDeQ9S3v0S
qin29C5gPCIkDptY691sAu+L3TvNEuYC6iJa716qFDFWfe5AbIhwcBHmZ5A1wVlMPqKbc0c+ssZr
/BEzcCss7ttBncNDdMSTeDMBRP76MXHkc/CXOcBmTeMBbHUcFxCi8TkygGRlqqFl+8UeQI6XdUTw
C3eBdaz0zmtp+v3Kqmt7F85VpQfDrRpNfi97eXXj3ktUeBSW9ZyzxJTNow12ipfbN9RAnddWA//h
Fqa6lJ2ejg2Lz6PCYe51i4ew759xJypPVmk591YQ6csWZeVvwNxhVBnj+1QLUH+4puzzKBDPlVK9
yQGdktcLux2bB+Qek0MYTOk69QflaxMt5IBCz72V8MLx4Ivcwyfe59U/Xxo/vWf2AfYzqxhjNxgK
bmSSeOlmNmG/oOf+InO0VbW4fhjnA/SfH21VblYP8oBUys9tcvDtXCXu6uu4W5seo5TEmuIv1/p8
/dIBFcR2Uid7/uQ46imEE/KRGtgLJeWQ74tacd77GN342vnoGjh0aadWqDX59odTYgcOZZEFfAeu
BIMRRM5oh14JNaHO7UuXD2hep1BDPa/cd4LEH0IhKY+JEWAXDd0/hj5Xjf2BhUcfvnpF8+TqYF/0
on71IAjcT2bjPgFnM9a9h7hbhBvx0xhUHTZ3+B7FSFcsWbiAMB/asxw7TDh4pZXiw1plbKCRDKuK
KV3I3uuhaJamF08PKRvHozVoxlb/UyhF6p18kj+5iaxgpD1tsWK+3JrkCZ/O/1T9dLkWRt+qtHR7
Ic+VMiu362VYjt2pAkujwmnWXV8YF0toDQkOPtaYS8PcJntV4enX0q/HFWiGbzyVHJs/Y9xtCXeX
xaDwX4zWNq8dxKa1oycR8rLXnUfLkhgCwCmMS8gRTQYkiIm1GChqNX6Qh8JvEDPwo2w5o2mubY1l
Tnsnn+HC87h2PqhNC78l0c+3U2OnVU761C77eNTXqBu9mK43PjjqVC+1vqu3sioPQ661i75zs33X
iOlBtmkZ8GAF0pOsyXYxevvCFeP9ram1YvTz2/iSG1ZzsfLvvkaquE5xNCLUOr5j6/WdfGNw8RTN
fBy08NSMzvBulbYBmgb1JhxSfh7VJ8w0UCtPYybA5cMYXMajkZXLNDj5SJs9eqoyPNVBTLSBlOE2
6KbhSS9H4zjzD12vy0vik3hAgXMBKcjYrlBcyCi8nLTkSecdgS7/+MB2WTypQ9auba3X17I6ekn0
kI/lUtauI8ZSW5qBrmxhLBNiDIglIOzlVBvDN41DpHes/vp8h02ks7NMu6/3skMe0h7Y58azjFnL
qq8WcrTsaRz1PkxF+ah5iGeXjdXfJ46rnfwWQBIg0vJbigBZhqzjW5Fl+TZHT3FnqYV4wfrrQQ74
EumBcxc6tRKhRgevw2vM+8F1B2JP43CGApudIAMsriM0VjIHJTGPtxFyWCByXNTsBmSyqbosliuX
KEKINflgDfN3llYHLUBEPsyopnbDkifvjTVqDSXKmgR0nMHPvhkI6JSJPfyOURHAYiw1H7spQB4n
a+ydH6sjc6/rXIekPHOe7fxmk1SW7IpLnmfjnvdxhmLFWwvTC5O+AQHAuvhx8ObqrU1kJrdxJlpu
QLh5i5Bc7jtWfUupHJBVDrp7KkDMuCycc6jyWpaKAdOYPjpZqR9Fz7c8iR7FZ1Qbv0zuTFnSlOGU
qYT0TMxEdJNNKsjvpWi08gu8IdBHoVfApWnbD6i5dpqXXyZA/lu/nsRWVlP9Tgw+8LBhLHfTaNYb
eTKSkMsCnttbryjIO/nJuJbtYR3tmlizXsSkdndpb1oreRmtck5qSrjQz3ukA1p0J1PLNmEL+sOH
iY3xonSkQdE0PmDk/kW2awHYbfDd0thgeE+GQzgP1xtF3XkY9q3lKKFaZ7O2SfmCgL43bKGg2NkP
H6PVIAFQLhL81pZ94lovtto6i6Gpp/cmqBPcnqLxqxUH8NYr/XcjznekSQJAmMofBdzImIDOuWTH
Hi5Ic2/6Iqu+J0H2oAyd8TAFUQ5j2houObD5JYQJf5Mk+qztq7T+btSbgrXeENZrP04XFfqJZ89S
cn9haDAEK77STZIHqOTHH3qoeuywykq593tNuR8cdMASvTzIplu7LKm93/NHseD81GGGhrKe+LBt
Ndg4dE3J2U0jZHtMxX8ZcyMF0ewpF68QwQM7HHdhQOEgE0ubHfT5ydLDB1KUx1g1+oMxaOZZbQLr
jF9IMsuyrWWTPGQAbbBpGdo7UpFEsFuWDJ6qhS99AuAW6EsCiqSNXlDqcM5JVzJf0Wn7yfAUGN+L
MopehKpXK3fM8DzyhuZ+mA9Cj5F3yKud6ufNveo6HOaS7JTDStMQSwsS31q2fRpXpgO2l/YzpB3t
WOnqdOi9rMRAp46fp4E0eAD44nuEb0Zj+t87K4wWPtJT5FuDaR2AGLueBIGv3MSptrCASh8cHeFY
DUZah2Cl0e0Us7lcq6jKm8exRh1m4axN+HYvTY6BQSV4TGIrq15KiIJrjMHCrRvY5UtuIGfJrO7g
FkNVL02MRN0C0cu5GjmOswvRkl7Kqtt25R0LzPhaRVHRO8BLBH80D84mW73XRfB7qj/7yaR+BQr+
WwxE82OoS38RVJbznFZ6vSpcO3yA/Vds4n5Q7welHAjyj+pdOnKTUlsgsYKfz9JW9fYCwzbZqfy3
t7WxOUHKs1ZBNWpssrvfNS3s/+DRUKo0/SNmZbdIsEZ4LaMxXFcCiPAfbq5nq8ROeQLU2PaOfanv
sFnkARCm/ZqXuXEn/HG8zLWyEXxTQZi/gAJOF4pmTIiYqtmLE5hAogOlupO9npajuYiuPZB4evVu
6FG586aNrJI1jrc9Ab31NObZC3pU5iJrleToFXV41nXtDybD7i0Ks2In4NmsbYQp34LC0wj7CRVV
Fnq9LjzqYVM8NjkziBUgbDM3O6VZHWAzywm1e2vQu12LoVa3spcfCyr3aZWCz+KSfb+qgCm9msjo
nZ3e/OlzIQVma3mO0Q4bHXtGW+3qRxzHCqDJJZZdiR2dAqQWV26V1W/Ipb/BTOL3GfdLMt7eN3fy
AWrNJ1lwT7ZDaGEVPp8UuiC1DGyN36YwvZ5ku/3SrYT7LegzBCqcuH4M5k/K9PDnTwIEV7/lVfBm
K4HyPSu7nz4JVu9uUuwFc6kFSnROxssUvTxUWbP5h03eHOsoZLL+mpUnjaabqk3gDADS3+M8be6L
UFHhUzhxaCD82SYHvcr110yPP6Ygrs8I/+mvoZGAYK2r56Fk6dOP/koOgouNrTFQ6+spYTPexSao
IlmdAZNbVOgMbhyXcAelX6FNYuzkFZGIBGUhEpJ0c+8YxecEC5qLxq78juhPdCoKP9+FKT4LrNYQ
/rCm6Bh4abEIY7aURTTALs0GnLFS+1mOCIY3NN+6J9kfYjvCZzcnWYs0XkXZqKZ3oxe+urVnI5hi
sBtX7a1fGcoMJHSPcEuhB83VWsnjXZLEMXgjql5aDshres5OVs3GhhkqGv0QuuMTE/Gr7tr5o5N0
+WPClgMkJpmMTvAsLIOYhzfKs4PsBTHS3v/6DmrG58zDnAn1PNUiVmPDErI+hbNih9mkrN2eHd4w
bgkQTgbZ24mJ0c8Qx2ow047vW0s1D3aV86Pib4Vo55Notkfr4uffdNWNH0VVJI8lJtZ7N7Ea0ogx
xHIPLVEVYeJtrUbKeixE9652vJjbzGjOQe2itiKmfaro3fvU9dNusoBxhojDvZcGyhsTIbCTbeKQ
Az78ejr0kGbv1jw6/Xw10cKQ9Vy7vO+xJ3kdgWfL02sxFXeCLDoGXAwrZzhFbmbVMQN9+ub++EzP
q5OD6+XmUo4KLAT9NGbHg7wGmkgkNceV4sbDciASeNFRmLsIzBcCprfTrcmzwMQYA6Jtsk0efKx4
NibqutdTkXPWjmZpv6mY6B4D/BV3hZGh9zaXbm3/qfTrcU7s/bie92fp01WSyLO2QKfJtaoPdaf4
2ziMoiUbtGnepU0PWhamG6vtitWtLdDaadW1mrGWp8mOztTLpZk53fbW5lgugmmjXm6sfvodHDjy
mLVm8eQF6t4yCGNNVo9SdR25j+i/F0s7D9sPvbOewY+FgHCUNQ0QmFS3PBllV3/59e/7bwl/w2CP
QFrNhoVO2Fb2/5Qwym02OZHehB8I1UTJne3saiN/huDVfLfddmuNtfZFDVxrGeqOcS7R1N9X4WRv
IfsXxwL1+0UBcHABwoof+XxQkPVf2QlIUFnV6+b063+y8TlrYjie5RgEN23DNV3T+hQ4szU1iEKy
Ul+mcVjF3lQDEeFgpgLPZ8dpdmyTk0Wv+j/a1MHB4hs/u4Wemd2Hk9cHqH3AzTUoVqQRIE9lWf8R
gNdfZFam3vdohj0pY3a2M7X/EBU3SMdSZpeFK2jTIsj1+7GpCG0OJv7aRcpL3vZcDdtEemRJHuRA
kAo9vlVR8Q9QDcP9NDHxh7uOjYiy7ZhkRckz/jV5BIseJEY+2w/YTJhWWhZH8jPBbORN0ZkPmR4U
R1/AOSeAvf/ULqtyxG2sbEutAq3W1MTrb77Ip3G36u3cwoO4A6spRhPW7B8NxM0PoeV9QBwgBlKb
IwYNTmBtXLOmdx4CE3Q5wJy/yCbQWsOemXRCm5ZOeZFexcapdiNzhxzd8KiKskdM42LFBZdUOn6b
QdWi2jKfIC+i+GW4AD4RHORFYJiNpwTrONlp1W2y9kVvykTJISVGyJITGEMyH2Spqc1igcxyu/7U
kWdotS/kQJtHZalrCMlWrXCQ00umZWhE3bOT2uOJL+SxzTrUveZDOXzAmEqerv02oVEWyfVR9gFi
0fO8ORYpnjd22aDlGoQang2Geky18kdJtslDMvd+GizbZG/dmM7eClCn6adAHFSvJfgwpg+WJgRx
8X8fZOfkIni/KcxRHGT91q3GSBqTNBhI0nr47SqTsjHmN682H1TwK7HWZid3fg8Do0nupyY/99fX
MCD5DWatLTiFuXd280GCMyeTCKpCXqQrM/XBajeyT46Ksqnao7o6slCZ3+X/6VO1btxHvvnjU+Ns
UJfuYAHZyKYJBV0MGlMk9z5qED+w0oR3hrjpnmW110flQ++J4hsIMBy7Qc/PWd58xV/YOKEqb55k
yfZNdoC4ZNilMNkmToBwZEfMPh8bibpcy+rtIM+o0HW9NakkHxatliCT0vTKPUAgxNj03N2Eqq3c
y7bbIbSDcBmIKL0jepwc0PDCAXAuyUOt+GOxkEVyVekGbdRz3IbpMQ5yFLBcka9dbsOqikW1zpDZ
QFUCPWiCXAPEt/aPoCzQz+i7/KluiFv3o66ur9W6bR88bIN0w/SLpZVXhF5K0eFHx+DQ69tTHk9H
gj/pfUAOD9lTy134jWm8DYNur1urnrayWmAOuDCnMTmXYR28VqxYNC8139Jp7CAs/+Usu7tkkGRY
bjYxcQG9/sbTfDcC7nvz7aLaFj3bn6IIBYqW0aMcgNLbuHBC374MkdcdLFEgITx44hto0PkCrlDc
VQ5w6oCwkH5pR3NayA6gYg9ESpqXzg8E6jIIyiY56PXI1e/kAKtEk1oh6NK5+KmKZZL5Zvfce2xa
fTTa2DlXm5mE83VYIZwIyCqBwMaS2dj5kW6+mjXQrLk7dhPQ3Db7layv7LUbWsPdDC6G94X0nBIq
h1Iqzg3qKncQz5LEjEAk+7AWGbxcrzkMRfCDsKEP3e/kE8QDHmjjqSpL0lNAMD9qc1prUaOc0VsY
H0ePuJIAQ7pLcn141FFZfGjNo+yTLZXmCNBJob2UVWIXD6Zp2nd4Kob7OjKMTaJqxfuY1xv5XdhD
2y3DZqpPWVqSwhst6/r1IsS8yvMi/9AMHmpcedT9EA7lk4Xhkzwz1xIk0IQFJ6EGqKSYgbf2hjH8
AlfjeiN0H5G93kWj08Cr46ymZb60K4QRlA7Jy9xE27Qu4clBbi29a2GUBZyEroU/u0b1/2fM3z+C
6+R1W83LgttHKIFu/cNrWf/7WxlnKkMF5Go6hu19fitbVtB4md0OL6Y5ueckbc/Yd5QfWos/ZodG
y1ZWc2Q77EonYFaRGVz2LSHIsV/5RaB0CV+PI5Y5gniQBJUYSPy/S4rpeKwyxngrS9fe0v6H1CQy
JX/dts4rK9KStoNBLhAi4/Oeh71DXQow1M9m1SO8iequWhnazjER45SlW5v3H9rkOK844xq6GJWM
rBSaMek+Ijh9100lkcfU8+86XezHfIqNrTb4zmZsefNc67jTbNAzRhNlSD+6tklXRl05d6WHoKhV
P8WOkrIqs/N9FEYZ0zPVeOx+x31Ru0BlMiD9Rb/LUUQAsrXh4mQmq5X/7ABpeRPAKjdd7Vb2KR3y
Eq25SLzpLeuPOmzwf5yrkShWgeFXz0E2mQ88f6z5ZoDO6OC8VHg4bobs9NzET7chSk7nnizv0fGH
jayNSeudZalqXRWVMfz0Egf56YVsVOzsAwUtf38bLM8nSrVR51OvY+W5acvbWDZ2A67jUWDAkjU0
fxtEaslapRdvhIAdkAAivZN/Sex5j2QuTYK3UffSNTkRXv4iG7+CJZzyAcWt3LE+RBZ9DeMp+y2a
4g+zKkyW/YPPD9QFAYo55PM8IOI98RJZJVNd7wGZm5dL16JcQ+ljwp3VxrZemgb/iNvCqtJa4S9v
SykUSvFcgB23nVoz27jRVO5Zj7vPpIkfDCMyvgrLT1BMDIyTYYTiFJQ1L6G5ow2nk+DBevHUPNg7
UdVtyp4Jp45/k/2knsP1lGJJbzbq7M3g92uD5f8pTVlX9Jonvupe/AbLq0PWT7fuSOQqK9nOt76M
sQd+n7VUt33r1FtHeMp7iHiNHJDiH7XWe6O6Q189fs4jAjTzBdXArJbuOLn3sIeNcy06UjJzR+uT
8EXJSnnQ/do/TFlWruzM8i5xD8MFXdLXuipq5MtE8GKxNxCBNr51jiOOY2WinzTm4xs0j2jTREYO
Ip/eSCCsqmD9dJK9FZwnx8zfUFkaThW2CWxJGJVE07QdAwUxpDaa3pq4TZYq9jcHeZLjBesW6bZn
pe6Vi5PjJCs/GN7L3vHCbiVPwnQxXTW+a++RNKvvqxhtlmmcAHbU864pio2XWxWfqB/VUvjVgdDS
z1XZG1WEHOS5zeyuFJUBId2M3KNnkvi3Qv8uCjrrR5FXXzf7U5f+nQaNW1n/rU+eofjW2khsFUzI
Psl933ovh7pCsgPBOYCqhOwTEjSdbu/TYpam84WKr5QTH8ToW0/J5D5e21PPJuoGkthtBv+B1fR3
2V6zJFlmNYIAkJbSS9aIZhHOUBNlxK4lC13zbE9lfwInix9EjKxu1wKsQZx37eTN/6PsTHvb1tIt
/Vca5zuruTkT6LpAk6JmeXac5AuRODbneeav74f0qePEp27qNhAIHCRKkSly7/dd61nm8W2RvBrz
uK77NGN2xG7CyOEmCwxHu+QTGMumIqrnbVtVGZdInqXjT+KaZVsgbick7T4XC4avqNz6OPpeD8Gd
GfvRSz9UO5KKi9Aps+8ZAeGxU3bXzIz10CmSGKJFML80k39t1NbwnfSdH3NdiC/KrI1QwQDcjZS9
HSjxYHZ90wQpmDKDwMBmcx+SfXiavUWRa1lcn7QuNWpLVpRlZe66TaqxzDhSyDGy9Rh0EKId/M7X
dff766yB6LEwnAuv97PRscGc4zVNAk8yKu2KOa6Mm1WIQ27H3QWNFpg4PWzupZCxsjXX/VdIcdd+
gFrRkTZB3vdv7qZoMTWtzqbVxRQEmTiFM8qfxf/UTkRTGGpWOH09mgjQeKDYh02kJLPODmIGIphZ
FQ5/A0GtPwZh81ks+Wzrg704ibsguxAQL53WTetTjRAopA/ndPP+XDMkeVDo4T6Na32jKFNwrWTt
THqVMZFMl2qXNpZ7T7GL/IFcLAXvrRp8V0ckMA1jaKdPyk0C1ue5GJOFwCe0RzsCfrgeqQ7En0cq
loBW1ZCUnSHV+oXSVqFH4cVaVlKGoZdsmFPAbkMVbRtTWnIR2GOmWowPkXxOFyUkVZO43bOQncdl
KRZVdg7Kut0XJBC+LYV/bfuwtwiawZOx8qMOkI82tVHcN8tiaMjyUdJ5WFfXB121csN7exJkQ10h
aIOnWokh3EKU0U0PejO11PQJyY9ytLSu2SgGVmd4GZDBQqoD2NWyGytVyWFddsBDKzeD3VnHKgjt
T3XauamhjWSkYJHIh37arqvovg4kyekPZPvEtIsxgKXQtzvyXPmqGX0XUeN/JbQ9crNiAZRJar3N
0yg/g+VFywx2d1fNQX8r7HlywxD3upzSfFCXClOw1JraIdIOVl4/vW9al6xq0DbRkmYoE/gjksw6
k0huMenHNwdpTneVZXXdtj7MJSMXB88hEZEWcD6IQbc1BTBX0A8DpFuCUljX52V9bAJUTOs6d/F/
rQdZ/aTJOcyvXP4sox/Oajl/ZYIItDPXmS8hNAgTzbhDK2xsQ6uMToaZBZfOWhpOUls/dkUO/QKy
70v3PU2T4jVX0JDWtWI9Slz2EA6k7SUYauVYmFmyS6uuumPWCeIjq9LvPYGb66tEX14HE1crhHu+
y6V19/vKn6L/ak+iS6jZpiJTFrZ1XZU5nX6teVGjDHtLLv1nvVjwB7ManDJqfXhgXpUmaL5nyex9
1jsw1zEB624SXSaFaDzRYCuWdBFdd8p4IAmJyL/KVxmRFVdRXDeHzt6oZhntsrII78L8Lk3a60IN
tKMs6eqRagGBLkWZulHfoYDRMGUwa9I2hTxB/RpTmUsHh8NBC+Nz2z0JTdI27QS/jbpdu8N+QjlZ
rbHUtCGxFuJoLOIbU8Y9BVD6syKAa+Xq5/gF5ax6MxePhNHZKH0gGCv0N0mOsvKzLHyxy+ruUbJn
gooCGph47fU93dTMxVgpncz4nqIHVG9laK71iSQuv8eOFEGRPkmyScsdQqqTk9O6zVCmbgaffCor
TF1fF8UWq5u8HfxU3c76c6cp+aGn1OKZ1MddHZDplgr46Jp1ydhb7w7+HKV7vLhoZWZ0Q4leOCB6
MXSSoSZFfOSmoMeT6DCcs8oZ5Wi+H4BGxxLpjVPIPR97L0wRJTE9dEySh/Cu3E6qpThJONC6T9pq
IwNkI/kBlow0KN+SAmRfb+SVlwd+7khSlW2yQCnvYtSASAqUCxBr5dLiBUtE1JHIELoQbsYjgmP7
RIIh4PMGIxk9w/A+wTTppqNCyZFcN0SIVX2Aw7eBh0kzP24PMxx7YA2lY4xUDOK5e87kSj0jn/ke
hOrODBkzGVUR547fT9WRanjQBtk5U7VPY2yox6CVzU2ig+9l1BK4sbBbsiONhh7LA7O67IyZPztX
XKSnEOhrhyOjjv3yPtTKB11vs6Me0ar2tRPl62uwWMZnrr2H0CLcndxxK8wvhWrET7WU7oQ5DIRa
RY1b0I681RDT9bXmpKGJ+qEMCYAjQQ+nbOz0fd9eOuM4I4PwFprnllDfS5da8yUsEKhIJl1xLGzn
0idlVsa5tjVHTT+WVfypyPzh4k8UZROYGZao/X03KbcW81GHS7J1AFsKFFoZ70Vcd1frg2JCThyr
nAi+sEZ0VcnqSZ0apHKqeS7pxl4PKFE2kxGC7zeJoUVs6w7+7LTyJags/RM2TccKw1NFFfsoZdJ4
mOz+S4Z//KIpI9polT+jisDVVVSChZnRI25EP7npawAJ/mwpu5GR7CZTTDeS1Gd5qDwlUri9TON4
kfPspsW7SDo9+lpM8uAxJrXdJHlHEHoWehQs7F0amMUGiPLGGINvhqL2/+GyJn6tGXBVwwqg6kJH
DI5F4W+mSyprdpHgR/uRgdc6QgA0TuhHNqSax0QEpdCZiA7xnRyXqkPx0CeHOyVgW7HwC+qW+/uL
rC1+mfyvn4aUcICtti1ofX50ko9IzpWe0/uHzZgYCkdXEyddvPRWuFhopnYza3biGDHcEGu0XlUp
ee7adjx3gz0fCs3aVbLJCJoi1p6Rynj0pRD5UxuZWxFWUM5n2IZdH35GkSRfNXN4lTSmQGrQR5es
U9JdRy6E7q2TcYITn6Qi8h2ljB+irrrnmmp7QTlk5Gul+q6W1acoJXYw1mCIaUYCw2wpd8ed3fF1
gcTpKkP2RNAfsqxR3FCXe3cKRE1ylImpZVmtDSP1msE8BRiRSCHInGwkmxBs5KvdRuFOj9ovSj4D
+iuLu8LS7KMSiOMQSfeQquJPCeeQIyz7e1aArlOnTj6hEtH2ecDlrJDSeKf7Sn2KA69eVLZd96pP
2jVnJ56sOvWmAZpp7SfdWZHbFoWnTYSAXJ7aqmsvaUY4sBEUnQs9N3ES2YqoWogbUP4S3YSI3Mxm
ml9///cXf7vHciYu5yPqdE0xTevDPbaA22lWepD/yE15vOlruyTsydcGly7DfRMqDNJLarzKcnaW
VRHe6lb8H/wx4tcC1HoO6qaOUZw6GqFIH7XxsPly067t/AdCPOWpmFAYkqZk9hIWtdaUKENg44eq
5pU+36zW6+UrSTLmLmSMR3JQchZykhwTdCdd1E/46Lnb/f5rUv72M1mapYg6+K2o9CA/Nk6FZDYj
Ptn5hyjSZ2LQ2jNyhxQcWxYg6wStsnZzlaS+oIzYMWUJDuEkRo8aMHrhobC2ka58h+TfXUbSZWGp
TNIpxYQfT7m8GYZeOc8DOZq//9jiQ22PrxZUt4yT0lKEvTQPP+gZRML8CyGQ+SOq+X3Iif7N7gZl
Q1IfVA0/qA65aaApmdtPeuhR7T5AG1e/FtZ44F6HC5bgPu7a5XAl9aVDudI+NuaUOrEFzB/6vys4
rRg7WuIhqoTsTWGxB6gkb9omOAkLWINP5p/RZBsCR4zDGMzNhlKjtRssimNDmwImyQjYJM1o4WKn
T7405ltzAF8c0tw9Vegtvcr3QZcEUX82jYkGCH1XPL5keHZF3DhVPH3PNZqBIRZCN5GmzpuC0dwW
uhUycSv6TRP3FfbByd4GnboNC72+VYc2w5Sfmt5I0NXW17SYW7jN8E4PBsphc4tBTK02tRa0rl8y
0rPjbzjpwqb6LmmafqlSBmSSRN6tsEjarPC/O2YcTRSP/Ae8ZfZh0KLXjoESNp91sDlOB5i15b5s
WuS3lCl23GIFGYSHCMrus6ySgwtRQ617gqiKNjwYS3NKY35KXGREJGOoHZohGL0B5pdrG3p+b4Mx
39t996LDHswYBShiL3CQ3ZQNQ7trFDtMiGSEpkd/OttKmezDahDO1GvRTHkhd/UqdSeywm9UUyKH
tQL+OMh2mDuU+qXbKP+ca3T8iW4Q2YmASgZTudgEwyt07uy+KTRjr/XN7LbUbGVd3ECEX3KBsN8V
c9v8hzvVBwfN26mswZMwqVfbcOo+OKg62bf5XZr+D6OOQoYffe4kpmRvEyQ7WyFHHV3avr8yDL2/
0gJBIGYcnIoUzzzXlu2o9ff9ktCH1e8h44/y+1+a8qv2a/10FNBx+AiF5r2pfTB3CllJ66wq45eR
MEVSMIjpHeTilvOkIOZ9GvaKSfBYSevELSm3blPROOqAOHkl75czIKt4IodDTbeqMJotGgUqfVGb
3RZybnvyHCrbeZme5MkQ8edPVU/LdGLzivCp5ZLzH/47f7vemTQXdBvBgTAU82+AGVUZ5jkZh+Rl
iLprZMPiXtjI3WsUxq7PnXIzdXV600JDQyfRu0KZcKQJS7itzgVbUkn1bhpRfB2tDgVtYqqIIOP+
3hwe7ML6PgVT+RDQ8/9PYhH742iGL15V6MSoqmVrXEh+nTEaImqyhsiCFykAfDODVBwK87FNY4YK
4Eu3xqiMTij5xQHPDu0hZLH30IZvzNQ+5sLQD+tkqpfVi9SM6PXygzKQllV0zHcE+RROgLrSbIfm
ooryEFM43AkrWIAlGGsgptnHephlR/WbHdFAzxNKsS9qYiFcaetLnPn1jtpw8pD1NWUzLqZtNz79
/i/3QcG2noiWxuTNknUFrav9QS8zZx3khDGJX6xMaTw7MQLu4D6278a6VaMyORmjMDy8Ui+TRFBU
Nx6lqdFP2Vh7uJcAEA/hRR3l+qxnYQnfWnw2Ca6/US3pQGJhL7XaJ8y+pEFi1tigXoycqkl7l6IK
7JM4qK7m3P/ayR3XaJ9JFT7XRx9fz6nuYJH//v/K+fO3vzf6HwYtisVJagjjwzWhHjK9sYI8f0l1
Xd6gpB2ucAPbBG33gXmIGGZeZ1GyQSeTX+w5uNfa8NWvZsVNZEXfppodXNaHwqa0C7kH2IOOshK7
Vdx1yS1XXv9QWs0XIpjHs0S512ozL5LqKwKVR0AVlEdxN15pfLYbDeBQxLm1t7WATPtU0m5G2n1X
Sf4lMg/cp1PSLMlxgGqQ26qjlxZ2V1l9rIzO8+nRq4kmToSSo+VvexnSLilhHbqZHHt8aXJrpO61
94M4dDtCQ5wmyJfmB1Os+U7PcmfSDIlQkwxUCgada7AP+bldqEdBZldE2AMER0vDB9M76ZM0pdWG
FsU1+sXiShkf2naO9kw5A+r0BqbuLC9JGe5TFyG44s7qI0NCJJ7N8NIZ3cmuarJ8uPkAA3doKibX
KcNoZ0bQ6sUknjjZwuE39Jqo4iq/YsxunyyjiE40sQqnTTR9L0J/PE7W9DpGnULXIRdHf0l09ZX8
JewqUBfUMR1CA8ZzSUqHX5FL2cL2G7myb3VGXVjkKHjIwH2WUqimLxW4vjcdomdOY18DFYvTT4ZW
k2m5JPAqFjU3NEN4Y8SpCafmovWvNOjb65TBkANG5ADrbdhpfp18Quh/9GtqxMX03Uql4MwVvNqO
AVTvGmmdE0+wI6iNyyd9ecAh7ZDQWp4Dv/wOo+ilxge+F4V+BdhZu9O6btyb0FQHuLTXSoSkctSz
57yrL5oBlb61gpuBnK0bYKluI7I7kiOKVzPg1m5cUds3n3IxG85E6+GUy8rVqAvlfhLhbrLK5GZg
jgnzbGr3XJaobw/hQIRQiJMWvd7eiCj9gydlbFFmthczMjmheJ8uQUeparbs5iYg/+w/jOjNv80q
TEPoqs7N0LQFesMP1+GeZErOOq17MYiPcZNwYhSX4cuy7I5rKCOga8uqOCGbrUKWe+nEAcATQwSb
kGDGnRHNz9kY6bs0ATgf64DHv1L1MB0wWfYhiZcKFTMnbudnEiIxg4DC4xIXXPBmOImRD6S/+Iaj
qNikg2GyNiKYwPdnw3SWm69Jmu9VRJ93IAIKAgTz7gKDRN/GhXhdqTm4RnZkl6gHfaQHBL4s+ZI1
fbrBOsZdpAuZhvBeQxbpWzwxyg7zAN7QICpOA1CtZMn7zJu6u+9iRbhz/5DR+YK7NsaenINQCuf8
ZbRQGhlj3+4Cn4ZSspzCfh1d9XE/XSJDv2nnsn6bw/zvX6hxzUqRey7AiiEGaz+s/tdDkfHv/yyv
+es5v77ivy7RMx3J4rX97bN2L8XVt+yl+fikX47Mu//56Tbf2m+/rHh5G7XTbfdST3cvTZe2/6Lf
Lc/8n+78Xy/rUR6m8uWff3z7kUX5JmraOnpu//hz16LLF7am/3RfWd7gz73L/+Cff/zfOpqL/Nvf
X/LyrWn/+YdE+fkf8jKJQoGpMQfUuMnACVx3Ce0flHEMWBng3mwMa3/8r7yo2/Cff6jmP2TuwQZ5
keD6DNNm0tuQWrrsEv8gEduSbRMyGjQA649//ef/RP+9/dX+PQpQGCr/m59sB7oMAIYekU2imCyE
Bsnr10FPRvG1GRNjAE++yBmrdj6uD+OYzEdBGtlRmcfCzcugh78l10e/angAtvzn0rIazelT3nI5
Glp6/BAlsBb79tQf1yWajBlZOcdWqvJjN2HTXZfWh2FZXbeZGTnXAOl5jgRgeGcrRKaDI9gGxfRA
hEowu7bIsPjmIqg/y8q8uFX8bWyp+fH9QUBn4R64bAQ/ymKvZU+aMpseQUn5sV4OH3LnpSoVSDzq
lZHjh5LIurCj8rg+KDiaZncea9bfF5XUfqZV23gB6U5UDpfdfT8Pfz4Tzto0u2kST5u4BzdlKHEl
v31jFvfLPX46L7aMnmz55Vt82z1U2anJjyPFdO6ZR33yi2Nr9CW09X+tpvSpUzjhYUwjC0Zp2x7z
OdFld10Mhpkq5rq4Pki2aI/WWOHk9/NOdmciCN1i+Z+/Pwii4emDYGCgTrR8/fqM0xiaGHxcMRbH
kBHaERtfKXvYA6LU0QNDYABZNq9PeH8WbZ5PtCex23HybqequptIHiTiMmuO65L4aynq1Jro4l93
y9HoC09V42wrjeLBt7rmmLQgkpz1ieu60i9f5E+73o/+0zFzdflqsV9UDo1Gsfnw7uXb7uXd14+0
HuPtndbF98+5vjArd+XEuZZIiXLsU0u8LdGxVlDJpdwx1sV19/pQzelXS5N9733TupQtB1iX9EoC
LFvEb8943/7+Ap2797Eod5kkiErOLb554qB4fFteN78/mMu58rZ/3fhv13861LoYVcR4JzqGnOU9
1pesS2/H+XiIn973b4ux/UMlOevw8R1+OhIyZ4OhNNX0n1790/7ffPifXvDT4vuH/uml/3b/+syP
H+3jMyNGr45GD8ukp0qzlZ//++m9Lv23295+Fx93R7Cl9h82SgW/mvWnA0W4m90P71DSdpY9aaZB
5mjYVXcKl7T317w/+8Nh1x3GfBtGpQ4HlVMhDZTiuC6JnGvH++qHbQU+BDwIy0v+trg+dd21Lq0P
64HWQ76v6igPU4xNHCNbD7cu6gM0Tef3774+cX1Y3wah6IPUDUDDl2MpCQ7Nz+sixude9uJmFjuZ
Dp+ayqTE6FZ5pKifUUFEIHZcN64PVqpoM7WoZdf6rHVrGw367Jpz1ThNFYMMahcl/7prxpg536+L
sh5kxfVPh1GMQHaI3MZjngRF6rwdS0KcFJ/qGpbyIhfYTKmAcVkTR2WM36NaIwUJ8U8mmDGEmeKO
dfc9YQ7i1u04en36YxpkBARh6GWLjgTUq+IOVnQqU/wT6ApRey1erqNqBs/q3PdbqE+48iiduX4N
w/qnT/n235g0dA9TVIdet9zS+uU63i/X+XX1v93WrLfgvx7WV6yvfXvFcoAPq8S+YFD7cOj/wWFQ
UnYMbq39emR7vdmuh35bXLeuh2FkzX3/958kk6NjGE84RX/6NM1YbEtluivXO5ms69nRzkaCCJel
dvmvvG/7+Jz33e/Ped9WVgZKuff1f3dYpQdD4Kyvfj/E/9/brId9f5f3w6zb7JiZQ2LlGCUZL4zL
rUtZ7qbr0rptXeUOfiMAMGzft/dhQzNgfcrb4rorXu+r62s+HHFdzdY75Lr77Znri+blbdelt/3v
62/HDDUygSQIqrPAR20WEraIUj8J+St9pwx9VYb1QgatnE2BM3bDuGvkQUXqICi9khdbWIm8mX2V
/rpmlG4cMgXujRlHvB253J9bzwhNNGh6Yu/qLANrCaShb8XOLunHJYn1VdVQx5eECDdfDck6CCQE
h8GqiF7wCZXSzDsc/xOqD4n+ZFM9kyGibXpGGF6kXllGMN8Elb9ryhESao3XPY2qB5lckR20us9p
JD2vZbpJdLZXzDqkdxkRqDK7gf4EEdvegaewPX0wXT0JdzDf3Q6KnNNjtnKMdvJIzX5OfJzg02Ds
1UZqXR3Baagl2wwTtQeVb9jmprYvk+oGRPxrkg++w4wDSpNhnJkikOkITIM+OhaDFH+gbiX5iYzy
YmMZ5jFV5KdMRdqZReVZnhqvYOxOi9y8h2sTH3Q6D/TSiW+rbC8jNMHT2ilx+yG6M8Qs0S9ME+db
nxfZJuyW/AdJFlutiOJzNMyfizT6ZsLs8cTwRW4AKZc3laa7QYX6S8680lyuc6TYzbVKYAWxJU4S
EYWo40VxOj/WHXNGA3KrGemeKhVnr1IrLjlpuQtQ6msxjINjtQRYZoW/CBvUW0X9kZKXeMz8sH9M
Tbr5zP3vstY458jidXLvNp3lYzm6JY8PLiHN23J8LTOxzBhqn6JY1fG3KCnotwD/CNeYHZ9InwNg
ep+hbo2aMjkOLRdVKl/5llw8FzFk41Hs7EiVtJ9jgUSS4GvrDJJmYxtVsNHtIjqEpvKlD28JLchc
Ut1Ja9Bqa1OW7U74Mv5G3fRUl24TY389KrddxH/LmIfDCLImD5X4uu+g7nSfrXuQNv3OjKbB0Rvp
RQr3fkWxLA3lT4U9E51N2GcKDoC8KqBFaQtZZBvoJawOu7Rdkp40V/RkyJXh7Gh5nbutBeUk1+hM
5WlzqOI0BFUahZvKqk048gs8LzI3Pkltg55Ve9VuvwRJ9wpdetyoFc2kLLnuZeqSE3Xcax1JZEHK
lu1flWprnCyAj5Odossof0hGQF6AnW7TDARoVcAJbztxtJvyNQewr3e+2JYlp4OHAKgB/hqVO5uW
Sdz30OGUlFhLqpN6SElHzUp7k/lRtGnwSPPFMbNBtCeAOvT8eGZxV85D41AY5Tg+3YB4+NLO463R
GrXXIEF3OqWjh88rpjKEly9PFxKNb+hJll8sYn8iMZ9a00S6JD81SVZvcG45TRzfdoz2nbJJrZMB
x2HjWxmt8i67sRXtWBWTOCkxMVf8f+gUB+J51Om7Y01IXZ2mw82YG4dptKd9ndryprRUsu7T7rbk
V+V2UYZAoC1CF+1YdjOhNXAWyQRmd+txHnru4QB63bIjuAqesthVuvagAKc7V3F7X5P4tZ9n5qwY
o50JdoZLBZAJGUPoiqTUi2wdszDUd6Oa3owD078+0SavKPTHUOqwGM7Tvh+S4jDicOo7gHxtUAOc
sNrtHPffUOzjMsNg4zT88N0CLe4WoWTWKrWn42LuiHTewvkkrLArHyU4t47eqtrZr/rYtaevOLId
Q8X9qpko22BGcXWrOUDU1zo0st5ptGorrFPC2XjQ69np0DJNOpcEvS4jN+zSJ/Rvrjp0hVPyyTaq
1lwqqN80EtvKkUO0unMuckcW4+e2RaSmx8O+5I/rKH34Mvf+CxbnC8nWeyMe7/28oqhLidtqbfyZ
lbktBRnBraRKRJO3DwXGqk1IjoojS5gIWlW97+nOb+BbQ6ezco9L4XQzxA3wgEii5MZFNwzTZNtm
qBXKYkFvmOWWiOZui31wF4A0qqrxyleNz5mN109LyKHK4AQWIHE3U67cVWb5iV9fDGq8A32L+2CT
stba/rYYNOajSQQMaQ5OsVLtxprIH3nKe3fMgseInylKlm+CqAUKKGPlklpCbREVHHIyYoD7EMw5
Pd0+RuEESfqcBOJBdAzLSJA9y/pXO/WR/5ODDCKKWDM/tRxBj1X1sxkGShK4Up5UbiinO8Nu9fu0
dPveUk4ddNBKOtGkc/ilqTuAwJNj2fCqppIOHP0XZcK0DbHC8gLjFmSL2EQlv8nBJ2UabaByGPUb
clWuqjGpN5XJuTcknUWNNjkk7RNyGSwVpiv7XO7aNvnKBKFwp75x7Na2twXoc0c3ysXcptZIXOLI
YyR9qGW0OMrU3CTwAaZYixHck+2e046ep0k7RQWyJn54my4wZXeoUNtqEf6xeUfj2HY7XCtuZ2q7
qfc/zcZUuNpof8LbOHtaioMspS3STv63utNPPc5asCoZ9a3EeMnqVNpAd4pcfin53mcm4ASlcp+P
RKdiD67xD50UI4TiXIEiaUebDOqwSuhaRJgujCU/siNhr6bBYFpsqkvZ2k+mVDKFL75QUcsQeDMi
6oxoK+nG44gK2SDlK59HjSZCTh2Yv7AJVt/Bpn4mbKRltt485B2diE6l82SraKCsYvD6SU+cSpAo
2Fi55czkqKh5fF3f0YYarxBYbM14bI8Fvw0z8YctF5J20/bf+g7mgq+Nm8jwadzD6maCp3NCy8cq
aXOP/JLjkETTPupQNjdx9MnPSJeYY+nK7LTvWo9pidboUbbC5cwgzFwBazhP9BoWeeGiDQBmcfaX
b7oko73APYTWgysfabaibAcvX2hcqhX9KEUE/kJjoNBE+H1aWSs2dVHWKNFtyVX6ctfF+YNFgajj
enyEarwNGzFc8ngBauhK52nQmrpQNrxALRVSlws0R/0jdoh607btja1WtRP0iG1bpbzWDeUTodSn
wt+NBl0jQyV/D/xNs+lkJ6uS+y4RZ57En029pUuSunMWnEG6fS8H3kqOrW0uJ5Nr6uYRmUV1Fkp4
p40puoa4BTga/kjGT8aAY1UZX9NBmkgvl4ibDMShAcLlqlpiIj4DSJcZTe2Or+rEBUSu4KigWni0
7JDYYTm88ntCCkNLIhzb7CcgvLHtdLkU4Y/K/UPFEFquC2jLc+4ZsoYjtndT04KxJakHzL/khCVn
bDSDS3RN7JKW0Wy0SpUPlTlu50JT91zjvEwgYjDyGDt8/9yZi+9UJE5k8cWFULfjTqoZ+XSnKjQM
6rzGqSr3eTpFdL7lTdAcMJ+JU2vPOeN50H3x6JRKIrl2UapQpUpX0b4SxKBeN2K5dNKS2hnjuEE0
+ZxjvQmM0OUb9zdzYD0wYyuZ1u2KpsSSpNGqsrO7UctpjublJVDlO2XIyGeV83u9634ETY9XqZSd
0gw/pzE+M+jtCvC4ypMjpdvDsfPmauTSHMbhCeke3dbjRBQDbXbxGfGH7XAxNLw4Kc/cBxluGRZf
dxm7XYHHAAG0U2ohzH+k/buqQl1PSgoFhAGLn/y1b6evkt5vAxWMFnkxd5ltRXhpM3+T68G+w9e8
kZW65JoHrriL4tmTe+U6NuqbNOBmDJrs0AE/uJQx0e7Rj9pSrupBMZ7UHENcdCwlxttjQq17jl8Q
1xRu29cMjnC4eJY+c47SdZLMJWYt1RyGaJIzWH6I3kl0qKQEPz4g/gTMMjK5FcpQuLGvXEklxyja
mkq3XxgAYA2Mw7HvteRrbPOBFlqHpzxqu2Bn1rM3BBP9pFDe5kH6FHZzsMvrOXE65j8K9YrHFmSk
AuSYnxejA9ERvTlQ7hhbCPBJ+I0Qpwc5gOeV+8Or0oqzafcC31//agSPlOOT7dBMr0M2qsjGKgSL
UrkMLEfVG4RJR5YYhouxiYVi7wNM0lJDB7XtZ8/u5GBnSZfMHr7bU5NcqBwhjFO1oxibS5NEFfmk
wSGgKkwzOv+mFw28gHbWias8GKE/70y7eynpdhJL6oVy9IyivHYqzaBoY0fQb4buEKbtjzrz7S3J
0CcLE1YEiGojDG4KpWk/G1K2KeIOh5190TEAaugWLDttAXUGtxbN30Lx94OwHrWmt52eSbKjmtND
TTwSJoxHgfMeCDdqOFNOSF9vzlylI7dqKd3VsZcqxSdk2d/CYjhj7HWmgh76RNJjiWHvCoVo4ySt
CPe9oim7GhZAJInbuk2kGznW/ZtyrtIbwFqaZCOjWTcNY3+oR8B1b9uEGZQQ8Ybs8P6qQCGlIatH
ICzLkdYd/ax+a2dz3FRtv1HD+b6p7mmpDzeDGHatiWmFiSrCaGKGgUvGMR8keJRKdLyOzyg2rjrT
Qz5O6kd00nEqEkmSXvViDG7b5WFK/dsaQFeeFSczGMi6WB4oR86wQGdGooX557bcmCpMoCE/+b+2
dYuaVNEiZVdZiBYs3b/GD+Nfd5yMpVnd8KNQuOS30HYzRbmZlwdKs+XemgBIrKvwDtSbuDaj6wEx
97rpfXtjaE8Rw9/jusmSKuUmReS4yYam8N6fqyq+cmgC0q/Wp/y0Ay8VwvW3N143L5loTjQV+WF9
43Ub+eeQYFoV70ddbtZN684IlfBJN6b7t1dmZXRlmjhQgzC+pVZYmMl00woR3Q7ViPyh8g+DUC/y
FKdnssxRjSwP1szvqmgNesx/bUunPodm+f/YO48luZFs234RyhwOPUUgdGakFuQExiKZ0Frj69/y
YHcVyW7rsjt/k7AUIRAQDvdz9l4b314mNNTh4KyNG0MbTpmVWfeJerg+eUhs2jlhhhwTGR6xNzEH
NY8gKVq1C3Za/Q4YuNm1VW5u6uvvcW1JZkbzfdq5d6vHGIJ3e+LaGcx7z8u0Owv1hvrFYHnz44Gl
1achjdfTYua8Y67EnXOJ1eDv583oZA75Kpofb+SIyj5HRXJf1MVwqaGh/Dij1johQSXufS8voPow
+3owNTd6kCnG1TCaz9enXR8wYUg/dMv6cP31+lzdLfvAaiaBv4lXXf8mF5kHWpXdAr6fQTpG3j0h
0t59lLHBhjF8jsLWu7/+XTrFeEfokh+mruB7qKeFw3KsHRnDe+SVrALvRaIDk105/6ol6Q9a5NkI
HivnHqMXyWmxuwaKenV//Yfep92RjA14gOp5139gwjMvDRQ+I816jYl/3O+6wjA2Y7Iwcxst/Az/
fm7cNI7vIZXf57Ihh3FJo4CwjvgBhaUbzOYCw9IJSaVzsD/vgGsPm65pkodBPZh91x+pKZV+PM/i
h+bq/6sI/kFFgJhFIqX7K6XvP2QEr9/boip/UR786zX/0hE4+h9AIgwPXoQubZDCiNn+pSNwjD9M
/PLCsSmICN36SUdgWn8gwTThX1mOMNCh/CUjMOUfKE7p+yttky4s0/m/6Ah+1a8iviehwvMcNhDx
IJpxRA4/h7W51KTIcnetQ2R7X13QskbysOrTjDQHRslPO+ZfGoaf4wsN9WZ/gxItrGy6wTdFlm4o
0cTv8qBwGBtpVBFo2VbPdhKnou+M5IPqjZFsm3XTim9dJ5hmbRvqQl7pvqMsO+aFyKlXFJ8Lhy5r
Xll+O3VTMPXgWcjHYA0aeb5bJi+JK57rnEKnbXPJ5kjLa0KRgoFsrxaEDhMrok8o891UkXuYOiG3
2ojvcdTa+//9RZ1fnQ0/vqhlU+RFGYzy+nd9YmzniPYy1zswLT7MvYvmN3UzbAoWtbF1k+k5dalE
fjVF/oFM7VDPLQNNWWz6sKy3CXXQKCwOsSg+CrO4yXOibBSDAr6KtYX8QhvKTrA40eOSVTf5baG/
EcBNH26PdNA84hk6jrbZbdbIlNuqJ3o6YkRM0UUJisJDZZw0Kaqd56SviW0Op3yN3RxoRQGpIDbE
hoEdory+MmH12FKTze5HF/KUQxASd4XSd6L+fWkIhiSA9hATWFMm0FciWmiIvdJD6uJ3Rq2rEtOT
Dz2lgV5P96PNAYg7g1wSX19W4u2b+0xEHzbiDH/Nkqd6WALJzGfD13KDxcw+VU0V+aHH8rex0k1h
51PwD8dKadJ+Pykdk+NkeYjV5e9hSqI1awMXN/nIsUb1pQmfUyP77ME+huUPUIa1m99iHdtELHiD
sVFxs+0UrDZ5sRrVnnCglpzHmK0Nd+NkZPu2eCvCScpAJtOpjrFHW437Pnd2zupKwiVlcQhmggah
He3bup1RjfYRo/2D/jaKHEN4lHxY5CpTsTYjFpPQm1MKhn4DKLCF0LFdTe9PcCDzyWib95ysTLOq
XJ/Y6zRwqQnFVnYuZP06TOV9QaOG0ogSjIw3iZ597qzyPuyWbgchY5zIQrQDqauwPw3fbH9jsZph
YWeIbmQFQxmPJwAL4yiapYBs4HoPQoevEy4o2eMUJLS3BCxrnucu+2AefeJAsbbijPmH4/RfDhMo
PGRThGw69u9OnM40hmFxJu+QGDWsWkG+AalKC/mSKEvlU29m7//7A3+zJ/24iJFrGfxk4U13fxMz
ksHZAZrjE3Hwn2vbvl9doHS4QEjFKIe3Oikv2OKo2rvDOxDXzk8qjrBTyWw7lO4Rod5HpzMpig7j
8Ol/b9t/O2eBphG1zmCqDFS/jtqSsJWy0HLv4MgbDxY7RlU2jTtZB9vQsVgQ2+OmXIt/OAb/5WOV
IA5qkItF1/jdNOi1hFtRH3EpROQfs+U+s5oXpNSlH10zhNtozvZZ5z7/7++qi19VpdcDYUn+DKuI
29R/3KMQiUqPlbZ7EL0+gsa5g4oI0nfKoR7SS3RqHQnGmBFx8RJ2znOWmrnfzHIkBEt86Lp3LsYV
CRy3JS674hbxyLmBTLoJKQrtE94m17394sHfLNMl99mQfFPndhbkdnFvIqSCP5cAG9YeSlhb5ciu
XpyI7Em72jZ8LjKA2PZpg+7Seuo5N+9to5oCx+5YIufFEf5S50cGIl6W8CruDOGXU0Z0U0BuIXMI
6ckY6B/c9msvXgiQpr0xTHce7nWf1hmKtcb53DNRzSy2bMqA6GdNx7zVy7wN7MyPmYIoAVFZkCb9
uKmpo7gwqXyKAzbqlEUNPPm83hCWsK2ESe164bDVzU6zXSg2s20BPViejbF6GXT1XG6tvrcsOB64
5zTaKKiHeM8mlswg9Ni5VmO827ToskbdHRan86emKQPp7SguZocWMUc1UJub4Yf6+GP+yRIkzV8N
AJwSrkD0yIkoHdf2IIX+egGEMszhBbXzIfIkC1ljl5bjHWLEdU+uLX0w78EVMywSvb41KKajGndu
Efwxy4cWsswmdLhtPmKtjQV06NAVB/xcg58X6bArUm5EzFU21jQB7SpAdYkhuqmk/jKk9GewzlI4
2w0M6EFPoZPEcCoGZTNggLG+JuA0N0uBqKWjy2q5UxQUeU8YIET8UHc2HdZY7iBRvIuL5QNi94nM
ABGYlvdnJaCuTo9eNTW7ZNRrv+r6vcQzfEta5rdM6yyyJJfnuQ41nzGLHpJqL1PYRxAj4pvcKh/d
hpqDPbcGvZDMoo4r372BTrU0HdTzpUMN3cswYGPVRq1DoZEpFsp6sJx6iMJp2WllOeziUXvDT0VH
JF72bmG8dGv1KcQNs2k7661daNEWefKUplrjNxH8xBB4X+jcuHlW0yzULs06HGfahMHYOw98bgdF
mJoQJuO+cMmjiKcnA08cbmDcF0UCSXa6bZd0CLAHElDJrjJf+ynvcJWPj2VjfSxNAoevrXdlDUEe
BmQa2A7bHabxQ8zEmtpuT0sq03eZR7xfvkpeCzxiDiV3p3UO2FdBvlRUIzSLvZesmC8M76hFTL5g
9s1zwZnMa8kvX74wNaMwT4037ZdczU7preshRsV09FeWfIEbN6chsse7rqtx6650iLKUPkpq0Mdz
vJizgVMCuFjM6W8m1JgNpoA0TxE+ULOLMlK1S0sca3VzNhLlSYz7rWuSII5w6H2xUBHMRDiuUf6U
Wo1KwDzCoZebJkONQZf4UAzNIW+oQYTkMzrWPjY5GZbSDARSdSa5uOZJ8m5I9uXsxlssF+/BixBq
EFzyFHVUR2u9fQHBgoBHNwiJcjR8itlZ7+T6pRxOdsbbcCux93VovlqNdbEF/ZJOZ8WPDHFfCu4u
zdwwCspI7kVMUchaAqsin5uMi1Qfu81UCcOv8vpllo0TrF6OL2muDAD3IBYL2R5MWiRASwo4PRo1
buoqWgR20C0XRpQljjfj6txVSX1eY+NuGYdtrWlfimp+YNLqc7dx/MTA2NXOsCeozX2iKfQYCRXv
2Ao8Gu2Ma1Uc5cgM1WK2Ulk1UYSDRnuNkXktGWJNukVdElMHTx5SF4I1DPDHjrDizTCgOzE1/Llt
F/u2zlXd6+mBbuC6gXTxiUZw4dMX8kkEkL42pbegzhmiC0rP1afWoG3bJTL17WKh1AXYwJ9z44vX
n8J4+NYw2hzbievYm7t9Z4WXvGmeStc6PlBPjW/rxZAUp8pbQQaeTSQ9JfPXrBi/N05DlViEB0a2
SzefB7v5hIv82evk58w8Zc16ahaZ+Imn9KqLQx+zLdPN6kxvWKWCoQ+ZdPd7K8OvRdWXneC0fjqi
YltUg5cEiDbHTINi+kvm0tu3CLzIcVD5hYNMwihslEJo3HKG+lJz5R3u9jVYxlhuo4zYxWzW9xoF
5p2wu8DJ85uxDJ8n8p+nuVovI9lAdBvg+NHyh9jzim8LlkabUBi3a7FhavtG7n3na6nIHmrNKw8O
DEnf05sHM7K1HYUjyB3xQZv7ggb7JmTdSMg3nfZY2jV34J73F9OLO9Hl9IzxsaHVlZpczHUlPerF
/YvjlQ9aXyuTLARMnMop2BBlA9o2HdEz3eq8OKxvjmtZmH4906UjfKP2oUbTU3OHo0uXZYv1oPQJ
0/0SJs9t5/WbaWHQRAdTRgLlNjYwIpTI1oj3OjQ5fPak9rU2TvXeZlAI+0NNOtq2zwRc8aYKLEyZ
W5gzhmrj5P40veA7orcmh3LjrQPa1mMyVdxuF22fKMVh5i1/aslnrnIVzUIIGZSH16HzHmayv/zI
y166ut2bs87hFzToH/DtAsnqin3WJAhe4qUK4rppN/UIq5fAE4GUb8M8knSfofOB37/XnvkJrLyk
YMcEj/tmMg4UN8tTbaBzlMGYR18L04CV1mj5htnUSw9IcNPndRrU1nQCi/cmNO9rWCQHu6bivITa
a4ayBjNPFbDWx5uNXfEwCPN9bJfnguHFRyd1lzo4ynonxwXlBdnEMjLLT4PnfKSpFIioqD53Y/U2
eSgGcCNtpzK+VEb8HkbvnTznJdVEkZl0Twxvr9fwWvtYHq6vnZYkChJubx14iWXOyVH1mBpMugX+
ydqsTYboKZreYht0Vwvxnk6LRukA7+mhHVbEFTmspjE+lF6eBzP/hwWAcD37sEZ6N06eTQd90d+q
FXRWI6ytbEx9S6PvtDLGUYsQUHpc9zy33gdp5POGREMutSh/jeuebkYdAS2NXmLJco3UFF1JZ7QK
Ab3zDozCetfahzQRj9C/2q3mUEqU2uptJsyMfonC7hNxx4iaYLIuZIrYoztvrRohA8aC73GKEHFY
vuD0uJ8mLQ0cqghHrUay4UQ3PYS+sRx3Hl6FTWVpL8uim8dZ9IAr6hHGcZFtdXM1qbWiF6RBf5/V
Z9mXRxNTxklj5dqZu9C2xB6tXqcWgO2PB4ssAxLfijGgoP3AdHXdVYYxw9Ncis2watR1IB/7uFmb
I193gOGD/eT6098PkSpQFIB8AjGgMZrJWD+NbrQnPt7d/60ZtukG7fq1uizK/gKDhGZGQZvay1dd
7UvyQXvp7Id8Rr8TEX7unSO3cP08J9+CrC/GzvK1dYtkV7Y4NZJQcueYYMjEDlzGLNUResjb2hLw
ZIygnCQs6l7ephJ+f1a8cIpz20UO4ff0SP0hYjZijYTWa2R7CtmfydneNR2t2kjLvg9tcj+thYHd
pfxOw/rWocSbsPZYl+g+DKHaFfgWPSe+n6rupeyypyZLzsVQfW+nmWgz8mBd+cUd7M/miWjdd8rt
PSLk6rvMo3vZC4zZU8HyB8QYCgc6LdntONjc14eXeci/M4c6j42apphxkIqVWx/FMJBbfru4YJgW
8HR03pXsprC2tVd8Zt23nCwxLKfJGMrt6HS8KwIIkPRAnnpZmsdRy8dTXUPiUb4gJVS25RxuraF6
tZkJnYhLqNjJ6Dw7i2YAl6iWVOjIFjc8XR9KfJInAZKReXe4C5XXhkb43swnGDBm3ZxakXnrJino
3GFEfaac/rXrmatcj+71p+u5kqwWapcFLBCZi0O8D5X3KE7D4nT9CQIdRJ3GLrY4hjdd6z3bEkmg
VaxwOgriau34mLTiU5RS/YGa/Rq64b5UBQ2RZuQGhc8smA4m+JeNV1o3so9eqMMn+8X22F5hHZKZ
u1spcOQSBX5yF+o7UT+xcB2JdeEiwD/OJA4tTL9pmLptTKPfaIIkMLjk38xlOl5rmCTHukSYQjDs
tI1b6SzYMB6u7fDOqo3pkdDE1l5v4VMzH7TQhDkgImyWJyG7p+3Tj9GkIEfe8Pd5RIfQtnyBXmpI
LWfdj9aCyQ1TzJMKTGidkAtxIYmwsT8ydVtXpb/rIjGku17bNW6Loj8QM6r71yX3OvLeemKT+zr2
x1oW1+aE8JPQeNH1ZUtrnfODEt61zKUV3nMj8s/Nikc+za6gvfRrF2Yf5rySpJ4f8abzn/YSCw1O
cpRjvxQi3ia9eEwlCokQZMjRWUBL00T3Ku6udqyjRmU83A6hr9WJvqmhjOyGEoVUr6/0fb0YMt59
2I+IghamcIRLfXH78Ik8oEO6QLFtjeyAs+NLYS9KDyePOSXyG5ncoDNyETlKfyQQahPbcjo41FP7
Lx2aGF+dMURu2kGj6pj2KrdFvCOHLGKvF/XWsubAbGk6R4I8jeuhdEOOPhykHNEV1/igyopThZwh
nOYHerLfQpuKQDktZ3INmK+PFCrstHsjkGDvLFQ4iBd8JYoE+m4TUsPIpnNrEpCNeIEFamtuK4NJ
EzX3km4wtu1MY6Nsrb+nhVx15wFIxZbekWA5nN9CU+43sM8+9xwImn3lqyS6xk+pDE5WdZd6sM4y
sU6BFk6Pq4nUF38El0dmXDTDfRDgnTcwX/g8z33UEpy3M/DHTc9ecVKqGIQNfUqG5EELqfVez7oM
bm+hC5Q/M7OTCbo/v32seH1NIsmuhZCsZevg/IFZo+JI/4FtDd1n+A34gNX/WLU1nFBHAtavB8CI
1ZJaVWKcwnpoW/NrjmZpAwbWp5D0PdHEhXRX8t1T9MkehnF2aZI2EINRxFKoXCKuUatEHaYOJxT4
K0HUWknScgpVx9WQTdidgBM1EorYZ0/FPF/Siur8SJShXySmi/QilwFR1cSyFfptDmelpNjgW9wo
ELKom1vPcb0Wt0uKcVS2pyNMSTDPVHiAQ5dE5A3yUKBWQgGSboHE02WszeSg9wiICT2gbFRYx6Gf
QM8t6efIpAqjazejTlGiTbEOFeZj6DYZvMec23EMOWfS422pVcCvRnfnFQkYNrPsD174FHdgKxBT
cNHiqGX5VQ7Ix4nayHY5/AEVY3fUk+XYatZ7ROuBVUFNOmZ46qPszynKxmM2gPUGI/dRCKQknMBW
TGFN87LPCZwdEgJZHpd8SEbdTG/Fw1Q7+8KgOodpB1GWlaTUhShZcOJRv7CQ7oFG4DSBJ/1BeYXD
PLnPSS4v+Wo9kJYqt0ygupzYewdZo9RQHV7PMcBRUzCnxk4Pm0VJWeVWDM1D16FBiqvsQ6yMtNjs
DYZKXyQF4KPFohqm0+qW+B4o2Iui2UsJ9HDG4V2QELiZNEjlGcJXNK1YPavuK0CsW1XFDbObvlke
4zF6E+gVNjBFtSAnWsAbO1VHYxYcje7RDi2E+FzPfMPue1Nn7WZJ4rOl18hA6PEdUpMCqYc8VmNM
gTi66tQfaLUVEcJKCFzhFnk/UZ1f2gaEutOhfV6OLPhvvKlCYEvF0BcOs8SZZQ5xKyGWMw1S6aFA
5141h1bIJsBZk5nTPqrr6kin4C0x+wfRTQj/iXWSkFEpYvd03Zpqr5cxx+PV7gsmY1EEjsr+1OrQ
VqN8ebFX56AXzhckbV/RRiebVodvKZnBNQbEQqaFiNUpRcG1b1nfEHz4VueIPZJl/uxYk+Yj9jqO
Rn6TFTrrmlIfafKPhD/b3QWgz8Hq5XODCp6MrQtKuoux0MWuRLLNi+Rm9VIb5UJLyruIiFmw/9SH
nLxLFouJm2+9UaTbNOd8dBDrEt6ESyWx3nXs+QiUmovmmc2ekm16LtbUCzSsGGZPJgYnanWeF6Yp
dv+QmNQz/WQ4LGsBvskyvoerbGCwwwlBXsWmhka1nq4PkEcHELh//d56lDWbajppXeWe20Zv94YW
PbZsAVDrHKWhyRgyztpy7hAxMZY0gcG45M+rEKcqNpbCX+xWnK6/e3F4B0+r8hHgAnIojPImpCG7
kuZFrw71OcUCCM5ERpaT2NtTjudCM0AIZpnBGaF+hJsuT9efrg9ZptEx5d69zftFnq4P4ZDHrHFR
BxBpbfz42/Ufa5zcUPOft1FKnbAFWZZGxhPIrOSmDqIGozNXXlZJQjjH4UDW3RZavFoad8eB25FF
Eg0fVHHXxrKRggb+68Hy6sQ3zAEcWtWUZ81sT9fWwP8XJfyDKMFiPf9TE+U/NAmbL3nyUbVl8gvd
4Mer/k03AGGgwyFwLM+moaNUBP9WJejS/MMU8AUczwZ8R7PnL7oB2gPONpI6mTLQA5IC8MG/6Qby
D2CCtOYgHwDCciFO/h/wBvJXopMl2Cxd6jBkHEMYaBIV/OCnxLIeASWeoGG+EGnsbfVKoHEjrHQU
9czghla4MslqH8zEDZoEbQwI7NbXe5wrSTg8jSFADGQDX3GIEgrkxbvQKC+JjbuGBY+lQoKEp50Y
Xz8nGrOsmKrXcfbMA1HHL5NKaqYTNN95vWvvfjoQ/0UDYf2mgVBfjCg2kItAJcCa2aqz8dMXM8ul
zrx4GC+RNIr9pCrOvfl1NVvi4vqovGHRFgd6MZAIQqQ7ZcjOvWHRp1/q2PzeEyhw9ubxrrLr+Za2
LUiTQet3rhzt25YMAzG1w72TEBbsmVN2QLIH8d0N81sWMd9wSyQHMZePlTPoz07BJEGX3UgJqR7P
mCv6vQ1Smhs780u4iKCF+q1WNtMxGsv0bAxTes56Kqezg0BpWeC6M28Pz0Y84YAjrqdT2QDDzFTL
c8z4TLxvqUGhgoP/BFvZOJTmQkwnxvh/2Kf2b3KL6z61HZv4TTpBAh7Gb/s0cWK6RAS+RitMuHGI
k503msM2orrxTODfxqrX5XQN7sE1kuzLmulvNX1zTaj9idfIcwfHkxAIcTdShzv0VT9sSxsHRZMS
RdxaT8xfskfoFZhabPniefj5WjIJsJdwp85trE/1WJ6jWWwjE+oVqcsr6E4xPaMVgFlkp08zbXqa
hFmE6Diudd+RRXWhRBdTjggBwSJQIBLGze9IzFaVDsqTjVpULHLSnw2Hfemt925sF68LnooR5kbQ
W3V8m+mVKo2fnBrpcLKs/SGW1mOWuOshjfviVeLxsIbmxjDyp6Swp9PfD6OXwGJa0uSf+nP/efFy
gxMOZ7nNNQwK8tfj4SxMa7Q67y6AyVFEV2eXdCh2Xaod2pj1Gsrm5Dyaln07wyTcZ3ih7RBUkIzP
Pcpk3LLWZehNcZPgazBibe/1AUmz4vV/X4u/aZ+EgzQHh7FBaqtQD781ES0xR2YNT+sipNad0sy6
JbGHZXg8Jcq+5f3Dx8nf2ufXz/MErEIlhPIIjf91t9Sc/2vTxtUlIAUhvtP0702fLSCupbXVW928
UEsscbeu3lPDBeVTOgxsb6jOnmCJMZji0XnEehC99oYojrhxGc6cP5HsUqxJtNcqzlljtWG9r0JR
bgEeOjQOi3ZXS8TZnQjtf4AfXseqn6QzfCGuNWlJRGw20q7fvxCqMsK5iZ+5WKbx2ckhODtQjvwZ
bDTDVdRsIpsatwMDa9uNtXZjMBKd2xVGXGo3jwlTmmBkmc96nfCahdGwq/X760Nmet91gjaORsIl
uOgrEGiBB2tey37Txe1ODlgpWAeR5VWu024aMPmHzXTCPVlQIhr106omRiJpzF3XOvkFgmTDUjZ1
3jzc/My+TwtZ2gCsBwcMWO4OQdGDjAT7P45wNOl1k4tG++NWm2gB9p4AYC7nEwFcIESIYOs7HB9a
K+CEckNF2pXoNy6WF/y02YqaLu/OYVVOPhbD8h9wh9Z/nkgoYbg9AjykceuY6vr76R4ibAC4mGq1
28VFMTYjptKs6cG12veJBI1zPKYwCsgDCWS8fMt0N/1uAFZBVTt9aTJH37TkBNzFdFmO2aQRZCqd
8DFdtJlEG55L5242tOUbJLwLBc3jLO2ULHv6tvRu4zucvct9k6sVqIVWaSxt8wvdUXSr9SMsPCwF
tES2C627jWyW+7Qupps1W2Gsmp52jEr9aaKnvVuojh9A9o4U3kV5IFWi2ZXmbB4S9FKaVk6HGVz7
1rTL/BJRRh7D9tOYzfUdevD21XQeWtnNb25n9eC/tv97YAA//JvAQDiGCVASvZHiY6sk0l93sd26
iWhjlHMYRJD567l+9rCInUU306iIEn2fryhSrv+4PsxuGGoYLHlOS5xCs/v7NXqofa0Be/30p5+e
YjnEb5Dfywv/frexK9LNCDqUPoN63+u/wxyR1o8ffzxztTVtgy3SDBQaE1MZW6lNbXHUJJmCf7/w
+o8fH3ndwBhW684zzdcffzOuW/D3hy9exsEInUEcScoK/ut3+vvZ/3pf/VsRuQiar9vw15f57Wv9
2Kbrc3586FAXd6ke6O1ICq1i6lXq9dcnhBi1tR97/vqf68Ny3f3XH00uWdqYKDuivT7q6zbEbqIZ
4TlBLnSwgkS5UajL4apVDpVUeVX6ER3fxDz2lSjsjzXvs93Svyza9DFS20R4atwQLP4h5t4ORsww
PaaYXLlj4mz+sy6EFaQDvtrJcZVN5zx4on4JB+eSdhJ7Yoecb23LN5kwXcUefQvHCV+kHu0Bjp+5
4asSBL6dtNS2eBAQn4Q07en94O5pmCZkGH6kcv4s88OknEARxknKIX4/2QM5DgiR1p6ecebQ/XZx
EsmwJaVaEFZVMowOym+UuE61ETiQlBOpUZ6kIjmZWJQ65VUibfpiJ99wdl9G5WVKDO3IYcOriM0J
4M/dENGYzFKYe6KnlFrYPfKJQdsXV5+Uckwh4H2MlYcK+cOOy/ezCT+pgAtpLZjLk9HdWFf/lXJi
0Q+hhK28WcqlVWDXqpVvK1MGLuXkovPu+Z6pv69Xl5dxygznEkVdfNZ6Sm/EpmKd8sDPKvN42cob
sh2hRFXZexZSIVR+Mj2fv6VW/STNdggqWz6mUXvrNQA60W88on9lB2NPa5RPjYW/Rj86pNISYOfZ
VBjaSoxtpDoGrXK64arqt7NyvxnmZxgWm1C54noFvI4p8rjK/KfZ5d4Fq3VGrTNLPeB+mRzb+qBh
tWuV54479jlTLjwsffjxMOZZyqE3YtVb0/lr0uSPhVNqt9JllFSuvhrpAxwzcVycpgs0yvUbnJbT
Juxv6PiAuB+t4xxTrEA5nLRRf9BTEju6GP+5textzLIsxFOANVnJnu6p7xE8Ln3Z0YZch5TZTcFQ
nDkvunIsrpIqKzG1RT63G012w9ZZaUO6hpiJjZPHVlkfC2WCXHFDOrgi8/nVtNJvdoWlem7HrWWm
jyVxTDfw6U6VMlYiWHJ3DV7LFM+l4SBFwjVEe+ex5z5P7JF+U+LSpPjrKtNmYkIY18ksBeF0CDXc
iLlFmkbc3E01tpQYBFvdjfft1QzKSm/FHRormyiqRgyjbX3RlIW0UmbSRNlKHfylozKaejhOR5yn
Bg5UMPoRkAJMqbSYq6BXRtVlLkkANxla0zX/tpqjS4MbY+vcb1ZldK2V5bXB+zoUMFHMSRBNTo6U
sscKfLKWMsyC/IP9HRP+k7nRaUIyVabOn6MW3TFg5ScQ/q8LQbes7GpEz9I4LYSsbS1cuqSY0OxR
xt3Ejh7MCiiGM6TbOKQDofWBwWRjF83ujtV6fxJLvQNyslxGyur5nTHFdJKx3y5TqSQJYOBQI0xb
a04vQ2dKaBgmQg4cx2iEoWisOtjaSnVLuZRnXDMr80tcS9ULk61dmnovkx2lxCFVQPQ79F+y+cQ5
1PhG6boHI0NQYxWUGpuJ7unaWJ80l/03wwXYIpeSCjWCBgxiChKYGxCv7Rbgp0511ySchoY0t+3y
MAqyl6TWIA7z3O9U5ujKW10J2MI5sxz60wIoUak9nVg2Fm8XPm2Cb3Kxozei7/YsxeZNvWIMN1cC
GtLbucEwDuAXGB0e8lSZyYWylZNyS1maVdGqLOc53vNRmdA73OgprnTMtAkHAKO6rSzrSPsyEm+x
sa+UXamlQn7B4Z6NNJfZkZ2yvuf9W4wTHuMfPQxljm+VTd7DL7/gdrva50MkJunVUq/M9bH90K/S
3RrKdt/jv2+VER/jBd7mnAjxHLaoqQ++o2z74x2ha/KMGszxMPUnuPsjxsNNrAz/prL+SxgApYIB
EMULsgQ+QKhAAbr1eYAbIBVAICuNZwvciRNyhFcYA+4VNkB/MYCz8YTiquLLoS+VCk4wGl+4wMZ9
PiQvGQPnZmkBGWQQDWJm1Ujvy009ATvAwLovFAtBYRAWBURoFRqhVYyETDyio1k/lQjj4K6RTeGl
OgBo+72FsID9cltDXBgUesGBwdAoGMOgsAykm+AcVagGE2bDrOAN8P6X+0oBHQRkh0khHtC/POkK
+pAo/EOtQBALRIhBoSEaBYkAJOvs4A+QQQhAgsLEPRbMpxSyBNHCtwLSxFBm3/WBXp8+zgdrXYsN
eQfvYCdLX1egisQEuULOooW6brhtFM7CVGCLCLxbb5VvtkJerAp+MULBsKFhdLHVHAlM67yW8OVT
Uhvm1ynB17GE+ru0tHHrCXM6j5GnXcoOscb1GdeH66/ZqqJx7Xg+hzSXQLXwMvV6nR3z1Y347HFd
tcd+HuYDaCNnH2URISi9+Li+Rzctt1o1Dm9NY8Y7sxBY/HGI3i1aXiLe5D1K92FEX/qnnWZJUIHM
vcx91dHCNMLA8Frt01i0GErYbIc6N902z32Q2lwB9c6LPSEM1TmNS5pvTv7FwW38TRKuZ4NbfddM
nRRqqVVECHjTLVX0OYAFX3wGJ7O7PpVdTzcTxMMTzLeF1dtE+PG6tg+tyan7493G23Tp8q/SIbwn
F0LcwcKFcxlr4w7rEXzp2nu31OeKAY0CKOh3wlU64hmi+GYaeus2yrhl1CYoE8SQ+Izt5tvsNBV6
tQbU7thS0O9xPNLhO4yjrj+IISRxWD1NmG+GWZt/Lp0mNgZF6zsCIvST1fXNbhJt8upI9/X6TIuc
8LSI5dsQoZpJCEM6A3uLLirGyywD3Ru1zzhegwplyzc3SqCT2Eb65LWttpf0zQ8OztUHs5G6f/0u
Jo0V0tm6P+cKjAwJP/Hd4FTeyV7CbDeKtmcF7z5fdxC6wntuVw3yvM7Ych1M5yZr2ovlIOuqhGy/
VCqPS+2h2sbagdHDeqzxAh1sxXkuh6R5zA2Vpa2e4jHbhQEdftEsWlsuLZuLZ9jZWdNybdu4lfUa
evHT9anRED1OqSobNMLdtrVVnQvOu0trFICd7MH80v8/9s6kOVakzdJ/paz2lAHOuKhNzEEoNA9X
2mC69+bHjDM446+vB5SVysrutrbe9wYDIhSKgcH9fc95Tu7/+UV62rAp57J/pMHRnrwork7GoPTH
EC3g1z8eAL9UnQfvIOI17LZwdqiJqxsYA9atmkg/wMwkfw3Wmzbn5mcfxvqu7ht9ibtXtybVwa8n
lNqlEVb+EyF7R85GQ0ClpsW3E+9xG06i/OVL5peD8bNw4mpnWYO8TtYgrr00FpgQ/6Kgo8cBpztG
uss9NV9Dx22vQ0cWM5Eh7s+ll7K+laajuqqIWvZAC1+NiugnvDLckzHa3oT94r6Svxjy2VvF/7qV
oyZI9eIJup96n5P2uL4fJ2z1bTkl+i3QQIUZwxY7MhTaz76n7re+oaVHKiVgpqky0hu9dv1dqWzv
w+XHWp9BHYKUWa+o77h42pd4MtO9kpP6IIvg61PbPnIeJp3GXc50GnyDW2GD78P3mKNyfY22iZIt
X1B8H3l2cSmWS9MyuX93EslT+Siz4ucx/RA6SyS8YM5pry4O3ncilA7rZwkh/2Eoc05JqiXMDRCT
9gkhFBxM0490hKy2vI4iYg9PkpM92FNTBwRspgfH0dIffVQSKMtvBECOtIW0GR9aU4ugvWM5tlNO
L4YHRJLwjCyCX5VwSjzMdYVfrdBHONzOtjNdfPRGtLXHefxMvMzf2fqUXGpbmo92rf8atGz85OTR
qQc44Z0XM9rXY0oa7vIHhHHcUJe0X3JThCfdYWITxubwYbSX9Q9NOx33irpGwP083yOabw+OV76s
D6LFjimgVs7tYHvqltYm4oLlVdNsfhwGvXtOG7Js7DpHcAFn5RMsuMm18FONTXHo9JhwiVyvX0wK
fOvb1x2CfylrCcK8w/HOyBPAassL9v34QV5G9tS1QgS4L9P9ur+MkV21anivJsnopEzVaRht83UG
M7e+RSmwO8J4MG5ScoPvCfihlbu8ogNwh7Fe7j0kqWNe+olr9dcDpNqZWCV+eCPovVJr5qPuO9kP
PbF260v2qOR3NGEpHOhN+KAm5KW+wyRN81ofj7OBhK2tDaJlEnEzq0Ejg4/PPlbxmTLP/CpLm/mZ
QfBOOvrze6UztMeHcU+bAxWshRl9rBqTWGWreOo87f3rXZkcaGEihzs9sS2STekLrA+0ZEBnkVu+
9LNTnZWfMccdu+wTscf6brt5sGliJja0B3yBIBuoEZvy8evbadHLNlHVci0P3VuSZeOvV22M7mWg
MPrkGkMewOEavn7AXLuY3Og/vKjuDkKUHDKjdF68Bofo8iE1QzO26yHWReTqrIfd5DE1NNOjbsa/
xp5bd2RkY+BbZrMX3NtJVXaRcGC+UV1enYkC/NAMnA6FsOurJOcWyqroj44l3WuV4fL33GnmSthz
V+0eMShKMsyFQt7FZNWwjOOgLzlLeDi2jPxQx6r5cVKNdZXA73Sv8rH141Rp5p/OBALCTKx5LwYM
PX1LRqk/OtOO9suH6yHhaQ3kLsXgyRfp+eckXZQHKKiDsUffWjIHTFxcMq5gVh1ZHcSihMbbbPZP
Wm59UMY45alnv3YIHrem2fenzlHmIXY5R1tEZfu4b7pgVll9CUFqfS2iAgW8Sz1p+dHKALQS5M11
dbRBfXY9Pgh8DkcvQZ33vf+fz1ufvC7EouX72uyQV0flfFn/bH2Bdf/cL3TPdfV7J5dxHzmkbW06
KwUt3oIBC7KelrVVudteQ6k2e+105bUk8g4t3/dZ+QrekfpLwgwo1hSMKk+9JvGPgg4XA+Ii3zUO
vO+2s6qgXhZZpzPWrXrG/IT1BEbYDsGgEr5cfbXb2BuPr4jwWtiM+nRegd+ygUAykyGB/hvlBZ3H
lJTQO9fqnK8n9FOmghUQXiwA8S9e+AUHaXISo/mU5cPWbhHdKv0PqWl8ILjCYIuXxeTXkB9QedKN
MQ/+oPZxh9QhqfsfSRvB70BIjo9q07rE/Vp2fYfG/8YFPndcvx7OsnZvZgMakQwIo6MxYUjr/mX9
cFRHqwD1Z6FXS8kRoYSyfmaKV9WYqRxKN3khJ5bXbtWznsbjts34AzU0fFcIIaCFQJdJDKkd1n3r
o2XLEN0R1S7upmxXjhTp3QZEYuliqSOyWInt+sZigahDVsziZF7wiSFcQZFwjgzHntuM3dA67+Mi
7PfS7G+tNIFexNSSBLr9CgtHMNsGOCzaABdWA6cRhV3odGEQZjEQTNEivV+Oj69Xt1G/BOt2kRjI
aUcbf62lzkaYnlpahqfZQBCL5p4Pq+uonOha7xybkkOa5MgtZxegZJ+2yBKbh84qu8UrkxJeiBDZ
bN0bR5saECMZ0Y90oWmIVL6GzHN4TfANubL2TjLy/YDJoqXsJIj1tAnIZGqCph8pQvaJs7U9JJ3p
0ttD9cP1NzUnwBTCCbQx/IUV4nfqhtiyuyajvSZuLTKAj4107vIZSqY5Dq8rwneF2K5c33WtWdm8
jTaUkNKsHreCM5/KRryC4nOuYX7jQAu412QdX2YT7FmZVt6540+v7QA3Mm9969DgDdilqW3tUzdJ
dwl5rcfQbU5t5wzoHE1na/ZYMG2j9/eiN7pbDULkOZr7V2V3cCDRE17K1qoe56nG5zZFztUmg+iQ
CjwHU4donyake4DSKoK+M0QQjrBEppGxxRgyNebWAANRI8xXyPLO6+xDWVMgBjsr9QojjT49R9YQ
3mfkAO1Fnsu9refzI+G19RLlVQVNR802i9MkMCY6HFix5k0+GMapKnIziC3/OqnKPaxE7MyFkLnp
apkfcbhfUqbIwboAl3TvtzokQWneeH+JkVdF8rrINLSsg/QbPo72CwfUC9kPassAjDRU2b06sbZv
s5FmAwURV69bpD6c8m7/YXs43qbRvI+FiZa3RaxNXuIpFkx09jUjf87rnkSyRfHTm8iUBiFvikUT
9L2QDhqBucFHpRXyZxgXeBnlVKJ79b7e/9ByBiCTE5uOoGqIvWkXrAtKTl2QuK++7Ed4OpUKlErv
kjInYskEYbfuIir2z7XeT9FhuPbrDKaSqiJKLLIMOA0hrLQBSWLaXnfHH1FGT5xqzX1hJDpnYlTt
cqC0lINbCKRfxzm8tUWkry1BFTaSYUVmPOzgbLrYxXiTpdLHVBAyOHK5jda5330t1s0luAN93/II
ODZ+Z1j4w/JJ1kUhNHsXluVS7MIWQapvGBCgke8L0mLRlsYCX7W8lb3+7Ddc5eOQt7AuPN39cy38
a40XE3gB6eVnqRoIiDCGYF2zxvDvm+sDOjEORepUp6h2ZLAuxJJskdXFS2SZ6WG1KayLogYnvSrk
v/d5mUZnPSb/WKuXnA9BqgKQAYxWnotXQTgvOBbB6s5Alb1FXJ+ZXEpiMcstfNmRXAR3BHLITNKo
qgv8kRz4YREVO7pulEY9ru2mPlCGpgVKJt0gX61+plBj6Q+hKnH1kc15GSAhbNTE9SJaerCaUsgd
mqVRyne1LhxG6xuEfsXXV9IVeJiNnGCrcTkq1o+TwSc6hkzXdQ1FrdcdxiT71Ds7vdg9StnJGL7Q
5F9oc87OnaRmSCMkvKe8BuJrFvk+iocxsC0YCQhd4NX5Q0k8oa8HaYoXKgMgzBSJi3bhcqqRqQ64
dN32uxTWWpdj/sDaq1NV21qkRhS1T8hAU+5zEaqAWgEHe2cuemc3Kg9x2D2vuP1pOVfWy8G69o99
kcOB6KuajivHRaekv69QG1zTuUCqFzcx0SBZeUOv0G8pMmOLizEBzHo04pfUFd1dJmOmtJ4zQHgH
Ila8O7Soh45p7ic9GIKyycShMK1mfo1wOA+1BooyJPt5ROg4NxH7RXRy3Dm7Eah4lhyYQzLG9Ydf
mDBaw4bQogZ6GsLNXfYU2/5I9tfs32Ju3kih9UEKvQisGL0li5b4xomM9oitarobasC3jtLQY3qO
SYEQBPO+NQfaNMg+qcWa9o1h4+HFXnFPxiHOG2kWaheT47qv0mW6AvAPxcvwYFLh3Y9erWMyG4YH
17aZRhmL59GZDuaswbRAODoBeblH+1xuTZ/WDXjAjUvx5QfePGj+9XK1TkcM2Ch6bwx0YgBHhDwg
tIexWEUz3RkPF1sR+c95n/5u9LC6rlvU4hkCSi4qIAqzbevb1ttYWttJc42PztKcPYgb1BdmkbyN
oAvX/W7V00UwY+PsiKx5bYrmKGVqPyLcfW+myNz5maCmVCvnZE4IYMzZfq50u3mDdGGccS8sSNSy
fZPGbO/GqKQptDwKYn2L5YqA+covD20RTeR948A968DEEPFOzZvrhAHDef9nbaGfdsS8h4maHXVd
xZRyDkkxjI/qNsNOcLcuxGJYNhnCntM6QylRSeNT4SyjaGA/R13YMTFg4NHa+XTf0W5n7vFaK817
hYuWnMohu9JI6faajM37aFmbkhknDZ6XU2OVnDq2yoIWwvFDnDewQOGhEe+A3xDtl+KrbuvtmKcT
1jodmRsks8CduQLl3dSc9dg2T22Zg3PtQA6UVfXq9xm9jaSl2GaBPTcFojP4IP2BcQNGP+6VP/vo
yc/6U1QJ/XX0koBMpHibkif/7Jpjfi7Hvtmi4KKeTBB1q9m8CZfbiOFgsLLaGdnfqK4k9Yx7J8th
j6cZt0JftQ9NXXSX0ZDhHyIDs922SIn2Rtudh6auXhsaHB0pE3fWnCL6GsWt45ePdKbM5yQW6hlH
YO7ipUgmlQLy69q7kk/huFNxUkKVRMxzpieOB6mI5NsJfOfE3/CrcasriYLLu6swm+u6ZeCJfNT0
ms6NC65WRPFWhHN8hxE2t96w8BybWRY/ITHiie3T6LbPx/d6rKYb2qLUvm1BEKFnmw9wTsyHuZ9v
7JQ6eqFDRVpmfVuz5iDz01zdo31COQ9HxGiA3CShMz0IUobOPTGwKKCzXSgRi5QTDW0zZOwZ9qX4
YVKsBDqmLyiO+KfXMpQIm8V53L2ju3J2Y9vapEpF8tn3KVs4tfeBIwpbE/TOGxpEINwL3zlUma3T
+pimX17u7L05nt99v0cRlcfFLvJEt6t0ouM0a1JPqqi5gtZz8muMkp1Xuc4fWgrM+KD1Q3RkeOYR
yKP2XMjidwSQ0QGrexEMne4/dNh9Znt8M/xIvNS2nix0JEhKsW6+2GH95+b6KB1OmqQ2Q0VJFOGT
M3JxHifrB4jR+ViTo3wol826GX/0eKZOqTn8q7V1rM64AqPez+8wYyN/S4kaEBYVYNuB2k7Vstg6
TUSvNJmom1De1Z1ffkH7HolH/GyFNALokkynSPfcx9lYjHmprDeWmIfn8khYsfUvXfU/yQwgvauc
IHZrY3GXR4ySElycGzzV9HGmLKXZ0BzQJqYvVjK+6xl+GM4P79MkFbT2zPqPwZG0ZsIQ1408Ufwh
17PFV08KJZdlmVMitbOFwB8RC+U6znO48IpTRgRHzZ3NXeRqpECN/XCX5MZ7nkTz2ZpbdbVmFwtW
Wr1WXNmL1HrpHWd4KjjnS2GpO6CTJTZDzzhzEFn8Gp7c4+7D1N12Cq6gY1+qXj3JOn+GvqD2qZg/
QGzG8BlN5jWtSjDpt8au6XrtFM1V/8bf/MgaC7tvzYnR0CoG4gvhYiL0cDf5FVM0Ik3eZjl6G8BY
WSucH4IOf1Gex1o37kTdHsH364faCjsKpvFJUEo6UWZKtrYzEPXeE9jN/VXuNZXZ+9ikLiPCvL2j
K8yEsTfHrZWFai9L031qJsvf4BZzgjwT9PRs6SLX76Iz1aOZTBz7mmZ6/B5HcPXnXPsZGxo9uhRK
k4gmcjm4Iv9qx9+4r+jBDgKIiYZfsmx647ZNu9dRM0Nc2YV9k3btR9MYzVOO4yMIl/omGBn703sf
ZRUdW2Ubz4NBVqKvCuOx5OaJ+afNGfmW4mWe3c+0MnZaLNXGcRxcS6EZnWFkkWIAzODYzhTmPFmr
c28LjGeE258j5eVH2iLcxPRoukEqQ10hke6R7pe8Wp0/b2xLu6aItPf0i6vHqhHNwVMYCP78BTFF
7URkPjtFO+48aIefbZIeUCNrR3uI8zM8Ib4VXSyeV3HWs7y6VCF9XIPUEdHb42M8j9qtofrjumU7
/cJWSAHJgoOUDtmhG5pbuOoT8Tub5e/GNqxDwa9P/lsyMo1wPwcksfjpGYptXTCOt0rRyKjr+aUd
EV4YXmK9+/0L/pjpxhm8CUFlq12FbhUXwhYWKZF+aYv5vxeNPLpa9wedDMj0IcJCbTHIE/Vx0eR0
k8dG+pJok3vRkM8BWUv9uynr/DvOygnxt4ETDc3WH6Od69s0tmagcWP6BDeoaVovaMgECSJde2oF
LLmybamQOiZM2TK7ljZTsXYs4+0cqvgA+20+mHFtbtbJdFt06hLmJj6g1n/KDQ0BTJLcdwWyh9Hx
21suUa70bvOBaVW1fEL0T9q1Dhlg4ZRLh5dCnwD69ql32yq3YF7R269NHB8LH/gP+W/VmaYxCNQa
vGpS8rfKrv2Al3vJ9AHrUdO9mmMk8DmW+zGsq/el8/iZxLCCrHRw9lM7MUIraCDwafKrVQ39hkBa
P9CGCUhFVf6iwnun8sR8GLLIO2SUx3ZVm+rHzoPeagOw3SinDUqrbl8dnVp6VMCnXk6Tvi2hcyf1
+JBN9k+9KpxlCj88ILEvLhZD+20YG8kuku0RTvPyycOXSIyoi9Cx/gqXEaU2nhwEsCSzWFtJiLKA
zdn0ff/TW8JtOj/eUy/KkQcZyf3cL/17MDikG3YvWpjui1Ym3OpCKkqzjLaC6x9JH1l6Y7fiyXLp
sjiJNt+ZWpLvBkTYkIzGkHjwJWebU6IYaAJ1TfEvajR01Qy3uBkg9gSmkzzWXpXsciuVJ9vrh20p
uGCDo8svViEnaPNEIGOtl6fWI+E2HDDsb2ZtmDeJSZKwFVu7ypX5GyHElFio15cq457vKP+nzs1C
j6PiqXLTu8ZtwRL1jn+XmEIdIZD0l0km0aUwIudoSPqpZkcvy+nfC1lHNG+L/DK6xhEgBvewJPph
Ry4gCOBAp0bbSaNqr0kq9rmO42RTi768N1ObKBI9o/9kMBXiY/OmxEuksFRmZfRQpZmx563newpY
xmNRp/ojJ3AzAlOmM2pZTPys5maVihdlDBYhgYfkzL3BdSUOjzF4sCP3D2RRndlcRK2aS5Vwl5fN
dI4Q4B8ZcYQbwzdzMlrzZpvxyKXxxubCXPlWc9BkhWp4GZv8SrClODM2KXelRSTKnMbiwjCLu1v7
Hqs6vR87QD16pl3z2MxuAXDh6p6s+Erli6iSHEBTloPZL1R7Af5/xoGo3YfRbGzGnlM5pxr21mT0
KMvuFRhgkifFrSLZ81ar8QkqO4aEzK4iM5DTQpYyq3y6Bd3+TLay+9yDRkNe6r/1SeM8JPVbPx6h
b1WPKT5z6Cq1eeyxpe8rK9t7kjqJa5wUwMgkquZdL5qSXHKGOoV9NGlXfAiHjm8q7Q/b6erHtOJq
3xaF81OvjS0Az+gJtMySCISNJoJD0vX+oQYOclKRGt8UuqS0HP1tUVj5WdOs9imzOWBpf5w87Oww
0OyI0l8Bb8UKyye+DYpSjYovKGE20fRTdct0V3yQ+QzsaAzhcuNNDZIku5l6xjmy8YimwFnxqZAV
93pWIrFzzUsXjzPGD76JdCJgHeMJTHL0FDSY3PGNMQtCyrB57CyxM6soe2AOQYZE2fh7RzrNyaaA
sdQOouu6SEbB62Jc3PmRAiCq3Od1AVxkN5nNZkiK8W0oEEPVaZQeExHjbXF8LDgaJjiCU65tyO3Y
gtyLIE8RFaxiPSDRwdwVRVt9UKm6VyL8AY/qxFy8Z2jFpSDtmL56nZfflh/mxOUu7aIEOZUnDy3t
HAQpuYZsq8+PJC0D96Dt86zgmRg+M4G+1jbcpYzbsNIKKvYWc/WkeF59jzrV2jRCuq2Y0PiZNgVJ
1wJtqhpYHhq2wCTS0ZAPljgrRHulMozr1DLNlLlbMzbR0iMiW5tjknnbOOQPnWOpa9r7N5EDgdzs
JCIz4FLvGqIW10WbraqaSDcK3xAKj1nWi8DKEkbXHj0qipj+o9cq8BzRRytc8DXSJfuQ4QgaUUn8
x2iXh1cm+SXulry8Q2ACdcIcbmDq6BIEYFxnL3YMYczQh2ttLt3AojXumshyz0DQfhhNbNyhY7mQ
JVyfReeULy5h4+VYpzRk6miPU7WiWJEmP8cpUOlx8MzwuR6m4dnE+2022W/6WOqq2VH7wAy4oL/n
k14SapQXCikx+6T11R1ovOKvFWizOloQunK3Zesmp0xODcwblZ+U8hsGGCwcGPsbJcYLzqDixs6a
9MQYyMADPVI+kzbt4UG3n2Ol7qLSKj59OK6IvxCkNNFTJeZ823eZfCfQlwaOa/8haLM7pY9jXtiM
4m3/WJdeGhS2xI0uQv2Kz16/IsdTwdBoN6qs95C11LvbI6ytVZxcYPG+KWrCJzp4lPuYvlNzvk8I
toxqUTyHyuweBFRUEG506RmHFnqjf3YLGyfH+7+gBRC30TU9E6JMyaguxKvuieSQTBrl/8w2X00H
ucBIhObTUBiU6r32N5nDLy5YMSKLkpnpawvCjNLGgbpeY5jhTWv03lPhVlewOXuKVnYwSopkU0O2
ic2VDu5PyOhNj8TBpKpzB1YgYk7QvjmttO7WXXHcevtS9tXJriQ1Q+6aeULIK7fVbKuqgaomMsub
ybR/WZS0trLT3op6HoOwq4d7qKvjvWFX0cHHAkjnpkNERDc5Bch8zEc9f2XGd4tVqd41SYfNztcJ
oEd4eaL7DkwN5vpNatZ3LhII5ZmEhmPXelTUM3A0ai8uibtza1sHrGnpQWjCvTpdckHgXD06NicT
/v2dqQEyNv2cpshEcbKkqHryjNg/4m00d1ouX8w55+Sbi/saZ8resnyusYB4nSSpT1GUMWAwJFqG
qTrRFUOMSALmXi4R5rnl/7lI/MYPMtgEBdep6rMoNOeyLjSI9luocz0lFx+gutIpI8j6CbG/8eB2
MjvpCeHGVQQiE6Z8UiOASBi1j571MKX0Dhr1kC4L3MO1ZqFAcmtoiXRVdwZJZYOevRsl0kZIQ/0e
lCRuZkYrlLpFiopTS9HcdNFGFGlJkkRn7AnQAz44VuZd0sDBx+2nTr1G2XAatOHYTqO7b6ikYuAp
vYCAA+9AsM9T57jehZK2d/GB8O/adK73miMLWMOtvEm0cn5q02fyzvJdZCTesS+G5hlpCBP5Vplb
TbW/CweZiTXF864aRnKec8Qa8FcKciriwK8WFUz52YZFdJ2wtu+HeeruhoQTM9RfRN+pa5ghvcpq
UztrRvQ4zZp7O8rOeZ4U53uCUexrXt0TebelI02NGg2caj78up/fR4c5qB2K9LBuIhC5ceSMRpwS
wUaXZRyYo2HdVYKsBcuYrW1pVz9Eq8T9MPweBqO7n9sIK4NEDdRRgr0ylzxkhiuxU005s1O/3pF+
fiLNNXxLrbE/ZIMO9yjp7jnR6OSbeg+LFL2o04Tu0VgO1VhWG3o6czD0NfixfmlgJ6F1gZXGYryl
6lMHitaq3MTIeU7obaEJmvptMSTAUYfytTAHaPilJ96degZ/IZyHGl4VIqmzlML5bQEj2IxdOj4O
bn3D6MA/DYmO3FZm6QvtQP82WeTknmgCu2Fs7Vm+9ViS6wRKeUulNQYXRTM1DTdumKKFFFV3JDWP
Hr9Z/k7qiClP0t7m6UBwSBT3Z4OCSuACCBCW6T+imwa+lcXWad1E7NXvXKy54H+Nm7Eq0az1JDNm
HueK0PQrama5p1LqbPsp169S7/VrPphc0VNuiYaI2qexey80M3k03bZ9kgyRtch8Lx1df0kcvopI
K/9cW/dpvdeQbCGOrtKQT2K6ehK5f6WM0r/P0K0OJDYibDKabQlKzNlEkkuGgQYJM2pHCzGaPiiM
PomhGZ+SGlJ6n2cYABwEy91QNHd2CyAwzWexndvefrE8xJqTdNQPPhKNsSSVn53yXpooekg41Y+x
PVNf1NV9N2M/oc3CtF2Fzry149H7ubhkzdRFoR1H+TnX0TzpJeIdqnHhs9WinTZjGKdxPt4KHbNZ
nLSLc0DmZ0y2REvqRhgAIBHWcAPSodx5qgs/FSBrt6ucH31quwepnN+DS+UXCgTKFxMBVp3r2iMl
ZOJ65jJ7R7j4FtGcvJQzLzEwGz8vWIuN9LXogesncvsMG1+O3IgaJa2CvB7jp3WhEe4BD8l3A5BZ
9W52/XkHtyS5WRdJR4OjjsXnWsGN0VkaWhTtqq77w+QSea6je8XV65RpY3dKqb/ST++9fejQZhaa
tpd02pBXG7ggkxqU0mwUR5RYYFPDgqZuT0hLjXCHCR65hZ5y1VFPNepPlmYfHXpfJ5uy7zZraOPV
sc8UiM7kyfuJB81/UBS4tm3uFUfaAe2eS5rYSpuCMoEV9lIeri1Adqsz7v8TF/4vxAXXEbiH/88p
EFt0qs3nb/nv//YH40k1nX//579//c1/8xZ00AmWoBNjC6yy5uKV/TMFwtD9/9A52V3klfT9SEb4
5i0Y8BYoDfCXur8Y2//GW3D+A2ui6XsODTDh8iL/L7wF3gaGxr97eT2yAF3cji4VVJsL5uI5/bun
tGCyHGqzdqFdi/Ax4iI+tGR123+tfe2rRkmK95Qg7hnW9fVZ/8tjY4hrjulyvfnb48vrrZvrQhpo
FkwvGg7R4N9THmVeQPzxQ9y7iikO+cnZmhndtu24xaWWbNedeNzLYF1UyOkxQqxPgnKaYY9aHluf
lS9///3Uv73c93O+H17XiD0mu7Eb3gEIoPv669/8478Oq4Ls++F17R/P+XpnxAOQT+cTHPX9nNJo
33RmTXstVyTNNP2xDcsmwMPcBLqFXRq+N7MGUqnYuy5cp/0f25kEr7g+MsdA2JifnNe/XnflWKID
43ld/37iurkuvp/59fTl3/7tH/zvHv7HvqiEENNmznUxVHSOXp2/X2ldEz4iQr12DqsIjRgMYJ/f
ojQobH/K09Z9EAJ52KKR9qVZ6wRIzdlv3a+f8vtX/MePum6W6+/vRSYIWgeNg3Iq7kqN5VUBnoM6
SC2S1uXoJntkERy160EqiyreNsaCm12euO5b177+bj2kMXbAllLG7XqcTuu+9eGCwWstYoqDy9/m
A47GLlHw9tb/+f08c7Dunc4dDusDXyfH8o7Wza8XXTbJdRgN7XYVnpCK5XBKUTP9EqIkg9Gfu/yz
XOQ2U0QM76ZoHRSAy2IV1ayb1iJfoOAsyQtERUNhL24I0WVV0SCVpA+cjbgod2RUUjXzBCfVsuha
RFJQ3hoyzbrk5Hq4Ppf9yV/P0DP4UmWjH1EGySCskKTQD0+hBf61LRpJOc8p380RXd+6WHmc65rI
EfwZy2LdJF7vbZ4qD0Mn35wXcS/0S+s02oscEyULSy+Je0R87mnVn63ijshVON3+tko6zcrQY8Rf
7zKZ8+gqoSrW1VVcRbpWf7aLe1InbapS+nX9YOXs8y/WVc/uUA3mBfA8VPmYLU3XLO40l1SlNHWg
dJGqvv9++66Rujtzwbk5y7FbLR9/ZVmum+vCWh5Y1zDOXb2W6Ye9KHeUWzFJMmeL9iIk50UxSS7o
PLW02/kW0ADWwbq2/je906bTCJgwNSBXE6M+Bin2IToGExl05KgUG1hKQxAlNauYBPGyZRga88x0
AzT2LnEhlbaZmLuQzLy8JaYE8P/jlCMU/jFJ58ubWn8TS2u2Xdiap3XX+gt9/1bhgY5aGeSA/3Iq
l8Vr1ZYReJRlEzZiHUyp1LZNKC0kj5hFk5DsvuWQW8Rd/lhD4bJm9AWyP65Sr/Wxdc1iompa+WL7
RICk6WBX1zV/xPy0WXVLday1e0N0vz2UoTmwKpfzJNNqDrxldd0u5/TJ8LLqYPfobrVelGQSLKvg
4LljLWtM0RIOpuhmleAYZYmOSkUjX8wcEtm3LCKUnRtn4JC2/ejHKqmbFl3duva96c0+uLo5/te6
q+uid68fHZBWHYeEq6Gi8fKCMK5ovnYGYt11Vxwp85g48kSz9a2ycq73f31Yj4kvH/av7VGnK2WO
WrX7/oRfH1PELUddO9VBpQzzTNGIGLP6b59y3Vw/b2UBSLVAc49eEx5pxk5b3QJ9uX7y9eO6q7zp
S+S07pA1sH53gI4cmTLoRmAznZlm+78dr+vRIbPWBzAwLcLa5eb/dQYvB7C/OMNjYRy/d1lWcctI
1YYkBhs4XWSJ34toJpDctSGor7+K9OrhUOv9/SqTHBbpFMax8kt1mOrwTHAIs03/bpkX9+keFzd3
/G6By64L3UOfqdU1RPKkTdDZiiXzSVU7dznmnUVkV7gZttOCPklTlWOw7gvL6cOVKqVqiahsXcD3
mTdKotIc4gKewkIu7gzujiNO52Bdc8k4B9OZNeO5cZ8wMONxKz1nK+sZPXFRQFJdxZn+otDsR8rN
vj4W+0iH5ojSGrHdeoB/bVu1Iq3cRyYQR8bOoQr75wH+Rbpdfs158thZT4BIzNq3yaB2jXlruojO
xXI8K01fgjZSxCoy4Y73P5Rn35uqgZKN1b3be6CAsRsYwbqIIuMNcSj8DcnJri+61HXhLlr8733r
ppxLH8HR8sj6nPXh7811n0ijGDfcf7F3JsutK0m2/ZWyN0ca+mbwJiTYkyLV62gCOzoN+r4JAF9f
K6CbVzevZVpZzWtCgQQJkSAY4eHue237tNwzmaHJB8lDf24uj/7lOJ+briZk19i0R8aubJu2PusF
rY24b7I0bEfroLb3pW4Pfk8Vyze11PCRWoesc+g+EwVsZb3iOstkKIl3FoGRVjBqmPLBz81lP4PK
FV0tqOkMOi6IyuIopAChCRXe5bK5PLjcIHUhiJQ3Cu0XTBrycvt6zXJ3uDd6urG/Xrk8utydbDln
pTpUwqq1K0ITeT+WB/k6UhSgtdZjC0AMAQrKVLm7XOKZZZNsEJOxfBBbTejF8ibNBV/C1/1/u5vG
l38+c3kRTbP8Yr6Oubz86+7n7r/9t+TrNZaXlLuurz7fwfK6v7zLzyd+HsOpEQmEgavDIWDSL0c5
6bWy4X+5H+jm4IdBhyuCfGy56f/cWu5CpvzjycvW12uXu/1cR0eY7csdM8Rc4HNTRTvOMlgeSjHl
dLtsfj76dZyvf8WMqEK4zKiZ//n/vv79svX15L8c8etYy+f5uvu3l3ztGGNGCjfe6/LHqsmf7XIz
/7n1t7tIxfBAH4VFhy1P1uU0Vsto4+vGtFDzBtb0c3lIBTpEwkaGZl9P+dvdZcd/fAzhNH31faqu
lucZS7zwt2N9/pd/u7+HVYb7S23+8Y7//KDLe18+BdpbBqll8/NTyecsuxsj+eeer6cvz7G00Dpg
2uFVwiDzh4R9eZG8WU6eQI0zrxFz5VsltR+rqmhXQ9YPPv29BHn5MFwoYjvbVhLHLRkIOUvIt9z/
uvl8sCm0YAVcTGdiknHh135DvvLzkMtBlvvL7s8Hl/vqROOgVswr4eLcG6GURUivktoRZNY7HGdW
oIsx0pYmF26ThDTkNzRp1pXjAP5WcDhepr3RnMUjZsi+M9XtfsCzHP1sAxBXBtBk9uk9XmLJeYm0
QcfOa7dpcO2gGLYJes88erOKuFJuRXVOt53cMuPB2bHUBwnH7NPK+MlboqqEDB2O9DqE2oz68Vo5
aTrjf76EePQK18eoyAi5Yjl/h/JmeRANkLIe9NZckcR80CNE8RnNyajeI/dIJ9C0G2jMOI7ypkfU
dIjJF9JG1R0TuWpZtvKhPSQJMQMCaRXZEjdCIv3bxsAsrbQ+zF7tj4NcB33dLI/ZRAi+odG+Llzw
88pMk0rZGgoTxYyDi4LqTauTt7nBzCNfpmNXzsTLTYuqn+TyK/V5PtZyJiwZVy0nZtlabpYdGf3+
WN8FBRwxNDWfNzoOf+3sboNlbOyWkXmW6Qchh+Zk2VweVYv4bjITbzsJvAygXHoEzTGfN6R89fcn
a3K0Xl627Fm2rGhVGXwZZYPC4euGAvlf7y47lseAcVO29kbLJzc40GaJIMFOTKxDADPiAsxjXzuW
rVGeKm+Ey0PH0B/f77L1dTPIa2D5zpfHlrudJpM+X/c/t+b+PqLosU0/VwvygMuO5cXL6+LQueuw
Ot3Oi+ZPTqzEhgXaCikBXObZZYqMlsUekOoCjZiceJd9y1OjuDCpqEwekjA5my5Pyox4F8d0nw0s
VT2Mj9v9OPXDkUokJx5+KcERDiCrFJyBzwIjgtvklBT+qv683FDqWztd7+4ddUTFHUoXiOWmz8lD
regY8we1rz4H8Jrs/h8D2TIcUVsdN/inxDQqu9MxM2qfQqo4GnKJhlAH7d+fd/vZjDAa+fP+srU8
Z3n2crcK1Gz/f8naJbv6PyRrPc2AAPqfk7U+Zf8m/tH9V/n7v0jc9vnHv4JyP1//T/te8qxIoj0X
aKNM2+okTv9I3DrOPzQN0i0GvfDVNPMviVvDJTtrwgH1DAwr6eInp9uWfRf9///HLldlbGWnjX+d
zq7/DSj3b3lb01NB9ZqGZsHINWxDfvK/5m0nrUAvNY3qXvH0FQSuPPxtzbQvhVsVzoqWCzCSdJG4
rh9ov5CKMsE9IlYn+fNTpxsULOQmZqkS5sleiJuoKOxeu/pNM2soUbe/nOZ/A79Fxv2vWebl3ZLP
1vBDRhONmee/vtvSAsHjuiHvdlSPOKkRDubVTXV0hEnmG326Z6BeG4raK8vZKznES37t1Xw3ucO+
VroPnULIYOp0mtCiIJC3ZcEFAf1WGPZhMgF/CDqg6XjqaQL1ro7xq62mVTpiABhcOUxNpECz8zos
qps83GRjwiof4xlpI7ZmXf6Qzxnoi+9wMpL/jqXGXngBhSaFQ7vbDnunyji7stbGQ/Ip8pB1pe3k
O3ArsZWHEhZRrttv1OqHydH/+aZqeCLyPck3uLxhlsAlXkE2/ZXyOTGHC4HaB8L2g4rnlni4ew1r
BdBEbNdstyIADoY5U55uW+Qz+B5f5XOi3KYKTrmKl7LbLPJVSEKolk+lChxAhZxovXS7q5mOB73P
1zXYjrrBCo9Xm2Bp1Dx4t9s628hjxGUBLpmkigIHitfWaIvCaVfzrkTuoUygCS059UO7Nw28bbib
xuK+5tllN6Vr+W8FIBudamaY9mvDpPJ4Mulj4hWgyi4B/2N5X/zzWiNc++Ojyv/XUkF3PG2H8L8u
hr3cZRrMwPyF7KN+0AW91lGfLB+A45jQBgLIvvL0yM8u/7n8DKaSYGGQbuW2PIU0dm7lvpYmAFAi
SfpE96HkZryYKkmYJmrxPjOlK5O6QyqFXJyfBnoQm+2hvCX6UwBIRMUWTMUjyEMWTXAn78ont9qI
TsDdTxg9qZRSa/hWZjJse6x++744yccDJHPDEPjJ/E7D1U4et02HbYwWJ+Vw8hA6217nrGC7rOW7
snUNitTnS10d05jEXCHL3sR0zgdsy321PCzdfXwyjpaaMP5jrXuEIrDNebl8B/JlItva3jcNpWVq
B/uhnrYDWdhVMpTf80QD/GCsTduRYjcu/7POQlsFMvudprt106cPoxI8eSENUJTU39M232Sajd4W
HVaevYjKRuIr9Y6utQtb59TCn60b8GEhTZ5JunYifRGiYbvWa1hd7URHYkR3XeRsb3orrarigGJn
Aml0UsWPwsQ6M0JTRBMElFwtumWaQc005DrroRx09wTHuNO0m76cOYPGlUEs/GQZ/1/B83+YQw0m
E7DN/3kSfQE1GP+NMP/Hi/45c1r/0FFqGLZuma7L1Enx8o+Z0zX+YcOthVzrWJZreQbzQEHIKqdH
7x+mZSFWU1UmCl3WNf+cOW0Q8zZwF4e+Hf1/PXMu/+WvNU+scT3HgFJsG7wNFeHvv85G7mCXZTmF
tMLO9T0zPAqbtADGcra6GLekkC5xry92QNugvTonWhtSc9B2dm6ZVGOkEHRKMBYDAmgcdAdRcOhr
6OnBrpONKKsm3SNfgxCGMDivlOe2ieHiKs8QAxpcYnrfA86QGdm47tUJs2FabbTxwWGlGPbusVbb
R1jjcCmGVVvk4copL/ze4DVGdyn2Oc1rFYxvgVOpW8PDYwXVwLtob/ELTk/aqhGnOR6wyNOr96QN
P5ZwPMfwKqzsB0pNZ7dFP0PIsxmUw/SbpgyfKCbYhi2d+PRvDhNFIW8dy9qCUMNyHeqUIoLCvuKB
pB9ptDP2rgOB1QooW5kgf1aa6R5m0yTvCoCemWeefA+4CY6yv2nntZDa2NcalAkYQk34U19/T0YE
d0OaPDTqS+b9NCzvyYhpeYm951EzvFUuteNgVbsjX99DHAzNdlmMLsvS3FrlSoKjvUWStQFWuCl7
pmYTseK6jOTMrBaTCvgyYq2oBqY/AuAyges3TWG+JYoIt3MS77o5MBlQeP86Ud6m4bJ/DqL6rcQt
08wYtJ329whv6VzF9imr+dh537PmxMnQKs34pvdQQa2gKE+DhfZYwyVmW3jhHlRPTHt09xNRQ7+L
xgSIbBx4L5M5aS8kYQ/VBJK5JhKj70TbTwLNQDojtzZTW9u7yT1d/dRWPDLkbmRe0XoGJJOwxDUa
2gdT77asL3vFaDFOwpuvKp4rUo1HLwQaZUewBsman4Z4ZPivPQHBELVVMyq8jubh0vPNaBq4aBC1
BnTsBlKgnbf6ixUX0daWC+eY7qLDCA3K4et3Wej7ubTdS7JflvCeRAScJix/zi7yJcopWzorxUYN
yIrjSJVk5E7aChKK9Ip1i3Mjc+m6VpRbmSug02EV0wLp53ysFf3vD6WmGds0HGwoBKDtDXhfqjBx
052iE7ouQrIm09aljTZhTtptqU0f46jTaC4zG14/0IU8pDtH/tSs0RR+oSfdypDL6+Wmycfen2Ea
rZbFm4IHN94mLJwHWbLp5I3Zo5sTibX3FsZM9i1uvG8mNZegsZQVGgJa93+krrsLYdyskgaxUWu6
SPabEbs3DOkxkcl+YznYf16yMFbODC8xJ7r8mTn5ayOpywHK9J6+ubG2MN3CoPwgAotWbcpIy02g
ZAe6BcTuKx+B//RMczl+yqXvyKV7EgGHTzF4JEPm+IY8MQp1xyRvnoEL7AFvZbTHQ29JBhsHm8WP
JQ9LrDJJjaPgaGHXIm/t7XQ3J/adayc4J6aor2tL2dmy3bNKbuRzWWcDUVrDsGEsDP9Y0OomHj1d
Nh9QrxMLq91hsvtrlHj1utJNPNOqkchWEJ9notk0rVLuAQg3a7s16/WS0cGYytg2g3qta2SjMRry
tdNDuFzeZwwPE+n+dihhMhaQW1cGZcSgHpVNJKLvbtTi38mTlkRhk6fkVEgQzj+xBhyPurwBcLBy
xUNKdLEWPQ7EWrcuZInGcNy7CknKDqUCQvskP+DIu25HZ9oveZhaQYadBy3BOQlvTzQhsi6dEl/x
XeQGiK9Ju4UiBuLMULBuwPshgoi3VelMftvrpPK0+t7SGGkUh2+phulydAyqT7qeTA+Z657tfo58
K1fmXXcoQ7u5mXR437kSdZw580mjtZSLd4v+xDnOVfjURGOxy8BrsBwQDiMChnpi0o61aWKAB15I
t9Kf+oQi07ZDxApiKk9dm8X0O6vbaEoPy0Q0NuYF510qEWEhzuOYPhYsWHZBm96joWjuRnKID43n
7UI0vy8T3bzXvG6/LffCqE22YP5n3+heRaFrF11rzTusvJp1nSnhrtRSbU9RNFwXQchZD/BYCT2A
R3qqmWet1n91A/2YTdncp+5ZmGa8HiSuQFLS4J1KZ11DXXGycbuqPeOVU4v8YeoIlqvxXMDkH/W0
u/RRbGyLWe/Ro1escsn9EBgHWghEWCS0UHqe7056tXOTgeg47bjqxiBEq6OIrZopwb41sJmeS8R0
XPjtFiALUliUWbcw+jCD2TqVNUTtqam0TTT2twbGLkN+HXPZTdMKKkJ2KcfwowoSd42Pl9jD1T9Y
Utipe4p9tHFRakzP3TmNKIEXpa9th4GFFZTWVqGT70y5cVjh4Zf65AtiXykVcwMqCUVH2MFZapMX
m1zsKqHG6guLnlnmdJinEUJmr45ebVrwzyFeL9hAojJNK2GT7XJ1Om075HyD1z1iv01bcHsNiuoa
eTTT9o5q71BKDesUrzF8Ckgj59nPwmAW6Ty+0zp1TyI2+4OGQyMNJ+peEJExTuA5Qbertc8U/Ba1
IswuKsdCK8MOTmGxcWipZVDC1zdOb1Gs35K5Hx4Lo7B3ZRs+9ArwlTjpJimKLy5Vw71YTR4yusS3
geo9haGBMsh4Cbo0eG8tXeCOmVYXVgvDkNDba2Ck5Zjk8kYUPtqodWT14u57M+0yVSjHaGbxYYBf
2tHjg3otz3p8R+tgqzbJqRtMBZPsyqZ/2GgPjqPcEug696ZwcWcd6ubUnjyDDhSWrpipOUa7x1zP
hafaEMZprPbd7ql0+3wz5LjOulP2Xem9B8zkchgK9E1YQ30OXWc6F9W5J5kEvzjQSdCPF6cbbD9q
QB+VoXmdAWuxLrn2o4Hy1xzCTTPwpNkmLqsC8a2f3fCmdcWuoL67AWq/RtrhF7jo0PArXYPtM9Fp
96BM1by1NeUNv8McGmmRP+eheclQ6IbYzp8DAfGAWWg+qc1jNINdiHSR3ZkSsjnlGtyW1ny0VBAp
eKcq10idoosCgm7lvk9FGN4IIlSM6YNxL5lqCH+nVZWG2IErTv88mJgs9sjPj1ob98+9m1qMmUIH
Qg0MyeTXNqEQfs6BuFOx2IeCr4fGkDxqnIsmNS2KO/F16I45+pkh+2us+bGTbhnIDkGuq6X+Gus7
1P02IuW5WAM7sM5VF59IaDH59l1+ThIwnsWgHKtWx98z8jD6nFPmfSS7K0OJqh2micYZb2ZrH4we
omSVEr7VIe/n+lrTDDltIkiNDYuRK+C7YuM1lUXfA7rn1hDFTpRxif1n7t6PQ3P1kul+mL3maY70
cVM7Rn9JHUCW0TZplOxUJROdA1XiPDeG/s7QB54j7p7jsaMJZIKJFnHFEYXlm3kMa+7G2dmp8x+J
7JoxlAqiS9Jbb+nWSsN3PS2Ga0SIiBhWldpVNFsaM+R16o0Hb/KsDQO+A2+jlb7akb2lFNXtiJub
ndI6IM1B3B/D0UJsaHbNHv/Q1J9Tg9RMO2mPZcXh0qIN7seye+1aevLV0KmeVR2laz6Y0U8U2vz0
Ktq9Z8de5elaGZ3muaAFaY3jJaN6PVff2gQLw4LOZ7iimb4uHBtHxaH8cJDaHsPJGKAoFcC12vq5
SJGUAYFIRHO1sJeMJwZ6kxI+FoxV5kMAowudnlZmjwoNMdn3Y2L3L1Geqgc8upBtI9jZpzOpEUY7
hqlGJ/Hfzpe4/wVVFvS3cAieaNMxupSAeEBpI88rlFgs6XOC5KB5hbLcnFERsJTrAQ0Pim3QEYaA
RsHOQE8iSP0ejjJhXmQs8Bz3DVrcKc5s636ayIgZbgOeo0Xw7uVo3R3o1gDCvnOU4FTU9PxRRrC+
D16oX41oaDexB3KCdR/y+REEJGvDeg4fQql8ph292Jd51PIh1BYJO+c9Cc1N1TnTLSso/ytFG+Ly
DuFCrUijZeCRdlbW/R6NMnpM09FcG454Rfov/Bzs2UENDN/k53+YZ+OCIKjb5vjaE6l5q1nEwW3I
gnvIaBa/HOV3URnJwVYOPW6QYdJ7GzomwK915Eu40DBy7RTwKiF4AxeZ0KIB15UJuiiKMAb7q5Ng
qJq4IBSKkis/iumQbzmjsWorF6KvKw1IrIzwc8FlrD0wSdRH9H/xAXuajwh2/LZNbLwkPApHPTmh
XTzAF1Fwqr6MGTrVvnuCk5/uCX/dzQj6jlVweK5qaJWdrpcceeYngcVlO3NkpzZ+W4HT72pA/L4H
bubKcEO8UWntQ5MAq5miaFjnSeehhyy6VRckwbEwHPqBwhyjUiIM3w7CuzF3+7vgGykIAQSgbcBz
2vjKjji7FJjaH7rJuY9b5FzjiOFvCAQXyRkmECbAqLOeXWZJBGFm0jdtX0aHIHLeJgNZPD5Dz0Wg
XhUANUUONjyaIYvmdboDErOKPL61pEr4bJjo+qVAjwdcg76aBq53UcNODAd+6oIpH13p2aNqdOrT
mZMMzUjBAf1ecbgwEw2xPfBeo+p+zb1ZnwY95d0X9vcG1ddamEPtO0WnYngGDk+4wjtoeEqESVCs
INj294hVvmmRPq2zCkwI3XkYCJVmtlOSUGyGCYf7nEaLJE2M/RTAM3YriVPHUIFmpPxGl6a7qcpS
32Lf1x2r2f3RTV55siYF09VCh3SuIcuvUyHZ9FfMZzfCmb17L0vwYynTJyV/sIw+erQhaV/AFt1U
JZyP1VA+KA3gtk+JcKOYlzEfznlCoBeZzrmMUKJHFuRv6VSf1xhud6aJruynSrr5pIMUxhy25ruk
AoljhOhbA8Qnu2BabHo7Cw+5ksUHV8cWqdbDUxsq9nZqDVQqLkhHxys341y9d3nLFaTdisaJvqFt
IYtTb8dIv2uHYOQ8NcWdXqrJ2lBR3HiIOKHnMuM6gWYzYubjvptUeEZhfz86LVevSNQ9veswNe0W
XRwia9zXSe6a+mmAKHpKYsPXSo0A0W2fJoq3uNYBcrMzr/XVIaJfUrXiTYFn7rYzsn2L/UTSWck7
UzXO01oxHe1e+Kj2+0PUmtAW8+agmfZzGIGaTCcS5jYtVRA0Ff1oP2cKvjVAKYo6wyHIMzAdbR0b
0VT0YjcZYU3G70nnfONqgZXVB9iF8X6crXw9D8NPbRye6Hs0d3il7Q0gGtCfzF+16v0CUqXvci3/
YdlpAwS+22IKaqP374tVjRfEqm5s/cUwD5Hmec8Qu75jB+DuZw+T9lFDaOn2pFTs+gJJjlJE3hZo
S4uK7oi++h5p7SNn4s1sc3Eo4xOhYHRfgP1vmX5IJWRvESZ3ejG9oqe3DvzmDH+qzfwBJ+eDV4aw
Vp3kjJ3Ei0buY6OZHtNBVFKOUDrQ6IhkQKgUGwDZ7n2pUCHz9EMIJv4HN/5cpeuUdo3HKDF8Kstb
RUTEv07DFT+Idt3oEcXlNLzGcav75jDF25C0E60Su9TkjE6CtGFgN99sJ6cMlaLziQz8e5xkfiiU
+HEEr4EbgxLs+repTQaW7/1W0KDu81iyIdHWrpWi2qoK5NgYrQSMAvzkK0a3Lp43OLPS3TF0a9L8
sNfyeYJPKFyfrwkSuk3Cb9C+13Nebm46IvhBlIw3Y8lUCBFh38+yF0pMd71wzRtDv3XLchs73YyJ
0u6r+6DF4NZWHaotiktEhrl5jUnCNx3ZHAuq7B0r+40JBGgFiD665J4RE6m3cNNoA4aFCrGnacjE
0G7eXjWV/IvLx/LtKPgJHxOMQkMFDrt0MqlKnhyGpLsv3Nm4tYqB9NlVcn80SHuoXgu/LuFDA81Q
fVrAW8IaLUIvnP+osYtQYVwIo/qVh6z6tbD2NbNFWkWC9WaGvdiJrOmY/Q2qoV5sXWjLqDbOhLku
8tzv2QzQF4IF0K1xNzGh9xajsisrDzAi7vQ0ONM0hlGCW4D27PMnrBz4/dvxtsfvJIaoTL0JkjFV
icGznugHDfz8KOmsdh09DPImsot31OT5PZi1w8yqj5oGrttjt3ahRK16lOueguTt2CbpsB5r3LRD
3JSHKbzoLU4rUyqQN0B4Q+QFOSnlR2p7FGUa8MWlwhVWVvEH6CtavOtXcHd3dQ+kO9bfm7Df4VSJ
0UlTXBshGVozIxaGinD5jGfOMng00UMxqr6NgblPR3LdeXw/Mw8S50ADR6d5sWawkEb6YYFpzIkV
Le9WudGTrQtjRXmS7HNot7/NGOgZLWUbVwUTmRHxrIpJl4jCdapbu170J9LWDQwnZ1wVaufzO34O
sbig1+g5yij3lLHyDNzAI+zsI1K3dG/MUcRPDpDYZADHtcBpyJ7JWIBXM+Bn42EJ7TnJX4VOYB1W
5atFbgTzSegw+a6ehjOVVglgkFZ8mJfo8S2KiBSq7I1r8h1LjZH8oxFuqSN9A3SLwZUWvCAL+JGO
qQnoSD1VUy/2zPFrwQSgm9h0tilBtg6MT0+0B2sicUqOAoLSKPw0c8gYcVrNiPSK8uBodcVbMRzk
3dlLONk4R0dFRYbA7P0m13fmVHm4eQHowt5ez7JWJrRZZJbK7JucSF9Txk0Pl3ddkrMsG74+tUi+
9eQHV9j4BYSY8E8FH7bL59+Z4p5x/kKFyDypjRsXwbC70eBvrEpqpHunzQCzpfVH744f+ECQNiZ9
kFYMtdOk7ptcsU4anusgXnyna711TTYZRPcvOw7eZ7tF04VFDKZXd33iOpsQpwxiBp3GGcer95pp
nXQTeyUTwGQf4olmTYW6zjXnhnSX9F9jUm/oxN4VWKXPZfsepO69o6UD7Qis3jWvPdFPxxIw3Zve
sRb0ApSkWVhMx2s6USmBx6emqn6Ekjszx/G2qYfiojknT8wfapYrPtkUb6sm/ckS8Qdw3/aQYhpE
/u6WqJN20Gr47DUsYrNnjHIBXtvsQrEX+kGEfjKt2l9BbYnrjKUQoJsfgr7VNyIVWoed4mLFzk4E
4sUh5l6bSogpE5aSK1DBQPCr0UIS19fvmJPNNKk76bUDF4/+nb4xl89GozYIEouM9+TxC+CLQ15f
NYdxLvWVldBxIUKID6qp34Wpk54L6h2K0b+4tXa0h4NTY76iGkqCE85vJdH7Yz9zxWUyu2AZxkoo
kFDVLp8YqEAJzQXov8nBeN0a+ufIG0dK9+3Nw194FWOU0AF2OOrZMKzKgcgs67gQKG/UTxYhLbIk
Zo6C1WzJa8yh1ECm0fEQR6w+wS29siRrvgGrZd06wmDD3cbwLQWqKoIuzhwprxVRY79X0hmVdd5d
XMM6e0V1DwCGevRNmaUzgSLqneaQhWnVPKK3gcqvHdW4DrLwBItzV1TTgz12VAb0ej2x9vTBQd9L
eHSJwbM6Q87OPYSBYWaCuBWustHhj2/qUrkZ5Z3WMvDqQF36vrzOInuY1a6Ca5Wm6+QOXCoeV7ph
+oCOo1ObRFfEUvahHeZ3ZO8fvV4hGRhZJLGO+WC40bqg3MFVEsggPkJAt9shgpmKMXyUDtPWCa1y
3bai2mQtdJE6gHrmAbvdtVx/SRZm50LNCtyQY2Kd1tua4jUCSOVnbQj7Hey1IaZ43RUNl3sx0IoQ
/A7i+feUmua9pVLO8RJYVj0ryThlUpBZK9OmvdSJGQMQQZu+1ShPTv0+VkwM1hy+RVZI1h2ILxAs
bXIljlX/DnbQwuhFuRVpe+jGMjlmqtb5JtBADTOAO0+vPrgico2KS1BVF1OhF8dVNWBjHhEFhaUQ
K5juWQy0Hk/93J0NfA5E5/miw66RjOmMjUrzknjdg11D4XNrinLYB66oBElyB4q2DAwKmfkXROek
AOZawz110rdDM9mwWTt/7pznFigffTUlpC2Yj/sm1k+GmuyY64qdoXgfXpmLt0x9LyM0Lwb5gD2t
Lf22nhRtP89DxNDUBvv60Nv4DtGSg//dq1HnTw45Z9pdwNMIkazHmRJnEO8AKr2LMrAQaEfP2lBH
8EGVdN/AsdlKm9p3rXE39pjnVycP95QlV3wRLgZZ0b6I3wbCykuCk/ekkIOd7exEDp7GItII9Ckd
Ko0Iz6OFIQ8MOlYMqoTCBdWs6Q9wAFLWh9pTEgTMR1VxDAP7OEW1Rk13xLkXTUlt8p8q/IjX6At/
FZaJDR96+ArlS16ZkV+m0EK0kdC/zq99zRlDpQ5fj/rdRFhILWnfl7q0VKFhaZil6UOlUL3pHzpd
fZ94c9tggIhtOgLaRYRKBezbvd0590PLuFWP9dZsLCYxu5fFENHcZZqzdqeTGkGHmXTsp9Hxgzqq
Ab4cbEqve7NwD6TUZ98WOn2v+bgWYT4dLEAvVTIgUBX9q9ckkBj1l7YFOd2NztMwgzTp+kc7cTZx
1e7D1N6HucgPIYSnWzUo6S0hLDxiXP+I1l89uSZ5ucge7iyGVbgRylXyV6oLXbFYA2Nf6atOfHAi
hSwZtMYT/QjFW0HPW6UxeKetexvz+kaoTedmZBxcJdTulFRNd3HFXJXHL6ll6FgwejRVBeqN3zAB
MP7xMxMNTgSYSk6ooQwbsERnTQE1go7hPMepUyVXblV3biGuYmbVzcSKiPRgZ/X9YKjEhWb91v+I
cxUDp9l+tzwLT3I1R7LVZ48waThvsUovwlhtlGFw/Z40pIu55UqzKWOD+BX0CtSTx+pnziE6Juoa
UYB+32gYThb4HoLNpUqRDztX4etp93bgPaXm2F/ALQEH7dWtCKBjNBlCOejzmx4lagzb+dg6lP2T
2s8qyiN1ZD6HXrxmUmPMSI1T4hB6qdN5hllFSxjgQiI5nyIkFDyNoS6y5KLDS5vLtM0Z1u+7To7t
cYTrzFhfZk9HbyqRfzNVAMoHxPBcmFH3AfZJA7JRYDAJMXrWGKFLrRV3wvsYqpBC5gwct+RCCQ2B
1zqLSjPVf2UTYWw6U56MFPvFSn73ifFLzM25cmxzM2ZxtXHDIuTDkNRzY4yhMeDE0lBz7h0YeRPd
/vlMhtarX8iv5cfO6F4g2A7SYOQasyql1pIbVy+XnirBz9TRO5rqLOVQK47hjyL9Dr283NTWg6Yx
jtKW9+zO7sMYNDQwhap+rlza7ICHsjIeyH02mDD1CUuHOQ33A/7gSE8B6wmDb4Nwt/UwcY17/IE0
29eGKvcr5/vo9OTbs++ehjbUpS9LRNjaOaU6+kMPQA2CUrVyes1YG0Zs+aWS3A0wED164qk2XGGi
33MGt3YQ3KwIu78hBZzTB3BYYOwFIcYDXL+pn03dDZsQKleWK5vCKuxmIJtNjThos3E3TQA+Hbf/
paSvdcXkjKHMtrGNuzkd400/lz49H9RcjHtyv29avW4Dh8UljmbuGCu+l9n8V+uG9Vv0Ns6N2NgD
DXtd1lCoZlW/cwvcN3Nr3HZxdZeM80+lBJ2sTuInH8haqUav7KLmoVSLByyj5lA8U/DaWrZbXezO
urMoIU6pBavUZEFrBcFDCtadZGe5kaU9FLA1SZ+03nH5XOy6uVKtremRjB60OLy4tQLu2BirtYGh
aRfRCZMnyUaPvezQx+1rgJ6AOofYxfTNbmZiEiqt3q4bSGBHBe3uqDFWgJV2ue2QyMCEHef1kIU/
uDboLTCvMhStQI835IBWiWPTW1o3Yi+RjJjH1dehjN4o+dl09L2XqUfDZ+Fcs8C6rzX9rKjGQ1+n
BJlmdrFC2hiQalTbPg+fvPFHnmP7VU06fRkBNuUZK0BbHZBJeHbhVxq/t4LpCDPXvjOqN6y7rZPs
bSJ2xQq2bwUeKUNA493UbHuuCEQZau8bdY8JiyO03ehC97EjO/AdR7I5I3sVREO5JWni+qz20nMQ
TW+t212wOs9OALPRS9LUl3U2MmVtn2gsu8xxpAUlK0+a3bXbPm7EStNMPFY96gbUn9Zj4pXrqGjf
+4jFU+RBlMoorgT2YQzoS0ox025cCFZixNahKr7LvbEYL2bjXGvFO7Hw+m/2zmy3dSzN0q/SL8DC
Jrk3h1tJ1CzLludzQ9hhH87zzKevjz5IdCCykIW+75tARCJOpGyRe1j/Wt8CpxBRJvES88ktqnpL
C0VisLZSYs4Jh4exbV4Eo8051J6Kth/OaWk8CcBYGTt5fdFNRhVN4uaHjqYWwio3F7rfkw+6SQ+T
eIP5Kd5WVbgNnKxfBUFRbQiJoA/QRrrSWl3b5DEfkL7uy4z131uOwIb9M8ujnKCMpmtvhQzFgg88
oRGlYF2IkrFJO4WfeOwfR51DUuBK4UlBz6ourHSXNqqGQxQDxpRYmpokACgHVZSvTUhPBzLlIarM
tLl1YOgQRf0IHJ5hPCpsHx6aeLUp/ByXLc3HY2roh4hjV6Y7dMBV67zHIDUkxVUs/U0j1/shSOez
4Y+nhO+ESplhS89fdjbz4WOYGDsD9eVX5IB6653igPa9SUzHw+ddbqVGesrU832TJrxn9Z5Qpb2J
3Ln0gnc/GV87P008M5YaZyLqXK36mIadxS53CnLnEk7uyO0KXufy1tKQS2ioH0XuxTHw11x9iIav
QUXaal4uDVOFmF2rbdE3MT7R3jrUXpLU3Z2ln8NaZIfIqT9GnUwb9/XUS2RSn0AVX/HANmvAwN9y
muOtFONXSK6756pmwuPY0R8bMcjruwdL25eYpPaFMflerKf7mCFMX9S4WAsyQTZQ7EQzB8+2aCUC
b89k0r4JqQijwP8Ju4jm9gJymiBvuyZHfMXMGC2gaw7fzrRp62tuoovx5j8CVkW6CfO92banznR2
TcpQoR/ppeP+Ad40T2MPDie5XRiNR+S9x9hvqp1VPXdzPm3EBHdOD2OE3uYimunZzdRzbCAXTnG7
w1Cw6W1Eo7SHwwL22C1oku0/28l6o0eYKlSJfWeI9FtK74inACKCf7I+QyfVN1DkCq8rqt+YiUZt
Gd7mo7lJSVti1uZRLzJgyWyy8YXa28rRmdUFjdh37nxII8vLGS9z0spn9ZHE4+RpbBLHmImXF7aj
RP7KLxBbuV7yPvlmmr9RCk7/cvyVL7HcIbBPJM43pI6xObBdNeigHnfiQ8Fx8WWqLk099b9USDWE
SAQ2ywNnMZe/7+f1qIpLJZKzRJNHYX7M3YK0rtGcDRLSfs0PIKnbXUN/5/Lpjg2XZJuWpY7HiWNX
vTKnsviotahaFbXhKVavgxa5u878HTuxPIm/cu6nG2gN6qBKjJtWZsDKw4LAIoCXi+TvNghVfYZQ
yVFG/x2NfrQMPp/osEA+sOy3TnY7YmX6va51+j3qnL7qA4Rhk7Ewo7157TOS26Gv1x6kTSwwvXoT
ER57xrci4Mod5ktzrXqnIme4psbDCBKtzY1X9gl+7tgaSe4Fq0nNHZoKCOPAxk2VRAU9Xy2IYzHt
koLvtaQyZkOjAbcll4UM3xn1RrH50va/fEaGp1nUcEbH7oGnKNv1bbSxG59yb4KJUDYRaxk0NeV9
RFuf59QtCG3ud6ukjl7tcq1rbfZcg2tt0Ym3+UArGNuMFzLOWwdWC38zvvAVVI84o+4pya5ggRKH
z9LbZDmXvsrfWyJca4taJDiSOFaSMfesiiOxYTGOmnDEtjBwGeCbJCUwXFH6l2xswOlxynR6WnMM
P6pGKRaGECV11h76MeEIWboMu8m9jjRJqRYKiLTAEhjFcjOQTbrLaaTh8R49kP82e+omrZjycBRy
16U/X+YMu6agOJM3r+LBFqx7k9pPdjYfstDnsGooxOWONbXHcLhu7eKzZ8M/zo4DNdMlMBYj70oj
f6XGNUHb9q+4UYrVIMJpj2rQ1Nk+hZG9/1MrZaFnEE/iYB8f9ALvi9teRcM7Yc55h41eMVrzM/J3
1mcW9tUuMUw41VnPusyv26yRm+gcmdezrVGkG1ohBuLYvoNsuXXmpkL8K7GGOSUCS8grOLnyQpfX
obBdtQl6i5VAaZemyr79mCwDN+lRvNfhzHRuHvHS3lQ39afartuDlur7uugXpPcM3xduf2SmM94s
R+5TjDGUV/ZEDagpBtCs8nndW7G6C9seEyM6GlsqF7gcWx6P3SodeSyzlia+puM21nJymZmbgcS9
lTnBYbPxn43mQ18wEz9+4DSdSkiEjU3/NRPQUHJYmUrlr0q7wjuxeP7yKDpEMiWUE+vf85SRNDIX
q3IM12BCp6omazhoZasOGZ1F+NssekaMhXkj6qfUNdJtqukE3AXPy89AjVKsdTD6yVFU4ybpffrT
ca5s07QKD8olqiEXjkPXF7DTEefG8EVGj7auz0zk/ZtJWHL7EznNQXGkPzgWh8bukTbJ9U8okJ2A
fhEsZK6THImn9Tv07vHIG3ZBekZcacunn0RyP7U6jbUN9onhSqdMs/N9BPBV0w7iWKsJGR1Iy8/H
8S0bTZJ/pIDpcajJFzPDkZvMhhf0x/39EzKO+vaG2F1ttSVfrhl1uaJwlk6efh7mtYmmhxlhBm+u
qe6h80tq3DgETDHODoqG18JdXk0CxRtrCiFz6C6S+JJjDnKD1kutugJ9wscror9KpyB6xsthUTS7
TkOyK+7UVJ7rfvVNX22nHsu4bu1pK0aYbOL1nPAgNll269iHQcQsWeFi8d1qdv5RiMzwfCdUKUEx
dzM7YEMCf3pfnBiMaeynWXQOrkPcnGsdWvDOVsW+CyGgNrP2S0eBYLySP7S6rzZDl9ser+0FHzph
sND4BUZIHJkX8ZeK3rAI1n4ZFs1GQm9fucYMb10mHLyUs7GMGyAEx4tl/SeS+pNLrZLwyAs37mYn
nY5DEr1ZOZZXXdxZbXIaJnTtLgD8E+lbCMjM6pa+Ov4nD8PjtXbCZzobTEAkuDqwDKeu3Jkqtli4
1CHRjd+B1rtss9Q2kCbS1zKN+ZodJ0YDqxZqoiQSxv0cMnHSetgHi5VU2LZbfXgxDd3cVSxyrt3n
hxjdnUJE3zkS4tgYOeF2x9T1NZrU4qUNJ+szNYzFwpgDvp94JNqARh2jLT+44r46oz6up8y+sAGC
rxbdRJ0iU36niCUBrOqGdXrwosy+uVwHFDeSbGh3QN78dZqjak5TekJ5pjcYmRHT1Vp/hD3zMofU
YAyF9mY1dDt1kY/fOP34cQ7bnD7+eJ0nRNQdCWzI/xWHp+lDJUs4oJ2TXSG7q+a6wXEW27wL7nBr
55gyqYGIOQsHwRxhzMtpq8wGSWoaFD9RYmynW6F4EwiDeYy3KMxwkTJLpeotMNrHn7dK95caByME
sS7CE/UY9yb/bboDeCx/XM8/f5mXwrnUvwYjMYhWe7ArciYo4oK0SJVtDWd6SWkb33LoeB1ssmds
PcF2Wkro6P2iUrQT1Kxn+nEpOWdgc2bZxpi8fNq6wL1SLU+K8EV8klMQbkSMNj5acBIS3oBwQTRp
FamzQRF5KUkTrKhIKY6DX13VzHWlKvy3pcbBt+Joby54oD67peQTtnowgyJKFzZT2Qffbj6wz4Ez
WE0YnHGNZtveQlSLDW3fVsvTHctjsmCFxEJtaGml2xsTl32L4c8gUwSzwN9Vs8R5aWYHMDgbhLlx
LXxqOVy/3biQnulPrLvxC4GcfV8B6YShyJfBuxeYLAmaMTDJ1BCrIzrvgn5Z5IzksdPJhmm0fCR3
HUzuNaQwjGFRcOtpa1i7PRWbRrWFT47ruARshA8S75WdcEf9Wxzqfwi76sa/ZV1NaJv4P1HldHIv
/8i6Bu7QcTEfaxzq8fesJKE/+hpXucUwaQrpoo17nl8ytPKI8cRAQmFqNlkfLjLe7j9/lv8peCtJ
IhMSNm2uIoZaPuzf8I5p2E+WEk2xFwL7tK0k6IYpw3KUiItRVo/cSDahX88rDfcVUlBYM/AAgN/o
zoxvuQheigLqP8VVdkRx1eKERmq+lWGS3FkoZXnfbGI4yahPo+8BYM43tgF1R3KcjO0EWTyKTIAY
VL4RLGjOvrQxUbZMOvWordetE09HB3qxNyTZLtJlcmtbQ2KMuyt9P/rN5P5T9MLZ6wa9Mn2G1Ygt
p+OFZx4rstxft1onnye1JRIAETiJxINWRqzuQ68OacLUQBWc7aXi/BOkbJuBrJ3VEOuwylLtvcDD
a1aHYlFRaM27M0aGhVkIutEpRfQKHpZeiTT3sI6QUAmDQ2w54Plke/BFaV0BwL0Z9QCfK9SKU2Ry
sZn8/KaVtXNEhiBWUNNJktMlvSnriGVSjQ3dVMuOOTvmVSzzxXz0z26sBS+IKGnAzJxbt7l1VHwH
tgAVpmEqgeXW3KWpj6GtiJ0DddEzU+3U3RkspR7CT7vD/KBvC028pWrO6CNzbrJK50uBGL1pS2l4
FRXF96xLzQ571qJF15+JnwenEbcvGQlCw/QFaWeUwy+2CpjcEx8ziRERBz1zTtI3d5E9jGc7ZxGk
pX684BTU1plUVzFUxecYJnQxPrBL5B8YDaKVCilTQsb7INRK17hRvkT+mJw1ppS42iTPvZ+c6b1h
o0daLDLDeDI0ck7pHL8TO9kDPnE8XG0tDkE5v2ZuUdNbl/42S8PYiYyHiTzKhH+a5j3Xbn/pqT6g
fSKFwbgWF2nV2UH62X23/FNs9QNix/K39P6Ki2m06dYpC7GiSzCteF7sGUWQab8YIcr4gW2Mm58/
+fNnopxJVjfl4Z9/kb5WmwKUadr71OSssZ8lR9mWHPHJsi2lqhxJVdQx1VHmIVzqFCkYqvdSx+Y2
Nkg+zouM8Q/kDKKp6aRnJrBnPLPpYzEVFIa7ltiIJBa8lWipMycpXCB0NfBO5o/NcMI7lN2LzA72
JdFdRvLT2XUHd5VamMfC1jpYelVvDa3+rrSQRm+7YQcoUDFIe+Uro6jljfMmrmr/mlY8+l3n4/ul
22obFD5xKH6xVzozgAwNiXOhNCrmJE48WiEW3vCfF6vMoRPKp0dv1fmk9vrcWOtlXF4T9bsK+uHZ
wUmj9DagwBaVDmemOkWxACZI8CVxWp3tEIevbcVogZP9SctovXeMXp79oHtstKC8jL3FHFMft1Fp
Dtu2rIktdjNSHt3ZC7y83vpyZpSLkKPhqSBKNHv+SC45XaCiuXkXWwIsR1F4aVJ0p9isfzSmljvi
krUvQrlux2E42S6mUobT9RbDaLSzrfkTiZd+aBGnOzEVezjZ0UYFyDL/eXHW7X/bKGxlQRNxWOoF
sdh/bBTJUnpgNaLY4yigr5g8odTz+CiMjLagwQCrFSffNc8xiZkUy4ATFfjfx2TjKhGdjV676hUX
pTwnRMKs5Tdq4v/yEY0lCfs3OjDcBj6ia0lSvNIxjX/uZU5tIfLhgdqPOhU+TUBQY3AY4OH1Mk4i
BcfTZVn87bOUyySr1m1qcDpVpnbfx8NGFw9pjvQeIh+u+9lpd309UnqAWQ2iAmD/wdQRuplXoRmW
q4YDPVJnYfwvu6BOdPgfP4UjFgSz5UgIHK4CyvH3TbDUsNKLaamq1PPqIgN1TwBvZXH52Chd5Zcm
O5ZFf6YiCmSPVe0iij+ZaGLIY/UZ8LeXz7KOoo07fjBOwjVXVBp+3YxM2H9+JCTR6H/7pNIQjmvo
tun+2++bGKJGq3WNEz62MEJVAWHDUtAe6gwb2qlJyDQDzYc1zSRO/dZaf40To3jbaupdS/GV4/jZ
yYISSF9Jr+2KzH3NK/uUQcE/O5i4vTphq1d15XLANgy6vDIuLHmpOKuSIVMMQFcldfC7fqgpL82y
ncGd4tW3xu9+vlLcNz6UJb001E/uA/rAScti9Rct8k5iY4xA2Y9Qk/Z0+iX/P5D/Bxn+vwXydan/
R6rN44KX+T/rD8qRo/zj7yBy888f/Vcs3/mvJV5vW5YldEU4/++pfCZcjsUZ0f1XYP9fqXz1X/iM
dQUcHC6Awb/1f1P5C9jcobRLKQsKjSnl/xPPBhDOP599Wy1IG9ZBYYHzEv8g2nQRmZia3iq0pDbY
6ZgTzlHVPWUsTmssrPXQN7e+qSrcOX2PzqNTgzid+jnzVx0jwR0eDbfYSl6BO7t68G00ThejMd4R
nW0gGAnk+r7nT3eE/ep9L1ySObj2NGSFjTVqjGdkzDg8QhsbrLHYBHdOlsaUzArvpzaRM6KzodRd
2+ozMtyIlqmmxCTKFBTsD46zTmsnwDSB86jRe8qOMI2sVJ7He4Oz2rbkQmLn2HBcZawsXF+JgeVO
54OuICQUSzYpPxR+dHTGEYWNQxWZ78Dd5WXkJRRLbv02YE8YrLuGnEHTlCmSEra+rDetfUV5SURq
b1MxwD6JkVKLanAOWTRR7RWOz24IE5upQn2mYaCjL/dUjoa1ntyhedfMcVzBYdsFMfwyJmryzm/j
DH3eJjo/5F81hVmUw+MN7guDorekI96lYzXULUUDTdS8UZdJR5cWvrRpvo8RbFZmVJk7t3IPBk/V
qQMcBzfb/KybiKRQU+UHPTjYka6e3KqR3JerQ27U8k98Amlt32HfP+qE59a09xTj9DH3zTkznzFN
uFQsFLoX+8MNb1C+n1M6OS2ROhebIV1vs1Bb2c1vKX1ItEZeh0lmh8Zl7J+EhP4524mT6jQmXlN6
DJM2umMQNHqkVZ4Z15Hm6iYKIaJQMS2kWC8MPSCD/pmZJCdIf0AQIagMTKB+mAv9NS/n6ixq+2Us
aNQ1FdHBiSb425C0m7SnVNrHk8tugiGJvHrsTUMVrq22WNOeol7Iua1awzcPRh3c5ETatUpjzFPc
dqosvxe+RaGEVXGdN6JkM4XWfJoSRv9jqx5qrLk3fqHoEtZ+HprhqdTcdPETtMxFQzT9PrYwsgOS
TZJiQN+iOSmov8iZuTg4LPteMmbEQvNeZnr5Ma3N+Jz6ff6g9VxkpKD+pTZ66zWMFCIcWndeinxT
2ClKIwdvbCoBzz22caeaLj/pt6Z/sgJRnsIxuzk5DVZd+yiRx444pjxuQeGp1K2z2/gmkNNB7cnY
2Q8+pp/SoJydwClJxKo+R+OI264lkUN+9RAvddOt44j1CN+LO2zXnFptfoAznTDnSarT/BVrxXy0
KYvhAcoesQ7eGWk0PdBz9ZV1TrYxbAEuA2IbsduO3vYK5k6cYVvWI3OFSyBaOZIDv1bmzOd1oVNy
fNK1X/bkPlVRXV0TnN1xpXZ8UeHQ4QCLnbPmNoAI9QaFDGMf4mzyLDJJbbDrnieqy34kEPKN19EY
0ytNe3e2bRGjHePTaOKZgwPE3DcmQao7rudqDcegEMuaKhhXjQRtkz4OPQSvGjcRBTdttXXNPHyq
DWwrhE4cZ9zkQo/ugsDW17FrrHFv2vd+YT2xBNn3w9D9DhuTW3/uNxy4cEVYGVY7AdCDMYHpuR2k
oVBIa8cFJufyzAUBv8IdzcrkblrX36UL13KKQPR0baddCMzcsrIakCmJezvDlGPw6kyPzheSF6Ub
8fsxfhHglWsELHcnwu6rsZJtAPZ5pwVpsifmnC/C7bfN3YohV6JvWqGF3rBcaDYT9qUTlWXPaewb
24j67XVWQlLILcREbkb4LgLtfqae1ZvHsCdQ4fyWrv9Sc/Fel3pOIpd86654JZIEjdEhokkbjc/n
Hq/8aqkjmLJblX9zv+me606HwYt9TrqKuU7cUYXFHZgk1YhzEwhMf+CAnnmaj595UIvxht5HUEqE
LJw2hdj5DaiLgE+Fp7fWw3nbNtVrrPSEYGVt4chNN4Sg3zhyVZyXYWlUcnzObUGN4AjmqVH+mYSL
wbwq/2t2qmNXYMjU8uEv/McZJvj2QPy2J64QxtDsUs/EMcvVTN/pgpahjlDgOqoonOKWBadh2hpT
xEsZipdywrxdmLiro5nZ/4JO2fLR96MbUpGX2GcptfGeDCFWAHrQa0sQYoZBluOTZXC0TB+DIWOZ
Z/49y2zyGu2VXs/nqcH0o0rXPExuw8Ro+ATBMq4t0xl3rtVkB3Ou3o1g/nRCwoh1fbBG2d+aiUN9
oh4cATUFc4i+cdu+WUlmQBtiSqxXMnqow4glbuLVrCFqbbpZI/okL6aPt7rPbXerJ0G5BhW61szE
hfsMywsOX+PNi7IkxMXp1Xxtbcg9QZmLPSGOz3lWwWbQsazNkrxM7O4K4Qwru5qOQaPyu0xCpmiz
bF4FeZx5mWUYRzsH0a7yWDFrJZxiURzm23Lau9gJ1rNZv5qtFe6NNtKJx0dYFYb8YwqZ1LZch+c5
UdzTZ7VB5+Ep4QFLK4MF1m7cQ1HeW1YcPI+Zts/GCkdKMBNvlF9MocPLUitKsEGx+LS/p8zRn/Jm
L4rsTbeH8pb1wSvpkr9y0w+IK/HMZBNX0kI1V87rqWYeANq4vqYBoKzfHSup9lUaDDj0BqQMFcdr
m7TXzrXn7JFJxyHxcT5FrN/0JPjGvc8PwO1Yf3AtiwZPLXoDIREvPlpoTHDhsRJsJTLVUVlB+5r0
8tGJxoeGHM5bb2BmU8s0hGjzk+NrzyxLq5JfyautB1+h7IHSJElzZ0dd7aHwBusA2vo+qaxik7TY
HmWE+8whprOpBGueoH8Q0Enjv43WRBNm297pQEA3bny2AkN+UPnnUPQ0+KfW0u+cKhKnkFq5FbAg
+0OFzptf+h8hDRcHWpvlU96hURZBamMRmeVTb9evvaTApNWDfuvgUb5x/QWSE4bZfp5S3WsjTa5L
e0yOHY3TWCn7i9nX+caYtXJvBZSO+yGiSsXwwqrjRya53a53dP3gI/1c44Hfh5KFtSW/jPrFOLBM
Bvm7oCgUt8N5MKbv0BFnO7TLA1VUi3wBHxVr3W4Ik4lRve7vatiOR02fl6BSe7ZyTG3MShYiH7nw
+olmQv7PXbP/a8RmXVrVLXKgmFakpWEL+V6KYMuvisR0E5UH/F8dLsAZR09aByenij+igORfXBGF
tRfn4OKDVWNEqie+X85ZfTZvDQAVO3yZ4GKz6pm9d4t/PCGJEHWbTqhbRzjAGA5+UTu/HF+anHcx
XMA9MOlHmPNLxHGVtZo+inRmPBD53wab/1q2hUbyxAQOtTw4SU2pXlIE2kqzM8SlHKdFM6hN2Epr
n+Xi3gk5JTWvOB7qL7Nz332jjN5E6FPNOJVscIiIyayGrRlOaysoXkYnbrgml8Ya+HLkNTSxkRmb
w3f/Pjeji498+U1U6MSMeH4nAvqo2eqzcfPilps9HMnuwnrECuKY2LBktXSAR6TXsCyOHWMqa3hT
A0aqTHEqLbB2e8Ws14gffI92E1lXp5cnEt2aJ7TfJtbOE4Wk3SYWMXNgQkLe2ACtI+Qit9RkDism
LCBqZj+6x96LoU97cTp55BwXbgbk5ytSXHjQh+SrdAgeNeDG9oU/vlb0+VZoGkhGs/ue9PUFA39/
iG1b7FU9rsZIvuBdbNe2MH4PWYtpHQMmAhl8ZRMRf8s14ctcamEsozvlDWFXgeF1ZRjRy0/lCleP
eSWKPtuo5c/8/MEBbeYYSrCiRca/ywn9sRwwFswYF1fcseiVOwEyeMlFAeC6H78c9E8sEZQGplVr
Lc73F0toAj6H2R+BJwx//sL6fAhF+aBhSideNMf0AR0cmyfOAFFU6D1FzlF9GQ0GXD4IqD9VKLJb
OLvLSJxg+TsFlSEYSyq0TYH8qlxpk6z0oLwNDKMsd532Bh7gAHRXPhGSEnYLDPqndMMf4nyDE4LJ
eBm/6tOcbLu2ugOxEO10NeZrRG25jihdps+qO+GnafAVgqXqFL2W5jLfNH4GupwtPRPXOsdm67Nd
sEVZx0zcTRkt9n77VI0TRZQOzCJzDraBgQ0zm+x+007hQ6Vs+A5B5xw4nsyVfSvAQtjhp5X0ybn9
CiEOcH+Ir5nCE9xGjGp9HZbTSLTZ15Q8j/1xoloW5IvlHtApw4uu+bSJJvF+Vk58dWxaPOOQeXgW
22hEtnvp5/SlCItqRdgtgpmU7vSKIsPO5YCM8fGmZ/auVNU31mTxqMU+LhUKe7w0t0LSGfG0ieb+
XRu0JXGSCwBezltO6zoEUAxMrsKDySvZ0BNwjAGetoPZPs6x6661wHmPEeKmmrQ51dtvXWq/Y1za
taV+tofwE7Ecw0YmX7X6Ekpc2y22UL/Se5ijbFq9P1+7dnpvE3c7Uw0pBoztGHnNTWD5R2dZ2cCc
UMDRH7iYnKD6US1C7aNa+Qy9KoJEUuGCGrgV12GPDX90h32nGVSJOj49NqRcshlCV8cdcFUjwu27
xaIRWtoW3vlVWqN99NWZwlAJ8bn66OHfMI9WN62BaeWKUnjKz5JTFL4kg/NhjeY97+593iWvvlla
R7clBTGKO2nB0ONg//MfKuZR31fgECq/PsqmZOMogaL7zK2UPb8aQUa4vuA9DjECgD6lQWQoiCer
5fHrqIfgFoR8ELrpyXfJMPv4tIosm3ZTZu7BuVsY61yAFol27Ydx3SrUTXdCDSTORqbY4Gdqensm
/Wv02DcdZghTR9FJ8hB1JmecbDGQ+gadyzXXEc8k27Aasmu0OCwXA9N0LccYsN3CZO+qIDjVTHkP
WvulLSmc2iVF/MPOm4BOOcCLYOMQH5gyKAU/P3+m6R23HueJm5U6EkVTgNVp/3XDztwp/ntlKdHu
A8UgWdcYsS1rmtsNj3LO3rGY00cftetuGKYNMW5zxVnmSa+KbJ+7VHGRScXxHgZ/cRpi4BggX8pQ
7WhFfR5GoBpur1EiSvlSd9MdPfGSdqB6yobiQhm3mNsZLHEZr9leXwSeFqq3wws1FF8ZbsmV0+dy
qwnyYZyVjSTFrJxSImfLhN6hbtxJcER49/xne4hC0P7T95C/N9WYPRrGtzW7L9kYBYSUGEn2VbBK
OpO2HfwZuzS8ZhMTK4Omns2oAXVKIWWFo04Yo/3UK32fhxyZZsPetYZDwzc8P33T5J06yE68t2iA
RzADKzXN9qrtunhfDKvZb4INeXas3jqmUItzRNXuWmxsXpBwt6mnagT4+F1qlXu56ybX/YWrt8fM
RgSRdDrKWOAEJ6sBse42YAQro90WahKrcLESBXgMu8Qcru0Y4owUsbFVvrMbI+YZBkf9dVsTehNp
x6rdAMqUnsr4MiafHlKlfw0j5RxpvdwBUEZ4Lq0TSGDsibGDXd3Uqyv+ha9YFc+ibGNvtsoVjQfz
BoOIoj2vH9d4KOBoyCC82k1moNMMCWkJo9v4FJCvEkpm11o04bzgBlzxWO9rShzKOb1P8moJxX1X
3HVXI331kU0vrZaO1/I5tNvdwLQMstGLq8kaN0R637h4+5voF6NuvJkqpX0Cm4nK7OewZUEjh9jM
xh3vNZX0GK3G7LtseRwMs2KQWk1rVTMV0fqR9wpDosGYvJ+W+pr8Q9TBuqqsx4rx0zpMCbr4pBwM
SV5Zye5jysc9A2R35ZrNncFeAmcI2qelPMoxLrYNz2wsOLOYRBO4f0Tyy4nDL3RDN4wfxyDrvMQ0
+YLqt8RK3gdrAbceZM03R2B5K4GsKAIIYcAPXGOxwfVy6ce2ZUrNbITYYhJqB4za+0DkX05dHcYC
d2baUjyRN2sRh4zKOSmvMmH1674VB9n65ZlL1Yl+0/uy8FeoPdegjp+ADz06ISNTVvhtzPmGw9GN
d6QNyoc86r8tpmAcK63XoAfDs7BGkSjquLwhMB0jQ/uMfEbyMpXbMmFm5nR4U1nmgzbY+4IgM/4Y
FjVtZUrzvm5hcLhEKBgwgm0pmOvXf82D/I7n5jmTljcHzCid4aXxrb2bj39FPmYuvZ4o+TU/tbF6
nIds3cfRVy/0mz3D3XD7w5zk732qZ+Ac0Y8UFdcdvX30eS1cu/FLp2XMN8i/LNRjLip30kA25Zpw
wGtdrFSgPxNkP0xlcghAv7pQ2+uyfS8q9TRwCxiKeIv18JDSud300IAWqlBI71Zmk9Eg4IIoR8uh
ZvKFMh5OSj1ekxn5ckIXyJxOqZUd2cg26Ytamq+xj99sbiGiB51FYpOol9Es9s9PZOD78CCzr6Iy
V1pdX8x6YGMVSQFYaOKlktOlaKtPbBkgXqZDMShklTF/GRWssHbJNyecy1oCJHixvyd5yDWfJxwr
60o52X6Su1F3vmrAZ7LHnRfrnB+LnFxlmV+hTJ00855m31YjjcXPXiTtvcszFTjgqCPggC1UJbpx
gOEQlva3ktrHVWui4xqYgVQTmR7I4WI1Ls7cqm6aVd1xtg6V9piH3IIgZb8k5nOSwNNT6B8Ff3xG
g25zTUcMHX+XgFdxRGMO1iRZTWd+D5ewB+3b88GMBQ4x1BZ3CH83zJRbZU+8nu6hA/GOZzDemGEu
LlXxDbfLY5KG9TWEfNo52t7qbhU4BerbVhBaItyxyeTJYflGulvj4sNOnd4/tG5IWXgTcivHZ0ps
0NOi6JrRQ8LLJvidROU20lh6dQV1m1zGru6FSbsjAAfAU5+gmH7hI13VEVFHSE1kHRbfHP5mZyLU
iXh6ShlNhHs8qfhIBf0mFSZQUhHRTquRpWTJWwcWZG2Qn6eEkx3PIbzMARk+bAQsg1LSYjprvFZG
WpH/ySo0WZ14ml3Kg1wwQmPWcfBkrK7l8YcVBgNe3ipZZ4QINR79lRopOHVs8gxGpKzzmOzMERya
oQFGU9l/s3cmy21j3ZZ+lYqa4w/g4AAHGNSEPUWxUS9rgpAlC33f4+nrI31vpK10WXHnNUgGRSsF
EgROs/da36LAr67S0GEN1NJQJpvaJ8au7A+2ZeAafish4z04AR2CCu2EOMvcgJwBGFdWj2DRz1aJ
rycM19XKaDuA6aFgjQEzXDPlMshYaWVdZK6Iv76FwJZTLke/45cUP0vE9YQFwhj1gmCG23VTdThK
rOPUvoHlkvN+yh1mOQiLVmAgqBjzRd9196PQ3Zmm3U4FVrxaUZLQlRssgyiaQbg/N3YATCU54L0i
HgDHlsjghlZbyCau6d6jkje97HGkCkfa9n3hgl0KovApbhBAW708dgxaYKnPUYLuSS/lPVEPMZKx
INzbVSBmoY8Auems26KOqu0YSLYtcfe9Cvz7xvbYDNUYDfHxLPtcVEud9HEMXQ6jgasWCl17NmMz
Ce4Kx49DBWiGyge9NIX6VTVxd9JKJyFC6qxFzMA9yaxeWQartRHACpAi/RqM2plXJDYIrFijOM5H
BjNtnjFW2RNIna60N0GZj8sweqpGrQDGYs/wUs+TJgPKRGjfUk/PCS7El7r6Iwvcaq4KFZMZGgD1
FMkbHAxBeOUDQIRyG7tswiwXT6buT2AjU5vrGqN/F1QrsE8POADqlWkhZLFGfPpZXyy01Hst2imh
ACiCWWfSmS7GhHY2fzZGs7gou0eq/Zh22x9RPV4NZvrek8pdC0A5k2Z/k3Z2nHwIqzmG3w5gUtRN
z1kdh2Css7tB8ab0G0fljDxU9Svk16F8Eaq/Q3BlLSBd68vCoqDgg6nUsglFK8ZaPF5pMRBPgI5m
Vfl2xJJLR2CNfZe0PPjh9cZQLTc+oF/ZjNDyvXld3XmUdMKBgZugUqhqorlKe+9G89QdGKsjywJK
/5O7pIwZz/Qzroh73K2Ba5qQrhduTEGBPsTtWEm0I4paeq0nrwG/DJXoIx3frbEiutcTCyQ8KZ27
4laEkNQiFt9ynY7RoUirl6pvuGKTbxbLXXsYrkNgDdR/54WGxd3CB8qo3J3i896AoCuWM/smfbIH
OodBbLPm0ssfU9KxTUnZpVDuMtex3t6Az3uiu7hMa3NRCXWlue3HxCnpLPnDGZJqoRf8lR7zPdde
aL6aGC1EnL6nxmLw3Zt8RHyMNnCu3P5a6Bj/KiipaWffVNaigbqK3SdeKtvfo7h9qVW8rPL6kVWe
XIWtcyD8EiImPr+KXetMN5L7rm2eMQ9cnf9WZUE/yHH+UONrzGcyJuZ0LNhsDVcGc2uINdQLs52f
Hksc5q4YT72Og7CtF423tqfuWQh1zTfp9slCjCgRIwxNlmKdwuhjLsfMWAuGyNnAyqTKrSUWnFXV
nPcnEC4IvmSrU4x7s2CoDFPjzhmn+7DOnpH5zBszWgwKTJpd7Mw+f0gk+vYCNcuwxcq0RNdOl9w9
Wj2EH76vVqOgm0ZHDnnAh67n9o3X1C99QVVrikCB2C177aGfpblETuVt4A5vzDGMSMXAAFClzIyS
2nphVtgUxvLGTtqn0qk43TUzgLhFyYIfEnicPZ3sCP6zma9oZ3+LLJMklai8qd2bzLAP5RhsMcOt
7AC/DcviWV9aj2ErVohUyS7LCI5oTSik2v2QAY91+5soolKlkQkyy4MqQgQZPQ7a8E5XcZ6kdTMv
Gv9ktvGt7mTI4ZNuMzTVTib0DWoNxkeMYLro5BHy2ypqg3digZpZAGiQMhmmDEC2vVF12OwagYNW
HO2DJ18obO3QvUAdGShad9FGd/11RmJqzi45nRY9w6NsTz7KtoZrRDPGfSiNdRgF+EiDeywaNKLM
1dTgt6qLjedpMD8raGB0XWA9eAW+Vc9YeI6H0ttq7zyKwA3JJwy760GCfWZQvBZ5uEzD7O584Tda
9JonVD2Y0/LuAO953hE8VZnqGajGrtLcQxJby7pxHmi0P2PwRHM87NhhM1yV+pPRO7ipx48MCwGT
dX0zcsvTvff5crpem/dGtmPpcV12cgtjcZ3WRjyT3r2g+lCwfkGceRjC8IBB6JX29bd6QJEbwZsI
RIoiksiODM+eew01ZFGxcNEYUZ1G+z4Z9Xubos8VzkMdUHenGPGeNfb9GNtLTRNbuykf6WO+nIV8
rfeiW96NnOqPuAweMiJbYiu+oee87VNsbCONVvQVLvhHvVtreXlvBwQRAM7Gsf1d6PSBbfMu88Nl
aLVvlGE2U0PcQIynT7+tkvpbyl0PUu26DaJnKC/f+kZTc18SLRqrTZymp4kWLPhNypuiWpXAFemZ
zp3UvQpUtGCO2Tq2/yBM40S+9sJ0nHfeK1yBYB6gv8IYqdNJs5k/SyM9RcM9/aUfcPEPpQ9FMIlf
koJmnIowefnX4TQAYEdzomX7yZS7CohZ2MUINLudpbXPJjeVDdbfHg0UVvRMY7R0dfgtS8UVyknq
eWxwWwYTbrAnS7OuLfRp+tnHoMpZgJs+UO7G7Gim6E1/NKfi2IvqqsHTr6UG5WfmS8cnTh5ek9Fj
jR7uKuYUhMY+SH6wXuO0bHIubUZPCyfp6HB7puLUFuyfbjOrh4w/h9KBqbdtdjaZyOzPqmVypU/q
CJKiZABH/OJmI3wDLhZPpCcP6LFXrQLoCMQiFeDtPY1SSQ0MwMsoWhHm7KXmiHqiWMEnR/h/lF2y
cZvsHnEisukRe54Fyjkvl41eHGHVLVt1Z0b91hpNxAlU+H3xDHrKXKcDJSA13in7XI3pWypp1XHq
5D4axcnVyu/mEGz8qlgH6XTt0UWtp+mApPglbcNbEENuEHgzIkSeRueFZL3tYA1vuVbQSTHEoanj
W2/uTMNDb5SvfQvBpr7u6/o5kOM3mAzLNHYfA1Sf0B5niQQoOIpwL6mC0xZZFzpQJQ1nEXUqcg4a
sQg1fxMrldIao7OBLgYS/q53qcWlNKPjfB8B0vBi1kiMGEtotGzMinSmBhCraG7EEmTimYBTzDN5
Z2hnu50yHuhu7d1M4FpXV+xxNhjgHsEUVvR8ff460GjKDwU4ocyouPwoPFnyxJr3B2jhnWc4+LDG
1WAcbeg5eVLBUAAIGT7VfXVnW9bKZRlBd4ByeQCELmBfV4AHCChQW+7SNuTH+bjxaN/oprsLYAQG
BnXhCiDL7HzAVBp3KrXCRRi4uAraWzfIrth2AFwLH0QqVk2XP6p5ZUx7y8Ae6g3Ij2uC4hPL2cH8
refnXwLk8tQqn+1e+EPUAZyh1L7PRXHTBisVzE0wS3l25yApke20iFP3O1Q9zHqmdatPEzM5RjE2
cDMvj6gMYwmu7enRnNp1ZNWrQqvXdejMbVy7llZR5Gax00wzQYG5jrU9sngwmiSd9ES/VKo7up5N
mVBuvb4+jpraj8DO/aBZR5O5lc9dSxF7BHeDHzAcN47TYh/45p9LmX3+I+qd71Rbtzb0TmruGKXV
99J9oEWz8fGue9LB0U9o/WiXW0evX2EJ3npptOzbYOtkVHBadOAGrRytThYY3Y+sm+I1Jbx5O6qX
jG4aFsHpmCS4ieKeUxm3cjkxa80VHq+Foq06jxqyyDpkA3SgsrnE4cNcIb6dh0y/Hp7ttMyQ6ZOB
oNVHELAmaDbovPiAXMHwiGpib43BpmE9cQVW6qKM/f95TF/IPw1KdXh2/t95TKskr8L333Sf//X/
/Jfu09H/o2MBsnUTHedvsk/1HxtJN3IkQxjoohWK0P+WfRr/0c+Kacdmnatb0v4njEnI/yD2xHiM
SlPZ0Cat/5Hs818Cc9u0pIlW0wJNYuoXM9Uv/iS/H/QJG0a7sWJqnWVahUctytngFyVVSvzCdhIE
mOa1+DpkmTRvRZnP8zJeRGwqoXaR4t4eNLbVBPBVxHpaVUaKE6F1iR/QI8iAnRndvrZKB1FyVqKw
gqv0y/k+/VTD/6+sTTHHZE39f/73J92qpQt5SblCto1YXohPMv6y9Ce3A7m81vmq5nUbrmKNyVnz
kJJkghSGCX1E66p3RXf5i2OfpcC/CsZ/Htx1LF1HVcVX8unghCl3hpFaEFyglDhdvi4TSr/ViGbx
XIRoPf9Y2IQBxty7nhm2X5nd/nR8vjbsT4prTJqfpPWTMcQFeYbNOnXqkykpuBs92e5QqWfYUzTW
M9sypF5KvuHSscCK/v3cG5+un8vnN/n0kstb4Lv79PmHrmnjxOLkWxYTUVR1t35Fx9GkoTDTZeAw
1jf+QjnhW9VBFSDTAxyLXDs6lCC2JmYBw/nvb+nP78gkNYubiznt0xmh9+HR6msaVqiSokc0BMuM
VM3rvx/F+JSoyQe3BLcLnXBpC9NRnw5TI1LAJO2RfzEZKMow2C6rwY4eCZiYx3bjX+l+5h2mmgWs
6Ihq6bX+pKqKeq4qIVSZJD4kg23DoZbOF36L8zn/xTRyeWsG4wMrYcEliTD8N7uFVXbCDIymRRr3
rjzq1rYWvElyvci5v4c9AiXZi760TvzhoEK4wpJYVQxGrd8P6tG17h0zZ+rWLYtQGoSwhU5b9O+n
/U9nnTQjMlyV7krLPP/7L8MVIGM2d3HMR/NReE0OH6PKqW4ktKe+uI7+dBZ/PdSnL9hGplTS8mzX
zhi6sxYDkN9G70VEdo6pUCBAnmfxNO7//gHNT6aky5eHvoL8PsfGgPJ5QB4p1jh9zw2NZBY8OtzF
jZvquyZU6Woi6WnWgWOPxnZfFP19oySC5rLbMDS4M3JD6Lfh/kHOqa21nrULWFyP9w3k0Wbcddqu
h+QQX5fWgBKkdbsl4Z0flW9Oa2SWew+m6Dyr/A/6PtNmjE+Vk49zP6Z0Bj4uvIaj4Tc3Rqu9yNIK
N1988vMJ/XTZmtgPdETrjhL/umyd2rdF3nDjJqKJV8YQ3phQyZEx8am0oLtp6MeDptWWqnPv64S4
B4yvJwhMajEMVkf1/y6paaTpGsWKVoFRd3ISzUY0ST4qY2rQxUx0HVq1airniZUfHDVtCmKzylJf
GJMwr/HxRvuhfgvTTEOG1Osb73m0AdSIqL3WRPT0949sfHZGnb9tItUM8zxYWfz36VaNILShoEqa
dV7S8W7badeX0Y8BrS2LwIcpgpcz0cuY95Y1bDJ2VjPN+kD9edDBXSDH0a6JgkNool3r+jdBX2tB
kNK3wMOnF5o58F7LWNkthFR0k2T4Jerebb2Nq3+PNJgG1Ce6Wa+YJ7Xy3H9gNGs6cIjyjJDWm3SX
unUza8+9CRmlZLQ4N25ePDTtNXwskHzQjRxT7UWjGyRPEM+0iybfnZuBokTel1d92934BWZElCAD
1buc3d0il3e6bj04VnJXRRaxbzYbJ5bdy6aDQpBnV0mcEasjNbWaVGEuctEzj8rwEfaHYxQzpxlW
BPg8mFF4aln1V/ShkxAomDP2b2NBLZK68rjEj4vmqJ0l56q2c1ILMoe1TVe091K3SCjTGkIswl1c
y3Q1FA9lSGlplIlJQSa5kjptr2hqYhrj2CSxEdwauUJJ6r4FlfWWq+pkSciINVmIpfUiDPteTvJZ
peyUiITfpoYNsY0ATFp9/JEKELDtOx1FoSqkUIHcifEKxHfVHJNg/OKq+vfA5VgWq1aGYunSe2P5
+usYOdS+1Vo991Erm1WRDmunizXs3nDVhspZ+AFNOYBQX6wE/nhUi1kXExHp2u6no7qYghzCXZh2
9cfa7G/aPPloK/swTNoDde+nGLfaF3fPv9c+joVjShku4QW4oz5NObXvdplGPXFdyY4OOUw5KDV3
lUauV/VqKRxArr7TGxKBC2s6/f3g/150Opiyzstz19XP3qzfT7LfWhgsu5yPq/LnohLoDIS2hb+t
rYpGXOnNRmnvWq/SL06zYf5rlOTAQA1Y55rskz9/u2QZaikKmWYtW2BC3GHI3shYSfxx2ALaeUVG
bc+tDskADpRDzeBJzzJ5tbvHyKIR/vez8IflH+8Gea0jLGWof+EN4lCbDLtw6/UwsArSz8OGX8RL
0BohrVxc2ElfG4da6RiDZI6Nw1skCarTNKDoRUDG2kr0xd/f02cfG2Oqg/wWT5xjWKBR5KfLoiyp
oYedqlF74FxLYAkWgCJWXdg9Fv74gYOT8DeQG9Rf4TfCrX5Kzfx2VPTV6sT4BpHCn21q2VwFjgbr
vTUk+o4imvG9Ypbw741I7JtQVweWIt2aor3XeOm+nIKPQHoD0TL86b9/pMuy5vepkY+k1HlHCNjC
+rym9aWmoSg0QQfICUMaIo32YCgvXWYdUJ3EIOwQdQSgdxPQTJQMNElqDG6Jdb7xycFZ1Lr9KiaW
LnaHToQmaF8AfLbd2l1OKQ2rnlgS3aJIEftYbFrp3OsihzNvB9NikPQ+K/faHVSzsSDF8lVufZNp
dUiSjc85ykP6HX//yNL4w3XOzpjEemWiCTTP//7LSo8kKTcdnb6GnArLC5RBACsZqPC4mUoDzDBt
SoSguIFotrcZPYo8+IhgnloBC/6ulRqqDfLcNSzpCzaA0GtNWivIfDB8RPkzFoB2Fp03sw3hXk3y
XXP6h+qc+pdkBkkU/Xn9Y5uLtKjMmbA6qnOiMAGzxKgcCX4kswk3TIgtriYQN4lldQZJmQuh13c9
nOi/n43Lqu9fF8AvZ+PT6IpooQeeN9Zrv8XfMiZjNQd6RJNKEdpaxE4KfYZptMf1bxsQEeDQCmIk
rAdgcce/vxfrTyM9C3AmaUYhA6Tv79+MM3YS/WZbr91UdetegqSWIgY2Sd2xNMbr0OoUQPLWm9Fc
Z0BIjGM65PFRucXWlQmYcIPsvJzuNl6Whq3qCAMgJbBk0ujunNc4EWyjQRJ7Ifgj8BBfG3QFW5rQ
BVJU21lwMu75s/fQSaPFpOg708nOZoYT08h0wo8ka8BDKnFsEhQrtKuf08Ii/8KlY2Ki2VjH1EtH
U98SxsSCwsSgRsySSzBPm85C/cmU3quh8ge7jZjbC3eJYPmpbWBjlMRNYqycy8p/d4woufri3P77
ord1HWgNa2AUgufK068XvSUchbqX4dSR8avvNWglJpKK84k1/d+P9If5i3aaBTdFKv6qfv6Sf7m9
aIfYWYV5bl342UdUIK9TxYah8+T09F8COiVZKnEMZPL+7wf+w5KXWphwXOHC5iEY+NO+Cu1LWyjY
i2uRWcu2i865dIPcxk39JsxzPIMD9VbQJbSz2EampdOGG9nJe6zr54g6oDPT+LFa6PG08oHnVRH2
1ZUHbfCLYfcPF7qtSxSepsnigo3t7+eITnApvEiv11ngA4Aud4QBYoBJToMG9TAMP2qVf1XMuixa
Pt3pVPyE6xiC0hz+3d8PihoWlxdpfWujaw+6qS8Y+6EAh4vJVqRfes1c2PDcQWFtqDLcCs/Zijrr
6InGdExyeRpMvDwBdL9V5bHQnMLxPjT6s2PziyXQv/drfJEWU6fie5H65+UX3tLOAm9UrwniwQNW
KJtxkJALW0dyYQXRx98vnD9esWyRHNeg3Eal7/cTY7sRDYB2qNdmtu8bsZeSo4rMPjA4493i+oVa
NBCi/NUF++8duWMbVEm5XPlCCK///cARoSy5IYt6nU7NE17mG0OxOySYJp4HQ3Vku0LyEfvPeAg0
bDBQdOleLIIOaWDv0bNw0trGGdGtdCe+mpDNfjFV/qEUxRtUbB51bmYHOP7vb7AfWzw2dcwdpclX
RhXixWUTrchU2bNv/BGAFJx1Eg8RbUGHplxB4g/sFmCZFWI8RrEPEx/9FzeP/NP3xQqZb4rdrQP7
6vd31fhQtsyMZvbY+tEKyn6w1TKYUPWEdAJV26FuMCREuHBXJA0AdvWLbSEoIoLTSU9jSjqrFd5h
jf9BT7+HL+bfQPmsD362czVzwtsTHCZGmuvSLVviBa1sDYRSP2TMC25k7BvHyGjkB+5+Kpgmso4l
XKiP9jKw3e6pLvdZwQ4hHKjwbOumeUWyQJRqkm81M1KPoD/eJ1KI484I1n0WDPvEYFozq6m4zotF
XbIG+B9f3w4GP5vBWLGWNj5d34HmwArIbFDxvoVwKIyWrUTl1Wcg6vPWug+DMyK5+ohQs/z9yMYf
1lousw6kHayEjvO5iB1GBuX+SsE3HhK1ifRWwjIgqhpfPLCA3Da2fVVddZgFrhKP+qZ5tggEo/nF
gPKHK4a9FCwe+pcm7+XTGSAMaYKOJ0GpAu6uJCLQMsaiHfZZPleB8To4yGfGPLuOpKi/uFz/UMh3
ODjVXDYxsIA+F03F5GGlaDl4o0b8M36wFk7+HWGef40CBCu9hjHGn6Zt1PmrgobqF3fxH0YZV6fk
J0FqGtJyP314VkoZSlSLFLCWoIHC3Zp4IpwanyhKA2gUX35itkJ/2EuyptRdV7kKiuTnvaQTy7z1
J4NjdrRmc6EiMica+zRQtFmFTXWXZOf8hKF07wGa6VyG3rupAnSupA2t8aC5p0h7JT8+WLbp6INx
DoN53Jv+qRXNNRpw8vbyFt8ButhFokztwcEJX4yVRRO3BkUWD4ogEmLqdK+4E0HyhKkBlUFdRa8N
tA5zrJObOsH0Zpq5xQyos+3NhvAhawoolsXPTBjzKZbyO+QIMnvFgBCGPdHeN85/SBrea6y0NeEP
htD1W6o52r0kWxUrIronN462lL+8vRdiY8pzqZ0svQMrIUBvtb15Q2MD++WHmZNUGQLEenLMRxhY
0Y+Oun7VE2DYhveKHcQNqmw60pXXzYs0Y8/tBJ57GykX7rE/7oCTn6ZpNB4x7cLmGE332asjEnVU
TolISHnM3OSRlUy7Be44HQahAwNqjaumcV/YBMX7whiia2dK9BkzJNrvMbrHqdAu0n5y0QJgycJC
y+q5GV5lbiWMHSJGgEcCdEx00nwc2/wuCtWbCIrpTY8N4v7QMxFItMqEDPejasN9OzTvxVj386Dt
k2nmpHm7TIsQf7YExxnmGTuwJpmqRRhD4oiMdCA6AduHSkxSs/OCVX2bPKGVatfG+afLSyqYiPj2
ZIpbT4UHZvbw0OQ5wYOUSS4vGQ78I/IA10kW9tfkqPTXuS67n88ur8GyX9Rd5QGGgscck2hF6ZEA
4vOzfx761O+WRU9NzrGKdDWG0Ps6VFx7j4SnvS9hsvQ+aFLfi7GgDjrOEVdrcKWp6mWwc3Yvk9dc
hX7f4jvnGcDpZJkkQkew6kNfyiu8b6iAc7Cdl1fo/I1H4Ayk+E7xJq/s6ybzrNM/DyQjzUPWKgeV
1sHCwtC/hgSFnwAXCWvcQj4MmAc2jUrXfQOBE+Sb9GYYltHKd+XjyDewCpTyl6i9vTvp5CsDBeGT
FuT5rg7Yy2gsk/Wi0G6bwtBuh5ycm0QRCoGJ/GRU1I7dsFl7A/Y8y7e8e6INy6ugJvj48mPKEn8/
otFt62FbdVqqoaWN+xPLhArqHhKjKGxPNXBvFN/IO7ybMkFDUmtDsu2K0pvjWcxXkW5HN4jmohsK
TN1yGAm4n0ab8rvdBYRHhd3OOxu4Gmg2j8kI1K3ICwIgM4EjlWQhRDNNytoKCL89TI+jPDs6/G7a
Y2OYHtGaXmlw+25Svaoe05fk/KKsg2Q7tBk3Q6HWJduXBx+V0J3dkLSrjPKhHCsCk2OU6cVkRmiI
UZ2PbImPNn6F4+UZS1cMWc5MOXW4MpAeU/AdzYrE8EmtVBm/mAlmOOWQqJEGWPgmwtUx0yB6HlKy
c4ymWiOMWaR8lodzjXKGiUxhe8DXHmWmcQccE4VVd2rB6S7diY/tdpD6uiADTTE4am3GHLgL22Qx
GH2x10Yx7YaiRia/MyryX+meezdN17Uv/nBWr/Q7Y8qyo90L85DXXCe5AECiVWmzr3t4wnYRvAd2
ihwcpx41CL1c5b6VLrsaZ0sEP/FuSsmNcgb7W0qi5rLuiEbSBq1+toZHy1LpoxnKpVloFI6zqFt7
ael8a4OrUoz2C/3fYTVUU7OBDRg/WzaN9vPrtskqN0GVM+8GhlXTyesHW+KNFjAYwTujh6um6JH0
tRcGkuQFggK/Ht9hTK5OuP3sxyBamX6YPuLwbm9MJySW4rGQpXHvVG5+dNLhwW8r78ECpXGIGu3t
8lMiw3Cf1QkZTF4uFn2m8W1Qe71hkpkprKh37vlhbGRMXWiSu4QW6KKIcNOZWUvSGcUlmDcGwQ0e
WvQQxCH9tnxEx2vhslX696FHWl3mUX3XDniwXFy6Vd3Vd835wRioHwy5I+bEvjfzvLMoO2culmgY
SrPy/GPUNtFdSBaW3esvLhjSdekMatPb7vNgZjH7NZt7UcRcI1JtDFTq3+sffNH9piN1k8nHkSeI
4ezHrQXaSetAW44styF21g7QQVIHq3LJgGdfW5pTLAmXIQ439MejDwzoeHnWkTozy2NE+ZMWrcbB
pJ831DHpW0VwtJNHF6voKu3wsnXEliFHM41dIajYqBIYpq3Z4srGxkJMkztt8KsSDUF9LS6CgxpV
vvONuNjJIsXsVUcIysdo3sZWtqJFW9+IUI8XJpqxXSmcYpfakqtUTcHxMtnlWBvwQfZs9IlsPFwe
kEk/Gmj613pd+dfSLcmQMgQAUe91CpE4Bk26jMofuda9IQJkzqHOdva6ul2NNxMjAjtqFzjSsAxl
4+8M3QeOlJGIneXplTgz8dhGzCwZEu3lrk2zeA/j+DbG3Udvd1yBoP5BTMKaNMmZpfVymdWSd8G6
rwMZmytnM4mJ5qsXXddB/dSQNOOJ6j3qiH0ALdQBR2rkty60b3WN+A/KXzcs5xEwI0lRMRaIsYOG
UrKG1FJ57bTNE2yN0wQfhHLIMUFDx6xLZ8mTKElQlar4yRHeRk7WmxDBWmIWGsSV17kMa+TLd+B1
hPM+NZDDMhO8AaRTep6Ac6rEmA96U8xphWL38fNuSSZCNdfGEkOvG10Z+fRIqt2ptLtpYRAiGFcY
rcbkpjuLqtkyEdu3HfBDYDIjDi+bEOFpS9TYa7z8CwtErQ96hx3nTWHSXx1VJaEESSqQ6Why2liy
WnwsIkimrR7vunPqj11gACu7OcyZ2wh1/bzF3TIzOo9VgUW91kt10gOcN8fAoRGGZFJOSXOTud6t
PU7lQoMKvMbNDkJLT89FRjJhqcaVuXMk3NxZTtMZ5OCm26bOrsiU7+hNakcoVq/hhLMfSsRCrzBC
RKbxAkPrQKmEzCqH7DexUBN7T7ee3gOSfWj+iW3TnQnuDU0VEkThFFSVg2C33ItYjwiBUoCECvOk
VxrYDQtYWIfzLxHPAj/DWCP86Qi3WMZpUmCUiEBFBCUkYS1b6QOMU1pVBK9oXbzwc3GwNPYRWVWE
eCWFu0NceCWk+qE1XbHIHfNDy0x8W1ZuYvFzD4Ss3Oi1yw4ZHuDMAxYjBXyzOMNzGYNbI7sBm5cf
YGTuQq1djoqmhY0rNejIhwqIA5hMH9R8fi2M8KGZSCKzMuuKSuBHRin5jN+s2/SHE0UfZo0Np5/I
qmlZWcwUiahAAdIlPJlHuzNfSqNAYECmsHUrj6FGM9pHLwvRc1gMulvNMIhygnFiBkTWzYuo2ZGk
kSPGX+h9m+w7z19Nwn5FxQELprRiQs1wNZZtx7R7TmGLYKaVY3NNeFECwGN4tgxNQ+neH6uiMxch
nU8Msz1cO+alolPbVITV2kPCbPr6tK3L9i1jAoyKMbxpRnz+Ee7ENgzUAqseWUsYK3eXZ3WoL4D8
tVvIG3vKOcS/TH6xKwYTnrRim0ud0TKKAg+f1JCCBDs3w7Rf6gpnQuiCY9OpGTtQLLrUr3ZO6+PX
ELXfzaEDifnlReLxyh0+iWtz6J01vZsStllFRbHQS5ysANQE+xtMu30h1mh69+p8wFKOxQ5IHKOn
MZAyADY7H872j1w65DTzKYJ0yIDmRm+0BsJd5A8hkeGtnGVh3cIKQIzKedYXiR7XO6sE1lKmZ9lH
RZJhFzqHPI43wq808lbS7x3YpqXyYwxSXZvv2vNJiCOaC24mgQ16WrsL8F5ucsgNAc32dIA/k8LP
pgl0/gU2gVfQarOZadfawnHbDRkgBPv0nj43lah3lwf6giDghbupNAsaSxpuq8aSSNRSsC9JQP+/
rJxsR/LJU6V5PZEs/HR5iS34dZgpbOdVugvzMttNaZDtnGF6cSwWS/AiJLocu1i2tl2eY+Gw/0bn
s1ySYYSxasp2vL2M6Azu+SYF2eQw8Qd6smv8Ktlh9Ux2Rh+sJytoNnHWPuMNzVf85F1dHvJJNVCY
jMcs8VOGE6T/l9cjsiCyn097K1pSplObEswJmECcIZdnLtGcGrLdyevlqpZGvwEFvlZVSVZTV5VP
QVEPq58/oqwmgEFvW+S/FnEfAbs8B0mEFka7y8MIWGc35E+YG9OfLzuNdGYZpp9FPxVJtmqkSRwJ
TurZBfpQlfF3g43pkmaGAzOjA0ThdwcoXgO2ihpfFimAOANZTfd0PJnXwJy1i6QxtY3BNw6PNow3
Bju4pegBu0yJtggd3dkTSsDDgI8gcnVIVlohuMljBBu1qkhi+jE5hrejyIctIa6qeUW4BV4YkASY
kMncInneneAGwKuS9B60kr1qEutvfQvzzmgYWEfdfR8hHAxOMCxjL+RqavCgu7De5gRzo1fHABGz
H+EpUuq83l3wOfblVdcnDW1G/FB2dXm1Pf+WVRrR0vQoVYAkXk66HgAf4XU06PCeLr+n2y3cAkQv
vHx5uPz5yzO9x5EaucAiLj/+PM7Px8v/Cug0g7ShVfOfL15+q7i83cvTnz9Xyl6InnCbf94bxCDe
/OWff74TbJRPlpjUz7f0zy9ik7WXwyCfctGFrLnrMLuKNWtTWwPTtF80VxnGhqvLs+T87J8fL88u
r336PaQcyapts4fL65eH3q/EWTv733+KjA9rBS7reHlpChMyLtP8e91k/5e981huXOm29LvcOW7A
m8Gd0IEEvaSSVDVBlBO8SyDhnr4/sM5p/X36muh5TxggKVISTSL33mt9i1LZBU5TeI65eVz9vJhT
Culqbni3H4es6TIwvdGCNmYEFRmJWFRbCFdDQyxm1Zx6VTHPaCjtTT0j/89AoPpjoYWbenRcXJfM
Asd0whNsdh9jqgF9izBBk+f1kxMRJk4WZz8T8cEoynnjwEW84eBsQZ6X49l2qcRrhtzY9xlmt57m
mzWBiQMCKz0bfufqqPqgoxifujP9+40imfYm6g+X0uUa0+qgzn4unK/s2OKNYCGHfTE7BJYYJJSb
rD12lv9u4V4KS78jWEH2OSbkYcXhG54Z1Mj2rOww53zznBuGHgJXmx/hGOUBAVzAhvQFGBB2gBcp
6SS4sbS3E7+okgPcNNtXPeu5JM0DRGCzp7S6zZOB64pg1jYiUHageWJo3Ylcz24NiQE0FWo/ww57
HKbjyhgYAieVtxF9KdagVWDN582P5BnmyT0x8R/XhsH+KboZ1XjT0+qjM61tUSgEsU7J774HhxB3
FB6u0W361oQO01BVEHETjigsKOxoFi0p2mIQ7JCAKAql32pV5QKMrb+O8ioJEAXpgHU+cl0ssK53
c3riuUoAm5nb/Koj+aJ0pHpJdajXSTnCtYm/F+lOKQSGW3eRJUoTYE8stkUjfacqvWMk0CYk7I0I
u1T2Ep5LSfBc3H+JkW89EbGKfTMJTwr6lCNu66mvUCMZKqR+0sgzL03WiQRuqcJ53cgk0Tg9X9L6
V2UCo2gpgXca7JtVZlU5qFis/73aO74XCSCQGdl+E9Z9DSyA3oqMtpaWXRTs/Ps2nH+jccwujllX
AWEXx6IfE3Rk/XA3EJ4lRf2m5HV7dIBoMeuQ7HbMpjqTmru3elM9TFmyp/X0qvAnHK0lsqAOe8aA
oTtu54W3UTlpuG/1+jvVbb9hhlP5kaP31wTSjWTLVyqM5WsJ6q8cHYEXiYx6yDJMFAuHgrCidqcF
VmxJJAd5MSUvFDSTT4hlD6XCao9hjweQdEr2cez78+loC/tLr7twJsjXBcqytdRNKgvlMCOoXz9g
7QXohVOZYOssi5p9cEbLNkTfPdNJRBUVf3VSgsDy2Ug2RirEqaM/1Loos8zCFevailCnDy7W2joP
3B9ZJcW1Cf00FKROWfpFLii7Fkb0PlOri6qh/ugtLJJtHI/rdOoL/Kut56N99bCcYiDN1R6uJQh3
rHjqRTLApaxYz1ryZoyISxM4PZu0onCKKzapIiqBQTQ5Bqq8pfuRLDkfw0Abq5z8qpY3CxvuNuZJ
PPpcBynBZ6rtwKeGhIwJ7rvMXf2S64yFMxWPd2QTixdWLMy5+n3RgNWKYDPCq0NdR0c/nz/IDPiu
VMlXpao/5DCaQGhnZcVO3ibOFrlWMde7CMs9XyMe72FT2ypa/DNOwt0I8BHaTFJt4sRzzvEAOiEH
97xqSuSclmAmTd/vhM6J/HIE25w6TbgdYpwge1ezn3aQjEN9+JUk1XRnBUQI00u5Es0IGShLSf4a
FifkXNgHhWoO8592LKjdI4Llj1rPBsxQ9VdyScNdga/lUGmSmKBZ8fZTHx4bSfJA5KXxczcav0Lr
XNWXNmWOo/SWsXSC0xvYZu8cQwOC9cXeDHvz5vEtGoxmAMuoXZ1IUMR5fcGM0vFtY0KWyUb53CwX
A3xKk9Zc2TlB53imr+Ava706O/+50FkbO8P7CMnRBpFN/pYKYpJgb6KySVNu4lNVIlOxyAt1GAc6
jABpDsJksIZMHluE80cKynGju8wviog0ABR0uEoLVqplN6n7logOnqCzQvwLegQFrHEXDdvScfb2
VCrwk8AZhZgex/K7qaUavm2SLQY31jevbV/auxwRFq2tcC1jl3DbSkTIXFmtFSB1tIiGvakuqKE5
Pjhhz3MVayUEtsp5Rd9y69atydiuJSHebgvjQ3W6/Aiul+jPONnZSdT+HIr+p66O6yRjs1OqS5rX
WGrsE6fflQ5A1jb8CXcgvVCc2EKpT6icSR2w0pumg5ehlllJpJsrXRqoa8T8nuiRuUuT8m3u0jMp
dtMxGorUZ5aj8HHD6FHIah/R9dqhvBLTSxuyyuZxZxGjG32l2Wit2dyi3cE7q4yzzjTHE8cy8yF1
+mWns0ZJvpkez2mwPF4bXr4pvrJNHXa1xLqMG4oUlExzdm36hZY35iNvJ0vj6s2uh7LWAQmsJzkc
C/LLI1LBVEQW26FYaqwFEejlytpR5HiL22OHL6/SO/easQOMCNa8C6P+mWRQKjyzz85j1r5nJAf6
E82XXSWXZDA+i+yTo01SIYwTU+3iUNZg5FGFVIRBD9WQHR2G6ducRXsTESe6G0Qf9PGobyc69WsL
9fMV7sy2NfonbY7Qz6WAE+vFEtPXibadvmLpKJ56BkibNCtNrIFkoVW0vHYVSJ3e7XanEY34oY+y
X4MGkNfQbHPFd4IBT278yOEV+eYgWGPpde01MYfbzhmixeN7oC8zHSwpsmMrHNBQNYS4YoZz4I4/
QGYbx6ZLcYJ6XrTL0VSixiIj3Ry9Cp+r011oBainLG/WmgzTW2NSw4aTftW8CjqCIqv0dleTcQa9
YuGYJAo5ZrUlGsayR32Pc0vcjPCpF0bxXJMERjyefkOjgDdUM7KdW3bdRpNfBXmGL+By5XmMk698
3ZqXzoU2js6kJJ7sQ+/T4j2RfXNUa4XUsuUqyrhi09l6Fhh9NR7inB5DQx44plDtQ0nyo1t3W+FB
jwbz+F5MbbSIAOmSONSqUzVeXTx52BuAOCu0kizSNve6Tm65ow3z1eBlXlkp/Pq8ZAs58US+p+S7
qYm/WWN/yGGj3WuIO0C760s31sVLkss9LSgAxW7+0VkdufNSEEtQqB9Zd00R8Z+a4QcNifacpdi0
uhxpZVx6QVpIKCvS0LdpMh5U8mH5dqnYNxTZL9Q5EJBZ5BeIephtse2cGhUMXD8wJKF4KaOQ7Lja
Zmlnm4IFHBGy/jMBk2RNvYEKL9JgVoUUuGH3TQfeAuCruliENq1DeH4Hq50PwDh3I/HhElftTiGz
lBQZyzcnw4ZsC4iuG54s0+ouUypUziBav6urCYczTnOIcc4B7V7sEyzhnfKGPewAfJvsA3ZICbM9
zdsXtf7D6YAnealxHg3aCMYItWmQgqAf2Qc586aV0ZIPLV3zVIzRb6x1NEQdZ9hmKWG3OfQl0nDs
QxcnJVhzQiNnacu1E5mccMMpp58wmnvgF04Phoc5SnrtWXU1gg7uSWIBYQgh3RY1aYh6SUdEYQSG
0GTa2olprNWhlftZ5OEBKc9hjsFV5m6OrIqVYhD2zqBVBfZZrQ8is6aVHU6vcaNZRwPHwqrQkTLH
Y0HqnYulfmyT+lnLibe0aSlXqFv82gapxqCKxPSFpeMtlmq9aaeNw+BNU9sDK9KI9MMmXQI+55OL
V1tFVt1a3m/NDPtDT8Ks1RpArqeETd+Q1nCRXU4v5KAtEenmRi1MZasD0tUyZdoVsoGFRrl8nCln
kbuGDAms5JtOi/Vgut63aAj7s7C2RFnHt2jELJJLogsZtBdsLhw6KjXVHRWt2KuItY2xKU/DFCCc
pvBLW2IyY0v4RkJsU0hifW6PhzATuD9bZ9oNpEhvhuyWpo1zEeBNEZ+MX9QWJJhQ3rSRqYwj7unU
hDsSMH5O7BVPZUXhSXPt5KbhvM2Q4/i8MeFemG9hZYWguULlmz38Cp3SftPSn/UEvcqzxulkur17
ECX2cCTMnNQzHO8lDhjNLL8U5diewy7Tnvrhpc4WKhmyhHOcutmlAPyxppXvZwhO7kVMwLpDCNG5
zy8WuX73yEU17RaQOkpwJ/eQHczHlAvnAsmQDraFeNU2UI2SiBjkQOBo/4aEJBQzbqLlojWjbiec
GRacbL3LAi3SslMxqeAPwDWJeX6p424BNM7TkyCDWoF+tOplyvjJMt+bdibTbbmgbbeHhfa7rmCC
AhAC8ysc8gPaCTNQNL3MYTqeOR/0T2avBrEef4Ptq9O17pnQxKjSHAITziSnwIkaFbFBDcTLapR3
SPUAERw50BqWzNhn2FZVjvbZrUkwYcdQ05ULxU2fNxLuANpFSP3GtHVstdxBuklPBvGbXebOx5JG
8TbRVWM1qvQ8VaVnnGMxbm6s2NemcLhn6EYGhpRNOronvKNj4EWIt5N6+J00A1SPEVh8U5djYFGw
VqTBbHpIVn5TRNpGxlBkNJe2onbM8qh+LgmubVBLYVoi8gH/B/kMO2HVRC8nFvv3MPbWALPAfbjl
LYuNZB8zYKADCq/aqN8ZvrOKmGWyG9O02NhJN10NovXw7NukJOah3JYyFet4YhikWT/QoioHC4AG
RL0kQG8gjo8L5ZFRPfLCkJZQ3IuJpAeENy893/gg7YGmZVIFEpy4X8sw+q1g3rzloL1WVE0HxFQg
XENjYMsIv24GhLKZBhihldCZHDd2dCi6aFyLool8Z5bN3qrhHYaEkvjTBGdHAXEQUmLGUCE6OIN+
N7A7bBL3fW7ncy6JbZiNQRxHJ6kZipTvGGM7PhJeso0V7cdkqux/4XYFMPQTP9XcZpPaxV2fpbgU
PfG3YVgdp0nTQcYa1q5kFQLGkxFJDD8L9VD8NrWKxiIJktNQEPCFbspWKIVyUNORuFrRd0//aJze
ePMqcg1KO/9aLUEpozmmX+mr12RKrpvBtA8U1jarN4Y/+FSEAxjEcsfF8FJoqThXbCkAlvrS7uyV
yzoKadWhO+BnXZ/s8di/lHFcb0JPN9aDA0Lb6lwb1m0nD2kGcLoDgXWRR7VwfrtSR7zZEDWsW9OL
aUMJlJ1cAXZArKAjQi7KktTxrqPucNEJSARvSG0ALBFwETGunX/ZgIJ3FcNxqkcCh/R2akg66tbM
JxC+YwbpoqrehWkuMCzAfBuoirIOzmaHCI++1kwGUbmwMACubuDOf2/CbavBycbpsTe72vPzWidd
wqv2NdlgCA1iua7Rmfp5OO/7kvDwsUb0ntWbYaHyuLVPpKr5MagH/COrjE6/FSbGTdG0PggbZV+p
+RbI7LDSCf8s7FCeRaF8HYvxZ6TTCylkJIGhTzBJZlM7VMoEr8XxzrWSiZNWde4GNVXBQJMhaqNp
u9KAUcb5fvnqQoweC/L7xve00tmmOEFD+DzyKxBJdtNwqneileml9d5gO5VMxLYMcFQ7A4e8HepI
LmnJsJdAX1cT/QFoaleQs7nK0vi9kQqdWnr8FKnoeeqJUm50L7mYp6BWM5+EXecYWTtNa9GOKy35
pyXNL50Y8D2h7zq4Gng0oQgLpiF5F1RW94t+uOq7RtOuMEoP24EhGxmF3xmT2f4UEWs/Klhr2AVt
Ix2ecWKrxwK+6Go0ZPjU0FyaRua1EvfCUem7mDKveyJgGsoACT+EFSnmc1d+d3QzD5DB9quumLQN
AQLWXi51vUJjre8SYz9h74WIi2vBohWO5zaljd6wcyyct1jxXNqLdek3ajxumnqGcRuODtk51ZE3
a8TXIKhNCGy49qUWYL/LV0xVB/ayiMQFJqkVRihzHcetcSLZaD4UQ3EjqLM6EYlF56cFB+047Dnt
biR7j807iereNU/ogyT01pK0sVZE/rywgxJ8WA3EMnF7MFxoIyZefoafERBC4fmzWiCnGKGsVg7k
v0ZcpDO/aEzKlo6UExBsWsDcqyZqal64gbD7M0jvkJan9kJyVhewwgXmZGeYbobvcklxIORSWbcG
7b14a4bAHfWG7VtUaT+A8uZMOcpfLUW7P9bAo5XqdwnC84TEzt05VvprIDYNgUyU71Ms95ZLxoWO
i3BHOtkPXS+vYfro29LInnTmZG2M+VfyqfYU1SYHCYzO6DF/Kaq8hQpUK8fWStnIYi2EYw9ymt70
b+a8FFkF25dwTjlv9zSLXIXoyKQez0b3jR7GOmUj8uYMh6kT0Hi0juxzK+XdAZm+rmMQ4Bj4A282
vguHdM5EjbNgrG3QRORr6UkvD02Zkn4gWErYR97L8ENzRHVXTWtCDeGKbVmnqW9HfDMdktDpOXoU
1AhUAccTPLOcWAvvkOXD1y4XyTHqpntdAt0STX3KcRasU7tiQjhTD7stMqwBvlNUsR9IcppBU2b+
DDVaNGbW8S4TGFU5A7A6ayTKq/eMwHKVHzlGYpJS+P5S/C+1lUu8Ev+eObo2/pGm2xShScInI8er
B5/GcJB00aGNNmYTGr7DsCWL7SAqXCD3k1YdXMXOYfZYmNbNr+qkuMeGeBcMrENycMxLRZPFUFhx
FOUeaTDJB93jE6ATBjXkBMSQrhtg7Kv8elbtdcX4aTRtBvrkaqMiAdsemx1EpOUiH6xfNb01en9J
s6N5kRyYF91CtzbJKzF+sKdUf+bCvFuhGl/iqXF3GghQpx9Szq/9Appy+10ZUv/gOOMNbsOcWtPe
029J3lKvusyDHOE2W+e0XsZjXfRCFPPAhilPA70sDk3W5kGkRuJQjtbdKB0Y1Q2L1pw1jPfWC+85
6lc5Oo+fHds1Kdy3MBdszgcj88clFKfwlJF9gPEldcp9IdvvetVmLzUtIZ9xGQqP3mguhRQvbKrg
aAGTy+Yyfy3ZI01xZxx6D84fRnBydjLKtDpuWZEGc92D7F5PLgb7JoQz1+lxIFTOonIMqQ0bC4N5
m1EKzLgwtCgNGoAGJyRzu0XIvi3HyL23cdWvlbFWd9PkfXMQrq3VJYTbJHZ7i3VLrvOq2zd6ZRzH
KbJWHrVYl9J+y8Ai0GgYtJ0wqGnmSj17s8Z50Kn9ImIWM2ULuYxC92x7md9WHqUO/nLe4/Dpkoe5
vUs9STJew7e8rXU6NHEZngt13MOJJ76IvfShh3aOd7xF76Tnl7jPlf1I5ntkUZcr6dNUOZACe5K1
PSyDcYp/Qo+03C+YUzKCGtvDXJuUyso5rVpjbakmLGJtrg9dSWSpi8VrQ5QzPGzqtma0iYV2lVuh
wf/SYQ2XKKiuRa1cCpIYDtImoceLItAHkLzOA9/L2Bi1wCoqxCZjCAgBLVycXeLOJFk9t5JTFta8
PX2n+3DbWK1KNV0/Fn63p5p0FAIzqk7XD5w7LsnEVlFtarB56dXQafrOZr/JlbQ/8mY6fITICY7q
Wt3XmTzTlYc93gj7ObQZTsRCf65K9ijhgPioz5gM9Yn2AxJheUsc0rSrxvzq0mghE6blT8LfsS2b
wnhV+33X/+7qznxpDLW7uWlHqBL6Kephgq2NCA5zHv+ubLv/XYHqta1piW5GD2splMLJPJ16xTYO
rT5mZ1c3fbif9VdOgyUaRJ3gGruKA2kIuuMgti6QJqNdGFUQ23q5ibQmPyiM0mERv7SJ9wRnjg+R
SnU+VUa9xiA9IVksIEoLzh9h2lnXvp77dQyIoKKVd22Wi0ktctyyYryZ40CqzaCaX2ZU46t4eMUn
5y01LliNIb9NtTHu27H+KOqsWbup09gU/QiKzGm8DZ4WXYSqFowbyDqg8qV14xwt+pwbFzMD7Xsy
xnS1jLdKJEm2Tlvr0LQiwQSAt22u2fcLtLQpm1p0cBUMhY6iTh8UfLxR9k2ztCvuZMXHthnvdIHI
jeX+m6PNFjvyqjsk1RBtukRk21nPbBxUcbsnkt18zor5o+bznRCk8GJ60tg31NGrjO/yrPbqdRhZ
flInQ7M6D/gfE2h4hViELaYrGa3O4bEQS7DbnJwwNGYXXTtBl18+fEaBgMS7d8RBXwe7EkHW86nD
MdQeXTtUzz1Y44ve5ge1qZ4NS6H9jDPn4ArBhqaz1rrDjkvzIuPLOHlPNPu7oHfjjbnkHkwECz6j
EX41B3dYqVmTHRs7zO96yxe+Mrxk4xjAUye6eWcvrWj+6Rh0R2iZJ2a01Fh1vy88bdrJtNPvpC4t
pmBr08gcODZUzotU1bPGmrFpZaUT6cRZRMlp3doRFM4JbdPAAMvK54q+oOyeIqVS714ctLaP2Sr/
mdGeWtuj2t7a/lZ1eX7KMRdQeGbaO8JEDNyaQGDOmOGNerEfzmFtul+NtKuY/nBSBIkaszt0mC5F
EUFSkfxejinSRbs2g0Jrv1ERqEddcE7wALCr2MEdoKTHDj057wqLU5b38W0YjZfKZa9nwq8+PS5c
BlQgN+Q95fx9wwZx1wwYpTBCAjNtURGBhz/2k+esuwa/UWuBcw6jgU8tF1FHva3MsGlzSexWn2mH
xrPSJ4jgG1slz4R1cV0Y/Xy0aWDsJzsaaMkUwaBgC6w9I3oVCW3XqGjDE+96iYOxoQFtZuU3Aq/I
gs+d5F6UkjgYpqOvzLaR6d3p7NlmdtULBHdFF9SuU78WcqmeoQuIfq9gGzqbkfolZKD5URkNp0DH
utmSTl/fqjxrSOg5U6F7NrAZcrtw2k5QojaVLC7V3CfsnyjRq6xWzyq9flD38rlDoMzrWiZvcUN7
p3Hxiw0TwF1tMqhoSRljE9oT43iuMyjJBapM5lAei3BqhTdR2N/dyK782O6fdSW6ihjBrczK0Q9t
EhizkF8jzPxuTa57ZE5fMQkeUvokebgvc8A/5EH39wF3yYDv4N0WND6zLLlruA0ZlOj2iu8kLo/w
gPtvZ7e6/QsEaGaH5HnRm3pcpJbmXMzIVM/QmDbRRmEe9E6sljiSHsr5NSvV9070EpFa7EIxRt4n
29jxc6UvznWSot22LPkl5sNNszd7RUyV+rQPKanmyCFuJtJAJ3r1j4kR0ZRo6ilOQR/UrmcFJGNI
CjkbfWfLqN4ojJ8uUqEvLS0cdgNWs3YcV6CpGManabKro9KFv0faQU9JmM67ukSo4D36VSUa07KO
DWY3tK9s0RYnd/pwHIWMXsNA2QlURltDuJN+0y2ugyQ1vlgzUNhE7w0Iq73xpdHUv67aNec7aHHT
TuS9JOEPWXhOtsaBrBfMAkX0jRyB5EteP3m1V732ehg9DcaA5iJN74QQKFfAB34dhy90daZTa3gx
8jzPuWdlGL9qj1mEHOuA9ACi21r7Jc7nUwdxnnZKNr1kC3oUk9lR5IgwKHOM4+BgiYo80bzPISMs
zAV1gDez94Wg5+ChZgMsIL1dJimhLUTY5SIvny0x+m0xuPhL8vJiTfggS4NJ7oTUfNsDFtwx3UVR
abXVRa+KD1oNrt/oKgoGfTAO7Mj5SizY0LFgwB9OCssMO9212o3zTnrUsuytp7PNhn9dV0PP/k7R
9p5mdtd+puSts0h/nZg9dCQxPPGHfUxCQPNEHrKVWTzsS2RoK9Fl4QnZd7dlqsmANRT2NUNR7JL/
0Mvw2EdseItWfvB20iCM2pYPkjQIkc2WU7Fm3Kh0zRtlpcTyYx0LxQL5PFbZ1nybyHN4aSJFvLB/
i1Yqibu+VbM/Gkpq7IHgoIs10ijrJudNGqr8gsSWEtcppjujHe0yh9VGZk56xsJhMYGcvgm7086P
C6XXGPbggaR/wW2Myfai8XrfTeYj71UeoNbTnkIrSKTM7jV5usewGFnTNMoa2zFeZu258xT9TfuZ
t5LQJS96jRU9ukIUeRttr97kllPhb4uHqxTtcCX24oQDNvQCkDepuZrpG+zKiS3qjPGVMTEhXy3p
Gg+iwVHNZs7KBvRtq06AApv599RDezmmtfGGTipGZPfc9VQkqa1Fu4oExXPcllfH7JUrBQMioLin
xzOn4qhFStDWvPNAU94ID5B7kwTnXeb0X6kstAPGMeNIyy7aj6NW7LwRz4zI53LroQOlcZKRyUWp
GjtbPQqbTYV3DreZeI3piq8Zdn/PTT3+Msub3cXFFuP/sJ1b+buvu6ep1twNvO1hyc0J+sqwgMdF
XyKvUY+y6EzCk+BZc55w/UE3+z+Gy/9PNP0fiKYGvELMpf810fRL9z3+P2Ls/zzgL5yppnr/Tky8
u/BHmR8Yi1F2CSn6j3+jk2j+O+A/HaiYagIIMfG4/gU0NQmrB2hgu7bq2cgUFtxLW8Em/o9/MxxY
pyokA05HlgP24P8NaGq5/3C1qi5QCwMrvGqDbfBs4x9O2qoBR1NRuZ5tTUEZk0UV4BjLrQGL/e9D
25FoxXFfNcGfw3/+gJn7nPadJXQrw48LeP5GIDnpfB7MJyJN6KAO3mtfkX4pK/OErzDB26fcYtYW
6nT3JIQyBCbcYHQ788dYKcmtnPBhaNNEZvGYpbtKKKB8EUet7DFarOX65KdOdCloGgRDnH6Nlfk9
1lKHDcyQUP0qBEYMNAgY6+0KhC9rzwTgkTfMfAuJJK1NBnpWj//ELbyyuj4OFa1y5+fHoVmQAHF0
Z06pZCK2iPOxB/x5AD60v1+Kf3max6P+5VV6/NTjRtV2sdvPmo/SgAGTw2oK2BhPyfvjMET3tTPN
+MVa7njc9LjgrFEFj2Du/+w2wnkoHR735Cat8z+HJm4J+k3LIx93PR7+efVx2+evKR8PfFz/vw7/
+9/+eKLP542SmnSoRIyHbhA1CVdJHTyO+uXq4+jzjjZT/7rt8+ciC8Epnk5++vMhn3c/HvK4Gues
87SM1PV/9sNAhef5zz3/8ox/bn083Iocfs/jkFSMfm7iP3/sP/6mz9/3+bd//l2P2+LlQ6Gw1GIy
+vv/qQHx0FherhP8qq+hJrDHgySaEea5XCaLxHowiaf8cwjfqwxgVQc5A07/ce+fHyyXOx7XHz/y
5zkeh39+aLn78+q/3E1nl98jzayiw7YcPn7qH0/3uPpf3/3Pv5K+TLRiBEYqn5fTp04XvTeyh7/+
QvYVqMe9Qak3otMAETyuVw+99fJDjx9/XJ2VOA2Gp8dDHzd8PtNsdzzJ43q+PP3j6POR5UOn/vkY
l7jGlSx0QmnYZ2LEbIJOK5dEos9DGZaCAlBvgsf9IxulTW156mpQKBSRRBKmINFi00LqN5l5LyzL
op9dtEGIkCbAGXJypl7ZOd0C0krGNb4IJPRuEhbBn0NoxujkeTWJsqn6vw8ft8adczRTyAiPa4+L
xwMfP/d59V+e8nHj4+7HD34+7nEbRQU2GQJKdyCcmV70aMp7lDXMbcVxZt/BSpGjrLbItmF0g9GD
RfxxYZA5SI/hsZ5DE60DbelCVJXo1qb8O5rWdEiTI1N9k03NZTabF3zxTCB6gQLcI/sksK2TKFBF
xSn/vbv834+jz4vHbSWTYtR57LiI/sBoILDErYsmZWEXxpuZNsydoXnsY9EYfhQPY0CpPAa5rTW7
ZNZekmIccAhFLQkOffji2da9TUJmeaLrAnoyzJcGgtYeVwui6s2O/0Knfl5jFZ+DVB+6RV6Aojzr
aZnaCbJiJoMshmxJfaxLu47J+UGTr5bRfzdcqe2KNmqOaFzro4c4eY3gmTOEaiAd1ebnkDQyG0Xd
vmnmNmAm2gaW4vx11LrC3ENfWhtlyWudiHhr2bD8prar+EKzBLe1i5jwcfh5Y0KryBjieTcuX47H
RQwH78/R521EUeEoLMzLw7jwx70QC6h2pXbwnHwCPAUeK6BebsA2+uiOCZKqB74CE4kosHWoDxS1
35RC3nSUT38+iMbyzn1+/B5Hj9uaHEyB0+Mgw9F7VKoqR8LOt6Ce4BVYglggAk3+vv44anTJaIOU
b/IBDFBCTj8GWe0s77CB0aUsCfFNHtdjl7vGJuRdGUCMl6bTmRipZLOZVEQo0h0Uba3O5hj8Oeya
PcFE+iGe5104CDOImAGtolq1AUQsuAgEYFSH7p+LRh5grHFCXjw7nWjdoDVm7Eo4dZbOWkTZNuPy
QeamYKQdtwZfZOJDR3Y0e226t9h9n8kcNuJD+zx+c2Mf7wTjFZpS82u+Vz6qmDgJ7GBrFR+hXGe/
aJZltwTZePQuoY+MAEf2k3zf/jTqS4Odst3r8QbMR0/rduv0yRZpgkWi+OTsS2rQ+RKpN23aNuYv
GZJgvjx1KtYGUxvSKcdNR7d0g5pcRdTPoA3yKTLv8SjdfR7t4nKTehu7eo+nQzH/1tG/0XWq4yAZ
dlZ06G3SxNdLQmu27hm3DCYOc7qXCCeoH9+c33Z9mKwvpF6AqxDaXqTnClu5AYn9FCKV1aFiHM3s
VMZnoR5ocrsCq8qW0QQIbpwLM37w2vBbXk5dWcEVXpn8WckZoLT0Doq7NpjtfYx1y5yA3Db5LkZg
wVueMayvC3Oj3EFUVeRpcp/K3B/kW6HANItudffLpowP3CN6BgIC3d63kiAFSzJuyvyAMxKL5N6U
AZnEUfYEXINZbKheoj6w3X1boKPYG9+HaMbC7JMDTlCljnKoPfTNulIvSFvafkXgZ268JMbrnK+g
JkUoVtmj+irJkB86eb3v4tVVglHdk+0ODZ392lU7F+1GyfehtbXjbQJIAK0BZqLX9Dh62+EaJRvt
S3dGReoy3l1nIQXkKuvQDB9Gg97HARWbJX53ixfsGFVninktIRl9Z88nV/+RzmypWSYlmS4n1bsT
OV/Zviv8eA6Ec0NinSZBP/O9QCWUp6s0+6gikA7niM/RsQYfPK9T8s8jP+V/s1e4nVGwkiYGBZqP
6RgHdbRmzE7AqdnDgDtaH3xnTetXPG+XQbm+cbtA+6jEvcwONR46dXnBeJ2UxbNNE7nYLBY995CS
EV6skZkgNefJum/V/2LvvJYbx7Yt+0W4AW9eYeidKMq+IKSUEt57fH0PMM+5qs4+Nzr6vaMyWDQg
RQNs7L3WnGN2e23Ez7Aq8hUiIIFMJMvJ4yNB6qhB6IkZJjhZUuJc8VBeNcGT1JuV7mZxo4Zug0pn
49fuiMOxIMzJG2qmDmRqz3ZTu6QQp5gGDhSBbG98H59CDAEbyUIs/NDKWwpLdt8TnLCa4tVIkJUd
6OhO003XbgeqqRTCv+N3HbwYmTEwMclqH+TrkB0ILhdvMsGGwpuYHyPjHL1qGH7mtd6j0mMG7mRv
9GkbDgWko9KlrLErRdd5zOwZcTxHbR1vxahED4sNZaV2NvmaNOuHYS8TY0NeqkQM947rJEJORJx0
disc4vqTXjHJ7EBgbp1JUcKtYwrq9oyu6otoHOvJpDbhKSfiytFhgmYrLNuvmUGiBl8Nb9hDdGMd
TzZhw2W2ZllUvC75WwycQCRoNlQur9IA7gmJcHf5zk/szMbROil7BESbosEAsVowO52N9N5u+MIU
Z6Ronbq4uJXC61saopiB7XLfvWoKMpKNkXrtprvKXz6ZrfWGt2bMeGuICDJPJBHxntBOmdkBKbpO
4qgTPJUv+NPUaE2CDgG6HYngq0J+pF/Uio7FUCwNh8XcLq7Czy46zRYBtFvhI+XnqloymwSc8ycU
5RCkIStBLXoBE7sLz+pN8Nr5ilR/XgSg7wQCU43uig6RBXM4j2p6X6GCP0rjYbHE+ftgyS18mopV
ZXqGsLcw66M6ofn7gC9BUjcCeu3SntJNe7FeMr7/X4T37FN1M25UryaI1S5Btj7M+4TSkuSNL+T3
mNNazNFnevR7Mo5lwY1fRQX0jReRWtRbmyblXOf4QMRDNyGVjlkwR9+hFG5YursZ4vVuwj/CorT5
IC+trTkx0Ci1lUXyjxwC3TQBr84022rxeOvC2zTvllCmFhNUvOtSBITrvHsM4t/D9NZD6mA9aUfh
S4bnpG+PVMvQzjsiN8SV0jtiuk5NYoPstMLtftDJYWZkiRABuREpUOVBQqWRgNkAxGfX2MchCQBH
AI8bgvu1rXahvRAZ3n+ZZC/a5/A1Uve8OogC30blAzYP3mR4051qPVzxDyB4m1svj21SxXPW2a5S
eSRVkf5t2FT2UYx27k2sbN3Rd7Ij2PEKP2Dt/tJip3wpJ1e/kHa4VR8QuM8rAHT76aLXnvLub9oY
d7hDxQxYiYd4X/wqGQ6egxs6LPHROCEv4J0TtlLa4ctouT7I9sYOntSL+VVugmNw/K5fOsHWIKLY
KKpqSm6AJdhjuSF4ALfw5WMvcPwNDHQbaaAj2RQFr7/sb7TVv5qV7m5DUq0vyinfyJeJQYEJwBMm
A46Y/CV+QcEJhqd+0a69j3/bRlo8lp5/g7XO/+lRs+lQQC3Y6iRkrxU6BDSTvF5+SqOVGa/RyWg+
jgcMTzbaxdC1mEIVLlBKfDLblD0OoC/klPdmjSbRGztbFNdBc2W5hInFn1GorEgv3akuaGt+Cc2p
1VWfn+adQr9acj/xdTvoYWWPbAPpBSWgO7z7gaMc0GxtiCNuTsIvgCIYrEnb/Ag4DLJd8aBtsgfx
KdgldAU5JdgZgVHxCV1Z8VSsEZxl6+jBfEOexWPSS5Z48IHnT4N37UFqiYnSLLao1OD/mEzbHO6L
7NiNHlBCa4Rf8bW/iBxhlIlYPT1JNww69H+emxNUslV/0Q6o5/pLsocH6bKzU2h3VL40RzsgFD71
l3rrr9/hUs2H+VCdlJUJ5XgjcBP905HDO8NgganuAMqqviHpRVu2mpkgTPkjWxS2YLPSOaDBeGu3
GjlSH5Nn7vzde/MxHrLTiHbdRrvq5gd5lx+o8c8r8vOcxBG81LXszMYJdvSdzGYTF0viylrJTnxp
tzouz1tyKm/Ca3Qd3e4jvll2fEN8+bt6Hrxyq9mQbhK7fQuoIdv0LW40YnXU6jQG2Xtau3YRc3y2
L4xk7Dp8wyrHFeJ00Jn2woAAHneZr/XBDB2IJCdho7nGQbthxHN9J19bl9yJVsabwHOhm9IHcua3
ziF31RYcRigRopWtvwnKBuMtJ5e3jE+1DtZMSraoAOzmOb61h+F3cjLX/aH6QNRfUPl6FX+/Zqfo
Onn+7/At/8o2It/EYlvZa/vuaAnOTLvtMX/sjrnsrLp38Sl60AsHwgC7FQdVZN/E79xlQ7xW0xOm
xtG+WZ/dOxFIqkdX+iHbmB/qU/02nRgIGSDVj/oNYoMznPDPjo/JPtnLT7rTX6oH9SnxRGdRtMpH
Lp3ZFfgDn0iWGH1WjZO71Aq1A/onp9iFr8tOtxFeRqKCwXSwpiWp+13l6jGySe/jnWQP0iY/c0rc
Vd/sq8SU5vZ23ser5ok+BmNM+0IrpThydkq+7/t9+xKfsRPyb+Qocsd9xu8Vu9Dk4WBBJIwKUl3s
e3PLjr6RF7UvPMbBFIHglPYLUoGvBtscJyy+JvQPnDM+58/4UQBnmDg+8sR+RaChOq01kXQEDhPh
UwSuyTCqrcYtokCOlgt6sM24HflBptP4Vb9VrEBtZcX+nt9oeim/AsL8nOJZOM8rYsQ3aAW7WMJ4
ZovPg/KarMUtMX5bGva53Ver2VN2wlE5tmR6Gtfse2JqB6LV+krIuQ6wbiwWy0vyAsFLt1bhw3QV
18Z5PnTTQ3Ks90wptDHhWBHfCsfy+o1/+Y4eBr5q2t2JLRFBx1R5F5+jh/llvA+A91HCZ3bLiUi1
m6fim6hRBhVUuZ8dT6xsWGUF4wenwc8BGZOjPrfb3B23Eku1j/YMrecT/hxSoOFqQeH84Fr9Fr5q
h/5M5i7vej4EsdNce+TqSJ+QtT8aL+JTfU5KJ5nXxHUwP3iXPqt33iJOkQh9w3c/HeYXToj958zP
GMPtWAZjBjamCMMRgYc7eZj+sN7tJu+z3zDDY615VU7kRti0E53QCbz6zFjKafJ9zo7DtG6e0jND
XnoejnyvyUZ0sKfuaVdKZ3kXcoQyBXKkd3GboiI9WJ655cAH5Y3A2qvcfDMy3Ohr6wz66VRscIJp
t+ClXpXuRL3KDhnGnoPNJ/guT1uPqMs344N+6G2gR0585n2PlScxSEJgWrEae4GeFHwaX/NbOzja
l/SmnU3O3fHKOuUvKAC37R6Jm3VFQTQYXgccDl7LhekgdRh22qdxozA811tISq6wJ/V3Xa2ZofLK
64vpalfmFMM3ysbqPdj1+2I9b2hmMU5ssg1EIkfaxCvAXw/Jg7bPV8N1hRtGeiG2h6N1FFz5qefI
fOCY9Z+pLfIDqt94ovPIE5+nj+mjvNS35Jqd2kPOKGj8IuvnZjxKZwxF89bfYQ4+mQ+iF7vx22fs
CtdxjzVspWyW//QRWZIdQZ94lj/SC4SVuLSHdIPMuUWH9yqmG6QeCVMoFH72qxkeOdOIz2gxMBYy
L97pu8SL1hbl3S3rhQcM8CR8L3ut/GRJdrpinC5AQ92Q6m6t2cUhL8NeMr5FrP9m8JDoE78ima/G
rb2R7BjsdPajmiO2uFovvInPYM0EP4771R11kfRMrHR5SUlJWR/dy274e9i3BulfF3/ua3BgoRui
VkD9yVwaCvdr0lKiul/7U40ypW5VDPEDqxCKUOpSTr5f3CtRPzfv14JpMG0a4egcl5ru/f2YYrrr
QnqzgyE9JsOMmZBky8of8GggS5faxthKsNmAb+0b4R1SVCjN/WoJ1SZxK9pMYhHsTI7q5e1HwrCR
DLIZRTE4y9Tk13UasABeLli66KKgE0KtF7t6KeXdrzWNgleAzEwE+uWuiZeqvpQudXhED/+6mrQi
JPBwYLhMm2KbhzpOF5MKpvkUmHXmzYFChSTPr3/AG+D2kBkt4I1JqS61Sm0w0qk43Fkc4xD2uzCU
iMueYMS02C9mYJdxyIy6HGE2F+O4TMqXDNT0OIFzXN3fJ1UtOgJiLBqOlhCN1SJFJAUNnYGiMOBW
wpka7aZeqDqRwHtSAgVOVPEy9oYBIm7KiJJfeinG0h65X+1GnZJGhBEku5d07zXee133fg2ROs26
oar2GTztdaxQ/r5foBUAmFVTKP+5rxS6aFOHwSrIp56SClr/HbY98MXLxf3m/UIsKVxhnjRYKFAH
vV+UggDp935V94EvdhkOx6VM+6dWK8+Y0xZ5Lm8G+foGoAjYEUOh4rlUhqf/vqZ1AbXP5b77xV83
79vdn5YIJd2MLJ/eJRO8pN58J2LzDR3SobfKAJB0HKoi55lWwniPnHNn1ae0LflcaOLq3WSJ9a6S
lHEdF8TnIgYCte1i2WYkUqmKl0vXZmzo7N2vJaa1n/OQ7MZ5vBSinkueX1FlhKhh9HtJgdNR1QSl
CGDIZrmsdsRBoiM19WciBDogTcut+wOQjA03CqjZ/+PO+/P+3L5f7UfPyg3y0WdqrBoDPnq1AkNE
Tf240bSQ3tj9+v3u+0VOrxKoERc/N38erRqfiiv8ovtmP/f/eRWlq+vZ+XlIH/IHs4PZRLKW4vRi
JCFQFbVjZNEFXew6CVUGUGyIw/l6OQb9gqNRUHvZs6TxrUgxNhaWSnzlvx+7XwtKtjJnGDiE1nJV
0atG9O4P3S8qWeBHU5u0sIuSBPP7RvcnUb0GYiHd24jLa44GpGdSjJeX+rn3z+37E+5Pvb8oAkxO
w/erP6/3Z8v7nT9P/3nOn5f/e/NRg4la1/3jX0+5/8HBANMEKqrAHslH++ul/35n/7j9H9/Zz5+G
75auZSum8/zfH/Yf7/4fn+7P1fsz/Z/v+B9/6c/V+wZ/PqDVsc7UU6q2P+/5rzf+88D9QxtN9O8f
7x9/+ef7+OvD3J/9f7yDnz8xv8+t+kSb7q1ZziT5MvjPmvavi7/u++vmfbu/7qMHQF3rr5eR7k2r
n83v1362ub9EUemswH62+Xn4P93395+5v8RfL/tnG0OZry39tlW3fD7z3oAN4glLZhPv2qWv2S3n
2/ujf90knIbmIuNz/mdD895FvW/+5+p9+4JaE26lbv2fXuK+xf3i52X+/JWfd/M/Pu+vN/Y/vsx9
u5+/dH+9n/vGpQt2F9T8f+3R/0V7tEDW0Qv9z9qj9XdRB9HHP+VH/3rOT5qyqYqSpRqiDHhGVQhl
+Zf8yNT+C3URSS0GjuslDpeH/iU/UsgJ/bfcSPwvUtNIVNZImSQjTP5/ik/mREeMxT/yWlTY+Tr/
aaihVFUmsOV/j7mwZORpfmGmNGzK7yKuKKxTzJqr3yTT7kZBJj/RSp6irDqIwDenhcJpYjTcpbN0
nFgUGCHzx8AES5GN0DvTheNpymKwGYSY+RBFNb+2ZFtauJ/NIHFOE04Q4RebFuq7EkhoPYmlSzLI
98x5W9QFax8rfbRKQxgcRayCpYI22izcUWkhkI4Li7QOKS8tdNJ04ZQOC7F0bqbQU4CYZvLrANK0
1UDwNTFiRL3QLkyN0CiTBOrqSnMUiOZa1QsdlWf2oMBiBPQEh5EjINhhIn/hZgqYZlDlSjahGLGY
SuRTXqjv0sJh1RciKzwHuh3ih5qGFz8FftMs8FYgrtNCc01iYBwlgNeeUmKU6Ab0gNwj4pGMaUOT
oAJgLo3D8BEN9gNt2JB0J2oNNRBZ4lJdeaHKigtftm2AmTD3m3mXwGcXCq1WPnULlXZO9sVCqVXB
1VJ0prC2EGzTEiE0HlXkVUE3uOizHgSoOSrg2xgAbqQp6yQLwEfM6whA7rCQcsOFmasAz+WfDEo3
0XHhzhVTJmoDfFcXEeiuudB3wb3R1aXhQahM79ULo3dYaL0VHI6upt5t6MzpCaRzQPmzMgbyiwf7
VAP9lXvfbYVdIULIAQmszdovC0QwUY4veUA9ki5b0Gm/EgOLpdCWZyhOrj/XFwPYsA90uAQ+HCF7
oVAHj5hsiRpvkU4JvXuYF2ZxnJnXoVXfhE4ELVCsFfUgt91XCVIMD/UL3JcDjHLwosCQ9UbB7A0e
OcMZry68ZICktj/Va2GiLgRQ2TRClV0hucqgluEWr1VcKX0F2lcBxlwU2a7NqQGOIzgYYCXBfrAo
Vi4M53ahOZtgnfuF78w651FbgLzi9EvRvqcOfucYipZHRAq1b1UEb8W3niYwaA2pPTalSj8YcrPt
D+mxNAtWqZ2PJiLHUNhoukUjfLrGYZytosYPj50Yb9Vk6siOpXGYVBsGlozazr6Vx5bY3fE29thI
Bfq2SoNdF4OYv9Us/3VuAQqZEyReWn5pBRzMjAV1b8rjse8VwIQCqWJxExBQBhRICQDxgTMQaPXL
gBEIBqeTtquIEVo3XWd5YsfuO/nNrTG7cBuG1eTm3fAuOZMf5F7SVqYT030wQr04osZ6z4XA2uLK
f4pHhTokjcBawYU3zPMhFqJDUbDvjliK11I/v4U9JLGwrw95q06rxh8pzQ2T06rquUgAsAHWpX44
dhvfh/XsM0qtOqN56M1I3EhfwlRa2zYJNOjHIxKliHlzQSvPIiFvn7fLhy7Hi5nHA/kEfe+wwSbA
F7sREAni8bLWgyQJrtg1piOHQ+CoSVU6qLvnG0ZIdqPwMwI0huygehwnMzkjAsFySGu1NrQStTb9
W4C8jRvDFcCET6uFDIaVbrwmRP2eCMpwU3gN2H4Q9GjBr6ZNwNcX8vNQR/qmGPhiw452UBUAx+Wo
oMWs0twxAaStMvq/U1aA9OyrgQWJSdFTLt/SztBWqqB2+xSffV3Izjz+UucsulEIdGeJzDF96CmU
S1hwVJavHmmUCw7SOAzIgmxoj3yeBQ4vJHvB2PcViRTZDLekrr1K0gmq6K1j3PYGz0bxdecEDKKK
xgerQp3oz2BcDTdjoOkXxkAjJ6uxDetrEUjbACiWJ5Y0lK1Bpy2lG/umgmAHsac660ggmiB/AqPj
r/DxrBV9LPZEB27VMHrnBArEefavEZokWTLGB5Ju3XBWLPx0Y30Y1Aau7QxKUJjz7LnNsbGL4zEG
TH+WTE4opuX/ymKBv18nLnKUEJvUpxDDM+sbXJ26VqNqkKQnuYmfMxDZqyaPqAWqUK8iMECWOKRe
JpZnk91AJoySZCFyuxRN2mhRP7lhn8teo5HFJ08ddN8ANKnvtxhOxZLe4Jtgyku7yiR9SFRXVk+I
I563jNbR+BYaXUEqZvDcT+1usNBCIkCcoP7TU9CY37utLFy1mV5xHYiQq6oryO/OsfRmeFXlZj7B
U7mi6GXV3vJWpZDet2IgXJHMhZDeRPNTIYgXs8rGPRx+MH9jla1LKmFFPIfY6/rxNSylIyc05DK1
Eu2m8pIXc+rho6ZCWfnNXsfc0CxMpGRems193pxpKcl+njCSJkR7EjCRxtpHJ3cReGUcPkpbv2lw
NRc7hEiaNb9fPg2HLmjCMxS2kxyUs9dqeB4brfjkXKO/zIb6NMm3tO3HPa7v3Mtl67HPwcPJZv2S
zOmvXsFpAEvQcNmXNrM5r3RIz7CEQpRx2roWja+moIeg6vprHMqwtsv4NID53eGtbud+HSok20wo
kg9BozpFOaHc6DxlEPorOds45VPrbIZl7yrWGK8tCTezyck4Rad8wvF4DLPKQkqmysxE4NcsLkoo
Q8JN5IDGPtC+xYaRrNRKzNd1kZAuZ04KXyxMf4j4tJcQdHnBHEJ0SygudSUcP63MLTfTa0yhcUhb
F8FKDP9mrIe1Xghrn71qW8+cA3shjU4sGTdVX2+reYG2cDqRTUPfj5HP7OTtztpIivJNtNLuJC8X
k1h9mDiTJER05JdgKEyoRwP3KIFaObpah0ReLJIvcn2wTZcwf4qMb8aSR2cuM3rXUvyeCPT6Zr1Y
zkvEq4xmpzulZSSekoQ1Xg3dI92E0RK5PMqHJnwJ6ucu/N2075NFFqRoNeiJjOoWGDLhQu3eChXc
7TXxMUWxwP5DieJ8MjcO6S3tptSD5Kxm60k3wPjkqDX0USH6iKmIKGJx7OPeyaZR2AECOxJwNzu1
0db7pDA+wgCloRQuv3GSgiKnok01zw8QmasykCeZ0o9niKVE9Tz9ZjpkUdepsGonJvk1NV/GHEuc
NGf5pZbz3msVrXUVQUCr2HKoqARa1XTIWhTWEHOQeVb9b1nNXcnY9E0evqrZKK31jEYSGW3MsQod
BahPv59s0dFjXulvIpV5tkxxdtXJZe0mefMrNpVgo5RauZEBFUEZ2kQwaKpOG47pcDIlfdqD/zIf
ll0G155GoPl1qEB9VHNCsV+HsakD2PUAie0IKuU81UX6zpIRZVJKvHaK3gIBTdhng+A4Gkz15dFf
D6VOAq1EytSUFPQrTGNVTnl+qfPYTczmQTTa5pLJdXFe1MAYbGhCz8rNVLpbAqoRAmsJVEKqKvRo
xriRUtrtmoUCqkhbywP3oIAw0tu1rgPMbDp0M7VRfkKXSfY4iWAmRGwGYlj01DDxylyWz5b+niHW
df1STjdGVuVQosZXeDSHKZPftAUU2Q5h7sR9gugBuqQpBiYJEZyk+26WHNPPVa8sORXAC9hJ5ngu
MrKB+8l4xxrqSGWWoJyLzwFym16Cn6HVnYIiZjsydRGy2MtxXCd5/0FC+lYIfZJBJv9ILPs3fDJ0
p8+VZH0aNc77nFU/LvVkMD/9ofgOW9I3ojfL7M5ThEC5Z7nxXFsaMuGPPtK2Ahb5MVC2kWYdmZue
BVHd+j7dU789jyPGi1B0AwMcT5vQ7mMS0SmgiTEi1VOzwmy1biPTqYRmLcz1qhXadavPz9qI6L2I
ZVdUaPuTloa8b96oinZVGn9JTDQ+tW52zaA9jE1JdA3iOQxUq1IuH8xMv3GmbaHLfvdMvMECNy/k
AK/qDnlDiMVtoR7DdTP4xsHU5510LFFsV8/LRjKOSIKfN+NEtS0erpVKLybT6Aep0mMh1ftGBgEX
SRbcoYoz7aJDmsgam0y0kcbvDs1jEERAZ4FvLF4+WDRUOrtVmUZ2Nasrsy4f2yJ4GeqHwMJEXmW3
NrhokEYEaUnNCPaVon7r6qVRFNrD/MFKaTYSGrPRIoyIx7WeBk6sps+VSsIVf5cFtZ1IBEsanOOF
CW6p+oist3R6iXaXEMoeAUM0rwf0W4bi24Lpe9lAux5+5HKA0OnMFjqTq0/R3oiibVGAHgmD3JlK
WihEbLP02EIuoZkt4pacVWuttTpl5+iYqU37izp5tKiI8gT7DWjNNpfexqZ5HeoGOCYK5+oDeN4T
/eAGTaUvyadSKFeTNv4SrGk7m++qYbz4YUiXK7vlXXQFHPPeqONJYHYdZTPgj3KtjuGmbIpPZRIv
vSwjN2DCApDU1FEOyURo5qN5A/WqrIVAfiU24ahPyiaWum3WP2btwrEuz0zoPRP4tz0ok1NKhoeq
/qb16SY8lzUn19kHBZQpkyuAcFg6sazIUicQQFvEBWpjaMocDXG7gr0myNml8dlTSpnpoViyeDC0
ih6/RS9WY05pFPh/Went1UCyHAQC2iDYwrVHrilk8qXqljAf0SYBzOuKhJCl2SslujhVcMVGypfR
jo8Ett/MGVFhE+30pFvFrbzSOu005O1iST2LFbGMspGB7RA2rVmdKqOi+Y19PIrIC9IOlAZeehQ/
RAfRitQgDqrKLmuity4RH2gyG9PCqdHbXaypV13okDDQvoQ13Pe0PRR1rwr50dIj9J/jiU96UDlL
j9pCQczeaZuchMk8aSpihvFWS9mlEhEJNvIumJ9asVnXmH6Z36HfRSYVwJJTpIulB0+o27eREaNB
snZFx57WS4iSSAfJiPkD+bVOs+xSj+YmgDYS5Inp+CqKtDC+D5lYEFZN2rw1gnjVzfBDJDfdzzaE
nf2C++rhQnvMoPdPQ/EpgkebhM6t++YGkj1M0rMFm0s0fBTULLeybGuq0UORJ8uCEZdy85tgtwe9
89/RkVnm+G601XPAADcnule0+q1O9a82hH47y+ZTn6lPYEG/rFb4hOSzy1FoFL7oFpZ1iOFE6gMo
r2wtxsRcLzsLGNa3IoYTbjJ5C1VQh1jaMiQEPiAO6NmKSN5Rr27HKjiqBaEn/SA440B8y6xx2KO5
hw1o0seffssDh5xRiS/5SH0q0ZYZ8JLELL22rfmUJZrXCNZpZDKRl9rroFQuY5oTlP2pSxSvTN86
If7I+U18K3nsitCLUQxOakEDxsrXHdpPQWSNrnWPDBgoDQQJ4T/9ozLfCfp40ROQZVm4bpRqI7bY
5FhYKDGZa5b/GMfhNlaldSBPx05j19ZHT+suI35jcgBKNJ7GogyRhWVY3Bh95ZGCRw1BaPaC+m6c
KDSeTZnZCMUxNIvRQFZT9BxV0LrLtGtB94VfNdzBqifpBpQ2y3aVGKRRs4E67au030gmGFe1S64V
o2sGJZIGp+xMAvKVNH4uiXVcB6QagzODdAgDccpB7lSJcKs5bdp+Vh6nWt5VorIqJON5LtmrJ1Sx
eSSualJzC0k/tdZDGVcPiYapuinzN8BYKyOuWbTNl1lVl/A54EnidbAoOikYT/T6xRqLh0ohMUaL
c1amKnmBKSpRUGDoPmA4BMKGihzisYGBg+qEGFMiHMuhXYO5epcK/YGo+ZnI1TxKz1mbbXVBXEvt
cM4XF7GWOaQreFLC0misXG1RDxZPuV7uJ6M/dErsThiX4yZ/tab5FmfSo1qCCq6mYzkLmT2A3LQV
EMt2FrMkKjSQDKRZLhO9yp/XBctAVd+0DCZ67LsyKAXKOVCVHUU2DlXWviLwH0ewUqN61ZThUhv5
a5idhSjfxypnXFZ/Igkn0wBiEzJQp7xKBP0S8QnJK2FqoK8qzd/FYf0KRfiGzpLkn4Axoh+NI6XH
E40qDvuieW6ZntdR827qwZEJMDMtfAgNyV69/qDVfustr5WL0yGkSpFPSHPaSHiQdTczii8SOr1Y
ue/4cJg3TJz4VcBFDJr6LbKiDfzudyMbu7xRkNgWnmxNL4k0oO5V1h0nCinfj3LvmWL1HSR6Y08y
mcba/FJXOVC92UtnnylOf9F1LFIksMCkJbYuDgM8BuNh+b2qrnjr9f7Zktv3rElPtMLX9N3XXQEN
uLzKZYw3SaSmpk/1MZ++UjX4HcUo+cT0wzekCCIPQHtL6chvYCmsznHk+pBnljkirAvFDXO2nlhF
oStgRq/450AwHvPBf5DkdmfGsUGOWIV8uCge2/pxRhVKLIedCsiM6Osjdmg2iZqnGylaNVSySbQA
K6l1w7zKyXcn/A6FLfJuBA0rCioL77M7+tIg0lweNJcF+mOsvsMpObNyZcJE45WM64d03hpW/ggL
i+Gqn1/rXoFkXZRr8CtYmvIzAow3IB+octrenZTsK2mm3dh9B4R2MoA/pz3BgEoqyOyyuDoU0OCj
RN206gjMFGIQDj51hc4Eql6zqseLY7kYqU8d8kap7YtL0fTHgn15l2os0JMR5EXUmzsVb4uQRSIK
2p5ZXTF5Q6VvjJnqdgEPtoiZHxFT/Dttc2pgrbxpLFKgO8EXDzPjpy4xM9LyZqUqoXVpCdKjAMJQ
18wowSuW8MR+B75taaR6dFMeMKrhqgH+a7p9axmsnNHcSQ22oEKuPciRGLyaYNPpyPSbMLixIvic
QzVZ0d2rt11PyTyAB2vUqEUVE/iZHE4o3ir1FuvWxZcqeT2oykUf1HNT48mzFOG5slJSQoPgNguA
k/z82ddwAGht0oB37QQ3bCt1E5ekoabEGNmpLDFvzi2SjpfwIYSsulSb+KoaiCkpORQAHAhdJfAk
J6aU81at6q+aoDD9YakH0hqPQR0InlrhyRA7CJxxiwiirwHNAJIMxNSpG9ZTpkxSQ1bWwNpMa11V
Dd9QNK0os7cn2y8Ny7XCakuEr/JUpL9oMnzUw0mlRw/a7akuF9dSZG5yg58Q6LAoI8iDcccKea1E
GsI2Q2MmtPRwABiwLVx+igYJydVQcIIi/gjLjCM467aaRCAM8hcVSg8JNnFWbZW0QmEnoCTwi+kQ
E4/Or9ERUNugZvVj/10bmJ5iSYa/09REcBmsOUd2JSUBH1XoPUKmnr6xhkZL7vVsrxXJY9ql33E/
b8rUalaWztuDZsFJTb+E9fg7M01Ody8gxlgBIIZNlSchVp+LEDxypAmPzbIn1zVtkdZcMosl/CJp
YaK4NlskuzrFjRylbA2RMmFnq8ED2j6np6wLXVaqkLAXHh/0Z+U2SsVziDBbvRCfvjfK/Iz4xksk
dlmtJx+o8Yc3yI1fs7rWzWyjpyEJXoI/MfsnYyT9JhMNRmGMmAcZ/KQFhZ2M+XM5oPkVtGnbySrx
atUnp7ijSLKbI4mscNV6QDPfwI2VYJIqvyTIJ+plNsvPTG7czhQql8Iyu0UQAxFtrqyvQYS2YHqM
pXRYkshDXiIkMeVr4Trz/SxppsSdRkwSSPYgdTPPDExxwloNFCR2eG04gDNL3o40HYArrofRuAG9
evMbnI0Rsm4sXKqubeE1PvmRTj1OIFrdArPJHnMasG7ivm43clswTRi/WFbRuupIA0lAxBawTIYU
Vb6Y5G+S1W/NeXAHUboOcfQlDpkDgwAzhfIp19MxJm3HJfjolzhqm8QcnpWIRYmB22BunsSBs49V
/xKKF6VXw63Pmbdp9cZROZIpSRP8S8Fuxd4YkizIh0WfwuqiSuKdxlkx9lHsxbLwaQQiMjWcUHXu
UARBqjmeaHK96FQL7Vkfv8OwxqAC+9a80kNxK9FfiUKNm3SuH4MxvUEyOEvkF4lx+FB06V5DSnYY
WhGHmdCzSkSQSb06hyzSOqWg78D10wrR6y3F6S+99TfJGMCDIks5QqZtDej4dfmIROgjYH7vqL6G
PWX4X+ydx3bkyNpdX0VLY6FXwEZAS9IgfTKTmfTFqgkWyaqCBwLePL02WNfUbV31L83/CZumWSQz
E4HPnHP2fkQBHC4yKmEeRw/Yk5d+dYP2VQj32hp1t43y7BGEQ+ol36fiR5gw0CioG52Wcbp0TzI3
bw3fw66BtcieEaxP3aU2fZ8/ZDoQJvhmOmJcNZOEMYIQWoskw6mlHhtw6I7Ub2T5cTKKmToGnHo/
j8uL8zYc4BAQpnbyhUkKjtY/iF29mdgp1rN1ccroPm7lV7/3nwMvg0uXIRUrYxRnA8VI3WwJqb1T
hlOv8rp9CStWilB7q2fyEa+J7NXar6ODN6Ox68byBx73ozkWd4SUbmOzZSvr4KprTTTNPvGFBmmP
THuhVAdCkhe8vIFwMvx67/NDY/nwT5/704d/+rbP7/j178XNPp1sVk/5EmrrPcZJaYLD4iGsq16u
g8XCC1sH/Qy7AlbM80OBKXv1qdW0/qHk/KeI8//hcyPLE0RajEXkEKdQPdHkTdHsbZAFoLj69Dcv
WtJPQennh76U7VHOz7Xo+haeImpTYAP8A5B7gclGuQU+QGOVjBWav083uDOS3LP9fFfnEjHfL494
a15J/hh3gYo5lD/N5p9vPuWtv95D1Fp6GNTtzG/3QldHFDD8vp+/5q930+WnfH6sJ/T3AyMLqbFz
f6oZR6Axv6kZPz/3qWv8/IJU4d+1j5+fbBYVpMwg1nC/GNYlKHHBzJJP6uLFGXvcIoskkw0aukwH
dqcjBhQGaYRy0EEI+PneP998fi6H2Hf0u3el+7vAGL5nSFWPXg2VKFDpWYWM46Qdv8+sby5kvk4U
AORAxQPpd84hhSeM+wY3suCIUw2zKmv4kbZqoEvljaLvQeAKNpO8lI3vA6KaOSZtl0i+fESmlqZm
cAxVce1jPd3UzgTuRHC4Tv0lrbEoETUzrgkN/Dq6mnxSboJ0ywA0Mej0U3bT0wQkwIcuxEGRvNj0
03YuiRINQR5l6U8hCVgYlXPjd8NEfNP8oJIBG6QToB5H5Sum6r1OourQF0FKb71KmqG4NJXuLq1T
+Zyo3oktQ7liOL8t3f4oK3xUY4NFerbI9DRSnswyB3AWsrmkJpXcqpTRXMqJGPqcjDMns8TRGMS9
PZjNpXfrW7NENTLDvtAWsYPU4atnIg+zW0FCY1i09qW3bPsytSFXv00IgeFdZ1v/lHkab/mW7kKE
9SYv8BPGsbdQNO7idlRHadrBObUCKiCCr43xm0nM2Vpp60djtfltUVK/Q5u77SJKFv6bqDFgWjDx
qKZYM/uo5qT2m7dhxFo62GVxNZq5uM7xz7IjsLmvZ0IfmS4mvUi3rcezApuSEle08B3SvLhEUuYX
YTyxXRpv3TmsN5HOWKkwbitmc9z1JigR+nN5S1ymvGVGegzj4sEKK+T7ZTWdvQNZRD9tRgQzK7aV
V/n2qrDmkOhS3W4mbkyUqvm8IQOektFi3m9q2s0ony5AKPBO+dM5Xn4Tdk8G2znKG1MQUxhI1e0/
0yDLbmzXvs5r7kR+BofXeuV+Jw6M6Z4oQLZieRIXEaLAaz7m7OT4v6KCVxaJOPb283O/vvz5FVLc
4HB0JQ/MaY4Phbbxbg/5F9tX3ztM1CUJ2qswKR9hdjFCqy9QHwkPCZ7Hcd0Y45tX2T9ElzxNeXib
5hOKiuo0jCRNtGG+ah3zpbTTamX4+pu0oP+YM1PZan4Y5r475ZmNWVhgNaZSNL3hXLKAORhyXVXZ
jbbjc1NQ5yUVYAdsIrFdw7IgsjcWvUsIUv/FKa1Dn7YNVFlLI/2GUBARzucF1Kkk9D1UYTYi5Y6c
daF6Nihm/+RzrzJGdT+AJ2fYMN1VZqMZaN3Q3q7sETyBat2XIRhu1ZR+HQyHMpXGU3jNnZkjnTHr
m+zAapuyBH964MJMGpKGdDBbX3N527JGBQnc+3Cr6jR+hPm3gWJClS8rgrSLtAW3oj+GiiJM5uJb
pwkRljlOd3LRNgamJUWmYjDbP116u1VlOjmxA+NDEHPyT2PJpC9s1oSbHk3vLiCxbu278c6wyvE0
pLNaj3n/2nn2gzM/zAtUKKrDu86wsnPio9nIgHxZVrrSPRmHMeYRbVwEvB0OQsKbZ/yFVW98CTSb
Vysq2O1iGajd+S0AfUfjWj8o09kOyYPrXjjxn/wWPypJz88TIdDGZJ+ryiS20fXulRkddYuzzLwb
IL8zJGdnUar2W4HiIy29aTdJWr9u/FHo0j+SzGfcGWMkN7pjpSYs62QSSOeF+jBDB9y49HloQJLr
PAsH9AEPQzaR/midRUJFSZJFxyJsLExs/i0o47LQa3PE/WDT5NixyYsSSbqrMZtE8XBbhidJFbeJ
GwEGME/JCh2JkrDz6gfsnndJLhzpB8wuCfTd14n/SJbweIhcjFl14ZqnKnzrI9P60rkMXNzmJpcS
f1c34ldKYckYl4r6TJcoUJy6+p5VJsd0f1Pq6Kdpcu5LASmhzu58irPe6umMQ7RiRmwSIo11uqSB
NqJ0ndXcgaNmvllKycYWp8llZWfJGJ5HTcpkPTKJiKfmLVEtk3pSKleBS1vmsyEPv6vGK04gu5Cq
0fzg4LfL68g4YWVN6iA9yJ10u8VD3ehnFFPvvZP8SLrvtgO2o7emYOPN4YFz17nLebDgHq2swkKu
R8fPPmB8hvk2bTJ/kszO2nb3Jtyiww8e7lrPIca+8st1245XMxq7beWxfKwCdIFpartn9y0y7Hnn
0lHydF810Y5fA9f8UUXz1YtzC8hLrbbJiMWQDT3xQ77YzoPg2m6ZFXoWZTNDj2jSIRvNzsDPGTib
yNY+MiAiA4agGTf5zKvLC6v7jNZza1jE7pN0bG1rOW19o/mw+mIfGtn8ZMwJaCXixCF0Xtyyjfeh
MB8jl5rZAtSzRtvTryWYk6h1qN+y4sdopAMW/4l2mJONka53m7hIdMrgTBgcEaca5RspTiu3qR12
Z2i/3AijvFV/62AI7z1d3zOW9Q+2Mq8xS6najR6yBShss6nY+iJ8YGd9YDKkLqHEm9q0WhzxweC2
nbr84APo2SoXWmWZlYQaEjBk291Pr5pf8qHo+be9G9ezzl0wJS9Zd42c5ns49k8V2oObkRtaP4hg
WweCsLTgjimLIvCoYvpMBjWnjbPvqY1XQWi+18Y4rHJz6RYq70fJBHhFUTpsx4WCLPzvYsEi9wsg
OYWUDNWDP0Hqg1M4ahW3aBzzjPHEAliOF9RytXhIFvRyS37xtOCYjfBH0UjkdYqkKBZj1inmvrtL
F4xzGgF0jpRQOI2NjTkAexYL9rlcANDCBQWdtkChhWzI11aEabQLMlou8GgMQJQwsIYYuSbQpZm+
ZHt3Ca8RC3q6gkFNYrBx4yxY6oZk0E3/yarOF2w1yTkkTi+E63SBWg84hRbI9a/PLJ+eFwS2FT3Z
CxK7EMCx4fpkJ6+ulggLDTy7g6L960M0J/vaIYMP2JCzo8lmubgUfwC5xwXI/fmexxD5QIzqdlrw
3vEnwfvz3blm4JwvgG97IX3P2Ec+P//5BqRYuUsgg/NRexCwwpMIaHizGJ2i5b0Y+6vXghafmKdy
CRZHsWDH9QIgxwnlL8Z2WvvWwz5sSVDl1gItlwu+XMIxnxagebSgzTncT9ECO+cJOuuFgV4vb6oF
iR7BRv/8VLrg0lGWFOuqXRjqQwNOvcL1RxqwfyBvamct3PXPN/2CYR81QHYJmZ0IbmMja6yxwYJt
HxaAe8YYZJMtUPewByEL5T3kGUcPCPhdLQh4AEnDhuBffSI4tzyhLcHFukDjIau8myHhPgU8+Q6u
fLcA5vWCmncW6Hy64OeRO4pNtyDp8wVO7wqUePECrLcXdL0Fw562tdjlqEhPA+0JiCoWFwkxDpk5
MjDx8BGBwcG/aWp9akWHokNbe9O2S0oJP61OvV5Aj8ujTFp2dbLGQe3LNjy3CdVRt6CaCpfccrMJ
l9MlZBHy+UmZYM0XHUPw2C/o3GW9VQVAJjlFp1Q5zHY+f2DMxK1yb8rRLk/98iCEIwsDjAK3FQlc
xzoWm8/fPWH8hGeav6IlEnXTJUv4xFRfYUTE93XPlWbWH1Yo5qPPzjezYkxGvTy2pRh3ohrAUjgk
G2jqGWPurm3OLxCT2myxgt+A+zjrolErktlhZHf9t8pjAtZgr0GRQjk3Wd4bD/SO/MjslrW23ii1
K9EJhYaLUkoxTfJGklyCsIF1CuE0ZA8f1yLeOffOA6lU7Pz8ChKw983uccznCKEN0exyjeSyhwCJ
bYqBuUySn/9phyhaaGH/kR3C9ty/jGI9vA1vcfwvbohf3/L3MFbX+ePvOay2xHrw9yRWT/xhOZ5D
zqpyXCls4lb/ZoWwrD8s20Qg5grpsJBQ/j+sEab6w4ckroRlC2nyFfP/xxth2jg7frNGkABrK9fB
5mB5xMU6jvqTNUJ4PkNbN7QehU6MQzYBxjSycsJubt6mMXVbVhCvAD4Kb2PnPKsZZo1F9tpNmmt/
35vzSwNYbAPAfWBZJUyCGchTa2ETotM2TgLJNBWHWe97v6G7bqmEQXZhgmTNXVQuyd3KKM522jwh
pdiJlu2vg+Z6ovm+EUE2IPky18Q0My2wWOQRtGwcQG0323BoDpM5et8UzQ0nEL7VzEffrtRgH+KW
JdVUDPJgFwExyOhe7+YRPYfwQKGUEUEBFEn3FefoehZIKIhCZZ/WJOq27cLt3HjPVRFtLL95rEry
ebwA6JvRuqeQLfrYhYc5seeDv4wECghqy4ljOklGbe7WpIQGIYYQAsUC2YtV5Cx7l374aDjPkGnD
ykx0xyxx6PaD4b237vSF07sGiCvvLafW2CmWMxVA3VCl+f1Eij2yEwkrKfGdFcWY+zBo8E6VbL80
KvjJRINwrNTPd6NNmoNwcIvEqBYxNmzSIUXn6nf0v2aDjT+Jd0k/dAg0wlvYxv0xkYzYM8+5Kcvx
5ydUY+iMVyMWdw15ig852EYsJU34WMSosSSr06hy9G1fh2z2deYck0L8RLgwnOJIfCSt711qmTGi
HIkzCEXbHiroiRXDubVuo2KvS1lRPLMj/M2CdPfLzPNfii6/K+Oibf7nf/Ws//OFTHSx5OKAXapM
xdWkP94e4iLk/zb/W86Gnfa78R6LipZeBN3BtTuXtLGM4BC3xw9gApnl5zJITr5RmG9cnbOHzBwm
5pHVXHsfyajBdh+NRrkf0t68l1hkyIDp7Tt2HZ4fPpmlRno9qfBG6v4+TgXhZlEyEZ/X7Vj7xiTL
mZfMTPVRAzv1DVLjRnYd4VBJ0tXmhXQtY0SWej73PgZx0tMEqvpLmTf7CDHC1su6GNYXqy2dvsl+
br40FN/+LF8w4rsPSJe3/Tx8owgn+avhpeqHHioqupjEnB4aR7WQbBFUI3OzEKagqi/sJf6ozf3H
v37ALbFkNP/TVcXR4WCA5hAiZVo4jussrqvfHnGtPAB/WLQfZUXKUjQtqG82SHS29q0d5ms/cDG9
ROE1O4/APE4J0cuj7r+1wjCg6RFgWE1L+FdXf7gdSV0y6wvgc3l9xjOOgs26jc2YpAaF9h52O/vl
igWAGSKLavRg3iTjQOQQ0YhGl9h3ZlIeu4gUxnh8h/6VAvrsv0B8UDTF8V0VIYsVMTOdWeUvNQkm
A5XNs6VL88SjVJwNy96rLpRwh4a1HVbjnauCFzTx1p5FPlorbVLQFwOFCYGhq1nqrzRf5ywD/pZ3
MzWIOjdALjZTWbfbCkU1QYj6aywatSxeb/xlaSZm+3vhdeehtsyD5HAj5DLe5z0xhjDEypcpHM5O
YG/cXMht65CiQ+1ETuWod1GiiZ9OMB44YemDeszX3SDSDTHa9irLI+cmoQXkPnTJxGK6mVx/Y7cs
IakW81iuzb7EfbLkAjeJ/yoXYRQ4GHCbwVk7z3lTxo+u0x+ZGuFva5IlvS/dR2X00CriFWcEpGtj
SBYLTCjYn3V7LFUspArsKqKpN0lmkENBCCkIYPekPfMZle6V7WS1E006bqaxgqDTkBYJhjw9gAxF
SxXJnFczgt+ZAA4r7tRG6+pQZalz6UKK32k4GZHiTtJzSc+9nk4VzZatmflTmYP0CYngxPIW+GpY
9xnlWSUNdQNjAXqvqTskUo77qFR30H03EYQW4vpx8z0X+vcWg9Wqtnpj1VlsgRmHfwDcaQ55hsyH
SjFrW3HL62qtmMhagCHOlcvUMxFk1XGYWDQNt8MAj2KCSBdggmIZP6fXcbq3o9y5CzpyPIvA3Y8x
yoJuciE/+lKjrOSNLPRKV8QiTPxlzIVTfShylHi+CyMlC6bNPKhvoBtRpcEC35naO3ARULgX+caf
3GZvoP3FfmyNh0SQ39knYXpjE4M3WKG9hyfYbKZZcntKw3M0cHe0lL5jd/iBeW04/PUxwNr7X44B
VwhFgLspEOrZvm1Z/hL1/tsxYIV9EIQsJB/AaLqELpjEXRSVT1NMYmjvzsfZd2qYsoq12aA2tSRQ
C/BIZEhIbiVzR8GiAVX/7K7mgssrL/qXkAEMKezmCEZ9/D6Hwn2M8xvkD7rrxnPjBqvMrcjxMLy9
UTMoZjHXEtlB4ntkt5dK6dfRRxJTzWN3HNBSIwEl/2RoJ+vsh1m89eQ+uoqWXatF+h1PuXnGYgeW
qCF1NLdMhAp28QPKT3eKwk6tIstkb6mD/jRbFskzVgGdHEZ4hEKxrDN2hREZfMMYJ1tXWBvSB3H9
vYOuCg+5cPJT3ThkB46Eu/i025lcFqCc/Vgx4rVru9OZAW+HT9MAQ8+FdbY1AtFWMP1IupaRhpdB
XTNkvmHIne9aXKEMTQ33VE3iBTLMN9D07x5ms73FPNcXXgjwBP18D0+8c2FyNBBCInTUu4J551Y6
rrX242K4qRtyPDURNDMX8MnzLZAiPekkcdCSUmO2zu1QYEdQUy62uT9Rl9EIn+KQp7cdEwTChINy
AIB3q3lGrXhACaPT23b0cA+UtL1lOCx7pvR7SfzyvpoeYsOPdo6k1xG20ZDwIzpA5Ai0CwSdZX42
AUmUlc7P3SyZ0S5vDmPf/WpmPsb/Hv5AtZNNYVn8S7XwZ/6AUDbFsxTK8ywXkzEUhN9ftAPjbSOc
6+ABnx2akj70T4Gnid5oreYgHOtF1/nBMObxoXc/ktmfbh3wpQyUwWvN1ZuA/2QUGTM0kVEFo4/a
xFZpobKwCHEbGGcb84MxNQk2Jc/Yp7W6Nwi2/qoKhIcK7uMDm0icnr6I9067aIyafItsu19rt/bX
vqr7jVPk421VcpbZsp53BIFnZyvsiIDzhgA5y/zuxTCWWzedtyNAt7axb/sR/KRU5xGC0dorUKgY
yI8eXHiEFNE8aV4tXnyCLGfETIfBnpFBOqF3BvjRcuXcJURuI1fN5F6SvVXFnbH76+PCWfqJfxYN
y2lhO0tvY3qWsKXl/um0KGZIbWYUyofMI7hxTMzxUmlOz1dEPMFdgaZ9L5wIyTqUwmGJLTOiE/Hr
3Vm7prPGzZQ85OUF+KexrRYL64TvGESMfhGBcLHwhSRwOb1/wVyLwxuXX6lM91LUYN7YFZxMKoNj
UIYZ2zNNhHfZyAM4c3oCt2dqMtnpk4niIEvV17qIypu5j6J1gffr7KHexGrZPLZh0GxmQSgyVfLR
YFx289ePkemLf/MgSUeapmVJBC9/fpCGvIbt6gzuAzUid0yI4tfYvG9mAoZrSA57fuarZxHV5vUQ
QEU3j7QrOIWq3nRQt3PUGb5b7NOmAxnpjgP+VFQwngP4RktdMQXyzU2bmEyI/PlW+EW3soO85twu
vCMz7P4Gp+6trJIvKNYdklzPUd6fBaaNXaMj5DAWSwQV4hTycn/vN/KdTZ174FScnyTyn3q0/aNm
Nj+rJj73pPmaWgFhFgs2iooRxGw+YtlLpgsMCYoGssnZvDTIWRi2lX7p3FRtoc65wKyD8Kg7Tvjp
VpDgkzCOXg3TdQ9F/KU3uvocd85ugmZ0Kz073HRT5DwJc9Is0WfvlDea+M564iC5wYXRr5M4p7+y
sNRE/YAEdUQDJNp11ZjG2seFuGJJ/+oNXJYDvc52HAqXnFJc0k6JAm/IPTzxBSF6+AFNkbFVIGLI
oGi6M50B9Jtf41GCHno71BM22ijeNKV3RjbTPcQzjo42wOvUVt5lLvH1JbGIziyqXgkD4thoxrVd
pu8WWrc3lcL7axWrLpeE6ZyacKAUZ7Vlf+/hL415ATMpyDZFztjP7Jhzfd6BnKi4g39UnUEOX2Jt
XLPBVNe6MpgmRxlyUuJSi6y5IHA8VgK1TomVr5SlSUYXdgRG1VYijRsdeUdR1OGLnebuChfIdI+3
5aZenBXxJL6w/jefh3GB1tbNBlL9RNeJsW6yYmCTGCZ3rcEsNFHyrtXPJPclV6R8l9Jqo53l+mwd
Gk4eYqIW/NepGQn5rNh7Dk7sr+Hg/pAmgEVRejByGX0xM4MihVUzio3ozDal3OkG98znh8xQ9zJP
PuwyL4+E8X8UXFK0vRZmV+XjDEp52FnUn6mWSGQa2kfbnvJdNOGnkG2IPGgMxS0Prlr99VXMYfbn
q9i3HdpRU7nu58DmTx0pqlNQr2mP4tGjOBhzP8FU1MmbhonKhZvSw+xx9CPMcq4yNR6tiP2aVTV6
mw1jtZ+CikTYxKOiWHZUtlvDlnQ6ssDvjLy4d6ykeFrEjFY73wsriQ4xvlOGDRFBcGg10L+Qlgcb
t9iXln5qE+XuRcN9+/OcteuFV5A1wzEKSNEOw264qjT4Tnb7g8hs/wn+4a7kab70KQmEFmh3AMow
yblnKlycpV5bvRqxwrpiw3SmQ1NjEn85NOlGGl5wCExNqmBEzqhvBC0MQLmrMYacjFmpS1CVqFlz
vHnaqwp+cFhc3c4+EUvAHsInYdotwu6r1PMRN/n8BKWh32Yh0fbVSMpsoe/7onUZyJTRsz1XRA2D
ud1kxpg85cGj5y//t5iN2zFQ2dEn5+nYxeybqoDTTcjwvjdzcRssWi+AC+ckQM8+qDq9Uil+aTwz
W0cTIe4ecpBjHzn5JpxEsvU7+ZEvu8GwA1ncRDELQJt1ky4PhW8PRHNRzoQJCv4MRzcrzHGJJp+M
h9aEDMMMYd9AMV7FLncusA9HG2bBGtYD1XxsVLss6/dgpMH8yjy4WBVZ3GCu3XWEU2SvohrRQGsg
XxlT5hqD8RL3RFMUgRb7ejI548ir2HYUHWVpEWpoPQkRVQhMl3TwAHlsUCbutvOiTWyj25xxeyFa
9IGxIpdF6O8xko+qig2a7tJD5oesyMPkS5QgVqhGYbOsb1iNhKZivebTwxJI2CfeBD443rhN+jG4
GW44r033bmmHNzEz8CtqCtTc5Ci3Q5V/mM6VO27wZpTNtAlarsjQHLIjdkx7sYicAidPL7GKb0ok
sc9obt8Z2Ji31fJRW/knP5wf0D/YSLU9fNNFm25D0l52XvySw5q9NqKBlRkRPYz+KtspltirQOSK
p9BPH5Ql8XOXtN9O+jOoh3evUt598oJcMLyJGoTsI4nPdnkfG9/jNlLrlm3OKcqY3YcSC9nUu2pj
ilI9O3OWY1Zuyc9MsnKPAtpFTOy9GEjmUE1zr4Qv76HrxAgecf8dm3xaWUsqAUBHvW7HIjmGbvGs
wxJfpSjEjRZPvV1T8pR2/FX1+aGqb1nilGjJXbVry/a7aSfqNOVsmmWLzGxO410I5BpPdkvEaYgy
zOi9XYgzi+NVTy9pwMuO4iiK2vm1GpFxkbZQbHLXxFjFKX5mI5WykfyqR1LFHU/Kg5UQWuro8k4u
Yg+jH7M77dSPXcvyOvMrY1e6fnY7d8RK+AHjyT4eqckM9Phhl3wpYstdfHTkSig/3+fFIHi1EEzp
Wmb0mpuyWg9DL+8SVzNzqL8zp7AuUaj9zRjHJGmlYEmAi3h7p3cazBlEIIategJQ6NqY/0A8IDM6
Kyd6ToLW2OrwkCVtfaimATdI4+YnD3f5pqN/WnWGQ6K2oZqdSbzhBgdS/2DqXS7ccitaxJNZEcUz
eszgbnQZnDo9nIc87NtN59jBjZPmkEJdPL9AwlCINzG6nJGUlrYaHkGTZbeWmsa93U83eY5W6bNs
nty3NtPkiGcB5okpxR0PhrMwJuuC6w49wF53yUeWwNsSmRJnqxKr2egVKZYB+T8lcElvCs7GUM2X
oWfV6OvKXvWOQzErTHWYTfurLOQBT8BXgMHWQSBXOvomRULaJt46jeVwMRPCXhkWb4WdL3q94YEd
gs+D5t9xsWBdF91wyTQCgqqwf2bgfAhhN6cvzlRcw8U64OiKM81Jazbt3s73X1ByF6+EvJAgnLmC
XPmuIZE/lL/ulP8ZtPUfbJYsGiEq//970NYVvfnve6W/fcM/U7ZoeZh2E6blYi9e9kd/T9li48T6
iK96NI1sluiy/rZacsw/MDlYnk8PxtKHb/vHaslWf9i+5PXk2JZHh0Y21//6H//SUjd/+vj3Ftv5
U4vtSJ/Sh+YacSLAQGLA/rXFDgaDA6BwXQJQs41UznQNfFzcvYv9IA/dd7ub1ol6V735AMaVqeMy
sekb9Vr5qti5DjDJdgjRZDCWrFCl6V8mJ1qIVPV3iDzctTmMwU0p5QzgBnubX99rE8W+7mlPzCEn
xwF81QYB05a2wUePeSlbi6szQ1Ltiq/oM6KtLBRR8E/gW7Jpjg5wu8L1jF/VbIDT//bs/Zupg/Vv
HhLG6L7Lo2LZnmcuFeNvozK/UzWuKAIrZ0Ni/bRiex0yOM1QDe1LvAhewQAmanSwHWf7IsLowODx
m2F67ibR+aae+EtbTdJ0h49/TsKzr0VP/pePt5DxriI1Y2lJXifGo8e//t3x8LB0/L11dxTaDZRs
rEOFVN5nqtvvv30QWUQAkxt0DMLglegge63t/D4fPRSVrV/up9m8FgP3AkkCk6bUxHo8HJ1afSkT
Y9hzHAOTQUvLrQB6vYTZ7Q0T9JR06zEHQDHnbiwCXOgF3nut5ca2jIr2ncYkJIylcbOTnRUokhPy
kqz5PjYrtm9G/QPNbAMjpMXnSVK3RvM3wRxyrPk2HRwavVG9MhZ7lrrFDhObRzFrwrW9o5km8clT
d2FUYoVisriLSYGbz1kfzAdSQI65AZM5VjMESNoaB0M3SSlsLgABzs57Hc1kFnn9x0SwYqVwlvB9
6yGCH2vW2yY0YI94vc/u5TudYLheaG0qCaZjmIXNFsz5IXO8LxWa3JXZkJFTMtTzjBddtWQlWMZH
26XktEmg9xFLWWkBfRFERKHnBGhEEXquBl4t5ANTZwpJnJb3VNAMIIDLKTP4R4wyrMh8RzeQFx9h
sLjih36PmCJb+5P5Bup47FMHm47zpqKjqaB1B1V7F7vq5AgNIqGGSJXmzSnNFRro5Os8e1s/QC1R
1thZG2dCwZg3qH1neyciFrrubMEJK94g6MAvY4uxnudq0/X1K2MtnssBVknVjSPIBqtbOWrT1tEp
90En5qQYkcRFSkecKftqAelaE/9kB6Dqp6q7pz9ik01pWqMFo03PZwxDGXivXLbvAVZdN5rnVUue
AlT3N8PLCX1vB9I1RF/s5nK+R4aOBVJPX/P+uQZgt84q3EmT861um3eZVVt6q1ep8Ir1bfG9SeJ7
C2kyVpH4WhPozOPYf/Eq/XV2wYEG06KzJu7bmLehQirjBCc9U3COwnklMGGLce+2YvxEtp8FXpHA
mrRGs6bNcC+1CdJr7lLu+8xEKmc6Uqrv5ihEutVfp75jZ9Oeo7Jm4pus1Tgcm7T+kNY99sabzs+f
GzPItqEY35iDbKuuu0ntZDvXPC0KlXs5TyCbaHVDln+KNJBokpghIyxtOXuHsmSDJJwvKpVPWQq8
wyCLTEfYiMYkZ7/BdqdwWCnmE6r98iHxmrfSar5GtCcOQU8uVxI59LAT4F4VDT9OetDnQWGZqExT
nzgmYSQb6QccrN4TYw60KNl7g1ky4HepMxzxjv1mNBEdZMuBL4niISEBrpn7mvB8mkl0RfVHJAeA
krp6Hsniq/rwTrruR+DyBxTOmzMN9V6a7NeLANG/vk18tkACNTZWs4fMqdmdwb8yLT/CvesRdJP3
+zw0fxRceWS7jT61VfZMzDUZ3wRFJx7mf1dQiKLax/E8BiRqQ+dqZPkgQcibiNLWRMklnBrU0jqz
r2VBKB8qS/7l+0mqu3hM7+mHLlgrD4tLkXkXwmTcIlu2mhzXgM+G5sKwktixsHQY9FhHSHTHpCYG
KQveLTc/G0X06ONXX3vT+IwDkFlN4Na4zMTdr5+bwnIIvHKH3+QQzslblhLwzPU9NSV5WVxKNeoy
Yhq37Am3JukAsxN+7bGvruZ+/JHl6GkrMPYrw9bb1rwLtHm/fCHxCWkbZnRH/rvVBg8hBqhmYHQa
Qz23lfqmRvscqlOQHmWz9IxV/zofJzEFCLEZsehgX2YzamkIH1HVNXAuIdUIBJ+lhdZfenW+jiMX
uboXPQUDMWJJ3B0tiyOTnQSENPDXjM+u2N2ORWt+gU3kJHW2SaW8eLL8EvoEHsXuK5mDyUrNZEp6
b2j/Y+bT43mOEVsXSCcxJQE2itTmf7N3Xruto12avpW5ARYYPiZgMAciqWhJluV8Qng7MOfMq5+H
qurefxWm0d1AHw4KJdD2VmZY31rv+7xmjnK97Cyx6lrzEc5IudKVENwSmtbBJhXA5PLm6EWEMk/D
cxdu01RBvpmrw1oT2plC/tkP4RmYmJ6C3HxWGoDrSfMVRiZDy0770hoA8i3asJyN2o+wJGY4WZc/
oc16KIV9ByyLayAuBQZS7yq6r0VK6cas8kJ7hgKHuJiOEGiFaU7QbswSNLr+Z9S6i0EPbAyyX4Y8
ynv8GsM2MjCuDvCQg2is1wjiS8BrOmAfYXgTuAoWzI+jREhqIJMthziumRTec6J84lHo6ewWrpkQ
IGVq+lsy4mKPffWjlPyXOuyOGrn1aARIU6MPttHEAnGSjxly6pWqLpIywDEOJmUczJM4lmqyGSbr
GuujK1nmKzQSG40e4VPvcRl9TBlNCEPXPhYdbkyzr8YqufLFSJJm1GILrM2TsNCLs45EQdcaWD15
g7KGiMFmWkV84DaM2vpeALcLZXpUZkQaiVVq7RnLa+5Ymc0MFcntoW2Cr9mSUZb0M/GI9sjIu16h
pQCUSH5UJ4PiYsXqDkbxHclEN6VKQScRIiZmog38lR0wLL4ezPDIhkHuRMEd/R5zTIntycx7mdH1
yhbD1xxpgCDUaaNOKolwTb4RUtBxciF60DQfB4MraGDt1bY/LWrKsNyDYkUpLPFqOW+hJiVsDMSj
zi5xXMNrPQ5+9zJbgoCqIoPhR2uyFVdYFa7ZJu3b8tG1frwk7sibQddfg6r7otU1sSvJr4M5rHQp
Jz1HmC+Bkl0zWKTs6IrXFMqrWavl2hQRBpP0q897MgKothEMYXKyKyLJpPsBSaLggohtF+iNnzOn
R6DSp3Wxqqri2QrISdEwxhjVrpuMB0kdznFZk0+VPFJ+7qVufPRD3Ka6wPvjz/ZOQczJvVY0K55u
747LoyPQgWeIyXbL02qGWKM6vlqx8d3ExCJNo/lcmtGl5x0aovGGRGwt/2RM1ZkOOi9cDG5IlJyf
MrGqrWg92nZ632F67zN4DEkHRqYBU4htxygHEg7oY7bZhERzNMDID9lFW9jonOqVidV7Xj4x+X2b
K7Pbd4OyHSVBp51uzErVAaDkA/KIto7IAZjxo0ZSDBOTyseu6TMbgs75HHmizNpDYQ/3zG5VvIQ4
u6oci3KpanulDiOvzlKXdgLtDZE+Ki0ZmLHKCiYR2qe1TFqGbFxN1TxsYAAAZeqoFaQIvb6wHuME
mmwOE6dru9bxE/mqdE6ewwT09RgIBPM5Wxl21CXd1s7t7yhArk1mbuBYMR98MgzRAn1VXUZrw4rj
MAdJXJ8wwMoPeT5yIQyiS5UlzCFtiA5lvuTQ0JqGd4SwptmNQWOBy2qcxq8RnFvMOEaV9EwUgXyJ
g7xDVUFOHXQ4UokJulzMn6mfHYGWXcMQmVs9M0BjUHboUlXaNDqHh1RlaNLA6AFLDtNtG6nA8bUJ
o3HR6FRPA+kZ/XJzi8T+/eNtS5mMQ20M0eb2x2FxFkh5Xrm3P/55B+0+rQn/uEVe/36I29YkE/hh
9hI8JVHui0G23akCwYDAJwxmvIMdLRSnj/BNhrhRHEkNJmpldpjbjWrhr7w90O3HclTv8yUOpVpY
5mO/BBPfNpGYsb7wSWW0LAyMerbPEdM4uT4gVcR5jQVQ2UHXxGRjmgh2x1zszBoBHwu4YM/l42ri
7u3iyX8U2B9vEdO3h7lt3Z6CdivPdvvlLZvaEsRaMg5DMyIlFbFLBoIbetl8X9VwFzWBuesxIlQI
qVdlrOQ7u5blg28T85OG1nzC7MSKSUOLQq96a0HnO7DLhGeYiOF5tEJlLU3mkrXREOpZVooTKE18
Cv0gZRCmEpAZ2DZH5XwdRi4Ko9+qD2aAZ7yOu2WuQ8w1hTSg7GHSXWGgplMkoV9oAUbgCxPFDUQF
csfsS0QeCh59SB1ZMUnHwrcq6vYBAk4Sy2c8DgSHFu/UI8VOBHZ0F4X1c5sBqoj63KtSFdFNVh3l
VpuZhVA8WPjPw3myQaaVOvJtnr+BsnA39DoNVeVzrudkl2VUqU3t7xlqp01a7qJMh7QjleIhVOK9
PZGbqeuIogxIYwwZuFS0GZi6JtTT94W2asUassyyByi0nGeF1WteFWBbEaI+qAouUsy6VwF/9zjM
LKZo0jEI63LGrLQ6QqMOzsoYsVbP9R1rfLFrej++tDbkNAYw6IDM/FffQryWQGAJLmANg55DrlCJ
xVXQPCFhaVehtLDvTCDHftinr1isLmA3iKhMYjJRoz54HOb8R6s4fw+Lhmas250N9ns/9cMbctJx
Yw7mfGQXsVxLbXMW40GwNdSeGtO0DoOxgHCBlOjxw9SWNE/S/JUuDMu90p7OwujvkyS2iVUMfuEL
mkBDil/paCLE9/vEG42GVFAMSacWRvpJ0gYyH5Dhu50KGWCupkfJQC0MdpCzZao+6IBhHwOpyXdS
T6ZxgT2QVb1xP04QFa2knPsVBEzSBtE/3TGeVe96WdxPA43mkPanp6PXeIpM4z4ph2yL1+zYAGS4
t22ffEbglpbWNtgAhqfUTBGNkdI4zyYRUXnexQ81gqa7KCUVPFjYQun0ME3oquJaV/ZDKV7hMxl8
iQlhPbpGfs8YtExKApWgWa6qcvXqU424XMS0XaPHNmB1Bqzkr5zKCnOPyAKxMzBaRrp2jwpG3koN
/lz8uO02bVRjNTwqIJWo0Y2jUaCSRAuAwThVC1gITFBETmZx5n+1fVI+KKPM3Lk3YdOTwTkrOh+Y
Mr/1NeOgCBbUKCN+zJOD1svFAf6UVzcGw3TtKWOWH4a6tjMHCNhmmL/4swJzD36O4oM1GEqWoHJG
tLnJDtHP0BOwXBwCujLmik+Y+LncH076SL/EMsZLNCk2owDwpcAGdQSNrOMVvST5t1GZ40ihxCDn
0PYWJIt6yQDuuu84bcNzN1pvfqY9o7JlfTrXm3KY6kvNnhtWGIogrbtzN2s7JWzWZR+i5JpmiiMB
tWSuo3ctKnp8qwGRssm+Rv16iafy5GtZzzCtZcaZZk6I/w1V1AGpAe9OA3Ep5meEGjYKiiwnsDdd
yIi0XlqQyvRWgmICxTck3QHod15f9Ci7jyhpFNSAYtwYU1M5VqeVm3DM5UMoTWfqaRKX6tza+dJm
Tjr7DCCKYPE8lbzAnE5+gmO2TgX8j0y1N0A/jZNuDJxl6nzayDLjhc7In3RpeG17RT7WLxUGx8cO
tkdCl4PxVQuulIKRacWDHABqmYNUeJAmvUplfmVSnbd1UVNkD/jEtUb1Rh1kbzNaX0GWTZt5wFYz
prNr6vNaLVsdLyDxSIFFa80AOGyTf9zrPcsjOnBot+xtKXc93rP8rk6eajU+YqAKSJQefIKLHKst
D1kBW2BOMSkVjXyhZ7lC0wFOv5wGjVUB49q9udzctqLoroQCvZcqCZdtvWwCrGYJ7HN1DKU9evvt
MDHiiu0SWbZML0mqR1t3UinvyC5esvqkUtoDl/khJmjyGllS9zH9YuzeNsPvBCULeodC2/+5iYpY
o6OALxpAj8XYyT+rKfbp2WJOBliDMOE2Xg9jMu+FzQK+zeKMPGdzYuiHPdJE88cKAwvw8qvbzdTY
zyj803XSFgN0i0id972pwhG/bSZAfHcyOEQ50+X9tNzctggzIH+ub4e/fm6nNHJhjGRuckNjLLFK
ty3cmwtCQiTFHqOPxnonR/OAea4jq8kpxthY1UvhUhl9uVdxxSOEqOEpLb/zb6XL7z8bXPu9oEne
Oc0TzZjY5r/c9/YAt5vfd/jHj7IcZ+Rk1SRD1AFr0N93qUzq2eDGDvr3F3P7q2LJ3OVfNpWSlq0e
Ysf7fe9/+Ue3X1qS0TscTqnzz3dw+/M/Xh/q/pIlcIgncnnusMKP2KoER/9+gn/c4//1KL//iTJy
5OIIWd8CtjgREmwqxtTzGT2T3WXArmyKMPZuf75lcqmDzZuM64coMOWdwVybRR03ph91e5qn418/
W8svxwYYYuKjrimnicWbkWW9a/SMFqtJuqY5EFI7KyBPL8Fag/8J8qXx9GIqZO+WhMVY498St/ya
CB9LTa92O+8zHxWIpGXhdEgbRIGAhPWFLlXsYyG/j/m8q/vhK8yKYQ1v1Aj8Y6eWe3BHsJp67Lnh
ROxBAt4DTY+B2IM6Xe+fmG+CmErKaxSZP2FRnm29cgPNvi+UABQwTCalT050Yn9qgEM9yvmxY/TX
RUgajGjHsvsVmke2YlTgKJn2C5siYYtoqFZyLX10uGINNJvAQcstsNbPJMs0eh/j6IZSRzh7YPHs
7XTUCunHNyiAbQUOnXiKk+ExrCaCj1Xr/jZByP2IDm86fGoQ5JiVt46hli+1+LZGOrm61Z8zud+q
2Q6JC92mmkkw4+5vkUtOqI0HM0wOmRRsVCV4V5f3LDGuAKKjKtbB1MEVNnrIs2GXpP6Lu3EN64FB
fpBfpSQ/oG1aSKCrhKDKXBdnVe+eI5phIc30tHruJ/1BB1u3KgS6XCQDjSVk126is1qNV0uZn5Ki
BxMtSL6s7eKOcMBtKYFIoHZLEj/ZI4RAGWxPD2Vg9Kfe/zGLibKoWuwpIOeImAAhaWgYFzWSYQ1c
25zUsKH69aom7GQ1KKQ82enTuKA/yZNYW4eaYsspiY9zbfoQdjUDhOOc5IiY8j+Qqoe2epqSafhR
WZpCC4Rc8z5Jw7oa/Z3S+adKH7ZwjI4t/plVqy3l+Um24keBfBEZh301RzeejpUONaLtj5Wlbw3M
7nb73g8NBuRB+oSSdYdtJtkUgXguoWqq8cvoh3Ay/A53RRkfpA6dqz0MMdVrhChD9V3LKH8Vy8Ta
bkht5USy0WJEHFOnRWuoe/qavYcca7WCB+vbSEcYJi0jL4K3GUIQwhIyuNZJBCWkOCGbZC0KCvlg
WcgYReG7VfZVS8PozGpfOA0oH8ybIXICYgzB+8wxHyDuNvpPE2tBVup7i+yJ6cFG3OmUs/VldulZ
mAKt6OiTjVshByr8i1r7JaGASeDQUny0NGOCZuM/RYW5wQ/xzKJsx1qCkJie707INh5ood9HGm+4
HLH4+vV8gFr0XUTrJEyuiGp+rEGuvL4o93aCuE2byW/0bfW9kSF5Ccz7c1KSREpH1VERVs8mBuVY
FnC16N+rL0WKu63ITBpBKXgrvTFIOBqrEi0mwLOkTHHPspYUiNnLGRSJyeeGQeCVeMJdN0bojuma
znwEJbpyd8zfUy5ya3U51kpEnit1jwD3tPzvx+hL4f7oNDg1Qk+4vkp6/cgOz5nGILnQrpG1Jbg5
6oKWHaE5NKdnLo5Y5SmESIdFUBQSLw8AOQTUlaU4rwfcGi04MqT1ASGJ0xJbiTrfl4M7bVhNBr5f
eUIdnwZcudMhp1H81tDuOWB2DdezpaFAHOvRLZIGd0EzeLWVvNa0RzwtI+0CwuoVVXOONjg9J81M
u0l6zUaTAdXAcWWYNOyMd7WwfV4vHySULuZfenZitcJUy7/2YoJfaX/W9EP4NpR3axPUkBP8zAe9
M36DKPuuCdKJ7MIzB1IrfZjGy0CaaRdAG6hKGwtAWD1UmA+yxbucTDB5Kov8d5+SHkQruTF6Ri7B
EO8WiCPSzkyQF728/RbTmFVRqdeaTifP3KQV2SqhYD2I5Y8n1KHO6/J9K0mD1xvVp1qFzSZWp8Cr
5F3DIK1O8boFqmDmJ356i9VwRXw2jNhxadi3yxGJJi0HfgGVEUN+jtcitKVPNYzvkrT4rJd+utoD
fyxpFR6Olh04er/E0GpStDHB+4xtufPV6bPiCKppO0uK8txHtG7aKXrzxx9EomQe56RNFVgdcdlp
Eq3vhJ1OpnUqGz8JLYN1CZeNlmjgtGkOWmTOt6yc4AqzmBnBgBXgBsOM0Al6sIAh9bdIYWocJ59a
qqaens50BBejlB0MF5SKnwnn0FLSn8xEOWQzR4OqqGcpA6bSKeKjbbpoxfGNNr7hNaUFH7qkYQbK
jXOcZB0KelRv1ti6HO18+oYVOVS0cXX7KsQjg7US81GdcaKa2CF8GZSlLT1YHJarrGwxrkLrLXLf
3iCITtwWg630DSw1pW/AZKfTJTiIWbDEilXPgKjTgqASorVwJgHRxeh07DqQkmMJE7A7yUQweCVW
zlzrjrYMU0jAxnWqmeJATYM/jT3/X5Xzn6ly8GOjy/iPVTnHKM+/m6L9+Js05897/Zs0x/5jUUsw
kxTobAyxWCf/kubYJtZuHB6GZUAaV3TjX6Q59h8a2ht9sd8Qy6WbGCr/CsQT2h/CJmHHVhAi6zaP
/N+R5vA0f5dyIEo2cZCbloldS5GRqv9diKKFuIVbwao2lxHRVoxnzL7WDgXyO82bGqv1UdS12rc/
hjOqZctkKM+kqwvNxypWs+AH0c+gf8kEXUlPwkdM+TyUTNJ/gkmkxcdsar301ccW9Uo8N/V+1uZm
Zj/mhLCqLDrMiAHIuIvdAkZXc4XoMRHtoDfNc6Tm9JFibAbddqzaioFQUEM9si0WkZ/QcUaUFIYa
qIeS/tcZf6dWumiNQnPdF/htudh2Y3jHxLUqDhg3wQfJFlScc9ChWAEAZunqBvSJz/EcqwFrtC7N
3/HG0xlvCQlYYMY6bWuUVfRqK5rdkbxJpVb5VlGX0yNvJOYlI+sdekYV7h5yLQS9dCPqGuMO+3zS
0+zIhTpK3tACdW14tniSG4Kq9Zt6JdUj5cMM6yTYkS3NGVVuUpmu60BjbTeEGbNtPxQPYoD9gcuc
a0WBeQpfL/JRicQaH4tAg3+e5oidhsc26DMmkKnpq/VWFgJ1ajaH40iFbtj+W56RGrom8WaG2qxr
meZMkTIBTxqhfyMn0bmcGeZk45AIzeFJG6xKu/IP7fLLCMfwKbCH9FOeR3TKTVIhs47ruozWLc5K
HkrX2ncu+R0jZ5qMp4wEHEhavvaYKzqXePpUXIFic46cLkc86/C06h4arrjkRso1W5GrgtwwBdq+
01S++dSZJfyUvCfq4GJ3KoF7oRTH5CWrk6zsawbctAI6jdRlV2lUUdLiaY0Sb3+jR15kTOrSdWhK
A2etyoyRoJ8CGWwXEpy4iqQ+v7fTSrJ+dHOguSLZ88AFaGwT2FJZAfOReWNtBqzjoyCSDhl4qMnN
VINRiygpBks3N3rUTZ3dDOaqV01hbWJrAHoIrhuqiy83WXAKOEerzLibTF0jwWvkU1n2CgRs6mF8
5fpQHVPWUcFRGgMmYbku2eoWNpRl7X3OKOSddwFybnLe5ZJvZVjhvx9OxtCNnjpVhJqpfbRP5kB6
LUU2XXtT0x6UuqE35pMz0gCPvJfNCXFYtZRzra6flVIm029s0wh2uJo8SnUzbIZ8CShUh+hX1RvB
hhhM/ZDJVondR5AbR099o5Zj65kSH/Ns0c/nUp3XXpi22kHUSnXEB0gBlefaWWKC7dqRND6mtQFt
OrKKQ2ZW5t0YYg60/YGqGT3i3q9Etqv1YLgaVeC7datDV42VeBt0mrqT/UB/lify9qg9Iv3UzNq3
yIbpo2vS+iSkXkCgBVo+9LPq5IqSX8q8D/g8Gsb7Yd9crCLofvWpUu46OdKuIUndmIs6Mzxa6cg/
xGi4gQylvGboereQ7ZMdWotxlXZhskTTFWB4Y9homZX72yYKki3zyMmrJSO4o+qPQOMXSvxAfgym
mjnO3/NRxEhw7ODeMGpz09UxuhcdIlGErt6bp7HeNjWOQtGV+cXWOLsgjquPGrvipofBuBZzot/3
wpc+1GhCF9UVJVVT2d5bXdytayTE69SM+zNiv3RnxHLKucHAtKdH4l7WWyYoOg6FUwJEA/FOLP9k
cpxf6y5r4CbC+V0ZClenVUc/cieaWXqBdtQc4Qcz7humyehXcpiU96GWmhebKM71hB/GVTXsYjQF
ei/rS9uLC5UIAqmnr6zJPS3KmMO8U9oRB0vVrbHJKg6exEmm1ivhEQUqGYLpwJQgszTPapARMK/R
aLUxMXcGqrrPTlFj9hCZ063chde+qOFGjDoeoSosqKrzZqtGJE/5WUKSVdlKa5HEpEOEmravImXc
YhPSXStj1iLFKpwp4pw2VgvKn6a8iQFXNz/rQUiwlKuIVNd4WtOZl4CI0M8d6Nu4WmTT3kWccrJq
Em2GqQyf/CadjmFH81pV5XhdzeO4aWMJ80eRaTSPsxYQOMeYAbPFBSWpbrpQwLzMJuvZarp4M1qx
fmhxBR8R3MsbdR7Gi5/J9YnPAAOCxiQRx0BRMLyWIzSdikE7dEbS5hNFMtUVsDZ1LtdyBsE/r0W4
lgLGeJUK0UExYLSaE+skjKTdPkxYeeBPGNYt501vDEyNRmGvbGejpxOkBP16wrIELjq1NiNH9FoE
s7+pyhK/PET6Y0uexVcaDDXNHjz/pakvOq4i21gy8bdlAhVKyujzw1MZd6CHBZFeHSFRoJo8zQS0
Z0xTvwulASte1uVrDYP4nSTTL8u62H4xzcx4wvdKue2bncsF09wMNoiUrG0F4NOEuNuZ7n+Pjc1L
W64WpQ7NsEJ2+hMKOTgokZyspVmCrmhNzGH0TvFiOg2uAi7BDYjnIo0BcWg2GSyzMVftu3kGRNAv
ViYJBIrUZf1J4cyxmf048VLT8J2Z0QrkAi0l/crMvQwd3lqXUL2t8F6M2yjQegeiSLzvm7I5ljY9
XCaVwC2II3dHGxsexMTFC9TTkp3TYT6Q6JouF1zZq0zEoRmDS08n0nPXxYPvGbNCWizKMRRxMTFw
eJKdTOQTsTYY50YGSa4V1YBVYuI/jJzUihKZ/iZEu8wFZCgOTMyBQeF/d8aSZdyQxQEEMKS3cBZs
bEt6G3tQW7mG1nJ6FzHDfCCbSHL0jKXTTD7IjuUX0Yz6yNdeEewQ1JxmGs2Wthg1dU+3fYRbMCkY
ZxiIVcWUIPirS3J75V5scmBaYgXdBJWFVJXhpTcYnKaWBRrXt5r6peyKea0Nc3kSN3tDIoSKsTEY
BnXdJE3jH8dItFCBoiDt1rABaBuNyjjMdxYfUuqQOmG0rEmR5K6pL+vWFXU5HLmop1itlZAizhBT
ivilYl26joWtAJLIUXDqNGDqoJMm+a5DXf4rmHskv7l7K+3/p1dBRGKfPrLv5n8vD/xJlGIdBWH7
f/7+I+r5v57X/Wg//vaDdyNRXbrvenr4brqUu/4pvF/+5X/1j//r+/Yo/8n6RsFXzJrjP17f7L4+
wr/ZDv66x19rG0VR/pApQjTAVZpsGOK37QBMJ4sbTdEFRAiLNcq/mw7sP4hDtNHVkcQN2lH5zbNa
/Ai2bqOz1HRskmCw/jsrGwhY/3RdLg8h87ogW7Em06x/LG1ATledbvrGSZnifpvkBaVBFJA/MKP0
LKMUjm+KwJYREzeo0vq1EYQPjL2bfapETNRum7ebuOEE1cQk4nbAPxB5czNLYUNkODe3H5nXDOgA
03CdDiolRS0BpV5uugD2N/2+v37883dSTgqqD+UuwUlEYZJW+2i5uW2pzcgvkcvTUzB95M8j8pgy
NtHy3jb9SiWVrecKKoqXuTJq2pg1uYgL2tDUiXsuyOgWpM7abXUaEQxu7JDGHdQvMm9NCtSVWNDh
YIy4ZljZMWwyCH4jvScbxrXWdsD/crT8pW3umin5ZePywyxVMUAmNoaUnrDfSz20k0pt7iX0X3vG
hh0CYpNpd1CVDxNnz7Vk8pqC2HrqJntnMuaOiIjbaepMtBI1uovvlZngvMxXbptN3bCpwiXfa6hb
EhiM29vrlEoUObetiK7qjnzZKg3m/e1GmatwIw/ReeybYhvV0zaARL9PavIPxmBPaRltRzJ58Cv0
a4XJdfsRR8khTCh32sakoKBV7g/lLghQFwpzRGYirlkWVS5Ji/tWqhjHLXofhe6gA+/TIpaJEd3v
m0BnaPP7x2ma872bD/FltJRunSxY+tuNvCDsb1vmwrG/bamWaqD9R2G2EPVvr/x2Y94A+8uNROdY
HTNBhAPYp9Xt9XCJ6NdBslFpIl3nFYYJhpAmMRtB7FQX7U5pMNSvqidVv5qJM37VsksXiiFu0RJ9
hGZ41UtrhYCZVbr2N6EjOdgErOljIXRJ14qFE9cOtkD72JqTPfeE36kuMoJJPrc9Hfhm7dNuNQ+J
gilzlb8mP4pLtMhLcUT+hrtUoweZ4LZ0C6DBzXzWxqsovwp9bSVbShmGTp2LY6AMXaXdh/1qcBhV
Dw7iWsiOQB+3lBPzL/kphPrI2IJsvQdUWyZ+w1WYYzExD4a8Y0BClJNNvGNNQ/zOFHeg6mGui9wz
vmOEH1gYMFEjq8eZx4pnlV/zqxavjWejcxmh87ERJ6JDdWaVNbqR2KfDBnXAChhFaG9ptqXA+8np
GleVyVD0VNq/yi8wRXx85/4xuhjPEmibwGvv2msPcQGLq4uofO42onJUEprVI94H9DLRobiUrGof
+H35xsrS+0h2tE8P0glzAqOL8o18J/BOKQOVni6jS4R0LByy0mdcQSuxb4zV2G+m6J7sUQZJ03eH
aKT+jDPHBGUMRD3ZsXieP2VyeFqin1Z8uq3K3GiV2Y78QaVoo1xNveY0hvBWnRG4i7onGq57YECW
36tP2ktGIgUmgmCFtJrSorlo5A8GTnn19/Ourz059xA9JcHa4Nh8KK0tgihkgYiRIfyR75RejTsI
y+1L/st8yp9tLz3HiFMHz+wOdv1GiWJu0VhKfIsdbqwN3lKs/RZnpB5Lg4PfxtpExxRry/1UuVnr
kg9sPWp30iuyfd4Muy16/+/xEclpcDD25a4lUwX1niepbk8R/lU0a0SQsb+JkTuvZFTrsZsdkWVW
6VY8k0UOZZ2WwSUprv1d9Tzeq++QuOpXIk4G22Fn6++sEqz8ClhwSoQixiRGUR47lJ6uVYKFmHab
B2giKMeD9/rgMf4n9+8RKUbEN+GMpCIvKjxP8dqLgC/2Y++JHm1WKh5kz3SSvfFjf4aPcA6+xRer
iI/oy75w3pkaz7gGXolUG+Lq/OQTo9hj0aGMP5T3DdFpraO8wEmvHHsPwH7IHIMC7ZxvsaWfpxx8
qzMYCMhXzYf6kRVegd6J/SEDmuCFX1WzHpABul/9keSr/khSn/Ei7qjtiY3pj7ZLVgrKEQ9YMxNj
/zVikOGlx6F0iAatDvS8H1nFzLCHOWcQlre1fvJ5PT3LM/WKp7WvjfbGuYM+Gk6H0fjCJ5+aD3ro
sVEDIN+pH9PsFODYmF2uEAk+jgUv1qvfFBhe2/irDTaGA0OePK0HJWR66jUfhNCtlV/Ft80plFhS
FI5oN3h+LNFO/Do96Xc0yzktDpvAE7sB8Dapv47+FKHudYY1Hj5I1+99vJ535X3cbhXE3P6G7zJs
XN+ng74rH/294m9yRFj30ieBvny/A3rDlKm6kz+OocsTqhGT4NV41z378w71mrww8V1bWlu8j4Jh
86ohDHQ86J0DlivnQsd5B4bGY8xOSd4daiAIHjQxVjjBwmKlkR4SbxPWAxcO70t2jH+FsWN/Bg+t
v9fPpuAEon2D+EJFieXLX42vRf8UV8eEQKQrIUijtOZhEJsS+TxJd6b03iDJJ3gBu3n9qVzbV/9o
A0qf7pNp1Qdu8DzIm6x41g3Gd/UWU0si4DlsWuWZKYwsX5rxbMo/yKw6ZB4homN2Zg/llkHye/qd
xVuZWHAIj5fxtUTxQ54pI6vrfPX7d7X5XiJ3OXqryVXNtcYhVKIjtqEZlqgf7nkMVJvM4xharDlZ
mGC7gPchngtWWBUbm28GYOh72L+I3s3ivT+uip90x3/kt61ZkPDGOP/LG2qzffiJPFdZPYLkugTp
ayKO6omhZNQ683HYOf5rvae3tbRmDjIYBYl5y3YMPnvjDlh5kjEoxCOzJs0Twx0IFrXwlPC+qMHN
eEp77IcNL49sJKAEUbZTiiO6txlvxYqc2NZd8MmrJxDd6DJiTmOuaC4mojilPCRv9l7bxw/GYdqK
k3aez/6TtWePRp90kF5NIICcYhISqlhcv/ISiDaoG8IPXXS2uXYCYeKmsaf42z465epVJZpO32PQ
9x9Sb3gs1uTmrZkbpztCeyNyrMi7bE/JeDeII6EV0wE7xfoZVDXfoP6lhJ90C3wVcftKA3pUsI5y
LPSLEZyTALc5TkdoQviaDlCmK6KpGbPljkQTWyK91SHRgNZEpXiMw9VqM8RYt9adflT6bS9cKz2y
eObfq6UXpJcc9AJmL8zp7F0PnIielocCin5m1m9R3a7sXfldVG79JN2LaqMYRCzgsoJJQpLmKv6O
kouKBIDArXGFMA4HKJBziC1D5elI4YC6gaSuQJJ7sXawk2dz2KoqUWZQ/VbRp3gpj/ZbZq3yC7+d
aJcfwsMonSwqDcd6qejSeuWDCgN6Nd2NG+uXeMEMcpc+THDxltNp+yOZbn0K7B1IxE3buf1Gde2N
5uXv7UXa9BdcffeSsu92zXk4aG/V9mLgevuu38cTiSjWueQxZi88iG0OCsINOzcejii9XmWi7h5r
vGjkcyOiZH6woitGWFdEiwt9vatSrtqsFXZkq/XJs3aPB4VZH1bjPHEHmtcb+Zf9Jr90zUvPEPup
xxJ9ydaId5rrdKBW4lVsqNn1adMZG1i86R6MtOHEF3FIL9PL8FI/8fnzZFF3KC8SYrITFw4Gnk6x
ax6HR4YK7LHl/6XrPJYbB5It+kWIgDdbOILeiaTEDUKu4Qnv+PVzqHkRs3qbjm4ZNgkUqjJvXuOC
MnWQIvLdY4XC6fL8jSdPSYLisSVbaUUbMFY4+Nqi7EXf/aH6VP2m5Wi1SQ1OWleEWYR/DsOZU7+M
zsKb8cPCaRbSRexu2ClqV0lZSMSVwtppXV28mc9zR1HCO/mEIiRdc16swgopaIYTJu1auWBIX+Oo
4mN8l2V+ONgb3GYYjsCGIYD2cYcpzTwm9Nvey4Ne9Mse48BTonv9sADGbBnC4oyn+8pn/kJzbOnT
a+t9+cM5bSHFK3zlisFVvCh/yIJadLu+W0L0kMMLXVW97y7iV+E+rXfTJ9E1e/hEGBKD0wICRchc
/GKkuj0Mp+bUyFspcYaTAoiXLbOPBHw+ZtXXh1lmMODX5+ybD18r3oilrDPrPDGY7a3qA+5uZIq0
uifw+8ZOFl0hWcHHaPdoP/jRknQMKXic1G6ZG6Q8ECkKam6n97l1wl22D2+8o34eeZidR7QfygWe
HkRP0zZZ/zTKcwGavVOpR+LUmuRsVBgQBv1PjZPP+M6QmzQBjLQw2lhp0n5ccs2ZYakbuOp4OHUK
NWdsYsPaKE/VpS0jR7wnHEAZUWBWKBVLyVz9/QGL2Fq9ErBNs7mHSj6ssFgh9qjv/+9vf1/7+yNS
+a4lqlQYJpmOeUcIc4U1sYLCyW1aeYS/kNVU+7TL2DvBbfv72ygx7P/7WyEIvK/09Z1cbQFP82E9
4Zonen/fnhhAPUDX/5/fZmgDFUZnnt5pgZESK58J73UTDZ78oFLU2j/HX/rM/vUf/ik/iJ7YZRZR
aAVTMmjqXaA+Z0QXj2ZlPWqO/b+/KhUt/pwXoyMfsFnCU7pDp/iL1EwmIMERt7RoLdujk8BkaBZa
g/zUIUsoMWzoFhM+wzzJj1eXMv6aS6IDAkVFu7Ey0bd+6ZJtYqqIgM4WdiKdhGqLHxonhUOsLiaD
bYr1qU0zuR1ExqiOkBIcueBFVX3XbwfbcOSzfla2s4Sx/Fowfc1AmEyagVf8Pm7zQfA6alEL/21q
fa+6EWsTbmIn2vYf8gcN0nPNp9+luNvbgtMFum0d59jtffWj39Z3us5o9EhRiJ8u09zCJAMYTZE9
3OrU1T/I3TpId/3cfQmzG/3i4MeFVj9KZAeIwFzu/Vxj3ukRtyP/Dj/pgSa1yk/al+lqR+IoicLM
4pO2gxk8fT38x5LCA0ematNtsFaC1Nb+E4iwfc+C+Tf2pXtK3fdhHJEkcelMe96lPxTFdHqj7oQf
7W95ryPk+07aObGxkNZcPKLJ6Xf4tQjsA8NRyE3X5jyE7sSBhBKH3XWjfMmcf8cW1hpjYbveEpSJ
s5Mb+9zuqrPnw4zsNNCO3SrCB9ZWdrMEVOThBs5gkVRY8WckCzO1rYySvUuDCevwV0Zu3blQhPCN
5Zd4KTyN3PY99KvQ6Uq3kw3kQU6ZO+lsj360YVVC+np8pfGrpxpu8MPFkUsteN8ModnHkk34ZjiJ
wyBr+RTtbBv6DKxaP1kpQYOrH139ovuCmq/+8Kq14jxn5xF0a6t1rC9icYVzF3sFvx/whZNwqqHk
bNUKzRLn+4n+WVmDo0hrNOvVOd1Hqj1I5Le75eihwlc/WqynTuLosFYMZu8/VZDfmpAOn5rK5ifI
H0JbX19K1ZZcdRWtVS/CotJFmz4u6hPetAyTWUawi/iSjvXyQmlsNltrKy6xfJ6C/pLuNRSst3pF
DBRxtPvyHp8JtlBKd/7BE/kYDgiunOjSgW5jdcg194YvbG7wlo5v80hrqSee/KPSfNNRCQ4dPp8D
Ry0oUeFZXjbBdONu1AvLr/YvuemHjKbzgtV2saV7YYyM4XtyVysf0g12CU5f+gJKhRPF+bEqsHpw
XybwpctMrdYcEi9JH9UwNQpUCbzL7lp/mm1dPfXATxychQNgJkjHV0bK+RWz/mlsaQcK89+EMFzY
ag0aNdv6pvijPdUX1fIFlsFDe6X+eBodCiHWIAZgBMTXXsV/ZrEYNvSRjKnH+3MTDp/A8zEWcJwT
zB6lhV47JWUpR2nr95/aVxEYBYNb+wk6mfoGNLbo/MjftJsvXqdlRYQ6zogUMcHEJFZ0x8h5YN3B
Mw4Odnt8oG2KnouelB/Rfdbe9CUh9Vrj3PjCW6BI3F+r6G7+giJgU3xmYWTQPiIHAIgb3h9BBYR3
mm/ti0USvz9hsQlOfVeervbVzscC+WnqQ9ZP3/tftrj4g3GEnrllTq22Hg7tTpCpqdzhVjElQfS7
430BTiz146i7oFzpYbyj4gDK0CMHHGvWblkFMmnDnxJ/cwTS97nyey7auE25ChzfEQQOx/zXgn/l
PjndxR2fXpwSioUA7BMlq3Fr0UwbbvsVElPAUt8qvV1cny5O2Hujs1Pcpm/F3TrN2q7IvBF+guTk
+THP3hhUPG5R6RBeNTSLaNy20wtmeQXRpLsp5OwFHIo2oeDLZwY90G9PJZsejQOgAzhBDYa6ed6G
Q7kagvA8Y0WFd4T9PAJrkajgcXebn+zIQxIpZ0Pj4Nw+lUAxfQQhRbyyiA7RbXh3F9mjewFJC5AB
zpfiSABYva3GK6gXJ1GoHWK0PaPHkdN8GZ6xA0Ej/OXGs9shnd5We/0wHzCmQ3FssSttWooF0h1W
io/ggnaUlzuSV859rMflfHntFKkTn7nzPHLCjTwY8/jKj2aHNXkYvzg12nmRpmw3eEf27Lzr8pJt
x4Nxxy7ZcvLIFX8nNUAV0mdr4atHzvJyGgnmeFVUvgkSmvgTOmrKCHKuqWIMuMDUi8tS+P273twY
1ROPA5uA+eGK+BN0C4io2po+O1xU+7byNclJSMND7G1Ac17FZQBZH5cRieYTI+16JkhyAYRl/nLU
4jOOVY+Qv+vpmhOKXZSFRXSaIdFq2t3beJJ/O27zmcdN151i9IDEwe5SAQaLH6LCGZkOgv4h4bMt
zlceFNlms493xEXS+5O8hDEKvmOfmLxUTALeYTAU7/OdmRi+rZCZwLp6XhV35m2eXvC8Jfk7XzZL
lLszpmUsp3JJh8q1EsjIlv3R8J4BT63ghCnS9RP2odZJob/lvXO91XM7BjwXernJyZ1eK3dtwrrD
zcnpeC5hhmXmop58s9j3rMafxKM99gmzkSIvKwgBf3sxn5tgJvez9TCBFkeXHeT8+szsLLUH1sly
tFliMf8ItK+cOkV93fBw2MZVEBkHXEjmjqVAV8mxjRscQW+hk5QOKai5DKsHTjJuM8ApfpcfOzYY
bBf6ccux0dReQp8cMjv1rR3brz16+hXfuZgaSl4j/eK5G3+l9myZfjvQXe7EC4cioGBPl/RTHtto
WS5SP9EO3BTlpl6iY3RRfzTK/92wHsh0veE9RMSCHQXWXnphv670nR4ibEudoVwW2YJnFC09C69c
gIsgVhEvJQ8mlvUsidv4S+1VYxTHcAh+ORdfjZxmL33Ngwcw+fyauBSUc8fuDZm+eSX6d3QJxgyP
LRvJC47O6BbLJXEa/nhqL/qq+MxOoqff69LVY5/mHm9OAP1+XEo3TJP/WU0QPR3Jjx3GOggFp288
KtsFwXWfbL+YuxQXDkmscsQzFzbsX89u+0stThhKRxdXMRnYCp8c6dmKvOmVua3eJdj3/3Ro+Q1k
60uHO3iKQBNmHExv7qETrgiWevAl9QWsMo+2MDT6B3/aSe4w8XlW5F+5d5vKrXt3vIxedC14Aijw
Rg4+v3gEhKwXGFfa+r+YHdiy4cCL2DJ54MDgmBC05NW0kf+x6+K7m6Db2UdrVll3fvygkAuZCbsT
K8GuNvOxgzn+SxI4O7heORU4ULp6MvwYf8kiXKWH+hQFrNZv3iQ86rbbAJZW1Z6bXK/CpUrptiB7
VqZtv5vXeqd60zpZ5D42ybAYFZnlCajT/+NYtnKHiOwLpZe2zmhKVvlG2mvPwwyvCYzcwWzDt07s
UY0SyJKfMyAr3Ul7lRmhtI7MDX4RMXQ6yRHLDa3d8GV98XAKUNBuLBb5R+5crp/dbscrGro9T297
mW5z6vJAuVy+n3v+9tw05/bCppiCn4DfvCWUCR6En4/nl3WDuTdfECoUd84ltCx5v4vnbw4ayv9w
o9zD2o31tflNdSLgdf0gnmYZnwrKhzftiHGGec5k3jK58q6+kd9QpOe3Ieh/c/qeFQzM7XQU32Ez
l8sc767NY61CRwmZnaCqtDGv7xrmLba8rDxrGx2gM8bB5Kk46FCBax4WnL7i8exsEk8JLB+G3noK
ptP4Li3MDcZOFc0SibmvyqHbA4kzqIh97gbuEzKFlEd1EZu29EV+wnBmj2xf+4adf0mNMw9kNaJ9
oX0Cczbh4dONsfNRTVZeg7iK+HBM2DfagvxBxgFvcHJopkVMO01XQR+NrgaEt0eVt57xMvEya4Gh
aIm76BmNyWMNKVZ/OPwHGWKbAaNHV94/HTPA5HdWLhUbawYWBdqA7wQ+A0GOjlNzKm/8hsu46u7j
29D62ujK75OjQ7d5Vcy97MPJfOzp+ihMT6XiSHfy4pblhY5vzUBgSWNhXKAKWdt8VxHBLDrgfE+e
kcxuP6DPR2z6UYA9LGtH+AyD8X36J/LxMP7Z1u9C5/ff3RVdrTUG+bGGzYg7FTyyq7kWvwCutMFT
b8KqkRbxabqOjad1PtBF+ZNSIfGuQPOx6arEoFNWJAqkTxtNKEA8+FCZeBVks9iLIJsyxkMlOjny
phNp8IFT7rB8xA24z3yenxvFIxPnXL9HIEqMoCjGSaEsAGOASU5qdh/4RMlyfE9Gkkl8a3bwFInB
5jcg6d9BK4B5dSduWx3a+JcAvNmYdpiSOwORs40Q0WQLP51j/FOuDD1QtRbRQmPEJgXJQXluJUyO
WBYolJ3avLT9omp9HIJi2uAc3+WgYrI3c0C7RLsgQnDEh42DD96eIIrfGIM50TuRUaKKCRi22q/r
nzQu8rnpJM3Ea1Np2DwF9PDP07zPd53+AqXKg/k9NgE/TF8Aq8XIvWzLrk1CNNOM6Gf2ycb0mS0e
6h1enEiTPNmvVgUPD6UyB0m01bzKLz/7q/bVbdIB5pMbfYpAyc1r+83+lVBl/nUf5vQ6qJj1QXhc
tet4y4w1+qe8pQvrrV2RlkLDP9/Vfy/NTuI8k9dslCMkDnCc5UkjCOYUCocnbT/RNLn9DFeNeHg+
d7xi3K+m9/CxnvBa1XmYbDbrtCeTZGVmK4xlNJVgbHyaHJSH+eBICJHh3r7OrIv0RdQsZmGShbUH
/dkCE3SooYK5eLbvGPPXT4ZuDmOixp76xQP13quOYCZqOlgI4XZdn1SKchzPmdG9K8OKqSn+DyWu
GAIBzzYqKfOT4vjlJWOjQdGW44qCgHkhjZ/7cr76fnzgePsQXHbLh3XUtEWSX7WgOSNrn00KGDv9
jh/268hys6D47EDP8Q4SMaNymnzPgGOED6kw/QxoXGoPc2xjl/o4xYlbhIbsY1T3nky8bsDdowLO
SIlyn9LrHTyxrTvKHhcH77qYtK6N7PXbeJ9q23ZYGqSwUoM6A0jMgi17x8elMk7fqZaLavPAOvNZ
BtRo1qdxgcb9uGY/EQZQzA43mWN5yOvfeNszm9EdmKk4Tptox/i0eyMYwDTIZ18Mb/TwDBStjwZr
WwCT9FbjuQwIVfIJPOF3/DY/OORk5PwcSENgUWzcn4StxFB/yZ1Au0NtO+7U3+JYU+Isje9St2sP
CdYsL8NwQ8qwvtDeFehudIJew5OU+cz6pxlGrNc17ov6xn1hr+bmU/a+uXXjv6ytPpkJG5LdfXOA
Kk76M19K08NSnjKt3OIsIl6x6NoLbEcyk6kntU092pbipQK+Vm5JH8aTxrrGMvGS+O05M2200aRa
muiI7uh06kN1KcvAwK9fBdn2pBTMzreGpZRiKHG1UvTA1M5sFBQbvBW//8rAeRY68A70RZArWol2
O28fS80WAqAj1gKVHQ4QF3DZGQsFCqazcUBOrO3lFcejelX8xm9vCromAVq1M1xkAopTcFtiC2II
MU46eB212Dm6Ps+SArP9nmD5zBtkDMEoKzDByQsPynmqOYlQviZVhr6MkLw13gghJb7rO91rVxlX
KnWa9wSyQXqpX+81+ZzQWyMvc0IlmAmwnQ8MzBkYjVB2DRfIknIDuwtP3TA8fV5BLjzGWO+Q+fWL
dBCWxb5+y08c6lbDzEBw04Xyw8AopR/FJG/JwCFx2IvPorpPV+Nex+krdPLf8CbeZnpfCu9l/fFY
pCuM7DxQHeUTsLu7g/9jy4OpmOTI6+aOy5EnLLtLcubjqG6IgJH58DLGngVSrs3njrfRftrCRseL
HFDpNaHDgpNFQ22XvzVvPJrTG4uMDU+ufe2svOOriLINZ4qlhW4C05DyQwTCuOqAMd1iJNfh4ecT
M1m4mS7j7ur3oaybzDPBhJiVcURz7Sl3iqCdg5j+qmPm4kNU1dheRtzU/DJbpeaSLCcJRzdj2WMS
QdK9unhOzDJ8WGRF6OsZq98m3oL5AzFiZu/kRBFmtxz70Q6XFWEnbTlYyFJk9MXVQ574uryaK6Jk
NZhH28pH85uci6+JLKlfBsJHXp4V8/qpFd6LhPqUNEq3dt38NiJLhCPdRg56qVTbRIX2+nQKLvFM
loC2apsRILmxA6jfG3eHz9jSf1CG3eR17xpbfQ9NyBHX5onZ4dR4xg/puzimMO92DAaFpLmna309
fM7fmPkoNKL/mHMsO4jbdlfbE+KG8Rr1O0nBgNCOM+9xRCyO0gdk19gaC7KOz+jEefxUbfHsXXi1
lBsFMzts8SV7/kpuNBVhsWhiFyYEQk5MRFYazymUni9zjZ1IfKwuKFmJdl+yO4i+ki6acmOVxKkG
RM5LHo9B7dY4kbyph+hXOmFP136budMhIeRXfwXQ2xJYwpVv/H84u9xkMKttexMD5cJIUXDLs/Ch
n6aPKA2kpawtEP5+t5QoP73LSQEQdxGiZedYC2aLF2OGIusgYFrFk63eojObgi6+iGiailTv1aTs
zO0YMGeokBi/khSc2k8O0mL8zg4dwzfh0Is2K766KB8qQ57knKtudTG/8K/QAH/W/RvDk5fTbOY1
C9Tz8xuv0R2bo/ilrrO9xWdtHMKLqfDgo0zX571ZKNFr1NoCNICLnhky49cWerDf5HfZLc7xnWUX
nREdEUa0Z+RToXLZfH7SVmcgDMG0yKjBfg20m5caUMjB3Qd/fYaYKhveOb08z3ADHlS17OCY8/S4
9zgzT+eXxe9Ym385F9Ta5Av8X9g44S4wGz0XoctYmcEtvCkv/53Puh8fMZelQp44eCEC2FBILgCW
625X7PWd4HJL0zvix36d+M2pOlpL7UCq12FaqF8KA8PRhhaylgPtYFpe957ceHTjFdT5Y74bXaaL
BP2KCG5vmO0plJ1HV1piBDM4Mk5X9mwE8PCAWQDmT2TH4M7Ph+hvKNp3Op+W8e3PC7KNuNVMKZ9u
vBY0e+Y6067H9uOiBvlJj7yN9q8mtBr4OiDrGn9k7vMPWEyMIqdd9Bp6YYJHHJYvxBtQB4aIxup5
RPCi7ykxs/rNWonrgu2To6fesC6rVX5BjGp86l98rZds5ZctgoUifaTQaajsb81WdnG17BMqIreW
D2PnpUxqZozk4NM5bNl8QhUxPZ1t7QA7j/FriYhvzRHep8DIjY66AC1HeIKI922gSHp6krxQ6N01
W/yuN7wSZFlTccTeaa5IdmC+8CA8XpNgLILXYexqn/1b8Ub6N8AL8nN830C2IWKeu62wyt5QFHsa
To5M+ekaT/Imnt1xSaVesfXxFjkxaRDjwLwxwq4z57GVPsB1f/GsMzbR9bF5UcQi15zu2CZb+/oz
XvJoPcFT3+GEMLepCFq3843AcQ99zqusfQgjFj7ctXlvacFHl0xm9u3pHd0+oXPiKrrC6BA2+hFU
gLy48M5J95ZlK/MIsewIzfXYfdQ30W2oo3O/+mTHFhC8OIPC8lH2nCCcNPoK1pBaQ0MDCHcoNBFD
RbUzH6myjYM0ow/Ey8rum+P81p61w7huFnm2TDDAoLK9Ngs2mD25RcLaesujpb4TIZBwMgN/PL/R
U0cupJh1OjnsfIIP5xGYhap3jrFjXcwLy2UneG8Md7oy626u6dW60JR2Joi/bV0i2iDKL480pNV7
Hm4JsjWoa0GM+aqFYAiXKXv+h8+o9Z6+0TB03MhokdM0efWh2aXUHLQ1tRO2XilTKXvFT/dJp5oM
i3Rn3cNzQ6ktcyzguujGYlDTXGIbOq4f1S4VA/1b/85kbKHsmIu4MQxXywLG6Mk7PVX/rs6MQzyd
wZW4Nyh2Cyc7jD9iF5TnNHjsFB7M3jE+hQMnXaHsi+ijhsOisLgwlny5hc6bDquKxynJj6MShDHW
fNCTnOG3Zv53o4ZIOF/vUgmMhUWs312i7ynzcF6I4UnQ5vAEmV5RBhj14XE3Zci2btmDJepyNNXA
aRJs2YBVhgHkhKkbcjSZWRMWRBCituW6Wzj5ndeaKav4OlvL4On6yvgoJA9x0VfyWLboZgJ9relO
PL0aatLtMIViQ34Kr4omKjxylXAn5gCOznPQ/U4LeZ3wBA2v2YL21t4yKKpREJcbAuRxXoxVt1SC
Mt8mMDMim52PrI8SEp9B0+ZI37gikDvuJM9XCUt3A24Zoaj0Ys4qMmCP5ANR5E7d3liajE2HQFGg
oW44pxlL+xEbDulW8wn3T2Va1ZAg9JXc+1QkvOEif5dCKKOkF2M7lw7LvnQlDhWGEdTW8uvy17KX
7SuSRoX1MB278pRke7nYFlWglBDZCeNyn8JVGJfjcHjMK5NpFzPIksEElopbJf+a9ZVqQha7ziZw
DdIV5DDGqxaiSCARpAEMoWSn7JY9/EDZK7kdKJPHaWMJixBSHXFbKM8w3iGEBfDwXT1ZB+hJ2MZk
HTkChJMQ52dTGD0qXyo/8WYjckub4HBc2ZgTfTlc9K/h8DfY71/T/v/N+f/+iVcc5JdCEv7LBfj7
udiMXuhIAx+OX5j0KBMdckVGVJUx7s58bcbjxjc644C0zloSpOsVPcAY8maKYAFQTn+G3SqJxh4o
hb8ZFYz6cZa0Zd1sTAHxlv33pb9vom6BsNkBbf99TXo++Lb1+o2/f1uN6pt1bS06FYp9keJ0Jk7J
j/TnZfT3teb1jTqDav/3x9wiPfj72/++8fdz//0VU+2xOBaSAW9PTGTsvx8qEIKz471e6O9Huwgf
kCSVs9Wg5c0+GpYTub5Yw0NU6cNA4c1KemIumrEt/TDqFjMcIDntOmca9dnVH15yyfp520TzcQrb
zo1M7hpqO22Pze8+z+NPSylOiopAEumhr+aq6liMN7D/WmLV6jU8r324nx4T9p6IM0F730OBDDoj
zSc/h0+XRcO0eCK49YsUaWEJgmA9GDXm0GJnnLIJrJJoaUyDNrmHJ5or6U5IsvdiKMflkFCfojjh
6NM5N4k/YHDV9lNQ6Ey2k/GzFEt5jQIe3nUUzKbqcVfIxOYaaeLgt4SDsQaBRsdD0cnSmjwOphuG
RgIOs3hT8St80tBcuWYz31GFYAaOseuiH/QC9xd8OiMKozxhZJnA79RgW7RkHHpzD62xHTkIMTOh
fRWnZV7G70Mqr0rYqS8hCSFbzNCqKhA1oksT1KRckIejEWEF5buGeGkROqAlkLyeagqZbhi2kS7/
tiJ0Zj1+mVtL/vPJvLyKR9GRn8ZPWmifDws8I0+0kLi4zNUMmAmTCfcFF6slUTuOajDaGxRJwvzT
Y8MTxMok1mDEhb/ZFzFkOwiB8+MHF6fUG1tmb8mJ1PauhS3WDLQB6Ry56MFGV6tfvx5bOcni16QZ
HqewzCA8xfJREjk4/nJTjbh8LB4FTiJimxerVvua5kB7COh02AOx9ElcLrnXTlDcpSR/eknRv4di
XC2r4h/uZwCDWGyDTeYjsUraymIWMCB6SCQwh+ZlZJl2hdd3r70mf3wmNWoLaZdWNSSF0oS08MRC
08hw2TeMbiGH+pcVP7eznANKmRLMY1HzSTVjzMcnwv+U0jPWp12h1bBayjDQYpOil0dtaSi9h4cO
MVTzEzZ3bIEHM1NU9PJasxLxFpXAIesliijIkRmbWWrm/5oxbl6Gh/vnE0zETAhzSx88H+EYi/A0
yMcSc2pX484WWP3Dk/In1RugNUxc/EwCosKFHZvTyJdrYdjgmrcyngpPSUo1oKbth2ByFlQgaHXH
gKhRdcGTe6yFGjn/1OoCqKtJSTyQKeRCuM5GdRYzWoJBeIArD0xVRXDDKOVoSxXr3KtY3ClVprkN
WxmRJkjT6f7l8RCykNxwAIyQI9MlERR2bg77+/EP+99+Q6I6EYyy4lp9TUWeFMkrTllD8gn2iMHo
InyWmVNDukWqDM+Q1DvU7uKC4DONA7Uc8tKfNX2tcwGGGvSw6FlmA/EwdkR4fUA82Lp7NummTyhU
CvxvrUeVEa31mbRkEhAhBxHRBAhRo0DVsHZXGUNgbvNT5AMj0iR6j0tGyqWRSyh4swU+472TNNlz
Iffqw29NzFrwNF1E+NeO381TTWiAsxu2SFc1OyDtdPEAh2KRIc6UelZwTMRWLgBiIca3E0twi2wW
j4ZadPtSpoXJpm+kth/TxL0mmWv2hDnzoGV/tSW9PUnJOKnKs7I3VSBHQb2SWclZ/UcBmhm4pCJk
2+IBB1drTlMhqB8ZcKOsMKvEakiO4sHPVWE1UkTIk86BgyXIKhuSe96bqYeIbq20OG4UI+nO2sCA
dIqQJYSwRJK5PlpSZ6Nfz9clplxeWlM5dJIiukQRND6S9r3cobDWjQh3SsIBcZ0+k/L2yi4DMyR/
jLTyKXn6/bNBfmPE+4cU4UUm9++N3F/Khuekf5ZeN4m08dgR02i18a6oaEA1hvZPDUsLkaCFkm7O
GCvc8jX2N1kIT0IYMaeohWwFF7HutDXOqHB3LYbk1iZkiyzNdzEDpgyxibR1FApSOncBlgGeoOcX
a3rJFfT+3qF/JUmQcnjUv3K9+J073VoQtDo4uggGX3ixbuDHHUItkeUidpG/Sfu+hGpuSWXmmir9
Uj8CacmRvnhG/TGp2tizYuuqlmIO0gxOwWMGU66dIIqYTzdilcP0c9oIfQ8T5/GR6ghx/SGCb4jl
2MPhNLqK/Wke22tbEtseh6vQiFlUsS4slDnE1IpkBWHOr4mlxD7RTNKK0HU4x2SrMsaB40HKFNzC
jkcxxxvVt3qK6QeDj0EXCCaIRKIaMH4mqiT0CVJ/5XRAbtbU0rMaBM8Shnp6mx8LnEiJZwUeNcnm
RJTrivETYsNzzBlXzCFEezIqdGPWfDzYEIjwIi/b/T51paLZPyKWvJG2gzu/YOqXcYmacE8t8gCQ
JcBdESrJ1hvAZfyBTUeYwb7kUGQI0Wm3XAQ0KMzNsyObRa1hTxC80cFcegZVNaSrcsJGU8PRunxQ
QloF0r40AuWvtLC3h5C0u5AuLBOShAkaLQzEkxHKQoQK3lNm0tiN5qhIOAnEmsiQcKKxT1VQD/zW
mNlywtoGg6fYsGYUiDkzTAEuNsyReh4whNTbahE9oPAZurabJzDjEuPpgVlsz3w/MVRHZuv34wah
TEZSohvhVRgkDNqlKSeVG4J8E8s3yQRdFljfXgegVmLIRpMoXKy8Nd3QLBhyYo5QE4Jylh/pVaij
QJrYkKO+HcHhaUbEh+xiMpKvHm2KbonDpGiMW5tp8rVQd7OCZZpq4ODYA2DOIjEjZlf+cMVp2U3r
hoh7fJ978zvMi/NE5tCu6Ae8hKOlMjEPkPVkXGtyBNPcoqkfClCoxjI31qP41EIC7waRKX6ZHqbY
NFbKs7+80n1ZrJQ1VHfV2C5QtgK9MmlMQ9FwCmoveFxPtDfMnwpdfS8KBlkCJLaUkAC/w73XVsQ8
h40m/SiZdi2bGlP0SsS3fN4QY4LVDf2Lqw1d7lYSuvYM6kLcnp6GsUz02pUSSA2yVC/MOgIqfDlW
k0lxV9qxpvvqvDyZALHI38RpkKWH3F1geFBh8GIJkoDfD/KgTouaXTk3u1CIP2bMNwIdRwX8vNIC
18hODKIZNAlf4OeiNgZvaOD/iC2TbRVXj2lq02WY4FLbjocaJ7LFQ4kXcQJ6JcWw+Mu0RoaU9IgV
Xy2Q0OReTC3QDhzTibWLRmleGj3oS5OWbiYMli9WDOlJTHEf6lYXMJbTI8armo6QUZT+aWP3bYod
PxYdoEHPa+o7Llh1CYunuaw32Lmp56eso7uV7Ioc5vWT4mTxvMZpovoowJ+BJSGfZpijhqxa6alt
xlhjmFJj9mHAFTLkZplooPRTS1SG/jxUUYHgdkZK2mqOYXYz3NqCXJ2nAe9q3E4Wp8TI7KetdQk3
RtiQY3/FVSJd5nlxgIgwyQ2CSwj1tcStTrpJ8USB4BfUvvaA2cxyNuq1OqnRqcLgMsIUtW2gKpqE
mvhq3d0Nqxo3hWWtZ4t2xdKqxTDdH9pWrpJNi1TYEwyTEdCMIW9i3GJJO3f5VJDyYXZcphQ2YRFi
ykMW8RyZX4k2aIEyK5bfPrqT1A3RplDZyh5z9qFlwm/WcUEJ7bMtDZsMrfpoyJOlpmvfC6xesG4s
d0lYk65Mwz3y5GId0eD013EVEk2gKcmRNClnsSDEIxn2UQW2Jy3qyBR9sxwcq6Nyqh/PzajFP8aI
GYgQfYUZyE6YzTgRSZy0XTXvFEPaFbGg2kIHS8FXpQrKMQkEPP5IRF4GzkfRYqLSJWW7qF7M3rTu
l5ZRC06kwP9CsKk9B0CMiNqzRSFSa/NVnYr/UHceS65jS5b9lbI3LpQBB8ABMKgJFaiCZGgxgd1Q
0Frj63uBN9+LzKzqLmuznvQgmVQ3qCCOu++9NmZFO2wwH9faGoTsoVTTdV7br4QNkyebkDWh0TuC
64RSqKb5Bhr3UmEteFAZmvVh/ZoOUQ2ptUc32ceWayLMjw+yE5TQojtInfNHEwhMJlnKtRHtnOrr
1coK0aeZerWG7DWsqtDgAPOhThM5Dk3GJ71tSjzQPZayQAN/KE3MoT1JVgs5+tHG8yj1Jj2+h6JD
MGfLrJZfA5iNGa+7RK3XGgirJVU0/Xw7XoWUHTtdkRfNKul31ZtYHfcKuokhZTxkM6TQqVKRMJN7
w0kLzkC/Y0927uriWCWETLdzxw2tIDsPGici/Jyg3+m5cAOvYqw8Bs0tPYVHBc4VLCdlq5O1gDS4
ogcytG9xCxZLGvaa1TzM00Y9eiPTWtVMUUHSbhwRS5vylri+YK+Zt73KQCwanyK/3ToxeRtWQCZz
6it8Yezswoaf8mxqCrFLnoas1pn9svUT5u7hIAr0VmeY8w6hwdO2TAzoh6EZuDrQ967TqLwrFjOe
HtEKLe2TLum9+op/M3nzYllj42RdiiCnvmE7T1e27zDfdd7tqq3oRkUHTekukS9u+OATBHEKNqWv
8bB35clSo7dYj2OSQ/iG2pSDX56hErTiOzK7YaLqDdKSke9XnX93Dz2prnkH4TnJsyo92oxKc4ia
2adIBN+S2Jk5T1xxocow61OZuwxwdVp+SgMqD2DRKrkZ5j5fXSinKnhvB3NfjU18IDebrcM2GOtU
Pi4fJK02ZYU/6gytJ9y2vW7tguguJ12ayUbzEahoKiqaA2VD0eMwVx+MZqVaePuznm+3oDmz8VsE
Ow3JDK6SU1zIEtcWlKVqy1kAA3Slo9NFjyhL2d8EubUpHLOfWxl4vAWiuFB4LQGJgD+9SWS7tkJf
1xpTRrVtLHsdNbnqFTYgopBGNKPn3JCYqqrvkUOv6QTjMW2Tic0CQHhboz7qHdNbGR5Q/zoOtl03
3UyqiA+Zje5vmIqD0zb1qqg8tINeuIaUfEsaLK3RSRxIDyV9CKAQ4Qb1k0wsRnDqSvbPk++re4Ag
T+ADEXN1tbXgTckFv2ewNZQJVQyQtXVGUK+etRilGrTTIwD4PlU2uomvYXzSE2LHfHUallGBsqrm
dOCz1fdTrm6GLADk2+XPSDMKtRIfE8kzItTW81Hf4gfFYLqsw5MIQ7zBenibI+woBArDYiy3dZys
Sk3x7tUKh8jEXJgPlmjJcyL1TTft9BpvBdzPA8vCWzomE2KL3s1U8c2B8pOUR8IqM6q7jPAg9oB0
5dWGAsVaZ7wmkqUJNWlNahcFre08ZKPJTijZUC2GhT01PGGGgcScZX1MYYgmBOF7W6tUO7J/xUHV
8CNW1XE0+bABiuqyyIaNUkbMOZQmuB3lu+3fYXEo6EkR7tk6a6sXb2rDMKWfp0fji9VTuSSyfhMq
ZV2xqT3jxcvxlmLB2qsNOg/4Zr8alaZQBDMgyqNVKAD6pBFDyrosX9jlaDB5BPjpqvFa6W2/0HSE
pyp5pMjc1Xdd9vcEDIKSkKe4ypEC1DZyPg0BWR9/BlaYXSak+iJnVJbPdaxJCaexhit6/wg+bmP3
tECGRDt6U2jfmxUDkZ7h1Ujzy9dD7WTl2ionTwTiOFLNuBiy+0lX3+1CC96pbT5NEhRTTT7MyRtr
Va8/Ob+9ppLei9n4rLLOedlWW9qZJki9jV+Gr2QcosvatT0n1NDAzFu3tNU4NBxTFC5jhm8f6leo
p6Vr+ixiLFgNld5vOHUxmjAIC+kTG8hc9+6JiKxClOK5x+pk9CoP13W3DYxE2ww2h7eMMM3Ecx6z
KcK/AtqPgxXDJ284hUPyamuw9iaZ1sdyMGzmXeSfyJB0FwiVv7recOcyY5lX5rQeJYk8jkNeYMS6
JZ+qbNNp3g0HuuhgC8dY+EVGc8PWHgqnpDZMBwWpJ6Y4s33h5BXexkMzLk3bubct31l7E7yquqwf
bbI15VgaqyEvsaXm+r3RcPzLNKNaJX7hWoqquGhURYH9ybOTlPMcPR7A0ctsgGnrx6SLp5Wxr4g9
3FooD8DFta6nsAi1cXLqXsZRCPLcBkId3RkY9izd046MR75lY6cYbbhU/Bn/S+KEztpiTwbiR5gq
zjmMisukYurshT5snJRqD84iYT0ZC3kC7mRkEjiobrqRaFPDyZqT/t4jPEk58C+pCEu0vURhWDVT
B+9Zz7K1PemI9IlI7IPoV1Xk1sWmHU3VMC5kZz05iO9SrH54XoxxbRbKd2a0bg+vlcpNOVttRZQG
0va8QivRF/rkOigxpoJmfemx7J679rma5huIa/Gih2u2BX13socBhrTFjNT0RhZy5NLhUUFR7Clo
EEbBEUOjf+VPlUDKOihLq21ffV95inIIxhBNGS8X2YsYp3QrzPjgeUDZxh77od7OIsumWaUjPn6l
50CaazSb9fpSKTYoBpI/FpYfmJv6rVXaQ1WTTz6T5yg3SVGsauikHEnrVafh5VEJGluZIQlyzUQ7
YuAMt4w0J9lGQrXWpeBbJU3mQ7bmnV6n5qujoLEiY/MtksMvtVFOopJHzrWXnl/2qfDMPTTvZBlk
NYqVmn0wTYxNlL0MVMVbr4Ijo6BmyI5xj5E/Qvqe9hz8G2xZnEiGBfUI52dZfiR+xoL0GniVz+Sd
//5qMFa3fTMbqubALYJD8uh8fbpfWvbIoHouIrp+XFH4k9Z1fdJ88XMzLSVMhOvt31ev//y/ffzn
n09dhez557ZlM2HsXU3pv3nJAI+EzjueL67XrhdK3mX7qsOZ+nPzeu163/XRnyf/7b6/3bw+z4M2
U3QfGtlvY4xVGFppuvfigk8zzh/x99Xrvdfbkz7wkJJC+xBOfk99QsrEfMHWheP257YyAYb7fduY
fbb4aMIXK53MLVDPpaOoNRRBWpn7hPxRPqXS7AwP4Gwx2ltv0KHl2ExP064094EamPsp8OyVAxWV
9Ro3m3L644F4foolDSYPir79+QfXp11vKjSFXNkHh+tdoWkY+0HYONlaNTbwL8PtuT7v+sj1Ik8r
Xpyi8y4KdYzbMsPQFc2ve324EeSP5+JjNISJYNjpcLdKtAIhFLEDCwcoWzOtyCoZ5nsJ5+KyYPpr
RM19EzGg6aqRNNZc/hH3IYYGQUSQV+TrOBMKEagzVt58Dgpai8w26X5GGtG1nMCNiolZACwYZapC
vksgtuFMlYpmUBTwUTaX+eb1Ik17pNutVVXbym9WudZhb7g+0vkZOXxekX0lPV35n3+X1AEn1LGF
qEqEN5zN+S9c/3bhKzN5ROkOfJzQ/Xm9369y/bO/n3N9aGiYpGh9hiv0X28q/tc7uz77+sCf/vb/
9uGfv1DYEfmMbb37ee6fXjMP7W0YV4dEYwEMM4vD3wyblaZDhIfv3PeEs9BRwGdnjc0xpvUMTgp6
BqnuDMOUkNblr9jQyq1VekwF8mAHTD/bySCqjkrbM1WKmeM3/rYLunXUJDvFR7dS5qC8QKysPEf5
1VXqtzSCdN+VDOKrhKV+xcqFitOkyoZUoEhJT4yZpfCoPJ1MHyDAwCDqnNr1mH0oklZATWrkJnYe
WIDlp7jnkOaUKtJZVSVBKSbpwe9KzEoM67usQvhpU4sYA1CDGoZHln51QIbXVYEGirXAijjiS0uL
boVdHnWRzB8agmHdMoAMoqGk6OiSEbxoMe9u8CuGieHvykG7F1Z2Znlbk+ekIkQIo23CKXjbSa0i
vAsGj0ZdpnohciobP1feXohC5WQWeu1pIPhWa5lgajpjOnIgILH5zr7LB4I2YkxbkYKW2JyKiV0L
KI6FVhnux4hQ0i6U6pIzW/Sic+CBckwnBwmN1nyafgz7NiqtlXA0Ui76Fvmphxi99va+jQFEtZzn
GFklcd3hyvdDHEQtip6spnlPhkwbJ5Bv63fV2sRJ0jBoNJnox/GlhueNJqBAQx3g1/VQgwqGawfD
fLMInRVxi3m2pplmjNrWlGjHgxxhQH7uYuSGVlI+4zJIF44N56RqfH9R2vRJNbKFOQXWE0AOjg+K
kQ8kXlI7+Mxg4yasDlavnJgTVF3zUKqsizUq0yaDYTLW4ZJh8KmPtWOv2yRiwD5dN3Z+ozR6uelN
76wI4z0r574tb0dhE6Y5IpSFEhGZmGQYY2Iv+7aS8JB4PcZxv1RugoweGqczmEKhwneSiJMPZQT0
LolINe2AEgnMWPgwkGPtRQXTLmNlm/mYK/inN7QD2GGC6ZIq8r6T1XCh9yh8FmuxiQJMmpazteDR
lDRD9oqhjrim4nin2VRBmaMcLO8+NjrztknEtylw8YfJo88CBUd9hm7XeO1qFVxKMz0HW/C0lAmT
iLZGPOt6ZfPBMHAu/HplbZfUek2OiU9vk3URcVTTU40I65Q1q54x0kYCW2eWumKMJdZ5bH34XRU8
5bS3PI9ovaAPN2UPuM2jr7shamOvxuGOZuajKA1vV/INKY6u0OrMzUctb45J6qCBszmIgo3GVmeY
204P7G1TeDd1EFZ7wwDB3uXpnpbAjYoJa6i7VxI/3tSCd5AWiGBT77bItUsdDJR+fN+dQioNS0G9
HT+1WCo3FWRnmM608JRAQ02DDisOkYFHpvcShIiqJ6D6OKdTFp14gJvAu8knSa+X/QN6BDE5EcQZ
Q91lDgZfvz0YKOx6jD11BVKJwzk8VWh8BcmWaGrT8j2VtA1gxBcrXQLfM9C3abT2EL/ERPpNRn+f
NhUqwwihDN8tAuYmUE6s6QH4aYhux+xAgIh/sVrOyT5jIcMI/c2ga2925KioYTL0lyJ+HI2wdeuY
MlwLLPPUBd5HQwut1UyQGAJ519Dyvso2uoRNAT5w0nHPei1799B1yGLGhdPRmTKBmq+73tuYEwEp
hdX0D23eM7bsH8q6VtGWBl9Cb3USBHUdkDya30ETGmt4/ihTYjQu7exE7B1nWeGZTmqwyzB5xVrp
zrxFsRK116AYpfVhDHXpEg3LBlOhhB3G/JD5fQM6DzUpQg53UsCy9xGmCmhAaYzSWNZmuhM6YCHA
v+c8YSVKvh/7PdO7jRfZDcHQ6hn0c+wyrHpspwRTU3fb1/W0FDa9j7HQrsE0xr63248IUiqNtuxz
iEAS9lWQsUpTnxS1rPnWKzxIJqTMshkPqmljbGvJKYhaWvi5ToNHt2YMaIbZgtyooRHowY2QbrGy
mkQxHRrENYnppzezyIwt18q78EgqZrqu0vRIn/SsqFcBOnTmPCIQaCytym0b9P/9MMX7GVO7cab6
ZPghcJqi82gjDK9WjAYkGYZzTN+eqEsGK6mNjWuIdEzDubNTh/i1R/BqDcNrIhmmqzK6aScFffSI
1UIKLExqpS99Eyn82I1HwOfJvtyMfXqbFBrH1Mz5VWQ1zfwGi6+snmJbDdHMFPeSoVY2hVBEJWfm
VLE+5byrSsEIJ06PVc8ORM+O1d40vHtqeerVsQCaw6ePcLxrKpZsO8WCXAYPmlObGlJdh6zqkD0F
IQIUUP5cuu8lcDvGzNig5vuuD0w2bLzSMh7yuvEPTmC+EIrmbyII5Pt2Jtj084VGDgPmruwxUIJg
H6SVsx+N4SVQAFXUmT7uNVZ7yEu4qBTTX5spcoIIHdQhLjNtV5LgIubuoVcLd5hrANWiLiipI+06
11x15nteL8S/rl1v/n6L8z+ogU3vs/X1jq4RLOeG+Z3bvfagxAmQH6tXQZ/3a3SRz+nQHIoM+DnL
x4mG0xg3e1vYXGWQTnSEJHFHc8i0HirHzWAiptWr7qP91xx0ntcl/fXCILUMAg4X15uBYtNBp2Bb
GU3V7mPvzTfaYfr9pvS67qd1M9a3wbyFxwbngyaKpwWpBcDI5iKCuMp8n88X12t/u6+zHc6bEoNR
JSKak3PlpCgFS1pfb1FfxubJb8Gwszrkt/y5IMpizkk0/aXKxHlplAw7t9pMZr0iUv3Yp2bJVHjn
ZO1180VkmUiZrrfDGco6lXRjnETfSqUjYGsijBjFC2TWtLrrGlvbSQtiEXknHZmXCHmVhtDCXu1n
UhWw2H1b4DqrcvMmsHIOEFKI/TinUV6vVXNYZdHLnGYGrVh/ZsSWuj6vxUxKDm5d38P1mqTUXUkD
CVdAZqZJalJT20QnOesukN7OLKGZiBjRr18EmOATzRh3gX7HWCTfZ5pdukFkA2WrX6eedR61Xrpk
bFDyE+bqyvMVLDtWre8Loen7Wo9I4OUcumhI+FvNoTCLGZ0M69KxMmgBEG8SD5pCgaC0YFo31oZY
6h21DHPMS+F5oaulFpuTQ8m7JvDuG2p9hlCRi3a+0HoPMf2k0xj6JybXIgGBLBUaIlVlE2PcadiX
FE5oUL0KByFuFKJw5oL+6i5vJs0dmI/up/ni+v1fb+q0FJOUZg5ftw9Ab/4NWLn9ceEMMFRstALL
yVFQ4CYURCLQEZX2bt6ieClZ8DozSPhnA7zeHCM85fk4eau2tu91vX8tCjx13XTNfZyiehOow7uO
PZ7jvrXrh+Lw76nR1YHRKMNJACOcnB3NHeCbPmdeetbAJ8m9i9fx2sIdpr5NnwEFRESbcI28Gp7j
2nko35WH/MBoitgD3OnOvBaEuRyxIF7iaLKOweP0Cl7sczgzsfAeg4cUrYdrjRBOl+k3EMV5pySS
gAElIF18SYwCxoVuEBTPwp1hOT3WTfOSzcAxECQk12Mtgydd9YBeN63qQnUMuq16N52bj5ybI7LB
hYEYAsQRM8BXwe6rrRDmNC+8lGQWh/yrWqh3mNEYEqa4wRHeyGP4Tqgb4uXC4R9NyBnwG5OXoi7A
0bNyrgYXR4gwNoH5gRgGWE0BaPRBe70FYLUOLy3juAU2Y4QWDwqdUmWD7TyaQVP2cfzwL+KIOg1w
wRp/LESChNHrZ8HpLFnKe/lpnsS98qbvvXv68az1auxYBDvyjQVH1gwcVsRr9Dyevc8Bb/hzDwO7
cf2jFu4MDPztsuegLSkkN0a5UphiISc/Ap+dCoruRf7CdoADfmI6wdTomByidxyXBYloa83Y+BWO
Ahyx6C0w9gJ4aElNDRlhLZHHAYrqL6zEOG4giXduj6gt3OHdLxfm3ZfTbJoRqfxxxOdtl5wMt0a5
dax7JXH/hGu/sCLx8+zfsja9kErc1P/5D2HDc2ddON+/+/zPfyA8UU2V5YRJwJMKjt0kfqr4+HVH
cgFP1/69KIc+SnQNo6a6JzPIqtbxt3Ig3eS93ft3UE4TdAuEAl1I9RxTl7aidbRvpg+2ENa1aPSS
me0yypUGlJ9l005JZk5q5LuBvfOyC8zOvoChutIVl/AaZuysG1yB5O8FognKwKfpG7rfJt2kr1A4
bvCAbsk1uY3u0ofiqaHjsCSS7ivaQ6x9SX4ZGFzc7pQQj7pAh6mywWKs3+ruyETCtW45mKE12CKb
wU6NfBrfvo6xaXRFvzRW7B1LMG8oSycDd1TzZN2AYR7oZh9lR1TD5qvqPuVDegTHG3xjTMDQYH3j
gDKnpTxQpa0Apr1G74gh1U/61shf+3sGCw8lPzpWG1jFPMJeDa9BQdaPlGyHYdY7mrdssg3jxzvE
ZuUzEgv7lG9OGCXw6tIbTvj+9kiiXq2QRfY2eUerv1Fu9ScomBtn7X9N7xJjt+6GD8nMaRQvpKWE
x3anbgPXOOELNd6IcMc+tcZ639yCAUTwnD6T6jPhekHZtEbujDmS/dTCDfAerZfhLjPBtS7Yw8bz
jAB40NXlF2Cy0FqzOlg1y3C1BWYJ7JMJdoCB8NDOxosDPgVw6mvtjmGlFrDSOdIihy4+0xvYbJHx
ncYVq4yVUm4hMuz4iP5Gv2ifabort8MvSnDeKidw19yXr+PBeaWudFm5bVibE33OJjKDFk6v5htK
QhSi633k2uv/Ycuf4f7/ZcOXQtUMaUnHEcZfN3xA9jWKLtGfhN2d8CwFq/kYw+b1aDkvYlaYLkJo
XW/YZlA2YTR6xJFUz8TvWav8P7wZghD+y5vRDAPFs2qQffD3vdCMyKesnK4/hYJeIf816i7I1iNf
EYg2HDacP1b47CLoGMzBzkVz9hngYrN8xD8Snq9v5/91ksVN+FHldf7d/DW74ppH8RNs8f9V3oWt
EqT3f8i7SGjv5WH95zg/zbj+oz8iL2yL9D2p68RXqFIQa/HPLD/tP0xVmpK7benMQUo/iRdifoj7
DU2SAkbL7h//9keWny7/w5GWRcqdI8X8F/+vEi9MW/vb0Z6VubB0hyO+Y9DmYsn2140+lKERJVod
AP56rHPH2Y3eDD2r0cS8jEaFdC41BDNHikjKQwPLhKxpzqj2xojDTzkU31NJNCWa4xIxJV4DgiyX
fehcxrpL9wz4HEpKJJQKlRAqlaMtali/YQtJzz8UWkRmF3M+7cPXe+t+KM3jpAwAG0xruuvrCQlz
ygGeToR3MdsRMQYQ1rRMmo0sYYFV1cgUeSKGQ68RTycvPXnzLLhY33TiOCQxKdlV4mp99OyMcP9j
24fhmxQsY02jXPsqvVjE6ByzQgQWhWke6yh5skd/Oqj6zsoysRkYBTYCNiMSoJde7pWWs/OYZdVF
pNmcYefgUZt2qcfph6kvaAGdo7c/wI5I2pleUuuXJrM9YCsAGz30nObYZa6PDTQm1eeZ4FmMAAPj
fjR7qqsXTBpbU6eOh2syWdHaRph9ul40UuxQF41rQk15D3wbieg3Y8vpIaZ3Bb4g0tdpxGkVEiv2
3VC5M9Dknkxer66KyTW1/lBUsEDCkfpPmwhqkyaRswV5AExHCbODwrouoMCM2aRtY2P8qvpxpzp6
v05qlgJ2krsyH87GPCpO4NsjsxkuVdJZi6hXlkOXMwTpFCr3CDd7jA6ZroCzn+jvhD5tIuA+RVE/
pP0MiByA/WQMGkPK/00gMRfqfU5ygHOmlBFVpgNGYrSb5vRQDFNuozxFBNtMNr8gq2MzSp/DwD/b
SdCtcr8A4my9qHCR4r42bkmWgg5oNHPDztMvUnDwziz7zTMDEgJ1BTBPUoCnt8J1mbP0TPG47Ikh
BKUjiwQ7qFLfxPmcZS3FKsPs0wwh3MC2gVE0yOT3BR/NHIPkvgsTGisUxHWV07cnLlJkr8xgCbPw
4DUKQiMUm7lu7xXbtLTDrR0yGNUD1j6ZaPNL3rEQsGokwSbUnRqX0BDHmEJV7c6SFaaPqTnbUBA1
XYQ3MUK82tc1rBTMFRqFxpg1EntcpgRtxYBh9Nx+j1leMc06poWsIVfT70Ow5XMeX+ml2GFiiL6k
HdxknvZuBDmKP48luYKL51xWeFpL9EM09sbVRL4aZx5KrlaG3kodEItKh5z48JYpcrQeWvpGXaN9
2KkPioWpsxqbtCyHhPA7B8Gd0nImd/CWT4Ai/MNQL3Mj15a9l3SYaKCihx1ZhVNDR8+Iqk08SpNw
p7jBNxhA3AWHMPoxE2L0U06374lumCbxYVbxA6HuCkxNcOJTpdK8KuznqGOVVpJxuQwMe2dHAYim
cmLJo2Wwmlh9j0V+UXugWpkOFj8PwSbHNDPyuVIm89tFZMrMcF0iyNXCFJh8iIIu5XePlXMgmX0X
Y//Y5RnN0QoLsFLzEWUIK53gBSnIErW0/l3o+ZOgkYWMrNlSmyOqJFUcG9MwGzrL+kR9fdJBrJTJ
PkBlbJhwpPoYvS9TpnQZ2O9V8GoZcth8yRRGeS8+M5RATOgWxqVpsnMyFP0yrsuX0SZOLLE7LL5T
nG9QqhQLLw+GRVdnlE9ME8yMVr6aJd8lqYk09kpUESsSpBGdUb7a3kDKUDvQfKJoafXgPUGCxpcX
v1dJufMLZAii6b+ZPhB1GucfTQIEFXkX8rdqoO3FckhHRLjoSpSUU5i5rWMh+0gh3OVUqlGgITvx
7lM/+e46nX9ljPQyNBCQU15dsmlylb68JM5DQPregsTmZ8dQkAwnHvJ9sS3Z3sa6PcmifgyTksDE
8FInHlp0qfg0YRhbEkhI6Wa3b8R+h/sCioVtipH2AzK+jibG2hZALiwmXkNG9lEwqaus2zeAbFMq
q7YqPrOvoPcvSZAMezGqJ9mY7MiDfohS+0YQ7hOkaIEN1JJRYApg9h0WxAKXnaXSLJe2/iy85C1J
vJA8nfGzCNVd0Y+vpJsXm7LTX/y4ACBdhs+Dqp2CoDVd7aVQ+xjAv09CjoEtOw3R4ZehBQZO1s8h
2GWv9XoqTbwApYoyUa+n+ynrvlHclsjRl7rn3ZqaiixXIPsS3/kU5HPLm4CVJsrPTu1bZFJMNFYC
+Jb2i0hkdMwtZlbs685mCIBJoSU9q87JbjB+S4FGWCEUpCuqTySMw5KowWrd8FqLpl2HAuFjF9q/
wjC86TSa45qHxp1jyyNZoPei58zqRc2XYVYHu4oYd1nKZnD8s2+S2Unfr8g4ckfY/g6BMm37rAKX
IGwPoJ16QKfGY+wfRZwCjhp5k+F3WJu/CJunXxEaj6VoBBED9Tp1OrGrUwZZzgvh9XejXxo3bQCm
sxvz/aiE9xx6yJUjiUaWYEs4b6DBPmTO9DhaOTAAnOP1KM9Ob/8yle5JqnjVdOPL5gy0EQncVXqD
zH5QTY7YxnVlVcRjtVKEtkuIm1vUDD1YRuSk8z1bIdUkGQ3+OiutGB+3eE29rjjx9qA5EfzqWJw4
EAkcLR1/JYIUtCXzMbxvx0eDHWOFOaDx00921WmnBMT9OQZoHX7iMRUsZUrLdaqeNAroHKyWDsy3
qfy77KvXk51TUty2YYesU6ovtWcSdoSC0y+Mj5LMyFKXq0niv21TCoKQVZRfm8GhtWj2TdI6Fu3k
L0zCe4LzOBmUFr4Kpknn0BVpX23KqbTAtgVDlQy9dREyPjZaaxmU6btwknNj6jeIId9FY7759dPQ
oaYNNTeDBIyyH261/eDFW4bhjx0mvHU7016lRcEP0FxtNjHrjylOb6wKQUNf/ZpG3K/lQLaucaeV
/g09yE9Ryl0NPFU0NDXJq2jN4lkbKXAlm5haIpgolS1b46ZQp8DFEdK5TFoyTPD2e9Z+NwFEtrym
LiIPGXQZEfSDtx8Jem8nN4jR6Wu+9VJnzPV88xOzFYhCz/oKIeL1nUJuTQd+MKL/k5jOK/1lj/Ep
3xjjpKIqzG1vKj5T7OwyJg3Jhp71FmbFIdOZNbJAuPELkwlN7NhLvqWcLqk4B9iea5Z+bLBL0b1P
YIIZ6t1alf/ud82jjJS9Pa8r1VLfQ6TUsVVobNaEAG/KgMoacgufCS0dppUpEsZSq5VdzhE8V8BJ
KcEmTF+UIoax1qJQxBRpb/NuXGlAXz1MTANRk4y27xnAgwb21cdGm2cbKYeWIVUf2rHalbbcxf0M
jRiepxSSGYtTb2vjzgVnJhhI0o+bpAnutnFcuv9w2Zw+A7vh8KtSCQDGkaxvbRXBAFROL9Cek0pB
xt1BLXQMGAqd2xjizYmbm8hX3q3AvjNJYkNHCGq9n5uzE1KOGWRfYBSqc3s7xfciJhhEl+aDVmXF
sif5xevqG1FHmksccbhhQL3NDDDvMQc6I4QPFqIolFisoJ5FPTAoGh1R7btsMiE5EPNJRo0I41Mk
Iv2yB0VxvWraLQEq+BJQ//Cw7SvlH49cb4dlGazsFtvU9dnXi+sDgu8eluf8134uro/83LQE0Sra
GG7/dv+fXv765Osb+9tzCPU+6KLNXMZ8jba+Po8zLK6J61WO+3hLf16qNLWtrfcBi3WSgfL2Prcg
DF//8PVCc1RYQ/Mn/LlgpPbnmy2mlz3BzFitRtpf9i/SSXmN67OMvz71933GXmWdisuG1n1tMKVo
54spbXHZhTPkxVNp7FzvvD7nemFWTFfob6TLWj7kwQTj+a///udmF9MQbRuERmXCOgKA5D9fiHzS
2C35hq4ivKu+LiiZRmjz7OB6n9UN8bIncXoZD6G3qZk5/U6MuIZFBOnAdOd6tVX8SwaOJG3dsg+O
yk1tnDhbTeYN9UQUPWJ+kKAgFt6aM/UeAMXw2t/q9zSizvmyBBx3YOXCmP0xdTNvWTxPz6xIAdDn
H+jJ8BgtWUnvwwcNOje2OvuIpzJi4kAVtAQI9BWdnRMswAnI9VBYt8mDfdGHafFBn5IggWo8YolN
l0zW1UUHC6rftF/sv9Qq8O0EpJI3tGckxknYANvwV8+BJ12rqSuJodgDhuFq85ER0wNQZcRwuMq7
N+iSNEIDTi0r/b2+8eBQLWtXf+ZQgvtgQxIWkqCF91Q8xAe8h0RsgVrEP0ePn7w/3JKc0m4SF3OT
9oDQLmAAg6PGWEtaZ6RVXJKzfQFcGJaL2G3ajYpzxqeYDc7pPr/zm01+N/PogO8geT1m+B9woO+E
eIEmPKAzsUeo7jdcatbCBjX2hX96kswk+DPdsKPukfvQTV2a+7WypW1PyYqXEhpXFe85jhLCh6pF
J7ogZ1nXkm3AWX1pPHgwBh6Gu0h9VH5dEGg13mramtD+D8l9+sYBOrmEC22bLxOS/8pbgg4XKIjx
b9srpkgLwSJ3wSTjl7N5sZwzqB7wHx7URPiVmGXaFczDRiW3AzyfQGkGIm9JibnCmRL9gh6yrdbj
i3Eu1h8UpmSs3zT9anzJsKG+Mco/AjM1b5+Bnp6BFB9png50gBH9GPqK8nCReMsL3MJqa68uGJe4
e2Fgb+UzErexNC7ep72D7L9C9gvO0d5B83XlJbyRO/mZvfN/Epy+qmecv+/hI3ZF71NpN82zgRE6
WngXf83AZ8Hyiy9A30InT98CrLF7Mqnk6ku9ZM8gLC6cFXPCJ3bKGu84xegqfPNeP5xH+2JfUJDN
Isv1YOw8f+/gJRTgIC80kUglszbow5OFyxiFZrm/zh+J0nhrlOVGjVf66n9xdV67rWtbtv0iAszh
VWIQFSxLlpxeCAct5pz59dXoU3UPcIG1vR0lcnKGEVv/LJ/O4fVdo6iYxN/2YMD+OKOml6EEpe10
IOuErIMNEVkTdtV22pJ/9aTrTCf9nWj600O5XuPBF7aPDtzpdwURr7STcwxFawtgvb/fEhusuXRY
EJHcrLbIZYq8jIYFO2ctFVuiOe0ICjOF9FkLD4QmzjNCjRXdARtkRe4jhXgHtA1qD1m7iZEqT6g6
owTmQtftCCZ9Up30f98loOGGe4AbAxyJ4ormg0jRgpLY0JE24X4Bcn/ndZNz7dUPen2Yy4ilUEpW
jPa0rV7bIx6KTEO3R5yFWA9CjUy2n1NynNzGHlwaSmLkWpoztaYKW8h8Nk8TxHNkvnYUoG0j96Ei
TQHLDqxwDAXa+c9MeaRbz9pm+KgbY7abt5/Ua3bkJW7EfDi/ERNAJiff5lD17BlSxEl4ot9H2JDO
I2q3LmceJrPsQDN5iKQG8oEPX+LH453sJTmv4lwVpyD0DWIc+zA/iHvth5TVhMbIcqG5L9j14Ib1
3VT78VP0HMJ/NbbladqEnwRJyE28kTjYkCH7jJ10Tw1hvMfPKS8YTIxc6VFoOOQXl1ok45si2dQR
T4sfRQe3RI0LPN3TZ1k9y5f+XwFCYT43gotyZL2DA65T92IxaqW1rb/ap/hK+pU2Rrhyzaf8m5I5
kl6xdAll1YMTe8QnF1uqYLDC0EUgZznCE7XUr+FXWwWPTjVNbUgnbT5pUIfa/C8Wz4my+SanqJO7
hDqt1W56RxbmDWY55GNbWPurCp+GVSJR3SY6A55GZqCy80fpNYhuoznxPT4KzV8gu5IoNzexA7T2
xGQpPUbFCfcUTM736L2/jN5gnBmd5QCwdpuumgumbSwbfCO5gPPlUvnI6zPT6eFSh4/yJPGIIIa+
p4NdAFCkWWeT71mF9COAtFqOrJHYEYursoM6d5dsaiVU89hRN3VNiNcAhKfen3ZxavA9+AkTj358
0Au0AX+PTIfyzWHJEVhvpwOdWGwONHSXn4Ao4HWEDmNQe+EFQaPMnb5nLFXq9lDL4fijvX199oRq
yq98vyDaAqpG/EWgHbaMforcYaeuc68igdW/IlYSrI89xsRL5CuBy+z2iVwmUKbLn7Lt+colig+Y
vJtxvekTW88U+HG0Y735CdkzH23L0IZGvINv+/dfOKIdS1LnEDpue5/EVWmJ1msnfaLucxtcimf4
2XeUTSN1R9kfI4HKwFhuoWZMupf9iPC8zceinjWMXfQAuAJqbynYwwAHekvbJz3G6TYRPNi+4z1/
cDKwjbyBaFgJOfQNkYQ8M8853oJ9vREdaoB3TKvk1/ynA/mmALnhjHKZQi1rpfY4oFxOUm5w2iDF
gdYRHaQwrr7lB/VKbOeZ9WMAdJTRbQcsQO7zhXbtRTvHe1/lIHIpjkXBas/HvV57aKduwHlQgwOP
GHlaEdmyy+LHD62HetZWpPifKqrNqE2LbhYVBMyBp/SG4/3dvYl3FuojstEjCPfKof5EJGnL5sme
QRU/XZ3fxmGEbhtu3PDQf60yrCyD9/Ar+BQOdAkfQhdwJiO4HVyO2H3ZPkPUJyqfPctf4YGE6kQE
BFlr529jstmc7Mlw6SjLXp9hhdCQs6HBlmTZEw+nvUPOYQjBf64PEaY/95vYSIOylryBqBE6FeZa
bO+wO669IJuOQoYvyqMX9jqU+lx0mxIa/bcUrxyoVNziNAgrfR9zaCk/qbjA4FnrLvLdnD+rQ3ZA
+8EWkFrIbD04wmqWEaJDJad/MUyvGl/oO4E5SyGE6Ic8Wj3xNfWQkNa9QofaPjxT3wq7gy16ZIOh
EVoWCGv0Nh14yECUeOQKlQOb/rM5R25iPVc7w/ECl2iWHbiUJG6Z5VfFjqlJccbLhDrAOay/EYHL
f2rh1mThdvpV8CZlxToJlHuJe8oMBXT4jPBZ6iuqmnKHTqKlRG+BuZyj9EBjNsUg1GHsOuMro+4R
ew9FP4mGpOWmVpkj+lRic1wRppqMF0KcWnAkd6zCnfCE4ke+NfMWaDmldjLlleZa/xucgp01oM1C
JIHypj3bjrRDFuGckHrfKd/sbZwnGNISUH62NpZ/z5PLL7RdNpaLuVLfafOtJwJjPoYqC+/MzhPR
RbXvH4DG7zSb0wldsXHA9UawhCQQm8e1VW3tWtOXx76tgdbHgnR+lsMQkI5ZpaPa1JY0b1gVTZwF
WWOWNscVmiZY3B0qkaDwts3LUu0qV32oD6HaAdx9jJ5iYkZ8VGfWufGWOp0vIsTnEzGRQfxwPcuG
6Momv0rAcSgT7RyCxA28NslLGyLQm4kQdEhrHXvFFh3imF2MFQ+bjzoVKpOwd2RIGOQiiASRrC98
mdUqT/tJPRNSWTJqiV3hGiRPIVKDp/TTeA8Q21SfpsFl+IZfWgX/Mx7sfRSB9amjcs0eZ0JV+ox2
dhZwPNA0Q3EF04Xwozj6tUq7AQO3pS4oFRyWf5++gitOXNbzDCGCe6k3N3XcaeFRo5phq5/mvegM
PYovxzJ9ng60hCGKitxKvc8zmnEegnpMYicv7M9Y3AqSI2IWoRoFoGKDXgvn8zt1Xf1T8zzfQVWN
siuW1wHdL9iKqU1QRby38Q4CQc8V6BhpvqKflPZlFl6D6cOMtyXEY2wGCLCfnbjBInzriDBjgtMG
2W5l6pVoTbBcA+nM2sHAmL2wP2OgLgeqV5jz2plAo4HKwiqChp6LjYZPfQrW0WMqlffsRUhvJHX2
cw08x0dmipNgfM5chH1KZBNwwqjJrmxpN1S7Jr/o0X6CXRjcsgSMAi7ctrAnkm4w/NnN0Bdf9WrK
77XmWMzoD3Az5bmXzpgzq+AfUvbglR7mAylhuuNRBE5m1zK8WnVTKDFZeYuAo0SCW6H2FGzFylEZ
mjNJ2hCkkMHetkWsQYHgkIIS3hn5oQ7B49pT/w8/AWKC+UIshCZzQo2UFZCjA4Y7agS/7SKxxQrW
qBtYDkLB8JQmenwNG5b+eZ1+aNiAfiksj3RMmtvaTxVdE78wdpKrU6ySHGfA+RhhnCOaTaZnvoSI
6kZHwtEoc8PPSGkrpzURdsE1T6FI4JAI4D3EYYuNyL8koxETW5sHsHxjDSL1paMNw7lcp8+I5SDz
BE1+oLE7PSD/Y6hfpvHcUKUu7jmyJRkOwvf4qRLb+q7oPsOXeXAqydr2IYMTRDmv34nP6GGQ/DoC
42L3CnlUeyLf6KPDRqBNI3FHxeWYJnUMWUWNdzP2snDX3C530XjXoea9NZKTR78BxVsPjiTq90o/
nm5cNHsONd5KtQ+JhXAUYTCx1y3ZZQJMe+N44HzadGfWDdKYpLDdM7JX2K818XAXu6N7ARrOjo4E
/VP4lX51x8/KLzef1a+CzNwPFWM6PZXb7rdS2cERxUNa7itmY5pPPIQ3A5uGKfpKWKDdNM/4srv4
lF8S2JvE2InM4t59CS9ItU8vOoP0pdjDedKd5AezCzE8jjHjeKvgzds0qtR302++hzf20sJGm4u5
JzGJp8ZrURB3yCaRRcZK5WNxzk/pnhvadC/abg0ewGx014OXqPt3IrhsN3h6KRo0RbUbr9Nv32wx
aWJ5QF94R9+9RjCCWV07efs5MSsrWIuuJRP3MJ2Jrg9mZrsOKFEJvqJaTvVj85iSz32GYDye1oNk
emFt8U547l59ZxsrL73HgoMdcAb7YLJnHYsXFi8rMnPJlRMvYE+f2IM2MubTuEOpmiS4Lx0BtDHL
5gfV+790UlD7g6RZYNMLirSTSyzqn3iXLix33iXHaXju6MD6pTIpf8SX/GIcSs9wMO/009/1hMM5
+RGd5YhE2uo2Y+RXiB2eg/5cJB+LsW/R9xrxvek/RJPDTJ5KQgiYxWvCtL8rGFTWW/KOT264CPFp
O/lBgEn4Tp0g/zEqu7/IDpYOG2SBjLHNcyimZ6ZWd8ZTld4wL/Vt9wFEjY43xT2LPk/c8JozsZI/
NbUldld1OyxaBof26Hgr/RA4itsWW5RgNRn9LMBxoXfbdNdON0qSPvWPFh08EnzsfxR4njCaNOv2
MCDCOvJ9Gl2c9kEBlWUDdvEkm1rU0sfNEFNk48+Nfo7zfwBu3njzbnQtZjTHcb2WhSSds9aaho54
E9yS+jSOag1ZkxAB1OuIuqeLXkQTbbBmVeUZEKL4oRP70J9Bm7UPJpAfeNyDDNVhy5aFCs/iD3b6
1RwbeVPdAJMIP6scurLNKVwYHNocntFKntVtQOSltsMjimBv9Q8EkON4iw7BW3MfOTBxOmGn0RBt
bqLLFtbTS2O8UTENLfhr2gNdIJy4yV27nG2gN7DJka6zOexruhO+gn8Iu1lH+sOkCkLtJo1fkCur
dZuVWOq32LINKMbDsRrexy/OM97mM/c0bKHu4636lyPVpxFvwmdThX9VS1J1m35mL7cSKZRje8Ea
6T9RjevLrSwfVigzEq3ljooLwowddizRgfYxt5uIerUNnWsLKMSHcvCsK7b5IXfwMMmL2j0xTHmV
cnV5kGL6FD7No4+s0CwfKItMliOlIrKLM8HxXLxgC+Sf8uzdDLJhzFSkIFaHDiNs3adRaSYOsgY7
HgkMaxfRnNOcenxXlA8Cc2jyBRIa7UlciDU7ybFNWyZ3btyrwBnVZ/BB1Rsx3wpwChsPdqjZHvJX
sztPzZWnfhJJAPeHdOBWz1aDJZB9lxwENTG4JKyoGz7kxlGc34nQFTq9FMegoLHom39EZCxKcNb/
PSnBAWQs7fp3y7hM7UFf7VA9fgbQs0P87Eajrxn9Zrk9CAfeoyfi7wX/ijOz/ofYiKV60w4NFhMR
lsBmQzvi46/xEYgBuwAYMhsr7ZyoqF2N4ECfn4J3Rbv/B3E6THgoyW9YvHhLBCyrPeJ11NST7tnU
96AjfL7t3ro3/rdG3Hbam3Wtiyu86gO99vpHL+xwvJ6Y92iupN5A74nTvQ1sP0vlYIaxa5zxNMzi
SxzBh6FBWHAD9pSd2FF5G8LXeG0s5ohdHfMXUv4ucVeaHH2r6DE43TfOJSWOlPD0Z+Tw1oCufECZ
ETkwnM834YljqLTZVHUqTkj8YEQhOxTucqI2noxADCTUwZ1264B8ckXtyEZKIozOz9WL5kSkOgyI
El2ffztgfmK7fcFXr14g9/6JXH4zWsMbthbbGtXCAPLW2cemh10afPT36AfXBbuYWC4bJI02lWvs
5OSAY3F4gN8LPmL1BRMzIehHTqgl//jN7ja955I38Ds6FKkDJf3IddOX90JQg6W1KuhkfhueIM30
407ilH6T6Kn7lkhigyElNBNIbur5uPabKaZWxBNVVEVFqorxwg6pYW2SG718cYpk97lFceKJQY5r
tGecUKUZwulP41115j00Duxql0WmfHcv1JIdCXjURGswQM0PrHtwqnxK9B9XCJNCImaFjYAUX/oa
4itS1eFgjEjKTkrO/SonBy38H/KFWFSpviXkTrfZ6EDuqT3MEiojAK8NRJUeo/ZGUyyVVuE+8d+F
F2KibBleGu0JKXFZPCCkX8ZHSDjn30otrSmbLl10mjCr0LljRClMSXGR0j1OUvAxjyflrTinDmfb
B8MmJm8Bdhb+t0mEJoVSgXj194RKbgyw2GdrWHFL9+mbV2JbgSBGXIoTfuzPGdVTNx2ndmuCBCmP
yrcqH2Q2OAR8qYqd1hmYviJLiWMTnJL0bGgeL5a1QGSfZEYG3+JF2Q0v+SuZZG0+ovX8CjH+k9+v
wiPElu4bGof1Ar+KRUyW3aHO7sQEJ9JkcviUFRFFhwFh70IwlGAPjvrqjlC7MTqWuQH9iQKpmL5q
zRtqqaTaSIbiv6Y3fpfATo1xATpeg8jo8TQGjeSSMxESwq1GetJ4hqjBJ/zdCEfUnnZ0gOBJjAxT
4/FSVuEjjlhqb2Rn0Pm2PkrhX0d1DDROIkzxnlj7pH8WlquHu0r1sZxb5ZBrbwJbP9csoObZeHO4
yxpvEud18sSr58GWjWu9aljaI7OyIPfr8BwQyurOy4Db5kQCxCaboz17wTABu6H81aBz9Vwrr8wn
isR8Jp7O060JkNbr2HC/nXLnDdnJGI+KLWW68dMciRHNLmSHaCKf43KVd3HaqtItQbBLhYaTIkm7
LaPfavplUPvxgz/nfVZ3BRjEBhQXdpZyYFi5I+6LJm6kUWfAUsqOS5LI15MC48cL5TVrPscYnjkL
GXHGS6W92XITut4o2ce/giBoG1CoeoI9+MUVT5EQ5Sezk9cEWMa5RztTKb5z1xnBxjp9JezPF1w+
kXVE4QLI124mE7dmp+Tkw6WW4EOSzdQQkCOquXYdk5ej4zq/0OqP5chD5ZxnVGEICAQ0qCpnxZPx
prQFxiwdCAA6ZIe5RR+vFUCih3K4PiJ2BaZSoLHDXYT2hZYfr/600Ohw0RpzqU8Yyp0o/FMJ259M
UJ3E0AaXOAmhyt501klrOrr0zlzhS0KuyHOtVsLfO/MOdN1zCch6EtNQN9wZcxL3pFJWdVT2ai6U
e52pCIKFn6IT7zP8vD0Hf4EO355h5e/JjK8PFGlStGCZy/GKxeV2mPSKw1WxiPgJv8LjGL0pIjW8
3jZ3i1I0lwbAkKFjCLhGOAnc/wLCLVz1tvkjrpdJsD4kUEo9EncRKSQeID4oopNr+kac22Owx9kA
zcpmxG0yHczenk/jJ288vJAlEPCYXN6X2+Hf0r7wgjphHu2Jx0NcOMVrVlUkkM+sCk31WfK5cug0
vycroEEFJgks2tS/8RB5sXVhxFsWaq0hc0ey7mYcVPwf0+XBskB4D36Rx84dcpsrBMgedK++hDJa
AkSHnAUZNMok1/wBZaBYvzbgTTSnJWuXV9slcCeyupYt3fTsQPBESAkmvDDnefOAqmeBUk5nNp6T
bovCHKAi7mdkKmEP7ozlyGPgd+knXecihSmEn0GV4JxS+krEHXOHuUpZ5318aA0QqFVxmKvg93gM
kgkBhQZwCLKbZtUXdy3lzh9E4nG0juTrmB88yonujNyrJY93IuceZRjce9SKeZ3csQ7juvoM3D6u
istejiQ2WBZpte36A5Ose+6vJEjDBoFHGzR6d6NxkqhH1YEnxWyhSscjxQbLGiXewlaiL5qJuTrW
sRY5WI5T79KcIlrbKpdoYvGvi2WznVj9Zeg+EsrEWnpY6RNWT5S0ibILpamVTxBZo8Wl6bUUfVLj
yMBRMZZKTqi5ovbGM+Yyh+DG2jPaF77kdtcKLvR94h12eSDtjGHTCLY0MG9Jc60DS0cwJTqyg/NE
heOCmvg6/Bvk3QsHrjVz0qzv6uT/Z4Qp2Ba6HTWVjA9QenzhtNmOwKdeJ59aN+5sRi6UaDDUaxUq
oseCK9as07Z5RhbOhAJsQ5wo050k28xCagoARsuCw4Ch2Y46II+OgVoZw7T/LG5GwScDyw7E143m
rI5U4VRcd0KZOGStPWMKEZCl/J8F2UIf3LjE5H65P54r0zIgb6eu8ckxO1jf9SXgnnCcmIzxnoHF
zeOSuP+1IMiguGgb6U5AMH8TlqtvSn1kDAMsvy/LgbdfJ8FAKHMLmMiETU1DVeCpRDnxyjZkLmR0
nSzakgmpbfph3oxWvfXYPbcQnHPokeM11t9ZjNYh+qFKNb+u8xXqKE6q6YN+T4rPFT7KkZfiZmxU
vLZyvKUWTf9HcQJ+KryJ1Hj+LTtTdfVhHWkYL+xkRPloRG88TAulpRTOrphjBThaD1wAKi3rgOsw
IrYVIvSvEb4DeznlXWQYqZ6yZxbFfBiUCyX99Y04G5UclgnCEuWEggjRxcgCj2Wwrh8V9VDqC+2K
8rtnOqXL/sg3eNR1fWhgDw62ReKcGpan4JURFeUTlV0JkXvZZgWU7CEIsbY7XaP/YdeY3+u8Vi48
SwKtIglR0p41zV8E6oE0CSgSdU7fuhRcEsllByoIk1LOlVvruM2zuWcflmWL3R8XH7Qm9f2wOiwk
AO182Gmql3d2Gjpsz6W6ZxpyF4ApcaAFDHUWaOMgT4O0NBZp4lvRUxdSAO6GIovH6RKPVgpWGhWZ
ZuKX45fwQ8UK25j6qMGiQoS95qXTMqaYN9Y7pOyqtalBXGcSAD7UkNf2pq14gmffMjzLQQmfyOyF
9WGIDnMBn/kdxsqa9SKUEDkRksCs0GbPXiUTcurWg4a1iMyK+kUYwSJN41X1jonJo2DKUvFPSKqI
Uc9kBWrE+jCyDCC18CPuHEawzpjtJPFG88CP2NpXmwOtlovwzddmBIIZVtpN5xYqqEJbTvJC5LTf
C+k1I2c2r3fBb5YoD/KlbldIIVAYCbGKYmsDGXpIK9t13QvUfn4QEeHtjdZm5fHKZJw4tzOO020p
MxtJ+s/rBrKe2RmRNJ+dhALlBQEz5MwJBmkXliXF6UH7WrPRI+U17GVeiub7GPrQDxOeHEigXFi6
HXphtCssDoDSiRui2IFVAfZtqW0dfni3p7dksww8MGpg+oOi7cJxJ8yuSOg8tCsaE0nEwGkZDsCd
CeQw3EJxCbC42Fj+NiMWa/WcfTBnWFJcGTvRAk+VK/jbztmM2Dl4RCGdxZnPQ2PnySla0UHEkF6i
UMtuvygIYYPivBM0n18HvYffjL0MQIiatXxbSme2sT4+NSZ1xtjmQEG3mA28Ge/K2UewjC8ZQ4wz
Vos44aM+k8HRLML2a5KBx8pf5SGNOdSMnyyJw46WnGQCFKm+QuYhn7nae7wUJkjqsYVkC1T5FZqQ
pESHB2Z/OEKT81kzxNMy5etKTQApGSwx7t74YZN/JjaKs46/uh7fVJ4Q/qSyCB7oWmbQtVT9+VRa
EEzmcG6IMAF/XlCAFyTTNSdAh9sWGg1UezYPzULyLazpU1fqbmIw16+FpiBbNGh6wsuzwdb10u77
ppapEk6wkPTxaTEzmiiLzthrsF9CJUHVJaWSE0GY2Kt0FVmBSdkDeFL21qp6ISYUURVq7tOw9pl0
tFHk3SzvUwDjoDZSXxwjEt0CTS2x3iBc3aRg2dE52Id9EIJ1lhFCK0ZF3A7gTZjsBM4aXRrhjKD+
FOuCKy08EehW91Efs20YtAaNFdOKl1MVwAa3WjVxpFYQg7lCF4xF+23y8GsMOGQqhdM5WnKvN5wE
uyYMTdgEFE1vxs4CXmRIL5OJlCpaSP/754Guz26Qmue/bzWpkmPkiC9/L50jmLGbiNwUa1tQIU/d
Pm8BuY11zJD1wzGWKaJM/98HOVwokvz7uosMikHlCsxOzcJt1Kreh2n0fx+U1tO0kqNknGvMDfH6
319I9OTHnPUeva+CJND6oRlWjP1/v/77bAChCf0j9+eVURH/MSr+Ps3EkoJGOMEJVJvlINRUdgpp
M6OIMzV0PxmskZh6f7sL0H76u1pToCK0qdMOqb71079v/ucP17+mspOf/PebVRr4Q4MP1kG93Tao
9UB74CL+PgBoBlf4dzl/n/59U6vqN0skkzgpdCuFuQiqTOWkA/7+vx/G9cv/73t/P/37noyqtJLo
sacY4NdRSHGLIawpdakRQgf+ZkShwA5Qvzai3ILyiwxgIrQXhO1oi4OmbWWdKnPr2Cemjjy0UXot
SEmkJMWFYjHNXMPbCZGBYvoHJKnB8wu+QW9kWAT1vgyszhlrjcTIQk1bQggtMYAZVEMRnotVnlFR
F1y/tZEuaol5gq7DJG/pbFqFmcB9QdjtV+7N+Fx1HMiDqCGYnlXUNM+4RBnip2s3oammsGsRmbAm
8ztvXxqNgKDWSMVNJBUCMx4sao7Ct1knqINVJEIIkqiNfpll6RmeV+kpKoWv9RhsugnzZKbm0NMa
6BkwLnRcAuJz5ewqEVjfWOVIK4f+2lJXWRG1MlNU/qq89yHNi7GkkIRrajuYerKGJr4WBPpdm43E
oSrVsWjuc/KJkQ5n2rzhijYAiOzGOKYh0Pg5rX+nXuCABtUPAnxEy51keiKkZOs5hOg9NLZkFSIk
4PAK0ZYgj410OlAeBnUw7XEgPmqJKFuNVITkEh4GRO/XUux86uljHfx7meA/l4YR+9JCDVJJlNkk
QKiPMPNQYfkcSgatqUeVyOurYuE7FBPWpgjci2ZFe8jpaJs+6Q8E7mEMVPwrm0iJ3usZkETURyFs
1VL1shJyAxEgTUq13aQgXVdlGI9RQQKmJ1ilB+SjFmI7Yox6bK8nIS1NfXHKa/kFkQZbpxXCNwkh
UupFB61B5ZEFlwPMXzMIhidG40fZc8WCkFIUKJjHvpu0J5Gzy+gRF5/Q0lNjij2rKP0wOqxRUfu2
Eks7hj0HXK7RaFrF4Zuk4xlSx4yIqozaazRMaBAWxcFSBholEPMaDK20M2k176UycMKxyE60g43l
OEBpGJRTIVeXZeypkCLRSwvKcpAM7b2WFUoJBsGr+hgOzoiqkonGYxhexuLcKrr1Fq8hRM2xINcd
8gmgeFx2KBlrIOmq8qAJzckwtHGXIp2gh5rkjmNNrQqLd1sLxqWXYs69GN3rLDTjdRLh58TGQDTH
+C2qZYTrT29boqq/Nch5IQQN1unYI8JQFChVGRQzILQEuUk8RAaKd5Cf7GRB06Q0UNyWkv4DTROy
QEuXuonE+Turv0ZojLuxobGPto8nZUjlvQKZNCwzrP85+NIUBBGFdERQPYRFfctrwx1UyTo2VX2k
n6Y70LcCak/6p8wtDTQVgTOOAHINFCShB6RpUuIJyQDsn86jXKr34nLtdJpnW+hs+4LiCNr8fHMw
qGKTZ5ykKlnlevR2T4cU+qKB9gsbOPfyUvcCKeMkaNr72BSfo57R0tZL3qJkT+tMp1PXEh1NyOSj
Ec3fZlohvBRHjhnR8jbSolJLrTdhf6vWTlCk3RgDBBN1Wm0Ki1qPZhnh53COWN0Q20tAszcSsHDf
tJoyEKOmA7bWDF/osbc0GYa6HBr7HAUcunyC2U77CKXwsPUlUVj8USnmixpFu6TSDkyR/DsL5JOJ
PpTcldMdUQTP6Glz00cya2NL2DBqPtR22qlmJxyWmDINsIk0gE0LUAizvc9iNvmKqBxrHg0hR6q/
wwg95155aCP+DR1XoD4srCJJmp8m8rsjgDdYXdpy1lTlrbGklsjHEvsNiG5CiwSiQPTjE9KEpVdQ
u4RmmPxSQm2mjMgiQ5CBzm2XCm06Yq2/zPS/7udQHb04ANA7y0WxXzBk9KxcNb6US18nt0CyapfN
OPXl5K6HpfjUBdXRChflIJPP0tNYvnXzQFKHUqy2AQCCkNo0W7+giaCZjfG/OUKhTVaie2mHtJz6
pfkpxMtwtKryFNRz5sGAiOkeEL/AqOHNB+SzzKo5ihWaI6kUocs14OeRyZgz6SQJC9umOYyukBqR
I+XVK7N0W9VCBZewwz0fIH8JlpY5cSuQBQy1FxUFlGzRdIeW0kcyBceklRXKafNsu1SYneUYw0XE
281S0i61ShrITCX90AfDrUMj0g/p0CHxsIZI6B0OmyQ+xWntqkb+rzUk+gMkZH6A24TBOK4CICnw
HPmty8PRiVRt8sahAg5uDH6tzRy1qqy72oh7ZCBHmYvZqzQo1Gi080UwQpJiCirDOZp3VlkWND6i
tydPoABrtpZeHWR3FOX+iIbIM/y5j6nszk3eEiNIJwXk3HCEUBx6XRwNxKBH5Kjn9pwYWwav9AQ5
RxyoCw3b0DVkH9OZEhcByatADnx5GjJcC6HZdxoNSa1OUKHu5OxG+895nKcjOLAnIdGh6y85XRAY
9HUFmEqjWRLhLCIoiVD8FghIZonmYL+rX4FI7zOT/VqoEqFyw/RjLPQdehurfmJ/hPt9lWhDDosG
LT/RLCjgttF0SnbV0N6tFc86QAdFHxNnawnNn3jB2izNnlIZnThVI4e+LhLSTAtD89Hvmy03nXAO
pYFSky6i0rTsiM2ZNWtGlHpPNUqqzJPhRNfjlBb/aNyHKqxrX9XyXjeDuQ1jMPrFwP3rdLwsixWf
5uhsajm1Df0HlDuKWWe8AfkwL8mhq5vp2AADp274N9R0DPOw6V4j4TqiGmmnVlvDSxx+Y+CuLxaZ
JbGMe3ACpnkKw+EnbI3AE3xFq3ZIGsDl6ibCAEvp1zkmfSrlh6hBGElL2x+pG7xGxtyoTYLgjbm8
o5i4imrg980zy/jTaFtHDZfO0aSBdLMUcAQt6ZM0nWYljo59RQrVTBR3lCwShAZODm449EQc3hU0
CwkP5lBkfDSx5Y9y/8GBc9WBASNaAlEC0V7WqQPnTDtW6E1O0tLRbb7GmMTyZbLi0k+og5uziZuU
afDVCNArlkp6sFXof9ahu9ZHDRXEM2DV+gSYgLA+OHKLCIEZDcjKTNVZkQBnpRap14lGnDQC+zIm
S8DelH6bZZAcm6CnOihJPV3XCLlOGoSHUUSn2LAj2cZH0g7SBBDWmKU3SKDnpR/1k5Q1r7Stc06a
VG8mNKTLMlvONBPcmwvrOdV5lIAiqGqSFVA+EXlOcaxsXboQMeuyHNJMhz7PIhanQm0TIuAdsTq9
0pwsbPfJMNSvLWWLbkV+HbrDVdcbwhdqxSPLMOgGkSx9LSFEtDQoHcYZqPGkxx0G0Ij+keYD7JR9
1bKg94KA7AH0rMY3kTOjHW64ppXX0oZNOTBf5maG1laqfc6QfNA8bg4jTcYELaXPRq3P+crM7Jel
266LR09nMJghg6vp6lqTi0kq5G6hT7MLtFCjHxszQmBnyhBpGEviIEGifpbYvo6Si4+8gSk5iSNY
TbCdhxietMUireSQbUxhgq8iOdnYS34w5MhWlgDndbbJYqTTQjHplQ3aG6pj5gnFUGSX5XJXxmsb
AgWfhaRJhylYnkRxkHYycIgd/rQyLqtVQOl6GiJqoi6UM1IQhkO9l9ImvfSxlXhRT3IdwYVmV5YG
kDF9Vo5ikALgG3SiZnGAPPvk6yPtR6bR4/RBQ9hn2RBxXqXEpIAoqtKiYJ54ppLNtH7P4asJwXa7
pGC+k1J6D98zgxb8BKPe1o0lPbYwc2mCKzjzZDF4mo107RcgfRJo2V0UiYvoqiQ9VybNsCqmDcLy
KB5NrUmnvAILQjVClzLAxKuCBZnJrjzQx/ioZyPeW0sZEzlBmkCv/EWA8Zx32egupbQPGiq3LaMF
k08YrQi5WdEMz53Cw10FgmpxwTHUwH6NpkgZ2UxthpAgqFoW7bsggMBT5MHCZkkav5kpR8eLIOQU
U/XfLd1+of+l7Z4EeQhPppicZXUUbri7Cmfnz9K09VZtD4MeE7ExyTX2wrUsDOhmOApGT1ZTDDi+
s44semE84QzZRar8jGmkU9eM7mGi5gVpB/Dsefc+BNMrYQcN98lkl9PaXWk0NQ0UVnUMemUkIZH5
Kc793qga9pY62rdk+oVGDLy0Tgd6InmctDR7wpIXG+T7Vi9UHHDLFQonQ3KGPaZzkVEZKil0n0hj
7ht5pzyr4+APhEcGVNBO0SxQ2o42yBPzk+00URawxMhaYadhbuvCr0xnwcGU4vcp5lgVI1Yjs4UF
jQm7SpEVbiOVbkvZayuxjc46gplVqJr8QvNRKqPyP+ydSXOjWLqG/0vvqWCGs7gbTUiy5Eme0hvC
dqaZ4TAPv/4+4KpydUX3jb77jqhSImQhCQ5n+N4J28/qVe0tbMGiiFtUSpCc6UWL1McwBiqcOmB5
V2D/q6dA/f5IkqGSl69hhOm2MQSAlHDNawn9PyxBP8KwY9mVJddDZFwUp+88VYwOuAcpUe99AP16
DCVUDQUz7sYgf6MK79JpfJqmEQmZoADcFtl1XtePU5jvlTQILqn1XHfdxxALSLQhS0lJmQNbUhLF
dGq3eq0e6yFDHQKDBPt/+ArusXOTc1idDE19rSYsGTJDXDm4DZDeZrtwb7v7WmTdXaL2v4weGYlL
aB6GCsJa1U6SXMi5e7H7J1kU1s/JvORRcpcNFba0+QQMFA8z6AwSVAvKrYl5HhiQ8LRtPrtSdPtG
gOXhW9Mx0k/Cw0EJazINRiP+LW/KBLKgYc3dkVW9UeDwbbXkmQ6r27Ux4amUieIr2UUfUZH+lE5Q
UtUtbyvNb085XMqOUdWZ3J+iVjVSpEzwyGZ6emtdbbhWW4UUCU4SvhWFVxo+PIAtXvj6rVZ1eyfJ
WNP0zS6nB1+32nDqOhLh9MBgwh+epwx3OdE5QBdy2g+4a6yHcUR20GIcEdmHTJ9rLrMwsa8oYoyN
pCDelljOTUymdHmDxhfogpwjuLPmSy7ELyNTil3c1u+5zRXXI19642TfGKlGRTp2drXCrMhhbSdd
pDSmghqwzUsk+hDGBxMnEIFui6vO7WOGm3pw4HokFqWCLtTpsJEKKMnoX3dC/oyAKZsm+7R8zCBb
Gw0q0YIKPY0v1Dclg06kBThAjik4cgQYp5iYU9bVe66hgiKYYKzL4lCZBd2ryVLO78Lntq5fhm6a
blLrVmQojXGjTz08P3K4i5gqKQoz5ppauuAYSlrfNUlF0mdft6v/Gr3lTdSMD6P89T//ePuZRfmG
3qmKPpq/erbprDuwRvv3Rm+3v/Kc0NDuLY/e/sUbfzd7c8zfbKHbpsC6jTvfEngI/u735qq/WZrQ
NF7WbUF2Ix+XF1UT/s8/TP03dtmuquqGJnDMEd9+b+I3yhe67WhYtwnbdM1/LG56wS9soRbTzvpv
z/9q7qnp6uzn9heTQ9N1TJzRHU3VTUfTbI73T+6eaYaZTCZVytupvPQxVszEFV/MES0D4aqytsHa
Fe0mJ6Vup6vQ81zdZNjF2KHOU2svSie9x9Emq6EqT9wrnpiaaouLXLDN7ABixizfttNuwHCmvsMa
Bt8WpZGbIcQyZk5jCU/MRWDA+FlGkDb/GwHSRmO4H/oBNqb2nPtBvCHNFDtVE6WCnSbhzjXIDkrD
5mhel6nl32JXSd47vg+U/6wackUvwj1uYPbWTAE9k5y+oy4TSCRJ63qjg8NSnQTPgu4AyNGi4CyQ
1VY96Ypt3TzG4X0UV/QYovPCJu72ge78CP22AvmqKXEHn31tezXBgdtwhKI8SnHCxoqViD4g/k7T
YzqF49qxe4S8REFCzjPqXU0O9UrNUeAFEcB/Gpvqym81hGZhAqqlDMnB0at3kItPUm9K6g/Ko+2g
fJlilUDjMRJI91xgpNDcRLaOkjH1VyIGPY1MBD/GuSeABQPt4JCHeEAZuYB/aU8DFXbWk0OCb5Ej
2hI9qQqRRyTR9RjCHYuFOBZ2d44Cs7nS7Pc6rJOT0ZlnQzGIMHBSENQY47VKyoRpej9HuZU6jGbs
2o2a+AwbFb0zssAaJX0fJSRSHVUTNCy3yIqOo2fycgRWw8TJF0GMuFmGM7aIsc7k1A82MYFd1VPs
lu6e8TtxGbFUpfnwteKNSR1EX/rtVjgZxRyQfsce8Q1V2w5YrDlPeL9hOxzcWExw904U6tcM46SN
mT8cjXxzP5CnQQqEe+RICuFoe4WEqU0/uZ5RKOOD34YQwIYYMmhPlutkOSB+1YEqpLPGdemREi0q
d8rL25qEF/pwYwXtJqcMn4Q9MwAgSzco601iQzTJgKeIyS2g5zk97L7wZ5UWxIr62I9kdeehZNtZ
ufIL1y3UZQNgPRY9qywIjHt4QmGvUBaeug025oy3NVpWH6/onWoTdcdb4Pw3tBM/5cQ5Cg61thnc
th2Txn7QW2i2szSoc16bMEz26iBHUpXsYFuXDVX1Rn1h6SnXrPZdOA/lWXXKn33u85ahvgi7wNCg
9l8zBVRFJS8vRFbQ5tHZdOGm9tDi8ySxt6pORCM1mBdRQQXEjg9gZYQZWDNn9hV+KsV7rxjtc/EW
sdZYdQM6p1G/jBEywiDv74Ti7vB+oECOx049ZhB6Iv8h6BVMl5DAJQM8MsMaSf7VPadMLqM9S0Ca
OYlQyz+JZ1pNNYEkIWF0tBd8x4h1YaZbIT2DyuhWmgExhn6L+JcrvqxBiN30HsX9scgjDduhoN2m
uvNegvsUmShvDCEeKq2i9G1CWSAee2OLrLlqkkeyNE+9r3qmhL3d2JCzklfgB1Zk8HiIfWQ9YLvr
MCIYo5dwJPHrhA7fxiiXyY998Uty+AKLqS5pZhO6CEDXVUcCLdFxV76Lp0DWDKxbkwTHh9J8NxZ/
rjIEnOhKr3c6mp/fsPLXSYG0AY40smqRcGnOTjXBUYYCMiCMXCbC6qaNAlRzKfz8wrqrjAAUYwjn
5Dc6I810PGZJ+5okc0yOcTIW+WOq1+JQkFYoxVXSYv9ewUVU6R8s4Zmuru8rEuQiP86orpUvltvX
uGcZyIzzmoWU8VykEvt36pY7uDjhvjdYYFmaVe3bIXnqIqKJ+zryKe/judPVh5FFz5qKeP00wSxU
++ahsdA5AiNAUJzmxWQWXnUlhRjbyG6It4NzSfGu6EeqyhLLsnh8lPhRMbds3PuXKUXckPgtdBe4
PV0Dr8pBCsFq2hmwvRopP65d9WjEqXrCRZISMHTnJL6eRqLZ2zbApsKObCK2P4gTgOrbGhsxZpDj
MueDeuhezzOKTfqs4wFFhBoBaadM4OvY/ZGops3kWD/NTLtXLQfWrB8r28ohhtGesKEqovepQTLa
RvlzA7FCh/nv5Bs10OINS1GgVhvTa7TA6rvaReW2IZhbmUycBKW2Dwrkp8IHvCHYdmXFwB74PxqB
8Vna+VNi0WGMFLMR80WUrZp4p7k+vlysyaDAQ+Gfknu9GGkKjQ5JpzIusz+kNeerjXjX75Wc+5iJ
CAZZcDvx995IzPw3UzvuLOpLI2GkRQkfVmYz/3ac9VDXTefflYRU4npYrg1BI5K2VwjtRxmmFYv2
EV+LsMUrUu8OjdqPx1DXKKzZZIak7kUtNALQHX1C8KUM1Ee6w+S68NolvAtzjgXGdJDtdZRzjskl
8sqEiYftB3cVDPtcDwlnkndDOh2KmCY35i3ej370CnBqnQNF3cYtzPTIokZUpQjSywEfFWFcZ4Ll
W42Q1tBAMCfhcJkbVBEAbh9uVxIh73p67L8Fo/OIhRs0yBKnWisbgGiokZbjR6K4GNcbAc4PU+9p
wtw0QfLRC+fQ2hn0DQvdqPthhZkGX+8J8NTrk+ZWM/vnoJvGTVzWyGlPdAr+WnPEVWPHNz5fsMlj
pDftWTFN4hdt41wGQEARK3Y4ys02py9Ytz5rmbrBbcQvJda7dJISPK47WFVJzAslQvxw6pk1n7Hq
AUsNsUd1T5osmY6YAcKBmPjwxsCyu3uicA0iOlBGbWhcjWGcCz+EpDWAsKmxfgiK4rlqCSSsZnDV
KRwv0igoC6zajTH5Cd/C3Q2KgY1H9zjFrL5ijXqOsBoSgxz9KiB5ncYN0ATuXkrJdW/nuK50I9P0
nlXZY16WPxUiP5Msxx/Dt71AtCij3IfZixZeoOP56ri1Q6zCjZDWZyKQgqEnmVtJg1zrzEJ1AKCK
UjTujlS+HwOqVMaekR1OPoWl4/LQNxb++SmUsSQBeCEs1+beLFOcZ/rhWJGD+5eHZZ89+P3XPhoA
U067w1OzJfY1/fPBtVxIFyq3rBKwTIPZEC/BG98cC27O9NBhhITfan30Z84ErKh0SxGZgOuoGA8x
wpWkhVsVVaiOZupIHcjfH5KZRLI8XV6wZG9vlh+iLEkt/hzqIuYUlzAmd2Zs8kNtAuQt+935xWVr
eVj+om4RqYHDkNjOi8uuZWs5xtcxvw+nSZ9RUo6JPMTl+0TM8LHoLkGkCnJL9MSTSnKNtNhCFedD
1Vz+wJlG1aMydsAvWRAIOX83d8rZ/PqI+bnfxi2EIjVFw0MUyxI/WWUOpcRlc9n5/fC3fcsR/7bP
x5sgq42KJOo/AjC/j7xsuX4EUTSGPlVQ/SESFS8rOTNtvtk00u7hLy7PMb5+InBSkO33J1dlvqwL
S+WLNLNc5nQgBeeL0GIP/VMGMWKbL/tUJ0BcYYq5Jvh7m1i2/nZAbOhYrzgz8/BPCs+yBQtKkrzD
w/IUe8sMzkQKrWzmzCyH+iLOLAf82gx8+1mfszqHJShljlVctpJp5NSmTTYPJi3+kTi1iDTUNlMP
3BPbuTPCQSbT04b6HGg1lqhOjEfQ12ULgpJ3f20v5z626c1J4sPcN5/90Jr5nMs5e2fZsiMiY5aH
vjknMlMP+mTCLMO2ml+0bC7Us9TFmL6kJFw5zfNyGy0PjhNzFeR8R+VWM2KEw6JGI6SczBVuHSPn
JhpHwU00P1221Pmp2cWY0C3PRRcnrESbrZ87xDrI4oci3PaqIBMdGMDej0ld3bJ7DbGnerC0I97X
/lZvxte6pD46TsO9Vp9MWGb3Lhxeq/JfKqJ4j47So/hhKr1LAKt20vEhx0Dxyk35kBeGtaMYe5cb
GHxZQU5lvRgZLlsD+aJWs5jDER0C7jzz0PG3My14WmHLBK2EVbevJ/tD17R437X2xkjQKWiTYxyt
WL0u21TbiMhwwYRFfNAGZhFBohzcmpjj2q6Tqx4j3pXW+dm1rheMkPbE3MVhaS3BbY4+sd2Dhce0
akHothBStkP3o9PzaIcxR4Nqtqq3cQp/owzG5Gj3OdZE4gFgRh4qwbqM2ne4b1V19ivDnDntNyFB
IbcNQApuonZwGJXRPAsXqIBRAXZnRzS6wYxQq2bzh9Ausn2iN5hixSw15dz8vkKz5jY3dhVDSz9v
fu/8298sr4o5WOv774ra/kHSz5zdIc7La2k5R+0um1PntjuSVm/9ApLj5EJv1OaH5enXA8uStUgT
xvnWlMeY5cwELRMXUSzVbfBMJgk4PJY2d6DSidsB9tduOVDd046XrSpRJYYJE/DIcPv9mk9A3KaD
FYK5JZ9Zzkt8dbSvlje287u/D/H9NK+tcUW8JHF0UAWhgflhChm03iazfaFcnAyXze+HdI49hfl4
iFO8VUyL6C3YAtWRxs49kubovRPu8mXf9wvfT0mL6PHnyAPptblDX8F7l4cgGd+wzFTpSP7YJWuJ
hyjzPOSznK/lvMTSIfHVN6+wMOYamrZ5Sme66ZIktlwHe+bdYKnKEBxkBRDlsvmVRGZYzxoMv/WS
YrU8LMlWegihqqsmoD6BzKbFenpVWYF+7GOp710mTt/ZSsvW3/KWln2mrrkk5OA9C+8cix6Nn5HP
w6/ol59MGmzp2Bj6+NNdkUXRQZnAHSImkf14hrtBR9XxK5etjlg+L1X6fWDo5dG05ehZnb5n4Yo/
PbcGsbgEqAFP0O1NS4f4nUNWwU+grK6Gm+XTB3sETZLGtTFHZ8WpUkPteSUciiy4FkxfqjoMeQZI
HYvwnem6d0v+FuSi4ljFSdBcLc/x2UFPWRPTvo2HAP9SeMwSi7xpPJppNRzc5NeST7Y8xI0ws/2S
mqVmmC9fBTHsP6GmX3FaS6ZW3SQkIzic7u9ws+WF1gKzw+trHj/gSvHYzuzQMKNtLUf/+qt5uPn+
xOWzlhf+7T53yRP+PsKytbzve9/30+/DfH+9733x7ODpB9TMaid+8r+PvPyx8xVVvHz37/eEqRvu
Jw194TxILg9fP0/RHaomFgLjVpK8tqSDyS6wdxLKsU4m5rEAZdy2TO9Y4nMrK3PaF8WrEBXszKJe
dhbTgPq/CXdmHNv7CTOFJfOtCIpoY1aGhm3I3GSWlssC8/fQumVrcNzryo/0XTXFOL33d7Ex28vO
AXGRy/DfT5gUTnmGVXNegL418zgsY4fBRJu/z/Il1Kq79DqOBK47bgMYTegrnfro5NLZuK4E+ss0
xKCY3VRNczSykuwIEqShsvV+DJTCDDQatVstbQSeCBOLAvz1j8sxGMWBZ/vJarxKS+mXws6LQDao
Wpf/BRZ+/SfAAmEwrv5/AQuH/Gf0lv8TpvD7e/4IkDF/c4RpWI4uBNR62yWQ5g9Mwf1NFSoVfVVz
LevrpT8wBe03xxKOqkKz1Ois50I/NakZbjCc3xxeEKTSCFfoBH39fzAFqCkzZvBPmIJmaC6HA9XQ
Ib7ofMG/Joa1OvG4UzgoZMdsJ7P1UtuYHRCi7MYfw2RF0s06hZlwXceQS+wYMro5omwYNXRWZqxv
jMH0IE0xE1GjYKU0EH7aPvUyVoHMkt6aOiNwIdHfbYcgCzPX7ipbN49dEr2VThhCLQ2xZQClvioK
WMtpNlfmMiTSvY1gEeBvOxVUc0pw3kMzvDQtruwqBn2yNbqrsQ+4F/Vqk2Ql1ToH5NTIipNIc/C1
sTt1o0ios2EPkLrq2SKVB8EWjghlGb+PTIPWCjGy63rwV1htw4ps2nuFcbUSZr1yIlgXfoZ2vx0B
Fg0mfb7ejngC+ZvRcl4LZQh3IxWFQFbpFUTXFX9C1S3oPSXAH6HtNCz+6m1VMSWPzfynZVs/4rl0
kGH7lEzys4Ncr+3Qb6RXbQENFUBRbPQQXm7MQhtAP17bCnosPzA5xQPQSKfBDsXAKIW5S/IfhclC
Zge1ewtb8SvB4aXUnVOW4iWRazdqkOrzBJT0jr58ssqcslVCxbsJMUYemmuTwnXVdlhtRuFtVpEF
qBfme2CGzU1o2iw8ErvcF4F6US5ZqEHzqAFiDIa3qsnboxtqW7iV4lr4g3pXtp9xcyN0PXjusR3f
ZESpbgxH/wDNcI4EOa+Rt4DHimi6NjFqzibnfoyQDY2Zad+U6V0yr3Q66m52kgKWTtjb1Ri0H7JG
uVcMYnLLIvlpl8jyugnJJXNhvBiUPvAiJ7svOlzEQk2bkGXCfIvJWdhojnFXu3hTEJ8A/i7TD78Q
Kamg0sNcX11pfU9R21HqfeQqjxG+6yKvjLswxACp7TLMyMcghyTCl85R29VPxVDYBx3zK4iM2sYo
+vrgO3BVdVue6O+3ovYRCxhlS+aohVJ77K9GtQ+u4eyKbeuPLc6M9qVPCvkM7j5iXOemQUvlpTDh
ZTG2d4E5odRmGTCFSIhh+Gxcc8SJo+33jRI9JbKgjC9z6P1Bf9DreqekDhZpKvE6thj1tZbk5Y4i
k2qZeKoYSkuGrYlXUjhd24S09ebwAAJBzZLC0BToVDsUSEStom5GXfFq2APk9ZQ3Dtzx9ZBLFOwZ
mjrdcU5akezwoLfwpmbJ0atZeIrUeoYNAL9HfOH6eEarXvUYPuGIYNSNcKxKGnlPYc46peWd08fu
dRIj/o7jlPpzp8abzvmVBFF86LOOnG9YS5S/8WJsgncFl6CEcqUnpuyDYJzr0FBGj+X8Xud647MQ
0tMQJGBYkL1UtAU5RhaJxD9ZQ9tlaPG88DYh8vfEQlutfTsy8dsTXmORKNTYuz5a9w0SMNKvXuKx
vIpbJiEpguPWnT7y1AWya+0zaaW4MAwSi4eguWut9leiBmKt6A1S02gkIEIZcLYEBm3QZaS2Y96X
Z4PTZTaYHXc5lbPJCJgYnHS9vg6o/efBeN2UHTl0CeKDDGdix0d6XZCi48iZlmQF7ha+/75r4rNi
UOM3bIkjfEc4saqa1NkKlPAZoaFtf9JoHYchH/a45eC1FtiQ6HNsr+caQufCKqI2MJBGdTZTuvaI
uPRVA1Ou04x7VTo/yO+miptlV73ynOqgA1mbPCsmtFR4D9167EfMbRLCmEQZ0P0RoJVgCikGia1U
k9NH2JjZqeIl7Adrm2tY6E1653pwX96CUr/uohA4ISme3FE6iGEJtg4TPLT76JdWFIBLIieZZXIf
sk6hYq007qXA0ydAKwPYF9z6U3s/RLjRBTZJH1rV9KwYSIOE94H3TQzpA6amcD8DLUKorLePspk5
pdEvtxkaj2Tpleytchsrg+XFZvsygVizsn+Btn8u1PQedut9o5Y/TZfAxKjLmp3Tuyc/ZciLxrY5
jsONptbgVUw0AzlAHlJkhx/DAEbUegHFg13MOl2q16An8qbVnMechevZ1cjRnCQqUKP8kQP/XMWa
cjISUjeTYnobylh6kxb+MqZiOMXOJxQsPL3FIVcIInVt4zBKbZvHWnvnGClWhtON4cfTvenTh+qJ
v22JYucsxOO+opS3KusIf+HeuonFaK0sZ8RPIcUydqpIU6rhbRLevB6w+QzIAtMVVb2xwVWMgRpW
krawkluFHGJ1Kk+1O735Zh4fE5k82Y7aXwtpESMEtdqSg7zPBjg4iYutnklvgIQGJUdgnasyv+v1
ED+bGhJNK2SxyislJb1B/pIiV09VotP7R6Bpuo2BbGVTKsKCyM30+IzIDvNyV289q4XQmGK2HxNc
s7MtY1xrviiuDLV/nwzENXGpPBl2tW1N8d7BJ982pWt5Tqwj88lM7IiK/Fax7CP4Iro6Mf1MuvY9
HlsT1xwMUcsmH6/olKgbGozjQFi5a13GWAwbxVfBN5DKrNtJA+Brygc1YYoDGajbWgYJOBqC3QFp
4EbPJ7JBZ2vNJr2VGWOhMtazRkudV7YPoRQIYanhbxo5xOcKrXZsK/ZhqOY6ZwzJQCY16Y8xaQWD
9qmzSvBcaZ+dRt0H8LU3I/gHeWFylRDufU1G7KSN+8QIYDVLm9mXoTpezDRxFYQJDrqNi5AtRx00
vtQVEV4NRZc4CpKzhUgrY/50BZPwNoAojTtpR64omS4H0Lo3v0QCYzutcw46KkdmrWie5SCwV83m
pxZYw6nM+mhjpRmybX5J/FCUQq61ovo5oLDaFVrxaJvla8PKbJ/UDCOBadjbBuFF0aSXqKkwIzTv
XQ3tkVSyZyiA5o4KKl4fKa5iXW4CL7FWTOSgbHUF1LcmBEmL82sCtjEMsTDE0iLzSW80HZkG7rjp
rhPVk7xVfcUr3AxtNJkqGyy+zZ3buLMpEmX8ABNktZg+gCfwrmemh+Fmi08AbpXSyejhJcnVMgFJ
HTEfyybth9I2NZO4io4tCaDLpLg1jRDIRTSuuVHKtY83zKRhl1goEvOtTiXAC1vMAlCTIaI9dFbU
r+1cp6dVQbMU5iDFFD+5RomleHYOFXGJkgYyfNR0MK/HrVlS6Jnqqyx2p2MzRnhYwSLIBpaAAm4j
Hf1AzgsC237npu6u0zQcHJWYVSjaOayUmAU6+K83qIEPjX8Oi0xeJ6YKy5Kix8gsf2Wxzl7HJjXO
Kz+0Sm9QVJSd+UV3kNAOucty16iohDsjalqhq6xtpZztQrHFzBSNinFaofNu/YfIDB8iH3YilcEO
sdecw+2aFTnQBYAJdfz2aM8PVgEysgNO+f35spM5tnZIqnujn5O1KxNwppyrdLw3xsOC36sUEZod
yxzQxfcD9uPzy3nUqDurVW/KubjFKFIel61/9fRf7Rs6Ynuhy+AlMb83rdIKhxFbrv/tUZa/gwKA
ga89AFkyI4JAu5TW5gcLLAys8s/nDXP4Teim6Nq/X/nL5veXCmxjoqRcocf6890KqV+rICj0teoy
mfo67n/6K7UAW/gZd1pzC7yOpY1j+Xzkv/yCZTORmIhmhkLR9M+XiypH6u0klK7njBeBTqZsCmO/
pLk48BCg5s4vFHMLWLbqFHEAQu7xLy9UFd0N+bskFYJUr7WmmRn5E00qFAml0mouoSwPfpwTapKQ
3zmXauau7i8Pyz5hDCESmQQ+Wh5PXtOme30usLZzIShJ8UprQtQmtaOnKLty6BZplj7q8wUNM1po
s4An2ZAdwZezo5i3/rbPNF1czLoWEhnzliu9tHKPrMyjOabMAC2Jz/Vc0FsgEt1KUKurFavfMMd1
NsQStosi3EWLoMPIgqN/PywYzQJlfu8rYN+l6Nq/EL8FnwmmTsEbNDlFM7i2oHvL/q4bxG4sdKxK
qaS3DrQJBdrsenlRhPZ9qOXQ6RbY7gv0WV4xqIhBfK/2yxdecJ5viOf7qT6O7W4yr2jRp8VPYP4G
ad2Ajs+68G9F+LdqPCRylfBobHvsegSJm3XwC/y2PP3aN+OdOGp5yeF23E1HMspXtzEkn6w5Kubu
WRUrL0VSUYf31bbfJad85ZyfhyP5xodxV27qDUZgZLg5+75dx9budjo+9zsP1cfKRgS3lSlk3pPw
t3AJ/IvXJcfslLprz79UW+uOpKTdiazCNWbNa2Qq3nSsNyj0tz/mDzvROVOcvk2qzXPsrk+4Nh2e
c2fz7Co7+2b8YEe74QOBpS8WZY7ip4ZtenLhxvay07N/aSDnMdFBxURwJWk/B2bBd3w36Bd8uMex
aduf0PAxGNWO05o47VXXbxC6FNVGiks2EVvJuYALza/rX6LybOY3nBZMDerptrA+OD0jtsTTdBDW
CwXH4XUYbyD9YduIm5B+LGsYBFuE3qqyI6m+w4NpvCmnWxthAokM0wH5EZOcaz7bP6dNADUKrtdt
v+OSAJn1KOniU5rscbDoPgmloWbhEDoUrlXMW3tiwbzkBJuSr0GGSwXdjNLhzmZQQBnPz5oQXhjr
VqwA19ngqTB3cjqQZDKEVAhWTbY1b0JcOfqrGTwgHhyGvFzb4uyyYP5AIqSjxOxZDu+1187fsteS
a9ljMrepkksP5lQSE1ofo3Tn5NdM/ucPG641JDPpqniZzN0MtbRrPp24QMXeRAc7wJFtBQNQvZkY
187o40SEwyLTjXadw0NAkwoRHmTGvbg35cF1b1KS7f1hyz/mc7HVPfo7/Q7I00IClG6mxkuexnEd
PRk3uJ7JNXlPyCbu87OurbtzeFT4pUfYkBjHEimBtYD7rpIQgX0OShQvfFdvU/z0+033qwzX+Stn
Jxuf/Ht6xZXQ8bZ9g0+xCx+6TZSsx/d9/aDutgM96wmT6erczKz7X7LA7emQrQ0SBNL3PDvHPTLK
5AkJfoVOMoHud9+uSH7ZwM/89Ekb2oBH0Qdey3OIO+w1lDB5Ug6fJjdO2f/oDgPO2/reIXbgYIHu
S59kgoEW3YUoyv1mmxnGhimOlR6Nz+HT4JuvilP8RhNoLWWnOgeEIJt4216IfyIEc109afHBbbzM
WMuRDMBV/GTLOzG7ZMgHLfOC8q7Of/D2ploF+nw+zBuSPMlo5aprrLGz7TC8KtBKxhvaI5esXT9P
R/XD48X2hVrJ6wyvYvHHYoUw1C0NKZ32+Scg0YCvyr0mSfS54bOJTYXZk35y+SVml3Ohfk0J0ZRn
GlcQbkKq6DQ0rqx7yadz+MSP45DcECEX1qnvIeaU2KATImbgy0UcF4w/1G7davYNtViq4FlyZSrI
bi+j/gnvlMzMN1oyJEkdqFc5hcGZRpmSvYvcxdyxk8Q9vsyVWx/T5SzlWLW7j6V8EPKjNX6irsby
i4TQQ1EdVDjVFLaqHYeM4pNSvRPuBpyNudUFl/dMP3VM7jty73LN0/pxr7Vvhn/bGUwB8RIt7xIY
y/QVZf5DVRHdF7e6PLuXSTuWuAcpXJE+LVbc31oOHyE+dKzFifPiEGHx8xmPmeIJ/WRQMRHbcO9R
C7QgTm/8ZOfCxiQ1dk2m1ocLWYtox0M73YpX94YrrFd7zmu3fovW7k2zuo7Ce8sbP7iDbW1F98Rt
QrfQV3vEWc4+Eze9uX0z7vBkwp0Kt4VVcpoyek+2uByO1x277dx308f+oCnxGZ52bD/oVwcWRbPc
gl43/4TZJrd8lVP+RJ1pREi0hpnMLw3EmyTP6qL8qijUvXKr1KB9H+pObmEEV3szYU5+jfrvYt9g
ebd0TVHrGRQMsq1xpBHyTYbj+IKn+zXngLobVQxvMl9ayIDB1r8Zd72+Ch7oOaMTF470L86W0z7y
FUz+2HLW3RYo6sUdduMO9Gf8oPehKx2411qUpAyL/l47at48cpjBhhiiNamh2TZ/orNEOzI3VKp8
MSoyfoPjudHJJhiakZRWrzyajZd/Kq8Fg7uy645cLMo4+o2tYaW4zQ4ELfH+LH79YV6U8y8EquoH
pw6ErGTVuOFO4nacDx8/U0mh27WiA84m3MG8Sle9fLyReYqzLk5w+N6cV8KWV8qjc4dt0gtekq/O
HcMf19HxOEHhW//BhoeIuZpHEayFUIIiOmIcZmBXudDzSGhi8rXSjspjF3KlaBtGfit1WiTabJy0
d9MdBJItTYvvSojCOjuxsKc5VCS/DEcMijymkslh/slr9eONlsdwAZt21RzLE+OXe8NVEnfc9RMj
cb2b1mSy3mUcj/HAe3ZeWYadJAcOe9J+NnQKhqfeKGflUTtykfjvOX4a1h+cBPsym1wSP85Awhln
k9/Pz6LxM4R2x/k+ta7kFhpNvtLuGF4se2MVT+mTfuEyFieGZ//inLE3x8+BPsoTMV0W58o5M/pZ
d9xlmP8GhMWF+ZXO9VvrwVYZ93zi5DGUYcyJF6XXC9oMjYU1Ke+kq6TOuqMXrV9+8GbmKBlNWmRX
dJVoA6Z9dOLC0/mkT3SD2pE7D7zkxC+jD3hhcLfOP/gVxiu/Bh0lYyhnllicLZHvfJTz+qOqTxED
6isPVDxHKPCb4IFmnx3GYIubh0KDlluuCy6tBE+/5dZVzTh5aLYm/pNzYwXz4Qs4Hmc4qzYGwRDz
u4a5kRJ0TTNLP/laDP58BEvxad9We+nf1h/c1r7jcVWIyWXIHpF2Y2JHv3rGdi46MItSTrxzJFLM
vcyt1NymmqfT0E+GSmYMxivXA5MFc0dixye1eJfZXnAPkWHy4AZdqB+EFF7bR8ZNbMDc8hU0f2VZ
/S2noDhFt/FI5IiH/CAjXA/3u5x05sP/sncey3Fza5Z9lX4BVMCbaXrvmHQ5QdDpwHscmKfvBd5b
pb+6oyO65z2RKJEiqSRw8Jm9155m+lz1DbxJnZ/krACI7WAlQ+h5g5kRbnpeYrRIhVcfGH5IZiVB
XfNxVbsypb1PgnAzQhdMt42zYqmF2KmoLxWEL/tesD5IdGij2tw6frhPNOkzuCocDf10yOkw8+dd
fxLO82Uo3zJCEIk+fUyRVirTgLkg0SNWIHUT+Ng0W8cfD9OLr2W/Jdoq7J5ek5TJ4oqyqVjyWHXl
HmaNdrAxXDhzh7FE99XvSN30wmkIUCB6j955nHZ8mi4EGBlN+MtDAMnYX+XeschfrCOh8DDbExYi
2tr3V1l28vqlKafLwM2PBXhrvtKzqDVkNHCwV8NwoTJXO3DSR3wWBRWxSY6SSl4Ahz+VKz+fmzha
sCPx+qc/Lr3+C49W5zmio+QCFkuD+5T8nHNJTTNdYAfEsnzxJ0S70+OcOptrN9303qK7gJOo3+Uw
x7nSWDNNXSfWqnwb2q26hbPKYd5uInPVmyuegeBzAvfU8Mdr7540dY72R3oL21iu12sOuaa6Kc8V
VH9zmb9xXnEF9MDnmGn3q9Y7ppRDYhEWRzNckCa4zrG9cApwrMBXYACmb1kK0mFQrfRzFb7m2lCX
inrv5J5vmI6Dawu1GfYl+tZtOyVF6sXMvcNTYe5Ikc4To2432omYXGoDNIoBhXDHA2puHPsBhOAi
PdRfff2HRENbubLdw9sPiMba6XftUS64KdHgEo+DtLraYzV0KY05kEE6QrPymbInan8pmUjDCds4
n16l0fAH76VOUsiHIHeSVib0npKIPLqXeM0/FLSoZBDfxmrPS4Fl6UHEUO/sTGtBjnjQzgJk4fMw
AaBzDq/KktpyaXFxYUKj/+ICbKqE5umgUpAYx/q94XYnStWdU7U2N3vDyiIBfggNeFacQAF/ccvl
0ZKbOIKio/K5EQNH3I+sGSjkPBCIWyZfPfx75k0D83gY1kyHvpo/PKacvZct4ZopRw4TfriBuW7i
Yx4thLJJtHl67I4MH1l21lcV4X1KWOqs3LFpYXsSrFQGiJQuqTInElqV2KGW+E+wwLES6xjX2gjo
Zm1HjFNfsag9ucZFfS+V6RLquZXTmWy/XS+YXUoFSPMqJQqWvwguZBZk7UvHptuCofsGaw/gX28c
lZIc2t1A5/2SdzPrNGQreJwmJz9Zkv1bb8Fsbeb1Qm2BZ/4AWJgN760114p1BOmO97A9IkE7W6nE
hbbXJjjjUmWhzn8FrFqRbQTVs71w8qWtrpAz3m/evF4Fp9/CRKdrI4eEeFq04jfPWqc/4nm48MDz
sFiHe1MlHvee4xWOxUYyF+Cpm6KiarNDZFCGrAlR+RYM6W8taZL7jMfgLHsldtQjCvLub2i6gfi2
gZEvcjvZqREOC6XpWPZcrVvNYNhEWT9hRz1Wn6DLHw7nT/mQ+E8aJH9pQDgSNezMq+bWzb9i8za+
sbmnL/7DVDgyyJWG0/6Ehz+bWTevFbPiEwiQzLYFrhuWkSRfzQy54BjTHv7BuzWlNs8JaueylJso
In36wY/ZlNtw7eoHv+F86XecP1wKJNNSqioEp29K52A1p4pFe7Uf5DW0LqK7j8mbKZd5MKyD4N3g
G2Cii39nlpp4nmxEBwcNZv45+RqNRXvN3rtHmdDKT5GKnJJ7wJaL8DAscOx5u/rAU5lkR9nMqk9+
D87JWX9uLixiIKaiL2UYbcszEXjIHnxzQdgHHjcRLZVjqhMAuiyZtCE8+ODEqEkDVKfghZIRbQ3s
ZInk7ACyeD3sJkQAMB3/Ma76g3UION3IQBUaJyEIA8qDD3d9FJvxDnsfFpsXZEvBKyK3wMOE/UC9
ALoWtP0OsAK1Mv3efAw+4JtdVAaEi2JrzvOHt9JWnJk8zJfli3AX7tF+Zsiy1BkNq0cTbTBHFVft
awOJHeAfm3YGd+xRvRXwDARPTDuwwhDruLCVWZWAHJoSQ/eCgt47K/v9kG5ZY9hXsSd08llvNyVh
F2tAa7j9gjOnqfkeH/u9pRLwQYqAsYFve0OATPxewHG2wNip7K2ztmDizakQ82HYWTN2nR8EBxLC
jPvkLdsCQMeo+l6u1SnXeT2Z8nfF2jy0WyAF5eXJP0HMPjhnhZHCzDnny3yvIt59AmSiLAOqUP2Q
/ulp70jyXPT3cAl1ENrR+Ga/i0f7jOdfDXaEKQKf3XD6HPlhkb9CSg/hnuUUI1S8ajdCfnNCVU65
vs/dZUUuDOHwZB0RxELiBcQedMFAMJVNBWFEUGyt8yOmu+lMhGfLmX8qiAbcOsv6LXrlFCVKB2fM
GnBRY2zDiPN7n5Nv6EypqG35KMK7HS64i7VbaV6GAp/abDS3rvaHqsutNtQIagUMDvItzX+KYa8i
0eGd1onHHxWCIqcmBvXoyavAPrMSnn5Hf84rnnA3H9wlrK2lgKW/BZ8fc2bug36WMFfhexHblJRa
VwA2mTfz9tC9OUgQqGnd1/SA9Rb/XUu8W/WKRiEnKCfBmErUcKHsWWbRVbHSYdXmIgzCZjNrr6a7
QCEKLZTFDCwLG7fusm+2WbvR+wnN22ncrdEz5SYd+vAWg9cdlpT6xdLxiLe+MupXt9nUs6MkWYZ8
EXx+yopphnIcVh9cBfjBKHvTNWubIXqQvpDMAa2d8NB9s/qja8IE6bA3mYln/Hzmk0N8CyHSSCxm
4UvrwD3fmMecsJjp9BbPJARxXq36t/hP+Np+xkxhGL8vtC+L6cnC28QDEAK4GVu1PsQo4P8kcLwN
FBOc46Q/8t8hbu0qCBWdccahLqDiOGjlgrU4Cyi9PjAO0BmjBMtylmxZM6EPYnyAAogKgVMeRQfh
YNFb8URmA3JlNhgbd0uR/zSWOxKjb6SEadHKLz7yKwFNuL7seD9ll4wL7xScyTXRsk3y6vKs6sBg
QGCc+d9Rpi3jbeq2h9rAfcLLmBFRswvfQR0wKTKm7iV4kdq6BXZLROINehlI8MEr34sXRqpfTXSl
0lLWqXnBpynMk5fvtJqRMNjpfNxwdMQ7T858Mmjktjtpr+57q8zW5Zr2nnggXlD51Lza7wGnKCtx
8lvBdJLO0G9EdIlb1Gsk5tK5//AK0AX+QZmf/1g4lRvzYNx66olnh+RSeYw/dPpegrS5RMCDEDma
4stbsiTIWS+/Fp/FZ/7lHa1dRWfPXOOMXAC1gFE+JdzQbT8nSmZJqfITQaJCbB9eSCfac3WEG5gy
7to698VVMF/YNTtV++MfGpK8i9diOVVlZ/+eGRvRkP455QtpPXwe/6ec3PH2dBjwSErI+dKf3bCZ
/TQz0uXHjSBbL3WWurNUliSJ06JPPxZaxrX8bAjlJc4IgP0mYOm27zfNpkeLMJ9eRyK5CfSlvD16
J2wPpMblp9h5IxsBx6+JqFXOEG883byTeLCvChz2qu/qEzO2lw8WQPZ02r4Er5RQgEnIqcGKxknn
XuB15tQA5LByzpJoB76SufgZMyrnsMfwk8BhnT6euAvrtf/WGfw+jFv+7G/JK3Few11/50r8KaOL
BO9RRi+m2Dm3u6nwf/sq5+EzxOwpJxbvkHKKd9AIeSJzKfgX0j5JqlrjgyYU6ZEiWZyd42BDVKWu
vpESNLd3FGdMN2L92nT+Ju62jXd3cuXQKOIipuWpAMXJZHl6szOmXVA1UEOqJE+KLjcIWCEF+Nf0
MLSKg8ALB9pfm4RXhvsCHc/61xMQTDJsJBIMZPSKkSTmUJJCp+XW73vS6a2/fzQFYM1IvTdqBoR+
WsL9ftTfD23MSfs9QDRBbVlyDvz3fx/rlbYV3S5U0Sc3il3+6xcx/fH37/yio0QPXOsD9AVjc9rh
CVT690P/l3/5+w4rZ1f090Pyiky/JK6fLMtF/FcF+G3UDaTDcvf7iyinr/H7psXCXlv+vuk6ca0t
HaimxMmQxfZfHy7/69v8+3eeUMp/f4rfv/z9mDSpQljlYvX3437//u8f//VWkAbAqafP+vc9sRkY
KGR4NP19h2s0fJHfP+cddZlWFN7i95/848v//rdRhJJMowzcVrg6XZ17Oi08uUQZxfBrmuGG2bCS
BWzaqky3kSw3luUEKzb76lo3yqNI2XmFEbOr0bhrMfA9o3uqSQhpC9q/2DC3CniwBbCYWUU8XNPw
aLcD9xYK5dONm2Nt6g/PadZDho6yURmjKfD+W+JzjaqbG6wsPIUY0sCcuN+KCVFdrzPQc2RGhJG7
lqmmMTGW5kpCIlMrZAWx73gbw0ImG8SvSRcRz1IDGBwqNHjqvfjV+sQSKrzZPxueNkGSoidwjPvU
pzxTy2Umcctq5HN5pItSW5LsGaVvQkz+JVJJaN4s19sqdU+pSGhX0CWk5eI8KoLwHNTpytRI3DEM
cRk/VNfcOS0EZYwNOzOtnotQ+VDt8ZpZZJiKz04a7IIy+mYOHE8/jxUIMjQqLltSSyeppjk6LUAd
e2So4zuPHrnovHezC1IzqFZVAeU+Rh1JB8D2lacIcTtCINYrTAY6IHSVY5CcOt/5GZoeFmChf6Mk
OarCeRMxEla9Hdd9/KVpO9ElX1lXgWvLRoqAoEa/2v4JMveTNXK2b1VDEkcyBusgDInf3Iwl0kTL
op1udGS6TfbqDBG7cg1Y97BDTLJNU/Yso3/oQ/0GyPcywHYNuwp1VLYbYjZCFXGaarNKG4IIOpta
jOPer1A1mvpz662le7cBI0FS1petNa5BxewFM8/GevAyfdaI/jQvOWt69GlSbSW9189GjWRHc94V
TD1SXjMj0n6KqCUPV/VZNoA3UXnGk/DU8ooNtnNoHGhsSmWRcDCSvN5oJn/Nrs4rDdIP+mspCvNr
xMNf+dYNmvxbWlTMQb2WaSo+W0dmP5oAtBe0yr6r80Vv5hlIYWfdp4zBcIGjJZn21BSW8OgGYFDR
d57OTd1RFyLtnguXp+vQWBOWv+63Mo4OPXogwobI1lUqWBxqUpzCWn0fCyJqSt1VFtKgn0z1l77V
8m2djg8giBwpuoZWpq4WyACUBdrAd3p9tk/E9SQoL0NyYz3D/OFKWmpa8+J37kcz2GefrTQeDzIT
1P657+VeJuGyskmvc2UqFpp6HBzx5AR46DSDCEWP8YfR6bf+pUoZ6CSe1LcRu8xCbwhrCc1no3XJ
f7f0j/JLNbw/ZZzKbZzzcvWl5CE77HVL81ddySf3hoGHl/T3jQWsWSl70h2snQbld1T9FQpf/4T4
de9FzY8Gp2fh0zxAEHlGTV4hxER9O5TiOErrw86QL/Q5dTQbsRGOxhL2HFuLIf+OQC4PvtGeYzV3
SbI+IX4+a2VM/VGBHDWF/8c3uujQtW/QkVg2qv3OSmx7qRlst4NBc1GjewRlYjoBXdh4HU9xrFKV
X1NkZBTk8o9Zj0+onUNEL7SFvk/2W5RHe9uuX8OW7iLVO5IhUfSysWbZkbjk4RUviZYS/2WNp0JR
XgLuTV5d6y20PfLCFCYyobp1xcCukkyoto0eQ6e9ygD5l141Yq0qdMxhYGFOGAzGQ/CL/Zrk6ZpE
V1cjHVKv6WjUUxokVKqduOQ/siq+/YY9j8UCMt0ZwaguSjMk7tzBMqT789YGzqxLQuocS59KQjYu
/gDl0G0Jq2H7aSmMPRXOHtDwIBaRS16CpHxYRf1cZt2J1/w0VvqmpKDt24itqaK+CpehV+zdfcBt
6TiulaK4hCYOUiXjwVA5I8yhNPxj9k9G3hPWatiYI/LgoptGjDQ4YSKPiTXyJhgyCtO5YkkUXbYK
RiOG8SeTLyV3yb8dmz+mzXirTMgqMePPeMLBQbP4dPE2bZEG93vHp+Xn/Ma/mM+KGGwwZ9LgNE9Y
W/+AxhguGskj1ShQq5seHNnpKYjsIQcvBb8oTFoscHX5FvcFWaVNdjYuuKtGpcC+mf5Yqa7Pv22T
dUEZvCfNp03cw9xUoQvng0q4DlBJhPo7Pb0qfkUoelmfUFdPqlIG6lo+0Nn4FZnPIKD8Jn1RgvbT
0g0C3Mhlt8hJcVKzAg+fJPMuz4AbDN1zaI811al3Rvap444FkMXes4DL2+lLJcEw1jvA3HOTNTAg
5C5nYl40DEFctL19kV+MjN0XUlxyFP2OSBFvmIUmscq5TxZNj3EfCOCrWqlU7GrGVds2DEKq+K6O
+lcOlTOv2x0E6l4wrC0sqqcEcYmDf2sWDbZ1wE22Ghq6z4CJ2DJPYQpLP5HbzISr2dVzw9gp7cEx
fNZNKmsG4XtoTfpkA9XehxChIkpC9OkYw5cH72Wm1oyM0pQRrWSgH7untM39RSBbj++WPUmW9QOV
jjZ5uLNbW5f1SprEs9g1IwBX36k+NEgt7HtgMtA3K40Ib3SCy7otvrTY3vx/Vt3/jaXMsHUVi9X/
mVX3+lM3/+MlrMCK/XdY3b//5X/C6vCB6fBfXE91bU8zVfuvsUz/DwTSJpgTz7R1PoB3/aexTP0P
RMKa6rgOBjIXNMQ/jWWa59o0NFi6TB1D2P+LsYwn0/8Gq4O4jwfBchxNMz1D47v4p7FMDGaXZJEI
tp1iRSuXrjuVJX6VjkBVpwHwaxjJMilyFRFk+9G0LgtJ5RB3WnsiHhIL0rZrJZ03Hp8Wxn2WkbiA
s0VhBipWhe18hJF/bnumPjl0kFkt8GbEJTzkJEIA0An/GNoQM9jfDOpON8iVqQRnZKtXZI5242v3
YZtWQbtfOot2RO/A1twRJJyrkqCdHBK6ChRcNsZiBAdeofzfmqaSkjZA0pCedR+OCFj4ut0KbgN3
jt/vpUjGQwcUYKRQXQiC8FI5gnXCrJQw80S0jV6DYoTAkWCd+dlRyZnfsJPjkao/tUEaAhxoQUOZ
8pioxnjp7VxZpgOU47JmmlM35FRrA0LtoikowY1pdK4FKRwo+u58YuwkYcz8Qmc32lruyiKeQXLv
DxlRYnr7UQ0JKeIQF/ELqOQ36A5raGqFtu+W9lAcq24aaYYOVVIZOwQlwb0WSYPOqqREKXGJdGEb
gQUvwHsWYhWMQ383JOlfLj66PGFxZKFX0q0aIwTTpE1a6Peikd1BDZS7puMZa+oX+DFXi1JTInxC
xMpZw+KugqEXvo4sLUKP2bJK0Vh4Zzsfj5xgz6pTfJgMcWWBIixGOsNTvVrgGtlO7zUSATo3IBwl
qx8d9FcmXqBam5TBkaohfA+rbqbaaL2xW+2NvtfmoZax5gm0Da6WHf4e1Ie4jEVuJXtXlUddqm9h
DltvHHSXGEjQuIGBAK9UAfToxD0mOaNXLza1dSRJhzRci6hGzW4wm9QrTn+GAzWjDuBb7LwtWNtq
ibygDZPybTTmWOj2jeNUXHCC0YmrNotCG7t5qRN5gAB9DWQA6U3PAlHcVR0es2ZWpMui7dcrgOu+
atwKTT/EvnXVE++cx1j1y+5hisRZcnK/lUVQnSt8bmAMyfoy8KbFLUAp4ELLNoUyodTeijadORtk
gkNtEcOXhNgx0SHFqo7tJmMSI4txZnbe2hiATZSwi2A9KuzTBcqStn3VISFthc8yj1SIBScBt1lP
WgsOZ5bl/sGvlKvUkd45ZXUOjO5IDb7WaoSTOZbZWQ7/J0kdHE9h8IQxAmbI6E2kQA04kcMSNy2P
uDBXks74ObjDE7yF1Q3jCBYAcIXo98ZvrBSMyXP9m+X/yfeHFZYT7kWzhlmP9htOU9HOhrHqlrnb
BG+ddfETuyGrJ6RZGEEsN74DyBA/V/wWRTcMhuy/gKRLRwcEo5EvWkWY6kTANOg10/qfQZHOOpDW
qbT7batV+spBJ5hbLmKXmDDtoJ/auQBsc47EWro6S5+WqWvH1jfxyvUvLgs/uqf611qefZ3gxYoq
gQvv5GS5xQFgG3O9YNHhmE45lyPtjsgNQmMttDYw7DY47zzgh6wKPvq+pQJQncVA0IQ6Tj8gMQK8
17Fb+O3agX87r6JabBQ3I69NVF+trqLiSHGUJtW4LXVPPyQdA1nV8G996fnP5EfsygTLZ4nOP8w+
hhaCZW4EYldnNv+ZPPiBjrDUsKCew45WOjGcsyF8AiGD7sXxjHQXmC8YexhmsCGWHekIceBeJRFS
WPTgU0pKP9cjTdATebFMAhyvUPkOqWv92NEfeM8vyThBmgaPCPVY/+loFZlPdLSfAwtDS707EBoB
An1hqO/og3IQaInKyDHNV5ic0Zc4ny78QMSZVL+ewYFF9JsRuQgUC06mMqe1z1kztIkprjaox3YS
Z5IaUYQFP11SZta+NSzspqoZFXnKzCzVAwBiCkUmukVr7QPs+FVgPqcFWy0jKNj3R9thTMKdj07R
zckmJncI65imsBvXSFLQmZYi4D7S3T2X6qZ2y3MnydMtCiYaEXw3yVPSr3z9mrIUj80CDUSRdrva
Yu2iWUvLsmh7PR0wIWPmjrwli1obRDh7GlsjbWDIntDGD/SdIlqPsfewPTJ5UkSVmBxJqZo7+DDr
oei32qYfyYNw4+GcqCegqzYnHMdLU7RwvXFqVY2BHVlloKeKao0HkUk4OLlFmLCVs3xUsK1HXKTB
tRO+8CzAJxOriAkUoZ1kYBAzNq0l0vJixLV7yTVCjxTi4k0ne+t1M9jbATKd0Qm3bZORvEWVeQjt
4lhvMsNWziZNETI5eXJMJDm5VNlUY6OplYl5pcQXpVX5Ba35ltgOptv1xopgYzft0+iUdMDePQY+
DpjnNcin0HXkkZ7GZanh3OmKdtjmTkmonm2sSewg5tfwtggmMF3i6FXR1gwKKuWxPLtdIK+xuy86
MgBKpzp5HT1RPrI5dh0+roLiP0jvOmJOvfptWaHsHL/bwU/Y7UNi41Z7FFV3a5tB2dZQchmdMHot
uDCpObpN6LP7HwcDDB8mg7ZZcv2eLZJ68xz4bZt5qMs7VkBm8ZNbjErKPv8p24FZdjm4C41tTSVN
+GtWp63yzt3V8ZDtZB28p71xr1q0hdI0b4ICJEyQ/bSe1y4DH21kS7evQoPyhwaYZooUmccRxLNh
IWkneSjIoyPfQj3c+GMPA70cZnYqNlafpme1cknn1MWjdJx6FWoK+FIJaTAfg2eZ+xaObv0B9Y/1
kscDPgJEVPevtEVwvcuUMajzarX9ik/MSD7vVB8qlMbGqsn0je01DIQEP9BcIwu7Dz8seH5vlSq+
chwR5IMQ5a0bezJMam4gXjGVfCSyALxn3LYLJ3TtA3xnfeWJjlWPg8xBWPoLhnhCq+3kI2rUZoJv
zZwSIpNVEmauKPKWDs1L0soRoCJxmDkUDxLqEMeRUCP6Sb3nyOfSQ4ICNInVZqdMehODz+KMxZG+
nGUkE4ziU/VLeDJ0n5ZjN4s+7COoJc0W7t811IhXigvrA157tdSq8RriuwyZQNmjeINIzIlYPuxK
ucdRw8Y28H02hggpfWI/NoMTMAyOAUcm4zUJLWLNjci6+ixu0xShumlLrMHwNSvKJwaGTrQtamzD
btQvcv8VLpK3glO7cvg5b6lWkgMQeEokzrqw85EhM+leNnVXLHFrIz6LJYaNgc1VVR0FIMTV6HxG
cdHN+i4hMQWjJjwHRemZoel0+4quMkXUH6aOQx5iAxz0JNxrKRjGdCzYB50zlSM668YCPWR288vy
rDm4ra02ukXjqcyDq2/G6bKxQ0rKBHlM5hEgqo3MXIs8vTsdA9vavA5ZpSOVqeak8xmrqlZveS+z
U0Pt45DCWnkuz7GOgE9Lnw73yCyhsNM1tDeiJMgMyCtMtdbBTZujH48462XfksVt83jxJxWAUtc8
ZVF0MOxTNpxIqPnrsXpH9PFKyUttV4NLMCT9eYbir80GZsKaQrRcHmwL0yjviPZcxpVRSzqLlFgq
CJANdF5vxwHGyb8RXt+vTdk+946Gry5j0Bu6vb8am3TYS7AbC9NAAtgbYtuMPUrtSG93ifKHMwY2
QtmmD5L+nJIIDaMlNhEGQORQpJoYroWLvIz/M2P4HItwUYFbRR3Te04/qyGnzaZhk6N51GYKe756
cMkBV5z4HPlMAaiTykdZIKcDm9Zuplgx4sYF2SIplEvpdy9Mw9ajkzH0ZLqYN2n35hfRl3SpRqO4
P9eB/GkNlPZYD9HWptYFs6d5sFpOFKQIfSoAd/o2m6rpXVx/uW/WpJmEnzUkD9XlGo25AYiD1T+D
5KCAkjwOWARXQVe+DtbA/ja+1ZFaTBUrMuReP9RHU7HWWUl+jYZOIq9rc2FNliQ0K2iUg08Rt8w3
ovKRoud3bbjp46WKwh0jjQ+6qKstB0RbFZ6bjHhqfZ8ysGuUriGjW0PuM3q3lIxkyzdRgKIcVyN2
oyKR8/FmF97N6lHUoKbtvWpZWXhUdRWqsvjwlXY76e4sU1sJ2hvH7I7k6DCDYl3hSTx2ibtTE2cb
piAHdYLlLVIL7Nre2H7w6WnP/Qgtl+5N9sV7wShVs71n0+nDGU6Jnmnh4H1Rfb47kjPE9MEvFO+6
dvQIoqxsgmx5tLhqQm+QXcaG48/xL+Ae9llQvISKZBDMAtWtL6bH4rlJnBvs2kUSkIOrauQUk05U
ztAfuWRk1ELupk+F5fFamM1C2ki2iVddpFioMfz0Z8sODmwXL9Gov2WoVKKum1uy2cFT2dQKolIL
3UwmTjmWZLba0w4+ZRkRoH1y7XLVC/2aq9oLRNdNYqK8EbH1GYODyPPjqLgqkqv4Dl/nGBXVeXCU
i+5jLbff2yLHv5UfBKQ7pyb1qjKX45Ss9laFGahdQ70HmbppI05lUnxyvFNjZJ77ykQnXdxVkuRh
KZ7aGPexQlHoLEUfPywPIagsrc829Q7Uv/o8Dkiw18z2qy/tFabhNSw46NbJIgZeO68pBJjIlpR2
Nt5lR2+XaR18kdJzTfyeiUBE26c7F8sFJFjIexgSgZ4yNJh+NBkUTMtLV2m18QA25RALFL18inIR
L7QuhsXveDMdLRAG6l2f67vGY5WPDtu19FeXBCjm6P5rxxNpes2Vzr1XRF96Irj7xVF2xQcifcj1
aEqkjX3ZcpC/eJdW716ExJhVk+HhR2jg0Jma1jNlxQvTi4Qyiu4ZpDHxUXIlopDhpzStp1thozfN
FK1FY0NScpvGl7hHw2101FNMXI5KrKqHkLx7HNigeiSHBpYNCc56aeQp7kJ+TIlqb4XET2TXKBxN
BUqxK9c8+9udMBqg9uoZvAH1c8TcoS7So90pT2Gur5QgrEimNi/QDqsFHWAxyxOCu0j12GeiP4wx
NI8M202Vlz85g19qGzk3uIfG3knOdem8eqmUm5wuIrBRvvRtjUIi8nABKeMpiXxk1/5Gbwm1UdXg
o6KsCyWhIEmeLuE3HQxRrJlcUcYJ42QFUbtyTrYL/YCyIApwZfGIpnb8dKTxqZCWV1HGETnb4iL3
ojlXz2kYkPL0tGizPkE/XuSfRShR25KnxX5T65iBdwS21pdC4C1rlPzVJuCgd1Dt+LX6WSndcFfD
c+n6E8KFXajfWHdTuEcefRiGIka2KhL9QbnbUjm3Rvei14xg8ppplVp4KyXUz46V8FzMx4c24cgN
Awlr4zIUzlHZpcFKZ5aNftsTbDrjY6i67ikU2j72dUIc4JBUxL/sFHwg0o8RXRFRhmjcBdvJRjQo
9IeR5xTRxZcpGx8BLUrpPLG2QAuWkU50dB7nH7mPdKZrFslI6qyn5ydVhM2d1JztxNALgqrZEw5J
b4N6Toy4DXE8hxIJjFMbGEVx8idGsc9gQ6x7Aacm0dBiRTX2CAchSjBWm7rg2CDJw12mcXcwOqkt
J/axbtFy5P1TFEgMm6mPwax5aO4kVaSwYU+96EyWkJYGjFRYzZ7sIWSrrf8mUJaVlYJfOFZXmVcT
qw43bqNV3SkPNcArFsPJcCQXvkRcJLlBW4f1U0Givd2gqc27J2IPUPBUVYtsDzFX7dGVdIlj7L1q
RNJWKGjRdHLcY9IwA53GL7XYkhpNvNF1n+5utDY8U0HMuHC9pazpEijOvIiHbUe+7Da2rM3Q29h2
0RWUKIJM01eYozDeSLVB3vr2mwCnfsEWtuLJ3TGtgmXdssvQhNoRHFsvIahQF6T9oSkYVJIMcOqi
6uL0OeK3APNjL/tlCcJEg1nsMwok7/p77IlcjWno5lSiX45v/aSOlq26hPVB6zrRXhbqU+XVG1Up
6oXZCmTS4mqEygmmPlc1KRFzc0CXRpdDLYimVHNVMrbQbRWJ+RXWXrRwI/K6czaZLEbRuUy3KOTz
yoEKnhcoy0WsQB6/Ez5G/hTaIBcEI4maJ/ZixCBEzRVUw71VcoYDg/LIFB21qIPVQjoG3Rg7IaEq
RwRXhq8Uq1C1kcuxb61VULFWSkCns6785iWvBfNYAkoK0FxLM8Y0pxuob1MmoxlAzLZeBmxCv8Hy
P9tTjBeRwvE8tSQGKkpMUuQ2vkPfoYT4dpyqz3YCN3YhopyCDBZwBtSo6VsiCqQ3H/Vt6R8SrcZe
WX5VIHlIeYkx+o791UsIbYc9rO9EXehAo7FC2Fp9MdiMb8JJ3RVH1Ba5DXQrqP/9ViUqYie6bDo3
FAV2LjP0kF4HrQazz99f2ITau8Ekb1sfyGzESsN7momCoRvc6jVn5q4VYbsyGFhtowm/KVrtxEAG
iuZE8ywmsiajGX3260gnrJNEeyEQVP067IdfGqchPPTRbkWzgYjEHFB7Mk4ud8UoN93E9vwXeVmC
NPh9q2soatxhy2Kb494Otm1+JZkXWGgNNtT/BYj+fvVgoooW4EXtDMjXgpm8+w9n/+93wEj8n1Tk
37+jCl30E8u0nqimcuKbwownD2FinuoBcx/G0GT/kn/xr19Ih2Bz7tmvxoTs7ifsAJgA/NC/bzru
hFiFyANmeyLkhg3PH1ACB9bVvKM2rb3MyaDnzkOR9z8ZO7PltplsS79KvwCqMWQmgI4TfcGZFDVR
g2XfICRZxjwlZjz9+UDX+f1XRXRH3SBIypZIYtq591rfiqP6hO2eiK8Y4Li1wJSvm46zZjvY5vuf
l2wkV1S51b62O1pqf35QTc4//9f1Neb51sKv4ZT66wdDyQDDAfUAKo7LG4Dh/W+6w6Izuz7y/8Af
4kVsru2SkTJngdf42Dvtzti7nXEi46TdtCFKCy+vn9wsyG/LkHq4B989DjSw6zy4AcHHZF7g1DVJ
e7U6y9qYfY77uEUP0eWwrtLjEr3T5R3474LFSuIb2BlyBKDcCR7zghv/MHXmJWMMHFfUSAn30tVo
zzb30yE+u0mIHnKmyasWHFLUqy9S29pDVfRH1gTyTPTOXrcetiS6Usb4ZIeE3eRUt3QhFZwa73ng
NCQekq4ijN+XKcEhJqZh5XJQ3iTC+YztBYBG3ugunZJnK1jc1lVKg55kXq7RpJKOy00AI4EEbLst
g+5BZD4ZJjPJveUEjrooABRDJCxHJzm0tIbW5LOdZjKi1lzmyvXcA3HyO2QYeWoeCnPqiKvvMZrk
L+ZISk9CPwiYaTfkj6wTmRDLyj1mi3Vt0BhBTexMdUNadceGrIWVHX6w9gVJZFgxaKYML3aGa0QM
G11UP2u7vG/Mu1CgPnBYqjhAdF36nrl8TQlgXaXa+coN9aRZVGd1dZNlU3Z0ppLWpwjWIktuHcd+
SWvm31Ku8tQ7KoH6mJoMi2I/PjeTe0rSZzDW9Fuc4T7oxMXX1XHwkzsTTlpVl68041nvFxMq2aB4
mVCrAsCa133X/4hy/2H5s5WH4KzNIS+qytzgW/tZgJjo6eAziJsIaTG3ebBoI8z8SQr3mzCY4PQ0
ZbPIfCNrYqIHpX8O2nlr+YQyoTECUwQBtd18jyZ62KX9pFtSHmKFRBXpu5iab8unWwvaDcSMqBne
XPvu9uGDD3JSLiGytHZPeCX4mu6S0GPlJpAdyecqoP6ZOT2yKiv2QWW+1O24722ExlHc/WwW3IHD
OpcOOPdK+1iZwsBO92yT07yVZt5yPfOOdh3vY5tkjohBjarzxaKXf6VCZExM+nKzeLrjEtxJCASS
VcVqCjQKcmt6rmz/U4VyvmkqelBWN5B6DIn+3piwhvgoiLjNYwI1Ik3HYS872vSeQe6Kk3r9oY5i
9bDEaZeSDFKTWUZWFsU21y1UBTJWVwWTveWrY1DkvBPysUVW9eMuL1ml2gFDCLeTbwa4ubBVT6DI
9kwpxa3NCC7pWwO6Fj3vwKLhG9S3WjkordkfuoxJmIy0D/anubUm7xt5Le9cKx2sKc73vsTrIwI+
c63JxOynT+jG4LWybWhrcp8HmGYi0M9KpDQQJkVh49yHxcLmGwDA06/BE5HIM6h21M1uaZ6yFsYn
LjTLbh5j1fxyUxqhM96jKSd3LJTGsAYTBn6AQYTJXkRai245wjJUeewedIa18M+zX1+CzvkJoxBC
RkDPtWyKVdWigxM8WH4Uxy4OqrT5aTcmIc7iVcWcpEHcczqWr9q17v2JYG+Z9sNWC2Of1a8ssnz0
O5gZQgK612LQydEntrdJWVLmuXxmoi44SGn++oPLys0x6DbWWyeBDh03PaUzEZz1d7Mj2laS+MBx
wi7x9I10y2+mIe9EnOOlm7fAH781fX20xXDfLhDPVvGXbU/g6Ca6ZpDWAcblcxLJeucpvZSpDO88
Q+zDcKI2hhjD97rU7qy2fHsP7ozGiA060DvQzX4zIgdprsfN/CZ1rbPWCiMUo2AI6NxL001QeZfa
Vx+ey+SGw6ZwEOKX82NVP7h2uZ0EbcAx4FhcfpBILBBFHbwtB7yO5m0X+1uDiDQiH09jgww/6sRj
mhIpNiXvsLgPZGHteGukWil6cf5gPkwBnRiKBdwG0/gSlZUmLcy4kAdxrvoPyKxYz/v2OEuTpKNE
rMk0xpxhMTyU3tYBbTBLMCN25eH/cFEGO8YhVdMdfapH5aoHJ2sfC/wHRaE2ZebcX//u1GbEQ6cg
2RQpUNotL1FDsruNKsGaKbmFickpVm6wokCiIkqnXSeyFzcafaauYYOaYPoy/BayGcjHkZ4KFm6a
bNIGYNhdoJSCIzBdksp0cesXwUVZ0FWnQWOaeIfkVK2UlJ/AsR8G5NiNrl8SEnkboo1lYdw5fn+K
I66Ko//g0U1ykJhz6sIYZQr73mTTyZjcH63n/fKyDxNx04rZGTlW/rZJEoIlXGuVElS00iZqP3Kd
tKbDOprAtPUP2rgsFr2EZST8Ai60BL6+J2F+QUxxT2LBOqvEfCCXKEOc5c5bapBzZIYn0xfP0hTf
KtK5Vc4HoLY8xhMGcyJgf0whaoaJznuFlKJiDLMyaJ9Sk2+ZvpLqoraMA3HD0TLusuol6UcQWBdT
tp9mSI1jp+t2aPYZ5wk32n3W9vcmNwMrYmQDMrMqaRNbM31Jr7LydW0xbdd4FpKJmVhFlpk2MW9C
Z7ol8GI7meKtJiKb6VVwUwYtRjaQKC5e7lAySzHl2q2r70nXf2tSJFmoxO+dCHFqm8SPQ1v8hBjJ
6B0ApZeRO9Y2H/UkfuR18VpklAVd/FKr/rsgSRZj2vhIrVHsWD+SZF+jlCS/7z1qnZ3PdGJFuxRr
pv6Q7M/AG21OBnc1lsT5ZFZ68KanMDHax6Q0z9W4sc26XjPrc7CvWfjOa5I1WbctuDXjVDqb2GWP
Vt04bosh5kiQGidFXL3R0N8gTDIXXi9zSSt9x1RJ14sbBWMxZ6da8DQ582LBF4OcIImY8DK/tcPv
jaF2JjDVoqXyER53SiQkN3ReH6QBZNCNjmS1vg99Kviqn73JeqdpBquF4F9jCZF38uJzOb+DMqxR
EBLbNOZwYOx2Xo9CPQt4JX3Uc/VRTOEGZzpLMhUhAuAbVbaLdz7rDqHbYqbqUhagtvFZ1vwWabwW
XDXNpu5WKqdukVp8QxpwEAVmORMm33EhN13Lfbf9aSv6U21o4K4yrOXWfF/0AYVKzSUTUwfqvU9D
8C4aw/poyEOfjQHPcs7hU2wVQp61raWPrAP2Hf/vYJxqK35J7QLGQ5kij/YezDSJbzomJQ50xRIg
VD+XDEjL4NmP1Zu5hPmFAfH2afDamv2Narx0a9UN5IKo4a9UXyS0ccmwUcqDTXNjDKRNnt6ULIfo
KjAKQcO4ch0AHJ377jTEWJJJs3FHjKnocskKHw9Fbm0FE36IjqFaR7RBVkwPhn1pyG/1HA/Husnp
0lnMJ934W026fUcRuYfUiW3UTh8pgdAoTO4bwhs4pNpfU27pNdlQfCKHGXc3bS2QbdusuwP/uu07
HFKjqX6MtCvAb3FdYedi2DeiS12H9dYKIOYOyU4RDllGzZs9JxZJiYRYGwiTGlwOtudibHSKFd8+
ssoQWj7TG2TM80+GQTdVw6qibOSdFaDPcLzxhUMBX1z9YMthOCL7eTTc5GUwEfAi3wnXccGNbIEj
JeOA2N+BvkqxBuy74JNziToWaIeCib5Ps0hQK84VJNUpRZ4L6x/QYrcbwO0eqvA4zwPyZhaEZu0w
nh8Yl1qtGOgTqAd/QhhSyvg2o28Fjdsx972VXmTlfFQhinZTHv30TrPIfuwsfMMRQcuMzFo0pKuw
zalsuGERQg0yOfTmIwGHgG1NkABVglaKbl7V5dSRETHG/vjS0hYa7OLSlsO57gnhZob/2jZlvnEk
5NtP1bpIYpe0P9OOL3k8XwqHNp1mZkly2XAJ0kevDG9meiKuQVuspHuvOkLbs9n4peeZkVKM/bKa
R39d2mScye6X7edqgxR6LxLzRRg/slR9mZCsh8LGZFCgnHH6+Iz7YN76IQ47Ij238VDc2XP2KiSH
dQHdxaDZRiLUJveyYmeoSO26KjwQqHTXW6O5EZNNc7Btd0FkxVv60R5655r0Roc0vW4qNpHDPYS9
Rm2THJsOxkxEE3XKgvVc+ns1wgEk4n3vja+0Z+gRKoMoyrb/KGzGMnkVPJGP9mbZ4yvtiJeOKLsV
Whi9N3IFfwSOcjP9tDQd2ayjpNFMbUIyhNY5mWVcJkjzNDtIY3ADrCGUG+6hHKZZ85AoEa0iyIsb
N+13bSGPNZl269BL3ueMVVuXvxG8x8Hf/Wgin6hSzVy+CmoKquGWgfjtNDI5MOtQPTKbdZ3iSxU9
Qv2AqUfXjckGhvk2nHMii9x7L8YUms+9RZ4myalqtu9lKCi0aHVKZxc1uAIHGzrYaH3Adm7xo8GA
CZMD975wX1r4SkS+ZkyM+CTLi52DBR+K9EMiI7TDTv/oF/ZT7/5sYHiQdQC8OaCF3XZvcP6DSue3
mcROBR2TIpulik8OBjCRGZBLxzLXhp9SwP1n3H1I4wUVO9NLb8wDqz6Dvt92YCGmxy0BRS9xjD8p
h51ZkdCx8U2SiloU/F3xqy7ScgsIwCKLSn2IaVxIucC++9i6RMJsj+NAHEozqbfuwyvtCLsJ0yRa
jB2ZymQWgBdLWpZcBRDagCVtOrx4soaqBkzB89SqnQtCbeqXOGhqIF7zk7KN9BRz/lLwZcm2tSuI
R2PU7HTWEVniEEzYtkzWioPltNj2GeDMYWBzst5LTWfdCuJ3hXXs2Nv9fWNIpvNjB0p1xNATxeix
ZyH3ftG7FwP2lVLmOTGcYRvRXkFOWay7UgPbwk0VW9mBYc5CCBz6gzQOdtV3j2nIO7OTHoVezww3
BONjjj+v6uP//Tn+n3/Pof6k/NJo2drfsdR/Pf2/zwzZy/y/lv/z58X/+pdnt/GnLpvyV/v//Vf7
r/LuPf9q/v0f/ctv5q//891t3tv3f3myvUqsH7svPV2+GrIK/ic/e/mX/+kP/9fXfyLURrPsIWn+
fwu1j+Xwb8Ef1//wT322b/7DWqTPwhOOK//SZvvqHwhQ0GPZTNpdW8m/abOdf0jKDTK+Hc9fMj/+
hH4I8x+IqX1JZ8fzhLv8r//54P9JkDgJJGiv/xb6YS455RCZbUf4DCAdhzjzv2uzp7xt+wK9zKl2
0m/0jmk1o8JrCuTRNfM/M0hePRKwzp7RnKkgmpuIeQY3W/vdSJx4a9QTJ3dVgsif+3Pl/YgwXByd
TdKk8UtMrYjD8ddEGtOBFDiQ0WB3DOtGZKDSJpQVbhrbz445b8fK49Zt6nPcY8fphpdAm5jJC1Il
uyF7tk3TeZxc2m8N5pRqKE5xGMfgltGgqiLA5DB4T6LysOq2JAekcOtCsjVZwq4CZM9HWaXhzlkI
54zw212ona1RMnSgkxcfi5R7YZapb5GfmPelndsoGbNtRX/xTrrWJlEYjQNUHY91ob5clUFWQeIQ
y6WC0fIc++14FB7unnEOd27WQOkKqOhE6Rg3QkyHbmi/DzHZ53GHNQVG+loOwT5ARPqSYsKuHHom
oss/6ArelE1MoOw8PY4BDVSra4+ek9W4WtKZ6Zyd7IPJO9GEMndhD6JKS/fo1VW2yYCXI/W4Jwm+
iEWyrhG2bnp4S84k4xtduTPwT5shFDr4G506B5EdpxbJQm01+5FE+AhXkxNHIJuqeONF04cyMvs8
db65dYd0IcUXdxRcFj2ejJFe8UPo5mWy445IC9DqGdpzK5A/6wJCVJMpUjWrBA8OteHK70EnTAOJ
qWX6wNiWMYni2mbNl44m/qkpt8lSyVvSSwiWdm+caGsjuwZ3OHhblwY913/xy3GoIoKBi6yhz8lo
+GfseTv1mrYYA2Z/vM1GmHZzFn2QctJvtG2eRE+Ttg1pgsgy3xVong9x+QUske5riLcnhf+zN5Pu
e+EOMMtmXHA9QzGrCOTRtq2boTYLmChhtk0cXcA/XSI5JIufGJduzy2wKCX8IoF5yQyDn5aKhwNC
R1oqoRdv0niCsWHFLYN791EWeLspCaGThdKixdL/YFIyInZob9NwLrGuAukvB2RiRnmUbujfzKCa
kC96JeP9crqvwoZebXJwYBBZEXD7lANsX1tIXSrvTRrOfDNpD4ezHRxzu3rUundu+3Loz4n1S+gx
A0Le0XQs8Edrgw5bw+qhcoW+UdaAdRZjGpwQ84ZBdHesfIqVtgVPoRjeU8AKDHC5glvyaYyIt/0+
/x5OLc1yL0Mxo53oBMLG9l0I/XZw1ngMAXzVBAUPE9ic3GP1zWgbW9z9kAviXArMfgvoNzJhRhCG
3QsgvKK4zS2WUJ5Sw6Hw1U7h0eV2TVKP8GCsWSF5hikYznZq5EG26EZcyKmqR8TcseKJWfbs/SR9
a1l0Bm6Pf0wCqPkRQ7raNWSD+Liq9cCFy5omlCC1yXIivpENg8qaVTG5GT+sWcaHIQEkR+mBwsDO
tmbZPGb2/AuJzcZL85swhqLiI4iMpfnlEbaIOUOu7YCUkGCqD2OSf/K+yWZPXZoM8dLKagBk0Qmj
K1cCgprXpGQjyetwf7Tx9xEcSho0xrbJUfP2s7cdzegl56K9UlMLFiuDGZW1hHvoBgrFBX0HqtmA
ElSqMb0zLkw2YOkW8dGusnvRDD3YC/XZRxH5iVYC1VLVBSz1SsIO6Owj8afzus0oblXyoBvSDUhd
rLaCFJ2ihSO5EFgGZXjQ1O6Vr1saZ5AfydYxSTlOE5ovyNbrGaNn/lbNOt1xo6rX+aIRMYHEi3o+
N/hisEbQeDSmnzJUIGCoVplPhLuc2Chi2PUPNXL8iJFPWbeQKKldv+VfI2GA+7RAkq7xjwCCp49e
TmeyNodNFxef5eifTfDld2mHubq1WoPBEhw0ZiJxxFsuezSCoOkJ0shteDe2JMbd+JpxQxJQvOhr
RhN04fCFittfTyMquCZ2wlfuubsWqyZrWHi7LaHfyTSdkyTimlTkH0IZL4YZ3FhLhCb99pUKbRwK
Rv+tHrutYeIpspIAyrzlbgsf2k3WhE8oTS51X0i0J4xbHCHTZQEM+CXqwU6RxTEFS7IImXEbtzHt
ezDA/evkeMGpS/CwN7bLqH5SgE0ra9oHjcjvTLcle8mu5FY0jbkOXXj9pZgfglS3FMT12QoaDh8J
aGZO3OkhtfBWWBP9iRjqUIu4mBQp1z8xmgPXobEgjpV0NqQyYp2sDWst/NreR3Z7EHN1KJfW8IS3
0PQ9qBoNre8iWlKXmoRVN91W1WPNRRZOuKYCUVWRshAHZEnjb652vpG9eJOXrY2+fjFN0JteiBrV
xeVMaT72m860OcJZhVNv873p2VoCgcrsTpQTF9+g3Q1K38Zddc5VKG7IldbrELyNahbR+1gm90NG
xAtCnLnyh5NtNBsyzACUxTmd2/jQL9ndymgRfvj06bmz1ycWBntRATiiaiFGgZyPEewyd+QZgD36
Uya0IONEsUmNur5hVk93O2buiNtp62nX31sdELeMdoCP1nBFikt7lLg8shhM/OgLDgQPI3Nke7dd
xaBNPxkxKIDIcZBYxeFz4EYVNo55MYAg+BmisTxoVgKLxz2TyjqjqsDznyTyFkGQYNfv6soYz7lk
NJT18tilpdwy/uuXd5nfNzFlgJ/KjQFbJcyMJy+OwqPZeu7KMBR6tG7Ozl0z7bGBhxuZTSbttBr4
60AA6JU672VZ0j21tDoxvdmHcHaJXe0zQrzp/Esa96rZBFE7r/SSzdxp76eNjn2Dpz1MGV1fX70+
EgsxHu3b2jXHYkvX9WmEW3nyOrJo6tIFCe4bsLVsZa8RTiGL4DA7qcr5kWDhoqEFb8KpnJXmInYw
YYpIs5tO182cddYWPf97mg9QjGX/acwBYJbfw/t82duZCc5tERvkckZoAf9QjUR2iIgBqBv79EO6
tCACxKv2bePRfK9Fi5AodbkPpBLjsrEYpUODflXbfrTU4EgQ0ZVc3+QI9YHTUbVoVQnVHjtJd75P
IY81LzpXUCoaE3yifgnSljigJYn8GpyMxvaclBPQEOlhAam8M/ErkKUW2cS0CB6uj2xYpb8fXZ9e
N7mg5KpiECHWoE/XTfPXo8l2jCPsTN0HMZRL9Aylf3ECM7mpgyA9oh6GveShO6XfuS4SsMYlo8ZV
S/2Kfax6uL7dAUboPgL4p2biPzI05r83zrAs3f88V2GEKDJQ38aFZSMW4kxfhVlxCJbTfoyZ0mnW
MtxbdX+EV6H3zZLbIPolQ/j6sBF8vamZjevr8WZa36zeAtK+SCcgkhiQaJeHmWwQTcy1t7nu1t8R
4cxgaO1et9cXLFE+zArwLtHr38Oa2TjHJ8ie5dGfjeMT+6kXoYcw842yZ3LOFvLO7/DuRVYil831
qZ7SL7Nq6u2fl9KKPrDwyRq2ltzZ63chr1/L9btqEBdIOw529nOh2/kU0Ug+BTPyMG9OCu5SdoS/
j01z3Xi/6m6R0w7lxP0MTXsaskYpixqjVD+uaTeoQ0C2+OnPxtfpsAiDy13qzy+5URknkumNE2MA
jrmY87MGbzEbZApfN17vLh3s5isz58Fcz0M97yMCFq4xD9d4++vmGvPw+1EhGOvSWxTb0Wi/45iE
FbRs0G1xuVwUuRSOXPtwh3NVxz+R1HxSFXd3gWYMO4oZgAouvovvDtPu+sN+OdmdGhx4W482iOUZ
DFm3xHeYJUlI1+uEWi4RevlD10dMf1EBXp/3bfgaexh6rzvlui+cZR/1qZPvVOE+NU5CTEqQcMmp
CdhwY0vtr3vm347fZsBrglgaW8lfB7aLT5ay+Wh3NdSq64GMhYUjC9VZc9AUBN71C+E+rk9/vi8y
znqIpkkXHVlO/P4Krp/y+nlFbM+nP5+cyzbhrjo65hPCwl4n5GA6P5nuQ/QYCxCsrfVosSJ2hQfH
38ZQVjGQYx+I72hJ1x7y723bJrtpKl+MghjxxCssMG4zLTSv/TLZKx69szEbpjedplxgvdBfulFg
ibSPsmYCf/pngxbdgjEQ3zTQV32RdVs1w6VAmc38cGQ8JS99hCkO1m1t1Hd2GDwwQOlQ/HKjF8hw
k0XSaKujaMSlbMsngpu4Y9IAF3SkXfK/EHADLfeL27G/TYri03KtVzNkaJGhDF0j0fmWm69JxCQ3
86q3sC/ebDdQ68ThFLDy5E5HRUYU3/ho4l0u62Q3jOD/QthHuYk6T/UOmYKsPDXVOzP2hnEYZkBz
hgq0THiGYKL0cftndFvVTajb29YZvEOYRS+1Nbmg7ZOtKVJrbZIBdLRM7q8hjUH0iAXjA0ISp/HB
z71nDDyo+9L4xvsw6BNspzw/TJ03XGTnUX15/akR4jbTn6P96M2XKgO/FkQMYus8PUdy/GBBAmTE
MO6MLmR8JPIEcRGrdQ+CRJrnuB8DN6TnYLDH9FMSyvsie5i89CfUEFqbU8QFNAvfm45ixZiQAjHP
PHty9NYjEgaZVBdPHwntQ/QVAMjwFKbmsn1IXeSFEZORlcgzfOz5bVcy2ZqT/tYcXwMXvlIbqtuJ
IqPVmlPCAmCFZjqiZt64VfXiZdzrHKa8ZkJd5aVw4lsGBOOasfA7PuDnRnk/er6EOUJI1g0mB6KS
WAvTk5eblxo3ON0FZ1vp+TO1WVP3iY/yY2geReCiC2V4rTNsiiHWwG7ES9PbL1MQgB/1EUzk8ktr
R286pz52No7tqeke8qrfRuVuFuMNauk9J/yvJm5JL2ixwJE3mNojIroE5T/upBI/KvHnMaJiCZeu
MptLXhkwIaFSAbCg9fcx2+mFPDxnPabqNpuA4XppcYZwcnCK6bQ4bRjI7tI+DVe9GD8LlIwkCr3M
2n1KLf+7r7qAMZ7F7GCWR8bOAFFq4HYVVGMTZFQ6LENwvdeqeyvL/MK7XFk96qjQArtVgBAMRJbt
RgdTyQRciU7JQs1k5e7GDLTYDSGA8kxQOKZb82D1M/2aXrngvWF9C0jXUkiXqFX/IR6bNwKzgdMH
8K+b5k2HEYOyBjq7rUA2eh6CBY00uB1TSOAxgqJiNr7rAvxAYJXcCo4owb/csnEZKuBViOr+3QSq
qk2j20obK0Y7czlQHXJTN2sfusYj53bJasT8GYXUygZeLlVYz83iIPZILyPJLt8kNrMKR4M54lvD
L0JbTuf9cNM1zbTBaHSYJKbARrSkyg9mvfeYS3RJ8Sur6YH3qnrzhI0Lofe3WP2+WmCzxGD2d1hr
oxWEo4Y4Ax8JW0XuQdjjJRURAL34MqXRdNPlPQOYfu+kKHaqPPIPZoqHy3WNUzLUxtm0Q0QGBSl5
g4mUuEuhoWtn30j34kd4wkua8WBTwONmo7uDxfKLygIkedfXa85R1w6t05i/Ai16ZF08ny1BJISf
U1mr7pfTAXPwGarwK99Hqc39rM3vRZyUZPuIm861rTVZhbhOyadDHSQy7W4xDo5464YNIaUMs/F8
Od6tBIY7BiRcguiy4bwySkr43ZXJNM5FJBfH00NT0I3NU6ffm62wThSwr9w1mHkFNAKn4szQjqWa
O6BqMy+A3z6U6RBmgzCVAFlD3bWZvDd9hgSZAWktzkn/aPtDn/bAWCPaAm3uwGTyfhHKCtRbWXKN
f6/bJG6cMTWyYE5Vbw0d6zOXtU08sjdRkP6i7THt9Aj1QKTVwQyCp5pr0Knw619RNgAWYi6f5/or
ootCQs0vj5z7jVGcsRK121BkjwSMppu0x6wkc/Pc6u5e1NlPbjHnhgvZLr9mcrVvXe99cUvHyDGC
cCIO62ThWk2Sn6lU03bAA3NWA/fGhJqsE0ykG6+he7VLGkEpyy2NE6lRGIVGGl4oFQjgZKzfG+Ep
Dzal5z9YfUfKIeqDDVUtIQrmYHMZ9GLqUeMDU7jcVLjk1uaSvanji05lfqeKAU54rpYR3OAij1xZ
mfuQsbBet15FoqYYnE0vtrq7LRcTkBA/9OgW1JkdA/ZcHsz5S3uc8rnl7/zF9uPAbVt7vLWyRVhh
0z8H/9OdsEV+L82aFFYI2jWBZP0AVWlu8BrLACUr49stmjUypYA6rIRzL7oZvWQNDTTFnYWtCqOG
rfDMVS4anTQ51PLgOPVwNpT3Efny1mAVtlEiR30lnot0BvybpC7NUi5oYdc/BCD4Og0RJQ6StZ2P
d1PYi1tn0bzNw35OhuksnIGR7mR3u+iUwmrcjE12E3OVWBugO/hq8ArMZfgtltu8bUgJ6JCYgWQQ
0sKZzBlo7ZzM3Ul3+Eyd9LnsbhuCOVc9k4RN1kVYiDsEt7FPiGk+04FT9qpAagShKH6Y+v1ozSj9
ymHRRzFGJgiO3CStHnFaPUT51G0y8S2lv71CLIbcedm4aDTqtCCRoaieBRc2eFDA0JD/onZIaA5V
XVhu6QXH+4TsiylOufmHv/IxqJCcC3PvBjYOgU4tF8MRtEZ2y20Op1jn3wGEUqtsLJ6S/iNubwK7
ltuWkmjlVjijA8d50S2ItAocYOum734A04VZhD5MWf99tsYP6qatFWY/zBQtB4TQxyApN05P3aLj
Ryfj/TTu8HOMxJFOJR5JTwCAXQh34l3KCVU5OaEslI9M8Em5arOvTriXsobn2jbAFJzko7LFx0zH
Y1O1Rsu1iKVmx1HnecatHfeMOEtSL9Eoh2v2CZfhFCapG1K9G51id+IFMcJyPcB+Q0MlLw4xj2td
51uZw9Kw/GOgSK60M6AZ87y0kob8VVso/ToXaWMGllo5eU7Lo7uZRqLiIyXuXZRZ29xLDExwvto0
cUl6QUZwe4o7ltVAu3J7MhdHndbnSPmr1MyrDQ0V7Ofyvej7YmOan3WFb9tnP+ZVZO86Rd5GZfrv
Q1VAFyQ9IF/TdZohaQ2AypeGeWdNZ7e+G2aaFr4un/PM1ayvJiLgLFT17ZSZCNDCqj1dnzOFb2k1
sfR6zRriLvW1j5DHCfbc5fmfTVxFXC4kV3qjcE/jZFX7yBqcVblYJKblNyCBgDBwXbN5HG9InU96
+UPFWDwyExlxuoz8heWlP5seDidpKh7Gl+WPJqPMmkMPFeZkEtA65989WhnbKvPJZnczFplT15+K
tljMyt4s10ncc18plwzPNoQW2zF1AHTLhjew6DOK/fV1U31PbGRycY7nwwEMRCeHQnCepAV/ptQn
2GwdAzcmI9eneN3JxC6xaNAsq0/x0uSIzDqvDhXlTIhb48i4CxVpMcNXWhoictnQufn7JmvBEc32
TIbEsrAXy0p+DJyL1WZUanH2LAdb7+QYDKfrBpPKeJoh8iaxMg7BsnBOEjKio2VzffTnNUx/D+1A
8AVaXJryywo8xB54gjfoE/azPP/zYqGhLsgMYCrIlhMgkq1OVXUwADCc5rGKuLsHDIu0TLpVqVEh
ZUs7qy6QUOEhh1KfJdBJO6ZbwCmqA0ITzDH13Jyuj8Ty9Ppo+Re17bUHxwda37RCAzB68Bx3Cebo
gCc63eLksS0+otJiTcFmn/LFiVItj/qkDo8uk8++8TCDp4PIV3IgZNrV6f31tSTkynl9ZI3CXpmd
osFZdF+W4yD6k1jIPfBHJxH0SNXqj+uT68uCdO9jyh6DR4xTatnovx7921MK3mabVpggr+/PwPDA
IbuxGj6w2ZXO78315altg+NYPnbNDKmeZUJKOlhyZ4mIp9nyZq/vOKVIWLvKsXDQ8R4halgntWyu
T68bVbfox/QFIsFCLWI3ucXvv/+3N7F8ScqTLrrF5X1cfzJxIMQBJXM0pHIbeM8CLpHfT1j2IuRG
EgVZbX7LIRrBfIASHEek5iUkfsvJBS8/OsHBCwnPrcQdIE0wqiUtbaOnm90E7dmyibUe0fakY/ZB
DbTOkOiSJow8yirjLymLl7LlKIHSsY7gfpGubiJJxOyymlO+rrEgqz5AQWcZDA/7/2bvPJYjV7Js
+yvPao5rkA74oCahBTWTTDGBMQWhtXLg699y5O3LqurqZ91v3GVWuKHIDEZAHD9n77WTrthbNCoO
zuxee1Y0vSq9Yzby61oj3r2bOwyQy3EJ3YTiJLrS9G155Nwm1ktljb+MnL9AjEG3QRfKpwDknEkp
e+7o4z4jYsEfzWfDQDbXCIjm/ysa+W+JRgQMs/+XaOT6VnZv3d/+lKCcf/79b9bvH/kP2Yj7B4Rk
3/fMwHNdaVvyL+mIZdp/mJ5rowFxA8pGD9HGB9bP1P/zhS0dyTO8h46hTvz3vzniD4lhFuek7YjA
Eq71P5KOmOZ/lo5IHLuBYwnPCWwhzH+WjjCeCXKKD3G1wvDspLl5M7mDeeP3EydkTkiRmYhjOdcY
R4dmvCa6K+52qso368l/8IPYomQFLiASKMH6WpDp16y3Rn0J+biLKmM79q13Wp8sw29J6OIr0h1p
S3ek11uOvtUOg3OGwP3x8Mdz62M5y+iMAuY/fqoH7nasnezarvnCMcXcISFqzyPHhRCcr7B4rANG
qjFsEPhppx+Eox7TBh6JoIv5XYM2+pX2mJBqUMX7RTT1qZVmTqKR+QlTujpZrrGbYiO+5naCtE2I
97EfmqNvjbF70xbdKRhaHHSFZ17WTRdyImNy9pllDrBlR3GUmnze55pMqvUzClFH9oFxtNY8ZX0J
5d+rL/9yVzFcWeA677tF3ft5hJMgJjQ+X4bbtUyxCKEEA90d16vousk9VqUlA/uNC9c7D3UanvRI
ebKByK8bY+FavFlvMpypTzl/c1VEDIlGvIIfb2N9L4t+f+utdcP76A+dOT1KfXFvdIf+Y7M+1lcM
FRjrncq0CU80nTeenuqkdDFFBbU22Aovj/euwdjYCQJK3vUqum5MZsSAyseTYpqFg6wmw6HPjcMy
xs9KJupSKS+5LCa0olbRzKYNTZdhhu50gUfcEo1Rk+q5IP5RC5B3F7L/MWCEs1YASeEcmJlUJ3Uf
GaO8MABHqm6l474cCFZxKhQVJg4bqlJygxGdWkWC83iR6FBq3OVVQ15VqcdHk4UooW6s77IKbtLA
IRC6Gv/cIAWF6xaM2/WhpKqCQzDEt/jnEXVGOiR63YTaVrreqmY4MFb+xPzhsz8zlxMcVclCLvmm
sURwdsSZSvAQQGI6lT57pkwHgA8VCnKRk0uky1D4iiDhMYHs1oI0Doj76m35LhtiI9OECRpMYi68
v19dFxEU3vWVbvdLdV9DYvIwSp/G1A35dIdHl0bXwfJ94HCj/QO3wEyV16J3gK9GMCWFGbBHCs9i
wRNI4jylelqDEsHfGeuPQ8wBx1KjF2nrx+BlFta/un76l7+91DNMuESIKMLWwLPLWgSjEicBvVlv
rcemV+BA+n2YMhikAiq90+BvCz0ScBPjZzuSKW4UzJWXcGP3lOJTJzHQx1IS4KZYVYEm3i8hApbc
AMiL+aBnsBozHB3qT0KlIP9GX1z8dnyBIkRu6SDjQ1w2xyxLiOxRB2WHiHP7ybxMekoCsLkzwb/b
eryEUa2mFBwJJ7Z1HnwwEy/DTm5vJ01nDkrcyCGGPyJraFVhtGh3zehNJ5/RVqtngq5rk6xWcqZA
YoP9uVAWXezorfhr8WC3Mj8YKvoezeyg1SiBLMNYOo1JcMrGhKUWEQYUMB2s7VwdLT2QdPRmLeLX
W+tjwWSN+0ykP9ajP0DVcmmajLMBK3u0U8ICj1OPNFHQN2p7Gk1yB+8E5M2R4Tlkpd9viUz3UzPC
ftDrpfUhaIH9xsVnsRvzN0uvNdYFB1MG4shwzaTFoklL1clvPNJjSr7OdV/4fdPV8+xBjCep54hW
RjhVmTj7zAn7SyahMEY2PWZU8hvUJe4OnDia60wqCs3xLq45Q9h61JwhJ6Yf9yCtGknv+slixsEM
f50SjcL3ohdhPy4FGUEVU42ehuPOBLS3WZcw6/kNbdUVj0r6+7wcxKysQyb3Gx8azcm0auOYRdOj
gfZiimEXuXV9m1QkPdXa+o19LyNLBweLA3V2Zy5JtKNjhLEvbW8YxaB1DJOBRSNLvfUW5H4E7nie
i0ECAKr4Oixptqy6OFevd0N7wBVRgXuLAZrM+p9a/eae7/yaM8faV9gDr1NsZleiX+h3XLyIC69K
dc243lw3vn7w9y0b50goOG22IFK3ijXfJp4TpnguhS4mxuoMmK3AOZAX19kaiuswiXpfGRUt/97D
w1ECnyq1K101Q3oOC6YK6AwQjIdxemkYXtLuvpgmZ9iIvejgZsVT2RGb2zusk4LgkVE8TpPcPhYV
iy4n7aqzz+RE2vpasD6GYsbeyRwcdzFxnqdtOR8t/BVY0sHWN6O0EA408TGUNaOYCfySyG9HZarT
NKnlMhiE3sx0YccQkEDazTiuHC/aB5l1DmwkhlCgsO4b45XJ03iV5D02AGhg71uqDg+CXrm5Xb+f
ojX//KbWuzGF0NHxiUuV26KncdZFw5Oa9ZnYvesTXIxD48asyhEmXOiD5w3HwbrBo5senLp8HbRZ
P9FlT64LmHVT6ltBXaRnr6T5Heqwmd9P4DLPS0Ra+a9WTfeFX083tpVw/uqjbWbbRFi01lNaTfaG
SdObzYQMQim9jnz8nETV2wwj8uhMLWk3xkBK+mwy92UMOfvPRS11TLVj7rTnOwnrfaim19yLsRaJ
Id1m0+c5y7u9N6xaQKh0MQI4BJ2XzOD8EmOmbL3mczEKEI0q28RGtxy16tTL631HP3ziYKTVkNz2
oZcfbaBbA4OCY06izNZL5GthJTc9gOWTcJwDkIN31Bl3FTDU8xDaezWS24H0cnltMQgxjhsPzoI8
y2+bVzGSqZrkrz4emTsmZ4Uz4+JMcqRHaexgnPDvusy8MZNq1LjXb37FnAtA0B6LU7qH0E6mV1mc
Un8ZkZiArKdiPOUNU+rc7/tdpfId8nh9HXirwYXgaGlIVqm0FxF700llvf3QxOKlYALFv+zHRX0f
wk/deL2++kguLcsIYDhUZHC6aCApVwdCMsduh0oVP4pbfEpsHLV1MpHvtyjrteOaFIzmOx1c4udz
40dvOuIw5s2OwZ/YhIsARB1S/Snx0xr5L5JlnMU59qIBrFlUM/wpR5TOC0WGBE20L4A1VRX4s7Hj
oLOiq6rPYQqFL48YsCQmaZqd82WeJ+txJHBnSy7DoDDvChsw6ExMuVfFkHaYW+IT4pymGX++f2+T
43J2p5mPV4ZvQeVd3J52vO+nGS0/YAzOAzPo9ClLcP/bTo50r/DPDkQDzLBmv1cixeFKehlpvEow
aEVkXB8Mj2gQxMwvdoNJmZ0g33Zgrjd9QA46kCJS3m0YEwKogXJ3MbjRYxKXOM2JYscqfuQtAF5p
LdpCJM4WMVxc1xi/gZV0DzI2XydP6x/E08Sg5uRWwddsLoBje+5dGWNI626FDd/JdRg4w8mZbgck
lCWSLtq7FmbVoD9Yi/yaY+UxJO90/DREj5lAuSN6FPbmyCwmbm1mqfGLy5AB5g6eWhahmySpHnqH
xk+VMVR0J16uFOg5L+m++fx/QnymQ0u9OibWJfVBzoT1rl7Sm97LKUm7mu4uCnNncpYTNq3HOYqR
Gs5MaVsMWMqTP7uo5UToIplwKz87ijE0j4ap8DRPJxWK+zGtJEcxjqa8cPGBMo/vcaQeccExfJLZ
NrS8Yz5XuHJDf97FyAgIyWIKjBu4GJ8Zc/w0jPpYW/zhZhfQ40/3kaw+R6r8HsVY6ZaJNgxTFrkZ
+GI2th9/r3xl0pQYvlqmm3+3evE2Els4sVxGrzd8aSUtXeHTY+khvM2R5+9o38UzEbkWCnkis1VB
p02wZpr1cm1UaXpwuWywxPJqYo3XF3xs1hd93C3Xn1zlceuD//L0/+djRdLeSqPG6YM8xqE6ivSq
xtFXXEtpKdt6f90k+pmPu5OjI8jW+4Ka8YDG+rYNy/aS4bu+rLd6YdbnyKTvw5jbKFgzrA+vm0K/
6uOlH4+tt0hfoXr7L5/++DUpxuDf/9j8nI2U3R+/CMpAdJ618VC/q48X/sM/8PF7xizU5aIrMlbH
f/0BFZXzMcxx42Nhgt/XfE71NS7RZfxA4tQua4klytfV9vrguvl4zcdj1axX9x/3/+U1/ggioUTx
RMYIAd/6939sPl6LzJAK8+P++po1hu3jsXKoU1Lo11f+23c2SAfZW1AS8v7x6/KANKdsSqEotg42
+Ml/sJgHH0qLbvnY0f742Ahdda13mxnr2hQiuMVTQK011rqN8vH87/v//jn3r9+yvj5rY+aTqmIt
6+JgZGiTFeTEJKPJfGBdCpPVkE33683F9VlUqIYUZDTjF08LqtZbH5tECwc/7pqI6HNOpqePh9Zb
pQEHS3RqwhvxTz+w/vy/e4wjJqHz+terP15jSvlYk7EHrdOx4C6NbNrylyEKDPm1ERz/t4X532th
ugE9vf/a93bFPjf8yOZ/bmKuP/RnEzOw/pC+pN8ttVXN/nC/BfIPz7d9dASOJ3QHkz7lny1MR/5h
uba06GI6QtiWSePzo4WJF4/Gpme5ljCt/5n7zSHi5B+9b25gm9jvAg8PHBMe2/6XBqYjnJj5exhd
JrUHQMCKJ1sbQEIZ56oOb0MZXVAWtZfcdz8VdU5hFpTxyVQwm/NLakzqjFN3RPiK7sD0QyBAslJg
MSkXEGjjAHMKVps1+rIcs0icpc+Z0cNIUCBZCKHALA0cZJJJeJ6a6RcJAok1LFgN//pK/vT8/Z9y
KB7A5vTd3/9mk5X0n/5OPin6yCbKapfmMakz/+jxUygAoecH4gw0iFxsrweonQGi08v3UCsekwCI
dS8jfydZXIKq57EIgA2OgG43ZguOU8t8LUPnAi2Fi3nLoGbR8IIUik8sQnILnOEyAKzVvvKtNVTP
pWF+Zy3jPqybvIC4JaQy96EMDyAMd8qezomha+a60ddxqENCU/vnJZuuBvEhM8LWEwqIZj/7qPXN
0J6ussPGpxL3LXOQHrfZDBTGbD+tEyuhZ1iSns+lmLcfA6u15zJnlX9ejMePhyVpDmSgRcyEoaJ1
krRcR8s5102csD4KLcksX/da183aj3bC8FGxXj+EHoEIG4sK9FCFztfqVPv2r7EiTXd20QCu48Bo
br5UJtwaqKCMjgc+s1Iz5SJhmpdaW60hq9zRSWDRBvHPoxhA2xF5+fLDcjmT9dVjnqnsskC+PLBK
fxL5SLe2KsKLK5x672VcAkp9d+lN+Q+b9TGj9vEHzP6pLsr4mDjdg9Kv6tj9tFToZKuYLAoKNxA5
gJkymzLSt3jxhtZGdM40uAgfOAEQo3dZb826Bdh9xhaBg50WDS0qDBoR4A6uWtAPFjqOv1upUI4u
HYfDboIMTr58AtjIWSR5Xc2bnaHkX0fo6zB9dqxHs+ehxbQPEHCGGyl8GrHxCCVeb2qBcN2JqgQm
NkbGoeoYitfD6/rQuokixZPFYhyk5zwuxMuUm3yAU7du6uDd0urjHGAn68BvdUawFlAE4bFTNaby
sf0RVB5jY9q5QJAQZ3tkxy3XxAGSPzbOta3am5yrHzxI+1sgQC11GTQQQDAfI/yahjK8C+O1Mqg+
6kmk574GEJYnkNtrCGLlwmR/vK6jiMhHX1ONWp/fyVcp0uIQlql56ehf9MUCDyTt42s5R+KAjv1T
lLasCbwc4csDfsnk0ibZLQi95NjIiJSRJjjZ0ps2HBsnP0UyZuQKaYMJUxVCiiF3merno9HnN7lp
tNvBaJyt0eLSZYoyuIN1WEIwOInudVONtr/7fspEHWA1ZNRXTGrXSXwtIWbEhtDW/M/8PBw6Patd
aH9iQx3UPm5o6/Uz66kYgVYqOUSLkYaAWRF2aUOVgsN+cKXahqK7Zk2V7Oy6f22T/o1oRrBOA1Du
AEZzoLbl4I80juKcJM3mOarn8YpJCTsMi72pfGmKJdjVNUb3dVwuqGTcIth70SQ3Iq+/OlPsHGxa
gXQLu2MYQSSJDQecKx8Re7EklJUYCP4+4Du9KA4qy4GvkC0wC//S6E0un2jWzueMVuFW5lUH0oST
Ite+5uQWI5m2Hkh5VTx2/uDvCgQqjEvARRXlpzbvsDfF6Db7CvRwFgCe6pXytnAEDZo4+f3aEIfw
5Jxl9BKD5rkorCkwYt9llE1QGy5DFhr7zB5/AfE5TEukU7PSGwwgtKlz+SX23W1pWdbBjPJXhBvV
OQacylyr2QUEUrDsiUPIk/AY7VS89Z1D8xv9+yVuDBtNYvZpigBWN84L1AuSCRgjMY26q4ZGC0nD
X/R33Kj8Rrxes2fgtO7mc063KWm7owgKjKum2Dd5tFwi6aJexj6LlBULTNcKeHAL75LEo9R3e/aH
odhQw8Lej6n7gETZtugOUWe/hokBgMMPn3zntbMQC4y50SGEo75lh3gaM+yCNlFJCyRSGMdwHNHN
MJfAuGDgy5XtcEIlZe4kvond0gwgX3C2ugWoyZScgZ2GPPDlTF7mnRKUF9vBG/a54YhtKRd0VDMU
RL/tzy5W9GvpPNEcULtSmLdF7HwFoJ0iQOyS+peY4zs3MKxd1KWM3FVzllbp3QqPhmoBuqnrh3oH
Tg/YJj/hzL1/Z8HMwE2NXZh4gYWpPND9ysRgbTPIwPiHLT2zm6M5y+8qrQ4Jy+rHJQILbJLBupPe
eA8m8upggW/oUxMrlu/X2hu/VXnCWnlq58PU1/MpLciqt2QI3CnPiM1qPttWzMiM5Bf6CRLtPOVL
PLbf/TZmZhk5wNeUUTPYTPt9ko8LkhxxSgk7I5Vp3gcmC3kcftapCpdb1SKCy5qshYSx65wRJXLd
qT1rdc5HC77/nuFtJOuEpJmGLs9AwPBS8DZm48XHtLlZSsN4FJ1+PqU7V9gXu162gZHvDPEjDCP+
W+Ok7mwW5oLXW31NMMGYzLT56/2QaReZZ3dbn3QzxsWYCprya2JSmU1PhClibquchv5b+DAJu3kW
dX7r+sO+RzKMC8/VhEvjoE9lB6ev7pUtipcSd7qdfRYSwU8mkI0kNhSxsW0flgryT5Vd4mU0ifeB
NIyFefKtguN8eDTJwDka0OavgCq93ntNcpT3kZvpKC12S8vNMKL2ELZquRwrsHVdMpA11fP110kK
6aYXBLegRXZNtNbNTKIYaV/25xyGc/wUkmx1P0XBV4hO7a5bimGPJS5DQQc84ksu6fO4+N6REznu
0Z6ZrhPs9yW1JRLzYbKwKgvrgbmR/VDEQEwryHkJnuu6nj41E2IkxHPvOX6sak66G5Q1h1RSkTFj
H3ZzBfw4t0g56vxSnFPGe7vuHQkZGmZIwWkfHvvAI61hcPZliZ1hSVzw3Z0DpLInli8RqTxBH6OB
mYV4EPMOZ59BCTyEeLCiqL/xZcMlhNiuwj6JurixVHMbYGzBktpAOe7OjJVOFqOZbWdG07fZvHWn
YH4NquIcqMHd98RmtToVIfUWfKa1f/XpkNDz+dkFcMG6pfzCqJZeIAAs4Va3fY4xszQ6RnZJUF2C
zJn30o/Fm79pG9K0IM9UtsvEHjsNUkIFXGW+qf2QTJnEVsSFMEfw2Bg1MBsflgJsm6otvgcadhNQ
u6fdT7705woWDlHsMS3X4sGFkkMKWnnobMA5owShU1sv3VrnwdbJYewoDdvJ5fx9oYu8sTKS/+Dx
NEjIcbc++nB6Fg3sKUrT2mYZXfxMyfsoLE/V4mAcBvOTa+CPr9E/jEl/EfpkaSQQ0TyClCD71qDF
GAiYGZUGCPWQhKB0kocdUEtlX2ZIQ6Cv3kTfTdvYRSVh9Ieet7zD3Y/Ot+geLA0ssjW6KNcQI1Pj
jEK42hpvVBEDROEA8sjX8CMbClI//5w1FCkqodprTNKogUkp5CQbgpJS/pcSolKl0UoSxlLPkP7g
a+ySVK81FCZfgWNy5pB2rIHimOhfhNlbvz33A0dwolFOtgWyqqPXqLtgm0kDnyj0Ew6n/uBpGNSk
sVC0GO4wJUJ9AxhVanRUBkMqaqSGU9RbD7qUA2Wqaeo733H3YUT309QgKpyJN65GUykNqbLQhcYy
+FUNb1Nnv3C9OToaaiWgWzHqOTcadwUVTWw6jcCi5nz3NRQL5NfVmXRug5C3Em6WkT0iu5ie4KhQ
FgLWKiFsWXbyRAs93AgTgHLs/VjKr/WAyT0BLN4i0GY/nG4ir36KU42NMl8KwrQwT5Vnk7Y630b6
uYH4VQnyCISGgJUpODAmw6RoAAgbNCoMgeas0WEjDDGu+/VjmN1Z4KY0YgyR9/cJ5lir4WOFxpDV
8MgAiswwScWDrVFlQFQ5Dzfgy2LqJ5SpSOCjs9KAs2VFnWno2aLxZ40GoWUeqdWhlaZbZhPoFiEQ
gAcG2dhYsOCdZueYROEl0bgXo2yYb6d81Bq9FgXpSwOLzdFQttZ6mDLq8Za/2Wsd/+iW/p1sSXIR
lXc1CGRfyMsKNeoN7+9wIZOXMVMSH30NhItYcmtAHBMea1/DjPNhx6mUfR+UXIMBa9/G/NEaM2dq
4BxItRzggfzmOrV9y4QGayjsL0yOUGDuS9W82kWEIYjYYYJCgYiyvtFSoF+DcZodPXiBOHMcSPUp
697akqGqWNkZT3FoQmkjkQuKYVsQlZTXW3rOn0hY4CPlXCiIMurCGjuewvpTdgiYM+24K8V9ZdAr
VDk18dC1d8GAG18NLe3wxH6LMEbvHcu+LxfOXkwhr43hveTCuTXb4EfIPNlH2L8VOWcJNwdXkWU/
UgvSH4Our1Ae2XNinHqygoxoIbgpqXex3CXMzk8DPt7IITGyJr0ud4GosjZD2O2Od5wcl4jKMbIC
IFv9XQ6gdzaQSBrqHbQ2RBuk6ZFtvcqWHsjcXYZ4+lH3eQ0x4ESKenKUk0eaBomoUN4TACeTLkrQ
s22yKf8B+uJGFvJHBbvBgcRMcF9F5tZwHrR/UxpMcoi4ubct5+ozJ7aq9ynv5k+GQc2BGHaXdGcn
6qm4C4EBK69II2C6DKH1wcD6QgfA21sdJtnYI6DNWgTst8XbBJzf58FOdnUIP68dEpeuNbanJCXA
xE5gcZm40EMJiICmFebcjBLe1zx4x8uSfbZkx76P++OoEHyCxnjEYv9SOkkAKJ2A5AyLAFxGR8C2
ZS3iFq29Nw+uP38bVWduutTnoJ++5UPwnDBvglV8B7SL95BrgXslQ8wS33wqeHNC3lQqHwhOaHzJ
u+WEk+XeyP1y67bNM7+YsglA0R4m5Bezm/Z1Bn4FCYLamQFFXk8O6KHvEedV/dckn8ozop2LNRs2
8jRZstSlho5uROaDqwhnzZqI7gbWchgf6mFT5tWujtE8pKnYzqZDKmUDec3l7G6MLC5RDqXsJcCm
TSpsT9bjxhZByvBzSHBak6sTMZqBCLGPrdRDVIudNQ+JV+H/BXqkhGmPgnQal3V26L2vdBDZXVWy
7WdIxwMFyTws59iMv1RGzvXVqK7kwQcbeEZwtsFcqiqjYuBwoCwYyC7CqlQXPoe//iBJif8c3BBZ
yofhC0yKDME9OySCJ6tTFt1Q5Gg9bohQ/OYuqG7CDIPpVNUXsMGNFs6/53H2XCeHOs5/GfQCGoUi
GFs+Idqu9+CZqKXKsQ8YRS7kreNEorZ/TSuwgl74Ih0sSUoGn8gpjrZOG0IwqcJHo+FCpggM91gW
bTnC75sl+Il7BcXDkyTtYUiRb88V5cZUiq2ZIjAusy5kSIFl2c1duelPpj1WGLMmxcXxB5kjmJds
tGeuj/Gzy2zW8lwnEBwqzPl8buGEJigj4y/swhCrhjvTd2tYkdcKokUjAJMMToLjzPG3kxdHIEbk
vsYPi9Gz/i7JHNnBdn8K9RHJJLjYyzq9xsiQjnMY0z6xuSClr3XkvuawLI9KNkRAGT+mqeMa239L
sBITo3nCzXTbelCR5lvOIeNgPHvIVDZmUnyao/uaTGNV9MxyR8nLJoI9wrtWhTTsiLrA9P8tg3E8
Eqo6T++UFiRGPqG5BxLkKXwQDSG6jMpBzAaItWDmbeW1ZTA+O3yAVPkvyipx8GKzCjRAM+e4SgXf
HbTnfNdzEl1wU24SVgJ5k5G0W4EpmcJ36qrxDsLvU9OH0SnPwuxSoAZrDGAMLYlWsrqxXar5vBoV
sqPlBeP7M5Oq+z5wYdYLslFJVhVoS9GSeE8erG83dh/JgXK84ZUUR0D8YjPggFHUFL7Kr6B/n3vS
/ODsEP9T2E9Fu8tCHwdSEeLhjPyrxFXfLuTVEB1j5+HXkNWNMSS0qpTmO2+TuP9FGg2rFhPegFOQ
kjGcpNHfm/pYc8iMbMvPlc9aYmEOTjjXj6UyrN90V1blD/3Q1fsRaUBb2i+h9WwI4s7cynjv+vk2
AGnFvohMib1H7fICw2DUqh8Z3h5/8WFbWRjgWuNNGWQrEsWlODKc7xRs2ylB0AF5/ksjkjMsOJ9F
NFr3fkweEPaIVLzbY3aHI4VemRW9xY58CFlxavePKN13wyieK/03k8f2Iqp0VwycyAN4HzjObaLJ
BKfo1EU9l6MmLYNbWxIwFk8HDEM/LVeRl+BXd7V5q6LERqhcnzPK1G3ZBuGhLaV1AFeCHgZoMeqS
6aCIvaD6urACyZWWh6Lz6OaEFmIaLJeZShJT28az5r2d9CNd/d44R4Z8TlgrOI3JVTp9NUJrOaF4
LIiOQ1bQhCQ7YUI7K/JENjVIF+hjpqbWb0GjIdBwq53XY7cKyFlRNuTenJI5QCq2UQXOg3AgsDpf
rK8VyWMM/zKEhXV5gWAXnxKbKCRlgk8VC9HXgi+Uce6PAr/qZiTWDJEFMOuJtbkoiL3FMkT1arKm
u5vc5jU7WChqWHhb9sFM3NfAo6IxRlNsVZ3fNZkENmQs3/NaGQCwEeokY+kSPI4yIxjJrUygAsgl
+9ylGKmM7qkJc4yEhMg8K4AoSgkwMCiKdPfp1FTVN9ICX/BYkaE9Vz9dat2t8Uiey61VIwMhBDHB
nj6qmyBuf/ZxRJ5i4lrHalYxQsLMvw0p8qm1ljdFdhyClNy9cxd2hCaYH4rFXa5yinZGYae3dZ2B
MoRcZM9cQziDFn1wH5O7Tk8fBbSPsv2IVSnZ5040bcPFmk8EzxWqv0uWnl6a5WiqNmG6PXLcCUDf
kCFkz9+dGIu87Et3m880KqElZvzdiGw78jMGrUsJZ9rNkiDG7VQBLhxC0J453BUwQJtiTB9mQ4as
QNSnKUbaV1lkZ9AdJ9kHDBfnuGDTlPxcPZGqQDD8dhFjvVOpVDtikZ+lXcTXJCIIJE0vhA/MV6pk
Tl/zAIPPb78nhfpZ05bBCONd/Dp/yEt8HeNCdEYdmt7RB6y2D1P/O+orHIRB+FoGzh3yvu+K3s+V
PGTEh8LpDmoyNrLD+h2ibeF076SboO3SW1xcW2ErzoJV9wa3hyB2W5HXRL/opguKX+nsASNw6EqR
WAfdKww8FFD5I5Rs91YP/V3a14cstRB1sff2Kq+fCD1IkCY552RspjvTiF/D0kiQtKm3Pm2am1ZH
VAQRllpXeaRcExnoGKZ5H5M4NyvdrHSHrWltnN7u9qYdo1UB+rhxUpQ1hK3dJw3Ih9JOJUetr05Q
1Sn3YwnvDFZRmrrz01zdG2NM2o1ZD49Jae7N1j5zmUB6aZ7j0vXOZfveRgaOWRn+nJqU0LpqYZiB
z4rk2xvfHJOrH3xxmIkcu4wS3zea5XbovJfJdqp7Wd+Vjr2DwkEdXhxNk3FCEWWIWipGTRjE8biN
LUcoqW55fwnzkPO3J25ozXYHJxjwSJjNT3+Yn6I5fQIZcdsvEMK5emigfGYo79hMfKM+a1BolDCx
kl9NXwD9tYcXlsshnPj3kUCPHPnQxqsToC4s6RXuUrBFA/ELCcoxYxme3Cp6oHU0HTkVbjwsBs/l
aIQHbwk+hbKMt3ZVTY/dlPxKsvLUs0bCasklfsqq1ymJaXhxSEI9eiMfOzjqaeEumZS3T0z5JRHV
JwtL2X2oQDmgP94Mzhx9iUJWHGbmPi7AiBmyxCNDMJxUYZJ8JjAmOUTz52jJrn1EE3Wp/a+D5WBl
jndorwxqO1C40+A5t1QQA5himhEIaJOyeUyxeLIGKvR1YjyRdDGfxwl7Cn1MCMXGljwBdxOH3QXm
frxvbZQ5GFBv1TSfPBjb+wAo0Daplmyf+yExywUaqsw71H2DLDef7iZ74Zhs7ryLgUtxk4YN0AZc
sxvb929qYmR896lzwV/6tMCFXk3GmSI2tHZJbvQDyFLdL9fgfcZo2KoxJbTKdG/xyLq7MVh+FGjm
siGIT05YXXHUf8FOTlpcSH8F4lRlwJBvnC4+uYN48Ka5YrgEdcS2oCD7Fihlcnohz8A8RFK2oNVF
gzxDVgnfw8oq9kSAn6zBnenXZXdA/X+wuIqPaP1h+ck3VQNgsevKppUIBCDCuum3v4iHT3dGkuBF
sUm8cQzXv/PAxhSOe4M9/SkjsG2TzQ6HZzreB3L4FhEfOnYgx2Yj+NwU41sVT/FNxrR7J1OmnXaV
HRw+rbFoCFooSTg0IN3TL6/uM5bN+6YLUYUKc+cgGhqdnswGryKOCCQoX5765Hvfsni5Swo3PzB+
Gy6Wh/2RS4mdlc3Bl7ONz9cTp6hgLO2AkEEDP5GnW5e7vK6eByN5rYfpJN3Z3dBYJJuC0L+0oD2T
Drpvr/WQaHvcQxYyrheqzHZfK1rVn+PR5ae7Yd8iVN4nQxHdFWY9XXsym2Fgga2eBFf6qdmHhJMW
mhqI06k7Q1KxdnYyPaFvFefsE+5molkAZIgJ0TTmBHXozZhIasuwH2dEp2KWL1nudidAW/auMZFZ
GXN1tG2TyY2Z/KBsWHZ9kFRb23cesybsdmganU1iUYHUIBs3qV88ZQZox9ADKgErQYP+kKQjMf8Z
YXsHlGI89Xnv87n40YOf5dMeSAfNxhRhYo7e3RX3S1LbRAIREVtwNZDJcueyIOSkPWxH1/cvrm//
KCcKdaVQ3oa2HX3O+vt2eA+pzR8Xu5R3nQGaVivyF0QPc4ZwdrAHdrdH5H7PDmxu8rFoy02R090P
pvW9mOd8n2QGKQ6oK6n4bwyLy/OY9/FtU2cnkJY7052a11YsW6zy9nEqLfTc/5e982hunMmy6H+Z
9aADSPjFbGhAK1GmpJJqg1A5eO/x6+cgVV+zWlPdM72fCAUDoAEpEibzvXvPTXa1sM9pH1Ledn8k
4dtgQxJWOZpKo9K3AaFqdmHsg4XD22mDsZtEXmO2gujnxJmNONnchgbYlLaInY1hgDFwVM3rPsdz
+TOvO4bIbbpOa/3VNYv8u25lR5P4kakubuLQJrRM73b2rFU7AvtwQ9TpaSaMDYRf6M2mzaTIZ+g9
TCu+KbLlOF1kKGjWyqxam77ApFlHyiodhocC9DiNQ5+EorFZTw06CTiVX+0Jcl7ba8AW4/kmURrK
8JObeNHUn01YbV4MRanrElA3TBxob4z1ZgoUovO6/qQl867rzOTcjS913jQHlbERFMsIZW2onpMM
t3+WUdcD5BhsSsNpT0OvhExJIRiRKPqFkjH+pWy+twbCf8l0/cpoQwGC85Z24N9JZ6IrhJsf7x/+
2BQGqBiNHf4NLn6Tlt3ry/jGIo9BbepoWw4x4amUy7G3MMHu9fQy+jN4lb7dVcZWJNae3tq3uG6L
LfrcGMe1QkmM6YfmQ/hxHSIQG+MAi4FugxU3XpmnD1Ez3+EH7y/wQYnytvk542r+SrvyBnlv/GO2
CfzRNlzMgu0EnWrDAKd5mKbwDAVuU5omEecNIoDOSQ6WWgS3ptFx7QPDxZRR28aJ7qmUim6WpBZ6
be3Fsmp+Po1DOiHmKuI9BeeKhuxSigTEpImuuBMhpRM7UvRtWjkLmLLc03WnaSyoaufAX6jzEMig
5a9unF/MIoPOK2AitvE5HbXk0cYYGI3pWd4oSpwtmSfMLHqxCUv2hQYNB4NYpMhmgnrZpUIAiaY7
1gWT+SgTEZ0jB/KsDc8otXvPLq0vEfAslMezfueq5ITF9BVRDdCJaCr11I7mS9DmJ4S1UHHD4JKb
cfY5S/mt4QTRJsXqF7QmOpKl06nRr4JfBkgfR8Z0qWkRHl2HAdfkOgln5mZky0VO2Im1cqPqk95N
NjJ/V9lQqcO8clQail6OKXaVaZFl2hctLF9ljfoEGbOdjHeJANkwthCRivFiOWmxSxqMfa4+bCuG
gQzifoz5TN+SOubQdf1Wd+keWDCTgQmbxbbUZjICJwYoNRUiQxtO6FKIecuzHSDX+DZQnAdwElSt
556YQ8ulcNeSyDWh0d6XI7Fd0dI5JIeuKRNkhpY4uI1f3cob1Y63EWCT3tQjkjkMAuj0UN2VkBmY
idYGurC4/hwyorKmPt+p0D7WFV6DLneInlYbHQhUJ87hYo/QKbnqkHvXOXSBlWPPeE5190wmDqkz
OSluPcr20ToWFmOnsaUDMgV7J8+Fp6EnmIL5BL7xOahM8yzCCHF/g+0JSfsbNmPgGin5hYDjJkDF
GFbEEH8uaGxOaaJuq16cx5ETU1FWB+U5NtBuEDnde9Sdh33UcHEXus9Bhp1yl5LbnjUlau+RkXcw
EOOquf38QCwWSWuzfg66xAaAO39zyDcUxnOpM6wtlbWaEycyWV12jlsHEDi/j564u8jKsiPB8ncB
c4RaONXW1bNqrVSpsjfH8qeeRN/tSnW8CszhtrSJ+TaJiaKCYnAIELq7m9mbCmF+TTMXoQ3QvlWO
/ExV7HNTI0XJA/vgJBaApojqUuve4D4MHmMajzFgE4bFnBnTJ2jowy3iLwHFSZDdQCeEGV3uHJj7
c5XhxE8bFlBtkK+5kFAsLAh1scW4brJ4Xwp+9IbZApxWGmpRzUu6wPHEaHntHNx1NMgo302Nsmsq
5IE5BgauYrf1gD8j7JpTMAvQclwSOhUTXR1SQylbVOuUu1Ms2DviuVIARyOfFPKsyCbg8DnNaoYH
Cp1dry4egsifPTLhjL0KzYx4tPzVcj7pGq0htU/OxDDTr8mpblBXd3EM6Xn2JUsFs+0Wenc7PTDl
9w9tTDdGcxE41L5YlyAfH2xHZa7UHKi2gHWIB74zYR6HwqUUTzuCOTI0hUSdLnOIWTpO74nHY6Y0
hscQOd/ONUjs0YempwvKpNdC7+cg/icFYZ3GKvkYaftqJY6yV03GD12kXCoTjK5vct6dyXVeq461
LYwy/NRbwJaccr43xoZEcd1HhVlANOnMhqHb7J6yLvL3S8l7LGOcHq3x3Z2Y26duvu+HQtvlRo0/
nbSzONfIvYxxRi4OVXe5kUvGYgZsiTlH5aj2YKV8GqYaUZ9SgixvpBoDaQI5Wqk60oQO0RjVegyh
UqBSOjLjoOETFQxYQ+ZTqMMIw1pwFtBwlofk4/KmGSsyFhXniY9Oy1fagV14s56vNXfSDSvvCihH
41wb9vEibcOf/hQueFAjnWlScc5YoIGtx6iTUCV3w0l5IYNyg6YQAUhsqszDdGZ8CwtGomHkzTMc
nunoLOqzXIk/2XUHM4uQ7fe73CWM/P+11P8XLbXQbAcd89+Fu0tKyS/0wxKD8l//cVPk7VuOtvc9
kmThQfx6zS8pNV6Xv6mQG2xD1TShqwaRJMOPpv2v/1A0zYIHoWm2SoqH9q6Y/osH4f4NHbWrIv11
TNMgNOTvYmrD+JtuGSizdaGapvVv8iBQyPEBfpdTM48itETnTzcdZtPOwov49vYQ5QGyZO0/y7lI
hA+25GJNzb2v1XSxkiLf53TNV5miHua8ALKX6hygTrxN++iL0ziMF0ZLQ3RKKEYFNlfNe7p1QYye
4SemR9o9tIeg4zwYJQxLuzcYCvcmFzuFo6nlkO4q+xka5H02mBc3FAH9jqOjfkqm9utMn7ewY+KH
o3BaEW77ygT8G43+HUa59pImk3pPtvMmb+iSKMjNCNZ1VqY1A48wRob5hNMOEAH05K6a52fFzD7j
FYx2xU8sTtthou/oLJSWzsi9sGZojQCyWwd+ugt4GYNDyySOM3hJUyYwkT19H40l3Y6KuFMbKBG5
ZqpMLxgkTcegfxtnlUA1hrqdWwcoDOr4jIT+RGHK2HczWUJpNwWbeYBfFLnR96pzTnmfFshekcj2
G0006k51ih2EfMQTqFczAykOzxh3oqQTTo//qIZttAsRYzAEogXg8J8bY9edKcCVgUneApBHpkjk
M3dDwhUQPFgsprsQEx3F8AvpHpQFgI23RuAwHXGBmyOEBnx41/YFkFAFhcuchAUjr8eGfWCraLDy
hZG+aDXSsUos7m46dpDYAg9IGob/kukbUEEPJy+DX+re1ozTN+/Uo3DRQ5RY8zXoZnS0A9o3NWo5
q+52Ad8AXTskVoTKaGn/YM2G4YkYrX1uBGDMeiBuSJbpXDrTpRrC+hQ56U8SQCEyQktjOnIIW9fY
Tz3bmJP62S7zjLlY5m7ClKZ7YQIJNfvtGIf9IU1CJptpwXXFrJYfdrxVdCQJMSSrMULyy2XY9PLR
0XaRnXkcKTeczr9qQdzt6LF+yWeo/UXIrKKflsnPbVgF8XrQy7esNaiptDlC9ia+rbQ62VjlbMEM
PeuEsJP8SkWvjhkJphU9VPHTVcPyEGbdixql8xY14tII07djEUcbvRZAX63g1Fr7pviG2SDjIkfU
lxUWUO91czqDjglpFIl7F+H5Jqz7/CGk3hq6NKCqBmN0ZA58HiLc40yjaaOhVRtX8Rg9MAlVrTDe
VsY3tK952HYbtb7Y6HG9QKNyQ+MgzDi+ScyhukUhSOvXYU1K7+QUnxnMhavSTDZZZPrr2qWQQvXo
Lav97y0nsLU6U7FCkelFiKDJBgC+MZk/7Hy80dWcbccDkWZV14EWG9jV+ySnrqTli7Su8zSzXfVu
CZurQvWJKj4AKVFrOry2+KUynfFgl/p8V6ORHbu83YB7CLaLYLiOYDcx4Kq3M7E1my7d86tluEvt
YKdWEJrpMn0hCn1TSByLTqeIZqNtfucbR2TeEhGTQBRrCxQsC6uwZWalBFS7cuMwss/WAcW7BVSo
FuKURMMbabRe0XTj3uyYJ85Wk60RKxSrLsqW7IdiOMQifCnd8FYtaNaEjt3TDmSXixKSsCkf64Cq
541LADPDJsq2bRN4qpGPu9LN1qS7DJ6rIHQv0peAdHWi90Ydq7p/IegkVOJtVzfTYaRSnhqgc9W+
9YShvOH+eEjS8M3Mo0ue6eZFgR1GpRFQYBVM93E33YRASLdo2BioxS20QJUJa8AkfWhQjFiRg0Ob
6Kip8/e1Ma2HctwoKDnMtL6EsUgYTIEJwBKLdDenUAGTc7H+RYunMHUZpQwmkxA3UE/Xu+QzmpWv
4ot7f837Y8sLf1sXDLw204yDOXaIhE1mMHZyCXP63axY3/XE3+Hr1nZXSMMH7FxSWxnaceNn28+Q
9Sq7GUk3di+aAfevTQp0GyPGAJDQwQWc2YG4+R42ANrYCnrPzIka5ooNt0PYym2IU11l1LheXJxr
d+FROK1YbNXLorxpoMujIkNYImlC8kaSTJqFI3S9T2tHbZOHw6K4mW3Y4eOKMgx43OVMGM/1g06f
p8z83gvE/KlwGF/T678lXWYfNlG6B3d8kQ45eVOagTgaQXjomgwsU60lx8o8sV+heDWtOysIPrc+
evaR4icyIXRrwY0DCuWg2yr9zroMsn2d/OJiRKZGhG4bPBL4natrycpolpEmNIzhQJs2S8eAQSRp
Oc1E9TXaWyLHujM6by2mvjbWq1M6mD9xa5pbxYGXEdvN5WovlGNs1b4Fj0LUpa7kxV6iUqgyur3l
78F0eoEVQCrHa4BCafErLTfSvtRlDR9YLmrU6hdQRbutdLwwSp1uSYLFXDyi1hkSSL6lAWnDYvb/
iw+DgSg/6kmSHFFkmuMj+QH9MSvAU9pQbiwcCb6mnoPE6g8cnF9UTS08eq2HiKh1T4UWmOWYzUmp
IFLRCCha+wnEBLkH6CqmmRbF4VrCp+Q7XW8+3CcCssIaGlQwLNpM3UaLDzJbqPZziUZEeirrqETJ
HVU/5HdzvZEzjOvq+1KMQhDY2IMERcqbmRClzRQh3orRAUxrA7AlxnAm/cZgjeUucweU+9g+I6xG
7ze6T5WDpvtLDtpO7g5ykhGgpNtWqvgpJkJxpqDz1dzfoeGNwq9hGn6j9ulM62rZvcfFke0s9KLr
apb0ABXkIyNer5myP8/MpA97ljESNg6uX8+Qj1Fa9Yy+CWNm08b+uqU+75e4B33E2877UJf69Y7v
m3l/i+URufTb28j1LuuenIHp2Ifnyc28f5zrW12fI+8rfBJ56HIEuyy2v3x48J+uygc+bPP9o76/
nXz8/Q75nf32b/y2KJ8FzXBmBDIm45kQayhVy7953fRvT//jf/Lnx//41A9blqt2BtncdjompAzM
l74UGJw4PKGmGQNqNtoO72G9lw/4k1ZC3l2ekwURog/qg+FJrpvZEwcJh3xoPtrILr0AXtjRSZe8
lj8vNiVDPKWK6U5oGDARhQ/IrFqSXewCuJBCtZOUpGUrcl3eaGHe72sfQTY5JPW+TJ0WuPwIi5jM
anAEnkH2ETINoW5ULqOIhBftaopRyFqs+VNOEBys7qEm4ay8oA58z9EpFhqVTDKRMScjSUI035Zd
UK7LG2XZ86+r15cUC/KsbxkWLSgweVMv/Cu5JJJ43Bgx4wBJH5AboUTsTmu5SPwVUHi5Lewg3CsX
f7t3cPSX3GRAYi3xG5Pr6shCqldLmzkZh3hyulhJD22/GNpjx1W2YyKeoj58CwR2r345GuVNuyzF
DIaJUXTjrZjIXpvE0Y2Bn6jzCEwfDkjjdvtwOWNoozi2CNtKp0TuXOBUWL4Lvf2eDUp2kBtkYgqf
Ydkq1W+UU/bBiobv8+DeVRlpYfL/8BPr0a+GxPsIZuDcax943fXzieWK2U90CK/fIrJAxucyOyZz
MohdJl1zGQ3DSOml1wghLmXlRT5FJgjVevpCOK6JCgDlJa0XzoGqMla7ybEPSCEexjreMSRAR4hu
NYOYvpeRIkKmi0RaUKxSm5qd/LHcpF1SnXVPbl9+LqTLI9j+y6znLaM3/f79iQu2Qv6ecjXvum+x
TmTDWBSIvIs4+RVc0i1XqH7BIyjv9MFlPXmHGmb7EvtmCpNkgL2WWfl6Mtt8uOlU29iTkFe9xxIN
C1yRfeFnGWZgu5bvX/4SMq3nuiqX8Ab/SHvoI5OLDyiEfgNtCyocTiGCeYAi0oenvM5XJn8tuW8H
Krxwk+mFXxjvu6x8TN5InMZ19bcdejl8/rQqn3z9Yq6v/bApEDYjY48becjJfU1+GLmaSX7edV0u
vd85R7C81MBO338v5BAWZHaTCC4OVfm2zDU5kuXiKA+190V5fMtPw8jvrwMQUy5DietHDsqcHA/G
iYrbfZLhSfFybISKTztUHiaUTTA9BJPxhXzocudCxN8XTRiqiLkBO70v+suBEq19GYQk45HkniqX
rjfX+ya6tt6kCfoetDX/8Rwk/zE6iFzy5aIrRydy8f3TI5y9mAB2ihZuPMsNSB3PGinm05ABt2UZ
Xx35QSikCkz2B/llu5JhuLzV9bu/3meTS7DOA+h71yfLt7yuyqXrzfVnvN533d6H10b5U0cvlHMY
50x54uxsmBAoVFiXRx7feNKe5Pr7h59LjUKKMqDW/Psvfd230JgFipIf5D4WCRVNiVwMu46hjNxN
/7woN/F+qhqLqdk7SzjrMniLlxt5LpGrckned12V98nUon/refLJg/9t0Oocb/Nfh1Evd1D5UeWd
vrPsxu87s7zXFXm3IEj+esFvz5KLH9fli963+r6tf/7S3x4H6oeu2/qkzWq8cPmzo7yMyCW5xT/d
d32KfFTIUaBcvN7I3+O6Kpfk6/7pVkuZU3Z9iXzih7f6030ftvrhnYLlhA/aoEbmzhydYxb70l7v
yeCSx/r1ZnZ0/I/Dcj253imXrvfNMpdKroO8Ywbx/kx5upUbvz71t0fkIly6fqXpglPyskejBwVi
cz1Qflt/X5TH1W/3ynX5fHmc/XolwSsjISBdMmuU9BgcV99wslpCNe7SOcEcFeDEykt311YU39zh
CdsmSRlNpz5xOoHuN5b2PXVhghVm5NsYFQ7oMEBda9b0mhs5Qg5deRKa7971oqg2wu8fk5h2R1GP
7laNk/BApsyoWuZDPsbEBOs+Rb0mLc/g4XJ8x218yIzsDD2KciN1knU4Yepx+qzaDSTSaD3tN0We
4z7+w++nE6LeUW4yqZqzceNIVI+8vMoL7fXGvV5t5Z3vl9zr1fj6zD/dJwcIcrPv7/Cn57y/w5C4
gEjRCBIMshya8saRx+51HWYIkxjJBZZ3yvVhObje7/zj4x9ebpnttLEtG1dgu5zU5Msz4rHii3xm
n1QNvcvqXj4wyUPwz4sQYkmJwIOjEbmBFjQaqeHBSh3ajsumEWAqCb/Z+ZkAbn5olIKxQbhI/kJO
iOFFTb2nYGcfB1Unksc3j73TGs9NGd1ptXV2RvdWz/u3yInLLw4CCtFk2Jo68wFl0bdSEKexnJ63
EUP//aA5NFhnG5dtlA/4j3EBdrjCN0pANihxBc26MjFwZnFLXZM6465VuhNJtEFoeiJgZFgpTstb
3AWpGuxJm0b8NxU1Mm7QfkMIcygibAGthrrWzOSkcZ3dc4l/ScgYRLCO6UpR/Ger616DcFTgYRKK
aqL8HKmzUeXrqYJRCEevvFTgfQQgrm1xYOBfo1Iw3fZhQJXCQgKQq8BQfAwkNF/T7UR++dqEwWgE
w0xLv0Fk0vjpNjeK74rmXgyF8MEZ1YxVKj8zZZywq6H5ALq4ilLzObWQJNgU5qqysO/6MH4LJ2iT
NtYJigPbhnxpmHX3ThZvnDiq1qnFt9qn4OTJJM/b225qZ6KOVM+MTXIFfFTdWf6d7L6DqaACL8Jx
9KQGZEryu6pQ3Qvzvm+2S2KhWtjOntDj9SyoX2tDahyQZpWLwn3V5GSbwvVqZmtx69GGD5wU25eS
EudpUzlvwlUFtw8lvXFU6Et6Gdm93lCQhKDSRHCRe6JfJ091ALTcgzFIAsoWmkG+b0vFU8n1x6Go
nJM5VQaGu3xTV82TO/v6xiZfe2s47mO8aEoStYnuY7N7CUn7TbJR+VS4S9KFo32CW4o9Q7iI3pny
nDrNv8nnOve6gHizErfJFEbqKa9NxG29htUJQZnjVm9TRh+7nBNkWqPhIHjImrONuGBnKflr59zm
wDWR4rTAPxOFQrlmP2WT9sbsk1nlEoaTN2Cs/drn3x0pOueUmToF1bDWf7WG1Fm7RnEEmGCdK31A
Q1mSkM3ZP0Q0QeGlZY/LYX9ijQLccK67YBcaWndogQas9APdRWULjO7VGANwKhRYq67eZxejxXGQ
WvQqXK1+nfXme+aazTbVrE8GxuCZjr5dauHXSVe/xiXpNnWfxMfcLNA7FYgNRKTdthO1cvotCL2H
k4sB+3FItbM9MAnDiusVQ3AekZ7tBwAZI8jpVSeKYDd1PwI7yu+SIfnuaIvaxCm3cV3QnGvxFtcI
j63hUXQqkTUYnTlTJFQQsChzGXpN6GqvBD6GbV1VL8gWjW3kArBRsBP0DSKHiZ0t6cK3ubXKlbvA
VQswhLVvvBSeKIBnJlbzxRpoJcTTSzDYkAtaQaKU+KI4HcFkCpJXt98SMDeV3/LKDO9jNatXoKtH
SBY1xSb8y71e12fbIS1bs4ZXYVvsJNSIpwglnKvY3zQfb3KvZMnFQhYUWSRC24VWIlC1sUEZGVkZ
pOOQFEViErpVt+GMIVT22RiBTb/0EsmdIxWsdL+Tj0gMERptf5rPaZjf2xX4+hYjrG0fEjiXiZZ+
diOuhuB38LlAqqkJBsYNQZEU7zt1z9w0dxAr74WTWkgOb7n8IR2r0aPYh4DfcTtVjwUq+G8B7pG+
+Dzk6BYNJwRHkvoQf/giFQ1ycEyCac3bbYLpWZj9Z3fIFC+dcMAJTv4MMO8yMzsNIydSXSGG1SCm
be8YiL81RIWrztB1PrT53JuFeqz8z+BZSE6xt3rWPBuMdwCi2gPSNnFyaiWhCOLfCx82ae3DRMEW
sxnm8oQamyI53FtgPdqN00V7oy7HW2NU/E1kNFwhJq5LWQADBDnWdGY8s6r6+qdRGBYg6nAxLoP1
LZ1dry9ZjppBnXbOD+QmRlyEu/xQGcwILWEQ9a1xlAeF5q5SMQ2wbgC0VsNw46MLx7JTQ6OlaRO5
Zb2POnwrqLWprwD33YXdQD+bwi46nZizi03EbzUa7cZxX8uWnqmoaQWBcfypBO23AEjAutXv+0GH
gFr0GQeU8EYjSdYhvqIcu96NPosnJPYVPOUkOXWKjvjurWpK5Za0enaXML0ZFAU0aRb3B5pyq8Ik
8wqt0y6tOFlyaljZWe+v+x6RfFs3JyewET5S7//M+fFkuVlAigM7ao4+utM5WQkNeAiCvAcq85s2
K6IdqYjEtOukNepJ+CXWitvYKfAgNXTs2prkL2r5N0Lp7+Y2PsFsIfHRt74yY0YDRbHWjW5oihMI
HaOBoq1HI9QPboRFJmBXObfAjCM8lLj3ul6jW2WN92ZkhgTGIDcyCqhdee6ejlpJL3jkcDypyhOJ
99UqoEy/cn3LWOvRZ7UZnG365vt09TE5kMgYM7COAgBj0zNmJ2xYyn2VJtERGMj9OBERmJHjFege
xSN0iYL8eeIb1pXjbptp6d6M3Re62xygQExWhZGRPJTCc8q0p2QK2/sAxdRKIJ93wuHQpXxD0A28
2h3jk6bij1dAppXnYWxcBFso0pEIAuKet8LKwSsAzRpIidz4i9xHhUtORznNxYro0LsJ4SWncT0h
Ca46isxt10PKeLwnWz4XyMDLNhu3Pt7QTT9Hjx3snNWUWYymK7hYE47GlaY05GUDclo1VYXP747c
sNsEbf/a/qJj5lpPek9pS1RbPSStULVQEJshBt0cowK0Ezw/1Qhtv4u6k9kLdV0mJ0N5mYbE3gX6
wFGfwpkituZ1HvBlgrn8NE7KXdTggMUTO2A4LMQC+8GTgzFwcMxXkL14QMvToKTaNh2xbesw8vZR
PzwTsbHX7LxCk1bDHLOTmYvcwbcrhc5+2B1ca8KAHDBgjsIl2OYu7LDBMW4qoWPpWjk/xLq3oPlC
5NhzoN7aij/e+kPluQnNJ1xBUK+nNyptWJnM8HuZz+dRt/0t/Vq+iUjzwkNhk1BXRP1lztRNqT+i
knDgu2B+GVsuqKlFvFVSM8As5yNXJTrB4JSI+phWfta89KgvNljdXh2SGtzOxn/bOBvXDX9mU/KK
0gQrLHUJbE7tgwAw4IVmb+7HwPmKbf+TCQRiiyAGv6QNSbhJR4ZJmvkY2p8z5j9LEFiBHYW0N5x8
pMTf2MoXOwirHaYEUHjKSRnm4TwsvaoJi2MD7QXhLkMxzqZFnoQPUd+c7GK2D/ZCiE5CuEATJ+VK
VOlm0my6vkMP0m+VADkRuh4fhqF7dibnZ02Iw7rM0Ou6sI/6cLrpkQEkNdEXlgNyDIv6EOKyd5Ou
hPV35wqrQk/LtdgR9UHYHcbouFPwKxOE0LjmmckFc4asp7p8HPmp9qlTGJ7ykg+CgXrhFidwCKgm
nQNXQ+Mx4uxgOwfO6GjnHBTXxXRS67tkVF0vzYZvc2f89HMfxA8SoChGPpQZsGEgIM9lv4/J8PAq
QvWsBXlemO50GHz/Vm16Emurg730CiP6nTMYnx1ZJPUGstyC7VUjkOHLGYiTn94Md904Hl3GQYyq
0t3cTKAd/ID93h0YhCfQlMeuxxek7sc4M+6zeYPohUZoiDM3fM2n+rYhSfMWKx9SkrBWLmmgeXWZ
exbEfmI7x5XmqPltEo2e0S5Tk6Fax5PzJcsEDUKdJJrScir2fucphDs9MQIgoPAhhnlfaMbO6NuU
9FEiOnE64emwhnOaz+S5J1CyLPE8Vdp3gDgpwveYyYLtp15p6tk6zeId04aXqoBD3aE5SNHdgn9e
tJcDl09trvYuWe/weQz43tuRz38Uc/cErdA+5vFdp+rLCB0rPz6Etzyzz3ZEAQgPChkHEyqLTjMJ
qh0La0UGadqxFw6inW9h6TyCQ/xmOubwQjTn5wo4wqrR0+9RrFhIQ0EzMNzdjzr7F2YzojjFM9Gq
nxuUPTRItW0bWHhjcmTBuZ6vFWg3HpFaBDFUAVGP+NVbI3ts2sHcZCkq1hmxUxwpT3mMgrZR0ZwW
U7ZVHarouTZ/RgZabdUx9UKH39IyY/acArZMPeHZHLvQg3GKcqUoNw7CtDXhvpMWbnpFvx10DJCV
noJZmRZYyEhUA/rfQaTaLsCbtLcIkCEfncgy5NCryGCgI0YIueQeOBsAlcq2D+4BMyYecV30YVIu
uQmaLw14DeVNxCoasAUReIXpd1zO8EWOVeOsAuItV11oJ1ty+Y4pV/9jjaltSEpQ+C3xplNL8Tl1
zomK8yjqWvNzxnQpDmjlF6jS1mZNOK6PhG3uwXBALM6gY5oAnmmLAQWLVngt+g2RP8aKcfCFEDZr
TJeYc2g1BJiZ9mTiYE99pomTv6nnAeJzCCrBMpglE0S2y/DC4iCf9lMT32cWJvcQPy8HdbGN/YiP
0tqX3M98WGm6srYsArrLur+PsZWaPuItAHh0TmrUaWTaxiAcWw449kBPizj7B7kJEdjVQ8+f0mc1
1jnNc9EaQkvZwYGiO0IaDtaIh3Fonp3oITTa57gtMCQFSQGwz+vz2Drwa9RBg/k6XituwI9nOPMm
wckAyAumRIthQS+IqHNC9zksmxAdfnevicDaoSjLd7ZR4eKKkw3JTmgEZ027aDheN7HPYEarhSBD
EbRp+DPlu1wTN+liuUx+ABf6Sv9+t3xEHKjdF5MqF7Cb9KkeB6phU7s322DnZjHplfC2N0P3AtrC
6233HLleYOrdJqla8/SzqpSEWKOA/8B2HgRTEDiaOA0NyI6BH+grE3smmqzeY16xCoImvO0KcrTN
EZcfhWE0eHXHZaB7mkX3kmmBuC349i7tXN+qY7R0BAqbKkhO7h8YGY8Y5MfYWXqwlo1CvF1qENOl
q4raazSCIqJqJF5W14ItPBc8VVq7+n9t8f9FW6wRbUIC3D/XFpP5HDXRB3Xxr1f9BWp2/ubAQnaR
4dNlhdXMBn+pi110x6CS+YPJrL1TnP9CNetIkmnwuJZjCdtlKvZ3dbFggy44TNcWAvmx7v6baXMf
GMbALHVD6IZm2qZm2Ph//1FczARu6Ap09IfcJAgjCht359TTp2rGTE5a1NoSlrLNaU/uJoaJ5pgN
nkidcg2OXA2xYoeJ8DjaNMgmydmBdrfLq5ux7cz72s+eMAFgCBu0TQHoETYU88q2dZydX1ZcBcbw
kGlwYgwEbyA1jpaoGbah92lq5C5RqVQc5ICc6s/OpQmrZGfXDcHAWYuN7iW1OFTyWO+BmmqHuAee
OJoULhTfPs/u0JHggR+4zHAXoOjdOJ26c/LCRfTJh6iyt4qZzt4y6k/UrlrOSPyvhUrQam9gijc0
QUSHSeAo+AUtV7ofSBDVQwfPMcX8w5GmMw1UJg9jY4sZOH1D2ktAezkdx2rKmLmSKj6N1XjSHOb+
yMlcZ7jUtK3Adqnr0dXJOuqZhVgjrL3XUKvLjWsrwdqILQVWiqDUsERfkn5rrQdNDzYBs2nXsGqP
QpWNBw3xKeKqed9BiWZ2SbnLMb5Mianvf9uj/4C51v7nDmIYTMCJRdTZ5zDH/+MOwpCo7ou+LA+l
7n5SW8Sn8iZ1GuA/VlOugqkD3paiiev4UEZKByKyf32Z//qzIOz/XQjPvmoYro4Y31Atx9bUD7xt
oWgARQh4PwwKIviozF8JMTUovCjdXSCyJ8XNf0RG+r99Ax/yGJe3RcuP0QCtKTYA/cM3MHfoOZrQ
Sg+NEuHHpqvNjr34JMMlzq0V9W5SEAnH8GRX5RLGpTRcp6hxH/k3rAPsh+d//T0sgZcfvwjbcG2V
hEjOH6oK//13R0CsMlrN8iZFz8MXAZvYWDd0m1fT0O6QNegrpQPDbYHH2FpxchrydIZviyAxnqEd
65ZYQ/T90Y+lyxhg1naU7XZyUxZzolEXApxa/PivP7S+fKginYIiX0wX2CiW8wt4ecdAVm7Zi2Pi
9w8dcASQ7xPzod2acj/6xTZ2wHH3XEDr2NI2qm0itR4W/Qw6zyrgOIx8YD6GqxZgBL5X1pTDDWwp
+CvFvYUJF4jxU+ozpxoF1kDi0QBHrNMq/toWi8VBNMkRIUWDbWf66nbNLfZsvggRfR8V4hJ9swDF
EIoHXHHtFjLip//lP152jA//sWtT/gENrLro/j/8x2MSpMw01eiQt8NBV/CW1VWEL3J4Cp1ZnHXX
2bo5MD5VGPERRqK6Ji3WR8Nr4RoYcAaXCO5qikiwAxhQqrWJWVLfRKNYBrTupx7uD9bd/ybsvJbj
VrYt+0WIABImE/1Y3tIbUS8IUpTgbcJ/fQ9Q0XH25e04+6VCFMkiqgpArlxrzjFvugDihVdxE/Ar
kLlFFrz7FTtLt6vTExl/5q5wu/e6HOdDw/YLYm6xrQO5jkMHDVbwb9fLN78KH7RrmkpiqJE+j/Lb
9ZJZWk55x4a2bXwa/t3AWz7fNkH2gZC629d/iqncFHS8tiOevQ2OABrMW6lDDHYaXDFwNeTX9BWB
Dtz8y0fy/zs2jk8I5SpFft+3aIKm9jO7bcCI19PBbFJ5mrOS3dDSY9DeU2VQfM6Gi8Ccu7nogUJ6
4MaLEDelzVZqPfRbA8fhqurET02ijjNP6bIvuue0ZCLW12pdtgToWHPzx3VMtSrE04wLxS3OSrl3
dYgszhBoiEqAlRvGLHc66R2maDFQ0wolShL/jJ3Au/73l23971uYC5HNsnzL85h8fUXO/sNCBD9i
iEOvSo6zR5qmmyV3jp59fAdtvYaafl/U9sYp2v3Q4l4M+GKe6NBadfTA3jo/FDEw0n85pG/riuO7
HAZON1xUlB6m863wIB6SzMPIj48R859VZs63ZuQ5+yYvjgW5EJhIVHoIe/MsfIUvRjY3scS5rHFP
/MuRLJfhPy7TryNxLZxVjpKm41rfztcEmTFtfC7TNg7WrvOpmTAeF2b+Lk6GYS24D9F8DE8zYAPM
qZuyjKoDIajjaRoyb82O5RkhJS5oOH87V7jbEmvCfz9Gezkv/9cxEi/se6x83E2Wd/MfH2DnZSDA
y5FbiXZv/NbyT19de798MYTSPwGC0tfJzzIm27WKPmTPjtIdhHnjxvkNBeUncePxSlWfqesnj6MF
CI9Q0D5R9J6MLNwEMXSs0neKrZpzAviE8dx1Ub0uJ6Gv2Ui1pxr8NEyp/uWVWd+WheXdt3zFms72
RXjm9yuyn6w0rol9OJrIfFc14+Co7idMRSrctLrI2BGCARVwSlqLSWeZdeQk2hNwCF3SJ5bDaSgO
Mk2Mf7lm3G/VxnJgglXW82xlU4t/t931GHLLOZDxcUj8vWxhHuikTFjrpyfXBNw3kuazjtP5QQW2
tbyBEdCbWOwcYKWkzVKEhixs8KI2eoT16/rxpqyYOThisg5zpnczjBBPDtmtiaRiJ3vSO8gNtVYK
cngMefHJXizg3ZwY72XOSNjuNXCs9nNEDrp1ZqtbB05HNrSAsejm9+wIo91UYoYHUklPXUToqcqh
uUSq/QwIcjinXXeDawmYR8/n2KaH2q3adzUjSRMn3mqo2lF28Gkkdn7o7410Bupawjv7SsUNOJD7
/35ay+W0/XZau5zMPmE2Psv496hrytVgmKVhHBzKj8OAhD+rMTTNMy8867BP2Hl/H/hesFZBX+xq
KE67Oa8rmkMYKdg670Fp2XRCR1Ioidl1oxwQmDI3U19Wx6Ysfpe2U+/g7b0Gma8PXM9qHfqNuxGU
mavBH+IjogiM6WlA19Ksbqu+cd6q4IlAEZDg4lK6WbZrZv9HEkYeCBoR40kjl3vq7fI006gpI0F3
Bs0ftdNyfxjPA0576Dd/Bi1bmpKYqELinoAQwWYc4LoJruX3SOPozoYJnjr7BVsyoNJ+eGhTzMSx
gWmcUQeIoro9IL2YVxU5tpsBtq4bGuK+KKdbjrhlCFDuZqNMTs48wvVy/b+24l/j/wl/l3d/P4l/
htx8955yESiT8594c5dalYbQ/7zvmKgUkATxLhlx25Eno2/ToDABN3QwKKwJIVaL0A1/NcoLCpmx
ePIy+B30zu8j14LKIQUslTJb26mjV5BR2u1/P4W+7s7/8xRSJus49YZQPH7fFMSG4CQyNHyIpRau
h/4xD8JwW5qs7djMVgOXGTw9uP4BKpOMDhxt6PLnFFMmS+JSVyV8a2dmNi1nNmD/cnRs77+d4MqU
Ugm2Di4JS+rb+zcp7WpnBIKrGuHsY3Bd67ADVJvIdBeIinHKOExnw2mnc5HHiHsTuo+Isf4uergZ
N//9gOy/O/pvb5jN7JsGHlspDu1bVZo1FSEStQjo9GaLiEanD/lI2WWpY9EXxg++tWNuW1zCGBJ0
Xv32M1G92+UbcAITT4Hd/OpgFhhGlB+GWUVnp/xNOdOdAzkUMLc9WrqxfRfkzLiGqFY7QjO4rnuu
ih6ABfqXF4wsiCyYiPTpGN41koEOOOnqyEd5TUb9WaIauxIkVx10O98Fy8BPh4T0SN7JXRRikZ39
3t57TfzRJFF0GV3Ic2nZ9FsfvxMpDR75tfKuo8KgX8lx9njZtKN+mWQKE57MFPvk2KN/qIvw3GU8
FZRhvXPhva4SM3zwvVkdQWoNzLYX/mWQx6cqCYa1Xc7jPur1Hz5uJE+QdXaEBnzazBWY5zS8qBxY
z4LQLIg7OJi2uRbgBc9lGFsbGTnJk1BvvNnR1S6Gh8B0gp1klrMJW8bPHhtoFjllARQnTijIwuEl
AEzRaVg8zAQ28d4LxUaJqjmzoP6keT3f2yOYQ0lLgn4mceJD5J6ypXMBzy7eW2X2Ji1jPMdZF62G
OKeezQO8cL3zlsPToNYjAtCXmyo1vCu4+/GcQ9Bd1ay+B7/zWLHoo6/8KIj2KAO8H7OAOST2TdRP
xzYXf0iVEg9dlrzLmSbxBMloj/UZ1Im3rCGe2nvwljc/uAne5JbhX4EWH/XQBjfZQgBDWI4vYhz4
JFW/E34isHXmFYCOoAVFwqBnJCNv7eCFuqtEDvQcVWMgHGvP7kbsWwaBLKKdcZwdYs5tI0ByXMqX
0AL5NFXFjR5GMIKeDfrXXFy2rvemWkJMacgzTcDJvfEG9StygG6StJJeKPqX8BrGIjmcjie2zThT
wK3wm0R7Wgb5jwE5h+uoKNuj1wyfTP9wTBuM65RbkXNEttBGQ1eleXF1XB1uYgnWdCQTzJ+GZ2dG
+0RRFW68udv0NY1azWZq2xPGAjbNOzu+pi00aMJQtNwLp7maSRYBvGOUKpJ013mFsbGsNmWSAfAH
ycd48GLnXtgYTvH0Uqd2cGbmsiOCaoR/mQV5eBrz+m7ulj/hMSvKSvPerK1z1LNtbIHxfBXdTRGQ
XNHh+7NyAKmelPDFrT1bHHEsaWMTaGhtQwPQYdW41IiyE9tG2uMeDwghWk72GlgF5CENhznt/fgu
yyA0zZrly1YvJWid+8Yy4K+kKLCC0uyvvjVZL3bABRmJZ2GE44tYgDqOhpcoKJgAJEfEJ/chxl5U
m2kQBsgcmZBUCp6sTWp2Oj72xeRdqYGqJA8Y+7nz3hudWx92+NXMf/UmgQKzE7ibMfXDq1wOOl78
p5lU66gEq6sB+q2ZOtDrtLE7oRKsN35EsEEFht+Owhsx/fKAjE3Q5a5pPxsrJynzdeOACjKSwr2Y
ZIKxGbTCfTz3T04uDhEk/Es/EoaAOxRfkRkdWg2LhfybS2+N18AbGDYSZ37P/HJjLS+cCIxhb/Wq
2TpJN77g6klBic7PqSUu1I/GgcSA5lYJDi4FQ/MatTATZtOHhelb11nVAGLMniD22N3nw2y/VJI0
AKOM+nNvs8tlNYyjNFtzWe0q7RYXJFKgcOPUeS0Yq2yYPRfnSYT2ujS0+VYHDnZFcgs0sNU9W3fe
J0V/woKGEyPo2oLRWLAt6lc52D38H/RUpN5AIPXkQ4NdlDE+LPpmSsTZcpOf5PtBS+JypZS8mWS8
pdBg61/PP5yGW09NoC8GaFoTwe+8p2vArvETvbLe1cxcjrY2+lvCdngLc/++T7XH2Yf8h202O5yC
aG9/cfNODnk1xcGV0VM+jM2tScjyxiHpgv04eQzpcJXBLR9ldrQGQnt8YqNK06qYj3If6o3evqFN
8oPZPQklLb7pKI6ueZGdCRrbz1l970Zcg2VjA9by3ZF7PbOlJtH6lA2gKWLix5vhvSidlxZG9BWZ
NUKMRtY70HinOE1WFZ3xm69nHbVErh8rhBDj0DAPZZzmWD+dseFeNbjEXmcmSTSIWfvCrK6zBq1s
L3GHREeQVU8Cr/CZPXJCm7Dv8cHBCaii85wkzX0NEmClNHGCVmDt265/bHIkoFlo1+vcb1BUWRje
5tIDddpYtxHtcNmpbs2UIjsNczuvYrsxj5ZfmocwhNBjmMPWWIRpyoOhn3nZmZjUdefSdMWCBFu9
qKfrUDbPxA1SQ9v9j6x7b3OaN+xY7FWj0psxQi2J+3U+xMjYh9z10A9mzY77BYPALMHDgDC6bNxL
4XnJZYgQAMbxALDJBhMGv4RVjUWwzkv7MQJX5Vhnwyd3Bo7AkYnxdkC3cEHTWVi2PDj1ggmds2MW
iR+zL61LJE1Gj9HJlEtKeE4JaDPjW1c+3uXA7lqG7em5Uk9+xO7Bn9pTbmhrUTmjS0AaD6hfQdVo
R7ntKwzIdt41ZxP/lxc3xjaIhIVGrLIPFoE0K4Q6FtRmhVLfByobFVffiU5zTpOrS6qOGBIg8mkw
nedBN3ujT7ZmGnXswl2PfUy3Lr1wvM2cwifhgcSw/o9uzeQunY2HzGmirc6ZoUxEVW0grKxRw6Wn
Rrsgd8cZiVGCu5OYzL1khrNimhLtVI7BzTKH6ggljXns8HMwXsfcG0NUkrSIkS2rwH1Ml4EH9/Ej
V4GCgEJl6DbBczWsG6SnhZQHDVZuLULHuoh8i2L+Me5oM3LJaRbdmOwjBJCMdea9PVRgOdp3Mt5P
DDFfxim/hR0xr9j50XYiP8fAezopOPwjsXGT9l7QXZcLjtSlZxagt/RRZQEH91rDAD+PuHXC59q1
1Y0tO8Y01E67Bhlh4riPlNQgPxFedKTBhMQy7aZ+7mjDZB/TNii6jypErNrTjJm0/RZKMgrGIEMk
mT41tEZWptH96AbHX/UsA0e0v2STtMAvYVCQvTgtsgz0XhuB+tGs4g0B9vs0JrbOnNHBNUi+VmPa
BVumAu4BFlC8JifBHJlC92a/qV4HeOKspymZGBlLM0bzp2H+IQim2aZhF28cxIeEFTn2epR5ux3q
6bMabJLSMu/TcqqXZECdC6ISqLWR7AxFOQGvfIdjG4mB+RYTxVejBtxmjYYv63J/hwPHML5cR2Ik
Bx6Z/DwYP5wWN5Y3vbO3hydXq32k2W5n41EVAmlBCtawK0AiBrZ+jtjAUVbILT+363uj3IRR9WF5
9lmis15NLHI0YKJrX9CyS7x9YhO5oOso3zaJfyp8D50og7sZVVcyGrdpsfUBC6+BpK6kzAlthjSH
xCJ112NOtlhA9ELfQp9sMRdjg0HUSed/xep1a4f7kTA3NBqrkY0ToguyImkG+ZV4j7vqWk/YoWFI
XBoj+yXAdfvhZfKcgqsRL5ZlIvejcrtpQ2TDjdPgXQk+UkXWp8wfK685eH313NJvWM20NTa1zybd
ARiXkpFX5OYBZMaw9WnLrAKAC+zak18p2u98QKyNFidq4RXSSwRhRLiVhlJ/9NLQ2vzUZV7c58o/
RNwKNl5KiE+ydAPNXvT7pooeqwaw0RS4zZURIJcEgj8oG81PiiOWbMSGIC/8Zw/pu+Vaxb5bPKj/
cY8qIkXWMcGjQFrwln594+tHvr78+/CV7y1pnoLEWaK+h6Dftsp9//o5768LZ/ll/4vN8PUzX784
1Wa83IXOX1/9/UHSJPydP5qXv1/+408tTz2kKsS5GAXBwTKAtJdDsq/qnI/C+H9//eu5RFuJefvP
p5202NCIL8AgcCT/OYa/v/n3j/3jWUJfPEL/B0Us+hj03/KmmASFUcgn5CMsx/L1RN+O7+v//vE0
//mZb2/c97fm7/MsTxt2xbOvaUZN4RWlIfPZ1syPrtb9LVPhQ5+gDhjk+O5nhGz2YbcfifjBmB3N
J6PBaYEbBAG0WYLX5I62SwibQWTYD3e2osBP8uFHHnW7KI3fkehes4Y2qK5cEtzbHYQfe9O00cvQ
jh6neqe2Zpu2qxiaxNYa+9cwKvyrxHRTm0Nw1G1UsLRhV4lzoKNFWmkcXf2dCYKJ0gpjeBNEJ9T/
xaVk9o476eKpPL+z/ePoKTSuNlswNiDRFoGMtcKG9kdHfviQmB/NgK5epLE6FA2MrMB3xp06zgX1
OQCVd9LE79Mx2oaLnNEEGOOhlq3p9m1sxd0UF/cVLPhwzCySCJvBJNzYvm+mZQ4RkP+pxksbYfmI
M/NQ9rNc11PGVkq1+FRkg73CAxKbkck0IRVyYfNoB0ymMu6gHNcbXvWmsAHfDBXmJN8+4IQ1HsJt
w44NNbkToAAiiqcm42qrA4PpZgc124Hfbz7GtLoRUclfqu8EknAfkjWUGW84epwqKyk+M2o2gG2s
RqReWG5Vk72JIysJ2ivCCRv/CtSyseiaK40J6p6e3JjcuMnH2r811LHOhyt9jXfT6vel2W3CFDRj
rtkHRYM7rWT7nNiBukR+vosb3j3bn94qy7+DS9rum8Sik4vov8fttaFUbEgkTFDot+l9Bbp8hZJc
4mSZ7pyMG6qThWeCQHe919wMhZuRQjswx7JfRY8M0+spRGqZlhwt7XSQYJeGHfWtIhIlrG+kGRDX
NtkuCRSEXYwlwscgd8ZTqCFPz1PC7/okkNF9jasxWNsTHkQwmWs1G/FhxlEVFTWTHM/pTmmGEpre
Q2ANChxORdDC1BxVR8sjYpI5EZKEE85b5R1r4GSg4VQm0Wdf9aJneD0YbktvMgDOG3cO4wNG60+c
j8UuN+3PYEqi/TgtsYatp24i+IxWzxGjMwHRLpEaT111x0vTVyS6q4K58o2RoGGL5W+dIXAxAjRz
Iu6sdeK63aGDuwWWG5el2AQGfGa7ro9WPMKF58RSwMQe5fjpmNo88kv4GUZiOPOF6196P3tSFc4N
VOP5sQGJdyB3iAa+ra+TWlc9rpkZ0C8k4vkdgKALoGm4zYrgKQ2dzwU61UhC8eQShWucgmgR2qHs
O/RSGevIQQlahUCr/cC14YP71ZbF7geULU79JRULFjTa57a+tROyFugcESuXppfAQvHXMBEwXclC
3IDhmurmLBxoG8n8oUxaZ4W1tXNEDA0sd8g68pW4RuSaYOhYN50nrdP7ZTwwdcPIqo3C3Y71U6rD
i+t+kFgV0DU17poZXUuUE/AnlzTBbCK9xDRHNM5hfwvdYQKpRua1MivrUNfuT4KHuWk4xL9ZLjo5
CUJ8LQboxnbV/iCx8dxKC/yqPX+ayQImnR5J6tjHf7ogtNbEnZz6zsccK60/nIDDehgzaojEebEk
QE/qfOjYDrBwQ0473wbu087TIbAFJyBSlCjL1hDSEYCDf13Vk0V7TmT5NvugxhjbMD6TrkDgckbU
Twvkcxk+h6J58IsEA3JHXg3K3V0av/imvapEUZ0Iekn2cWJdYazv+1mchOPTRXVwg0zxk0EA75qZ
YriRNWBtZTj5viHZcth6paIIdWm0FIko10Zuy22X908JbQu7TrAYqnvV4lBtsVSQn4fh6kHndb3L
aqyJ5ZTd52l+nVxhbhkW2NL6bG1bbHXbXnDhvPoTQs5kyb/ohvypmomjSfJEbWDJIdAKWm87ztVu
kEa2Q5lOPQPOpXFoJljt1rP4M+mkyzsUa+HVMG+QFb9UlWY6YQ/vAbIJDAgWLoZuYnQ9hy9J6vwW
9RTs9NJ6mmcPJh4Lv86EfLDbaAfNwhwh9btwLS6aKyBqjA9NNjq4rR9GU7BhIRLo2rcYfFz3RVrd
yaxJKTXrNZFgPTe/6Rhq486s43qvLEjd6ZI0NUtSiyWzsyiAV2gU6iVaksprM3/zKPTqlsRz0UlK
eNJONsPoPc3zcLACksk0V2g6k43qGcm6jEuHVEocTl3OnLRMxoOZ9BsvA0Ycd8F75ETmKrXbnjC/
8hp37s+OBu7Ob0F1TBKeRADlpI3PqS9+eyM/2xHnNpdsEuPAX+sqqam/6QurmDMz8l1SgEWBbdqy
q0Mudl7BfkPFE8avThfoTE8EFcGiBpu3ocyvFYFtKQiNy7Ak6lnDwnmpMTJ49DRqJ3vS3c7wDLSy
3D3ZqkLRzvrmmCWw85po2eJpDSambJ8qn3296lLiWBGlbm2vN/exQ8XPUnUyNaG5STyxH2xisjYK
uTHMPlu0sH8CGNkIVeSeUoTb8sBke9ZgrMIWj5BJNxEUoWD+GORkIC54tmg6o8U/lGF/rAp8uNip
uHF6EOw3RYoQj6S/ZwjQ6boQI4j+eLwTzkScW09T2CYhqjTp5nH7HgieMuo+XcvQXmAs0L7G8tB4
frt1cyjQKRDnfrlITR+vLn8Ryj1pwn4Y02/LV44KD2kCM3HoErTHFiB1NeHaJZjU3RJAO25oVjSM
YVYFY7pLHf4u4szZzI1U2wS745ae0EPSFWrfWRVO7vFxLu3ik754VhOEjcyiAhqfxa8kJb92i+UO
fjPFkVWfjZExelEdg9mlBoK9B89nviVZYVWT0XrmIvp0y1AxF0lteEcmZmlb3BhDHpFcVHNr6MWP
0Ip36hTOuXNgt0OjTlc/cz2OW1FWN6A9oVlK79gkuFKp5oedloR24/XfqeTQVn1yQiRfErCUmySb
ieQ6Rbl/mMzpYQz2qOeMrW6avZc0CM0HMmHin8RmEJawjStsO7mFe4QMlIe89ftNY3fVOqucF0wX
D1OpX+qIcXYdea8kMomdMd92TgCOVrRXEyYNuYztFQnf2QztOwIUeAcGSZhxdOtx+a8ZuN8kbp9z
sdcBger0O7V+DToMU+UkySByyMwYWRpr9mOcI5DQ23HeuhrRmrSK/mSFl3Jsn5gTJGtl+PmGvv/D
bN21Tb5INlE81a1PshraeFJfMFIRoDMbzQV9oLPtR2A70ieHyfVqHC5VdHXz4aGzenqfJf1IJu+W
cTu2/mOuIVx9Yf5p3dKULmIv3CYQgPhX0p3oqzFebxAHCVkyWMoI/csNo2KJreznUDCj6kJME7jJ
F2LdQGrkXBabzilBaBI7mRy8SG7L2TdPXw8yNEbkd5ROSQuofnnwgrlEjE8SttuZ3UkuD7hYT3I2
7QPht8Wq7MhOLomEIe9XnIbMoFhsYeq2g47Pg/fcxhFzAiOb31DnblO7kwcr9cdTNTYo0OzyEhhm
c/p6MEwIf1//Yrny2Do4CtMn/4elzB3r5JSKpDm1pGqd4uVf8PMZoloDnMqSCFxnYV+FtKVOEHR5
hf/52u5ySUaGYuKaSxtTW5fgBata+y/66QvIUsTsH1b2AFx/1arwVaTYG2gJTUkFLn35m4UdwfL9
z5+P6b5povvIaPeGEy1rFPs+3vFdNxuPTgfrX78xaIbOvXz/64fGEcXbKEiSnu2AG3SrDYJF04H4
oMJdexX7j1CaFYbshjF6EeEccehGNP1ErDswIbC6xbqoE2fJG+7WBYBPWKSUFZwBQMfN5SHVOe6Y
GzUz2swdItRWM3GWcRXERz/ANEQ76PD3m8v+nQ+SQeH4MX+RS74oI3+pJG3OK2HYjVuS/efXQ8JS
sRlpW2FkNcCMLZCpnLxd1L43iZejQa1wilDFYWcOy+Y0Lg9Ae5DMMC5vD01CnlILT4w0MxyQhhJv
qTu3RxWnB7Tc5Jml4Xvt1cbWLjh/2zbfdROBE18P9LM3VicplYdarieCsulokBf89c2vf2XLl42q
mKS0PvEKHUPPyJhYxJfemuzHF52BL0PNHFpLB0dEFcXlc+nZE6209o017o07IDE3KwRQiGj6jEwl
KZALpEtkifknxJCIZWa4z9Q5DcwXQjuZZgbggyPzZWZfu0KyeidG+9US1ouLQ3Ldkgzo595DEPe7
aR6JVxUdTt3+dxlSN/8MYRKQYOyi6uOp3aK4hbd7jwLzRZMBjVznefSoQGT/bvY+f9uq241Rf0jH
eUd8eT82mP38yhzXaJaOuSrOONm5Jw20zIUgcIjEtJ4dJdevQxJjn1MyclcqSRacLgQrsalb/us/
D5p+FEOHLjoWE8zd5ZuZrOu9kbBnX7737UfjbDn5vp7y69tm18ptMzqv336ux0DH6rk839fPzdpV
JBE71zLNmQoVOSnFE3QQRg1/yAW4Ohlql9qPf5AZGm8auk15NRnPkgoAR7PfnvrG3CjjnCeBOjed
gew0I/+RjL01c8F7Q6vbgFxFRBbw6mq7JXWIDyTH2RT3wYNjL5Mw19iFqc8elnAZ1+ZbWjHa6GPC
nMe2ko9ccpb5pyOq5LYij7XAnuOWzdXi5nHxSETCJbdRabSZ/D55IBAvoaKnuClKkAkeRuBR5+ON
GwEEapbeXZgBLTaq9qNG5rkvkXzWIj/QSBAHo6yf2PZLarp6D+Wd211r7gQaZXDKmPm8znrE8zwe
nC6k6A5YixU1xsRyvbe9G7vxD2NU67txzvY1DrdTFIhj40Yk9ypC2xM1HsCbIq+OUFxHiMz3dCLZ
67fWHwmP85SSG6tTJkmJnQDGg3YcOPNWsuZPw6tpqR62Yvpuxdli0PZ+6UxdpafvCTy489rw03EL
84x5chOGxMNG/fOQir2ZaveYEE02mBS/k963ruqPbGef80YJZsMM6qx8+iy1eqmFHe7qZRCgS3nD
1fEc+xDJGWe2q9xWO9VGH4kefnC35yWWAGMFe4koenL88U66iJyY988ZabF5ynXWDtWuL+uBmcvc
YQjzfxuf7LOGS6KgVHkhIehxKDd4J55wnLQn15lmbIQZttZQ/qnKgYi/mVAQjWytwXL/UuUgE6WG
1eGm86PDZiV3hbW3wMV7DtybIuTSZfbBXG3aLlrolmkspFMSbYJ40VJV8bpjiNQRC7SPm/yOVi9V
LptzO9oOhjh0ursU41zuXIPIWcPp144Z3xm29VPa0d0Q9ncJYgA3Y0M5OBFhsUFIKpRf07pON65h
brE+s9Pc1ql3nirSvGyGVylKEuF27JPF+BRaDIGLJvo0YArQXTDORa0RJnXXMR/fHJJxcF0Pd2kp
7xuPXkXrPphD/xpl/Y8iighWGg8JPXs3qcj+mPKfSqI/I3VyZRtcFs5QXsqieOfTB6ThhPeEE/+i
1pqBBEZHMaUXbvR4D71PTLyXzht+j5bzu2Mkzw36fcwQtGmXsPG4uwPU3ZDDoltiKsVF5tNHrtUf
IOkUxC6mmcbk6rTuQJeggfnoLe+neGo7DdxpuVHOdflrMj3e/ej3qFKaZ4SGr0mpu4ly+y2dl1aA
YGah+5fJFyN7ogSxgAq5RFs6FEQtI3B/47yMt4kJ54SC+2YKzZcWn+smQSdMH97c1cvzoBdpKOqx
VE9jerZV82gpXA+aaSKtk3ztwhAiM3BYZICSWg90llkIZrf4BaA3XGxpM6TnwFNNiCJBZ09J3Vb7
Yi4Y9dfnqGvf2gxjsJheY5Wm5DtZq9zKafb1gX9uiApOm2rVGu5tNNr13ioEbdCaHgUacqsY/M1g
jTd2D3UBgUEydem+b+qLNzLYYHN9G0GLHqfbarENOfVzQ5PXC91Lu9jk5XLPEq7GRhgdzcghDlyF
tNacX4OJDEck2JAVJlhQF9S+ZvekdPIwaMywdF7HamFilExADFq/OHm4W3ECJhYFLC8MRrM6cJUu
OuFjMuj7zjbeA1898A5PVCKs7f3dFHLryautMXmbDiun0bW3XRqcytA9lILO1yC2ZT680GCCXv0H
8XPR+UwI4FaU5fTYt/NrNWB69K3sREDkhfh4QFV8PL2L/tGigWXFvxCGpJl9b6dYVEia+MBNoNdx
30XraLB3OjZR1Lj9uipivS/sEpWrRkryHqKlAxYT/JwHs99aHEfGVRkZdy6Bm6mJ/7VmXtnZH7Qm
zrOLT8kJql9tO76Czl0nFY7TcvpddcjQGi9gdiXdvdHqlyj2npla0ETD+gvVafjdljVrpqXuyVrb
d/VbYAbkEEnzxsyNa2KRvBT7L2PIKJRJIYI4IrnJYhiD4sVoWG1Lv/oVYobvqf1YeJp616vA2mka
++vFn03y3Q+GSc56SFR1wKqAzavv0bUJk+phnI5C9J9By/4l7YDre4tzOoKPgGyGZnnxx6QtyuLa
35PbyUWJmmBKaqJ2oqdZ/zJibEdd2nC2tO3Z6gNOIgT9+PYf88bCOAZShcCErMPKQAlMcuQUyvgK
1uc1LCy9Il7Nvw3ppq6YJX9YDAUOC812G+dlfoy4lzgGgwiECfnGwOm2mXHi0w+3ZtSgtEBnYV9w
OuuNKad600fmjb/I6M0qOIXKvVGj5zzWE6mEKUq9EnmFhRrPDdqEOYW35VWi+1naSyQE/wooas41
bKSF+mlsYfDv5y6sDzYbsa1MYzLC7ZCYgQr5eumxvyTvwGL8rP+k1nDIfGRPcQp5LBKi2ki0jMRp
IK0qurw9xTBxd6Oq6jWJ6U+ByqrHNklpoTi631Nuxlu/I2DYbdP4XLjTfc087+I7rbx4cS12eEvw
GtduebFyvwLrLq6+yD7CXs6XAB8FpIDgMPiyvnTLgyrjdjtafLx497yTWHwn05idy5EWuVnNBUnj
bBCBo9NZQi15arLO3y02zCnLrQP9s1svQT339QCOmmI23+S16+9TLOGnWNtogmjrh95AMG/HImo5
GN+HVNMfYym5+XqwJpR7ho/S3JnvFIN7IuOGxZWI6JOgav+ypOPuMm/EWZgAE+pR/Yq6dC4jiyG4
tI5UvXIkR7vT5iO1av8oCWEy50flpoQ2mK44/1/Szmw3ciXLsl/EbA7GCSjUg9NHSa55iNALIYUU
nCfjYDR+fS/6vVXIjK6qbqCBjAtEpOQjaXbsnL3X9sbG3sQD06+pUvJ5sOZqjyuCKjHPYbbkXHLJ
4BoPTvOS4Im+v/zFSyy9t9YZfgP8ZBKuEtwGSAqEjaK76PvlNl1S9lXibw4tWBySePl4AN+Lm3Sq
v3tB9Ipjg7Qj2oBQXgkUnwld5HUwhgn1OBSwZm5Df0Y2N8bGziuwRZR0giPAAGK3QEc42DbHvSHH
Sq8mcsF0aDBcrwYebWIwvDRM+bVJz2UIb+fgQL6IfuJRtnY+HDWb+l2REz8qJqtBhge4yVMej3kg
ade6STRbXG8XiBlto+VLJgKAOQlHhpQIOj2ax3hyTkaIxSilnChzCxoapJpGesc87B6HxUlpBIJL
WX2WmOgYYizGeZbuuA1SandvRHmHPGbYcpsJltT4aMz5wkXaaQSju6FjZ8p6ftkxE+gXBOW1pBKw
NNFX7Psh2KoJ9QXiAUyU4irOEFT2Tk+t6F8lpbhvpvxk0fijgjJ63EuvgcnZ42LoHVuRRWbSk37K
yU85I/48NtCdIIfIIi0GaKo8J3Pnn9N8BuIxyLt2WaMdqno/+/JnMRlfoVACLSncimSVtzQAh/qK
DwK9DkfXuLgua8zHFIH48mdWmGX8FFrfLlNNeP1EzG1IlGfTJwFYCg6CDdtmjakl842dK5NsF1Q6
WXPjfhexkseBbh4Sp/nWz+Pr9c/isvvmPlHlXdi9pYjEGGumUmGkj+3nVmf6LlAGp0/WfwcMy6zT
n+SuPTY9eTdWEiNkKVB4aUBogL3peTYBQbEs1aIhQA8BFNAxUtLFMK7pw8knVAIEtQ7Uzkw3yznP
fpW1G5447NNA9fqeRUq3B1Ejw8yAvUaQMc4FaLSNL7FkJyFNMFlc0XglnNzJSXOMmfG4scmMzHvD
JZPfw5r70cWUH+k4HuuEA9ui8psw7yFSV+Jag01Zt+0ZwzG5iRYxjEnhJFQzQ3p0SFLakPWDHbJK
9nan4ivHK7krzXJ4dCz7mIuvuAhTanAU1zOj1es4T+9HdzJOMTPpIbG6iJk+PqXUuu7zOdg2QYIA
q5yqXUWPcL3GzR3cFCLgwqK71oO172o2DD1DnxlbeTIxX0GaY9gzLQ+lVd6nXeUd6xCaOvOO7KZ2
W2NTzP4d++GLObc/uYXIEjfQegaLDE++lWwQdxp3tt282kyhDt44fNZ5rq5GN3tEVby6TeYbnZOb
PmYBp2Dqi75WrxJM2+IBRdPMPGaP5qyXgNJphinyciYky/IO3Gykreje9Cb2AdFyorJH7m+myDFW
yvyK6yujl9feu3KJ5m7E/OO3uM8JrhkXpDTJQ91OAv+4ex0Q2ugiWmYq4b6VKCJIRYKYIicM3bX4
hGxh7OsioIfORGKXQZqJw+HzYo2/fGJVPUzAlAiC2fRxjy10eWndo0n0+KYN/GuAOegiJUiVRlAi
llZLhBeVFQpz3J+Zzzxc0qQIRH4DI+hhGslNuVgoLmY/U4G68LjAQWPPJBC4hJ+4KPpvW/F4+SkJ
1oxOAZ5WMAWIvSH57Ke0RwGVdiFfepxxmEaIYAcHX3nhARsGVUEe3FpO38DYImdR1PnZN5mbdOSU
tEVgRSHiuHMT9jA0WM3SodtfrJlmYnwmunrmrM/MbIHwk8bXhVVQbOKmaYrPVAE1sjyawf1i7Qo3
+6wFIlYkLelfXntrEnulGODWFRKmmDsAqiHnTuKjDimRacT+VCtKAAM4Jk1keoZw8Sy8O63C5o1s
dNdo0rljBpxBjXku8X+WNOMiTpjPueAhS6clXr2LT6XDJ44u6qrCaLXpccCOHprZrHwW3cxTwxBZ
eyZH0U73o0PFBQkfTGWMWjKW7a4P4zUugZ/0Cw60lyW1cDvQVCL+mU/xczJoVjpmSMjXOO2Outyq
0PjtEKUQVcSIRdPChKbAQC2xhqCzgqlm0LsiibLDodPnxb3V0ouzVe1AQOI5ii7fpilSCGU32yyf
bjLX+fAt1qPClLdNSkVtEuCb2KzzKfNj5IzcC4QZKRB7pu0+dlwkmlcV9MbzXOIpb3P9cxg5i3kt
Ux8j48sWpEOnOqcwMlCZ9f12/WQYRgLGCiju+hkc3YzCgwbnAYDV1qlKotJAYl72kwV4YpkADc/v
J9v9RfgzitpwJdit7TtAaBwI08+ZWnKupx/pwndnNQaxpQ00vRoRCoGRxa2d3wnLIaSunavrPMyt
o8RA0I/DvK9SDrmBTTkflMp48dJhvlIWCSimebv0Xn+W3TicG2buFTPTk1/U82mtgb1Sdfelw6KZ
afFzTJS4nygjzRkQlxuWO8Oxp3uCCuhvLltmbfVWqTk/1qP3s09IsL78x5jG9zQ1kitttO4O/NWN
kYxmDLoeebXFIeSagPC3VBnIZ11tn/VsZsd4wQnOOvrIsH06LLb52LoDGDJijq6dMb5GjEI9RLZm
yxH/2AXde1haNlkx1kM6cokO2tgpj01yvajMFeuQjuKH4TNMzIf186O9duVqnGkivloETVDe5c0c
nhj2hIf1zK/nwd8gcDJPQ3D0uzI80OSHRYS+jyB0c1sqU57IIw/pNyG7tUayCywbOsLIt0dhMG1I
Mt6p9aRmSzvZ9QxghobRHzdicmrM7EcON25T+LgZqB8f3KK99ecES9kCu9O/7ysftanMuJaUcdtQ
ySBxoGgqveJJDG6NDOcbhx0AMwcBtsVpfUOoNTdW1+qoAT7VKe91aAPJMYhyKUHdU/fdq6QyjrqZ
NeiyENFegXwcOiG5JWzHcWlAx3I+l3o9jY4+Z/8suxs67n7ApBGze4rbbtPNxJChjDhVPlN/OmvT
zq/uKhNkiYp1dzShRFApohexBYoOMqt4NlbjsZ/eLAPDdUxZJuDCUOozMh7aaCjlFa4X1LYTm+rl
c/K8H1D2EStbeOZtHEOXF0zIwAL6rTyYKnlZKAS3lK7s9TBQLFJUM4bo+5RLAGGK9U0697zlniQd
ReDGGhFLBCqmaJ1pZOKqo6PAvZqRHQv8KadnwIJlWyw1BXKfYZig12UMHdKWmal/IiLD32ZteiX9
9HM1/w99+VnVXE0IaRF7W8bW1qvtPJieEmt41VxWeJQgqfx9CZqSoXeO5zsR4zOJIwUrVqFZH+u9
rLvbItTsj8Eps9IfuOj7LaEyzGN1TVnCDzWDfwAPzNE3lmFEb+3bxMBOtywgUI8lP76tFs2a7Kkz
rWsd+eBgogzlp5sgMkEfQCoabW9iHXaJVT1yjr81EgyCvoVgbl2vJnBQiCLQ7LM+94S00MfOAJBQ
8mEQoVVp559hr8+Xljo2EmdTcYpHJtHQgsv1Fpj0jb/2KVnal33crpSLorpv/fGcschsjOpzsGBg
pWRlR61ZkZ4nmPUvxyru061L+3xjrN/jX2viqK4MqyCYTuWfwPEJk3cwy5TEBtuTc13mCChcFUbl
zN1OVCNnkvS2Ywq1qejbvk1T2uEWaZJ96Sf6rcJzaCqizhpn/M5o6By72TXvg8b8nuenJGzsdxoV
KJ7rZbnJhJcfXWeRcKV9Z2vQoGpMs7xquuaUufZ4dubpVE0c/kJL2OeJGqcqF3TWjY4PoRdyn8QQ
Umrkm2j7uZxbkAebzi95QFVuM9l3zHfrT7cmTA2eJTsxV4i0xl9DqF9suz7DFLhVDTiQWE45ksj4
ZEpxovfNIWe0GOvRZ1br1eOaHYsUVaK5rgRzWLDNsqg4pUFAeskdR97m+zLqK7/E5+yJ4m1dD7lP
UB34cL6zz9SPn5uie6gX8WPQ6VdZesdUAa/GyzZu6GpEiGYmvlL/qaO8dhQdQidbO/sl5a5Yb6Ju
5on6hsbe4q5WyKq9S9o0wurL5d1SduC7HTaLpvlmsiKHJXzl0j9eNuyYs61pX2Oay2GJueU2Z+Ax
5tfTtS2Dz9YMToUIcQfap9TKsGcN7a8YVB30HEA9o/s8B8zJRRXhZ67DSm9I0CAsHTPLUrP5BhOX
tmCQwuaXf3qYqYmDCo/rvWvn/QKmFaeOETzPA8udJDNgYxhgy01qxXEtJ2Yn3osOt3LQ3MUtN4NZ
45buaXWT+3fboMPbXF65nHBp556+6wLjaZygZE8z9jeqCDKCbu3VG6wXNgLHx745hCxyKV6r2b/t
Ci7/C4jqcrskOXhgUZ8NtNP0Fvl+E0wI45gDQGxZlmLE8Rg2Xr31n7kf5s0knS3GElYH/LXbCvAH
iOFIa3FLBDqfgvAlC5gZ/84AEx/Wfzdh520oXYNtOSEVQjIk445vUjAx1Weh4nF7ea71Z3sWOPBI
ZPq1MHPW407rm3ZkO9xJY3bGEbV26dl00rons8qB+WjTDqkNpiUei207clEEeJpAnfLlVexhY1V+
2pVzJYsA+9jKycqz+lj6dBTjZBXYebztJcz1TlfXbgCfKl3P9pWxnIvG/eW2nFQg/CHtpwXtp+RH
lIbp7ah8Xqcw3hmSwx1X/6YssQxcrLkBfEMuoLVTONc72PgQ/DmKVyUlgh+EWx/4EcMdDBmGcp46
2802yNs8dnG5titSBG4cBdZtk4ujwZO+HLBoGLulw31W4Nqou/eGb26XF+FLj7HGyoyHrAeglFUh
U1MxcmSEvBVLYR6sLuON9v2TUOPrsJ6yYFASL+NoHBRs04GJZTRV9zne7m25ZJ/K5qaXwjuMIUGO
XkFZ2+HiwIBE/AESfzSWC5KSJaRlvF6P6sJHaibBq/19Wbvx0q2pZSjY54aosJoc9YavbHacp6Br
81tfi++y+gRjNv9gDGpq/wYXHUL8Ek0vTuaTU2T6qlsjZrNYhFvXz9sIWUNxl9N7IE+0pQnj+aCL
qpAZeBM8Mc6JapXaWx5ij1EYeRDuO4s76CTycqfC+aUYdboNZYEIR/eM+E3QsjQP1RZJz85U4PKN
hRXL9vVz4KCJ4ubHrTExWunC5Tj1/T0EQX2d+wjZtCtPgiDFvdR3PR2vBd1SkMevIZkJpxZbDjoc
7zAluAaXFp4GzAgrywqspqHcD87IHptQAGFuaKAy1st+7oZ7sEeYWnRRPloOypuG5RsjzYSozx7z
c88JPnJo4tWGWd/PnBYfFwScI3qSv5A+/+tfGAX9v/8bf//VYEvLknT446///txU/O/f1t/5z5/5
19/493P2i7Nu83v4H3/q8N2sseH9nz/0L4/Ms//96ta08X/5y+7CFXwYv6V+/O45+V9eBayF9Sf/
X//Pv6PKn3VLfvnHF6Nm2nODZDLyzynmQFMENIH/nk54/sjq7//iN/4mE3reP0LHc4Xn2KAdHDcE
wPM3mdC3/mHCUsBp7nu2BycA/th/5J77/xBuAGrBD03oiFAy/pNMKIAWuj5Rl3DJQpAMQAv/493/
TZr462v7b8gTf8CzYPH4sN54IOAwoWd5f/CBBj83jWE2INzpjbtZ60KLmcYWpbP9y7qS7+OzcSK1
my3ghL3onz6o/wp78QdgjSeH2ui6gQWZBDaj9ceTN0QvdPA6wKDP8wZn1zIQq3qLzp2+LuZ+TOmB
940+///zaVdWzj9TfvAqT2Qn44X9MeJnre5G4wCYLNJ01ftrF+xJ9X95yj/ZR3++0T/YR1jLZRxM
PCOirHF5sHx0o0CMsXpth/z1f357CBr+j6cLLOBviHds00eQ9ydtsi+NFt1id1mZ4zX79QC1ZdXc
UZLVQUcZXKQ7p6HY8IhB3mpObuewgnif+m61YQSJ4QVhRm7EAZII4thrzWRWEb8SLZIQQitwcGv2
5rhffPMt9idr0+Ap2+sKTyS9Szb0zcwXj+DMr2mOrhYbpxoOBRNiWjMwnHJ1F9MtoVJADeNZFJcL
eGdsePXWu5jipmmLqBUHmHkSjf04YjLB4UMw6qyxnSwcPxyvuo3R313FqANrId+KkM3fyOYXJ+Cc
aGj/afbL+Ok8ZjaHlTY7KrWYu9g3wTzSe7Joox09+bHGdUeLw/qNBbup9YtrAoOsxwGzh7vqeaDE
4jbwVRPZrntVA21nlvHLaaio4oUxSe18uxVni7Z7pw/xonS77fv+bLjqTdsAp/2BT3YhAD7q6WwU
FnN1RefdI6s4WpAKl94nANSWExYcumUCvBuM6mXu2b3aVr6bSccXg4y9zoy91gY9tAaAhgdGYus0
x674xXD82zH4PYzi3L1YIS8ZsnZStFEQVJFVLw+N1RxaVWpivlS842MjbVz/qI0rD40SeMWFUXRL
C6HEaZtZM+jPbCdEA4u9ifKMSeCov4tlBtKNgReccCbnF62yNCoRfUw14tLCX76xUL8k7Vdd9R9j
vwLYg7W6ynsDN1mki7za+ap9j7E/Gr63t2vGg443vbht9W2qZpcN0L7Xx6mc+cXU7p1u7r2Oyrro
BSfKBVipSwOM6odx+iNOMWJOJU7r2uBHmmYn7P5myeI6wq+ltsQ1MfNdB22lQ4un6vnUAhzjysN0
hex1c5oDxKZVI74NAC4HVOaRqEzSNg1gKMrCIZn97tf6sOqZ+KTGcFM4Fq4xB0CDXcof9B9RdTf9
V9ggvjRSf96NJC9XBT9tLM63Wa6c6IRrzl68KPRoj1gNTNeAF9IJaEsEPFWROaF6NXP7XGI0Qh9I
QEbHa/b7+oEYm0eQQxQ3lnXT5CEuPIN2l2Oi/yyN9ISCgtQEi6YrqRkccge1SQnFaOhEXJCOadFJ
Lhl+YeoOly86DFh0uvgDhs49jwWMbGCNj/kwFIDNlqkBzz5srVSdqbUf4Aj8dfnWdsh8HPmJlXsT
KsnyAfJJTknfL5tBBI8FrljMLby72LCQNi8FKD93wYLiFaf1upl1/VxU6lbbbkI/cXi3Oi+JoA7s
moaJvfBD8AahJETDxtY7Ix0HpvhdGrjadWoepxGduVqufdvPT6PJSK11vN1UyHuUaxA0xv4M0OHF
IMmIZgof3+XKM4tiy7pbrxMGDtbchmXWVYc8j3eZjJOdu95xDcLuyD/QxNiHE54QfE+444SdHwl1
Id6nxUeMCBykCXdnkbgbIHbflTU82Sq/LWwrWrEokbX+x8HAEvUja7yQch966gWuNe/Sle+kA8mt
H45Y8jziz0MNJjch28JAFjK9xpO0qdqQcVcQ7+hwzyJi/YysBMNVPFan9XIKGuBU2mYxIwABcX32
UjqvsrPF3gzaYuNW3oPb4H70uCHTghF1o2m8oS2KTW5xuh1QXFjyL8sRcgLdry4TpOSjO5IeXmKR
r2LeFFnBpseT5In4RsErNpPmGwFG3ESzAigZPwY0vzY5X6pY7G/Ca1iLw/C4ON5j6jAL5YUNM/9Y
h81DJkCSTOowyvrFsAu5pxeMfSCTl9+fF7L3/OYttNVLN+kXGa6N7PiOCR3+7wy1TJLPL+uMDPXE
07h0OxZV5OEKRwwRVxvEsqwxsnqXmfvS1fDmWx8RlQMoiQaGy9XIWsaoy3lQonywzOqhCrvf4eJv
Jwz9xM5zHwu+0WXm4+qNglBulDQms8yIYQD9dgTFwqiu4qUng5aPgoxbfCyMclI+ViSqZEAZrEFw
uPhYU3RyICk2ifJWuJj24erPZ1kSe4VpQiIrtr+Zl7J25tlzOdwBtekW2nMFnlbWTyPkrSVB3jPw
06c+lIzB9IsGEc2LpHWAVWFTYfuD/LJc3qBloODtxvTqcsHDmHvHvYQ9nH5tuOwAT9LosNhHs8Y9
+P3wkx05iSo73cmcLzyMdUwkVPXgi/7M1v6eOskPWeBez3yBJ3QpbsArb0YfEglxfIeQ1OjtYDu7
UZafi0XoTL6uasxEm42yCrQNciFlmuHzJlPZLl4FMEoVD4GS+ti0KAWGFha98vuHXNc0CkJYN4H0
Dlbq4pKsuYVSqYlYqx5kzU1hz+peNEDd4/7c1a6xWdXw5brzpUN5Zib7IIxmRLOaPrFHX/MVxtt8
Ij21QNgZqJcWu/9euAQJFTls/GEOfw9JfahwLW5RwLRbqya6LeAtQOHCBeCix1poMxncsSS8M+Lx
Bv0CMT7K8YnvWGWNQ9uShxdkKcQh/Fi6v5bqeUGhZPrF3WBjRCu9btkGc/BDdiBORzt0Nin+hc6f
sHxgn/U5eEVD0pc70+Wh2FS/eqLX2krcI92w2ADnm4I/zYCEW8fDsbUn+w351TZwq0M5UdbE+Uhs
1TBe58SRuJ0L7b+ybxYDFJQYAatkGYwW5f4klQCjBrncwBLsd2Wh1yd4rk7bnq78Mp4mrwMpl4R3
i5wfUH5gsx6RXcck+xUMgaJJ9aBIyppZjcObSuuAj3MNESdx5nla6L7bOAsYOcObbYqRHXlhr0AZ
v0lHw2TRBhvRCWAQTeWga03E6qyAwqGGU96RsBkySmbA9wBZ+1No8tCKwXgn55Jax9B8Gno6Zn7U
0GFiuqbIALPtR2MKTjKkZ5/bzJFQeqHCm/c+ECautaTdVhIXiDkuwdEQ8sZeujtHefV1vxSvicHi
M6EN2TlLvmsZ2bmTeQxCC/aU1W6RwSEuBAlKWRZjF7JIlLIYcB2ngCQWvyU33JH08Vw4Um4Q6WF6
xjot6OetumBiMYbUDDb8udIOe7oUisZM/8Vqp669ab5JHCamw4y5KVAjasGxoSUef+ARnzd/vYiM
3JlJu0eh72xjuQnn7B3VU7bazvHDOyUsoDSlNmgwczvgQzDWJfvcMN+MJEafMLRHD5DlcWnx1YVm
u87oUrSMA2JsDqEE44hn4oAendSvtv4wJVfSFqSzDZCxnDCutxZJKRGSXTJR5uBWrPEhGe0x9t68
o/mS5UwfXMJZGv+TCAswV0ZlH6BxWcv8NfncVHFqtecM8DQLMEXBEA8omzG7pUlrHge7eaxLZHtG
1//quTXpEn2hdsNQO6W/BB5ZOpPAAfPSXCkpyzak4t0SFxHvmMgX7vy1mJO1m2tyOgy0AvT3Cu4W
ltzOCDMKPF785Ypiocj8ION+ic8Z44BtOO9jX2LAYvVI9I2lWg8xQU1zXNgQTWl5rScJa5NagN3y
BIc2sWv3pfuVlHzZvdfkO4wLZ6TR5Q7bSxb1mKXmxs12Ooi7nZNln8UwrflPGSeQHOFhCHcpdBdm
TR1yOREU8SauB4jHHVx5P+nZ6S2EBIZtvmQOlO3EJqWT01cUlh3sE+V+VNW0pdg64f6d7qtMswy4
SG6T+BCzhe/zdYrhqOH3LNmI1Vx8cipCm2rTlGs7oviKCu6NQ7uybRN2dPTfXMZARp22XjnQ+9q0
X1dFZDRYzH8vFGaCz0BVGZGT0h/OLpORtHhsTazVa6sexEZ6CK1u3EjEgaDDOjzwOevRQNQf4QT4
4IjdaFznRmQIBWrmDt1yYnBXRePa/5+FuPUa92vkwMpokCkmc/N1ys+mL/yvKrF/12KBtONS2oIl
zDadzffqCYISZq8jW6Uvot6kAU2r8630pke/pYdtNf4qRU5PSQBIubTj4UGmejv5ltqlfs5gafzt
yjneuW3PwVbnL6QcpYCylTpRo9669NHtEgQNMfHN3rKn7rqntEAtY5jdwGGzyHfUlGSQtD1e9n7k
sOFwSXsj3gWz2Hsa9Wzix3tHzqgT+uDHUFjuVgrjKWv9R7udPE4TVX8onVX0Bmsc0QpVM/M95GIU
sbrtD3F+DCc3Oztu/BSf0Sm5jz2URdQK2C/w4+W5QDDfuLTdJ343h/qyJrXiLapP/O3TX4Z0axGO
pUI0Lwkuiy0aAFab6eCIN6RsAxr08Akj0HCismIQOHsxYqYVtBr6LOHKvaEQrg7TzH0dqvAOxD4n
cloGZP5BXO1lzRQlCPZ4fp+ROwBdmD+FLDFtMusey+Q2xyF5qunMxiQ0AbOcSVh3QxZF7jMLEc9O
xTVnd8LQtny6XO6D2kFw87a+SELy4PBTB0IykyCUBbvicDMDENyJXKqjh60VVnKwucw0OW1yeYa4
gOaEKFXfNQ6TWq+0UmCgcs2D09kIht29SjkxSiukE81qScMV4WpGwiCav9NiUOuDzNR7vqq0SbZ0
II51YOJR8wHy9PQb6mJH2BFrTe4DATCXYxgU141qCeDCWB16+mAzc/Qz2EOpWNZwrX2L/W3r1c7P
2mp30gIbNTFj8I30XeUIiH5Jc7kSVDWb1u0+GgEEtZ8tJGbiqjOB7sF8WoIZXFUHkKeoHsyl+y60
hjbFZxhK3P8pYXqs/1y/9AuPXl//NDVkgKa2TuQ3PTSZ8dHiAGSWzeGrwt49aRERt8SeRpnDQDZ8
HIBqbu+sxkNxIOWXqQoYJnCTSLoEgwPWer8ADwJHOYdEQT2OLifZeGiIL0X+kztJvzFroSItkNDz
NE+1oHNIkvQxjncTJPitx+z6hsCea1mbyNFfjdmvD4vnkmVkVbd2QAssQ7IMebLcVXXm7tD0E/+y
7EU7fld9+zhV6ZNfx6+XqaVXdhzZ05rcspJF1TeuHdM1tlUqJBPQ5g1+p72F+UfUcEC0GE3LTjF2
ZK5KqGewXLdwUMuEV8CnS2yr89Bn4ux4pENJE8Z03lr7sXTmE0mdzGG84ChccRMuiLAYpJyNmE5K
ztdGVevct5g8CR8Cd7EarqU2CCfjhLL1iTesyu7FrOmfzKjE4lUVit1IbJO2uvdWLYRFN4kQZI53
A0yn7UhhD/+ERTBuEcp20/3gzJLu0DrvM71XjyIJcJsRVXKUkS9GDwOGecIyw0j/qFHNQM4cf3sp
gWn54TJfr1uGvHafUCOto2u4n+j4SjDasmJA2VnxVYmqaoPYuqyK+ug1ZB/RfX5BeRnu1/Md6idJ
aOqbTQcDHR4ugZrlDSzbAXgkY/5Vb9q1t6PP7ZjqMr0pc8ofLYyrxrQfS9X/8OsB3IbGKDRV+rbw
ZciCAvHFybyDJveQXECB1siqSZDv9VZnLGErsraoBYCztGCoNE9k2syYzLIUswEtwaOuVuCp1cxH
w5ERgk7s62XrvI25fzMist9jPK4PAu3wdVPMCKCZfztma5wmN3/E8VudGtt9cDrHua4pguJ1qS9g
Fptxs0e+23PPAZ9g+GyhNKDz6yRJFXUGRgzHRNWjF+cz7WGU9u2d7eM4c1bNQ6g1knol97bvC27n
8IzuSJ5GVZ4m274ru8a9nuE+iKRTh0tiTQUNR04pDSesL9g8/tqrvTEsI8UxLU85NYUhG7bbp5S6
sR/STjNT0mG7t2apDtUI6jFAqQcmhiO8teosbC+gkvPj+9BpsIz0TnQRvrR2iSGETiZAmbtZqbc4
hwzn2SaeQJ1eXfRcje/IU6cu62L+ArNcnkILEapHLFovyTPG9TlEk12VOylotXbuG1RnssuB0khP
frWV8bMElYStbsaNW7ArlG6IyIgP0GYKZuGho6AM9i2Dx6TQAvFcFh5qPydYk7XXSmMXnEX4Grjo
e8Ec0mFGgb5zg2JfBRKqqrgqtbz24K2nBl3DPmTHVHNDxVJsczptfDL1/iKs4qrZWAR3c6BETCRM
wyMwRu/1NPZbsV5fw+gQ8yoCpLpVx9SPK6c0GKXq/pcXC9p1rv2KfeKclUSJJ1m6LWTC0einJy11
k2w5cc+HWcpTU8HGGBTNR8xw3CtW+fsy8S5Igdy7LmU53DjknhbXPBf3fE3H94tsEJqCJa9MGuJc
OsbdlMu9N883dW2tokG7uBet8Vkz1EwKf2ub7UcoMTEpdGvMFxvrKnn3jN/2woQZKBKmJRSnqGXT
ELcaiBdnYqjgY9eCoElucXq2JGiIVUPFW6HKGtUDeM4bQ3CACBey/rqw+Kpn1ncddvmhfgG1vEPi
RYqua8pN53cQFVYhRYEFeWaQGDmrEKn3qxs3TGnPuVx/oPPxMa4zc7s2ni8Kq8xRbgRSJd0tMfQq
n4AJcgHpBIWg6swuUXRpEaOuj2wOwXMfaLwaMHoLu/il1AweWVcPmf5YeqJ46aKcCRo3KMpJimIX
zcAQRCRcbQyUpzCN3JCR7NoEXOiNN6q7UzZjUg57AySA5kUNwFITyTgAUs8beq61trY9kIbenTJo
QA/mCeNNVE3Vs/HlxujTl8GPUM/4BKK7AD6z/dA6aKkMsXendN8RzDSK7qNzT1qSZZ92HMl7N/70
4mwfI7eluNqHAhZRiFrFzywm0F7w5szONZESDGz1sqkH6waG8aaHuVqRuh0q3kXQyI9CkmkAFhiN
r5uMm37XyOmL0DRUZFZ564G7d4uEwj3v9Y7QP+/G8TRaPXs2doNLJF/ts+cN2Ddbr79J2pjp8Wg9
Gy1Q7ACaIawkPkiD4B+CvxMMi64k4JgUg4Za2nmLUe2JrvsIbM3QZjQeqFA/WgSEAGje8iS4YU7w
0Fssdsq4ajPGz4stP+ZCt5Fqm6OX8dbk3HzQGHzLZud5McSzKiBYDepsMHPcFE6I3KUFHc0V/4Fr
8kmQIS8k/1AY8jrsR3IEXMh2Bvglz2gf1+DnqGezLBYXqwIKFvpYPy4ynTYLbyquBfRTzS/HQJU3
SAQRFzGhfq0s6x02Kx+LsAmQYb+7SF78hpV8rGDodUgxQBX9pcdgBI4DyI9KzlcmdqKD6HIkXBW4
gmROz6uKw+JYC2RpJmnTTyJXPDaeCJ+cmKiBjEMgcruojmEtzn1QHGRLze0yZvFy6UXTYOPsPmlu
ySiM4+lgmjLYqKDy0e3m6gFY8xF38rudoxjKnLue/tIuFwFYO2++5yBJ3KGLQLGi12R756LHxaB7
/21xvR+mN2Vbu6J0StNG7SAqpqsC4yIYn3JO7mYyUnQCWbzoNNJVynI55JUJXQQxUdKZ+T41wLoX
eibAlWU/W0PiqyTnNaCKWzTCnsH3WzB0zZM1OQG6UDp6Gq8pOh8NQ95uCXyIh/BBVQez+lZT+FkH
8EjwC0GG737OE6vFgIdzCp4NOfN8RNhidyPgw02Q/lAYkXhhlkGEXZlpYq7pKa8H28E5urGEEM5t
VToWctLqIVgj7cacBXJOm6tg1WyHI2WJb/nPk5U8ohumgTop7Ort1aVg6RDQAM+Y/jdn57HkNtpt
2Xe5c0TAm0FPCBCgTzJJppsg0sJ7j6fvBd2O7rr6FaqIHpQiS1USDT57zt5rp3uMUE0e14izjfMY
58UBaUp50cVtr4hP2QAGpqlFfaeN0XPcVQFqP0JDkklxhUIM9wW9OiKh9LtWDeoGnw5lgcgD0u7v
M84uKi2mqirlTZ0lj+gyqpNudtsCGSlZukHsAVGPobehGVJu4TR+NQIqbZj+057DXr3XsHwJY2ah
36AF43Ob78aZ3aQp2HQDHoTs66xUfGemUSAx6snR0+6ZEAVb1CjBRiBelpTjllJBbe5Qt4M3W86p
v/ZCQOKofOVHFADsBqN+CjS2bBBFJ0WgAIxiVFin2rFSTOyAGvALoTRuv+SP9RiCa8ByGvkNvdGR
NqLIw/u10KNYyFfN4F9aDWVbhXTv19CF9MQVX0zJ5EyWIEAiuRQgGD8p0kRHVayDmJlnEbm7kyX9
CXYpxi9kWAY6L2Dj/duiQjN71HS/5jn3lR+l5rkjl6sjibpyVf50Qbg2ff5a8InQTMtCcfwJWe8y
GnpixazlPRZLQGCVzE5rUrqoCq4WLFo2SckFedGFvgonCqHIoPSSdi/Cjc0YoX76pQALsa9iKpix
5pu6HZFvtZNj690aaJMiOVqXqTlt4oQTQGwQnyJKuP8KqN6Or1LvSHv/0qlXhcIiQIGZAl26RnGH
lCzFS0h1OESRu7ZmduW56Wh9A2By+Ybifph2ErgR0sVnByY8c1DJZs4nvEmZ+4YMX3bTAqOxFs0R
dy+4kqKwNkfxJ5LA4VihZex6Yye1+hcJetZOaQhwRhWgOKHRjqdfPyF5lhwGqkRDf4xcEgkA0pLU
iHAVda7IFtEGJCWqhLGsBk7Hdom4zhGm8o47M9lKycYYL7LAnI3bjNyDsCENdZwA/Jus1oH0LEf+
nn5lupN6gZlMBt5iWZEesBIiMx/6wKbW4IQxiTc+++OmFsYzqShAcK0semjF9DtV2WVGvYbgzPFR
9+X0pYoVrxYtT0nVVxjV42XWJq6S0TmkMuMGc/yViwZtUtmkayMRrtX5b5ikDNr9CnTA7G0ago5S
dsqp0TjmoYOvjfh6vY1P1uKnqeYez0dUPefEvKxNLlOwukB6Yf2IXybeOXMSFahWc7crA8vB6Qry
1gQHoFFZkCsFIWFVRp5R6J8DDXhNTpmzJWRODUt5PsQEQxTVeVg2NFSYSlmLbHgx1iklJkUjqmEq
RtNP15IF1WJARBdx7rlHEFMPXSevPEr/X34ZHYU2l5xUESm9hQgDM4u+RhQgDTYC/zmA4vxm9K6h
tEj451tRoRgfjebboi/vCMA/Veq9ZYsGkwY9kvS454BMa9VR4wjNoaEBp5LnnZgUM2+K635O6VyK
qkOZhzSRsr7ZVmVyysoK1J8MCF9LGrdQaGBJfv8O9i6/jR2lWCuB0FE3d1jdxXaIUGhyYl2seyDq
rCVZQxF3fgPVn8LYyUimRd4cTB6nm6UKPvYHtVRDoHqQIlX/LnM9w8WlkTUa3iS19h02PpNj4KRu
ff4p6vxEd3zn6yLsYAM0cpCbRwzS7b7MpPe0RRM5wrz3BkYjqEvOcqgu53Vh9LVHtjlljDw5KMn0
I9MQcToItzuZ2pKnJvlLHtLstDDIsngBYg1HtydTYI84e9sEhe/pWsvpSJa9MRYYfPPc0CcigEcK
CK+OBfymwxABQA8W7YSEOtWgUDrlw7UUieXTNbZQDjZIKun1mcZcPRoqSO0KfWVhnQeZQqc+j1zC
TUx5gpK4bdw/JOog7UoCv20qruscpvIm4j4UVNBmSFuAdhBIXDussNn9+qVgF98pEgRZJO7z//1R
FhlgEn5ekfqwqrtV3pz++4/SP+Q//fp/q7aelZdff0Mk3mJfXpG7vtwsIAm3KkTnmudIPZ6/lmS3
yFVi/y4GpQaw9njLI7N+SAfyVKU8UDxuNpkNEIqIaBysF4sZYCulNIGxKK2NZLmJkAdwJoMHC3bh
+6M+F0Sm49Eix4DBkssfeWt8J5cpEKRt1BIXUk7+Q9kM+yS05jOfIdqJJYauWENJG3UrJP/WgyiX
JUZeUqoDmei9iO4x8SwJAphvTWMdy0TVQNiW0N/n9a4SG/qMbNqHj5Sk1gHf1TbX2sKNy/I1CZOW
SsLwGmeSnY1+fxRx+HqDCXOQsAg88pZyDGpSvaeUZ6hgEhzLoXPp6+dI5aNkn2WjZ0V8Ixm4lZWc
af2xKuDmwdnclAV3PZkjUxbnbmQp+zryE07W4OEy4qeFpLiPMsKM2M9gmqicIJWRJ5h1z20BrCcp
rxMcqrUkt2e9hl086EQf+k29pyYFmW/GFtOmvbYTFjRXKCXqljA9pNx4QPnXggWhhRle/FBa5JCu
pc9WgfE9MtxB80se7w6KH5XSiiiweC9my0wH4IK9doweQUec+sEwViGVw7VEutaOLv62Euku43Rz
0bhz9RkCJ87w2gaijqQPDGKIEpqknMF0DUNpTt3MCSpo2pMiyiAGZwtQ+kgeXENbjeqD1t1R6cRc
vCdCj+RySwEQR6ZobQbw5NxI4ZNN3xNYzGcEFSu8gztCRsZt3qD9iEK6zaSrj/akUcvLe/ycuiV3
bpIz2FFrraoUIknXhLS+yiRYg62QV53A/E/K8msOFcMtQ/OxLAcqEyVd3GqiNR0vMqQ+1OK9OmqA
H2p9N5EbgcZ0+JHjgRQC7A0WvTtjLn5iRXvShumTWBpkRZF60AxtT+/NoTBEMRJ6zVJZekaWB+C5
y28MYu2kTqSUtnWKnTqc1at+NoWou3RLvrwcULAUpdiB7pSThePrcD8GY5tDiBKMDOYq3S1oYYrG
VOmNIzDpwdOMlKIZF/JN3WbmHv8xLOFGsHY9yJVtBZV5N2h8DIZ/tg0scPSFWDTcQSz5oHf+7I2J
rBxjvzTJcem1U+HTYY/DY1Op/gk9FFk1ciyeDcnP1yRd5puZbg8KF7TzLc7xR4k6pKNJWv9IBbZz
BkETHhXsIr3AAc4MsvHaqrTWa6GNbpVK2K5QV+Kts6oJW6aR3ZHswDo0Cg7AxATjYm3HreRzoVKZ
Ybae+/XTwDUGi2lSP4HSYYRrUfkUgAK0R7HLn9qKJlJJaNKTZOIYJ8QleRLrMrUpX8ZPyO9Tm0SQ
8OmXE1SSkuDJn+gvtRxS72OOiCCNLfPOwkRBvimNO/KqwsbzWp8xa68xmstUuJFHmTWKxF//Goez
fIK/La7H6KVLSRMqB3rrviXQWqyEcxhr2jbSm+HkB2p/attoACtdKocupI+5/H5bDYQ0WVlPn8rQ
jo3U7nHlbaRON5/axLy3A7rIfP6Ajhg50EepiWBXWmdm8BrPLSa6sKZ9HDSGo4+AH/U8Ht1igJrc
dGD3zZ4HIYwFqVlY5OlXTm5U15iXe11dVwW90VqUpqPMuYTCSKKskzZ7F6b5AAOkOMd6DCykPA2D
UnhplRjnmXcsxPohD+KdFVfpY6axHNMBzqi9WqxnfY4uivfvJ9gNkkH22YjoCKolSgkVz/kicmwh
p9QUwIV1HYU6ugCjP2pqT/dk8M0doh2sJnX32Abxvq2L2auagW6NlpyBTm26eoh346L58mcW+b6n
n0wC28EvzMFu551fGTrmi4iTHccpNoH2LReLeUOTrVlnU/1l+jEFN2ysy6odkD4O1qerCW8AxVLW
Gr3R5V5Ll8SG1KqxuLOI4Kw/VDVbgx5WdP10bw4QYiEEKxEIyFR5QgVbBqk+gBPwbltpLzKqTChJ
mq4fYw6bXJpAkShTt5cANaxySsAPRhEf6HztAYkCuPPNwi3NCMNgWo8bht8SMvYg9GOFiBW/Yx9R
PDeAMOQTHEcVNpitpaG26XSdO/2YOxgqpDUuCG4OMY1FNb43ulSdg2kEM0RRjGWbaJGiwmOhrOQg
eprnfn4MKCPgpkPbkiuif2zCIbQVPN0dmQU7JHEA4Yge88OUpSSo7aSrYFGO1AT4kDPkQILljFmS
qdQdTVFKTg25UtPQqYeUYPY1sSfmTu0JYu6iMINuMuGPEJZ7mfxAVxChqqI8C3H5PaX1PUTIzMjC
Y1fSLB81SVnMGRnGnJ64elatTRpoFC0LarWYXw+iDwNCiCfg09bwgNBiNFiOLfhZO/Z+fz3pYW7j
sXouRvojk2jhNely8CujOuxBSyqebDwA4S2cJqRh05VythPCXmTV7w4j8jKMSmAMY7OoDpzMTsHs
927HeKO1nkABCYsb1zoJtRGBHaM17tpRrand9/BVVJDcU9u53EzSnWYI9XqYUOIVwasgWsjeKRl7
U1edp3HJY8Pns2EPfZFlrkGhYi7Fn01t1CdLxq2sNmns5pWZekQDVWvLXzyaerDrzIzNs6wvjcIN
uOdAAFN9oIaaE8IzjyO9WF88cLIBTGX0B8NoXYDfNWQ//eHXxZFvclVnuuCF1bwxUlCGqYaCoNc8
NKn6RdBrnM6dlq47Po8Lj/qoGchx07zX14nIPboSZZThQnCaM7k8NDPXC0GZQFToKmUd8gY47VBy
HTJ0430cPymBn+6SGc6uKOt7S2/BR2jtRo3js1ZMVEnSgCDgSu22+H25C7VBKu2DopP2c09/EIYi
hdDl93790i8/+bOFLE2rJ4rVWaM5mQ6YrNYbEgwM0j/IORNsPFau6lfZVhkncR8t/+HXT3JOmz+3
Fsbw2ILSPZp4eC5962myPUNDYpzuonmFStS89C8Dcvdb4FTbyJHO+Yv51n9aB/JT1RCvsStQ+AWm
5ahPXBfUS8VAUNfDBaub/65ghBsuTeVZaAmF1VJWgRWouqG1kl6D3i29eCNuUi9f65/8xkNx1fmj
yOgl7hvFKnuS8Xmd5lcjBkZkI7LTzqTmEDxc341D5M5HQXSFzVONgQ4nKAf8B6KZrBstQvHD2Mqn
WLGVa/KhG65aODPIA290qsTJv8pbQqGtOhrlAyxo/RI8kVLdVB99eWRBWFAh7CO0MvO91Kxhsyiy
0+F0xTl5RBmdQYXMKdg5lulFJTeG1I2hH3lIYeTH6qMASbHJ0qNp3AThk4+OOM9V7klrI+2hxjR8
VVuEJS2tyHcYq+NJRaZV2+Wu9Krkll05dauwCkBhIFdk7bjgIem2+VP8JLwhJaCUhO1hXXidtlae
1I9U3sviSgH3Hn63R+Vu7WKG6qbL0B5vApqJq34PQC6DAb+K3/r3rF8pl9Axz3y4yVY/R294Josa
7sGte5JcYimQ2h6JVCiBcl3Z1ZAQedw4pTVykf6kGivo1ykqjFV+J5UJNYlwi4HZ4Obs133r+O1p
fmgGB2ZMTj+Hhg/lyhW8/SG2QRdehw32l8Kl2SPEa7pbe7BpPJtplx+yJ+lBu+WDreqXTt6kKHyP
6g4AXd8BvXOtq3gxbvLkyAwcYUuSCsfLl26HN2CmNhzbwiHbm0cKx1wkb/E2HZcREHDjmDbBMw27
3s2/62P1KlxGItBcxcu281rd3xFOrslr48M8w35FUEM1+bPhyPtOkshJPElfI+X+FehqbA4PQOLb
N+wQzyzAmbItyrUUeYPqocRo2VRP1jZEfN3YxnbKVqKyje+maHfcZMedQZGZqep0t8rNT9zD0RJM
wJJ34RORZpbu8EQaWiy10xzkVbwLruNd8OKT5kVb417nZy3aEvPsB86zdJHP/pazaQIg8rmFtvFd
7zObZbChWEJt1Q2gQaEEfYXg8lLvfRSbz51LWPzjwmlHx7ZqN+GSHbcKT+N7uquPxrn03sfQbg6K
V65R5VYOnufn5A1DyNW4oHEpXpbAYpjMazVxCQ0NSZL4iX8g2CCeaKoVIsSTqJzbjbSn6DO8sZQp
H/T5FkE9CnCP6neKLO+k8MWg1NzkV+tDS2z8nXfBpmUCuejW7s0BucNG+mjexIXzZltr4Vhtxc5G
BWrZo22+VFvzKkGM+gTK59Re95BdF0cPUlyywjbJNR02wo1aUdzySCkHiTdAL5/NS/wOLqdaG552
mY1V/VyCgr1yT5x/gC226SY7iFflYl3CeEsZzN/OFJBPfENc1sFYm6vmQyBJz+O4ka9pE+m7cFc8
6C+Da7z5h3ofePmm/Gnc0LfjD8zZU7eyCFWne8JfvirVVSeu/GJDn27fGY/pBUxe5PbCKr1Tt38R
FRvLp+poi6vbaTa4rREjI60bfgLxCGIm7tgSV8YXOs6J7BTzNCCtwYfOCnTDs1Cx1zBoYFVO0E2Q
5pFEBlKdZK4t3/yqfArfBQOvkd18cmMd1+1ESOeKZmy6IhxuI52JWEE7QoTUvjtENQ+bwUROwrI1
LdqHlflQXjCamwUkIXo7e2HwoLgigEZep6+bnX8n+lKFylw/Iogc57Nwlek7PsZ39NwCpeBVmnkY
SKXjtMF4p27ombY2q+5ncDKPJchDR1y3B+E6nq3D/CDQROXEcLQOgXb0vwd4gwcyDqkA0xG9sSPC
rchftJtxNl6DK1vCq7FVvoRDs2H+xVzqKRhk+NHscFM/1TvEQBFKUVt8sNaYGezwVf8J9sjEA5qv
K5l4YhuCLx0JWIoMYMiDq8ijkWvtmgCdAmlATGbHstbmtSb350cM1sIufgNA5D9KW+mh6t7jQ/YM
Z4yqHcFzS5C6za0NmQxcnIG385CylE3+pmI9FAdP3TaVE2yzyY1/rJYUjZXpaANbpkockE2jV7Cc
QHOYWWQIQ7N5zbZNuaGlhKbCYJxvhSMtWFTWk6MglqEBspkvYe6J8ipfB5Dc7XBtIM2+KNNKdtsn
6yiJXrnHBKkZq8obD7pnMU2kB+ElWbcbju7yOfoOjnHhmF9iv9VZU88AL9AudI6ReeiEOQSpn/mm
3dPjzPiI1R2+3TTYcm6P+yUAdV2c8lfrhTO6dKgEMNzAHR3hnTo/clz/SzslEGHPCfGe/oyeZdV+
WCI6PQTGx9pnWXCEi34N+os+7uZ96jReYwcYgLzqSLjeR/4s36aXjKbRB6WfcGfuobSo6+Y1fCqn
dfPJlIPe1e6VD+GRb9eVCMZx+MKM4YEvYq5sYC/RLQk3lnWJh1UnbWXaaKSVCjwl5vRKeRajnW6u
x62WHMChbyRvRqTx0m5alLvmCkaq/uXDahsdAIHinsRg49j/tED4qH3J1IK8/KlBMGj3d+F15pvu
14ReE5QEopF+0zqfHqFW5nviZrn7r6pDuFE/VOvSAc1E2TLZAIU+/a0i2BYpAI+xthFIaLgTDol/
sYXpg2eLL2+PQXFak6gSlJvhQesOeujhxgC8+0O+LOFTGsC3Iz157QKyXRGuE+eNyNae6suATP4D
aj1WfpweZ2DaSGpQ1hookwE0rpmYAP48c5OBzyN7AgLDOSu3Uu6Eok3DCvlDt09bENqrKd/Jj/z/
BklJuA36NRkR/Z5k8kVbmYAuX9FH0kNXyV0o8dzZI/3CSSEu7rp6bFunMW9cJIXuyIGt/K4fWwuK
5sbnGPoWZ1vpwgKF/EmO7hQF88fmIXrI8VTuhmodXLvnpPIgMzJjaNesiMrZkjrglp9Ae0M2/Sft
YVTwqbjcilEG6JugAAaxozjHcQ4VUnQK3s03+cgikX7Hl/7NoHa3Id7krThU23DX7dtX9bFMvYmO
MJrSK2RAIuoIabHDmURdp1xXxsZ6azPPRFGU7QtSCfIH8k+wAIYASh6C+Vp8lW8Lzgb3JpoHk6P5
NxEi2D3yH7xdmfqNt2x6wbuIDSvVgSGhncfCaHNmJJD5oYapsqNMesu9qNs3V7qd/rMATPA4/xQH
/Vq8xKbtb8xbwPFrlz/hQbWV1h7x5h1LzSl5WFhHdLtisvKUGGyXSrJrFCh2eucc1+bvAUm4lEaP
I3W9Z94n5lDMA2xfO0gnGHTMRzpufvms9RfhnF1xyoygFZlm3DqQin4g9py/2dgqjBF7aKrUKP29
+Ixu5dpw69gBitDotZ/MDRlRfH0EdmsX7YiOPn6aXJ8z6gcDX4DSsuPciuGHPGA7f4sqp/7uDhCR
mTJsT6jqEOQ/Aewm62rDucXJLsCba0dzi13qgvQ5mocSL5jJKdgGF/nAySF4Y86k+77YlVhgVI+I
rPKqzySxu4vfNkHBvgZUQnQoajpJ22knAwD1nro6dQoVrCZSfhcgCB3P8kr7N3iTWLA4UcUOxpJ8
n5he+uRL5OF+vQpv5fgmFpeeOL0Xqs4BPEOXE1TkIVFASM3xjETwUSWI6LErCWvhWN/i2+fsI66s
Lx4Gu2rCMZ4LzRYo1DG7jXczWvVvRBzXOwBhVNm/Jm2l3TC00J2UCJw517T83OqZsF0A14+kBnFr
j5p9yMFPJsPINcmTvjNBC5TjLki5S+AhsjVZP3dE3B6K995cBfv0FpxKrlAWZ6UOwc43hYBH9YP+
DBdRDqzmGpuMdUCxDAEQsfguOuePvG3pLL6Bq7pRzOBlcUdxR3jF6wMNlLO4uC8cHq6wT9+o3XFR
SL8bf4+AZOmy34IvVmPyg1BUtSfzGcPuR/xTb2JaettyrX76BxOzps+djzPyqjhaj3gZqeuVh2GX
NTZYxHX4lcX0sLgPbUg1ZB7Vu3jNHsV46cgfWPbr7oXSR1vZpD9zaXCCB/VReM1c8VOcXHCGoIGF
c8J6iPCTr7x9J3RD/ayB62MJd9rZhnw0bMPeAdH86e+b56Dex4h5t/JBcIxdhs0tdCq4H+YWuPir
RfbJyAzly/5BQi+APd/hAzHQSjj+6Gqedakv7R0x57MJIwT/I8JP5iqKUHc6hJCU1/EPq5+UOjoA
n4+JAl+w+u5LmyMCxyb02ezy7XN3CZVD+qW9MDofo3ffIx7ed8bIsfbGScJf+EVvAdGFNT9BxC7W
hoIUfqW+CQdxU2GUX1uwUBxWf31P68QJiSZA6LOOt80uxAJ/lq7LYrOIxLjDGVvpXC6XWJMOg0c9
LzhNd+nlpZJoyzuUfWja4jlnY6zeUrTs9uiqJwYODym8yPvwG/ur+QgCNPqJb/0nm4Bwldz8Nb9N
mUeupX7xvXFrXFmjmBTGF123g3KYdqCCjFdS5oDMzATq2ONrGzgddBBySRVOaXa45UTsf6Mc57qO
9jb+VrlicDJSIfSuwiP2KvGRVT5YjdgtjjEemFtxKt6Ro1tE0dkIAwi18x+Da8h8WvnP6TdjuH/h
CD1BorLFS/TAciSz5GA5W9Huap6bZ+21eWZ5DB+JoVxF58odnrm7qsf8ILnGfptcxLXxUjPbKgSl
hcviyWKpvXK2vvdvw4ZuzHN5R6BGais60l3PUdqdXriww7tsDiU6ycppXJGWH82+J2vHaPqoLxVR
vIEND5IlY7iZL9O4t5z+5H8O43PcuELmaaJXkC7Drm+3G+NEWjtXv8XhwyVuwMa4El+XCTRC8NqX
PwQiyJtZdTNOAB15HpvA438sPG0/ncoHVkE0h9Zu4s3WXv2o7UaPb0A8KOuGhuAdj3G4IpqYkgSZ
fwV1ITZKmlun5fiMl/Aj51gWrse1+EX0QNKsWcCfBRbyRbiwKjfGsXxvXrBTyFw8pYtwjzQ70Nqe
qdSpnoEIerBS4PG0Zna/fgJN2+NALS2nIfbGMWqmNOJ9DE1vSxx2QV+TFGi6bhK07TXU8GQf/fr9
BBFWlrQVQ8VK9o3UE9BVs4/jefJBVWKYUub0RUiVxjVajc+tN4JMNGzOj4EJl1eldlbFuEsizl6o
lFGIDt05EePKSwl9dMKyx+o8MRmG5ZcY2Y3d0dnA4z0ryOCagyqNHJfG4v/8Mpr1sVNL3Uv0MN2N
5AGrrcqBMq3Tamd9W99FY/UHC0g6cPqioAiLPmGdlQI3lV+/6DNZ6ULg0VygiInAmGTHOuL4EJrP
iCzrTVhyMEf3iAWRwrOK9xQlByXaiWhELb4JyTmgYjGUgYloQML6XJ8GVf6SE/Diebxwr82Lz+fd
RRDc0DJ1TlFx5yLfqbMt3N1VMH0rpX+EMC9zhA06zGMvsS43TBUR/zEPolPlDXrljMy3me1xvBgN
MQYzVgsqMzTO/PJJbZ4nFfXq8nNkjjAKo+ZLiOObBUq9HpvHVpgT1kjVLsb0fdBLSqjT81QKiteq
0E973ZUm45xMwaYU5JPCxRO2/2MuqVeD3LmVIZMSQHAoUTIKIUX+xae5sx5a86nsZs1NAtRA/jjf
h1l+4HFwgCHrlTpR+WUK4JSMvnOgPH+aMuGalh/i6AvJg6wPTT422w6XFetMmm6JfGPRGjeDOIWn
WsB0ghlj8vyq83oxiOwFCgYzwziaqTXu+5xDJqnQrgIdjDbQrHqWJX+SO62Q7Wf4qwhxBjR4H//o
89xpP+pQK4hEmHVJl7paynFhSfLCwH6Kq5DbsGTa//X/ED9/IteAACqLdAqKfPv1v/5LU00T8ZKh
6ZaKO5MX/Q3ooo+pnPeCWW8GFT5EYYEp6NkvZGKomoxYl6zyajXelQpcScKo739/+f/kuyyvbkmK
aOp0iNTfuDnGqI2tVhg13K/hxx9VR2wCSgcxVQxhESgRDkS1S8Qr/ffXlcAO/cfHlmTFsEyN5pYq
L2/sH+QcsQHqKo9STaeFnI8ap1ite5ExnCcdL/wsoqbP6iM2vKNuoeeknczNtlC2qjXs/uWtLJ/x
9ycgyQRskHRn8Y5+ewJSookT8tB644tgEeJKAAshfIdwsDfCQwj5j/7kAoRh+I50z/o7ARYz4Xhu
0QfTvwwH4w/vRYa/pSimqsnW7+9Fi3xJFoqIXjloYJYHNvgFK5BO5XuIF80XTPVfnoTypwEoY/Ew
sJiIuqr/9iQSOnZzWQpErOeU+4whuxuKhk6Sk1Y3w9pcvn5Dat/KksTzLPcanKjVyNEeOQAuk3Sn
EEOAxDgmVpALDJh9viWNP+QnLrZbHFd1/WSiASknlKltxuMtiT1BWklZNyctqVpHZnv5+0P90zOV
FcXAImsu1KvfxvUUqCQdJEGzMTM2QvLYoORUw79Mnl+D9PeRo8jMHU2Ev2UY8v8cxCNO56m15HrT
19oNNs2lz4z9YFD8bpkxJSVYY8gvc9mDY7D4YTC3Y6wd8X/AORzSix4yotKmPA+kUJiEAeODNtVv
q12YJeVbWtXHeQKgUeqVJzb+WezCn6LOavfvX5b8H/Qs1iBF1jVZtEwJxOcyRP4xGS1NBRwuK1wH
LI6mgVFAKwBx2NFqmTKe6VxH2QZY8HaE9iQuZWXTzev0KZBguoYJhBF9/Cb0/dtMaoCBMBeUAFrB
PARnP4PX+/e3+8e1Q1Fp3C3MMVn/9d//8XaVxtILI+LtMrLsToJqg+HKnhfslJT194SW+uLpfxu1
faxQuwwQwFGTWaWm2P7be/nT7FFYuEUVRT3C0N+GQICwRBLMqd4kGt0To0omZ6GNTCE1oUquvEBj
PrU9LfaANsYQZl9//zL+OH0VS5NVEc6bzkD87dnhN/nvMTgiKHJqSabI3EeIRKe7CWZzJSvFqllm
Hr6sBCDI8nB6+Rqb1JUWnMyITQ4b+/hNABRPGrG/3cbSd2skFFyDY5mWsHtSbtmEuZJ3futD/wNO
xB4bJQXTuN8tlKV2wVD9/YNJf/5mTd1gN5ZV8z/WJTSoDCCx3jTFXusosesKrkBUa+4Iaob0l2Q7
S9Y2pXAeQ375+6v/aV9khC3EMxHgnvLbnqCOvtqpGXvCtHB6BEoTw8I+74fYkwLjHms5BZKh/ZfP
/KdVSxUhJqnwfSDZ/YaTS4gL76d0qDfzyLNEcPOmm8Xb3z/Zv73Gb58MfLKMT5QBi8jvOOu1p5rZ
vyy+fxyTTAZJsZgXNLl/H5NWDKtFbpkUleQqAy2AiVXEGhlgWpFfyNOm8KVGa63qjvhlLpiaaMaj
H07TQ+pX+6juj72IP9SUJTLxUrpUBhWDcArfojJw24VJSiTcBAtsusMhoTK6AKMC47GM/I8FOGb6
qDT+/sVJy1T+n6u9IoqaqYDnFC0k+7/tKapWdooALGgTIE5ftWzjK5VQchkRFERyppnRpHfc3bQc
wN0EQkXXpOToW0KR//tbsf70TiC5cljVZMn4fdGpdEM0p1KpNlX+IwQ020OZ+rXRSvRxJ8IuW3+v
AKwIlf3fX/c/TyeoJk2EdYYOW9/89Q39Y+G1Aqmd6yStCHUJHUNmTjZ82XZR9vjRWHSX/Mm/v+Iy
4n/7zvl8pmZgnNcU9ffTsdVE0UxUAe4wFUJvjDKbo+xLWcdP/x+vo8qixANmNVeXT/6PT0buAeay
2ig2JrWb2Sd3CRI3mOp/OWuayp8+zz9e57fDlqCkOtmbvA5IilawVAfNN7d8fSWMyAKkQqWv+JhG
xZbAu5F1u3xV461RxTc+PrWGvutdwVo0V0pGMLi+lpRQdGNOQquZ1GjCN4l1UClBEboZbSoVwE0X
UDMi/xH7fSmSpSAjb4EUjqIXuk9nmYgq/OAawFqWZZ9rfqxstaoJ3Ll3iyzMiAunQ0cMVmFbgYoA
vmjXYTF/4jMXtgMXSjyTA/JIevll99mbIvKCJCTTucpx7YzJ+2A4XE9ptS0sZCs1XyUDpQTYxxJz
09A6xRYZknTDx7gzg/B1yHQR4Sp0HW1UL1C3f0SYeE7i08E2NJMa5iwZbq1pLwR/xvOZS3Pl+VRY
C4sGeK9jt4kTxAPmGD5F83wLooe/jxTpDxsTB0pDYzEQUYZpv5+W0nQWFK5pBXnGAAHkcLj2aX5R
Bvlq1tYH1Yh+JU7JBTvPs5XF58YKVSBNA1b/QxFpuylXr5jXXzSpWktheZ+F9E3SycqUlZaM91T2
5imksFPpcPyDp7rXiVcM/c7GlOiNBAfVDf5qI7lga6NLpYZPRU/rVAAIqlgf6TBcNVKv5ra7ypCh
mx7gd/y/STuz3ca1c1u/SrDumc2ek8BeuVBLNW5kq2xX3RCushf7frJ9+vPRydlYpRLK++AASSGO
G0nk5Gz+f4xv5DREMve2rsK1iY1QmvxCnBLHMbSrsMfLGZ8y3TziJTnpsnvEMhfUb/GY7wxDexsD
besroL1NCh1Grb+2ubYtB1qPEZfdJ83XjKKUUtMakjTiCjwLy/l96mafrBqnfQxt7e3j9zr72BTN
CfXtqukgVOjI+WTq7qGSexZtwbZWX5u48/yBOU0zXww93+Gz2KdRfjOF+n1gmXdBAhsirL8oU3GD
2wXmThh+Cfvka02C7FGGMHn8QHmQeXNjts4bGeZU80X9XGBHvE86om5y+MZTWzxwBmVMzWD7T0bI
lYVCd6GlUnyyUGU6F5OJn0Et1esRdTQYsiKox72EXLq0XeqQWW1toGi/RQjYkWTUyFlUbnvSDDRB
faP3Pnkv83J+MYEaumOCm3BhebiXRxSqLF3Xl1nhgQNBnk7MtBLNRjXCENHLtbbWkddN+pVS9q+D
I39ohfrY1ChrwlCY66Ir6SYKJdj1cvhkEdN+PXUYnNBU29Y1ARXzcm6vg7FTwtYm0RjLAPWuUiCV
pfGCuDw4+EP91c8m6ISOnnqNA2crVPpdS87KJ4vaDEe+vETwbVnPhCAHkB3Lz3O/HBMiNMYWvKz4
AhEg2+L/y5T1BzcEU8diiIfxkKeIEw0Sf2eahpw952bnIitO4aGr9g8rO6TYCSjLD/fw/qabwleQ
P2Es0c1kqbsoZ/1ariZbuTe6lM8SSR3iHGwtk6gVv7UXWDbSTxbPazMV5yPyX1WL2oauX+zDmkSW
aYKnCkJreyt1l9Z7/QqDatGl9bnq83Pajkh/jAlYTPH6+5H36w7anFdTzQEJ7biWdbHPTLoSd5MW
Y0cRtJvwK62GcTxTrdtEdnXs9exhUhAP/f5Fr4wpdu3grh2HjZGh2hefuGyKog26NvWKBMknWsIy
aV4nuwX6Ed9ZPjrpHI/c8JrFzgkV9dvvX/5jC/jz02aqBh9b10zNtq3LjVkQpWVuphWpd5Y06S12
jA5bR3pHpu9k3sWpfeowB9DetuhJK6AteqoTVWcuBlU8161xbudvE/R+NzZ4+ctBUDEpXsfxwWhv
wPjt4wKLvlN/drd+nSZ44xw62LRbFm9/ntL+tv+pLOrWdpvxxjHdhwZu4Em8xZjwQVB+cjq4NjAM
in42l4mdkHXxUiFSYV9IN/GSBK6Bg8MjcLaZ1d446LyxjHGilO7z72/MrxtmPh7EdAPI+TzZXG67
zBKwpiIISWG+S9zytRi1M0iGlVpqXz4ueeJna1N3PhmPv25fTZUjuaHOm3Ve+OIhsBqKGNJ3Ek9p
2/2YdgTZJXeRrR5///G0a9fUUil3GeS3cFkvpjC2XUMU8be9ILdOdscZnkDuueDGUll8rRTjmJj6
JlatjYAtYDbMsrWB06oddxGiQCBVxFoYhFYp/mcj68okxDXQVPbvQldtToQ/D61B0QfC/LD91viA
pih8NKyBOcA/ykge2u6rRiDhwo5hRGmfDTVrXmkvn8d56nMsIGGsNBevzQJCAE0oE8+1gEuYGP2o
gMBaUJ2Ceb3odxKm2wKDJrgGSCQ5Gcx8AlTFGfmKc8Rb3/kTIVHRzQfwVmgYAQUPtaHhPR6yBGIN
KwER8zz2FMw0vV7hjEMUUrb5xm/yh9TERD7MBJkP6Jic8zcD3CT4xNLZ0Xb+YBkolVhbPfCijx8H
iOfCTgL6hImcUis4uL7/Jhtr/5HKMhXqbIonZ1oY1RL2MUiO6Dt1PZRvA3A/peg8QFzuUteqVwDP
m3I+Bnwy4OaH9JcLK9y5NKMJ17wccFMMwzU0mejGXvnmx+jlQmttj/usRo1WAUTxrXZf5JBIME29
4c5ZG2Vz//s3cfXhInKA9oWrw/+/mEgys2LzEBSph6cTSRUfW020s3DkJ4e2K/VGRrBrc+5lUrep
9f08gnG7GXlZ5anXGzSd0CaKFmQH83RTdXu2UGeYB+jBwWVIwyKtTT/WfnfsxfTZG/l1pzJX6DXa
RILiJ1f/5zcyxSo2YtCsntbAvWj5ZzXU2yZ4TbLxxZqtnB/5NpV1OxvhM/H9//2CcxVMFnRTqOpl
RY7HwO6SkNlsTPy3+XrX6Muy2v9kstZ/PSRTBGNmpM9A+V6/fGqHJsm1qWDGsBNaDC6c/0Vapqiz
nFMyEl1iM2fFhvSiznYXvWSUQ54n8nTc6EQZsZdGaQ6Rc3LZ8s7tu8h0nzOYObpP2MCAPLDREDh9
Pg1fm22IoTA12g5XyjLCrgUIvy5B2dnuFXK9lbJ85VIuiZw/juqns/7V66QbsO7AXohfOjcpF8mx
qX5543CnaC1I5KR8bSmbgoQUKGvS6HubfjcBv/QKuKqeHald7aMcAczvB4YzPwGX0wE3iiavqRmE
k1ysc26rA3gKqsTDZIxLB9C/APwAgZLwqiRC+4VJqpDNfchugi3ByRXNVhVfHWGeM7Q1xfsQYF2J
ss5r2C7FLJCgpslonPinc0ks6gfrxnL9m1HqZzFQzCgZDKpRvpoyeXIN+ZiVxas7qMcSUD1ZYHiZ
6q+1sNZVQPIUNspXStWUIN3zpFUPBrQmwq9m8PB7VNBsD0VmrAvdPuIxfugMEDClUx/C1gBvQeAP
wZG+4wA8tZ/ziGMuw15FcTqoYC31Y8hwWJBhCmvn28f/duyMkFqucllRUQmL77H62apqXr33DhVW
5j+8fZdb+9pv5pJCxspW1fsc2JJIun1Pk3M1PxB136MPCkfP0kgBH0gK40rHrnaO6/w1Duofbdjs
JtU8KxG7TNkzYVd19QiL434y655tqbtM6vBH/F1zQY60IaIEe7zH4eUVsMiSmTPlpDbKaMV+6xhc
orSaZWege5znYsPhWyoEfPBSJW6dDidBETzIhn6Wo3yyDFzbYGiqyTESg7c7H+N+nhVTpx3iCICI
p0htoQ35QzD4e1L/tKD6UtTjq1qi1fHTk1uMn5xx9CtLkMZkOG+aadYal/t9XeOpNrFve5OvvYFr
ewH2/+Ro4bpy88e4/NZqhmd447s9G8sshDvhi1o4x8I3XkUnH/MKoJ4o6fqVc6Vq2wwIKHQ/31Dv
wVLlysewTne/f1avza7UtDSb/T77sV+O3R201aEOisLrYxRtTr6rWuo7Wf9YJ/luKpO92jsbI8Sh
hUpzzHlz6EgWvdo+phJ1hBNinQnvCPX8EQ/mSybUtwkWXCy+aNn4mjTqJ2eqq7dX02hL0ovhTHe5
+pqKG0e1aAoPO91tZfc1oqGnQJYHVY1OAZutPB3WYxxsR2F9mit0ZWPNa8+VZ12zXObqn8cWU14v
G7NibBGesiQPngFmHnlqtlaxspT4EWf9PpzUtzJV36hTbyC2bfPev7X09hFr/iKRBN62wKcNNb/5
/Z28dtjlzXGcMdiDcXK7mHUz8tcAznMnJ1m8gBvbjJP1EltMl0HoLDifHtWc2lJgWbd24O7NIXj6
5B1cOVdxZ1TXEDYHLHG5DSwdM5JZTnWpGrvH+f70tusFDRBz+WK63SPh1k9FZh+HRNwS3eui8yhi
44WkwjfpBCeCKF9yIPsKkbV4ij95Oq8sx5qBqsY1TNakX7rzHXxLMiCrHCV0y7m6eLes6pw2DKAo
qE6izT9rBl8bLAYxW7ql6TrHvYvBwsjwC72Zco/qwKYmIK6GZ7KAvLoq7fAxDkf+z+GTx3m+xxcr
L/161TIMOtCm7s4z1N8O7uXUD7XqU7zCsfw8oWMc8IY78gb90WeFb+fa3f77a12MN1eJk9g050KZ
Cx+riXwMphqkLk44WvRaDQUANoGs0TS2oVrdTmXhYMIRBzG6PLT2Csv6eSb6ZqazCejn1eW4Uwvz
GVB9RiefdBJwS+m0LefY3N5Rd41SnrHEhiD0DUmxForEwTmUbX3+IB8j0cxoP8LmK9/NXPOIX/Zi
qwO7Ek+7JtR2Ve6s86K7G6O3QHfWbpOjpHP2Ag82JRed9EBZjFu1cg9l3d26GdAXZdzWU0P+c3VO
APi0ClZTDKBpd5N1485ocalV7V9xLM9dw7sM8tshh2CS+dOjldIp0V0ijQpM2svIAWGTku1bfhe7
cA6eLUwX5ouvvhBl8zVpbEIM24UyGuMSkLY7rDqVkBwDIs2mwo/2Qbh0+SgbE5Ukbjxzb6MJcuKg
2mQDSmk1ey2RZlFZbMjBkocpGFNYqDnriF2R5FMwAsELbE2DeE/hBtGeJxgnKK2WbRz0CDdlD5sO
UFQ/xgREtMlDm7FJNFwTMEiqpvyJmbqPLBFWgnUbDk64hSyEZJwK9oIQhhdyNgdiHIxtTiyQUMoT
GD08Ooz6SeQnUOcro2Q/5qjDrslZCi2ocQl+4Y7sIDd5d7EHOVFzFr6YkzHfu6g4BXV+UhqJlsJH
82RiaS9+NEJ71lN8i3lSPMXDDpbhwrHB3dI4eHaAI/klJm8gxW7ohRZ/K/FvVEKtWsABRmhtpLKb
h8RgVyd3dA7CHjGR8ibneQBI+hZ969ZI4B764bGP2pfCCYZV3o7b30+XV58fzXE0JgcD2crFgdWu
mkqONhOS3vir2mZGJhdzLEm8QCVkjva6ndwDH/GTefDaJoX6B6dXxBRolS5e1gpHGCoBocuS9o+m
urd5klHPzz+Zia4uRxY7TIOOLW1E9+J1TMRBwOvd3OtH12v7Fk8UJPgMty7VlAI53aKMwpNb6zcR
sTiV9vlO4dqMz6Lq2FxjqrCXB0e3zKqs7C06Cng40grFaYv+vVfsI//3LUIBDn1i4QfTA5P/OiRa
ewUS8ajWAJIFxUdyaY9S1veJTqSWsA9+ptPBsoAl+wTR9JAzF5mW8wg2vhek+VsRyIc2DPZwxQ/u
2AFTIG2qs0hKb3Oq+QFBIQEG4qxvV2Nhn40WDFzCdNmOc48wVZZ6Da00HGenkzq+GvnkEdeM6NtZ
agQmZ6GKkP9NbxKEOR0GfHK9CCmPHqryVIsCDbuJaUCV0+t8NwvIYPi/hmQlYvuJo1SSkdFcjuCz
4lMNbwlyLzuRbz6hsP/u2IXMGwYcvZUWRBRquvhGsEklqyAGp0AVqskcudLjjrTyGoyjBkI4Jd6Y
yA9SCBCoy7R8x0gFmFSFzT10YPkRRvSBSaSBNM/lQILpiObfKWUA3sHFoa3BoaD36HT2vlExUaZ1
sGgHPLZd/DQlJfSNbBaJ4/mMfF5gxgr+/hm8tl7aBkd0F70bQ3V+Rv+2XkZqY2V50uXQD+kx6V8y
Oz2MvbpNNOJq/r9e6vKI1pXwhguQj17oQFLM4Qvn1NjBJC57qXzysa7ukm3OVehSkKNxnPv5c6mV
XhaVWfO5Eq8JSdML8nU4FJt53x5r41eNxPQJJzu44U8+5rVdD1UaSlJstTiHXex67BpZQZ4yvQy0
fSGgZxmWFylvndA9aCX3l69/f2Gvv6JFJX8ONv2l2gCcGnULHEOvjmsMYPUZqsyr5o/PRVq/S9YQ
qE7r37/kx9Rxuc+a9bHUOlErO5fin6kpofqToODFQxouTUIOOzSOmC1dgkbVejFJ+7GBzUQWXJ8+
CnEmCBtBzMgeoe7nVl+Bx1yeFBaqBrMrPtNMsiONpq07Im2wlALqBMkjTmYdEkRvFLp8THHTzi4d
ezkR0Rz4pVw6guetx5VG1gC17UMHR3fFs3KIIvhSNG8bUokf6xRjnIQJl7mGV2T6l8Gt7nMlHxc+
lVgEzatQhtCEXSVZ6eQnUJvtcR3P7vOqAZqEAJCQsGLJ6TNfwvH/GguoExZwvN9f1aujljFr0Aqi
NY0G9edR2w8+WWmhm3l9Vb6nIwHHVFL8aQe+7lY317Jdxfgdp88KmdcGEDwgCpkUdM1fTgZNp4xh
qduZB6H6PZ64fe7UvI6pfM1mDcZQlye4P+fff9hrqz+dJxTv6vzPx+76bzOP6tYJgmTIhwlLSAGu
Zumi05qX/rqw9rHQ7tKiOs/7k9+/7rUZ72+ve3l+jicz7QpLzTA2D1tBVD2coea217Xnuuj+ne38
U7TzP/I2uy+iXDZ//uFeqVCTQmwjEuNYyqxwUSqXvSDQg1Amz8jjh2Ho+lWEbD2gGqvXqSTGpfzL
IsyN7tO0HdUQL7uAmUHdUONG+37jLKzGM4K3tIB+ZNvDXRwYJ1iVQ+YDODVSRH6K9hbYeLEaE1ie
b32N0UiudR1Z3kDsXgNjMIwB51jTF9mCNJmSR+ZG2L2QpzZhvmNPiy0at0mDW5vktucPc4ktYpXY
J2x37m1S4EaqFM4bGvjrBScvCsYFe30lPxOz0WAJoe7sa9ugs8i4kw1pegRDIqVa51b/tZvMnhA4
jj2atLbIvW59O4Dk3AO/JNOEJVjCmEiWgQ5DODGGk5mG+3nfXNXGs2BHPDSMDSIV1kE4PJvBRAyW
PMdFe0vcQ7l2EuUwJNa6Bz8bKeFfylSPayuUezJm5a1Vh6RFYX4lofeTJebaQ+POAdQ0HnhaL0Wd
aVo26C5L6uolp6vCeO7AUUjVfLZK60DD91kSUfbJTK9fG7wumgzcEA6t4svxxPkyILeQCcJOnVsd
4D2yW19fac2ygoQbzelQ2tyCayLXs/2YSMPMvx2iOPaCOHusW9qapU7bNyO1Q4//yv3yBb094Vbd
NKMlkgMsXngJLUB1sFnrtMMCrFnQIH7/DF5xCph4LNB56Ew31CovnotAGVM0lSnMIz/boJ/C4a5S
8R5q7dbM+FTkbxHOjqlPGeGvJ0pI2J7rIsweCyrkAUZExZXbrmUWlvkjqXrot7A6bUktwIkLv51I
j/SpMza+bQCPLyFeSoUAilSdo6FVcl+jLvR+/6E+6ksXayK7fUubN1OC8s88Yv42o7n2KDKpG6k3
EHFfUVQHpSbOsrC7Za0PG831y1WRgQ7PdO0cwlfgDJ9j7w3IBpF5so0SjgFQK0UoPpmHrgkxEG3T
Opp3Cc4vhdlgsKbS75hsSxEe2yh9VdLqFBYYoy0TI7Ik46SG491Ywxn44104yBuL1tei8zl5ysZ5
6jdZmL/LhBsFpR6ZW/Y+klbg9PyJNhcHQmtQ+5jKX59cU/XKDIo2AqkAAjcaO5ddTTX2A5uyUYY+
uyZIKcHv145MG766J/kZjQhXd5iKaNeHe7cHPVDEyXTjqrAb+vBNHSv9jgYa3e0UYpDhz/mcbYXq
TRtfg4nHZUy/kw+Zr/tc3kFHhXtCsqJbUuPIbZ4WK+qUVQxXldxOHrYR6rglogcmKwCVeeF4aeKa
pO3mnKWEsS90EnKMkLrw3PmCmxLuAagB6UspUHTdzDX13/EpPjw3lRGiNXSVtVqVKE8V40FY0XOO
DGlhtKa26Ev2SkIRx8T94fRMwXbcvgWWuvItdjN55yFkW1X2N4il74Ef7IcA9lMQW6vAKE7zetI5
X4jB/DZvCmVqPDd1fdba9k2n19fxdRfpGt1//rChynPInr/vu51bShrk4QFqfbcKov6vG181bl1W
g8CMky3VQizpdUVkiuuciEPm+AgRkCm2g/lVSm9KZ+7oqH7Li/HHJ2Ph2lBAkGaoiFY41F521Uaa
CWkjjcwb4iIFC2kswPs+ZEEzbDnPcX0i99SZCiGe8/yFzybJtE+UJVc2LRgEBTpza17RLwu8xF1X
VTZv0NyC29en5ZPtgBju3Iprg5zUc8dqPeEjXUSwlj97iq/M/pRK6OlQxmWHeFl9z+mxt30W5V7S
EiJZ5rFnFjDMHED3K6PCXlVgRjoK69HiGdhkfgg8tPH8siD3OZRiq+fxrd9W+s4Y5wjAzgVCSC6X
au26dvBvoGWuCEw6R4LgUPYWW3Y17Anr+t+r2H/9tC1q/vXffP2jKAleDUJ58eW/zkXGf/57/p3/
+Zmff+NfNyS3FU3xl/ztT23fi9vX7L25/KGf/jKv/p93t3qVrz99sc7R1Yyn9r0eH96bNpUf7yJ4
L+af/N9+8x/vH3/lPJbvf/7x+sYtgEaM7fmH/OM/35rNrczAc5Hov/7+Cv/59vwR/vzjtqhl+I/l
a12g4H298qvvr4388w/Fsf6JG9Km/WJTYOLgzkDp3z++Jcx/IkGh+6Bqpo0Fy2ARyuc/++cfhv1P
9Jx0jCwWJwSeNr/VFO3Ht4x/8qN0TTgsW6rmWsYf//dN3v97hfv3/eOy/Ofrv+96Dcr7LHV/Xwox
zTFK0Rmx9dUQYhk/L4VOMlRZnTaxFyHF3NpD+cUSo79VYfPnpd6eYsMhMifu93mmpVtVBhqVUdV4
YK9dLpJsavcWedBoNe2HUqlcEl91AN6Tkh/BStP+nkzrnqKpCMru3oaMGCDZfiwAIpND3mfHpi3L
Z6O+cQniTiJ1+kZHIAc42Ve3uszLAyRMLIgxhEUZac6J9AdSmyw/e3SSdpUE5Kdz3GRC1pVxg7FF
P1gcUIibhStKurq/0kPigUskqpBNmuGHdJWbUGgK75zyiZnb6AYHn2KfNvYval2vCPsYvkZADZRK
WuuSrf82zuwCHShuxip0up2RFmzqg5Y49w8F01ii5p7klwZxDYQcCU1HUAmyVS38kgcUlKx0m2ZT
xum5uB2n0+iH5q4T1avrYK/BDLbVqiHdZJEljrE9hdu6VTZ9vy6J4Lw1jOjZRZq7dmxcrZBwj252
7EQyHho2kz4X6wkRNvO5DTzQJfbARg6gWF294vj4rvSCaHleTm1YEpOpIk8ISPKi6laEIIeU7PqH
FmX52tEf6cAvo8DMCEbV4ESYTQEm6kjcp/sEwOKkulZ+H7TDi9/TrsuGFIRTNhORa+wELomtEBOb
HkyKq1FPGTrt3hy6h7zutNusxRBiZ2m4BRszIVVQBJA35A5rWSikUtec8EYp9H3jRIRtm1hk/BYz
SDTl99jLEelXGiQ8843nqPKSODM9Z7TVu8j105VPqEyTKH69JqR7EGFzJ/RMXzpQ21kh53nT0gca
wRKqCjdnw+liawK83diuWoN9hJcRxAlUqmxMV0pctZ5MKGoqpRUeNJJJikb9Xirq6I1BZZxUZR90
QPKImYUM0roEGPBHl9QWjbVU4c0aIJMRwRLJ3hkRxFN/3s7aAuZI5xr3ZM+K2dVPTJqRfqsNNTmW
8z+klx4INo28kADFg5qkjHuSUtzG2Gd+Uuwd92FKHf1GRIN+w742WzXskVaRGT8mUbmJGFl74WOg
6eNxL8D23pN3tbQrYZ8GYyT0LUT6bRNWQF+v5lxY5unaVSMKKhXlk9Ich3ty1ODdK46zVzrAQiYU
O9zcziqclBZ0+fiUj8Q8EwiVLh1iBLYxZEGb8vAi9uNpq88mMmO0yd8AWaSVcbs490PeHii/ficr
CvxBBe3BIpssF3G6KgiCWopK2U5OjVNxeuhRVFZVCZ9PzSj+aPPHH5FqoPCvvUGBKiRRK2zlPFhL
X0Z4IWxz1WgQL8YuAZnWJ88qRPx7t9Af7QAeh28YN3ognkKEoRS6wlVDBPais4PiJSu0rVM3+TJn
Br7h2Xm2ZBAxc+HP0dLpRCId7T14hSyY8YGTF04CxYD7mRfpymp9Aiokba44plfdqlTfceELYl8J
FVBNpom6KG12HAOwiSiqbmIj3KJe+WaC2lgVooj3akXu6RfFBY1qRu1NoVO1Guta7NyWrF3VkPtQ
ROPKAsuTDzmYFbOgAI3XoemHbq9O7otwZbSdZvhIbGUIUX1ULibdN6EUX6MY6o3qbNrKKG+CTOa3
tjsMGAwJ20udMjxiWqS+zrkLrJXmwEO37CWSifZOOrV+MhP1Tq9kfid65zRNABsBjAdM4JQuKtdf
ZKJyvvfw+6rC2pFp9hT0BIqIrBTrfFWAMN6NjW8tWi2Jdh1ckxXFeHdN9SbaRmFI60pXYi8ule9W
XPSPpGrcFamFERCZuE15YhmndbFmHQJbVhunfGyf1ZGZX3tXnVC/Kxn961CN1NvGxbifC4eUO2Sq
28AFvhW0Net9R1O+bvSlWTmvQeS7T4Y/+rdmrYFXM1Dzl37vtZRhF32cgTbMFHTuyCg39hRvMjp+
91OIeTVG13rnGMoXMnAORBu0Xwpn3eh0LhaaA35ai7uNKumoRm5LVLLeIt8rwqOV455U1CnyssQc
D5VIXtJIewyiQTkIGINdkibnevxRdv5dG+qzcUN5yZz2UJYgXydgL/tE76FMItBaEoY3rTN6M+TA
VfWtHmZ7vCd80Y/fJjX/BnICkid1603LTn8XWDmswGCEUxXJyHMZ8Svpu/XJ5ahjGm8BkYlPVVBZ
3qQG95GgKNUmggb/mOjLfoweBjWptnnNf/MYsBiM7IxG5Uor3e5gIuv3oip/8UML8HuSAUtLwm7Z
CcI5B3bS284v2w0gaX1rh7pH2E9xblMoeHlD8IetFe6doM+t0mfcOLUjlxZxi0e3KiV8bPa8BF71
a2fIpl2Qq/0KRSLpxWMe3PbYDUkP4wClEXDMIe0LfsNhH8Xa/RRlwbI2beuBmpoZEIZqFwjlpQ8Q
rEXKv2WlLld6Ch+zr/S/9HF8zdpEexq1g0oM7ROe5Qc2Rq9TDge9GhsXWm3zJejcEK6e2jbHqYKp
nQj6uWNPwkb/Ujakoxnuyq7KYtm4ZXKjmxrYnnkhccZ4Fwog+2MMZ96satWrKT3RnZMkUyLkJFez
Ktchtb57N02pveuveoWqMOlVbZeqlXHUEyPaxBUrNSJlzIhNLrxatuqi1mCp41sjnUiwrLc6h6qs
wA0Nkqg41LoR74qMckubjCS7psLjcV/kPtzb9CH1J/9QDX68lRqGw7pKNLCrgBBl5x6Mqth2fQ27
1OrrvWPcBa2pPtAGGZoyOJhatMcQVuzKRBpQDZVDN/jTBs8FJ+6mbE5E1JB55fuzNKwllCebj1eN
fezycG9XYAviEnEEPvz3aqrYFUBeX7aQu7EarUsOhA8BfR7ZKNa51gAsSltd5lqlboQMtopTyGMW
fyOlIN8JOb7VqlWsc5ecqhDLcBiJ+GaYSFdAn1fyfghRojYLSK0Tqb/lPi+6JMi+9bR+Nro6LQme
EOAmdfU2oiiI+5euE4l0KhStxlgTF4HWAEdrVbTN2pCzd4zCxXISELQK0d51dsvmMQZ5AcHJ83uU
bk1NoC/4G7GoOz082lbx3pK1vgGnv7EpbC0a08x3DUfce0NRnntSHQ5m9SgdpXjEkD9vIxK1oE2i
PcRZrm3UCuh4n7T5S1etEXMGgzLda1byw4nZdpigkyocITeCfeGqDMp6G05w2hz3a249KKHZ35m+
+Yqzst1mk6eKmWymxc1J07FpSYmAIE03FYefo0opiabQIe3Gv3DXhEfpB84iDyYWBQgVMEUlhbo8
Sw5SK1dt5I/rXCsxYNaxvM/Yag1mH6yDuCUBY8qOGVeR5HA0I6YZpF5okKCsQmxY0GvSNlQQnzK9
aRZKMqleVljTUncSUHKdKg/gJ9BfUts20yLwRjF+MdGnbA3dP5MJENH7VyNyXvu7kL3bIq+nXV62
WJ0lz7zkHdk6UPF2r/uifnGqkr+wKru4uivNfG0E/cnVIyDq5R6ZcYHO3vRXLuLHPcF2xbzDrmKb
CJq+nVY1JeKFb3fDQ2ZCQJ6lsa1V7kSXsXaW08Pc/VCjcLwpIjotwTDcF+SYkKyr7ZrBNHbK4K5R
hcMAVNiE133RrLsmQYRLv51YOxujoBEdkxyqaEQ42CKUjnkrRdey2tnTllMXNDXFwOwYKs6mEbSx
4nlFaZLuOatjopjmzRDvd1EWeC47WT42UQsMz2/1uwn2rU+y1NGZm2FtWhLQqJePzuAHpPhF8Yaq
8ynJzPiG7+/pCGKwScjqUhI9AyU61Wut7yhVmGO1/NiU9U4/HOMQNCJRQAiCZewe1D77ho0aP7CS
U9Zp42rX5Wq+cgjOPFrockjDs9euM5ZrYVfj2qVx5qFxpeLTJeu4Ilc6GlLrsTZEtbJJM4Bxz3xo
kZOk0wLsH8B0aLc16KuPb0YdjQmtLxdTVo7b3Mf+7VrZQ+AqPLtMx6GtkkgVIAEeO7QoFZvtTWvl
kLL12d8xuTvFYOPbRuypFWD1iH8Kb8gYlZViRtvQ0D1Hihs0Yf2SvwxCVO3WYhT5umi/dTo7LItz
wAJ0yTo2h78cUYoVHQ6kFzL5gUGMB9Kg8e+U1GWJE1GWWGmAEDfGRDRzHUHsIseZ5Z7oJSXbp263
0wNwhNQj9Nui1EgHLKrQ9wxFZwiE4PzSIH6JE+K6/EaQij1PA9y6dZM+xXYFKX/SLViTot7JKoFe
SlKppCVF9gmIT10PbmnZ52etzF/o2O0jzNVewIZxpQ/M9f44hMQ0DY+ZanfbQqogSX2j43DFSjdw
YFHT0vGyNjpPDdXtKIFJSGkPH4I7iJXzSLBuS6zfxCyatBkLuA0C0fZr4gKVbpvG4zNhN9qtj4p6
mTY+wPp5WNZ6sdB6o9tnSXJTjuUzgcw2ww9WmMiN6FDm49cmA/XamWNxiAlx2oiGfIB+QmBWRckL
Pn9z0blQLpN2ajadsG8sXcn3Vl/woPiFs0ntOEAhmtAmMaudVllvmqg7LMm5j4UZC3oepYo3BH7P
utoYq7EraGE1hHtx4I7ESFqEzB7HERBi32lQimJ93ZGWtw6D7gd4Hm536i6sCsyR5PC5DBu6ZG5W
CWJliOJVex61KEO/2I9KsKkrR12VSQ6YPenEqggzYzOSQUxHGrBtQxPK1NxwFTmq4yUlvttEI9lW
i4obxTQwx7NbMSOU+5pJ1OeisX5ExDX4akWjsA/0LUZKcFdbVwM0HiZzd4V5e+MTy0yc3o9m2uEr
j7ypGdwb2E3/h7Ez221bWbfuExFgU+xuRbWUbcmy4yY3RFr2bbFYJJ/+H8r6sc/G2gtnnxsjCZzE
lqmqr5lzDoR7TRM+9olx6uZSHoe5cLbKd+abZc8eP8NFn5dO0paPHMIdzJzGXpNH2G5f6Vz5BHie
0NbG9wDZy6mz3fE6tNcm1wdu8fGScB8dxJ1t1Xe8LgytDsrZkpNIJLvG/zJ6vBdxx1d7cyhhL6cz
9Ei5/goKsv7mHozu3NGEFUvwAJnQevVSz+EnslbEqTFoL+lNuT2aW5YMJ9Z0hKJXAXP5Mc0OXlAS
sl3LE/zDuSUAwNZ+dcobyIqR3xChbPmSDP5lBQmHngbGQp0f6qTID2iJZip18iwXt0EDOnbkUszb
sc6St8ySB2V25T4FRb21HKqdtiE1LFwf2OSx9QEASUcwHlRY3TcFqYnaZyV2aGGE7SFaj6z7FTgP
tvmQhMUXbxjnh47Z/YS2ZV2G61KPy7kGQ74ifXxlO1NLUpjRm7iP9B2HYmyC6zibhEkb93nOWzlT
dJle4J1UmrTURDWHakbqa1iU/XuLjBX4ZMR1CQEK39qulZAz8sGejoCT4rrJ9MlYg2erlta1hcYi
FQ2rbq+dVe8tOYa7dq3drcF1cCLYLRqUOLObIzW4Iam9hpL6VwaMj5Sdt3F+WqxHRTv8mJf6oxoN
+dZjFTOm5vuIOf8F285HUhBwnSbZ1z83VlHBFJBoWS2rb/btanyZGMSslje8ZCXnizM4j6W9YmMh
EOHAIWefOFYo2Z+dlK1g5jC6XwDdOyHf27CMJGLVhzqf7Is2hY5amaSHloccao+Z9bEHqo2QFOt1
XcoNjYh5DA0eau5qNrB8t7PhmHTNIj+FhR4PTuZjbFgO/ky9l2prOepkdDcipZzrC/bypZX+9lZ/
uVaVd4QPK28zJaC9gPRS3Wdx9+eMpJQ3Tpnug7liNiVIfGqK34UYzEcXYyFs8n7DgtU+FRZQ6HC2
GWJIM3vydiJUwamfSaLxoJ0k/aHOtHGSSPvOMMQbNHjhuE/nHmZr2xrHPlAvaLL4+ocSbnM9HNFT
NYcpYwuMupkE5SXLHyvtYnsAqLSBabVEhKeI74p1Qy9OnavlhwUyRBACNG44yS+inrNjVSSU+MDR
8BmHj2b7M5jHwzyD3xkk9ksIg5/kF4yHgPkMfE9GASm321XW1s1cS/TNim6GykZf+6+BWBFuOQOZ
3E4TiyRpH+racG9Zlm0Lab5n0+h8TY2PJDEUMfdujCAsOWH1SM9FUAEsBFLlSXFikEu8UxFA/Mk5
57nFja1hGAxjavPZKPBWATSenrQ1nYpKM811gvKlUdCD1obQMLebd1PCM9veh7WOljc3Hxhmgnqj
ps18kuvBELSi4bAwSeEvn2cPl23hej9sJ9Mx9NzmIkTLNFK/Qu70L0JDA/Tdh5B72bY0oR9yJj3f
g+vih4KYE48M06meC6hzQcK8Eehk3fj8J0UFkAblYpTqco6MNDWO4N3SDSJd6LhlQtLtpJONPZJc
43bwaf5MLKZVNRsCB1mr5y0glYoVP1Swet8PQwnNGRC2z1t9bZmVw2G+wn68sedC7u2JJzWr6Q3l
OhKs5B7ZGvyY3DZ8KQsrfOkEE4KZ2UQgrtozlsiyjPA+ci4QTXonoK2YGoKkf8lINTEo7h51Wr5L
JBQxxyVgQeYMz8xHonYmo1Wvc32aqfUY67PTahfn2JQaSJzpxIu1kO3ioKHLe5Lvtf2JN5l5oUIt
XI35u+d3R1L33nr3xzSt+j7hYB9pmr89yO+MLBl/BCmVczaHJ2Tnfdx2kMU9TWErm+q5mFsS2kcf
BxLWhGoRT5Q66Sk178yGLCs22dRKUEsGCfZ4G6Kkt73TZNhhpJQVuyl+vzEcyBaaioGIkc0Q+A31
EXcFS+Yyko0E8ZR7ke4M7pzFus61U+8Do/kWGPad9JkecruNuXGwA8BLZ8gQgIUFP3cEAxmVFfeR
5zFUSH2NaN1/8k1ItNMQzcp0CIZnbFxWNwMakVPCRbPuH8yfc85osC6Xo+1PXTzm7ovJCGU/JslX
o5+NnWg5JhXAK4r7FTEOE1eDTzKawowDlR0XXE3R0GtMDpN5oQJx9loMKvYl+vlAGQMMFqM9uqrf
eSPXly9VtgmZXm3yAuba6qmLSqmq5yzYu2QqMjaCcOu0OlZpquMZ6XnAy8bsFgKAP2RX2gqoqK5x
cGrwRynZombhPUnllQe99s8isWl4KzBhRp22uz9fZzmRrE92KT12NVaRSRyiEbZswNvHQiD2nMkP
Qs4yHympOVxb242sHNNSakKK/zFyaMeeXPq4WFZ9qJfy1PcQeP98SCnXEUGZp6VnOKg1idIQ26Zu
JMZ6Kt9ZQv/s2jbnLEofaumNcZPTOjpu9dtv1bpTqZK0xYHPnAZKO/Z7AtcX/6Dn/gf51dyiJIEb
5UMxhJ9r8vEHRmuvvjiSCIwQ0pexf/+QlgRNYxOxt07TdLFpBJAxagKLxP0R+fOBke+4Cdm/bA3k
17Fw2/KQqOmhtIshhkaod22mv49ZiA7bLl986qCIck/eJcvsJUR7woiMUrbWNA0THSGRdnvdlLcG
lRE2Y9BREneopzzSaLN2P/G8x2tdPyzB7BwodZ055eFddiVN1ma2S73LVyoMowm/p331sxXrYez8
17WofhEuuzdJjGV5wyKDW9LjWTnBmZNEmqXZ3s7Mt8T0p9gW4NWWafmKcH/akHlNFVgd5GxcyQiy
TkunMVeQXBhlxPkv5qwQtM/ooRZ+ED2EMGcVW2Wako28UHEwX3lyuQJb91EZfRN7oqiRySXnVqss
sopuPTCf4OFJ07dJTPaXdsVGmZX+0eUQIHvMV3sUo8AVuuVLiCBg+2dHssp2OCNY5/96eoA8bj4Z
AULRoB23BTi/jetLI+6sOz1htvem4Tux2Sxvtp69HWHX8DMCorubID2UhubMJqbsY/HsjO4xJpBZ
bJ2SKTcTqwW2NOsTehkviEQWjneJeLpDpFXvoBw6xNegcFJ9jHGjjxfZDXtazdtfz6U9j5ygDtQG
4X0R+fQ4LP4r6Uvu+AYR9IYMNNmsqv9GxIBmchGqTdN4F2iHbrSq8vdsLlsRjsvWMwDCGCRMEMcb
nBgLGzjtRxIAgL2z1xHOsWt8Ozb4y5mNNktIfsYeuQT3yxhtfEtRxEOJJ5sZ4t5T9O0/KFNCDzaA
lNY2N8SDrsSNiWNUKZLJDRF+C+zuq4kch6/pPJUUwN7LLK9rOn/FR8RR4Hc0OHr6MJruXf4Isqfa
8tTOSB7MOxd+Uvem2v4ymPKFXD386IxllunWBWpb2/M240oAH4uEWYHrutuE+zr8Ug7ZjpDhLxmf
GvuZtdNOUR7dMO+4fjt91KtxD7VP+945sd1QcZ3ZvMQeqTcbqdgIKSrelQlZ3x+yhok2S+bIG3Ny
3B/0SDvYWwsQxaXFrzxbkc0mqd66dh1uaVjh9pT7bE3xq4PJZvqe3kobmqlqLNLPZPkkjI29coUv
+UvK+InyJRWoNqdN6uh1m4GR37RrCNzNM83YJ5ShW7BiSzX/LFwWgLDCMjg6dwgqK1O+exjBHerr
07CKYza44YEM+q3ljfroLFWEs0McrfvZUyF/wlEsYtV3M1M02zj6Bswbu9p7RdgcJ8293fU9bZIT
/qwzENp2ulIz17amyWf0xXwgMhDsEEoQPuae/0FBjK0i6S8BB0as4LFSYbvWMR1S85BbjsRqsXyy
maDFKMgQcZeU90ZiFhA9VLqTLaS3qdYiDru+hk1kPkwJKULUk8zwlHlAFBWvbpbEdU9ZPfuwGrx5
fq+tcCLQa3nr7n8tSSUXXs9Ph+xiKgTYGVVyMTl//lx3fz5097Nd5EWzK9zg2pvZebYzvr+klZtB
dH0sneqld12O2MShIG4zazuJdMdZ19Or2PSF1UQUSETys4j7hNc9S1fe2k19QbVAoF9C0Udq05Np
8k+EaQwC9NKNa3nwSt7oJa7tQHeErLBHG5uBpvl+S9+/8j+/0tW3KQcq78sZFkZrfLDAbCOzqd/m
Z6epIo8XtuskThQK345yhvEsQAm7kYCGgUCKCZynf+O+0jt8YLewLcSepnSNXVOxBLAszGy1/xjO
1hxNxfRu+/U3lXpzhNx1jQwyDujxEKtboQNbi+rE3YUOx7PTsFRDg741KE/jsrWCOPGn5jTgrRcY
nQ/K0m+uy53BcQ4RLymZx4clCfoV6et11wMgCQIQnBUOnSpMuLoqgEWZMYUxSTO/e+GehMscc16d
w597mwGWOhmS0BfjVeSoGu9PSuAk5zT1SD4SN4kO5+BLP4m6sVyZlrFF8KflomQ1H5JiP5sey0lg
CcLp35apSHm8hycEkmeHidBZmNlucQZxc4a6ZyMB2q/2ZiK16hEhgH5NJ42Rs8d+QQ0auMOwq0PQ
RyJvfpMqwjQBUCIOEheQefUe8E7qVYclYVoeteiO43tpKvu0ysWPGu3wk0unZifMX1L3VE+Eokec
dMkhnxjm6QSXAy3gpgzkcGEiOiQ5LYsMjomNSRKowRxrNR+qCqeVfx/MOX6b7svX/p5O2GTZM+cE
bMmKMYbLZjtgst1ZnIxw50+Qn5OdhJlWgFbeMLxFD1+bZOQBsB2cPjm4paxIgYWFy8ROYAs39qp2
zZMZyH2TSsYFdfCZV0F5gnlNLuxyIaFRnoc8YJqA4kbl+jJCqI0oTKpBfUuK5rvJj3jjBXAGyWwg
92dg/6yn/mvj2V/BjlfO6J7NjhRrs/jeEHP90C5g48nm06fZBStIwy6jhs4aP3wWGdOttfWJjsfi
ltwUoQmPKHfsHfdjsw3L2eAy8KctlfNbSMQnGPCfpmUcpWUDQ+vQwvRV1JCCey2Ab29Jgx4OVg1a
JSWL1Gdhe5SLOpZTAojD/ZWQdsemLT259JLR4KH0D9vfA6ELH2HDeEXWJ1tmYC0PfVil5PgjIdSi
EfvVcX+FnSQdD2bDBgkr03u8LAj4N2R2B9GUdycH8f2ObyDdm8S0RsIl7Tdo0ID7fhmNoQ/RYyZy
PhHeGw/B3ZpDUrDsbPojhAFpsXXvm/kkrC+5rtKjPd7MCemOAWBmKXMKPJHypooaM/3mULDe1yk/
vLAMtya/0YW/WfN0OVQjdIYpQfSLO8fbG6nmDV6fiJfUbIjw6iSLTpk0vUCLT09IsJYIJYN8UsV0
TX2571AS16H1k/G9ew0UZp2kfxxXkD5T2hkHnTOuU4TXsFK7WDTYbo1hWqbpgQOqOAYtiYy00h+1
Ot2TBpJBM5tw5uKQhyGaJLPtDonbHBIGQ5xWVClgWypA2WQBJKE/7fx1OeMvuuO8IS8NA3wfgWoL
jMc74dvtth3u9MrAW6PR9cej7fi/pscVPxPzv6FOMB0JmO+tV7AsX7eQZlig7ZNCfLWHV8d3hpPS
aBTyuSAL3p9R/qD+2Jn3gE2LIVdLGLNXNs+IK4K9X1YDC2UkDHVwLIXBdVSSvUIkWeiCMWQrQxuv
WDqOi2bfqFl3NeI8m/duDYVOmx8Kv0rPntl++LO3rT2MEJyCfj+xIMkLRO+scZlZcGgYgmWTLOvv
oR6WjXn/wtwuxNyxLA92k4hjLuG25Jn9E/6G15tnw50hOWbla9X11nlpoRb1Bv3dVGL7BpFgcM2h
3N4iBxs2UL+johjuBLX+RpfHJW1WfdTl684Sy7bKSVfDe2PuB0jtrgFzsdZNlK/1c82gYOvk03d/
cF/WcZgIOVLbritOyYV0nZqhKWsj5o5RFaqTOYAQE/MQt9ImYwu3zKiaEKUMSTmJZnvowrQSIHXm
kteOTP6bMaRhlPF0dKUbsxitoj6B4CsMgj6s5uTOZhehsyRizCcuPpXWD1a/ToTVzNnKAjPLas9X
syjq7XyjwxlifGpwJe18L4L1a59DSW+TfmToNX947WMaSjzeHWRkDR840L65R3KPOb+dPhH/1Pcd
XYKjPDyzCDYO1UD4KH9lXwXzbWiwDbY55BF5/1e0Z4p9TzhbL1A5jW3lMwo6FQ7WcrwD16Iaw5j9
jbcVyfK7NbP56DTeoxNAPqaFQKpdYjm38TgGZQuBNs0upe43STKKo0KeV1fTQ9oE1sYRE1wTntau
7/TWNFoWzewttunK/csgZdOBek2N9HOwn5uxWb/ceUs8UUJTWmvbtvZ5QeK4xHzOdNJk1utrGGBm
+HDHvW/Zic+7Gtv91HgfmCNVFEiim82ZoOWC5t61s2iW0GXM+v40SBCKeWVHLlDLQY/rzjSLV+VZ
7wQX7WuARZsEmWhgtRnvuS8VOsQ9Eg3adJ4PRGSOfHayIDuzpnrUCA/JefXyPRFVON2T9yxsk60a
/X2RzvnZE0Nc1i5wHab4o/QQxihyAgrq/9UYtqvFxqheNJgikZU7dFnXnuitxJ+Be1o8NoEY4AGW
PRi8OifuTZOI1i2fxdOsxA+n4u26dM2XbuzZ8k7hV6K37H0WgifLqgUZnHUfQ5KVutJaNOQPbO5q
sIkEolzFREDtuv6MS53VI/dyyCqMej5/S1yvoPAgKKRKmXOa7hjr5v5OnKmhOfsyVsH3Cr031TSe
O+8LYSAgpO6Vu3+vrv98+Ou3Po2Ttwhv6+ZdGxtLXzLkwLNc11A5nftg4c8H61+/+r/+WV2wdx5p
PNewElui+Zo4aacmngr4mOZMn7kQArQPhuDFpCUs22RBbTQekqHUMXESOv7zq+xfv/rz23/6sz+f
8j9/458+RQhY6Ux71FYKq+Sk6cEUyyG7ZCTz71JrnSOzxRm/LMm6NSTjmWwFDU6qstDiZ6rS4ZIX
ud4lXulvRA/1NSBXufPMZi+QI0cenyUmZKajQ1AHeLLC6uLAnhgIwtTDdM+0UE/wyFvKNdnb+3mh
JlFhNl+0AeMwq+/otAWGjD2yqWTM4bKq3QiVn4nN35DYqPboWCK1Hhm2JV+/WqUVPorqN2cm6Rom
x5ySC4GDPehSiEAb2/qWFg4u+0SCKMbkY1gFpyQRl5qekOG7FbeJ/RlwdJwSb9vMztfOTq5LmkB2
p4W/L7ENpb/bnWedkxwSIgwzi/CfbbVogBrZZQgLh5mhg/hxQlFkkyNg3ytKLzHeVP3blGH9oq3P
0SLsSefZdjWTL2kP/aYET+XIsYvbsiSzDzAZOBVbgEg8lJ0S+0TT2eu5/bkuBTyGhWvQlG/GgisH
tAes4aB6olzYBXREm8zyy11uqVtNPsFk3FAROVu+qS8aehJdOmkdFslktp3/kAwoQIbm834Opxr7
ZfDaGBkRhRjdtgSsjFBbp4uz1p+B0i9zTeFgujkVTx1WaHpIrRNpeg7IQDuQo+7GOEHceFKBG4s2
eK3Im6PmpaOb63m8j4vmrT8vwX4ehqdKKSPuQ18R6eJpFsM/e5c37tjzD7bSMeJ2LhhkPadMYHt/
HM7tfLHZVW84NNWwq7hotnldZpsFHBYu9vp5XUgRJzSO9bo9bYcJ4JhhzX7s1T35MEvd76TbiFPB
uqXMGadCsTuUnIJ8dczS63o5hAPYT3gKpyALcfyH7W4saw01jR5varuS/cGd9kuC3y5seS2sFMaJ
8Nd3GkXM3aG1S0OdHbtkiLuuRPM9W8c/3781XMhCYIQym09sy0lKWTw67/rdL8urOzvXQqN7y95E
ggooIIsMWQKDZYbSN1VQ79iMn/78Q6H74Hh8T4Zm5Jx5xn5kZjBlg3dEtwHJe2UWi1EoRc0XJPFo
2Id6DiEcZhPWqMU9OK65sLSy2aq35zJ3Oc6eiqaI21rx/07M9MFZppjJDTeJfTJhGSxWKRpXuv8y
xD0zEaFOLyh8iToVF+LSUb5VJWjv/DFwrfdxdpvICZNvsrMenMI7jJX/uTbVxzzgLcxJ0/F18ukk
RHLhrFEvE4H85mqC9s3I+3BZmQlHIHkmGE+q5MPqlbn3ScmP+nz5LLtuYePPPGoqjHKXFAk/WDMz
X1q3/2XW/mHIyuKmEDJszJ6Mf10ddCnyW5Ox2VJr9ebjuH40Kup12oedz0aK1XRQXOqyOJpGku2N
VmSPxeiFp7nJzUNYM3XR4qGdQ+Oo8oGN4xAyEupdNN7ZxVIW7cw3z67Kh2b91qAvWnr/NjPKSdk4
dog69nLJnqt7F6V97P32im4hYPPA3hFfUaVfg4o5R6UKP5L3rUPbhd8L3AeouVSzs4Jqie374ze6
jOpDycueNispelKdM7ujvgeaF5lUpBG+6PyQNPIpSz32Vl3xXnSYWENdNAQ6MMlf/ZFbrF7SldPP
5vyzvDoqUnTAymPrsMy7CvNKtC4hgZmFm3L8c8tmE27lMJ9jR836rw9hB71W28wNunx4bKxpAkHq
PQUOoqAKAGW1FnEy2iZrhO55stzTeF9o/PmgOgQqrmkAsw2StxmG5AbfQQe1IVc7Z5p/1kTfRUGI
1Bmw2JmSqS3vN0gJ1dROX5uaQhHnhCaaiVWLp8jQFPcPazsxIgSnyJmfN7Fl529rx+fWcuJW82x1
tuFRr/Xw087LhuEqfwcFAI3V/UzzTPs3BuMRQ7V4EwNIeh4NQhMddp7T8Bigb/qEfrbQd8hdk8zv
w32D3Qbk75q6/IlcKjtNQWdeJon63SeEqUpz4w29Yr0mRD7aGv6zIYhh8Usyl6QnuTVn9gBm0UZd
0AA0TVR2Xo3fC/N6Oglx9mTuXcKRlXazWsOvoNs1UeVOaSS0xa3ifGjFotg0EWO5OsgvBEk8MD+v
DigyGuoy9Vjz1Q9h094S3/0+S+clFdn6abTtOfT1/Kt28sfwqt01+xxqdtqr4eZscDrUyUEht2zt
3jBFRsXq6v1UMMFfsAwQORhEod3lH7YKPx3tDj8X+e6DLKga85qOwqNb0u5WNM7vxEeMWrQYMIsh
KHbJZNMbNgi2HLwoWytLM2beya9yFeiowfpmCzLAtF2bx8VHIjpYawg1Egl42A7BV4sY5k5eR9O9
eX2utu6QlicZBPug7r8wo2JxVd3dAvW6Rxn3zS2uYs6z12awGKPn7jZnqc87g5MNUMo3m0iZM0nv
NUk+jtpTZXcnN0VUUrbtS4tGrktMib5YEsnu9TeNbFSEzvQjGAMyMNj3vnZZFxdUtjh/b96iRrhs
665frCYucitBK4Cwa+m7FAeMhSmKn6OX+d0pDZjB2suv0KkemrQ4tKUWv+0+OwWkZRL83Xr7nNSF
KFSOe1GBZZ04CtVBoLB4wfNFn4un6ZebHq3V6I5Ydd2tn67qnGYujhllXQcXqTZwn9Pse96DrdrD
Anzlccqc9ao8lR1KO2MEzLjtMfDM5xG5NPJl2TwSzMp2tWCYOg0mAW2Vsj6lveb7vLT92L+vKf58
qOkJ4/JdZ2P32JRF91gPubcLOqarf/2WQf5BjgKCGLXKIlZ9DcbsI1vweNW4sDlQ7RvJr+7WCSf0
VH3e7Sqjv9tEQiMqszFKDNfnvJtL6C4jftXEG0+jLz98fy0fUvf+mndMbkRpiYe+NL64yg53zAGa
3Zj9tnwSDR1veWMdNNGjrughBWppl3WwIkiEHw8qR9mViFyrNZaZmzxN6AGcSsd5tpTX4EV7JRIi
CAhR0CoEEuFcRUNj7aRGjol5g5LYFsySOkwzLYfxEQhmsAsS47+hGdy/J+ZiGARqFBBpCZ4D8+Df
vPMqS6qcCLLiCMgVE88q7cdpNOPcHsNnXq69YjYVl8JpRvKYhp0nFsktzuZ/JfKN0iBFzF4teYWi
pXibCEjjnq/sOC9z44h8pQax44Fr0Z3z/61QTpXZUTv4Fbni8uiRkRAvlPAoBirvFQiLxPtBSqlT
osNvLRv6umWuO+ZJ2dHuks+qcfSjDPviZCvn0iUraLh/fQjqRhJAqF5Tq2evJaiTJhRw5uJ7JPor
2e0607opP0z+S66C+Hu2GS9j4Fjsu4QfOLyUf4s90hmGiNUe0+Oo/Z8AF61P3NkEKDiQMzHdeEw4
pvxj/egWieaHIO8tY3znhtoRkHJVtSclKufG/lVefLHu0SxgYBE19heG3S+8cTHjKP/VXEjgK0kx
RF+SXuey8La89nLXet6PyhpkjDg4e7axISK5yL4CF0ZTNK/1m5XPzVa0gsGpINUL+Wfy5FvqFMxL
f0YSeh1tfHpC9qeRvTP1mbTeAsH+/N9stf/oUP1PfyohnZSA5IZ7/5l40zgqaTN0AUdlQy5v6mnn
JfLQ6ZZvt7AXSkmXVPuhH8+TiZQ1m/YFz8BBO4qgAbE8JU1oPhD/u/OXCtzl3cBWkIt2dFM33NXs
G6OfbkfMW7Dr53X5Us/502zWJJTh3N4aSf2JRXx6MbQ4o+H53783/t9//Oa8ewopcuH/wFc2Cy7W
ZlqRvXsggpGXMj4lu9DJvxL5hgUybXveSvwg2F4RDd5L4p2N3Pge9PDIp5YieKi6oyjcCmQ2y1b2
p9MGy5T5ZQhdvfWHmlE3j9VGri3iFTa2l9Txq3/7VelmTyTjjU+LKmDc2+X4Y+KI9MyleQcAMeyD
A+KfOcaVaz2trWy2aWr6n0lXn2rBNq6ZzTdzLD5ze8q/UN2oA3jp4Ch8Zd8qhOAbtEgIMfXiIVE3
3pn6eC9YJaDoFbnYDfQcUdsSLtmzNzkulXfynC3vHOtsZ9chgL7Vp1bwwqUXIy1Xke6r7KELveyJ
ZpYDIcFLORRzcpZ98z5Jb/o1sexKxPi1VcsdIoEU1HZv44SOofSJiLPcUbx0zPIPXT03cUBDvTUs
jKR1j5zPV5P3QRzoxRpW9xdH65HpZ3L2vBlDbZ4km1EF6WuRCJA6lus9YbPDcWHUR0yXOfcEM8hs
z7097FcDi4rey7WTn9jeEI7LE+9d/Ls6HB9sUhoaMXEd6aH7gPUcbkJECmixRFxkbn0cnWE5EJhi
HKfCJou0HZ1dRZmRJa31+b8/hc5/nkSu7xPTQAS1aRLXc3eI/1sYCgue3HDw5B5DBqZHE+myw2jz
0Z/eq8m+5n4CJDwdvB3DROCZVkm6Vl5CGBY5HX+gx91w3znmpv29dpnzCnZ3B99kT26CZJ3qZdmu
IfYOW+IUUHdV/ToGG5/woahemEHKIdg5LcFBY5J9ImxDtMF0NBL1+miOfGYVaCLH2FX+l2/7fk+x
NfoXvhppoWvieiNTzyfG6+9xJYbbG6uy/ey4+u2FQBf7Yi85FI3KyJ9SV53rxq6PTdq8tnaITJ5k
/Fc6mouhFQ3mINVVEgarJh8Q2OKmj0ZSefdhpYNMBs9yN6H+TusJ5eBdCLnO3yzcfxuHaJspLYov
vIm6bchOrBzkk+dksd26R8bR5b4iWmwz+L27rewarLp7kOy/tivrrP/yEvAN/8Nr4AlYBfg9mD7+
PYfZn8wORzBhGJPdETZbpcGjGhz2ZfaH54/j85p6Wdyn+Q9foN0QefeucwJACRnd3wM7d2kddp9V
eRkn66VaSlTMte281n4KJb2BBsQlcnb7YXoP888EmcJ10tN3EMzm0e4XfG6GMN+cwidUx+OdJgv8
Kkt7GZ0E+T5r7Kyt3hoWb5c1H96NdCT/KimLWBqDegn9OEma7lUxEdr29dwdlWqvVWfqy8AK+WFO
l6+BKSdkpvVedgvqcNd7k0vhXkYwNBfOy49K5ObWsy0eU6InbuiHnAeyBp7sXrm0hjX2EG08KlxF
0ZoKd5eDUr1IVjXbcbFJ9Udbwpl9khUt/2RCPHKJfLp1rnULVNeeVT/cHGcMHmYEUbeaZrALVxTH
6CUP7FrPRkuupzUSexsoFzfFGhwUOaojsb7xqs2cIy94di1VHgwPDlM2pmKnDQSp2BTTDix953fB
g+1KA9ES8pcZadme+cdPfwnNHW7qcoMFrIm0qpJrVVsXJg7VoZiqYdcFKIllkw67nPZ9Z1p1v50D
H/GdZZT73C6bq5mrI5JT5Hs5fXmyMux2rZQ8z0wXZzTdcuMZDM3dLEh2Vm/ZB4AGHAVvFFfUfxUT
PSPD+Cy/u1bH5GtdkHKt06fpO/KwZohQcEZS+xFJhASJJIWpoG8Y1ux3X9lXdJuPFpKti64Zjgoc
pgHCnA18luE6VCrceb7r7OaFgUu+WAQyTQ1aQB+1xf9j7zy23Maybfsr9wdQA950CfpwDCuJHQxF
SAHvPb7+znNCmVRGZVW9ar/bEAVHkEQAx+y911xzrD6hMy/vs2iK/dHmnVFgM1Zf3BcqxVaGw7yP
ClP7Ou9nEjxVoDz/+5YFKO4/P1aODixLc03NBLz4aYgcaQqBocFRdmRTYWaSO4I6HwQ+Fd36al7M
HwOT6IeiSoI1Tl/ZpnLM4jhG2nkonBB6AoE7JYErUQLSOrWKHh16j24NnM2T5bnxvgFZsB2cUdsb
hv2lK1R/qub8xiqt9q6bFUr36gFXpCjrbj3c3DzLLZngnaYojTCEn+N7BqRoK7CWx+2Bqt+A5DwY
m2TnDl23yruB94WEUyanyOiFjPTGLil+GCxwsCNS6RvLzEmbl5pGZrj8TtqcSLWLq2EUVVT3cz/G
lubc6llX+4Ydt9tohDw0a0i387n7ko+6cxrTeGOgNhM6PYhVx1zp2zdnbg+xR/Wtppx0/ZXwxbBX
SrLlZbJdGETcOoxw6UnGcQ88hPoTvGJHGuTNOPApoW5b5KWCZW/Y4akrEkpumIKRmpsPcC+stdTB
Ww4Ws4T1sqBa9jkRm1Vmj94LMtqbFOvKa8W8LxZqrhh4G8fI8pAD4om+Rz4foUzwDMy2ony14BJ6
lxYMzSlMuqYO09eUisEGQq8G5zrKPErnCpMfFQ9LVxS1iUoIiqupd7GeEpQ3RL7cfD0E1GImabns
sd+tb2PqQRawFRszRIxHlWQSJvmbl1IY4CX6SoMgd6U7aBXlHfsLpPNrlP2J6/Np9f9TzI9EWf8b
zM/P8X9ufk7xW/lXxI982y/ED9Ccf6gqEnPhaAJVRb0gfjTV+weAe1xUwABixCA4Pn8gfhzxJpWh
h2fA1ARBe0H8aICBGJ0wPfQcVWe0+98gfkDZ/rU1granmliYWSYkbduzzE8EvzoxM+zIi+RaAEBC
oDgU31T9QhUwAk/XpmSDAvDmGOlejYYX6MgqoiNQlDxYReTANnVkvZmUBm4M67ocm4n4hD1+vFAd
Ph0DHb9NJZ/PuabXR4OI0NGDxkpWUiwWrjdocFpZ7IOi+dgvV1MHjxklpXiopTz5WIoaicqoT3Xe
I9UTeUj5gmOUkkL+ZL2iZuYQ5z9ckZ/0tPzXi/PnktzW50a4mTWFApI4yMloWPmxGLX8SCEbXaJc
7BazgvnizOtOlBb388KLCNJeVuUS1bU+FaULFh40CaF4ueRV5ZKF8eeuN2HfikTu1Ha/XmRed1Qs
ZbvE7bXcXgXW5M8hNZHYmGcZKfaIV1sBCbEayvIh0ygtCAZq/xhumtXxY5GZ1HhIpweragitG6Ly
vTapXpQvcjURNY5arLw3VDKPVyEE1NXSEt2f8fmYrjAQxHUtYHQCJmSphh+oyE5KDwnDXnDUJP93
00X9XZNQqDS3w46JJLFvaldWDcm2XTYNT0GU7LSgUfeam2NIQUtYRShLKOLfzU69UaskPJFcrcmI
wWtiyCCWeir+d4OmfQ/SdOMYSrxpRpMazjRVhBA835TjklHZRX1FWx5C0tAffyZkYM/Z0tXBcoOk
80X+/cKFoF/amm7TncxytEWtq0uQqE+oXzKpZCtV+2eHWI/oAAl57mcC8WIJys+vpcs2g+wJLfWf
e+Qxl9XL++Q21QPWQ2HCsIGJXGGn8scJ/8NpPu+Wpw31CP9MufixP71qFkr+L59pyS93Wb983n+/
rak8y08L8pPyvfIlb8gyXFYv24YMkI8CBgVNrdx6uSwfl+Cy/mm3XMUqkVRCT6GkXI1GrdoJv2c0
m8UxFs+XfCn+XE3biJnlZV3ubgp4eL58j9zzcdDlnUChdnPnRD7F2zUy+n8+7adtl48nFcnnfdot
Vy/HXL5N0cGNxgCyW8tD5I6/O+5yPiXsvW2TeteXTZe3XrZdfttlW9rqd41tz9zh4prAk8P+qQD6
W9mUepS8YA/bqMQcaCIbXekX//Oi7jIZUebwLuk1bavj2KAyqkc1YjPoBeXEOS5n+7Qqz5U6Ivok
93g8bIzoxIfPVMrtO2Jm8pi/e5/c9vFmeYz8Ih9nuKxf3v1pW5lP+iFt1PKA79dwrIIzU5yc8pfO
Rv8Ue9mkfqzHmT3BFha7fluEHFByh4lm9POuqt+TTaJQiEY9RuZP7WVB/XIcI8NsRZs/iD2N7BJ+
OyiUh8p9qug4LofK1R746ZaJ7m0itA5S8ADEjxIS8dJqMS20xuyUsvb2Xm6Tx8klFIPIoC7r8s2X
1ctppBxErkZQiVAJIYBaxNUhCDIwMWRJvqDpgyzgLkJp+OeOriWtJPRH8JcoNvrry99t6/CPPQov
A3FNJtkPiiWpZpPb0kU8N3JPqE17qjoxc+9Sj9IlIdOZ4YButSK+/Xzwx/vkVkXe1pALtomeRbjP
M36QL/0Q8O2rcICv/YesS2q7YqGDkktyh5YqZImr8ovaTMMBsEiLqooX3VEpJy0SHRdSL/w6iUtl
tEvkV6JYI1TrESZcGyN5NSghGGmcLJFkvWgE5JLcFpXWq1pMYHtifTlODvGHQbwUFr+3GNpDG1bd
Ee+b7iiXki4g31tWh1lUloziRZu6eWcjuYrUfFR9kotIC8zloQmQcM5JSW2RuGs+5D5C8wOXhxtG
buzlvWOJTjC7WsjU8n5DJ9FU2IA9upECWHkl5IUJTCKsWuHsgkVFR9F75lEuRVbza4lYablJe9jf
eV7MC8UPNA/6YgphcM1zrUKKP+pRqaKXoODWnet2r09kWCdyY49cqPJoGYqF0ZHj+EgkDLBDlAdv
4lwpKCpSO7TUVGe3S0xJP0Whm5hybp8IAjoXRP/upKBJEKM6U47eUjF6k+vdZaNcl3vkS7EA9aeu
impCo5ywEJDrl/2/HSRPItezTLG3ut7dfHzOwsgQ8ERC4YtiPLoaGpQJr+7FR55W4WRB6yFfhMwS
UZCx1+Bza6F1kHJL+WKIkZdcao0kZ8Al1uWbLsd0isqeT4dfjmnsGo8m6qiQcFCrJ1+WPqZNlYvc
ZdT9VWK4+7f7wUqqRHzdZP3pGHn0/8M2ecjHp8i3BPH4I/SI9Vw+Ti5dfuow4cxgzjnWu+JCyat1
+bmfVuUPTZWdtdx3okO6vGiiE7qshqIHCUTXoyHAxGHH5oYVXQssWXqzy4FyaXIy+rXLey67P04b
42W7/7TRacVV/fSx8ph/uc1mDO8bmbG1Vdg2esOdLl+6sOFUnxfleqFovw76vLu1LP6U/3r/byf9
fOhv6x+Lv5170ieeOqW3P079T/vloQsGeodW+/HbZ/z94t9/0uVLY9jxNHtVsv3tG8jFyyG/nULu
+bwuN/729o/9v30dakDMlikYFVL6by/Zn6t5ibt3rcx7ecRl++UNjqlSArFk58sm8jz6Ubey3BAp
n18n7jNSyvKYcmaGCPeDaCiiWvEyUSVxpJaISuLE7LOVXJQb5e6sq5gNX46US9hFa+sZsRSimj93
U7rPZFnu/+10CHjok8aqUlFpsSj3f3ySXE+a5Wkh+bRtKQfTNpe3y6Xfznn5SvLscjd/7gdFA3Wh
5ZRkDY3+Ip+VyxMhV83QBsD68VzY2KmrRIp5AOVRal45a9RGiD9FFz8ODdNhsC28jmKsc3lxiw6T
laJXfRRIJl2Rp3VHyE+/XpRh0RnKiPV8SS0VXQyL3s+mtwhae2I+S5kljb8Ynk1izHZZzbFdS47g
j0G1EfI7tm50ZrBDBGE2lI3b9j/n3vwR0JFnZb1DGBCuLfCJObX8ZT98dQjCXcXtrG07zTyL8pyN
nFunnKb0rjyg45tG/Do5fb+8yBk+aYSI0BrdjILN1RWirXVDqdq+i1LjaBt05nbn+GmdNMwO+x3c
uGeB0rCs6ao1uy2+sMORe0drcnxjyUZSnrROmvTuMneVoQgZYSAvPW5qG/WiNw7ah/3M/wXs/hOX
W0V8/1s0XpC//8LlvvnezNn34sdfwnUfb7oQuYm6OUTqCL+pmF5ewnWO9w8idcTxLEsVruxky/6I
1nn/IAmOXQRxOsOmZgM4+B9AbucfLhVCooTHMR3VUf8rILf22QjOU8H5qKqr4k0KmOgztr5Q+6TJ
o3TZV0s/ChtAYG4mLYlDGdis5GA3EL+kuMf4dc3kno6bKXaK2I+SAEpi7R9elF+bBdggw0k2v13K
v6nFEAj0v6ZMyQ+TH0Hkwc90zc+GWdTaRJ1CpfdeaQHuOabJ6EgrfKsb77C3JmqVNy+ziW9jTvFl
zqNa2cZ/KggRf4XPX8LFcsnAzorJ1j8Zq3RWqw61hX5m7up4pw4U46OEodkmvOY7wVNFgCUPjdug
sX++JmUBX27AsET5oqZ8xSwYVxTlPJbkr/Sko0wVKpxfqdk5686mUgU+AVDSLxGgl39/9YTxwD99
dbKsuudiCqBzp332Gez72Y2HGZUaMeN14PVfBierNrph7LOAyH8ykb9w8/jKiRJRp9pYa6GVtpdv
scqv7JTshIkH2WdxrZd0UFcqLZVuA9Hg8/apVbprY8yfB019QurcMH9GFjcE37hIBrOu7sop+Jgu
iu87bxgpdbLi1YQfAghOdC69Pvt6TXopxrxutew1BzwK2ArkcEaCwBH/2xVooWXrVg+6aej0uVoK
NNdcEx4cN7OjIJ4EeG6oCyQR03eL9GaKm03AbIhBOZVo2jBvW1dP/GYO8KywioPZV48gcU7KFFab
peSYLLf5yxDIy1LL9Z1Yp4CFH58FLpyKrDo7kBOp567XiNN3Sa4yL1qsdG15I5W3Ub02LHElxdEN
ReB2ckI2h0CT8fcuIYWMl1lj+S0iLF9Lw6vKMTaaonrrqLUpQ8i+hoUDhjsia5oFJjlZPXynLCI5
jKRvV0zyoh1VsedwNL+WaDJWtbjBCYBzY8WFCmjBQBGHffYoqD2UzTt29ZapsLop60rXAOK8VWTd
8XaUnqbF9F2vKdMhGwXGFO6Cgd1TnLzAfqtBxCn7wJt5qkrj2kkomaGY5FTbEUyINotWeCXuCm/J
kEmiuGjPGvqxyAVbpKzQ88+7bqwQDoyub1VIh1LS2VQY6j9tR3G5lQLO62r+HCD+kk8p2O93bHJX
rcuH8DiErvVUm7BvXGf8AqLqbBXRLfxygCXpucF0xagNxw9y76k34JKQJPBJYwplPQyQUN3PnASo
dXg1DpSPtiDgKS7/guD3LPcgV879AV7vZJmPpN1azF5yZDNgWdt00TcpMP0hGvCAtpWGmH37bKrt
uJ4TkyxuSscaZFthrZKaBRSuFJF+zbVzKh7rmhyyU4XXmEE+A70gwG4RL+wZ9tiux+SjIZLsYlSg
67g3ApUbFWpMHRqPBlcqJrf1baBxIxYj1iSaXUMeR2ZGKTFOrJRrj6VGswwJUv4CtP1wj4r50YQ+
5Iced2rSWDyYAxXW4u++DOb7aA97sxlRHoxP45ID3URMBjSb75KCfm1xggJJDUWoTR/GmnzDtJ6U
yDkUpDbXgd1sKYJTV65RnajG11EIuGvPCm6GmDPMrkmZHiz9HrbzShmccOMtFII61J74MBwBlo/L
t2SA56arQK+maKCaAi1CO3F8iEMPMHfdsdDE1vjOegqKbzQJiaVhnTsar5C4YqE6hYmXl89NY/u0
HD/DvqEyUkLqxhE0vNX6lWIBdlkQbyDp3SSBw6+DRbGKvWJcF3H+DEUB36uMNxKR2DdKl63r1uNP
6hLakc14qWLj0+Z6ulVNQo7dWF7DUwUHM3Ar8Wd2ohCRnmj8aqA5vgI6PFReAOG89RYB/QxCY1PD
GWg03wE6aHn9C9UhNU8KAXz5t6l67o/Sy84zs/O14u5KI9nVLRjGquchGQHbrEBmEPy0YXqiq79R
NfO1ocBfIAz0DSY/K2rOG5pqHufkjhw8gOOO7tdMebTlXwSSHVGVMdosk/LTmqKHZqKNmCkGd02+
9ZTBkIz3rlZhqBny64pg8Qt9oFo24+zRmO7yPABywt8IStB7Wcnb1OY+FnHYqsxNwEvrqXwmCPjD
BHS3jOlZM+Coyg9ilMITPR2tHs18zc2+y9T4pXXrO4Qvli9vE/oGHeBd+LDobewXC4/G0Forzfue
jNGxrMOv8hZZRlqzTA3f29L18W9QVzFKEVdDruzEDzgiUcZVFWcvA0lGpPFdV+mAqpbOA8cHhEh6
yiOuZXeWhRnqEFubNgTJPIk/IBl4vu86hQmO8QH2S0RDVrm69kRfQS5x3Wn6W2ioKhr2iIpg7n0j
yGkIYEnxG7igLrIl5E096X0TPpk20SsEB3lj4oTAnRam74hn1LUSFUgwcdgrl/a1iwOM8vRmXQ/9
o7yLDI9mBa+670aU3sHg3zgBvYSq8+esxQ3eCj4xBSjXsw4hoK8jyILlvHJ7qIUE6YHvYJ0AYKE8
6xn6sylMt81gfxOebZ5Oo5KLJrpslnWeY9tHWeWxqC2X78C+Kq+OaVi/gaTz/DrJwJ7FpEzGeuPm
NMVkxzCB4JoqnTjRQHlrEb/Y4pNnhF+gvu9yozhXdKsI/OdVMgRPg8pfxcoV3LVQtdA30CSrzLZo
5HnePcgmXUb9eRjS7yR1staU5U4zi8rHee4HLtLcxFX9LIg2gWs0vtOn1aZGdr3q9BDEd3+2o2rd
mKmBNBQhQuw5a9ljayaNHTrJn0nUbltLcKmAlfsW+FMzsJ5h1OM76uZnOQ5QCMoiOaab5G+CAEan
vS9uKd1Dd+fgSmVMX7qaTiVJKVOZ2/QdveG3ynROuaX4FkzwuRx8vGEZBSXpezE94fFVww0DkjZx
c80OymhgWgOMug1dLd2gvctDYop9RUOmL/mhUGcfSBzXgGtmAFAYYkjqYuihVBs0wpSHKPRCi8pA
um7cN1TFYP79X48F1zTWdcQBIDqo06U/lUMQLUZjWee419COVS23RQcAGDEaBisJzgXBztaNbRTx
mIdj/Th0ywsw3IkHmknorZEWm7gSUAhhPeFMFqN7r96bGL8giHTXwH9wQQaCjFesH1jpTWPczrXy
g0kJPnUZj0ofdOkuc/UrIH88g+b0JcyAs1aiWZXAdoCzmXCnOHshrV1t8Eb91m7LlFohsMbiWrS9
mq6rnGxxqQWJrzgjyE3GV4bFV0imI1bqgy8fWR1qIQr+Gqd2nmUl5GSmM/9ATNKvQHUhkGIq4jMQ
syAzKD89M80BakN1k5y/QAx1fXVBvKxr2bQJTeWlHOGwCciy5XH/lLGSM9h4Z74BGBFmbkMXPBf6
Vwi4OFjk6JbC+zZqgfmqFMsuYhw/me0277InKnGWrTHzIwuY4hE4g1anVUbDYQvZ9babzb2Xcz1T
1BUrqEwC4IzVNzrhlZ5zw2BZ8EaQ5kGv8YarYx5zw+G6JtYXAf0cjOVW77+1omFPEu0qdtGHmRO2
6/34Qt04CPnhHT8QhrQC4m9M/RWPYCaSlncdA71VkEXvrvj8fEBJhlTZVnH8yez81DcEuJLiVCmv
mYhS64F3VyayHy1PkG/VveNyi9jpmbSBuy7QewEEIQ6TQAJJSlVHFW9ezQBeVOAi21DjXm2NHCPQ
kiFiWp7l7eeRuVi3yhrOwcZe6u/5Em54KG+A0HIbifFcOeUnOQyK9W/ZiJuCbIwTzX2SYxDZiGMO
REF1ot6DT+Jtqca4J22wuQtI7Wfvfd8+e01OD4cdMjXF7lOVxyeK285JxaxG3w3OdDtFz0Yl6AUM
M7yQ3jlXixhmbPomx76O3elgvejDDeUqHxiDV2ZdQk7uoQrE2btacd+LAXfWpt+oDqHTHhhC2mpw
jPv4PdbSM/Rg2ks7v68D0x8TvDHMozY3J/BVW4rE6f8omsDMpaVWPQVYIIaoi2j+FxQ3JEsKn/6I
0YYL9N3RvgUDDWzTDPuotc5pTkdqzvZj5qX3QBkw44izM7DFEfysb2CYQNTTV0f3qY+9pwlQLCXC
9hUFw2fZOy4KE1fd7m/zMT7WDMGZUKDhTqyTaWbnuGVUUzrLDwYoa0eM4rM8eMKTkMEgv30ao2sv
HE6DGDd4ucn4E1axWybvjBKZhtDvWabQIvODqA/imLS8JvLBIKC+bkDXTGLwH8bWd7342cc0Ektp
XxVUX6a7Skl/ynvfEcDNOBDGTOKILIbvA4Vp6BnFFH37mNfNjVOI/iWFY1bEX8V4AWX7U4bykqvB
eNiw03Uuro07LjcxOfWVNQ2vZXdOKe0ltCia8eg+7bFu9JJw2TZWdKLofw+p+XqMaHvqvjhT84cH
BiWKsVE5O0xTy23VvuERqs2xRmOdvIspEsaookF7BLnXftzHoh+uTXOvznytHFupPM2pQobppt2D
IARnmTBEmvX+J0PNM/6n/bbFjBTTrvfOwLdsGObN3Ih57hiBiQmHaMWU7xgr08MYYfgzdteVmsc3
SKuvKABkIFi629pelL2i1N+M2HruVFTUnnfrZJQn2zxfpQbYOrOzH4XlQPPkzt3epSpNTD08xYsN
pycah515gAzJwFjMUuISFWAANXpc6xaptwVPQN0RPGFSTHjBruWgUsQAtJbpemlBJjG18GPSKaT+
VI4yzGNAqFXxS2oFX51yvu4N6nJdhaGFbgfPNh0kKm1lYv5FJ7ngWlzmIGtq0/DLGqENBZDXfQUX
Ww0g3tRgY/dRaNwVmfc+BA6ogTEDRGylW+9VL8EbQMdivBQGW7BEMdTT4prO+jp0GYm1SwYKH20c
jFoedssuVzECSa7M/J3yGpchBeYPeK1BxnHgX1feCr/WR5m5/Ki6dipS/lMGHwQ2crICmkbR1EQl
/xqOMMWSkMuPqUEOeTwBlSrVzZC72tZT7NtPObDfcmWjvmirKgQPKsl26oiuNXesPY7S0dash2eZ
RJVfItAZrOwbkcKTG/tAyO4cLd7oIrGaDfEdJo/2Vp374TgwEDs6FpW1aG8wrZP5dJkXly8oEzYQ
tyKAEYSt5cvHIW4+ehSDiIIZufUji66iIlbCAPJFPTEE/PM9culy8GXHIHL6l8S+XJV7L9s8mZ+/
bLwc8y+3fTprTAkCZivN/Ovn5fJHDhZ5mI/SAXki+fVaxwnWHXXzHzvktwjU7Bglc0nUUGnaK3ny
tPPM/PeL4v0okXwfjLKejxpQpciwlRSDE0wtNloD0dOXGWUDnHJ7JbPDch157T2UwnobyDLBoNV3
I9A4yYBUozOSjW7LtQRj0uOhMbXB5FNQYh97XLcwx3Y7WxRDWEe5Ub7UiJDWRgj52wopMyAKBs45
AEvXtlAQwixxj3KJ5tQ5xiIZNHXa3tJQCleBuS3nEOBmU+lHAfs6wqu812fghorNDLNt6reU/rcK
mHAcMCLy26ln9gVHw6ZIf6NlOYxDNdnx3JJSV5mK5MoIZd0u9tSD7AM0tTu7wH4lNrEzAU79TIrc
+9HPm2Q2jk0z1+sQG3U/BByv6VW+sewcGHkS3wwlU3m4YIvqu2qQ7modeFZAjaYeKNXWM1ZmF91a
bUAwpVAM+mj9yLNq8NDHDCAg2hFPfErS4b4aSgdkXgFYNYPs1ni3gVpunBjRS3gc4cb7uPsmNGgU
QLfaggOGqwA5jG5Se7yOgQutMYx5a4P0VBmmTXoXiGY3LExpsEzSMfnxe2tBJRmEd5NKMXsfnhAe
t2ul7PdIeh57NPBXY4aYp6/dYmsY7k99Nt/cwjF9pVYc4k75D6/tkcXV3Rtw6mEapg2oPZMRYrUD
knqykv62rRC1U6B0DcqX6YpNw1sjqgN94h5IE9wU3bgeyGTDfx+n9dj/yDQopdBLDArbKbvH94ja
Wb6yzQ3hZs6+DLQM5N1o+B1auyYzyrspd2qaakaAc4j7RhPj6FBp6T6XvoFYR+FtC8yodIq13kRA
HGybQUtqXqkWDppzBowsNHtAMS00itF9tITvs5fPX/UIU+tiMCryBOEqdlskLJ6R+GNoEvPN59sh
V7S9k8yQp2pti5cLfsqdw+eF3+oalz0T6YznddD1B2M+oBlZtxUFfkRvV9iGnDVoSkRgIEh4j3pM
GHpkfKyT6SJuO15XneHi5e2q+NRTOm8g3c5tJplY9/3gGzBf0QJMI1H44tm0LgYEBHUcoLgdIxc1
+Q4J6zGlqHodRk3H10g2eZweljDGTt7Ty9t0ca6Hbo01HyP8tPxOPI4kpIkpjtpZB6921oaAoqDf
fWNquAcgcDbpGncpIzF8m6mkC1LKalJiiEnDR8HHIpwabfErv0LJ4N4OxK65gSJK7tWaSxhvdXXY
WxDknBE8l9VSfdhbGplLocEMzTt1DLZFq3Tc9xo4JWN8sbvoRBjh2Q6Q9Rg0FnZUn0rbu8k15wnp
UglIBwcpLb5rlXF+UjCaZOJKSMVOrnql/AIBnRys05+qFu9KUYicmdUAcWxwD4VXgyxL9toIdmSZ
jX5FCPXW6bwEJ9aBp6WBdxBOeBcZr4SGXoEk3QyacYXTAzcDhoC3ZpRAKgrJk2j4OughFsJtcK1k
Je1MPK2KSbmHQ/5d6ysCsm3IbRsQtNFuiykEeoW/KoHZcVlh1EbXPAz7pna+zJRw3OmWuxXRucJe
2kNd1j9zL98MYs676DPuR0QR8mXaBF5MQn1BV7kE9qkxKpyNemGVEj11VX7jJZjAzL2IPXra3TgM
N3MyQtSg4TbitAHwuPCgZlC3E/fgtuFmQfkOrX+JNz2Yp3YwYePzBSKr3QWpql4XWRLd6ON8SCYl
PnR5ehrxcKTt1HCWsHHluqcaxnpUqA9cJVDVYcGc1A5roT7MoDHONuAM6xmiiRsweynbYaP0GH/o
48s8eydGcmtvsG10L9aMKeGOmu/v1C9befJUl+aOpu4pHkcfX3c/LoMvDsk9PEr1L91AvBc/vs42
jt5QHuEb+8aAc4GoKyH3DejOqB8r2CIVqaBg3ncxXDVSBUnAHDEn1xfF2ARWwxMOxPCUnJNK9RN4
gsl3rek+a6M3gHGbOMB6FhK/2wMTZBRfY15Qw6zHeIYKQoA0NWMVs39LoonYRF3qMG+96762Xk0R
y1CIMBJaJ1OirBF5kSW7FbL/qqyeOls7F7l+R27LXrXdIRhgFpIhtMQtrYXJFrdaBXexElvaNliP
YUAvDeGiKuktMa7MNpOjnFDM3rmmcRPV6dOs0Gx4JTD4YW0O+mukMwzW62YPH+4FD5x7TIm2IdV3
lhECUrYtDDY0huVthHK7ra9S4K8O1Z/m0B3FNc+bch8v+ldtqk5aFl7rIEx1PMvQzBFoX0r9WJpU
+Wb5vaNm103IWA08KeYKiKzq1aIJK5+IMJWZLNiuOg8Gc67VwHOZLTBZsOZNmuZFER6RxCMK03wR
fxpxqtiBcUTL5hIZ05ubxP1qpsh+S7daxc3wLXDtN9w9niCmepjGTpPznPHn6KfqG/if7bhgqqk9
W0H0arU28iAsnDKLjBdwcS1zDuFiHyvURh7sVy3FjsY2xxti8LCKBKxN40QdlmTnaR7KtUHoNHPr
TQo32pzC78RTHuaHOcyYM0KHXhPxxDguXGUDtkKL96DkZCholqj+z2qmqlBgCkytuPBzRssG0Lh1
8+/FEh67EibotM/a5mAlNbzXfiGYpEBaIiqWEFkyXZBpi4brO5n7G2oKd81NN+nXoxQYJGq10ur0
YbLmn8TEvjBUWddV9dbEV27CbVjQXeEH6B7mUks3Zn415fl+yqDAee3VstQgybV0YGbr3s8EOJzR
iphhj/u+MY0N6I/azzTnZM5I5HqmkgRF8+sA2ArREevKJrymUc+h8DCj7+8S19kU2S3j6nA92+0C
ai8411P9s4JSb3et5zdaaIMc39SYmlxNs4qPKVoJ/GdElqlad+702qb1q93S6xcmN6GakmK1CCpX
17k2bSiXW7kROMHSQRIyvkcDdMZC0/3W0hEyFECFUyv8NircayMmSQFVsViTISdT4O/nrrWs1R78
SO9ELbK2+qA4ybMxMz+qc0HVMpleREW1ViamVNh6v5ijgQxNI3KcKA9EuO9tBZ+fJKOjtyditOj9
qfsbj1qiPcwMkkTkBZA4zptDwHQQ8EM59yNFWXhAT6m5o/V707TgxQoVaqur4VtfGHBKcjC2zdSf
SxKo0cSfND6V5fJNnSDadQV9ejUP1+aY7zBUI/FoYi1dfkFzTIYtyb/0HoHT1LCtLdZS8HMJt9G5
4rNjcM+P/bc5wt9UhavowH7yFwof/CJWnsPM5Jpk9bMCh9mOo+dc7daO7kxILBuAF2N/lejWbrR1
hOb6XRoQN3HUsCKFF2OvwBzaXIZ3zyOuAsh9hLzqRk81IuUxd59NYnJG+moujK8Z69kOUak5Zy6c
5jHeI/VuBMJq6tW3ob+D92e52mu9kHnlH8DZFeN1XC6xAWlGoP7Do0r2feVW41bDYIgcL1GxGpVn
biGUNswVwKaNeJtL363/2ofXs28yvG8ywuhAQXoXwxluEJWPsDm9OFuMVXVdaZB9vjeDsv7jrXpU
0RpRLCIO8chdTZBj+bjS8vbiFH1BnhM96uzABuN0jOTFqm4UawOKw3IS5w3reaXzvzg44DP6yHVW
gQZPVnyryShelrT34/QJeVFTEpgjduYV6VajQ6oie12xbCiAMcWy2Me/ChCJx52D/gwFEdsZpEJT
2zQJAQv1ddw3pbLC9En+X5HeZVZBOc6uUbgZMTLweL84pMKpWSyLx9HjPAkuZ83Q7o0Sg4gr3byj
HfKxgUPXrb6LDy86fN4qzgBp575KKDE2hm3HO7TkCmWlP+QeIZyCBwdsMebkbBKfJ4BKER474rta
bZ1tljw4G7G3Fx9eNf1G/gAS10Y6HcglTzWIat4rvpf4WEX8HEH1Fr+dcyDmD5ltiXdHrnoHLmqj
4RwgdkPu9sXlET9PXMI/fqrHt9LRrobEzeqFyYTBCI7EWjmZG9rvLfK+FYK3VUsGbHbw8GZZHFOS
71ftV5Vpi1lS8M2hGEnKw2NA/bh/+wGnE/I7V+98jTgWEQqYbFuxCRMi3LVgknMIsJ/10jNDURt6
2uxNnEpF6pprfBuC7jhXv46lEIxzR3GMV95my504QnynovyJv8OvLxWyUXxhPD0O4qP4iBtwm7TU
CyBtPFX5OHE6e+z3nMYQJjPJ/OAt+zHCHBN3bLvAUqr5qpYksRCqnSadwGIDf6KjWn5dYDVZYIW8
HnQyHaERv8O7eDJ4qpJR0SgKt6tdFKoK3f18kgn8qkve6W6flInbNbfq7RLlT2GiY3aZqzBnUBuP
2P3YCXC4jli0WnArulF3kwTBtKMc4b3yWiTbZLOXUo2Fo9PKHi34Mo1GeUhyXYff8YYc6Wx0FCHZ
az5MOQl3506WQZg1N+qQ39JJEiwTSRGzfjJLOC96Dpa6aeeSiXxbHIplH+l5dDDC4hH141OwuFTr
4HdSM8Yh3JAd23K4F/9yr9Y3lSgTE6VgLUVDegJ2d9hiiUcGi07EH6PoXYUfs42dN8VDpN1Y8xdg
L8gwLELUaixYU4zYLINyA6Nxno0l+WYUDua5GA9kTBgQq5MoPM9W95iGjIcWiyC7DapzbQDBL02Y
L4p6cKbC+l/2zqQ5bmRrz//Fe9zAjITD9qLmYhXnIilyg6BEEvM849f7yZTjs1rdoY7w2qvbV5RY
KCCRec55J/QRHFhNgmYQB3YiNSpqTxHqFzXuJmWAvymD5rVNQzwNSc9gVRKBYWCHwxXRWmZsHWbM
Rg5+U2IPX7H7WQyFZ0SMXQ87M8nwcc4obF0JmekdDIq2IJ+ziXE5CukezZHrLz5LUQLWWtkr/Imt
rqHEdwH3j2NjHPQcAMmMdVyNg23dVS9FZRTn0U6TTVDFq8bC790AaOlEX67tXn+sMmbagGlvQSlZ
xHUhCHeteeeC+FDjpbJS4CS186FA0r4qcO5cm/D6Vl1g7ZegA4nNOIZ9hiq4tO4ttyx25jRgk5/Z
x6rRTw1evPyIIN5RgpmOWZ7VCD875iWXqZhXJVSxlV6R5sp7HU/Y0OsBs2xDwtCjAe8tKx9DnEd4
UYEihRdNm75wt43hO1t7CvpdTicz4zK1L1pAvyKvWioscOdeLvlKI4Z1GZ1k59Rnd3YsEn94qrj5
EExK3ajh8oMT7njtUS0Bqzi3unfll9rzEkw/CHE0trFPnLr86HqCf+GmCEAnk9wGMjaKo059TVT6
GjoDSYckTN180ArKvlIahfKyQnOTdLCiuE6WeNy0oTjlhPUw+3Kfs0mQfzEyOO2Jjh986pYlvg3I
H9vjBjGsvcTB0ZyKCkbYhXA+rCPZo5N4102aoZgM+8KpL3nBqDkapWZlDq4s28w243DMyK7axC9O
UJICyHQD7x/s+4yo2I/TDyrOcjsns7mH03DqsL0PJvObbgBORCPueQ7oyjwt6a4fizsrKn+Ad0cr
mDc+qd8VCuj6rm+js+EmXyK79n1Kozpr7PWsMXWW70LQs7a1fHqC64KlvMseYKSE9ww0EYbenX3j
aITMCacI9lZekE4rKX2DglMloKhYUnnJ9VDkrdHnvLmjdU2A+4OXQRHBbAyiREI12LKUEo4hPyKK
QqLHtovHOxDUKcniq574DgkXKdCgycDlKD/eUgqmdSCZC/L/6XZ55yzOAzkte8AegBteYIz0brAv
fnYSGrhC2+tAjumA/YSL060xyXQwMJ+xT3eBByKA/ceqK3dpcDfpqD8a0pOXBV5cYVGVyQ8ZQaKL
wHjJqvKtJTo4jeABSZYXRwfVI2AZ0SpMh3iBc5dllolsF+T6p8TPFDFnGdiH+dCTY8GbkAHI4Uw2
OI/Hwyd8I2LcWWgwFWY/hczfrEGc6iQlbD6/syrWQuFHr9oYoZQG1DYxRd1lhI0y1MXhqdc3TsCB
3y1+f2476R02vURh+xrJMZAzwOSJUWWthOTIQEK5GAszIjRl62aqJnoSK10nEbYkbgixEiemDwhi
FqAq9v9Eyuy10OVF6OFEuM14wMgFs7+afNVcE7vKMc92OjwsQN+MDlkg7kCzHsuHZAcFZUTebMsa
d1BRWo8VFnhXgGybuOynlWvA9CjxDSPJyb61Suctcc0fVd9+1xMwZGuhBigIb48HHoGPB2Ydkm3q
/YQZa+w6IoLdINUN4wZOT0dYJRLCQUieloSZ+obuwe6JTACTygHnmrAlYsLfJw53rvHAtL3uq0jE
5Sd5amzfi+pLG+/j8ljY/Yl0E3ixEvLLYvd6MY0rXdI6W0mzSCNv08UGc5OKtES9bSCNhMWbROxc
CbJPi3xF5/hLgoKuqJ5bc3zEhZthDf3GMLN6GQRjJVS596ybh6LBhUmzKVwldtbDEqlK/1szLt/G
iQ2oTMA+az9iEzaqcINKev9nXrAF4fw3QrPh4shtQq3GChDeOT//xX+rMXnR4MB2h6CCQzGTLQso
CvJLhE6B4x05C5BDD3nLGNHWSCNY/LXiLqAdxYBVA3WX9Ci9Y+ObONglV6mOWQ0lWb2aZDJ6GE7J
MI2j+n9OMMnlnr1xT+orfHn3ZtS517NFh6PjH5r19G/Y6TDQYoxXI1OkAX1YQu7bn7+483c6+c+v
bXmOwXf35Y355YtD4yrzKiGNgTbtkLFxTItx7XuQRzWOZszGr9Pqq5yJn8aiyVnVwrCwIJKcizLh
haCTgxVAuVLCv5slzQeTeLa4NPmiCHmvW1mALT5meVhxDWLXO9w9dYoyYMNoUTsNGccabi6PQxPw
IkBBDrT4S5ZNkVynqeQDTRbP4yfXXhIcCHKH8FvPd1RZr2PDji13uNwljQJq5VHodUxu4an6rOPl
ttEy+19umvWbmwe0cZxB8B+xXIFvl//7TROeSL1BszD4jC0IcFVwWcAoPVkSKSx3ah47E1hMkSkV
PQLU5VjajOPk0ULDcvZKH2WZoz0NhUYgmrlT5JhlpPRaFjYPz51L2rjslHaYEA546K0jPbpnTPr6
k81mW0+DCY670CJJckM4Eg+WNvfdMHGoRkeyH8KIobR8A/+8Zry/rxnLYdNAhSFgMv5NghD2dWr6
OGAddL01d3GGRaMISVDmmMi1EHxriGFus1dgZ8RMUMQnRdLTLB5lTLr5PpFs8mAObp1qOVu1h/ec
c1iI7Ijz4dhWUCxVwTDV8/0E06CUh0po52+z4M4Uvn8pspwPxO8qhwPB/qOdgnwEI/KXn9QhJ4mg
zNFWZJUekuHabjHZvppCTHrDZILhkU0HPL4PyTIrHlIy2vWV06I9EjXcQnm22ZHh753YPpaSiCXC
ocJIGBjIYnwU04LjCQ/7M33TA7hH4fyUQk1YvNZFD8DpClxVUZCnNXxynriZ+Bt43AzAbILvHO2n
d9CP6b+Hn+U/iEJM3fv7BuZZJqIVSxc+jvH6b3ZXTq9ZFWkDzSEpc3ZIitV9J5JpY9pwdorxxl1c
3PtJYtoUNd4TpDxjhB99cSZXPcRmTFCfZrn4KsmzKuriFGFJIpzQxbeAf6TFxUtj0vwX4Fc/N6XW
OGIzuGqHOtlqhvmuj8uHF4cYvvW7sY0vpp99EdMH20N7ZPDBgdqYYCiwytLG1ddt6RE12r8teYVh
WB3wPNzXWvI47YDZkDZE8Taas23uaU9BFy1kmvXjre9N227pTlrd6bt0MDeiKZxTYYzOyYHumqZW
fmiASXAr7c9DjjGOPzT8SWEcg9EkF6C+bZnVHawpIyuNAiGgiNFhk8Od3VTEADqZjikKh+Jklm+S
g+/VLsNONjzJDFN0NquDge5YH3LHbzJqJFmkuU32lfnhrhPsTY5NFaiYVOrnJoWc1Wj3+hB+FYiW
tcQi5L39UAVlmFd3rgaC2RR9uFI6C0ncajznsgTNWfbFIbbaXtIcCcR4Yqd8k60pXbSF3TCzIRzG
vo2+8y3Qq03q9FB6B9yFFr/ZM4Y81wsVFyGHI60xSYdL+SqJQVT8a1uLKNOc9Msepvs6z0+mHrnS
yHNYxxZV+OJ/zEX4HDaElUmmahe9l2H/XTPl75LZb75NzDuSCOyCidWw0UNiQcGPQOx0lO9aSica
18W5cb1LqsHglawuWXG2GRaVqreEVH4WWXQUobMK9J/8tl72HcXAS6fnPX1kU8t0AObw3sWLGHVI
Ap0dATulOtPDgss1W8y9wZ7g3tvSjBA+f90OayFbYSrZbQsxErmndS+C8lsgdyGM6Ai97ernuDa/
qRc8aqqIrK/pPkoGGABViACmNu8qfE2vyoYev2XwEILoxaJ5EeF4hzSfzYa+B5v1ZI/B4lpoDaUc
/puQuGmLDE9/mOrygaDoO2ISuIFAyR3tsd9y+OtBNmITHFw0huebgMQ/suEIeJdtN+kMkMENRgEL
5b0h6Y+lxj9MpmMUj+c+fGfSr2lq2UZE0RoNpweYUWYJ8mtg+CedFZ8abrK9VJAkiuLbmGNCLmTC
8whwDTL+1JMpeCJJwHG0ck1Kb3yXmONxnsV4wGyTQY+Xu8SmDgGSS7z/8z59KMkxWGW67+ztJbpz
6C2PWupmGzzRAQDFeB7n5buDi+djujBLToezFqEFWxCxdN6TiGq2oyZHz9oxcYrhe+pRjpFlRe4j
vqa7uIvtXRG1GM2b1rClQxebFGFF32d7t8MIYXL7fFP6k5ySdnSqNsBdJ4k9kDSl3tbZKmIQgSL2
HJPLSLoxro/BFayyKyut6l2qFVeI391NM+nWatKWa5Op+T4iJTVCUX/MsZS8WvzlOirsdIsEBosm
Az9jm5xnRLb7xV50CF34QeODSPca7kan/ZqwGdg4GjOGkmDGKyhp1pXnYVyn/gvY0JD2Hpqp3y+G
a+6grx0q3TI3kWtdXL9crvzueaxjl/kSVJSR2OScCp7/JKE86/FqLaN0gq9Ya/jONScoD9MBYybt
FHuJd9UsX+r/tPJP1H+hqAMEbYgpSgvMXTnHHQiA4nqBvH6wbc8/Bf2Cz2BhvcS1n+LSSbIZUS4b
nLtw6AdSOYUtRoL0PwfsoW5Cz0sI68oMlCOokeOsJoJJK7R1OcTVmjGic4oGk3St1tmrq1RXYXkt
X8Nqv4jOgQNfFg3khxhIRcwGkRRYKZaj5exzMezNcI6OmC+D79TpOQsSf+3EfJxexqdC17tDlTE4
NwAPt5YBj7eFIXgS+XPdQ68znfCYeo17qmQREhiYT4ipnfaIze7tsOsOoyP2nsFIJaXuBGiZnv1E
xxBs3kym+WGNSbpNepmQLf2ypsj4UUNO3+VT2Z+iinxkGDLhrnSJaZ4G44hLJGAOU8LTaNoeKRnA
huzFj0EonslxjhHZ6dBZMPkacnfdF/SQlpWcxvne6eabouV1iXzjzsTsUTAxgT+I5eqBZC/SHK5E
fEW01Y9+CbFjTAJjD8lp2LdGdhX2M6EOuUuXrMI6VdB1H1gYlgKirJPZuCtgOF1BsE+OSRnAPUa5
wIxQms/QFqaITDDIyXkkJl6v6neEUHkPI7IMDCfIFM/i6CaGIU6xwgiUZixeFZRmRWtcKQZw2qJE
wQQZZpZWrJs2ZKwunXslORLpORPgdPhC+c58SqvPatcqpDYDevVHFrlPmAk/qeoiH+ZyA062H03g
vLBrvw0hbEcB3AeTO3sT2EWmC65PutQzkMrN2MjumPJsFTU6m6Z4HyGomp1yNzbp91kGA0l6dmFm
pDhQSAPXNbyMiNZGV7uBH7VTV6kI03JEtAQ5RpwbSI1XRmTcGDZxJoAqpDb7wF/tRdVJzczxMYb5
nojxiHqWxHWtpztjTGMw8F47xXIvj0/FIUf8Aqu/Ye/nWxD8njwsAdNfYoffRkkN1qGdU6Y3l6XO
3yQfVrLPsRz+EgibgBKnTYskIEYEGZQLweVMzcdw3nDqU0q7/KZqhJpTZuc2oLrsECFaKThcVaOU
z64S5oqrvudzOqjPaQ3pTOtrWiv+RIlklrDSV2+K2z9EdO5evMPNHp56Ou6NfrwsXTwcCfLGm8uK
rptsLHd6u1OaLUUQnhpkBI1OLzrAs996NcoyiJRfVhXCKWmZc+YW/S3u7QJHohyvEZSvSSk1qL55
mLT6ptH9S+gsYJXmHd0t2hB3vDgwd/Ms/lrqjHcVCKrXLunExMF10Q4089tAIs4KL96tOeNJSMh7
MbsITZyDaqA9yTbuW+8WtsTtmLfWbmhhcXVec8zUNE3qAX3t2ATNnZ4xv8nDGUmEy3S1vGr9arNk
1mMmB5qVVNdoCfMYfH9PY9RTtFhnx4Q3Rac/tChf+N8Yh6HN7JFJChC6TvQ63dUBUzSTDJzASgFk
UFGFwecQjdTFckUskcUskjJylZjVDUX0uFLDlimgP/GG7MXzu30SN9+Qph1D8BV0xSmJgsmIkoiL
bo95D13FnqieipC6yEUwYPWY6WR5/taSHNtm2ov6gNAJIPTwFmAcTnSX016kaMdmf2C3rV9k7anm
B4FNJUKi1kbW523dPKZA14hkqH1zhjZJQlsfaeU5bjTy+kbvIZutm1rrrmOPFz1oYDq3jX/RwxhS
Lfgtfq4UmHqFcCa5cUwXs3AuTe+dy+gQ2xZOL8SDm1tiLFAJjzye0IlNeAj8RUx/ijUxDx8Mt+Dz
j1IElpfyCbmfYiBka3Bj/0zWMORcKUUKdItLs8HpVIuo8St8L7oWQ/ihhdclmnOm1U+6FXxV2oLX
GPzJEvnOZvJIm0aCeTfilE/fiRWsiLxubQ/lLYY2G3YfpC5Tto218LtRcA9llcqBvXVn720Z67dD
OfuvpC1+GSZiAfnedkZ074r8MHTVZxqkR0MOQHImv1Rv+jGdm4+Byaklr3Gi/q28nlQnf+m4RB/m
EAaNq3wpg6ulqY65ZUIXw9WURuMwarw6fmA7G00bN9FgIW7sa3vvkGCFiiX5UhMRAdMh1IKW0Jo8
2tiA7uqPtUgmIhuPIhXvYvJvmEFtZb0UEUClE6wkuVbcAan2K8O3wrFRSPbpwFDvlMqG/edeFvKg
xzJ586f0XYTRZxG5GIeKCiV1X2wCLyh2Ew5sEZ08JHG2wxbdBBkCkzVSVFv7quxpcKTmriW4YT3U
pEciWpH9uGxJnJn2mpqMD0mjdQ1/Zi5nWgWpr0+sd5zTEAxKhYfqj6qIUzuMiGYpu2zlDf5FCaeU
AsOQi6qetafChJqEnFoN4NTc2pRVs9ciSulG1DcYKsArDZH8Uvjlkk+FJ3yK9X+P8gdcq5+wUZ4I
D1AAgNLn6DKVPoD9ZXgDVFrZdRDEssbjeNSPjetQ91LZD8QFoH2+d/2bfun2eWkWKwPuyTFuDchY
rgDFiTN8F6OCo+Wpt10ehnMiTONo2MopjSiIxHXpxyD+I9LVbobFfeiqIlg7UlWmdaTVtNaPWe6y
KT3o2DUBIbwQz+nX2lXqVrxExcGedlUEpVUnH35rWxuz4ykqRawez5xEhb9FTjvhb7o2Chr9nPST
tboEO2HHHYP61cYzbSVfbm2yb9up4HRlR0pymsXaRrXvMaDVW4oDsom2dTDfGbMBAQPVBZbpBcHP
OikJBD6EiDWulEB0DA+209MadRuknlpxqwBO1eSaA7o9yzv3WgrOzvS9yctXq9N2YbnctCMvqlLd
Bh54pVNP/c763vvTxdfaadPZCNTIRiGzTx/RLbofJTKIXZd754o8IgA1BvnVrFvHMvhulxGzB92U
8Z8HZdMx99p8jatpFmKbk48DwhI58XGwl2fJiOLMbPrK89EeTGyhzTx+lakG/9NLeelKPKSzuySG
JSSomkopMVSaZaU8ifCWZ0e7+Hb9qiC3eeasE938uvjGOdGX+yHH1BsqPIMxP5UsBYJF/ORVKd7U
yDmM+u9esNxO8LbH0rt09fRsZ8XWS93LGAzXTenshexfe0YVsMbQbElfhyDUym0uVV4SbnZrxLJc
vOonNR2/hlELE+zCU0Y+cQnhvF6hOPB/nnxJ1dy1PegxaOZOKhDV25Va886uCQ4qTKhL6ZMd8lXK
pD76PRy6oFtlsryrO7Zn9crlEpFRoIYEinryiYnXYQKu1/tsfsbnHy0mi8tK7mJH/yh63ktNi3aD
y87p57gdyMmx8OC66j60D3kkizT8rhGFpiDMn5C0QcwTlChXaqL6RTsTCvWokF71DKFagNVj0103
gPlNRbS0BzbReheAJk4WWSOVOjtTL5DLwb8+TlNOZh0ze03XPgd7+NYF4z3jMACHlPhvogldXo+K
AYZaDVpDLJV6L9QMQQNgAfLhFzKf3M+69yBrZkib6UYhFwrA6pz3QHSPSkvkI23GebdeOQthapMg
HBwBznM0aVAayBksqIeZPXKtNkPDVZY5a6BGfn3KCKrOcLTQowD1ADeHQSI2BnKcMS3nUC7Iqqd3
lrV0b+GnQA96JKf8zhdS28vGa2Rsvi01UxxqMB5ge1MIyQxkTjwB5RMpd3Yn6zG8/zbEtW+lXhBv
CDn7kpWWQemp7nIS2S8jdaeYGPgoqaLx5OEDz1Xq4JKtximWkkdI6xv0p9kOvyTWF0fwU5b6phqS
vfpdjkR1lwokNWnqC43/V0GS2WbSvCvBk18rYXEu93F2fcZ2+6yN92oGNME6UfPmKTQgnIJJSNQF
/pm71qn2QHCrXYL2sCYOeSchTKhmYF6Cx5I3d8ibv7U0t0vtPyF9ALhglgGj3rxOs+ibeodqwxh3
3oQVtOGV27Cct6JDYSI9aqQkzp1Klr8I75SQVkgBvlTzetpHxpCCCER/j7aEMkO+mWLI3hgc6Qt9
sNopegBtg1TFlEJpSkx5M54VxLHkmBJU7uMcPfWfzly65LFx9gTeDbqct4KWeuUzusCfAXipINDW
K97ifLyL/Rm5ZWgo/JtElNqCe6z0k5rgUDUrTs68Lc6zNBPIPXIOq2lvowcobfoGuVhnshLWnZxO
ybIFjCzezG23U6pCWc/F0grBypG/SgWioo04ZHpkdsLIuAbUhj6FWlM7WF65dlEFbQtiQjZMOnnJ
ebGAfa7wtbw3Q/AyXSOb3UbsPFb2wQrLL0UYgGIPZlp0m9EKu81b02gGjPL8Ll56CpTQfUMLc5C3
jJ3um+7PO9nOxFJba7f5XeRRHUvwW+56SUVmZEKXmtahtRqn7EPOIMeeGlIpuDk/nkO8dHByYF2L
FGmwjtZH1ukVo98enegSOMfRxSZcfYVomBh7Y6pZl0QZO9GjQjAKuTYnEVyUr0WKzJozEvYvgWIl
ngBppffr1DHf/Jl2KeO9ikvm6SJcHiYN4KzGvYif4y1AG1KZ6FXDVnMhA6NpsVGb00LU5KjVD3NG
WInsW1tiVnAJRB/bE5eiISRmWahiBSXUXVEIdLTRl7yj8tMiq6Ejk4qO1tR/zqRz29yAnlUrxyGY
lAkyaXYkUckxv05jamyKJv/os/haVk5LSolGbbvLkhhVccHaAVZ51g3GMAEa0dwYyU5eXuoeAa7H
oMOVhYRj2gb+HctJ7Rmt1KUnCYSmFP3kCh3LKWimHWPxLZdLoweY/lMWT2Uz9R6ts2CWa+Cw1LiM
SUvywNZUGymSCrrdkHB7nC8YEwHvSIVD3nTku4YbDRuTtTmwkeRfUEcZ7gbesTfIcJEdmC0Ft043
EH0Ek9zF2gs2xvDDTZK9XO5qT0yTmI/rk53CQ1wd1X/mASlRgqkyU48EVH7nB9F/V0ufnxM7itY4
6AVXYJpkYmnuRs7AlWWBiB0M9sSNsirABTMnw5Ipb+kglsqpIdX7E1keAg7GvKsc88Rts4RnWXvZ
HnhoFS4305gG6zZuYPF5T3jDVtC4n9QwQc0xtHbGMHgwH5U5RpPNsG3TFrYneqAhZRsVfkQPbXlX
UVaS8M7KWThsXFOEu/ay2BzdaYoyKxc9co2v2cYAKdWQntaO8xiBgON7uRymjjVQFBzsuj8YuzI9
9NLmJffKa60nlw6Y8l2Mn0qlHtQp9BKfe94zqxE0qU4VnyOUukIMHAULui5/NGuCw+Ovjo6IMXy1
zgZeojJgDBmxD1lBzXEdd4AKV5HRg6MVZH0/LmRmwYOQR91YPXdsyXKykpOGzWo81HRGng/pD/Lw
l2qgu6V9tKz+eRgne23yfFLCcPbKYykALtFAbUei5aZximjPId+ONBiem36mVXmcM50SkOxB25NU
Xzmoh132Osf5uxmxRYDODQTK6Ox1ULZMD3KGhkgnrrd2BZFrzNxTHOgzlDr7PpeMD9LMb2pi1sBr
4htbSBP+BR5cLslTFWm6hcNbyXB2O3C0hLNrE9fM9K1mSrrR/WCjKBedK+g8nfDsUqSsa5/9OFg+
PQpbuDmoXgqPHIGfqOuSf8tr1BhOgwtQ4/H7poQ4UHwrVxSRW0Ueily4dHNIe9oGvP12RhCzYykW
Q2sM70nXrntMmNde82aZALIOlNy1PMklJqacd2IXAKR2+KWarX1ptr5VAxQeNYkS1osyV4nT+lor
h0d5btZw0Bnc9yccqpCRyxY+AR3yDF7zNsx+lP2L2kLVflYkb7Erk4IquJQ2kXUkGMfMB9xhqlek
hF97YK872vw3LXK2Rl7dR/XnIPr3qgZXF+Qnw6unZIth1a0nDwGmlZ5bW5KT2GiUVQjFeEVUzJr5
65vs7orQP4iYAGGIOlbhMuQhKGY5m0Mk7QFIofTgL+/syj9pWrDPjfS7MuXINXY4oq8oluA6NJL0
EQbi4ndUYIFFBSbYzuX0y8MUQHE6xiW6GkX8DcYhw71ppcacFVDPGj3h3h+8+KCMoRTTa6xXVsg5
oIgDEvxLXUi0Ikw/oTxRGQV9sLLr9FMZCzkuJ4pfWhtO4Jc+sT+TNnuSBkby2NRLMgjJbiK5o72G
RPmh4DrYfvu5rV4WQR2E606Ft4v0bWDKKTlDQwfbsgXZjeTLh1HvBYnmUQHAhgdix4BmZfv+HV6A
twF0vy2iDLbaEM57FzzK9mmaKO9LDJmAJBnmDZ50sKI6zCXFr7fzazf1zfVSaJ9qOGy6Uk48DYyn
+jUICURWh+dutDDhi0bAsZbmOkMITwZ8DlFRvxsgv63VIgUYHQh0ddd5Szg8QPxDH8GelXefxQ2v
BwAy76ozY8Kz5CqhXjio2k/1bqV2E+fBdhFgmhnRwGhGPPRfDcRHiNkWBk1QdOP9ZKf7LnFfDJMt
Gbbp90hSaiOj2fqtCURKHWI14kHQ017FQ/XSGaLeAO+sfbe7gWsGEV5aickubZKWSOj97JUdv8qZ
70AK65Yh1rKT4/WyvbQ2nGvV3nTSaUzBqH1vfjh2QZCf85GREX/SpJ2E7GzkdDTmBCxa/BisyUOW
SMuW8WNPymclFcSGGpIM4pZ8yuuoXKAKWPRntlNf4dbJNlp47/KFSHKoaSa6GllFKwIcwR8SN41f
69ukoaHI5ReNZAXQ9bfawW3yYhtMApcQo71X/l3pwnEdix28eUEHaOLdB9y6daGGt6UV8S4H2q6Y
EU6bQFbrqke4aboXOR1fSu+j0Jp36Wgle0aAjyc0LYc6q++kp0gZO+eFoQdDZGrGyQY99R+xLf2G
ihAdJjs52x37yl2+6BflfZjJy/e186Rr+rZO0RC30o0OJ5F8H5DrWLYnhpjvaspiTOwcUbvQiDZP
JXN+hKcxNEASAOUtnJe04pKHByHJPGUZWAAokGBotayseM50haorCqVsPNWbu0h3PdmDqdmTzEy2
qF4yO/9hyfmpvMuiWq7zSlx5FXDd4v7IxxqZDBRdPf+apVucZ5NRPt3Lx2M5JLlHwJsMHwADXNYh
T0NjyARmU3vUhzxTu35AwseBDownf2xSok2oNFa1rKzkbVYVsRynq/568njplVuR/Nsz7nCwxSmZ
VQfYYa+A8jg9zXKjkCc4mqO0w3mvnxJIElWCKRu+9Ch42Qq1rZPTD9M1vKFLfnVaNl6tcSm48anh
Tiyy1BZyfI/X5S2pEmz0PLOlh3Hd1OJBnSQDLB/sjnRKefD9pKISYYm+uhgW5ktOoGOIZxtbVH+d
Fv2r3GvU2U96940F8WgLT9Sed9KKrYeOszLD+CvAB2Pl6PHJqPA2jIvqW1c+zpZzUQ5Ssuh1reUt
K/wTCjxpP2jFqyUMX7obvY1eK836qO7tXWqXpORVPFBZVajDRhOoQed5ByVSBLJUldML86bFLGFl
D8MxKcYjMqlbKPrP7ehPK9T1l2J8iHKQZCQRl9o0LYDEhK0rfVP1rVbY2pr8p7h1SCKpx5/TOMNg
GOA4KBvN0PrJgvz/jsb/6mjs2NYvHLjN3x2N2/b9R9S3n+CYf7U1Vv/y/9gau/5/sAsWzNhsnIhd
6Zo7frbd//xvmmf9x2H/hGTpWYR28zf+y9bYNv9DOgcdtStcB0dd6/+GkNnGf0xL+L4OJVUaHmOT
/L/+x19IYT8D5P6ZJPa7q7GAIaP7kBANB1fRvxnf+taMVUdFOLzejDelrW8CrGW9qLJ2mihZZgIZ
+S836R9oaf/0iaau2xZ0NQvqw2+k2qywC3uZKNDHbYtfwWoR1ZPpoumgGxiDqP8XWubvFDj5Bfkg
EuCIebNtIZ1/f6Gyhhiqgqak1cHIdlgUQqT35udqSd/denn+8zf7h4+CJWzaOmZlfDvzt+BwLIMN
KqmlOshpQ5qlX5KzGltbOa/88yf9blfMl+KT8F43PNbA355a5yJ7jhyOvkAb/a0v2C6IfoMXO8X/
dv8M1vxfSNDys1yDqEzPd/DeNuS3/vUGVti4lBHfykob5HiW/izqZlMJ94QwAFpkrQ+0WEej6RDx
zvUOXOTGCmtcXIvrP3/r3wm26kpM0zd5moZri9/urwc5TOv8sULjp+30NLh2eymVnp4NbX6GtP9A
7u9ngLnInz9WfcNf84jV51quy8jZhNfr/HYHNMMpLc8oWUJaCrbQyUwSmM7jQ91ND6DTUCLCc1Is
z4moaTe1+L2xG5AGbPhiu2EKKdxL4qaX/5fLsi1c0T3PdlGp/fXBuE3Zk9lTVIfObhkJZc7B9fi0
zhplumz3QS2H4I4/SGiq5Ai8K7P7Oc1rLFWHR+FgHE2dPLrh+58v7B8fE1RgtidqA7aXv17X0id4
t8EfP8A2aLCyNlGh9kTezZSFo80bAcjqmd1rZZb1v+wtxu8kZPWofvls+fNfFqsQvj1osO8PVPa3
mPFQfzAjX4UTSqJmep50zm89mQ6j636P46eiCbp/WS3/tAlgOP9f3/63pzKmeYQKkCtYIjoGNM/P
7pS8KwPthC3hz7fa1I2/321f2EKwLnEMMk1FAf7lG5dB7ogc8fyh1KsdFIyTC5oz6hLp1pnN2Jjo
IH0dMlBGvEpXc4QXOMHdDyQHHToCIVa9Pp8E/2bO5pMfsHYszb+aRn9XtfpzFcaojYYbfMgfbKt/
IO11csoXWVb5cfLuGjB422F6XrKdj/6zCve9m5OUWvJ75N/vXeniSCk8lvtyth5JepPjVYpocYbc
dKpdFmiKrdnKQbGzsvqbYmnqFfNS1orDBGiARsQLNQ3jg227x8EEKTWiA34MJATTvPFEi2s1/dds
cKV6fh/b6S6u8RMKLSJupmOJbTyKGeifRCd33jSClUBTy/PekkO/Y16Hhzmwdm2yPHe1frDbj7RP
3jNPP6UW/tKDv6N9h404DlvTT75kiyi7Z7meTJ8ljJGORdV4bzntDyG3Ynln9BSNeWS2u2pkhjSZ
PzQPzzpdkqujWKpMr7EjClYj38uY3AOclEvW9fAukZVxP9Xm0bnTCZcd2vym0tbTnL8bfKbdcINM
drzRB/Id5/nBiKm99f591PhyYunhanUMAbsIjIB1MHZ+ty4NoGFimNmjJ1x38xLFGxuYvP2BQ81P
EKRZahcHM3K43fkX7pA7v4HR4IXXJowuKHI5NpaRfgqG6gdpAyt74qtqI1sPvlTPQzzcJP7nJCqU
IGJ8jkbOCXPBZMBnX6z8qzoybqEAkFdtcyWBWO4nCxUSh7AvhgcfIXGeQxlMB/69T4z2fSrdTzF7
fvcdbkER1MDgH/UwnWw9e5cfUSxUynBUaZP7nfy8eK7fWmgcvpa9Iyk7OfJOUfzcTBUWPKn+jKfj
Ro6l0hL/nCR/HzzYIdb0XNeQyxiNiTK8t0oytYGqHxIcYqFQsKZCpwNI7e/TvOSXWy18HEx/ABiC
nBbxPBRYnvkiOtluVkOEmJ8XrmhdRN2urmJt3daJFBrDjCRT2Q2HTxHzcabFw2pcf97X6c3/Zu/N
lttGsmjtdzn36AASQAJ5cW5EgpOowZIl2b5BSC4b8zzj6c+XcEW4uqqjO/77P6KKIVG0SJFAIvfe
a32r+lFYgfXoeqCR+lJeOK+u26v3UObezNb4pK+7adPhMnjXZilQC+/ELPPxO1fV04idGePBarZv
gEG/6kN50hdn25T3iFVbiFzFKbX4bBKu9kfQp6DDxle7TetD11bdOUuXFysp2ytCTxAPeTxwg/uQ
wXDY1ofGDGeODxJBIzt92A5HxEI/U33irrpYwU/zxRbRJ68vSR/weOptKdEwzEmircw5V6oTyy3T
jOnVjrlOgSnEvhM2QJTxW0RVSA9exe/9yD7CySpOTpUdl+WZ0Lhhty1bo77Ux3qaOXMI1ZGzm+dc
op1aXjFgVnvUK+Z3JhsjFBTivRnnesPTbsiAzld1g0aZpa9vI5Af2YvXZu9G45yapP9GNM64cA6M
HC7kqL8jo0GWhwRYDlyy1MQWePYxDdLOt4/bA9RwRPzOSeaNr1R2GfIeXhYgMt5ym6eyeJaQ69C+
Nex7CN/Gzl+gktAwQq7nrUDtHYzL7Xxrtomxx9Z/Z2LMu1GrQbaNeXLVGMytR//XTubDRKYI+QVR
cnDbGffFUO2XWbwihuPskhW53rxu2Q8L7VjO9F+qPAsMT91bKqDjtq+aMN+Hd6sbuVc0C8yz6L0H
NN/8ypkuYMzRisTTxbabs9ezina1vkzqqDcDRddBmkTbL0R6pFLT4KhqRd/dobABHBqXBclgzjOd
QCSvc62CvE5fQFHhsSydIlA5b1xumUFqcF7lQNQx4S+vm/BuOyC3zYsc0p/6cmAW+U/GTkS58taw
xPU98MKlN/9oQvM5jcvdaFqfplDdLoxkaKBXQPh9si22j2jp4ZUUx7kAZacP/qGYIAJfbN0DMxIO
qDIt3y0rW0D10eTp6NsuDc5al8M6nscqAKjyY6D3E7iVxJyilvOEbtZSdnlIaBnd5ACjaaKEzFOi
9qUZeEeiLjn4qCp6ZXj7trE+5EDMY7hm6J9U1tMjZLIhU3w1yDxJfomMIyF/TF1mxpeuIFbJw1Sa
1CtkjlnGGNqjizfx4lGOs8KE/X5EwA+1fa32dVXvBYHH6Qq8AZPVsm8snzzhUp2TsiQbGk0IA/p4
x4ksGJRVd2UtmUYRSMXh96Pxe9DIrFsL10xaXD+kSXOuaHiTxgzoR27Hu8Gf64Pt8mQji3mT2jTu
kjHAscRgW392Vc45NK44RJ1X/J0P88zh0hctWDcl3mE2I843EwMBcoOqn4lbnPOxe571zj+8Fw6j
+hL4kkPUE0xbxuDg5b+r1KVIUrihFgPSbIa4rc7Rw1RuHDFWpb6IJxsRIHjCQe9lwyFOd8OP2cRh
QopGhdHnJnWqp7KXr+XMKRCHw/NaItjQa7kr71fTTXYuJtJdNNlfvBKcxrYEuQM+/dQqgrhG9OAJ
hkn197pzX+lO/8hnTlvbN1+8yTP3a5kSoLCCjKwSRY+OCA9ezJrvIQtdydtgp1WT1lnzmdtOBF6G
Znc/DFBVhbvvoxIcV51AsO+HvUxx/zpcF/frIquTnvB5wuIMZ2MwcC5jtJrd61Am8U35LHp/fC4b
ZjGCBr1Y/e9LMX2yPH/6SCN/F2fyEjEc+kZehOkdut6YPqeVcx1Huz5RfCf7dEq++N1o3hYqna6G
Txx2kodHu0pvRTMeGzAKd1EzA/iHv7rrReTsnTxedtoij4KAPhSW62NpBGZivSrUQpK2407M+UvC
pRQiBYII5E1L03IRNPOj2axNwAGdQP0vk2NX+BWyG8Pcy6RZ9otYAqI1zm1s32ETfC4nCfrn21aT
Oxz2yO+CfvA08s4i12KGaWFfy4SxW+uKR6Qh5d6qqodMYoBwDf9Uw7xn4lsGcR4XQbL4r1ayVGcA
cvsm6wktLIZH02L+5nrk6IguunWK5rZxhuYwSLQZsl/GABUD+Jmm/8OY5D3xY8NuFv0hgSZznOvi
1kW2xUmRPSmo/27x6iP/Rt7A+YlTnN2r2UGURNKBjkoGRYilFejZT9f73s9cPsxhIhFtAsiTVw+t
bQG5cspdYrTVzkr3ps9+a5ydL47B3GyJWMkJUWGjFVGYNHbPqS85/xflnMYiQzVaxUfP5gkVOCQ8
pq7m/HAJGMWA/Yx4oF3qcVwuhK62OA8XhcthSWr0f8M+ajMTBFdFz1BiJiFV3D3FiFkmb2muMXJN
8KcDV6T5MGxh46p9YL6eMfqpl33ZO3urz7yg8xaXfez4tUs409Z1GmGTtWyj/Hxf+gkOSIHrxq/N
vefF7UkzZPS0remmmgwiKBjTALjXAGrUcoXBPxYue1mbOB6YYGEfVYFlhB/MYjictE6GIFce0PfH
3oUF6UqUDC3sVjXmx+1KV9oVRSau8V4C9A7nyDmvLa6ciD4By5k6hmX5JBpHHFfM8Ykf2adBoRjm
qnBEcAGLUcR3CnkO6oWXPGyKwzJ2H3ljhIclQkVL6AnwrF7pCCKQ4zjSxXiAA8umqE+io4PR1u/l
Z9/LkgPVmzyEyXgnl+5FgUnbLWRD3MSJRiOAtDMFe4N18E/+HLFBLNmmW4MNRY2DACUgm3dLjMdx
UMA3AX34ynrFSgcGaGGbbrBNdhMdu1Dn7/qC+au7hAUiqnZZwv4npSF8w7mOGsx5w+yJgha1kdSb
gsxbR2btxm1lNFzfBfssaVKZQayHcMUimMQKIxPb1iy2CSZcNC7zLe/xZIRUM+nY14cWTdGsJIM4
D/yBNfNKbT6gycA+Jufd9p6stv+5KqtH1qS3yo/ut61un1JmgjKabzoilAScaWIV+icLopL40S/8
3agB31V91DtljEGvZQ70QjAEl6U5HhOzLW8S46vL2sEiGN7MUAWC1cYczP9EhkBcbpkOtQw9R8Su
wJfCByMH4EFOIrugCS1N0QwHwdaOFPOf24DWYsRwQjXvt+019gOHwvRQJ8THOAz/R2fg97O7YCDK
skGyQ4jzPPSw6hEQhJqDjzHVxdagey2DfhdiH1/IkHgvYZd+wBsCs9EaWBezd+Hw/k9rR8VJnQZG
L700fGK9DhXJqUiOouTNrfJHb5zvcYw/F768B8X1s3aQ5qZ9MPrNfRXqU8xdX12u07s6aZBc1h1I
guYZ7m8RTAAsahOiK2nM+cHyQeSRHnFrjyjWPac4REQIBWGCXsFBjk996REqgwFt64ZGPqWprd9Z
qM3A7rYtVV9+QmR7g3KWHViDcKHuSGBbuaDqslT26pvoAcEnfKZIe7YjNBq67KZV6y3pvHu/DiHP
oZ7eXvbgQ0+vrGg3WlQLGDxPwjYfAKBUe+lrgaj2WwjpPSe50hkCSGCL8cku1HRTxNYpsqcne1pu
k5bN8eDxxrOzp0ADuMkgUilQj8P4lDXse4o8ukRFdScrIhBcULmYfF63z2DQc1xg1KRO6Neg19Wy
0rWFro/NeHlzkK0MBeHJdZsg7SNa88azUdBsVbKdo3vxjHvTZaslTZrVJES/k2nAwaVfhOiqvdKl
bSmLO72Z4n1CJ62L1Tpdbwf3xUvxHxnVcimFuMqGc6Jzl0/on6+et9zmWf8gaEMs1kpaPP8yK3mE
/tW6/+FGIySvF4fsgnpYwLlzjJR2/Kho6dlCnqrB/1br0Ljamq8WhCjGncm7rUv0KWJLFr5t7bft
xVv6mlM7HK+ioFGRcpECa/azl+V+qviXRlbQ51XDmc6zrnexDXcc8Fki70PsNDfWjM3O+jRbiaQF
M9/h8Rl2hvtgjAiPiaLSC8bAEC0nGNFktfFmNO+J3XKQ8vYYDYWOn3dXNhpsgqn1Bp+dVfO8dZOb
iJWudb8ZvqR5JigvM2e51ddlxLeEuZQ/2pFzWhf1Y8WWfbCYVkBNuDoIUXrAvrs+hIHXRH7AFkMF
PZUwR7CWbdgJ0+mjZcJ20WftqrtjDBz/AK7m7rZj3rcb/ILbiXbw5wshCt+ymQJEL7SQp5Lxj7YZ
geoMB/2pxutwkpX7Pufxe2p9x7xByoPM0IGXLDPGw4JylIygZb8m/Nm6BTF2nD3RPD+53udsiL9D
d15LuiqtFBFX9XM4sGSga2RdDj/N6/xF/5nS0D1lFsW6l/euTzPTg5W/NS6HTlBNguIs0xfB2dFI
GhUT9rgAFme832YDds/gN+zRx4ShjQTHWl8bA3dqnT81JDWsE8liMac/wdcU93F5xpxs7Da5pIWU
DLvwJTVpeo3ll0WmK5Ig6g7d8HEjVFUOXQ058arjzjgz6jlabBI9fWhvN7B/aE7dJFqS1ZgJeUdL
fJK5vJ/1iLprGDAxsAjkND96Ml+CrbEQf85dMAlE93W7ZuLAixIK8F4VJJlxgFtIPAURA3onMAyW
xc6MPjvB568FJJ+t42ErCKjtcD/m4jDSO5Gurq05KgWAN8SURzRDVOtb+4zYCmWTteuHdxMyl6Vj
VVe8Oangz+RPnNvpg+Zh0LSkwAwhagWLjV9hFV/60brbzoee9JJWtlT2sPYDFNN7uO1/uCuxPFmz
8MxZf4hmQhX9N1uKk9+vHOLb6YcOwCaLHk4KpXaIDgYc18WixzhW1GzLjPkVgFGoy3uu92MT/ZQR
C7ebr8EwURah1jq30/CUTwDvagHIl+b/zWI5EXaSmUAWXUjShd0qrUi3yvKZlaGsMV31hb/39fWR
gcvN1iMtDK66CU230oUBS7WaxqwGRJ5n0DWc3VhDCO5jPhA355BsVsFCSueuYIoeJ/WJ8tTAaTtV
dAbjY4MIEfkFPLVmSZ472UAYOk82fpc2yw24uGhH7epTDL8MBCRW67C7Fym/u2F5HdOXPsKdNXYs
MblLHkc7Wvdb7VmuEkuZH+/zjreo94qXtl+uU4oiagkHY5f3BRlzrvfuWQU7hvvIdu6dufi5dWkM
gz+6JSmlqaH/SnDisDzMnRtzacN58Otix1aRFMOGw9alNFYugLA0ZXuKI82LURso3ZIrQoeDJvV/
+Bklb4vcC4okCFLdEKtrpJ2tzXuXKTRahHpN+J4eq7TwDnop2ehptWKGFFvlmzPLn8MMhNMnGaqi
i4DXEqnyY7FwCUlXOkpr9aVb+4faoPQOq4wiKndZULm8gVmGJYWrf6uZgd3TctbXtkyyje49+aOB
FIxih82Rbk0JlxOTpBvcdtUDXYYbhtUEcXbDvo3UAe5YykNQLTlD8a5pLf5ygA4+3G3ncmcIatR6
fdh2c9sfytZr2deuw9pMkUdntlD6Q7d7fqljHMdIJJ8ilMqdX38oBozHvLmzFvMrsSL0GxgChBEk
jQTXjh3bIS0HyEK6JyAddtdTc67KKN/po37OnposY/NFgsieI+TYlctXfG5s7rzkflWfJg+Zex2H
/a2dU4f2UpDMcddxLWUpbRGElQSc86ddnPls+jVFQbv8Edrem0HA2oHy/OhGQM4ctQyIKIsvdYNp
ukbJDqdUq5cWLYguSqRNzXfCFeWBqFAojWc8NF/XyPfgtVLrhn2HmjCqz2XmAZuV6bgHYIYlPBF3
szkOz4tZvBTZiL7QJW1LyycNdVjd+YkQLSPwaN/tEpOAOIIM0W5VRvsKHnKd3UsVgvupVhsHtZ2n
8PScW5By+2EWw8Ecm3tyvacbIx/rQybgKUnMzWhIBx1FnHeH3GLbkA7zQweY6CpQhMYjKmASA2gq
heF4itLpczvY8lwkuIvYblMevSNzIT/Wf3Hxd7kFKq+uNr71ldI90ig9rTVJnbWZvaGzw7SN6Olq
AVNBNFY+EtAZWWDOzSfZDP1h86AXnewvmb6BTNegNsMXInQoh74JLW6Gr6AkrAvHgvzzxq28S58u
bP9NZdDowOtwGJf6U96QArLdSJiAF5czZ4qi6txFNb8+Lx9gk0XBMhqEleLkjC14+G1Mv1hqqIPV
RD0dQla7EJHhXlaYmrs8/96ZhrgMhfm1rBkoIG+3ggKiyU01WcVlu0my8KtqFxUIu3Evsx//9Wa7
L8X6HMRN9pGQULLk1XLm3XQuJGw6l+2rv31rx4N9jFwCgSvoOo4zzIFUgC2NMjUvv2/qKcppKNZp
MDYhLZxmTjrUQ9jZQ0KUjXE4gdsCyh03U1PceKwCdnLNIvsZPx/AcjUcZnueAzNOrhvNYrsZNJKi
7fR5RcM/+P2DNOSJ8oyOhmXY1mW7od0vfn01aJwO6iR+4k26N2kKh7M1aR6VYTLcq82nLrPMpwps
zyEraQ3GoTzHyMWvmUhebNk2V6eHPDoZSXEySKW68Ck9VX20K0gefDZle+XH8720iFmwszw9qxzE
iJ+UyY6cWED/ZWt/ci1DfEpisw5kChRIKaSPveV2B4cdgbZHKBz3+Lk4oPS3NNobTJLRbvtunlwr
oMNvEJJBJsAw8HKiaamfVruon+A9e7TG6VNs95FYy/ZjkI+O8TCTUfcJtxJNMURk6B4ds8ofkv1M
aah5VPFId391MocLEdSQbjAk7W/9pVvGf1hzhNJRQ0BKzQTZvhr1p/CX+0zZHcbI+YL1OsZSGQ77
SXhfDZMsnFllzS2kiei2AHuCiOwy6pvtq3mMn2mcrTddzRXc68z5Esn8Z8qgPcgYG162u7YbM1N/
flu3ACcJus6xTRQEPzFnEPQkL24MjcD6lI0c5aLqMYbkzv3ySfXhyLSJG39ZvnM5cm6kt4bPMDer
qX12kQaGbbWcyAsIhD6LPX129osyj7gCrk3RRRx+mACMsj/Qccfza3GPiAT7f9cM+vneG9pM8yDB
QLegFRKWmn3c6P1pGyy9BUZMn+L4H2DN9jWpcYkJcCoBF5gOlzGThI0Q1NBfcr3QVGF1TLJBHW1g
vhYkxDAGDYtVx6SmPOazuI/9NGCUKE5hf6i9zD+gzQYxaUE8kqOCj8GvkqaLb6PwH4a0j+EfWusu
WWdiU1cDuaIsvzeQgi/L0RlMXoLTDhfiNQfWNSA4bAn50vQdAm38KA1oRcy7Mkwwkq6mc9m+2m5I
tP7z28StxaFQPlfO4UzsCP62shkvsXR4kin+86vtPjd6IbVhPdM9Jhw0nGmPx8mKLxgL8o3AXBgg
dndgPXffMJrcuonHJXoZH+s4+ZLHTYcYuN3HdbucrKh/EZnHJz/fxMtiYp61cxoPU3QNE/8i4Jvt
CLmtr7VyadLJ6OxQ8pDcgWuwNj9C3zmm3m2Xmqe4mr+ppn5d3f4tm9kxWgScT+xLqXxFelkEW/ho
sV/cFMv8kLQpK0n8YJb0MAAX0PdwvpmipU8wdn80bMr7Nh+OCIfr4KcNYDixwKRNk++e40XIwPKQ
keGh8aVX76sMj5/yui+pW3x00v+gMIFKiD3OHaIPMkjfF6dF9t89lZHLsr66zEPmQ2TEZ/0HmGI6
kuLrc0rMMSxg7XNKFza3eNzZGAk8t6AmabLs6jE6JCzIULFY22DeW7Z3n8esdq38luT213bll7SE
Xfszl7lpAGkZ02q03OItIsaMmYb/WajoA6/PBwYB+l6fkkwi/4zYwbku5fcKSRu35HW1L2sjGMYJ
5r2yaA/uqkETSy+uRMB9YRW6y8wY7pPFeAq97VEMw6Noakz787Cc1ry/KVrDCQjMw1ifcIFbsRcw
ixtv2k8QLKeA3Wx7XSUdcEZRP3EPzL+6PI4xkGEJ75g/I9aFQJ5+Hr0WyikzZWdGJs+8LlS9INvy
VITtJ8scsdVSPm0dvVRFP3UrCOgOBZVJh8UviAIXIZkOGt3iTq+tItPTNbWanDZEH1JA2juXQkcY
1C1OCnOv89pHXEuBLbP3RJnPNptFeofUzKTO7RIiWf2RvgCSfHaNSAkG2kJ5kr+LxjduTk6jLv9d
b+Noidm/ScGUSVWArEkxFbQt52/6om5dI2foaF9pNmG5UKvUlhkHFnT0mRmJVxcf7PRIQGlyLmcF
/QndalIM1AaU7ipO4Y6x66ZBAc+20JXB9lZGtBkd7fibzpFOb2XLo9vC3f2cSqbMLsXlEFJvIwKf
xuWntDkIhpQ9oemdkspFEU63p0qldeiar9AF3mfy3XbGpFsH+QEg+cKWP90Xg3FFGx/89zfF0oKu
f7wpaEgtz3G1/vHvurwIVJNPS+TUFtbrgJyozShZ9UtKSC61vNt1OkWKZOwZW/R/f27xH57bMqXg
SS0EUARP/bvgq3NGt6DVn59qPfEuQuovnsiKX13aDIZw7yuxPEnUIstsvfqeOCug7LoKYyz6FCpy
alqk4OwjGCn3MG7UeXZo+fz3Vyn/IQqDDWp6rvJ9U9k2Q8N/f5VlC8OeZFgOG59XGfcUiH7XTTcs
wxSTOG0QuFjEIEgMdhje37VkrJmyn1rMkSR8igU0WRQZ/qGiIkZr8G7rWs7PUX96VfmOwfEdsNNP
jomDI9iURWkMEDBhc/u4SRAjU9ftuh3YN8598yVdQAbPEUXhptOgTMAVXcm9l8PEHinkRZbXx5QL
brTOt1DyeTI7Jg1lZBQ3t/ndnDpQorCaF+74RIDRDyg2D1+VzJ90wUaf512201PedtqJ8SZ0kzGR
zdkt2d+CDFwZPbb28pzP8em/v9eW/Q9xLG+2awncDh50yH8IVus5qQyf1gce/Qzjk+kEaFSpfrXe
pNUrmdNpVVRRn+nRjDfg0DAU4Eu9t0bnQAxoxeWAjrLvEThl5HUHWy2ZTt1oHHN95V4m+jlrkXt4
ESP6J60an5yQAXBtVde1U8VhNNefxWqMLG4QtGWzQDPQn0lMx8KO4l0Rv0edgRDOol+NM+ddDxTL
hCZZOrH2kxdCgjIp4nbBrkvQELVTcao9um+0GSp8UjvJJTRI+8cpZjCVkROGaTv/4q1UxMy03wsB
2gET1K5eWHna0IN34rEr1D+Pc262eetg/MjTqT7QczCsHkNu2X/H4KOnDEUh2ClggAGnEJvl+yAY
Rxa2eSRfgZEXMMwyGsl1sz09Gkkg3pXmCxs9+lV0fBxac5lorwZNLjQM/NWu6p+2XnttVPeOl53j
2vhRCc0vAmC0r0L3qzWy3QudlcFIRoFloivrom7XMu4l83k6GoUgvDlt6gPjkhQsU32u34WdLpcJ
2dQuy91Xlx8yIbhE1fThTDEZGOUhdIY7cmnPtRYJEI/EIaDkCe7mt0gHY+qX2pyjKv5hTPMT9MPx
YZE5ECKNtBuH+dUOXcQaeG6yqW8vGIJe/sfh+h+uKBYAJMvECeAqwn7/fWmIBjQmjtFlJ1v/yfpq
4HEfezj1h9Hfll5K0YrbC0VOAi9PD+/0wKzSSjpHy6iaPv8f+t1/Kr6VDWhHuJxHwIyF+NtLIlJt
knViJaecxKO6SB/ZPp916zuf8K+2yznUirNqGl+19Apf9XtoNm+27/6P9+Y/LO62Qm8tsEg4SCL/
Lj0fkgF8flklp15HF80DZxXe3pTERJQt/Q6l+PeWUm1c3e+yZf4SITnvdH9Dav0YeopdR8QqBCv/
szkkn4UTLwGdsBDC+Pw/lLjqHzJ55ZisOSjklWXZzt91uGywHcbgU3yaszTcQ+KBPZrszbFL8f4I
PcymrF9zMDwuHxsEw9tYhNPFM502EPxDGtTXJUumYEj8IkA/4e2E7kYloGF920n29FltoMYI86pB
vWLQRfBgTgXFY0kwTT2q7jxl80uxpBVUCVSxogDxF2bOXhmuelXUQsJ8Eu2zkeVtsPXEIyPh6tOu
J5HZezp9KhgnGmv5W+322SlvSmJ0hiQ+cFrsepSVL7IQRBarexkv650a15tkYW5h2LDmnVpe0pbT
xgY0h6vMAt2pjLe27nKgPCPNVWV+WXLEuoZ90j3HTSpa0lPzlfE5ZoBL0PpNLOLHUbIgr2X5DO6b
VdMuFqJzjLMy3UdguD/dyhyO0j6Fad6eyBqgoV3NKcnObbyTa3NtVF0/5QsMRZmxWhVLP5/aJPnR
T0n1a/fx/1uj/pc1ysK0+5d17p/WqKTr9H+0uv/NGPXr3/1pjPL9f1mmY+FkcTi1gcwjbf/TGaWs
f0kmdrYluLiXkHTj//t/bPdfpmlCo8euTCqHUBiLOizC+kfmvyxPeVAEGOQyJXb9/y+WKIHz6m87
WuW6pIvxyqRtc167fxPxQ0IEf1J32TkfWX3U1H8D0XWvil7BIoH9i06Ds2pcj8y3/VOalOdoJsbK
7WPz1GrPnlNjPfCWx4xuOCmp64MK++pMEt17PlcMCi3ka0XI4AX28iUj+ZwG5sTYR8BBXuqH3EM7
4ungiY5GINf/3QKlYfHItYqN8R7YrAkIPhM0cNdZlwGtR1RkDIOht3+2Aqfw7CJ1mgrCNR6HaFkD
s+6+oXRHyToAXltSOAcUH/HwHRw8Q1PfeZYamrw51dmjAB9G0j+ZIbJsvODzUCPsMVuqZj/B1mtV
6oE8YXAyRlkeUqbVygjze4zI2eOM0G5H0kV3TGaUR2tuEgpdRN+NFvAGIj4bkKbNkt6EX2M7Te5V
Ncb38I8S2ndmwrQ4XK6pt04Qq7FlFklxdgrWP5CjNabt1DACII2s7jqNIJv18CLxeHFNF5OKFJ98
2IssS3l/J7LiblEgC9xsvFsI/jtVWX0swmR6zOP1mZ4BppA0y5598wP553mMy/FHC5qObdLXiXbO
Dqb+zMg0HIiTaqw9+IwmSdbDVHXeDaVNsc8kYhWaB8QgLJ+tugTb1LX8Iso52He41MMx3KfueOtP
zDjXDUBmx8uxmrPqvDYodlcjJzmmYVvHLyZt2Q6Sqn1HfLfbHr3oYOdqVbdz8lSE+a0fgqTffOkm
vzAtGndHyQEzBw7CflFphWWW+PelzWCci5b0F/5Ik1YttJj41vMjtmp98n2M3fS21zfofv+8IaUz
+8u320+3x20P+U/fbj8IndQ8Yga+bt8ZbHJ2BGkRoZsOKCn+9hzb76u3n2xfroWjDk0kn/72MpzU
J+lzHd4a1PaX36/i90uhpQNJoW/s/e/7fj/u99Nu923fOpltBb6JqnL7F79/sH0bpdFY/frJX17f
r0cayG5kTuxLlFFH/37gX778/SLQSgQkgJNXLooKWVBloi/iprNEv89X1MpyWszrFDEHcsZC7ccF
GC87Q1JoovlzWVxlNmZ/uTEWJ7t6Iuc+tFs76AQtkkfumyfyRO3w6DXT1+3fbPcOPsGIVOlrQBf5
4k7dW2vmVYCTOGr3NhaCE4GPsdHcgU9HNqkQR1tmATGtn4zr9pUdFz6MJfLievqft7k3XyY1rec2
FVPQNyRtZIQKmtZJFqt9pea1kZVyo0B4Xh2IpMKu8dHnb5AK7eP2c9GjUfG6EQ2VsdyWhstbjejh
MNaTc40iiWBVf9Xn9DU6HC0KJgVoL5QXHFirSF3MQgYBRybv4e/7vBig02C2l1k/YmnD7y2xTfs8
s0/JNMnbuijlbUxzAJhQRv6gft9Xenso5Wof2Rf6H4KwwhR1QN25K2xk3yQLk0dtN6bMrV9f2X6c
Husp+8JOtWLxzN8BIxZH5Ek4WdQCPtwbTsJX7m0n+H8xm1MRU2pb4AdDp/xOhCPVHECIA0m59R2s
rdcSOccR/3ZBx0YxKqoKEuwGhA72Ws1XT3rzdUljwB9FRXDHMl8rfQMXDLKW1SqEkDxCtI/TuNq3
BSs9ZVB8Hz8mE4RvI+wtNJpE+VEL0ykt42uqb+BV2ZcOvKY5M//IbWPvd0i8S49fOCaoJyRi0jsg
Vdhbc3jIR3MierbtXESicH+uBgPVK1Fm67VLC1K/6/ASr9y13b9OUYPw0E8P27epPui3rz4a52Ir
v7ou+Xky/JjeacM61fARlGqC75DV4qF0aB/WPXRsE1mXlYyo8NhPX0M0xddoNdLTCNKGUDs67HCg
C+dKmJd1Rgx9ciq01XuXGXhQ1lQothG5x9p2X7cDq7WBNMoYohSh3vld41TF3dphK+ucpT1s31J+
dYeFQhVh2lLc9cTZ7UkGGah1SJeFhHOTpBH0iuKxHfI+gOmKpQJaKp3Irt/ZaZ2fh2zpdrPRKXbn
kfXgucWxsu38LTFKmj5hSq4xMjaR++VFt+bQDrgZ0SNUJxdH37mE6bSL2mlEkVODoujBu9yk+jFT
11fMrvnq152/v9/+YWpW8Z+P/NvDt28FH89B2cPD9tQMgzzAo1BHth/+/gd/+dW/viSQ4qULRXyo
fr+S7fm2p1+LQre/pxDQO7Lu3V9exF8e3wIJ34mojIBVWLDmoHGR6KtvfIOT9ve3mUj/cd/202F0
YogVcZ77R0GayK4NTQkMEYPx0ATGks8BtiFOOPnRlNFHH0bN3iyaD7l636y5HaHVpzBwxyQ/pusX
FxjRzPt6hsbHCeTQhiYHUOzn1Dnizh9PbZh5e2wY/AtRgVh1iMBeExxSeb6ci9p6M1R7liIGvrDu
nRWmuYiRNLpe/TTK8hSXy1NvTfMNqAf+ZsYaRh1YAwVY5iLErysLkTG+GMApUyAjdCqOXyGTt9YU
CoR7JdO4P6Fs6ryw2lvWRaUgbtbJb845GXSmM0rsJPz6SpItR68/YCT7ZSop94yY6LPCC4q2MO88
wUSi6bvPSOOyMnyD8quDQWSPWs1e9pPTwBhc/XvUwoeMzt4uLoxvRV2MjGNcyOuzf2riTOw71yJX
gZy6vT8mw3UouNSyEOI8kYwyKmAgqXk2WogZ5dgpxBpjt1OMRDUq6Jz1yG/NyU2CsNH5FDaGsyTO
96KRIT0wUJyVb59jd1yYJ5jEL6NUYSLTUOt26IQbNTd7VFpvTNvmHenayItt75PB59AmkPEhMdPy
yiIYKS6aU0CdvAkTSssRK9viHkF7wOGw/0jcKj4UJmDFOdUl6t0C5OtIGO8XGZF5LkOdwE7LOFsA
lIV50RLxmFGvGsRQMaf4XAtvJrYMl1y/4rFYx+g2NltYvxye7MXk40K77Qq2+Vv56g05Oe90TSej
QuxrDl86CexQzd4HBhKK/Jkklh4BfM2kx1YEFPoTuDUxgYSKZgSAJvxPH9iIMNN4r+6weDzWXg2/
m9yxs7UwFJqy0zhl0NFS14Ge+7au4Y94UCev6hoE5vYOmb88q9Wmc/P/2DuT5caVLcv+SlnNkYXG
0Q1qQhLsJKoLhUKKCUwKRQBw9I07mq+vBcZ9eW/e9+yl5bwmNIqiKBIEvDln77Un59JVCUahG2vR
xWXgdBxoodA8C9k0FNOaQ1sjrmrOogZok/Z7sn1odNe/fNER9BgrSuIpT6/ea1qUu96sScxBATOX
ZB1K79ZsVHqpcHygiGB2QwGOc5F6cgZpzunCGwd4vCDOfdNazneAffOj5wCLSvPukmHnMQOPdJ8Q
IpM7cIJiGCCUS38p1ZncS2uDC5/lM+GlGzcGduaJdUwOv6KTUVErJmJPJDLS2CkOGbIlx+GJposK
KZUlvGQGnV2eTLf56CNj88JDCsVMhsHespOvVuu/CBD6OzNOjroznSN50GjZvOzso310K58gwqrd
hea5s4ciqi3UUjPv0SX1uHKTjRXg3isTqY4oSY+knysnZpVd0MFxzKMG+fKCZ/Wr5+BbJqILvDJB
nASROYdC3REqTQV/YFhxM8ScoBmTnechiZtn1weCGX6deudF5j3Wr6YIIywh+YHyoyc5tgt5GazC
iLikVRaX7AH7JBE3Mr/31izKNgWmlpnVsm1wOEMJpfibSS7L5DWGC3zCGv06tnUbBSPQqcwPbtXU
vAVDde+aAf33Ykh31jjYR28CXjelXQGdmqb+Iu1dOfO+0ZzTomtLpLThuC2xA+/dJKfXQh3YTuks
2g2KUDvk+Kh5jmZHGoew6HBGmBh1MF8ABY77y7rEode59dyiwA9Gk7Ieeu+c4VYjbw8zqzkvO9UY
OBZ3WcywnxuE5A61sRvG5Cn2wuCmVjpqCpB7KTD1rZ5dDEZAWSExBA8GK/lq8kG8ASpfq4FGEB5d
xhBD2hkLqZBcB5OlPATjM3rfkGy4XzYA82Pmlx34u6TCgNry2ZW8t/RQsAnn0NrWoeoL7CH+mkbN
t0EPEzlJ1nziqpTDR7CywFDzkaWVTd/ZsZKKri25rRbGqiCtya8E7Y5uimQOwqw4gx2wzdR3bVn2
2JKRXxu96VwsBfwy9PQJhxhAwhyT8+K/VbqDWwcIgGRyRrxeJ/V5aOWrVXVDVMRQd1k/LQnMsyqB
326IAfpYueYVIgWDIIdwyhCfiToHSxx/6Tnom+Sh9Kr4Jp4T7OOJ+JVSwtjYQ4aYCEE3IPAzI9WY
bsI3p+tOXZGyTac9bxsdfXwrYoNMiEDRvsF7Bmc0DL+aDFdLyYHG442qlcw/rkd7vKRGSnhokT13
/sDOoiQxS49yk5nlD5JZIFUDXrS6Co2wW8rjSEmwDoLIl+5jQk6DQ21SFGN3mLXa1SF6YkV7FCIS
oEmrMu84C26doLw3s+CpGvNLYj4lo7qYu4kC5sbAQph0FNLJXK1N8ZbYxcvo8jV4ltyEE/64Inlx
F+0dKjqjB109New8WzcG6uE26ONQxCUIQ6RloTbxYxnNlfddlApLvQ7xVFOQDdMftqxp8YoRL2qb
3cR+i6MWzNNO19s2JypYeQ89rTBlIOrsZOBvxGw1+4cmIMs5aL0vUE8f84rLz0gRGeRV/1lUyXHM
CnEYJqrbS2o+CeNnUOqj6pOQCCl0FAu7IaKVD05rHRtXv3aShUUwP4x2wsq/TN4rxekFVlpjokhY
Ii/bVcxjN2LPYdeb2e4otDbZz7EVbxiIcywhDOOyifNokTw9jm+QsCFpT2y+RMM/hgQZbpgYKzBt
DLuNW7+jIya0x0PjUMv0zc/cd+IqsZNMFLZsp3pOK4o2ydemhBa4NOQniVnhvQteF6+xjnVqHGN7
ua9rvtcU0WDCtmGbudP3geCRTRnM8tgPlBGmp6wlCz2pfnjVsusIKmobXtU4zmb1fWgJm3QHgzFR
12fYYnc6kNmpTzXxFTkdglbMyx1KUPiAK9ORGk1l5k/zWH033EYes6HZzXruDsPc0WFPkq+BBHx6
XXLZeYDmoWOCtiS702Ld+y5u2FLdhsrW4gCzgn01uhcn1CYKV6Pehy5p7p7XrqmxewikjB9mB4Ex
B/HZL9/qFbWrPbZAk9mjE2vC+zmY4fq6zo32aVs6OXbPkZzXFgXFYdJxuOu7+CEspnuo864zdPup
hGM8DrnYB0jRIuT+35RarZud+FIp82Wmx0Czji28VBfszs5N4pxdxxxP3/N8QZPudRzmDtOECG7s
aaxuplULPIv2lUZ/cShd/6cx1D8Tm2Ez9pCIIxqykPnXMkpLu94X8V0divF+Lil1GGG89WrB7jMN
spMITgKD+REcJcuIQGJQ88bhtnsk7NzcZZm0dkVQLw9qEXdDO6IsbYN5VzeLd9M26VcaYfX3xosS
clhOxggXXiSI9cpwguu7btl991CvwdIlnJct82TM+jo+2r5I7kfH2eUNYOiy875kSvyyS2TyU5Yg
bBvmCa90RvaLNPtb1nV1bn2kLJpUPOVR43eovFqfoBI2pXvAPdNyUXCiW67+cyZ66g589FlOaF19
mKQhq2u7BB689KynHTDqUMQDF60uvv6oKoliJyz0YhrJ16qmh+suAWl+YZHufK98M9z5y4C8nZm2
NVez5hvFcO+EuU4Oe5HbPxSVmZ1rL9lpcOwX4r8Q4szhzuqcgADt+wJpCkL/illX3YRSMSkSdjIk
DSYTPW99unQb4dYIf5r21g7cI8ZpAoQWLNaTl5DjMauNm0vOw/ZB2+mTGYpyF0ib6Woank14slal
zzTK1baflqi0SeYqV3SqHxKsnJQhmxdCHGMDaB2l0m993EfWMK5fBTscBN53fk8lcGzkvVeaICeJ
LcgT98EVeBvL4WKlvB0WVReOEw6e+N5OBa2lIfg2Txjop7p/acLxKW/ES+soVrxDqHeVkT8VliJ6
rZndqIisDKlM+p2mG+GEfqF3uWyJBQ1jShuHeRqfMhljETbSixkAxlmU9HaYIkp5JrF3zu296fQV
miV73DsW+xivc0+tpeWdUtVd0a+CWUaLppnZzRHlc+yp8qf7UduvYdJKsrLLNGocwnErc8J5iI5T
1Mh/Q8P+bDzDJ6QVbEpM8b/pWCUvLokFzambeDkAazcGoGWEUyAFEtpzmtr1Ny8dmvPkBAuUXUDL
VfXpFF9Ui+TfSaBlDkH+lNnYyOfOD6KSyWHXJD/XBMzbdu0ZVwrrbzMhCirdKGgCNl+YHaLRqiq+
xarc11V2nEomRU8S0WOsJazhCNi0jNj1eNucNbEoBeokLxwiNdXHuKe44DF0xHh6tjqFLSvi+8QX
l1wGes+Z7J7iaXyGe/nQBX2wjWeDJAwaen6Y9DvPRFKS96cafUNI61ZMw2mUJWikFTkEQ0aLuGRq
tW/XxiiZZwI3Xt9Z7KBtl2U+JdIkWPwD28qTGJJfsakLtPw+kLosI9JIIeX0WW6IBb4M1nna+YzB
mrkwIo0CxmWIO1bVw7Ps8TH1KZueUtrWTam7E70G2hSmwb6QjiQZEPt2ls8W0iqm8OFpIrQ0SjQt
yV551OKACW94r9oPql0fM70r/6xVX+19nIt7t0I/h9vItLDd+zbCgiR058jPIGDMIylIHWnKgGZj
fHVoWxWzJT5Nkiws96dv2tkNAu+3TOINWuMoUiH3qXK/D0XN+FFothhQTTLff5+ThuSAQrEOhqKg
uvkupN6M70wSVA+53hRFuOWIsbVxPPBe41FP3nNH5PjOUvTsm8EkbZWhH6jbW5JMLFWq4CWJO8Ux
rqjWhEa7dRSbZ7OyySRvWggX6WNjLSfWbzSPTJPwrva7Q8na6l+6AkERerj6smTGzFf0mq+CyaQz
PjqKFHjtHOrebRuxI0FFvQ/K1n8yCheDW+qeh4qmvoNDijKE+BkuyQvhAiV97onsF8PONrYzvtdN
X+5TU74guk7kkFy6FHtxVuTtfmFtHlXdS4XumvmEQo5vFPsBs75b4NhKpsra5CXBVe1ixgc9ls9O
EqtoGliW2mb1rXeoAS+QgJd8+WQruLhkO1U0jZq5eEz5xqhxS+b5B2dkCT1gHMwnMhFV6D2KFnoy
cTi61M+dMfqR79HyQESz7LgqCQVIdOS89zF+M6P10CpnbEgXpO9bMWfPBTuzkyXCJ7XY58qfDllg
XzozlocVrstKnr1q9kLRqNzTnMT4V+KpEsPTsF6k1CN3SFSMbVWIM4L27GaER/yx6G491fDjWuNM
m86JwVbhH5Pg6bYqFXjdl2NApBSoGn/eE8wAm4WW6sH04QFI8QIHDpQ3VGX0JsuvZXT6aDAEFz6S
6vZHnOiDk45fAhr5KplwtykSMmfj3AXtK6Z7FVU17hUsl9Sv4vBXiRJ037Tu98UprCPTJqpknINw
DfQ9p8UQlWuDHnNGgzsQSVS/zo7BbDyYNGY3YftRoBXvgubZ0RAmsphsW9VgGO/zR9MUz2MxcXr1
kJiWwv/W2mRXSFHN+PIi3wSLkS0flqitaGo7CFr4eBeXrWLSCZu4sCoqhCdvSaragANmpzPW9w2n
CNd16EP2SFKqx8VrB8kHMIjlbJlsCZq0qdpSYzEg54bhsVRk55llfE78+QSRgKW1uZOJ+CSD8RnN
8n2B+HBT59N7RRDIxpqDNvKcrQ9C/UJ5cmckfXE0yDfvP2Sbjjet4wChrqJmovdqZYrsTbM3T970
yRpTfvE9uo2uws0c1CelO6qADd6VcoxwvEe567JpyxTLZ6pgm6HQUMQy/+eCQgPQOzpnnxV52/dU
XqoHO6TxnApj3qXdyFtjxG4CHdzh9LWOruTjF6bzmSeq2ltd8TnktMDTVsU73/VoMkLI+a088hk8
N5OhAEAwoO2MNYzVI7ioW+pyD+b5Ynpzd6o71ofWGByaIDlwAW0sOaozaqbsZOAGDDJytgDmcmq0
89d5wIlHv77YE7N4GrJWnoWWu7AU9KDqgLwLImPgwiwEXVRWdiuMSy81XZWuvBeyv50rioedn9cH
n9Lx2dFUX3rnWx2PboTamf6D191lLF/dgva4MsQWYMqDkVn+kSuGqsGQP4ZKMmeOXYfHElpLXxp7
HAGorRxS+WorfBgK881z1wSItN5rjfnY8b4WsFI2Bao+lGnBBG9O7RifDiXiOXZWl8U82YsR3I9t
eDfNTUxZEDNVQy1MUyk4zEHpbJ2ivxheSr5UKNtodj29r1PTgqN0p6vPbEY/5I4nu2fe7J2Q+Btc
8joUP7I1ADetvzjFw6hmkyK5wXoWanvUGL4fQQyOiW+YIZ+u8DPjKUCQD0F801k9Ntq83FEEom5u
PgRUSyG9hBUn1MiivnAumfCefb87uMGgDt1cAP7Ui48qqTCPKqU2MN16MeVOrdx65zTWYxXMN64s
wAVMvj5lxXSxA/iDjaD06Gb11jQbqtEkzfVTFjlQ85bcfqc3ZW/8k13P077sRM0+NKMKPUJny8yP
Lg2TJ8bmX2T7UEQhoApDJhCOgo1S1FmnDPX3Ax7j2xrUfo6Z7xaZ0LmPjfJkLXkHaUA/0PknZV5W
YNMlbnQz9ijkFBSqdZtzLVbhBbr8txRnWITlkgOcqyDSw+RRSU9fWIkQncZJbZsmHqsiOy09JdXZ
ILi638eIkF/92TsYUAEesl4ALfGILJvNet5OQOm3ceerAzEUy3k0cKHRHlAHZnHKn/307nMm0JA4
DmaqOT969A4C8bhn37rOaGGWqL+qtU80GC2mxj6rzm450nj88+frvW799Z+PXf8kSIwAPsX6N9ef
r/f+9pyMLjaBL9hgr7+obJ2tscay2BuB/eUvL/P7v/7LlwzIS8SU0Nu730+6/h9mQ5rQf/7z33/p
y+oGBA0RKw2SsDSOjzon+2b7t/f3+3Wqwbo1MQ/gP1w/8fW1uk7dsGfKDn9/5evPv594/SR94L6n
RKNF15dOKT3xCuuB/P2H60G5Pu964K6PpSX55QR5zoRV8ds/j6jpWtUhcyz4E8TOa/jubkitMpME
CdqdsUtNb8UEjh3FOzCCujDYuWhmzMm22UlC1xpsyyLzlk0xa+bHO8/xTAKJ7fAkHXnwTEE83kAl
DCDr14IRTg72TljJD7b8CVghfNFMsWMkvZlhHkHgGNK+JzvWiAmQnOae1XxVfQ1Ve5wd9CyufCr0
hy4qvM0LRglX5XemubZMZmTAs+Hjm0huybS80a38sbYwuhnfrVTNpXGW97yv8Oa0uMBtcQjRkqDl
B8m5J935ziknxvvFYn6SCbh8PRDlyHwylvGD6TCgSh+FgONmnPUjnpKl8bdcsNUSgj5kiCQsHDoo
DkYZnrt2ZTY5AieHd1D04jdVkV6mjOgXz8Nx2qBCHofyY4FlBu/E3yPkjRJzqlYI41dIgx3RYrRr
yJvXG6eYTkxsR6MJDhTSSL2C5uFQy5tH4xWdDjAWe7pFmrN1qNlCvjHx32bdocn7MUpTZ+/28xuy
HHYOwz4O+gSBl9yLqY+jjGQ3ltYNhAEyBUdn2ul2/hz9cmCDKBi4nRoeMJnPLLKHMtLLa5rYz3XB
8rZhJNtp3ZAI8E2ZVEGnJd14VmTbZrbtjMw9QoaKo8qS4SboaKDLjPQb7F+H1kQ+imsrjjNrRzBq
vxVORbzfcKW5st1QvmWdhvEasKVe25EgJaIYCQNkXeE1ckuz520B6kAhzacd1X3Mu0QVHzOTWmQg
8dgPwIxgeIy3fmfvMuF+aSlxtlOX7G2frny5VHcMY2tS6EpnNYBSldimcPKfzSV+BAdDHrRe6mjq
vRdALmReVd62Mop2P8x7fkubiRC7Tajq+2EJsTI3Zzcf3sspe1hWkapI1Zs5KS9yLQD/aIr9/VXz
5DVYtv6iPnz47UX5X5UqH+qsGvr/+7/tVbD3V4sK7SLbdRyY0Q5LJXR9/P4vlNw0FnORKYpT80zT
pdQgbv2czkJmFQ+FibojE/Gz27QgFMrKpj+TxvsgoSoMDsYiuOYEbeBAD8XaqiRRN1ZphI9imnGK
+eV9zolQ+/0XhoLkv3nj/+StWd+4Z3I6IJ92wHD/7Y0vMDm9mRrtiUZwfjI8F7kG5bzNBJAaC9BA
aVAGa5hoeu/KNDvPDmbof3/wrH9x8Kh/eA4QcHporPL+68HL2kx6U1qSG66G+b4p7FNuyfTEys/C
K+Ybx5oY5X3M7sBoWTIo8+zdL4Cp3/79+/gnYwfHAqmoCIVlm4HleX/Tpef1PIsu95OTamLQBEEn
Tgp0Um8yCI69fNVLAmW48J4h3LSXILemY0axRTfi1MS9cdHh0N6yoN90VTBeEgQzzFdQalIrHSOR
MEyjCAXqgcGWpN0zET39pTF60Iw+/fDOoCddFaQh15n17gVaH6e6PeRhjbF5vcnWm6FYXv/9x/4X
565vhw6od98KTDIB1q/nL+euMocgHXSanDzLJlUUg28kw5Vimfj7xsX0LZbuVrcje0u9HF2b6OCp
or8PsChtp9uqTPSxNEdxxH+oT7FIM5JyCPkkbEkfCjDVR2WPX1RcO/vrO///8uj/Th5tB6uW+f/8
I5bhn+TRdz8/uvc+x5fxE+/QMJ8+1yHr+kd/aKND9z9wFyKBRoGCwVj8RRuNZvo/TJer0MFr4KPk
4zL4QyItHCTSjh2Y5B1461jHr/6QSAvzfyKJtmyfD/DXERSPsssyh00Ooj3P5a3917OwcJRhznGq
bysthmlOQfd2l2pFI8RZXJ6v9/68+Z8/lkheJQzQ8m7+/ct0QIf2aBdUB5HQKRHwrf+/puHyx19q
4UgSpTIxNyUp78UjWW31TUEBckup94DujF3C2D2n40sd1PYJjrQfaSymlOOst9KwT7wWrlS3UOeq
6r5BDWFqkjBBNuKdRKUqqvHAuRjxHE/pg5nSV3DQgo9h8xwH6WujaA539I9oSH0dYBiUfase3Aan
QgcTbzvikT/Hlb4UEnpwtcbSd94llNQ9B1Co52ZkK+R0xj6NYYE0tRlZbOlYXydr5f0FIf37ONJR
EPEU75SHH3n2/LNrjvC2bOOthJu8QalunVAnbGblfFqDR7CzZuLoPGh1NnllE+0jM6kvyD+BB9aC
Jn/gq3sTwfKeTCkiGKEPCMo2Wzqc7q7f+zJQW5kLVI1N9WLL5Eh9X52EoX+NIhW7ZKy+5KZERKRC
tYtzGuXuAFaJxRrFlBdcHDLyg3MuYntXO2NwnMCb7awj4QmNa7h00Kq7ShfUfii700BHFwChJQVD
r1cwjpACHys5d2j/oZCWIS1HKiq6e64875NcXpNarjlc5owy3QhMr0vb9MBKbikrlORO+A26zJcF
XtdeCECDfvkIwORN17jghZEvdM1pFncKalLYQTs3EBJNuXEJpHNyWoqyRFL80BBMo3HiPMgs8Z0x
GJU8HY5t4b2YLIAor5secqZu5UJjyUsJPZVMTYafEMBk3cUdKuCCrokUS7nJm5Dov3abAyyfqBC3
Zviu0SmhYUztfTzXjM+0tizzR611hYj83fAR6ZDujJDCC7Ht5O0tIbLlTnBBsmOGkqKKnG+vbu6b
MvSgcUqDUzoFx+qJ+2WCK166BO05JRmvg3NSGWh6PQYk2Xr1S1XjpVcAKvdK63EP5ebkEUDZt2Uk
IBxs7cV9mmY0bwlLaLtIBYv8mUtg6s5N25Vbz6eTN6N+BFwTt9vSM2Vk2uldmaBHtgrjaHmoCnir
SExa/6Poyg+KSqRj0p3Wwn+SQ/HThPm8Td2Twt6FQ2luzoZ4r3wizvw+cyNtz7fh6J4wdX1KPQHz
Gx6Fdmx0HfVuyovg0coBqwMVytM8Mq3pYyn0W0oR8OjmC1i/oXoPmllue8gVhuN8hVEIZ2fkuzLs
1sVQeWOEH5PVfFnHV8qRIuRLE1RaqkvYjtNxUAS1xmw2jFGYB4wgzc0QZ7+8vHxieIwW8LiHWiU1
Owb0Y0juUFFg/WJxoZxnSrvPHYI84NYEvFL6XLEn3PgsGkvxLStntZOZ/SA77zEfjHAn47SFWgzQ
wVIBayr7IDEuP/i5PrDqtwmUN2/IElXbDqH3VHNN+HLKdyxuQGqpi3Ty56FUPyRXlzBwLbBHcq0n
A12ro0q6eZa4aY3IWbJvVx/sMiBJk+1Y0IIpbgpoarsM9y+EIeoQIF/liC9jGQ98ls8l0eLCVvBu
ymJODbs9qlZsk2F6wPeebfyk949+6WRbP/86G02zSfzG2WWhe0n84IMd4njbuccpyOXRJA0NiVbw
VGdBsU8KbPIjYdmugiDsOqg6pmAjcR1H9GEhxLkxl9jSz4+ZHqv7GP+DOQBloCHj2fJNhPpcNg5I
cmMmpJM9pBxmUtsExYYyoBEfsP2ylp9N6R49rcZDP/n0UIX4Dq1y26tLN0ey7RzqVRCEmxnYdFq6
D1TVldX5NMwtypMjFU/iVcs7p8ueLA+P3hw420B1LqVP40OJAGlGg1rVBndN+GaW7WzN5rAJwocq
3sXaSDCS0q0anDJlz0ZJ1Ji9KJ3KhToawhxUVfaSApJWbC5nGe/XS2taaPMB/pqjXH7S1j7Frjh3
iw3u20MxAy3qZzvqVwYkHqUmGirrtk7rz6Ye75kMbrskQCecMuhiE3pEVT0QYI2QD8JrN/7KbJvw
t7L7mQKt3BB2zlQ5/JrjWa168Weq1s1RK6ijFhG/gzf8ktOAnioI4F/74hZoyWuFpDz3s4JpD9iw
51mc5RKFrhEHv5YBJ1+Voq3IdXLqB31kL7kpDShrFrYBBi733ly5hg70C8B3aX1JhfUxTvZTN8+3
A4KeU6rn6lbH0LoSIGzIeKxBWOcqd/RhqEKG2mx+COLqa2uyr41lyLWz8uQWz97PcblsvAZ9wwhR
BPE5RLI1kW3n5C4S4mHyo7j8GWZVD7EPeDlAla25CLBqXMtVML3BbzZhhjnvcRtvheK1E1/9asLS
39gCSdngLVi/s8cZOrSdWOeV5iqWduubRRLls/fLLSZ/z+YCn6atdzHKuu3g+k+8JKS8nEGPrJoH
lHucnXaCbLE1brVKb8wGb0BbpuFRAFOB5HbgyRR7CKy4CYansWGVUfcdSkE6F2WxUvu5njatYqOe
1fpOQUHaNZb1s4VqT3xMs8XZ+4prKNtqWf0K2cD1I0mPA0s6ioAtBV1iqnUP47Ev9XgzU8bBW0aT
r8Oejac72FoGtqfeAvDaImjyGNiSMrvJktrYZznsTCS/Nm8YcJN+YB0JfGUiZTis6As6DMdRj5ce
Zvp7PMCHDXBS7bUz/kzOhlX7yCvzEM6Z8WZLSaZm76sb1goeHQ1BDm4XhnwYZ9i1E7GotAA/rGJd
4gUDOVhefosv/QZD6D10lHELySncqcSkNWdYO4XRaCdQ08B0Ho4Ofbl5MIdtz5e10XlP70k0O3NG
EAG5dSVuQJiXQftTKQYM6jvBzs98nOBGQ5NpttK71nU4UdqW5rNjyAMgwvoCHHFjWZUPs9vkBJok
pUCn/OlTk7uFc8lYdDTH7LPim4SeOLO+KscTeG5CmIpw2ASr8230O2cfuAnMJcPmMjLsaG5RNI8L
M2uT+JS+c3tT8H+x5GC2mfsWcWWFXHusgNELAAGEDD4avUMydEsESedZ3UHL9KlC2nzrGtCF6p4F
g/DUhXOANUhxokEK8jChut5U+tPv889Fmh9953+J04musZhYMiv1vU2XIJrhtZ47YAFkzth47tz5
q9HQu/aqcrp0sfMcYmEgAHO2AByg3tWfYgojKiprA2sB6lhw080I+0P8RF5W35B8+gO8q3sf+quw
1BkOXmM8l2XQPLrUschcD1pSJETVVfskDC5tjZOX+FOcekmjd05AnXNxEgVHH6uHpEXdAo7ZFW1m
3BTzQgbBWN67lYlu1ifNFIoSfMaFNT2+Ev1sTO49UIW7HILPEWd3fUTJGxIWsbXNuN6nEKUZEIcM
wbwnqF3aiGCM1Dp7Rqm3ZmNx8dbEU+M1TncOEbtbWdEJtaDp35q0O/fEbv/EoteCR4Ive73Hfvve
cSFX2cbEstEf13rOSKQ5MuUt9IJvBmE7hzGfb4Wr3LvU58J2s+E4y1mdRqbNjQyK6iBNbUCulndT
mTsnP1iX7X5It9lhKWfTOyIDKb7Mlpp2ElHEfnQlOQlzTGdF33a9j7crnokVjpfHWer4OOWxvxlN
/zz58JryqV3Og/YpJSN4DSljn2LZglkNnAdJpXCyZtBidpJGtvSjGQ+jnk3nRjWTvACpu5QMJAok
Rl8v5sPUgnKz5vRWOd7bkCGiNgW1/3yqn1t6vzdl035xw2a3mJV/tMun3gyWh8VcsqhdynYfVKCb
w7CmCm97uFfIcd+PwSLPyjO+mGiItvjc432lEQ0UpvVtsCPUfqSG6nK8G+2qvq/G2yQe+y2Jxi2J
ERC1wD/o87ISta43f3ssyIsfWcKKIzZ9faY/yrQI7QMhi9HlEGTWR83G30FhGo9NU01nb8LObxYI
CCCA/uNnDcAZy8i6f7ChhelyRgxRkZxjLmzXiHvpz9ebukxmAN/avgGA/J4NjoJ9LojgufpgwhCt
28Yww+63a4Y61ntCpT7y+rk9WznQb3ZIBeUuSlpd6rfn6y+uN5nT7gwaTkcFllXfMJC7NHnzrT+V
47IqO+tzKfDSA5/iri4RMCmr/3b1J10dP3/ejD1WpOuPhMA8tgJbmOqJe1arx8db4vp8fY3rjcnA
zgbEX9ldf31cdy2yXZ0auz/NT7Fh0lu/vvCfD4b0hWvbnA+o5KqzybrgzFqL3sz1bhcmyymxgGAV
XA3ptXYw2P+4G1tldW5zsnPIDbofVq00Gw9jiYZ+8g4T9YMriDKE58vhInihcbRlbq0VDFlVJvuN
NgEzB5YEiYBKFQRJDv31xlg/jnebt25qY6NhxRjTn7o6mLAgd+frval0FivKjI3DrI2JYKoxwGUs
zNZ7jelqUKOT/6oYwYkVMJuz5wbNuW7UUh9n1F8Jrrcj80J7Th27PecVrMvN9WdKzO2Z9ckC8NHZ
TkndoQIHH3m9R3FUHV1f7Uh56c79enO9V3SDiPByvun1qbG5G4Y1CsFy/jj5rveyYI2S1lM1k0tR
5Nvr2Zaw1rGi6wfnS+rOYdgApfXpu2arZ2tYTzUVuhMUtrI4pLRWD0metufrjasF+nrRtHjY4vNo
rpTV9aFl8eHqsg3FnvQVeGXOiV+tupf1DEKr1pyvP1ai6fBrqU83MId9OA+Pv61pv61rf7O9zanM
dnlYAkla+6DhtfHZXzum/3lz/XExsPm5XRVWOJrYhmfrHsxcFIbbMt5fTxyDLUOUxuVrmnprvPf6
Ca4f6PpZoMTUVn5uiR/mO6nwpm1sXzdnBoTmLIGPkBrlndt26c++4ffnLsMAARKRTI7YfnLFSOqI
mtFPyXqAU7je5Fwou64Gf0tEd3W+3nBN/3FvRhWJQ+k/f77+mjhHHiS+b4yQwr7/+XekOpgLXvm1
uwlyrHv926stvVOeevMncZl8tlZw3v2+CyytYBRXrE3WB6VOoU51GeP8n8/UfdGep/Xmeu/6RD0x
D1O9mXH5cUrYEmaI65XH6080b7vz9V74/9g7j+XIkSyLfhHaoMU2AqEZ1EkmcwNLCS0dcIivn+Ng
VTE7p23GZj8bEAjFEBDu7917rtV9bode9e94VJdTatvpMQC4kRCTsNEqlPg1Fk+L4ez7Mxy19scm
qtRD4HJWGX0mqZuPl7fIRAlzG2jS+t2uX2vg8/Wvm+tiVF/6x+YfDyH13DnKijO6o45FykzshrUR
6Tst7vAuU/Bkmm2Xd3XCyXMyKLfrcYw6cnVieNjR/1ptZ/Oaepm7D6b7enbkyScO8hytJ6dAnZf8
dZUybhsu8OdxXD1o66+5Np1/W13UOc/vmEmniTwAV+UkySWcZR1U9jFHZ5YP/BaWK32kHvorlz5a
bP+8/XUzVY9Y19ZF0rRvyzjA51TnI61xOTNyymIf/mc7wgB98AftsH6yVp081zUMwLtJmumRMnEX
mo4+vH/29U5HIElCzkKEQDwzwyM/JFHnFw6gpDuuq5NGj5CaNvGTAjjniunM1Nq6OcUdM9AV4wnQ
KBkNeVpZmuvC4qrPuUmxNUdDu8WB+edOqPZJNx7a87pPOtTf9sZo3/+2f6+rFOPdDWkl/nbdbKwk
PxSGcfntceuerffGreFo1v63nX99zMf/aA0SoKqyATqj/m+axBxPuI7SHS6dv97g+hThNu5CNpzX
bAhTXsJMJDRUM6VESNVBDUqnOv+xud5h5bX3Hk76/x2Z/60jo4Bw/1NH5gqtho5B+m8dmfcn/U2r
Cf4F9DEgRNpVveQPVI3zL8+DRuPSGP1oxOj/AjxHAc700FTC14AW9TerxqVHY5u6xwN0H9+7/X9p
zJh0gv9ozAR0BEkB57gG5sGs4Y+uaEddlSi6ODmb/bD17Ri1btUf8nXYlZj9eQaNdnDy6FCorXXh
Jsau03WKb3PenKTxw0mb+rwu/HoWC5MNtnX0l1TXlts8LUPahkiQ+8I9Yuz/0utRgsiVvEgDi17C
JJe0mW1Ms/qqtwitJBaKWTk2OigSPD27QSOqopZC6Q7GXVS2KUdE3N6oikfVEQ1VIbvj8sOR4Q/L
kwSndWgWYlMG9Ixu7gYnxh8I0/1yxHscAnsBD0eJKcRRgbPfnPI7Ekzd0Tsrz8wr9OOKgK4tztmb
OufJVfRNNK4bEjN5swTo55h0u4K6PsQoXM44MbemP1chYB9q2sM0nk2H+kQUNSQxavSTaDFYx+Qk
qQBSn8RB77fj3tRSRvbkI6QCgHAR5NTT4+lgmNHdFCdfDWgKm4GpMtdQ/adlPgeC9ApIDCas2zmH
BJp0EPcpJCw+5itK4fGuUPL4Rn5q9FJlmTjdzjfn/VBfGgsETxZnv7j8PebgPAg5i8NUkvbRWx5E
m/ie2vapNzIMAG7DiAVYiI1N2TBpUvnLTtU+72L8AOlO92pl6KwvbZU2oauqYmOEwiQx44j6p3fP
yIXBCMNE0g4EvlxMjamBIFrmvGNv4fvIo/yZTLyBVsgoz4jIzmX9mBnD8lWY+6kdf0Kljk5lRDSq
4fbhOHdFKAod20ZdPDkjhRy/JUuvEnbY0iPbBHGik5dQT7uFkDy0MJQ9y76TmxQw3ynRivMyPcx+
RfRvg1809+znoOwYzfbayZbMNruGhkXmXby2Ni6xY/2UC/moAySMEEKwRUCNdp9K3iZaLpwzh0nn
03UF6nqvE1ytBw+zQS7xltteFcYN1qwlroiArOd0l3fGw7IYWAgzM3n2NW8H+1VszdbCq17oiGX6
Xrsj3it08zw+IQ59mwYH24bOpaZQelCKtLtxDs1RyJDGLTAZragPsp0SxnuoO0nmTuh+xbk+3y04
avC1Op/QlvLuTedM8b3c1pYehxILBUkM296yukc3zix+tHab9BxnPkCGE/bL+VHB8Qbf/lEwnv2S
iJNonctg08eccbkY0GVsY0Fw6T/HS/VmVINByFdqH5M0AjhVP8bNnO5rWxxJvtQBGQ3zyXRt5Pjz
AYkJjT2sLofSCwN/5NdLtGnTE2xMjgx5Ltps7g08STKN5k1aNLd1ycHTQo7qZ0FNA252R8phfG9N
7t503L1rE7xQotZFqKSsJ2aiH3psoI1nYuCo0XlQ3d/hLMfvhjSpKcjLG8BEmlZwcookv5pGeoe3
vt7Z25R4tNty/tQLbTk4DV0pIgLNUoufLB5+zfwMGZz/5kn/JEaq2Ybm3dSlfT+V7Mgl6RWXxnS+
kTUQpkvdHFzBb3yTNpIiFOsb39GDU5x+SkdF4cu7hIRC8RAZ2DG4wjMaBFS81GRJVbLaFoNWHKIS
LSkNBIQZyx1l1c+aTF4zm0g3YdewCInAoUMN1ZXXwEz5DQcnrgmXVmfh70w6Z7u4IitDC/SvMRJk
zBlRmZLSgrRuh1fiV1JI5l/Njyifo1uTCdRmxKSDqJf6bzd5Lq3hJQlNHchPhH972zIT3BAiLIeq
3do25pceEs628EYAAenRWRDZ2YVxWRb3zkqjBjdV0+zyQXyzS4yNdRD8TFv789Bm3clUAZXYke4g
fKfbhBDIMDH15mDR38aukIUVp7ZwTmH/Y0LYz/MMf3tGAt8sx0h64qiXtSRVMrmSsn1BE2txJYJz
kyJrbqux3/t5eTY7PPcFXbEO9pcVHTNPrw8NPjcwQejUmni+RTPXLy/ehIwwEjqIp8X/Mc54iE0u
EbC7bpKxvW+9uD1mdfGjlSlRTX5GjDX6/1qr5J7kL6/PCYyamYY5/sQKkF7bWb52acfx0jHTEgYQ
AcbYktyS3Nl0aTEec338NU91vQP9eB1FMO/TXg+LbGq3slq0XTV1ZJikOBbsp7aunR/e+OKmxWdQ
rPnTSDMMyAFXTRu/6bbQx599UMqHKpOP2OfI5gmQl1VWcBEL2kXb0L+k3Q0asCsu1DOBQeGEtrGj
ZxQOERkNbrztm4LydRQHoWfgqA4avqVeyu+l8xqXcfxE7PmxFoKzSnk7B9AI9IUa7RToL5Z4GKyu
oBhLwBEdxWY3wYzbBN8Mf6FBA8gs9jFHz6n1pNdlzgA84cTc5scelffeY0ZrT7BaIRUbNJXaLzTf
FgobZLUHwRiRUNLgIUZftEvc6RP2ks+p3TRkviFwHAE3sH98qX3ii2q9f+uR720XN6bob3jjti+y
vTDqvWdNFQe/Sz/BWGKk94JuTirwWxvpZ8szs4vjapQKehzGji52XWbBaPFxfeDVbW9TfGkYe6P0
OjLNdUamZbTA72tjLE8xIYMbr8WWVSl/Q+bloQtqzs2FPDv2gm6BOjn9egc1IIONolW2NIGliGvt
HT2Ts9/Q8i+oSJx1s0AWBw5zigNg+V7XkiIkjm0XV2qu5u69WoeQLT9bKVajWVQ7nfrPZsoJJahz
63syyxAX4q0mGtwxJrmrjQFTV3WSm8o7eYP2iPDsfmQ3ojNMVqfgME6F9j3ItpY9as+Bnt3FloxB
HPW3dEaLfunPQUqcXZL6iq21fM4bDl7bxLxOjAs6/Up85qqDAgOAVjhRa0HqC4eq0xeNwDUm1Bb5
4Zw247ua1q5oBlLlRXWGcEpTuKYD1xfjXtcqYitcZW8UXyLFmO9mLz13jvGTZMpLGy3VMdPajAp8
vG+ZWNNk9vWTE5fLzilr0BV+BfEQWuS9oepvmlN8mvDcKUUoeU5U4m/xqlDACxDQeKTa3+RMhMOS
scI2+awZ1mfe5bwVwcK52tDiF+HQyiWn0o496zBIBpFdjVLGA9ael0525vBS5oKRmOp6OVG2jciB
1iHslJgiR9+6sQEFbvw85SrYxCQrpDkj0tHMH+qGMA9CUwLdpfBXGvtyMWLGoS4IAVyTwnCOQloG
ajvjNgtS86JPpG+Pjv2jQ8lydAF7LA4jlsF5Zv80d/Wo05OgbhOCpjprsvS35TgYJy7e7Bmq22Xi
SvADv2JodsQPlVwCi8pVObQMYDTzZ5zj1SoN94uN9y2cyH2FNj6eWpU5VkkHqLQ97xsAaFxzkpDM
U2dH8UrsUr7PuRb4udSps/ACKszizmrsL5PJvpLa3WUJSqjxufOl8ukXzxDcnrEp6KE5cHlcN1t8
OOR1cTRChuMKEgT32cDgdHacU8/BEQ7ZgIioqJ/0zq6AFKXLDaVAzt9F4NNZauTBc8l7sMf6sbUc
hPJ5sc+lbF/KWJwnt3F2TtvPDI4FnEK9umY9A3aHyC7EM2HbPmg63aai8pI9Gg+itJmmCLfNLm7l
3RvMMbaR1uE04ScvM87cZZNG7IT1i2xL97pE6Z1VLq+NZgsuwpp9MUDZmmHri/roj/SnPNfR0FXk
BxHB5QjATcGjy79N2RJtC0pBG3cay7AIzIuNzOqGgchdkEjM0EHphm5AjvJQYHIa2qubwjkQ7U08
ue0uFxb9L9pMrgfZxHTF61JMjKoBds4BzLZOr5/qyYp2RmKBP8CfTy67ezPmy7QTeXewPV4cH6Xp
m4+EQL0RxnsyE+9trmuk6jldqKF2LBrG8TYbOY1OBmSnILP2skkwIqYJ7/TaaQu+ACQNhb+UWyde
2M2E2C3xFwzW87nrt1nEDIaJw+eOAuZBmFxWzV4eODV+h1tuPxDufukIlgY2Xp+sfqKv1iAzsp3m
GJ8TQFaHJJbfHc8nBoAL+zZK6EBBWnvSMvmjCOhdoqPr4S09SiAdLwmFw0Oa/BDapO+HtptuliW7
4KS7mPN5sSeSzYa3ABUr8uI7fQlSosnGbS0JOWPsin6rk1R2ls+SX+3rnGHen/LqV7xDl3blN5+3
9GVxurY4sntPpaX4LbR709wXcL7CJdjjsWBXck6eToxd0ZnxqXPTY+MP8Y4fHN9Q7H83XUxeo2Yi
Wae1umml+BQ3MKmcJowNDtKk6oLQnNmPluDRS4abCswywpqF64Dnn2rbICvGF4+aDuM1mAL7a0kq
RJ2hGsq06oeZkXIkaXd2TQsvvyDuaCk5kpkD7+Ixxz02QUxM77reLAgVTzlBO3z+xtColk6y2Gpm
BDDMcnZdpTNW5nvZmhzdtNZWALVRH3Jv6+DWuWtcZL/UFtV0Pz7oOnjGfMLmXnJZnev+bhqXN6sp
7yfdHG4kSJd9avaMZwXpRnWlBlai2sI35HA00Ocg1dkkKHNMGvpbwFAvpdcB1GdyP8GB2ncO/cIK
U9gkG3eP32A6DEQ37FzXfAUIm1NyH8eTpvLiA+O78P2C45REEpy+SZelV0PKO5PJNqPMXEP6boqT
jORzkBvupbP7JUxy5Ue0vDBmXHBTmSODsbItsGdEDC3r+No04ifGfHeH9XwHs+gpxeq3zYjvJSfM
0MO5oQIQVE17bbNkO43dS+fF6S7gPLCfbNfaE3FiXH0wDj0+MEl+JsgrOEuFZyOuIEVCpK8EQab0
9WDTaLr5lPSoSoX0znhuYLl5HmMdjSGWp4lNzHvjZ5M/RWp8ElNsn7x4Y3XxRY9UmnXDFEbfxRuh
kXUoOZk0wQDYzMwf7dm+mPbc7sdUlDtqECBFIzy/xlTVFz2n7zAPeFNzCrRpbZD5meP9a3pz4zrV
J7NOfy4mL1da5FgCrtoWE6YQn3BMk2Y7je4bQmhsknE52nQ4D0g/Gvs2gHrF6ejozp67qRi8td5q
vucjVDHGyabVX2mty6SJGdzPDZCo7k7zn9MxR1cXoR2ltXBfAZs/typmjfOUR+aB2l6GmjwstbYu
UOlEQwWnyBUQamgz0hjBikPDfV20Tou8Ri3WTU7eKC1MRGsQC81zoxa0+5FB9F1y67pudoD6Dtmk
CO6hsUWn9b+tSW/rosEVSz+N1NW/34TeE3rrFKbYTV60cB+Lde0/bYqRCLZKE6dVEaCXjn4W3tda
r4zTurHePJlIWnPZ/dQ7Ayckfn/IFwsDJ/Vm1zVLpncFw/z9MEW0xdbbNGx47PbxiWQK81zGw1/f
j5VV9tYwSQuxh8w/Yy6Vyg/l0QtP7vseOqbXmzZKFb0HEICuVHWiarVY1wLqc+9rHT/T+oieAYC5
Mzsgb+6IQ5rRLPl4Bt0SS8TDRur1GOL1AM6zKOuupZ43TYIJKD8TfAuQ1zIO1/75Rzt9gmRA/NU/
PXbJFYW9BNMKc937jx76uhZ0tNQ/bqsYrR8r2htrS713jfG8LgpNgiz00+fJVeU2z3iMWxoYa1dV
0jLYNINEazd1zfljYaimyNpkhQYxhr6Oeoykk/RkkGQY9FrevHdaC9Uo8Rijs0Oj37A7Gq1VCTmD
gRegCLWp5boRYrJTzAMqhFnpjvR77flkuG/Yguj+wyc6tITsTVY9nqVarLf7NZlF1EEljEN/caAw
VWoEPA/yHMAtObdFgCVay9FTLOWbkV1H1erIJ6cQR6Q1w1nz/AyfOg37NeLwY1GohLLcxTdbT9XD
ejv/P6NRi0hCSQzif7q8TaUnVPHQmsywpw4x2YoWkHNwTwnUrrUl88+iUv8UlRBkhfWee0spFdb+
+NosXtvjw1zQvlq3O42oAhBbHVbX+rmmv7rL7ACtBICtGBl0r/TQllJG015HWRsje0n6l0Cpp1Ol
o04QVEulrM7ykbrI4n43leraQ349IsOOkGPTCUOXHSmKT94THKVU26PSb0snevO9+oF8lYPUpbMf
kHq3SL5npf0G2qGlWXIgjvA+nUGW20bbX5PeBu+NdDzTntAhtSQmo1mjDf8yIzK3lNp8ULrzQCnQ
y/lHqRTpPsdxqTTqmVncFpoNMAgdiwKWwXxj0nDMlLrd9c8awdq7Wsnelf4dsVWg9PC9UsYL3Dic
UounuvEt5Pz9L4Z0w2lwGJVq+Uuao7B3ldYejkkxOyFxmkhbVbmczgDxqOjz6WsOd1nNy/pKvY/p
6WopPX9JYtA+6yoic9H66nS6JqS6KhEYeg7zCeULyDAI2MopUCvPAJHfW0u5CKTyE7gYC7TiRZTe
Ejqdq20CcoZpVpJH6uZYLrAlCOVP8JVTgQwJ9+pV3SnHxBBgZpDK1dAqf4PNJ8MK3w73AvODwATR
KpmickWUo/ZaAwXThno54K9illnJgwEvGxY2nEHigeo3CWd/Qw7AvkCj072myodB7Z7aBtYMD4sG
GiJQDK7p7epqMk/x+JIpPweVrI2LwSNXTo9AeT5azB9T7HghFP09lpoMIgwKe88YPkvHZ7jXUoDq
3a80bIpv6IHfgHGAovOSb/3iYUxYNHT2Iz+GFg+41sfqG184bdZs5xceDA2z2XhWfYil+QMSyFOK
4VWxB+M4ul8ibybfnLpnYDiHPqAAQlliM7lTeuigMeSl7XMGh9ozZHWwo/yOROkY6dBnHRnpB6v2
gNrbY0bbuYPIMMU/wYIRlM6AnN6Cqq5JgiiBehhmDpJlYGaHHmlj1MXNbGdtaIngEzOEaTOjcB17
xgip+EKt4Ms4Zdg1nKnewoljsmRxKUnS+h52QkqVQ+hHCzmzOSefZIcVEiUdhSrqq1tRJZfSuO8e
F5MPnmOhYwj+thBptXebmTizQVIIbUNQKOPVsnKiFdE9b7srhxZ7FznB2VwO0I6cNxus/7EaHutS
xUlZ04tulPY+lv2XiCzSUHP0grk9u5nIEioXGQMf9KVJUr3F/DDMw52wjhN7n8Gz2Q7MGIVPQk2F
nLialwIhj2pCldHzMvNOI7ige8MjkMFwkisH10a1Mgo8rjvbn0kYLr0TrOYGoACCca8cskf7vgGv
FFpEMKjSVkItxjrrrf9V4eluIjr6TM+du0blLDlZhPyaUt8Mggtf85fZ9rVz1JDKZpAuFqcYxZPC
eEBL8BmI5xcK29UmisHIjUQY+UZ84dwKPqU/MIjbJV3v7pAkImqCj0c6I+ATrr0HBxiGAvY9JzRW
mJr80DT+RgmQdDkB3uDqBaLVcvd+oX13bPTOntR/dSjexmUyXlCpLfvEVEkBdvnsjmAdQcZTKYjy
YefZgbsvo0nfzpL6M/gjzlkKEkehe4MevLmbNLBo87lJ3E9j3pv3+lG0O1Gz50VN65zqWsTbXHPR
odSfqqkIc6+Hu9wCsIn99tg6drWtckeG6Vwdh4UTu1mQhgmrc2fFXE7heL35QyL3fj/fmJZzywnL
xArN5MbEWLEpKE0yubxNihdHps7W7doXc8nIErQg7QUxvAYjXV5G6ddhH8EYnRfn1JnubT1blGjN
fWMRclkoYEgavORN2m173yatHqkv9RDEwHN6lTla4I7hp100Oy+Zv8WaWLBcTKSmS/eZgeernlga
Zazp4AVc/+ukAxFBglhRxtc07cROD15RqGVbpy8g2E7jS0I8L4WwM/YgJiNNYBy82XuC279bEFnY
Jok+Gf0YJnxOw1S5/loX8rWlc6CI9bju5de0Hk3mtcYjGDZ0qKa2KTHebcs6Hm+kPtyJsvhJMdCW
LmRehATSVgKRiDquqKP0tOoK1jvWxaorKBVwPIuLF+qagKYWRinrom0ZnA6cdP0SsSPAkJgENft2
nKFBBd1jWYqRqOIt0PpzISFGuTXijXVBVsDwvjYj61aG2hSvRWQA04ZuGWzSxqS1MmjyMkd2fICB
sPVBSg2pHu9SapK06ewopP3ZEiBLcdWul7Nni+lYRPm1LLjwIDy7SxBUH4LM8A30RiTaNoV9ynUU
gkjwJ1JwRygJFG7DP5Q9Lo4KMxP1ab29xRJ/KMeOSb3/0FK+3y0D7ck0fxyj3oUIVwYIakA7unI7
9U56bsgIZRREWEpAKwuVLQMhV7Tgvnpn3FUaOc9QQZrdrBflxVr84rJAcL3Y8UhFhOlVPKcNwAa3
DxAVQn0NXGWiN0WG4xjdyCoeWdfWxZgpqd+6CsSkPgOYSfT8UgF9uEwqwKLIjJ/NgIpu9jm2C2wq
zKzSYUe17EespFW95rbnVTu1bjLVazau1h+7GYHx+mt5UfrXr+VJ5efJupt28trQh/61XToyXTEh
zxTsUzhcTP62qfpX9lRRO8fJtvB1gH540MtUI1kXqVcWOfCcUPt8LKwKKaUwlaRwXV3vmUFiRibz
BbDj5SXpwX7IKr2tkuYN8xYQfB3J8TZPu6tWjd7+t9t6V1wlnHQOVGZ+7tLH+8mUNFTZ4w311HWN
fnSPd+xlzFzrzJnTOpcy5kjIN5rSM9hK4rQuDDVFWBYb5SGZ8WFgldRmlDYzUIKodW1dONmEzWqs
ibMYRXoxiQDMKurUEEYJ5aOed9bEAaBxfE6DjlqeNRHa1bQ+1WY1rLcB0iMO7NjH1FB/XXjpEOxN
CPbwoM1zn/o/65kqKZf1k5IODVZyLgVDuCpl31nTg5WZimnLRNlAaTpo2KUgpZUUd2g8D6E5Ljxk
h8x5/lkEwC3I9GUKu+oT+V7LHYS2X7aSX2oZAs11EfyzZrWBgzaLfZQII3+PWeE2t6K/1SKw9ovc
bY7hDIlYx0Kim8ceLbxUc8RSzRZJS2U+E1PHXX+IWMUVFMuMmgMTgQtYkjp7wiCNJj5D8qYGo+Z3
lXNpYar0tIAoUJaTdliU4i3OFuqpQXN8R7bETS0Pw2zDvUXTWDYRqZ1BtV//z7jmELxr4oSIbOKb
x4feX2jneANjdbz6lmP3vFlpwzkE9aWmMY0GaFvm9edVuQYMBKkLinTCALwF0wd6UHWBP6/Kt3UT
40F/gP50wnrEtI5HhJGlw2ZebE6UlpoLBglBbUwLmYEIcjMQxpJrhprbtoZvrjk/ZgvJnKsCb1UW
AgRHLbZuT7Gk5tmlfBeyxp2Ja+HUUFZYJThTNSXKUsNbrNX+2cGsO9I9gLvCySFpP0OC607rO4XB
wITIMvurJ/gJ31V9q8CvLUKas8E+5p/U+gx23z2uLzkPKbvSurou9ByxuvrftKpQHa/KQaFkoh/b
UlpiW9nLAxG9X5LYOrgEzB+EnJUMVu1d7CEEZCcLWN9JnVzUbZ3tthuPLkS4fmLbG+DLrN9DponP
CwDdMJsg1auZenJTIcY5vyeHC7GtR9Jc3g9G9S3IuYXTObf06dS0vCv9b1hlPxWqPCLaOT64qpSi
tnA2/JBTKXcklNfniPbh1k4isTWUTnd9q+vxsm6ui0XdMSq1t8SCwnyEdz7NWru3LPMmEM5tbBeo
S/h1M89RvwqS0Mba52SD4KIdTrIs87NrcciX4B2poH/mCqZhbUQZjTKS8IJ90TZP1gB/K8iHW6My
mD7EEfErsIEmai3Yv7urTPV7RhAUIzlzmUVfhJ2E4pK25B0BCBkOrYGxY9QIZudbNRv5vaGuiSS0
fPQb83PWu28EWN62jRGEzCgB+DSQ9jzHuSmyZTmQS8blXO/PwK0vwmvenMGi3+Hoj0TtiE2JN3M7
J2gMRPklDkzATNIsd0WTbisEwWjQdTxNfn5oU/vTMF+sNrrWIDRwxYxhag63xHoTPFtwnrWvwwhr
FBjbd8rx4lFSq5QFeLYpmR+LSD/2jMcAdUD/mauT12p96PlQ+LrCvVKmv/ezyNp4D4YXTTvsmLBW
3PRuUvDIFCMvnGu08yYTYwapDFT6keiG+jtH5EJqEIMyM43I59ABB4rM7IjbRf5At6C6zK3jbkar
OsH4H77V+r3jRfb3JIKYy/yEq3zNGBUfROiP+ktsa3cBhYtdZuT5CYzxLyNgXN8m8mFqYeGLWgv2
68FI0Xk4Zhk4pqrTD0hMD+tZJOhMclvXVbwAoAXmEzIEFAVzb9wZxaLtg6QKzlPp6af/p2+stIz/
Tetp6Yoc8z/RN+TXH//O3nh/yl9KT8MAsGFZLgpNaDMu6ON/xJ6AZz40niZCTkhChBngQNCBcXxo
PFVUISIN7rfhejgEl/7NAvkLViT+2P4dXmQ4NtGG/wbfcIG/UNAAA4Px3PxvBB6qVZOsusa60k7D
Dd05O2yCGZBZwFNxMhRbVHJ0WUsdpBqICprgfZ44NwzVQS+b3SeCY6uNdGLscVpEm9rsdnQoGq2r
MfNyvu47BrS12YmNZkxfDWZiNGPEbqCbvR3tZbPojJ8lxYZiMCpKjd6njqjtXZAx2A+M6j4StXMw
fHT9MQM1NSCpqbosXTMTf5Bm9kZfzsJK/GOX9ZwBpxb7t/3sW7GB/ZVartHp8VYfJfZGU570XtPP
BnqoPdY18dLH3bNjDdBm9frVQllqVdNt4EfiFAwjmWZynLagKOuzb7d3iWdymnIQszix8d3TgngX
of7kLOEZl8i0z4UORkrzqbIbkPYDc/Avg0snXc+KB80Gq5eTAVGZ+uugoB/Gcgmc4lhHcfPGLBeL
7nxdmoRcFNkaDLvGs5+YtD87NdjSl4d8fCM6ALa24Qqsa8yfx8V4BAc7osziGW5MXD0gGPRrPpYH
fANBqMKptp6gPAZvkHziDDpilN87RA8d+ppGPY0ncpgN2gX7urX5sptfw2CcO4JQUf4J3PVptV/I
hN8H9g8yJom99VV32nIvYx5Et2AXXTRds3DuRh1AWZXf2YguNy2RYphix1+eGN8mp2yPWgT0OEuR
9pFMkw6TF+LDxVKWEQueVoU4LQyynFzHV40ZEyFGvqCfIISDlhGTkQEsh94TbtDvK5HvzN6XQJJL
6FrIrzYW0oEwWywusJpx33RjfrXmjlpaF1zdYtZJpSbCq4CcTPTXObqPMy29FjROQFyhjl0y7Rkg
RlMAcIIwSrlmlBwH/jxQy66w63tmUdzTiLqAHutvvCf0M/ExFjVsiuGX08noSvvhW4WR8SAoO+7N
DMhD4Se4+Rr9NbYJ70LmZPP1RJdFD2qGQlA4ADZuJMOeW4vRyFjG3cXCUVcDyH3NG58sM++Ydk5+
wRJCTSmwLhD9ym1FknVoKCStncafAncEO49Y9Dbo9SaMSh0J1SQOieDaGhkTOSD8iiNTg0OScrGS
Wj6FbmsVR+RBXHUcfROJzr/nXR99F/5EPBbObpZUp4q8emWaIG58rltbYT1bBVi1dqieirj6BFBD
hrUsnGOQTgL63GWSY3zpDK05ERGAiZKrJBPIcUGZljLoBN38VbNoto5kTxV6IHaNwTnEj4BQa9oJ
2p1+26WAE6JFw9Celq+mcj6XJpUXBupq4E2xrqAudeuX/k1imyURO84OuWFpdbsYx+2bXhjXXveH
n+3Q1DeejiIbj8weWICzSYwouQid72AmTybUySC4ppqvH+DFv5lOE+GPTCcgLBScyEFpz5GPVZUp
kB0u2lTcReiVj66H9Dht7OJqFQBBhgpVQNwhvIViJ3cOLPAwYay9a93EBCVewUiVUA11FDuHTpI2
lJUku3hR9EI/LXseyHGsW9/dYn6xt3lJgb/WscfEYrnnc/azxTdh0t5Kpbls6qy8SeA0vC+KLLtW
TnQSns3hxk+uuQYsYeqxDCsmWr+V85THqR2WGTyGZpaXoZrop/cNfVL3C35z++DHiCwazDO0FzpY
ushTjaqkHaMWlloA7EYm/7G9rlUWGR1gfZjxvN8/z5gY1+31/o/N90euN3pdwCutd/22ut41wZ7Y
i8m4X19ifch6+x+vODCVPVu5+cn/avpMuAdDzauXhZlGombX76tazeq6va6tD1oXH8/JPfaIzXq3
L9RE5eOuj+d83LY+e73DKxROkI7KdmYasWzXG//zO9DW97U+4P3fra/y2+r709b/8r5qBdmFwx2z
o/owf770ur2+xn/8rO8v8cfnXJ8zdREARa/rmDj8/bofjxOdfKIvVe1/+xTr094/4PrAj3/98Z38
+fD1gb99uvU5v73Tj//4/szfXn59UUoRPZO7f95h0xDz44gCIaqp8U2vz18XzPgE1jn1K//2Jta7
Pt5oE9inpnC6A6fAt9iR5vsT3h812Ti1QE0j00SPScdv4Z9EzjWr4dSTEkUAWoKJo52ahxJ2BI10
pnlZU+BegX7H7rLe+nFXj7/s4Eba+Y/b101HPXl9hY97319FMGum3PLxikB5NllDsWtq8fSP+i5T
VbdU+lT51lWtxZP9vj2nVHKTKvXD326solye8vr1/SHrHevzomQ29pM+3kV5GnAeUHU8QFdQzCln
c+qHC174waXNmSVjfsTqptY6Zda0BmblNlLZ0CzPeb3cpkE0USvjeF8P0WY9FTTmrdlTdMKUf8Ek
w+Uq5zdjDFydfBFsySf66YmfnMlRf1Tzl0IjB4hmGPWQRS1mVRRZF66qTP6nzY/HrU/j16BPhBae
OtWAZKC5TEJ4hMNUKC+nb1USdPuuo4K9CRYUa7Y1vkWl+1RTQwZxBZSj+S/2zmO5cWjLsr/SP4AK
eDMFAXojSqIkaoKQlBK89/j6WkC+fpn1qqPMvCcMkqJoQPCac/Zee655AFKg6jXXO5ab5dCswCtn
27GHSK/oe0DK+h7Nvk4vPapX3tASgzEXapYL8tFYoy3995RqIGGhPgfm/zbexfnacrNoJmlD/2An
DHpwWC56nEOUb5nN804S0MFVZnaoE4J7WLqZZFJRd1wuMMTYcu8Z226uRw7/vGgpuRUSVeIiL3J6
yZ4SbvRBf6ArEx5GhSCIEaYk5iDT0RNP2Ca0GgRtygBAz6UoYnIVWq957HQTS8dGiSq0oBLFEaNW
9oIvVPRTIxH7FR7xqIINKfYI0vSuvEuFfqpYkTCdcdyi4TGVkCkERZDIrhJjs9DLxpsjvrydSLbB
rEZZ5DQgoQy1pywhmSz95ipeNNccl2u9jtsKFMp2QQNQfg3sRBLh4/xTn7IoexalCnRkFlm5duoK
pdsv3wFndtlsKXnDqEmAZizCB2Muk/aNKe3K5HHxf4tzFcZYTOFeomxRq/S4nngP41zxjJfKy8Ih
WG4nU8bSgGXe4vqW529Egz2RbvHrT7MdBFX8XDa00gG44D8v/DEwUWamNDeETFobmkprXJjPb23E
Bo+gaOy2EYIAdT73/pyAy7V/uW9saFiSLEKc4zwaWkaO9Mtf16wCZ6ADRaTFHv7Xbd0IQpf9Gc1K
6n7UiucC1e+Ps5j2liM+X1gFKWl0HpBlz+fU8vGWEy5dSqu/v4f5L6a3UwMKCAsaYfnAy7U/F8t9
TQxMBmnz2+Jy/81MmD+zsBiSzdmbvNxJcRwkW1OXzvKrW06h5dqfi+UYLDeZTViuRirKXyb7hXKw
iHKWiz83kYrc8Tkg0xrFhybstWllzkbl31cVCDF2ZxJq+QdyEC1n9Xwhz9qbPzeh16xTkjw2C/hg
ARz8uRiFgOXOTD7w4c5vOC32Zq/QsYh7+bsRx8rN5rr2chEERHUPHt9XXZbeVlWzjV9DdUKDgT8P
Z+5y/P7gJ5b7/twkrJoOB/x5QFz6psXKRC4ap9FEPW0E43OAAyDbQxEVTtTLdHV8Tao3I3Pe8oFU
ftJaLtVOL3Y1xv85oVjyZSJSsVDxy6LBJQt0uEn77kT5YnoGKfMIW/fhiEaLxnbrxIFIV0iJjn4Y
Pffkurt+XRCLVCECW95su6DVvXlAN2Ud4zbl9d+/AkF0uqxDUoFPwOlL3z+0BqU5H+HVcnaAJovX
1J6fF0bd7296roz/ORkMCAh79Skb0KdUHmjKYd4bqcnHICGls+bqvjFfkES4FsomJhYWP//SnfKt
PtyT3ZX5pK7qLK23oRjQ6Gpf2sISqFMnvlMmCvlnXVBRBJW0Izb2YTPNWfWNmrUboy6uZSwQpwJ+
mN95ItiapuYO1eHWqUTQ3oDvcYwbRJzjn4m3Adp0qah3SkQCSpuB51u6S43KEKd6s7N+uS2Ry4hY
h6nWgjUys0AIPJLMEhEYy2hxXmsP86xqyAo71VZ4UcBOoMQ4JylJskZtUbUEl25W1XOvbxS2veQl
LXCTnLuT2DOd5XWgOSmrUjymZBn5s0skHeC4NQ0rHVDnaY0EsZpnd/SFlMSlma3VSKCLRREF2Hzf
8tcpCnDY1s1z0DLWTJN/87zEQxThU9pVPydVGPdy7ZN3FNlGyNPNvoB9WHY3DaoxAlTy7Ai0Jucm
nmp3eWM4o2oYY/Ixt/JLRV3AFSf6p8JPUPOkQdm9SbU/zvmhrodOdN2ZOl53lHT+PFIuF5kg+LAQ
xG+15rdoVt1qqsUnsDvhtvoLerHgLxYcg2dJ9JHVVt8Z3cUwh8iNAiRpGQMK8T6YPX8/gF/vLtY/
DFrP6yaCSNhRLO7ooM0Iwf73ZwsKtJzi0Jt2qTOP1PNFl9Ib6yiyOEnLMDMSwDdWL77QTGy2UY/S
sODw6PFLE+gQMGL00gqhThgNMvJcwdebqHd+nx7pOLe01BB97CTkFj4N8LdsNtP9cs1c6LV/7sQB
i6GjHg+pIAY0nXmwPI+yy7U/F8vD9D//u9xenjUOM7Jo4BMsD/7rcctVUdZjV9P1n9//u9yXRv0u
JNtwlWlfsZi2bp4gDOnzxneQDQuEOkdPBCtOJ2uSCECsvGkb9Y9RZQGClFH7VMZcQhPGNZppJMrk
mmmj9en36ctUjCQlAfomLgSVSDEhZpymUsfHXbySFbNJTcmlZKG6VYCZmexh2aal5Tl+NRygw1Rf
3gBgsi+s9zylNJ+P1JS8rjRWao0KikJq5QpiTM5LNwlIjIIvKdoMpqK+14op4r/uvYsR+NXJkwQE
AHE4fhhVeJyGXL+RM0mWsF+2a6nTuvdYOCx/75UEebnUJ3tgUB54+/amD9PwoQY1mpzUM87oGOtz
VuNQmUsuH8A6HzPZE49+kvt2AXN010xExyx/rFGGDW38USPmW7ekV+4i38huVTCdl2flqHGqh5p6
wsDRXzTqwphDeLnGFO5BpKZPfVFhHVJJ10xHbFQiaRQPuUg/Y7CmeylhpcsygnxKXEwvfRHslg8x
Nr2wyutQORZ1KT2w+5lZvfNIo1cM8yOpDsgvvCvJ29KhpbdCdY2PMlFTmCw9fkuFatoYQyNtpKQN
3khTRqDFu2rHYHCCSCdiwYCcqqGr/f12VR9VTNiEykPnj9IxU0Zcx/NTjoZKnJgmv4z02bf5mGN/
IpD8noK9W54yyM0IxJKi7GvNiJ+A6b4v94tJiPHG94aLPKbKadKbHjkB74EAnbOZiOWNymC+q4cq
XUuC7n+QPrN8drXkdEJYo++6Xmyfw3h6XJ6wLzScDZj9zsFYoPIhWuX3F6iZKNxFMLkYPxK3btt4
L9HE//0FivXBIo72fdJRrMUyanaZ9LjbJCfH5VmnwMBqNp9irad7l+W0Wz64WopfVKPlR1Ucw0Ng
wihc3n5G+Hsj4yUKc30lpSK4qRLWPNxf6xr5FFitUcm+slbdq1Egvw5Eda7ZKPu0uKvh6g8Yp5dH
wM/a4V6M3oSQ5Dd1rMp9wYB0rQWN/Bdssl/hoG48LRzf2jCz3ECBzIaRgDJdrmPS5kRbngeCLD6F
JLiz2pLdyFfMvWR59cPYmJQ25+chgceNeqG7JxqVMMHQUtYPWfBQIVOD38Mj/DR3fLHz7rVl4Pwt
0v6A9l66UCZOV8ur4PCj7TU27/4o83V7MhM9wW4XkBDV7+fQjYltu2a+T6VhOUMhRccspw6dBCR7
LK+Cos3GEl1/mDUe4ShRm2MKuvms4eD9/SoDY4AVmR9Jbg5OBoLhCC2hIFWSGOTlKawOK52SHJcH
iEVbO0ZThaemMSy0qC3Cm/njGDhjotH47Fo9ZU436lNsNhOnoERkAKiXr+QfbyiXEFCqvXLCRpmf
El7Liate+qSuuXxqImfMVSsIwRk/mXcMQ6KhiPJOPlPhsLySNBUKEui8ORcdoOfWwybnITb66NTX
5QH1OIyrSiwJPZXG4qjWmDAavxHPOUpjSsyUqYWi+kVLh1Jk34iPhh8UzG34hoji6B4nE5tPJ+nl
L6xzdqK36gcCO2GV4Dqm3avBUeQ9ul0UCi9C4z/+fjYreCrMXHvxhERw6WbFB0MS1DMnE7jgwPQ+
TL6s5aGxgs2O1nX5SG5ot81jgkQUbMuPiOXpuc/vDVMIxh65+lCNPnKKuKzOoEn6Q6zVEIW6AoVc
Uj4sD+XX89wi+H6htAKUmp/EvpzM4NKTGsvKJ6s/Fbxg6vysCptaW2904SqNo7xl8YQSRFeiJ8w3
lZ3BLPuVclaKVie8RwJ2I99JhNoHiziohwaJtRum/LxU4mSXw6PL5ksnVuGLWjcYzPxB2suQSS5D
LYgweYt5ZfS6PHJCd2aTYiFdBw8/bD/iHm666jC0ZfvUQ5L4fbxHnxB41Rrfhaiona5ttBMWxuA4
tBiNW88I3qY2Pi2fxSqsN7FrlZsREFk+ZSbqfFEUL5Ih9PS5OeGk7rQcoJKdHIGsU3Xt6j7eYcMa
NxA9tKewQzS1PMTT/bVJu+rdgzE/y7P6kyEL+dFTCX7Vwrp5k1LpsDyUSt1HGEBraFJ0z4aXpKiq
h3ynZ5Z51ad0pPiqqF9tWrmyVQn3GOeP0zd5fQTbG5y1iJgaFpHNZ2pexzbVvgYB51lnGcJFSUWM
NaUarOlit69VP56W54I58SMAJHmmv2AAUm4HpJ1M3Ybf5sxtPEcXWtth9KQ3i4Btd9KD4RBNmX9J
azKefz/H/KaWmy1R32dT5GSCuwRzZf63+f+Xhyn+/v/3xv+HvXGL3vJ/1Rvv/8/2Iy3qIKy+/wMM
SRHn//xHi9xY+EampKvi3ywkQ/43META0TVZp38umX9FUxBoIeoS/l9jDrZAD/bPbrkq/xteVcOk
uW1Imgku6X/TLddAK/3dK8czTZdN0U11br+bAFb4+19xKaqgD37JqLYlgXYThzqc8sAlC1e4lcdk
i/R0ktelsUcmnJdO+9x8qF/+c/NC6lyWOaOFCns9EFcqvDbFofU2pMUBncMRpM3p4VsLP7TgsM8P
bqA9yoxkmUfish15nX3QkWdbyG4i9ZzgJv0qD6AYdshwov8ukedfmE+/P6NFn1jTIKbp1r9EwlSe
PEpyak5bdmcvrSQ9Bu1EsIXygNf7q63aH0GYPaFxeNdC6fGvE+If8oS/5QiqNR/Bv8OU5iOs8k1R
FxMNUVP+5dVZvg8lqwvyRG9WfxB/8sfqomI7fm/WIEkQNLGt/DGe1MccUe+BMlr8JKzNk/VkYrS7
lIWrXiWi0o6Udj7S87SLrzHGmDODfX9tixXO9PP4YapEHNjakxFtyKLPt8NX/hIclQeRIMlvn22P
K7BMjr8hIOoP6p06ClFfuQ1WXTs1RLQbNmU4G2bxLb119RzhhAswJanVchSgFsWKUimEbp/qzzE9
QjD4RYazsqV7bRLzQ0An23ineirP2COkQ70x94qTvuc3TPnBV/TMx1kPr9nPtGGhQkLpCW9kSyK4
3eER2PZHHDquaK6j73FLwKIDySXE9FHYP/IBy1KDnzISdmzz60+UxS3Zx076CQh/UB1hV713ppMC
PLkhU6CXJcvEfNv+81xDvnn1Jomu4wMpjP7J11eV+Zxf42+61ChEhVP+rG2mR5PAide0f4bjgHuS
w+EfxzeSKNc9in24+j+kERsnnXW1tI99F9axD63XXPc9BwR4BfYbO1bpq76R5q2wZJfgw9KIEK+q
uB6Bol6r9/6gf+YP3qXJz/ITrjJMP12+DX0kCSvrMdwI53Tfn/09mUT+g37o8tVImZsW9ar4SPal
aUN9Cq6kRv5ELiiXluRHDKd2/9kQaIoABbMSXpiV94YVsyDy97kJTuYBESF2doLGWHq62WHaqOvA
VeuVFcEzsLW79Ms7FVhdT9MbgjrLSS8oId6DkwxlhkNbF46QrSbMKhp2IzvaGMcB0hXC4oP5OgfQ
4ZzMneS7uqJUG86EEKsX8Y7UWHv0dwaoEgPdL2q3VU/01XPHkcC03yCEOGKakLfRR7tDnH+RH9H2
mTf/Uz+39aER7PDVu5lXIg04tYtV1zgtVp6dfk4vPXIXN1WOxrVWXZzIxTb77NcZvrxtuU3eiHyP
bKZBwldO1oP1Qtsmp/6Fp9ptVim/Djv57s4qR/MgR884yssLs/6lntNSmIUhKqLA2/dvlL2MKyn2
ZBfINhXlxG0+9G0IJNuWXCtYwQdjm7m2rtoez2dwquGzYALod5JL+oH+RUN+/oD6OnONXYf0aOJA
0sjeRKdx6xVb1bCrVXVO0xWkftLB6SsxBkKvGHFKd1CUV63udKhL2EX/Sm6By+LyHld2spHtcTs8
UK3TNygqtV10a95HZztugxsePRJwgAv7F6MhIdHWnr2P+kegxAs47dR1u/GVqpYLR8G6tp6NiFTY
kDkrhvawGXzw7rZ5Udqbde1OzT3YQ1cCkfAovooOiamokh6lS9X/N4MzWrP/ODrCiNNUk+xkSWKa
+9e0NDmZTK3XicSo/cbJQM7LqfFqhrXzXw/D/2kQnl9Gs2TDwtVD9XaeIv6a5lgk4/L2pHKrSeSv
8xLWOOxGf/ieapTII6mP4lQyxf9zLfD/GPplCE3/+dOpskgpXlcNk9BWpvG/Xxa7jqoPVl0jB0lf
lTH0XG3IoHXB78TOrQjvklZjtk7WXvES+RYRTeYHeT8opuHLdUQ80P4bn3MPQclkyvzUSMJYtxrW
llARj3E7QM6jrluaVb2WFLI7QjFUXaIyTbbOEjwY7Cp2XNbnZmDISKbEsXL1gEwmumSTUh7VfqRq
FxmYYtceiccvctFiGDJwT2GXsVZJllPqMqfHJoX3y1lO/Mq4lRW85mZ+a6AnP/laLZ+sJMPLBV0+
JaAFBrBf7KymPhIXEpIhwETmicXd6vId2PrETzEral+t30OugvdR6QJeFLhdBCHnZbMX01jaKOIE
wCeb1npMzACacrQgHpJ0ev5UvUPsvZCApKx7CDM+Al97w3Bg2plFNQPBDpqTtKTnbb3KBZGjNHAL
R6rCn7ZqADL1SPfCXHyKdU89hV1JxX/CwZLL+N9yTSBqZtxiyb/qCaYOcUyR+BP2gLlU4U2aP/Iz
whvG1Ix9BqecZ/tJkzso6GhsCpO6UUvyIgcxWwtyPCd/isapqY0TQUaZAyuDic9QL2MFIE4X1M/e
GiAG4K6bw1y81ki2XYdxSWy0ekd0hDv00YOSAy2SeWeZNj1r8ofP+8Ucnf6qctWDpQFvbpjkS9Th
1RWo9jS5rq3lUH9pQ21yVSKM+pl5kBAxbXc1a7Rqlinq+pM2QboqKrKqpLNoBlth1ODA/CoH7XEq
BKgr/vhKyfKlGMDMXlqRCNJ6qB+HIHuKPP9ZDutfkQn7YOIEntSWvgVsFq6rvYsKz5x9FHhJU7y7
wyQ5mgjOAfb8tmNKgGHpauxc2WQS3ypTfU0jAH1VxF610G74RU6CgGZPtfimTXkP80PYCIkqbKsc
hXGHy0aJMYlWbf+SFbRzTXB5Q+Gba2H4xteIHCp5Hgr5F95SHC8ZIk4L2rwYb4S4HdEWtqB2W/0B
rapvj8wMzRnxtj0iSU84Osl0ovDgFIUP5+QJ9A6QidnZGDsFLUyVRIY5tXr+zkRPWA/Jt5X4awMU
oRJoTo9KqsJa2eDnUx90WvipRtViblPn5YpSgGOm7Uqb6ZgDeT7VDtgq9XHA/NK71oHQqcA7svDK
tO8o+JiGp6nTHHglN7Puj5YS7ExDXKtIF2dJYT2NOPqYJ4dQP+AD1Q8Kgo9NmKaXMdAiHLYe4CTT
mCeNqlWOmEYBG2KqmSgm5WO/0xrVA66BUWLMpBJ6YTaSONNu69hTSdagjkuxpHoUctqIKAJ80qOi
apVrUCZQdUn7gpHPLhSzdjBx+NsRPaLU1iqClMFbQfd3wYWQtZmHa6OGZrFc6CPaiiSsWLPJVhNs
ysZ88BrUD/Txa+Iq0DOAvyvcfjZ0UWqK94b+EcXYF+zlrtB8zehV7PPZ67XcowVW/PtaJ3/xi4gO
GKRJn/AlvOslDSe/wqAfNAnD52Al3j5o5e/ShyMhk+LsPoQrcrjFy/RYE4eCM6m1i63p1Kf8ijU/
3NAqYcno3eXbtJXvUeESGn9KTsNJ+kgw7hxqfImWYz1MJErUq/g+PvHbL490qoafaiO5pL+kR3R+
dzu/BqYt3qlnqpfgoz6q6+HUolk855944h6wypDkLb/xHelv5qF+CrYqgbNoBRnnL0ZBOw/J7iol
IVnlQK3glgGWrOqVcRYf6L1ILE/JtULlQQGMPOTENo2ddEVVM8dI2NVdAgZlHGHm8G/Yro0VKBLt
03wwf5m78jvs7sHkxJED5kpt+cfuh5xX7aU/4ghCoSlYVJtZ9axieGlna2O85M8s5OGp2sOLsTE2
4iXcgDYACwpjyLoqP8k7VjTAPJ/Te4TRdlPWbi6z0sYszrLZkSjsHZot8gsEot1BHvY5iU8dA6i1
AkEJ/b7SNihy+9j1CSfqt4O5xnECbUoB16ru8KmP/Nqag+WtxBOGSMZSTbRp49YlDA0Xzk5hzutz
we31Bw2GHx/vWjI2HVK3d0NzHQj4bRgQmE9W6HQJLq05hoXrvybNpnCwJptn0H4GLrYdXujqTYbb
KK0zYErjCnNCQrRvYGsXeU9kLhcnWkOQwgAfaebahFDg9HiZ0fY4I1Ur0a6Urczx0CmJrcneIfgG
480IP45Oghtec44Wq8tvJHlKdag+c/TDnzxNPRCgbGMGSy6Wvo/pIvrEyDxC5xusu3BmCLPOmrbX
7wLpP1tOi1TYcYjh5KT+k3FWf3UNo5/Llgy9ZIUgpaGdx5rRfDbOGc2R6GyGB/2X5grX6cW7sH+q
7zSUy+yxeR4qh9cGdbWa3rIjFORf7Mngfarfyjo866f0oyWtXrGb1/4WDgBAV9aZnw0FwpkMRjrH
Kr8V6+opYKsFieHOL0D5TNmsRQ6pSu3MFmG7uSpvQH1VRzvHN42l6uTIVOwi1ypcnC6vnYGUd1vw
/ve8X7E9oSXnN8kSSnAHQHyiTWTcCoe0UW7KG6HbsNX5mDx1R6a99Jbnq8y0TfPoaw4EJcj0HESD
jeQ5rlbaUSpd4+DtTXagJvsavinYrDaJ93xBmSN6L2384k+bVF/pcNDbg/CpZm746EtU8uAmbkoW
YmfrMqZ0gWlRn4Zdd4zxGvlrzlw0loKNwujQohTYU+c8Rb7Dyib5NQIfeROtY3L0sNIYtu5hGbPF
bAfgFIcvuzkb6BQdNuON84qAniGESLoCGypsZcaM9hNz7Dar2ZkH22wAVOvEb8mm0VcsBtiA9e7w
QoR3fMEyD+K1d4h0BhYkBCuZ6GZzRfuXxruvu/2xZEOeObQ7OWvYolIXcJP3itxrHIfkwl3ZkRPB
Fz9DoYN38Wxaq/Y1Z4UzbMyVssMt9iat5Y1+SzYUc+74Kyamj11yCtfKLaOu4BrHAwq96alPXcLv
oOU+JFf2M/dmHe0Iz1JPMcOY7xQOqnbjF5off5ueAfi8dW8oe9/5DFd2uma2DfbdpptsHzLekVDH
ybWw1TvDBezOWK1EeoP5Wjx7jw0JnNAIbbaAoLCJD3isL8K9PGhPRMQ0b+YVasl7sKsPHoUUlglX
7FMWmgdG7e4pGtfmBnagt7PW1qfspi9Moc3DHDt2BCFz9s/VF2K2kVizUxyurAshIyrLrVvx2Tra
iRFWfVbO4S0+oKST974CUtgF9CuPhEFtk/hYNLtCfNCv6sl4yl/AKbDADDMn84kERVC2pb+RrJE6
HKqd9EY8w3RhS3dmhqEUwh4x/MSCCqkK10bAj9VwjBZbwSpNncLbc9wJu3wrcUPbBW3mN0lxFXKK
LuZZa1YVOi5hQ4pRIGwHac335AWYIsBqXkWosqhuohWb1I6KQrvOTpRVekKk8iO7SulXXX6yqrDQ
9TdH9Ro8k9wCJWJtXuWN9URnCPUOjEqf9sHc/l+FbtXa1Q71uNLawzHchqwIrHN5Bvchqmea4uRk
mj84F5Qdp53/On2l52WYU11/n75TXUHZJb2n/pZlkeWOD+kGcdvVD/eK9BmQtG5e/f4UvsO56DGU
z0krUG4PJl1j3HEM/u0I4Pvg9c8tPUhf+CGKDFs9FLkHxh8LLXpiPcd7VMMuffRXwiTZEfSn5E4F
QnmTLhRAOsWWLsluWpdXOsoATtOr/868xGCgKB9WtyYe7JI/hgBXv5q1X6/SV6BnJt1jOnQcgN6O
mMoYH322gv6caQ+xs7j5JqvwVaxtQH4QicqkIjHa3aP3xljFF5l16XV48wAAzqyRVbNTOGMjRMSV
0+LEt71337djgnwlt/gsb/k7vHb1pQgfowezwIqz1bbRfV54ooj5GOAMI/IJHUAh8T66TArodLd7
lbbFWt2AHMN0TEFkC1B6x/a0PYWAhqpNKa/bb1NzgAgxbGJMgb/Z3s0ncTp7T9mWLMB7+92QvMsq
4Bmcy6zjq9Dt2P5ZdNMbDmjvIb8Sd/lYHIlsjD+g0ZQ/yrp9L6hv/Iz79ENWrikuHDZ1KB5O3aGH
HsAi/Ik5L7xaq/GhEzdauGv2oTu+q3QSb4zqxFaC9vKpjZ3jQ/WEdIVZRNmaLzplSoyJFwpKH8pa
/OYGTJne30HuCSixDhsPrCImbWnlPRMrkh20x4JiSbAOkmv6DQjX7Nz0WzPsLL5O1iGW1vQCs7Vi
nFE5dA+dvvOYFkfxnR4WW4XPbhLZnMCZ9t8m+qaIjWwShHIQmfz0Qja2vcpI18swbYlZYwlUQtSA
aGsQs1lHHmU1SbbVE+3o5A15mHeqlJ+6+qpwEj3wmUbmKCxOO/+bNUwGyZCDAhHdA4PMKmFvNG5V
uRBzijthMnxx6jfiePR4Wsz2w25BkNicx8FzdySs7qt/B8wY+6vps/xm10jgYQ6G6gemO9AaWP0r
E2OYDQN5ACzBLLQCwrGfTqOTHtNNyurS6fGDnvHu3isER+oGtZXUOcUBEyngYJdUNYTZ6i9xxxIR
eA/hogf1BNWksRleStc/J/dsF23QYtWfoJOhVAXPJUGEqwTy0im8mJvybJoHcTN8d9/mmbNS8Ffp
83QKTtmX9exfmhMCLfXT2oUvBLnP5iG7fBnG9Zj9SNPDSJprsmLrNUa7LMdqth6+DHNT0KbAro9A
AANPKoByCVNl1Zm+jLZiJBkWMBlFiFLzIexB+NEM8dD7sL2H5Q+S2Jy6tBE2Yo0oEi3jzIHlr8vF
8rjl2vJvRu8zkMdxzaDcSgdrCPE6LX/OjanAaf2Q+M22T6PgWkNIgy2kOLNmBxYrsuUSxL8pVrJL
apXCpoqAhLTQJSzfKWt5cwWW6eIHAz/slEDJtJBCB/XINbSCAzwu3puFeElQU3GNzlTbQiCwbC8r
VaeJifuRuzilfoQ0CaU0fMqIFZVgNAQoi25tQISKK5FilKVR5/QC322i5i7FeuCWbd0/SQSwhmmW
rMlTYOi2WHA3NLac0iNFIZGrp5o+tpN7eFlITWVZDeNzVBwjqXx0TYnsyJZRuX1SUTSXIY0p4RC8
hOFaK1V1JUSGhD+swc+leNW61ND6loS/OXmZN48lqyNTgZqPysGuBvQXyaCyXav7g9oyrxfxRCHF
7A/BbEz0AGN0oFpPQa3cdRXCwcT4ELUxKqGRSiYo90eSXkFRk4DA5IRL4dDBnJGmpGH9yAq5z71r
EnrvqgIhsgFB1OXIYvWI8a+etDXJ0f2cJoacZRf7B/bXD00BhUmmre6Mchq7Y5iyExlZVKSNCnTL
ugWpERC72q6DzoR76B+9YngD1C8j1wEtnzb6gxd9JG2F7ciSvtUiYVvW0a/vxijaiPAG5wJI1KrJ
XTXZrGCMsAjoK2DcTA1qMG94nPwrDD7tLW3faoGu8SA292z2t8LpDSPvudR+8LJVtuInL12QMK+W
MQHglfVTZsZBQlJkCwL4ZTHjPaQjCrVBdXvZhNoJ9lfAoLhtBiW0SzH4maCQSRW7IdNH0Q1If+tR
yyvb6VYaqrltgRWsSsGk9q3D5NH9/nWcX0yW2Z0iaJctDPsDBnW7mixXJ3pTxaoFKwRuWx3IW7Gg
PB0q1maKSS+NM1RWlXxop1fCXl+7bKZVsqe2FKqNXf7aNGzGlv+FDvsjmrtYKhiskd/V1NNCA67c
kJiXRMeLWY0iWGb1LRviLawOEolnlYRYMuuMk/XCqBzYrenzDowvyatfcw3iT8qGuMhYoip5c8tK
AWm2SpqF0Vuf1eAA8PlUdZbGYdcejJwFcwG6CxMb8o27lUhvVUvFMVZpYCHhXgHtOyIOWPsFWwY5
oIUSlaHhhkmykarU3z0G2hxfO7KjIx5uk0shmxkEdXJpXMHLvwgRepKOIA7XEO9x0X9GAzONmXno
pakHpc0OTDCgR4R6VgTSWo1ukB8x3CgMKYnIbjnAheSg53RJGh5dQriarRmWum1lob7vJCYAw39u
BzXYwAPv2JdGTUfinyBeB6apuraalRA+wyf+0FBXUH0yYtdsmp2cKPFGqQvmRRmoIqROtt0+9AAy
NW5hSAeRIdJVRihHldc6okK/zW+Li2ll17CvblI5zmWy0bTHWsLe2DxafU1Cr9jfUhXpLclW7GSM
2TJd07YAZx71Oe1k0fC3xUgJVhfWhZRfFQ4tZ6ecbSuVJa1WAWvo4vYVmADrkYReDGN4erTKF+gM
OAyz6G40EMLUyBvPapauIt987nro1TDu8UHHZGqKGyispM8TGeFqgjA6UTzKl4I+oCBiyNStEH+s
oawA6vk2AcRPJOJSUkisjzJh55oH6W1A6xEC8bEVAt5AzWEPU+PyTETLpmk80qRV/Nnta5FHpK7D
pbN1HJEuUlJ66epAsNjerOX3YGAhWzR3UT/4UnGmr0H8BzA3s6m/rYHGfVo7IrBoQ8hOIL1m6bJ/
Wj3mprZLy/JJtMzzUIBe6XU6bY3Y70iG+VUke2skN8NPmU4zKGI4O7Bm1AnFJiO5QzSsY7q/FUy4
ZE6eo5fAgoctznj/0EfI3RqK5ZCgoRVCeVZngnxsWqoilTDvVc3+MTTh9MRReBXh3miJlm6Vkrbv
kLekxFpPfhWl66SFntXCGK3raQeGZu9FlXjIKwE3p5g8Dl1z7wpiqst0YnkCFwgsm2qnWXfNBeFj
6Fp3DJSL32XItnBvDxacNautbaTfRGfXECCJvE3qQF+puAtsPZWrrRfjicFKTeMMVzpqVcOBDnLL
h567CspqVd8dyAu6icbg1Li34xrjK8HvCa1VQD1iJ29qRjNbN8lUarA+kxbzkmDr3+Cdbu0p2Wta
Nn1MWnggDlzYRaJ0JV19LjgXt35I2ETrzdOgUMH1euPacp6uSB+BhWQBjPp39s5jSVKsy7qv0tZz
PuPCRQ164gKXoUWKCRaRmYHW4gJP/y/I6oqqst9azHuQbq7C0wVccc7ea7fwpfqMfRO9VkhfNmeH
BV298tPaJIemOpqmdiB0hSZ05oltLIoTcL7L4MZPGp//NaZ4npbpV5wnETMxKOeGiUwU2AQLT+mk
Aemk7OLXMsycEnKCjjltZOxHFRt79INsMANE6zEMylOCpYqg+WKr43r3gwLENJG05yHB/mQrWAuh
4e2iWQmYA1AWJgpAqL/ZGtrTm0wJXVBjnm3LKj3NujjmpXuSSdfvXU1oG1TQyLBLKPDzuFMoNnYq
mrbpbCCf1Pn9bcJ2zIh9mUDEsg0S7X6SXX6yKqJTGrdgy56Xfl065Pwq40PVA2XcDAv680AS1t4l
BreeErYObX/TGkRs90O0nyW+OLd7anOXumbXnILePWZOTA2isR4UkQa7au5PCI5vU74ispWda4Up
cleFTDY0rbIsfqqnljOmtb4As7e2epp/SwP9RTXRdLAgUHax98XRQwp9w+hbpoKt4LX5aQjtrxIL
17ZNtJ0liAiVuBs22At9fm4FXd/4io8ETbRNTcBdataWkT3OmnaJqvmpIf6Ala605B7zGisAqZ6J
hEDs6Yqffd43NxJnAnX8ahMRyOkPQfcYtqcyc95tI9YhfNq4JaePBC6k79oDgTd8Q6WU+36kviY0
VmyxjIyt3U5bUpfQP9Q/nLpmZrM5JKKWKNhubO1d6os8rbcGuQbbwhAvgd6HZLGzUZCoI8qgH7ZZ
Ej+lRAb5NGgQ+bqogmpa2SlkqM3sxxkS65GOxqSoa4Sdc4PUGAWGqG4cnUyX3nsI4GVsuwkcT1wM
d4Ppay6mfiPqzcPcFPLc5kqe12v/uDlmJTY+kHNhnb4DbXf3wqyts3Kjv16s97nN5O0B7H0Pl3Dc
9aIeOAMYsMSeFISesFPjm75wr1u7+GGVeut7qUdCm65BD6/ht1nRQIUvwmpL+BBiiQV8NRI5jaiK
mmbGzm1JyR3CsDxJqk7WYsRM6+yPi36qHrQcb/y8eDPbZGog5VlQh43FtbleFAX6k+4bTFbnDHjk
jwtSujZytupTsvCI13TINSzSqvsOr57+mCuXqphpFfd6oIzD0FvplVQWeVi73f8XlvjfAXQknJm/
CAN2b93bv/1a5YW3b/mv//j3u5TWaJn/HaHz+4/+0Ad68l/SFMKxDFMgxiM28ROho5vAcWzbsUht
QR3s8lBRNl30H/9uOssjjnBsF+mgdGz7T42gaRKoaC3iQnqny9+6/xuNoCF07+86Bu4wl9RG4Luk
J5qrUvGvOoZmSN1itAUkvNi5cFYhipkwnjpo+6FXvCrso9U4a3Q2R2PXa08EBJgwjAWeCVquRd4p
gjoYtwtNZttxiZatkVnpiZQnL9C0sy4xjElJWZ8m3b43TpEq4gsneKVTxsAXI9mldO/IysPN3KJp
yPGdoktgFBRHj8afLxcK5bzwKFs3HCjZj6yXS6jNlW29YoBIsX7RHGt0zq6h5eRZr31eaET3GoAx
J33ZUHs0mZdnGqEgyWy9WitOxhRwpF9CnvayCZnvFP5xgZPQOOOayXeptZQwl5tpzmSHY9CArvyf
T14fWC/i5SnrtfVV1muE5LWkXBV7MaIryxtsZAogg5tTrll4mesFsC8AF8RrkEtu7Nc2qrd0VX9f
Q4eABCPaTnOKeUA4HXMamL55zi5u7hEv6HnaQ89uw19KhS49eeQAIMbNsLh8XiRiIFbDTqmVpEFC
ATym/Tx47MEMy6gusR1f62BABAWXEfdJ3Rq0rNKS3I4mvzeU+8OuKAAO9YzaUM++ZnPOFjGuvrsu
gxU7mIdAsZTQI9stGSexiZesDZsQcCPmn96NWD8OmT/UGmJCb5yP5dI6da14o5reoYJXGzdhZ4ib
UZGRhqIs4GsLbd1PGkI6oyk9acwtDmY+Wn+9iK7a9GEWorgZvAwswJzfEMVBq0VemsTsr8HU75PO
wLeF4SIe6dQVum7cQIsekD3irjet0rypGmuGV023JM6oFEO5HFNvwgvTe/vGapm7NNbGBmBvRRBU
5isCW45Kmse2Kuhh4N7fRHkzHEwWSqxiUppxkBwJN6m1A2lsOHz1iDVfrq4FhLWraXebEnDLxR1L
64onyD447vy6PobTmW9Po7waMBGuT7AT212csujYXfNmcifzRizvumuj10EjE7OJI399bF6eYMdo
AwygU5E+v5CL2Bw62bHST4v52ig+lrJjvg8rO3iG9sNZCKLzwhJVC1XUmvobmzIF5srFEIpow/Fb
u/3bfar51kTpbbxQS7OFX6otJNNJa3xjYZ02XgnwlP+cwPDl6nrn50URAZnJ6YIzAHa01vBKC6LF
Dkk3XdZbxoIkTXXa0eNMv8s2wP1pqKvQ7MxW+DLGbME4NowLXeY17N0aOVlq06b2JsiZpCEAZ5Zg
+3C4NVNvPPcWLRCva3AN1zHRynYhxclFaLekwFaJa+wHl3DIZXGgFrt76dHhXJ3gpcKo+Ptqhem4
EWmJDaXK5u2PzF2wpgvw0lguVPYmLX45pN3dpliiCNa0gAZ9Y5tm43G9y2tqeh0CuUJjimbPkFAQ
0k7NlTU+HC1b0MQvw3zf1GkHCaLGJUwidXPO7ORHOqId/M03WJzgqzt8dYKv943ucEiWdNsWMdqm
Dajpz8I+Uncis2fw6Fthmds4gfdmEhPrr+kI61ua85Bw1gYl0lLysnpFXcMdtS2whOZcyGwXm6M6
Th5QXMOihsk0RkG6wA8yLjGDNSG6iBRKomVCpKC/aQUruGANru/02j7Zgc9OAeqZXujnLjHZHMaI
jC1QhUVNr9WL/FwDqDMk3Ys5TyTGu+7oG2XxbC9ObyRctI81FEFo/NRWm3SMzCUdPrszvZ2KbfSP
k4mFB9roJiyu7VATgBVrPwtzoI5sbUVfWEcyTxFHwT+wc8VUsV5dSQm/3eGLx10hxDXdmO1SuZhU
V3f4egAQ4JWf12ttWT52el+xYESeEi82cNui9LHFqgQrtV8mL9L9dl4AWjJ3uonKHKjXNc9DFrJn
H0dFKexM3MgIWQzH0fcWzhvfnNsHABDBuVateex7SiTfrPYXqrP2XOfhhKd54bWiXLE4UwsP1MAo
AIVErv0RY7Ter8/MSmliMmMBuj47BSW2CwLUCgHdAydP0LwoUssts/Ob6QTzzD3FOZ7HDcMhFMlJ
26FwA+r/qOpxOP3js683QXI6OIDn8GZa0Krr19AmRGFhzvptl1/v+g2QGO1rZkzvqhCUARJAxHIw
cetUdPbL2dPPRh6jj6ojIh85OtLlAE2tEoE4ivXGQEFGqTfZ4B7yzvPtSLzA0daEv2atuOQtK6uk
VW9Qh+jtMdv38LB3OGLpK+GgPjf01GMHWsKCD9B1vyJe60ygGDeG6EnvGCD6nC6VlyjoKiNUFh2N
1BoMs17MIxovUltQ1TiEq+6JxEi86oQ3iSRJSCI5vR6sQsGRMIn2WDWoyf5EtKxwjPViva+d+wed
UC9/Hd4+6RCfN/VlyAMijXIrdJpdVIbMrX11XM/+UBeMBuvV9cIlm3uLZdfaWJgFsR25m0qnULdG
xPzOiUGhdTDa4PcYlM8M6RFt0wIf+aY1hjuNGPY9sR/f1/93HW/X9/KPmzN+/UNh5z7NBxaE3lYE
nXsK0oou31BPOL/d7EsL0R5EhtLP60WLiG9HbNaxKvVQXgX7yoPRWR8566/9GGkReU3abi6qEZnM
sxbY6RIdz5EZyRDl0MC5tJ6b3hoNL216TC5R9dsV2KCCWjtVxPgNEVoEFX5jq0O6CuR0t1Z+C/Vu
3tZmeunLNj18gkJ+M0I+mSGfWJr1PpEfsceap5Un8vlX67UEkRxe/O9rag5OP+uoAsa6Bc+7QjuS
hQz8efP3NayFJ3S+m762Q0H4J0+GukONdv0eK8suh0tSlwdJvhpkBHSDRjFijM30a4KM8AoJ8TRU
mnsInRyzRFP8ot9AsKlminNdIRIWnvcwLRCYbGGjrNdWMMxviMonI+bzOf+/+5x2ZBevhSkBlLzW
5wXFigbJFoqmP+//x9+vD3zCWqBYaltNM+XvU68iMULdrWdh3dgUD9AsLwv2PNmODOg9iTd1AJZ7
jQb6nEI/b67XhnlBSq8Pr7fXafbzZg56MB/m6dyNuJEKoY/7dcpZETMEOkFhXm/jlq6OiNR3A9B+
JILgcMBIcAFHHIet21EWGojOU2bVX9eL0UGWNjEjbzOCQnaVIHgiIN2eGZkh+jcjiVzPoD3GA1ny
E5XFHiXows2yK6Sw2/Xq6A0sk7OFx/XPh/7yLGLX4GaNC5dhfVax7/WyOs0Oo8++WFYf7TJprdfW
iz7X2z8eqVJ7bi7rvexaalJEluev4HAR2SXh6cu8NZnjErz256sYrQWs2SEe7xKW0D3Kmr0ASdgN
4/rvF//rPZ8vGSwEh/UV1/vG1nBPPdrv5e5/PCtamULrI7+vrv/77zeyPnW9HdcAK4kv4D3//h8/
X0pPgCQaHmiri+PgmvjH63++i99v+/Phz1f/H9xX5pfEqfVm8NkIgfOcoIKSX0+Nx7B3ZHpU2Lp0
NT1TnR2hGShjN4r6VhImtSOFkkFvLl6T2IUq6VUkaZhLvi7tQ5jH8iAC575Nx+orW+EPluhvnRPV
+xlA6q6eNbixBk8XpaT7bSDpprb+MlqFTkRoGpxhom5khIw5D7CEt6097bPY6/yu7J7Nkpj6yiV1
e2ZGgXA1PM/KVbt+SZ0rkTZ3Auf+4FzCIsGuHjfkHBXYzpaPKUd2AapvfXhmTDCO36kp3desT8l3
QPRLkwd1bltAEGgqSN1F94vycMzpS2Uz0odvRjfGhBR+dRO8YU6V0AlFvSCbxp9G8Z3wQJwFPs3U
noW2S/afjdWMcLxzzulyTNv0HGl8b1krL2XZ9Qx9MVrBrriNop9qes88eOLgK8hQxTAcFtEX+lJQ
s6kfypoNKZZrZFbmweyqOzqAwLJDapbksv20aWtWumcdjICKRGIXgHPYueEH+KI5iB7xCNhLASOf
mFuX5mGfTo/pGPhm6lsNquO2wj0uM3sfZeY7bu8Hj9LE65C/6/2w71ly3U199pY3rHVryrNEFt/X
k0MUa0wHhmvkhquCHYfEsxfa32cKoTuJXeFUphkW9kyGp8QEFsAu+zA2Nb+sreXgbkDcZtI7eG73
ps8ttvuGuN4RrmKqEfJO4aTbVWwf94UYDhB5ibHKrf3Y0H+Pqwj5hum+JRzpZ+DDvH85zL4exc+k
3LzQtQYQa2grYuKcs1otLFscxi44K71AbUAmxFGF4slVjTyYWXmK0FE/xtJ9cqvsVnnE0yUh8qNO
hHd9m4CYGoltNLQ9XlK4rXzlh9j2DprCxBjmPaz6JPipDe2Vf/W2SdN8wfOU5CkxwLUSXfIcMUzG
xO9t6kVulpBLL+mfzPqdFzc6rfauOetOctWHabrzJi095Vp2i916M7YcrwIiEYFa9mEgnYVsp3Yv
1cTB2c+mPxoOSkBPIfmSWxnK+tx23bux7C1dWjsnVX3RpMuwivUuM6tmlxA5ZeWIYIqis27cGc1y
NkRA5L00uUhiOw/14DyCv0km3dcyASnaSr+SyvtutdajxG/7tWrLLxVDFElBiILcugdFP87NwZjV
cKPrN3Erp60zIiGWBjKcaUA8lZnk0TTjbVnspN13W5WKB7vs4VIUH/ocP5VTa18YWTc6JoyL84yX
TvfSx6YqT2QYSwpY2s9ZiNeCUJksishj9khQSVwkaaHdHdKM3KopRWxVDO3PIMqsXSC9J8up22N9
6ZMW+4pE+lvbNR4ZWsBM/yhzbBlwulnnmaoWyzx3rzSU0PkQXNvMQDcU9L9Y5FKJHonzDhicyhy5
J4zFQ9wjActbj6CcCNGkldzWgej2dph+L1N92gYebbUoa+isM/I5NYtQYgYJBilIL4yCL3kwkOpF
FBRNw2Ok9KfK0YJz1qV+5FjevqvlJdWd+kEb5RIPRKibk7Y/Vee1h4AxarHv9HsALcdKjuyiOwg2
iboPB8KfevugSvdZ9SlVKbvodq6h/4xt42LRNd0aKn6bicqULgkCgUGsVcvx5RfecBMYzavZWAgG
9Knwp4Ev2ngdhgwaWksf1mucI6jxwtI4fKs3yhR8pgHdnBTpN1iTx9kun0Xk0Dgv0589XeVtOUfZ
IZGomCNp5k9Qc33P83auAO2fOdfWzG0IgdnjMBGKGWI326uww5VYxbgQ0djATev2EVQN5O5vOKu+
jy4Yrlm9dCjkqF8tGSjZkxcPL9rELJ4b6X5sowtExbvCsN+Hwu8yhpqYYExvsM19jWe7dNBPjPqH
iip9p8Tw4YrimEaLEMAjh7mYOfxiQtQoZc63YvmCCjdKffxdG2K3UHmnMthrIqfBmVZEeZoFwD/W
RwS9xe+VIhWurPdJPxxU2neshJFIhGw9Xaaq7EDG401mQugwPXLUq1jWW3JCfxKzVBF19VXKmiDd
UhIR2Q7vfYuUXfcqzgtMF3EEJ64lZNP4PixB9UGVOkfqUBCXty0gkNuwjbFYhgjWp0VpgAGioyft
5TbRcFr0TVo3cx7QI4elEqkyPsig/4YQ6FyyG/YbZV1627ZJpIhuGn3pLnkSHjMpEtSb8TDnHb3p
0Ct2PeXhTUxfp87EkVm43nud9BMnhv6RwNWKkmpTJwSYDbZR7CLAmhs1lBX5XumDHYNWa6mxmxEE
JkPqu4RfpG2zVwhKI2tG45dR3ocWZSiJhQcYy8RQ+GqnxqV9q6LkRc7aG4qG+jwGfbMV80DTdWxu
pwAN+RxGdybZvDLCq29Vd3kh7t25WfyXCb1CbdzPXlduga+L0yQZjKOg9vvBfOlqdMZ9xLxMAeFR
klXoBAyQaVzpD1UIaa4pcHCZofYoSzKO8x4xx0CztO/Qd0ZwUjZjMtK58/TD3LX3acMNh+S4sZ+v
sU50cgmxLeEnyx0Hd+bE6CBhGgnHuWhFGCHxrqwjcZB+kGy9IEvvWPl129BxXogMgQUd3eNcbC/l
IJHmo9KumnMpEe3EHTSukZb7GCUuih/ak8TFF+RgBD9END73sJ8QoNU1MU7o6pnHEC7Qpt15NSvY
AX+yZZ6tMLmdwb8Ymtnt9cjp91WLhl8k0U4OxXtWqhIlG+E8UULImYfE3rTctyAZYoqoLAFNr70D
qYjqCfTNYDqHBJ1paJXhL/YcmKGIsfK+NFrx6FW00oWM8Zbo1T3OKVWUBxxl2dlIVmOm7u0BMvlV
rx7Z5TJRc9Y1QmOEs1zKnjh+Rrmor8X0DDHzqTTa9KroY6ospkqGRcCWHtkIbEPm/NFi17lL9WEn
XEBnWK4eRKyLi4aesyq0S5ugMRdNRcSmg5wbhln14A0NtWYAZnNIdvUcVnD16vJCSTyqwdcUDQnO
rfZVIx4NwdPYbFM5AQVPXZ9qU3Efxp5zN8X+2JXed4YjZLss5v2qE94e6Jy4HRoUvbpOLCszeCyQ
QNZDMe77LKYDQ8j8ZJmn0pgeKzmN946pY7jQRLOjBh6j9a9QtVKZPEqbvDbRH42Q0leRl5epTT8c
cgI2PXPSTu+LH2UifxLyhv7b6SEpsrTaYCsdUY6ofaqeC5aEB6Os7L2d9fDt9WgLUGw+mguDVglP
f1DdeI3S2rjDxXyygU+6mYI4lbPXtQZMJexht7nV3qYyath7jQAGBgqUwKJwb+gtrrIOWV8sm5NC
S3cw7QbPIPExIMhw/5sSYFZs+yWdG+aOd6hMWHoXqFxstC4o6eCa0KNmoRV9xO1NApw1Z35lGYkn
NK8eTfvJ8YR4DhpUu6GiY+3ig0D5YdX1t3agcN53xqs0WNzDIXnIQ+tLZYLsifUH4aJkJgaj249i
xvDXwnnXy/mxNDSS3nJkdzrf+BRpHRUfXOpJ1QPkvQw9ihfL0Skmj4+9rXAXlSrfOePZ6SMcBTk6
SRqd204ff1iFC33NxfSY9dylBfil9GZ+dZ1lXwBwRJkopWSAdEdp7feexPSdqGZybyqkXxN9sdiA
wITBrpiYbVSXPU95M26dOP9pkhK0y3PCtEaBLVHENOnLmjTt+pcR5R3q0mBEEduDB/WOZWNbu8ZZ
sIVRWR1FAHQ3capqn4FJYJcjN0mfYI7IAV3xP2elVW29NmFuMO901EWsutJ9hVxql8YYhpB4fu8Z
+7dmHwNNTBFKd0nPgOfuYYui8Wj6N3vsnlOkDWBN96S4UWMQTbQN5n1DNOPGnMDHFTmfzvC+DHmC
+gtv01wh0Otn5JtJhCVZ9ArHMwRi14w4U3NK+hSActc7pY22fEp0X2iFA/yCyOdVmw/n8jLE8bsV
E0o+NLgqgNOpRH00M7OSNVq+HQ6/5DTf5unyA4Ls4zdj20YcZZY3k6+88sWtFw9S7n1JAUBXzvCr
z8cXIwpPJY5TlvVvQRpNJ5JWDKzY9qPeFhiSx+cUmbudad25s/oDOpVph7PbArmIQ44TshxlvBvM
8YacxjNudyjPzpsxowOpVOjt5wonRBzSaA6JVUS9XoprrxswF+x6BHF6S2soRDiUFptozl/0FKLK
jEeDn8zcTdl0x96FSpClXTrWpIzCHuUavetf58Isb9mlGAs6vZ35yqopUJuikf4UdT/o235EPerh
dqbwGBoc2rZ8YZT4iWLS8qvcPIghrDkxImMDpIRMXstFADUigYHKNHshUV101pG10FrwrGHvafWr
DTDO3yVa6D5y9iirQvujAuSALg29LP6pz4QyObn1DXMhaY8SuyXWHi9+R5RE0Y9jsnXwjo60qxET
OmtmzE4TFBPbpvyI5hr5egQPIp7eBdk123pITkGwvAF9KI4iQu+MyTGtta99iDmByfWWNcIXszOf
GmO4NwvtwRXxHdnFiP4TJEhJrn6YkBnqjvmJjXzdmzj84ugldAJSxAEbmmHqnqMJgaatReyQo/De
M0pxiPKIdV8EkgIJ2yLXJeEq7iBktIxqMHkW9jyVUm/aCIPVez8WfCGLuUIuptYSn9IY0ruJJoxp
+lT2m9iV4ppSYYgJ62LUVm9m3RKGqm3z2UYvDKmJOOfkdRLQKcW3EEf5pmsxcBYTs3NHOOMg2lvs
Rk6m0SgZbdRGjnWpYmZlCRIDOQXgfP1C9YnMqdrLjlmr17cEceGF7V/iycKdQaCnS5jYYBjvZQ88
OO3R8mps47mmHqfK8UWn6/shTT+8hv60VuvnwCkWyjWS+sjJWGuaCvH6RLBb3gkqiZMDpK0skeY/
jqX20qsPL6LqbYsXhY5nm7nud816IfSIWc7E8yBL5wi1DJNNR6ObGEQsfPz/DVqrLc0v2OXOrVXp
NdLKECjlRNJIz0q1TiQrB6xqY4l3XMCrJffe2eZuex9pNAVRBTE8JPcePL+w199FGDSHibewBabL
MAwXzXRLzADXQLAcbTz9ZtmjwoYJ8AuImhOSjzTq45e+xzZo68JPtEXxHUKwroho2VTuPZJT8FIq
2/UeHlsxey9p23x0efmxaEqsPL4byHvfsFMJ+I3bOn6NUPbvjNgl7BLtu6V9NePI2/StNd048Q+Z
5fdWToRtPTeIQVl3DjM5v0Zt3uit9tJOYglDg1ZFUPRGvOZQJLC6AFkpwTGILvqhDWHs1+kRZW+9
7fLqmUnzxqzmByfk8MyRK/OhRJp4WzWYfMaML3CoDYBIIUeLHi1RPLGxhz8INMN7NJX4ViYZlkHk
L6aNY9hOtpHpPEUUoCG33qQWEoMsoDkYRvfU49TGUum9Y9E+RWYBwv3ZnpJnwHaP4xjjcptOcVfd
dm0O/v/WSo1vyOq2wUDmSv2jithsKO2+tWYOL+06xhV6m9nxl43pjNyYE5cFbSjuzDR8MwITgGcv
NubcH/qk/kgiB8MQuwTMLa5vaS+uNx0rS78Zeo943xi4YknAAuJe+zs2igeDX8sM5H5kORjJJ3ee
n2s5JkfxDbeGmbFAZFe6dZKB/PacI6aR5H+62NU6RP6x3nyfHee7ndeUEASxdflH33rfzb5/L4p3
1QZYrmhw5HrwQhvpodaIwbGLD4M3m83VRxilT5lVPheDSSBUgbpUFM67x/F8aFPSyFlg43RiSErq
Kd2YXfmWQVZoGueJQNitKzMKBeNJTgVelerJsogmafUvjmiBF+Z+NNIqLt3gwSX+EUFj85G66QMK
WiX7O6PVrlGXnHo9+1HpdJUaR7tkWu8jGQGhvIRrN0OdQ7/wqp0h6i9afF/N8bcUSXYeEobUIGWq
KuxHnXtTGiNUouguEAgWNPPGGawPS+TtNpRLscowbwGA4HmobKpIrLSjat858TnoviAHPkbhV/wv
2invJowubAUdHQVaDFbr/wR9v2V5/52gz0SK918J+m5/qX87/2raX9PfkX/rn/0n8s/8lwdRGvKb
XAR9TCJ/SvocC+wf97tMJsJdHvhD0CfFv4ikdBzXWEBFjinR+qFSWLV+7r88Xo2YPM/QpdD/lxF5
hsNL/Q27RHEaWq8rPNflQTTTfwcTGXVT5GZvNcd2ZPMWTRSBO5QmocdyOmnYxLbELLEQYqtb5zh8
GzvYaRBFENtC40qD+jn0usc+rClMdEl6LVpVkRqHUyRtsAyMIJe3SVYmfgvQduP2DB/5GFwCqLVN
yVJTTLN5Diz7JPQ2PdWeDVHhK7m3zcVrS4rmuQy46Fnxd4wlsvfynWkshIPYnJ7qt0Ak741bJlDA
qGRJHPwFyQ9XsPGvBn6xrdK8+pK18LTxqlRIkDXNj5SGzTWr7t2i627dIXt2Kza81tAeOKHaU5hh
h9f1V8+igh2lHhWLcfoAhbpjqO3rHnEW3Caws/LcSYQIRPG1h3DM7wBvBs99IX9oKvlem155KHV3
uK+Jhq7qrjx1GfpqTWxm+O1nJ0XPrRtxsr1pcmQkhpncJI0WE0ffwE9py3mDpj73p5JznOHzOZmF
49cyzfcWnpFA1vPOC5P80ITqZeqbpaV3cANVHAzFK1c2xdowx0Q+xQC2y5KeuxZ+DSts7Ij5nxvi
R8CyPZd1QodBxdccLTfboo1WRMStVI2f9xIOQyw86mVzt0+G4NkSIEfWKn7RW9tEGNxqAC4RwQP0
FDhDwZdI8Cpeb2LUUEhgUpFxASnfLLb9lBw7xR6ir1kfUnPvty7C/DJBJueMue9UvDjJ5ZfMtL91
Hmh0E+kosNXHUo/53vKB3FA0Uvslvw1fI+Se5S+U7Wj7JNDQLibQ47yE+/KxbHdgk+67bjrqBl9H
Q/V7S64sE7YMd3PzqmsjPwpq8473STwLBU5PHuceZV1EJJE1Z3s3QcE507B56hbFYRzciNmxr27a
XZUSJcRpQ+1YCOK4EDjwUkICjHTca8CuDhOLws2QvxjO+Og1je0nU4WlPyV/3FvyTSh8k3LIV8tB
Fwvzio4h3oPWTueazbh1LqP51Rg51OjfHDiG0ThlRrBlY9zN7rlbY8/m+mRGUENGj+6/l88+0xXc
Huw4DmZQo6Qy4FDys5WpUWVJvxbzXQki80JUMpvjLrs1rXlkpsL9N2KCST0EZ7WKOeYH9U7nrkL9
+dRrXyy0fsuPOiNhIxevtjEfNol7xbWU7dM5+krLRzubambFPIWQyjBz7XOjPESJUb7WDoX4sLUP
Y6yKI4taBKV1YZ1K0TyFHApXFyQYsjDXF5h8HsDIb/OGFpaddw9l0xuHwGBPNsqWtIEcBnWWpe4m
svUdKLfqELC6JBFuK+I0PZRBaR48MAKq4uDJ93IYxq1mUKhp8uqqsbWKBpyzmTniJc+beN8B12Pb
cjSBRAGL+y4666ExGUjiJnvChxBeeSvONrzHKdxvK7don9DGbpypQd/iDNk+6KfSd/lJ8Vn1v+wS
C0PiLgtki6d1hrL8VKPxFVBtmTFrZeESCIk4bxNkER2+mBDcsQW2IAZYqbJ6GB1wnOOSs0EH6D0e
MCjlU/KzDCEDyrB+Tlv4TIGFOZVoUfaUjcJiPmf9zmlTDJQAv7GWwHSn2iU/QhfQUqD4nV1vPtJ1
Pc8Oln8Q1tl16hagpEO90HWGpyyjeEivixVzgyoMNvirZpNVMbuCbM5ir5T2K9XTl3AGsSa04WTm
qFajlqyywjmEdfnLJf23CsgtMXQ88lH8rqFT2JAeccRubJzslhahUabvTavtYxX6aojNnY4EkANa
0AxHd7htjPSu7IgmJnCa83QEXm31LknR4yVrnHxvL08aQ2gkhKdQx8/xw9SZd0gtscNThutPsa1J
jgOu6++GiWGIjFdzM050BelFPLsLRU6ZE9wsDoWi3GunIsDASCYzVmKn7m9S4ZG/iFlPqQDuUVkF
fl84lCVilWyzsoWWGoe/Eq1CdbcMqvHPMBpusBgOKFqonCLg2LfuBGFTy/EtLQDwFgR9N0jcHyHx
DlIjU7Uow9tUB+plFxa1ltj9iB1ccjaKpsNc2N/aSrevtWgNP8tpcoxmoN+OcX0wJaGmTW6yIbUz
cQ3iOdr2iz46N7r63mDJ2BaZdgyb6gGuXHXnDFp8LbKQvMzcRFNDZI03Ow/gt4eT4sElRfqciyZ9
aFq6NwmzilZq9UGGWvAwdNOtZyYAUpyYSm7s/gQmfw41I7iZuohCbG98zEZiXYOcD1EYeJQNSu43
dYtleE4ZmjpOz8JA8IXokT6S26PuHr/poTf56Wwth8H/Y+9Mthtn0iT7RMiD0R3YcqY4iSI1bnAk
hQLzPOPp67qyujK7alO9741OSBG/flEE4O6fmV3bZcCwlyMjoazPk6Wt1q0OwIIXN2cmuoD8mFas
p4qKR/kAQ577vhDnUHQAg0foWH74xWrf42rnn41Zfxvrz15natBjOly4Pc7/Wa+STUen11IW0ZM3
t4pYdWIoV2/ZmvGCmV40VY2rtIXDFujgxn9vxhnKal+25qoe/PVYwPdz3GBdJva8s/sRxiozczEa
76kZeFuRemfqtqeNV79wQJDLwQNHNwXZsqh51Oh8W65iRV8Yz12uzztD+N+uDQwCHYkk8eAC/2Uw
x6xf7jx+n9hBY31HaPap1TA1W91NjnJri9RctgMGN9tzPmcTwRIxbpW3Fvoj49NV143j2rWZ67dJ
36+Y7JBzyweQb43xl4XZNozpHHeTBmmxO2exsZuoAmAQAzrGyOp3y2q5MHjaJn55bIxk2nDsoJxj
Mr4yP3mF5W4efbaFaimzwhy3NkgtrWSD5AyVXI2s5tJQcUjd3OaW8B+MEDz00AIAmzzYWRH0kfi9
ifQKdO5obNouvHt2c4aHGTJUnHhh/HKXv2y3uSBYm5b2a6kRFRg0VLDIdZz96F5qUu6nwnAYzZkP
ehguGx5y7E0w4/JgWIee2a3Tcm+YKwbxGnoaydGG33MsyImWtDASAxC8oZ0qQGYWsbZdb9izKIJV
LaLiUjd0Iafz5D2RCfx2Z/smSr9/pBFjUzex+5Tlt6KF0kWArgEKEg0HWkcWXuccC9bmjLXxCaYm
v6Kk9UiPpNY2aDeRHnuEVSTHQbvqoNDMPFEDDqOYQU0BkaZ2Le9IlvNP7OfzLSmOE5azWzc+xE3Q
338/DGX8TBtCfB5k09/tEZwvC26/84MqxQNqzpsAG+a2rOHZRkxuHMF3aukNvGoaC31hmytwkAbP
QLy0ZZVbe79sHfDPOou2499ZEouz7fv6JmACsiZ8Lu96YMp9YiMJuzE2jXxu5d6ivOLUVvO7GBHe
jXzS6AwZjCf2ygsvy5y77kzwiZJkg1LbXP/5JY/eghw7yWEii+iErX1PAm6Opiow0YPgXzVDZW4n
8tS4IDtYM2E7PuPQJViY+godyUsIR/vbmTCiUZyM1x9AcFl9N6XnrMzRzE+5XuLqLkUEccx8qJX3
E4ck3IZoBuAsRuYXg56sugA8al9By9HBJxYz9ZmzuzhWbug+GQZTGFv0z2kKFaGw6mlplfRLmvYV
ufwiO9xN2qw9ELyIKeIygl3jiGk5D7itQFVhw29exBhJTC17gUNgPXS+x4a/9IHgRS9pMKFHmQPC
u1aFO5a4aAPA1FhEhfE66IxgwgGbu8kJAIM4UAg/XWuWisD25q41t/UM6zdALY07cADeIc+q7ciq
tTe8/HlYaOM2IS8clOHOwdOQCX5DBtuFXQ4D4MyB45oTQM1IAy0rr8dBxmJHAJ5MOQokyo3chAxW
KU8jGdz28p6NMD6GqJbLuS2qLSYY4iPe9FCZxlfKg2JFFh8mtNUU8JXsQ8d9Q/sTg6h8Ljc5OAWX
34jhEEKa4zfsi2wQiw5eeNnCf4l0jXEcyaIR51KMuwwjS/8n/mjoXbiyFwE6xcXsJvXRse7C8Rr8
fQ5UbrVD6bXyWJvynmdedalmxOvQ+WJzDjwVszhvdfeQeMNXg9PuyuPmUNNZvEzMwVpSYgOM0Ahq
7Mab0RA6+x7T2hGNgQvNOA63/N8sJEBAnyVMiCq56bG5NZ1p77I3wdJBAJeGmB9HcG/onCazhqRb
U2GX1wAAZMN1RMDejSa3LrCJKGQCab8Fjg1IO2q2vSoqaxswXsE0r2p2cSsnj29OaLy5Je9IliTY
ADJobS56OrO9Uz7Tsez36Y0aiSMdKh+u4LBCLfWtz306vqf2T8C6Ow/SZWYJALuX5ptbcUBlbhSs
57EECoowjAFVfuBU5RQLAniPL31eO3bwKLS2W3lpNmDpSwTAPk4ReurqR+TSklcXYMEy4+4Yzf2K
AaPcNy7OjsB6ogRKLYOoQAOeIswZf8ug2JjN3G+ryMfRAFmiDP9IOTjbNgW5l7rmuIsFJSl0TqHF
CZZuVCJiEC0NHMsRw1ONjXdN2FWuh9/inM5/ThQ1GAl1P86QmKJk8A71iOrfMWU1WSTu/exufUjG
xGmksfP7bEVZFtCroDwKI2upTrHfmaUtRBSaZxxNcpcUwQXPL1jzpj0RVIbIKRi82zZKUutJ4OKz
uEC+jbhQik+2B9+Jkrwh34ee2MmxmHcAfA66bO5BAsaDLVwNelNBoDCwLCks5Ja3tRdHGX8Gbi54
QjwuIpMJMfocy1wNZDhG8oO2y0MS5xRMTrihOSWKWyPBpySMEPaEJAU9m+apmaPk6NRfQnbtAbfn
yarchyhGp8CzE55zEwmQ3WG19yKeDx2NMftu6MYVo6WBQm621G6l7QqTXV7S0qNSnULWoz1XpK9M
Midfk9B5DLHvDCrGcmMA66xBzMSI8GzYmKfZYP3kcfk1a2NCAzrXickdSx04uzAKFM1lF1OajTp9
d6pvtwZY4c9dvoMygRpHgYBW8sPpeb4tGgFwgqpZPIGkleFvBDOg+NzwHkYPt5kzWCZuL5byoGPX
aPu2dcjt5hHNzVhWdfqOC6ecRLHUalQSgbXHfZq6RuxsXRbrtIaVqibhoQ4dsCt82Po0NS5am302
HtiHsV+XFUrM1ByoOPeX7MIMnTEhliWzJj00tBDfOOClDbwZD5Emj/E/Fo1xIqBtXM+UEUFhoQZv
9P72Ey+B6PeVNJnqMO4WBK+LlR90jKgG5lQjeMKm8Kx1O2TI2rp9y2h8XEqbLfmshway02sa6vq2
a8etYTBBq+nnrfX5xzbhfhKu/PDZgOda7jH2nj57emeWjsXCfo0LHzxwgrUqx2RlpRwmnMblqTHb
3xRELbq4q9eWKMlBhV82dTe0gI8agVy2aC4Ao7XVRJu5ZWvI0W9dZEG26buLoni3dXEQqZrksxXC
+thA2Tecx3mE7BYDrlmGVfwSNZxlOrYGdELiQXYSfDSFZKav1+/JJbd1aIEF2LIUTWgza98hHmiK
3z8Mi2/gsc+Ha1qsjEFFaqz5UdI0j+obAWfi9CpMweEgiOcNGjPHEsZZaxXKz0fH3nCihC45s2my
MOQPo6atgzT+ouLSU7kiOHlFfMhFS+ilQzVmvsYYrfTvk4N+Corp9fcUF1eAPTXr7LOYbedgAtII
wxYT7vb3KOE2Pt+VHWNYPbc1/WRjIT18duNDOF8Hk7GNVqA0NmDGpwEnTUP4J4grSK6yqLd2S82f
2veX8cxVVPkHjmfOxm+5fRG+LDVD0+faQqHilpF5uStIdQJZC4d1Uw10OmWi3zet/YW1meM9aRn8
WT3BjyIDxbmX6U0znLd6AtKnS47EeQWvWJirQI0qpx7/wKhDhJ3phPbaRFslA5iWIK2MHWbX++RK
Wkvj7NGfCOaloWI0Nlm5ikr/knJwOvXFRKOrH3wPFN89+LgF7W5KD2YcX1sxHOFlmMcaJ/Wy5eC9
ZkoCnXpk6EL/5/SUWdFrV+F4UkeNtMGIF43uoRBwNKeC3E1ndA8+ochlmOGQsMvxFs14SLlGmtjL
j8FEyNo1nMP/RxL8b3qLLDqDkBX+q6vgfyAJ7j/jZ/Pv4sV//hf/h0dg/cOhDAiQigGSwP538cLQ
xT+EZZpSp1BBiQf/6iyyxD9sD+cYMG/UO91QVQ7/KV+Yzj9ci0pZ19Z17Dsk/f9feASO7ajehH/r
1DEMOiNMFnaT57SwgCn83/KF3mpaXzHcBiBTq2a7/lb1FJi0QQbAX4qTYNazMP3yiR7Fmr706Zh3
3iqaKaec+CdmWh4tAgekMVA93frJcrJPLu4cAUASS5s3RBk4oxrIiF54LR33NtAoWxf4hMKZpxzt
u6is9jNjPoQ63WzYrNafCgiv2SgDU7UaI/OC2EP/CamsGIQzZ4Fd7aYb2UHIzxnb2WF+TEoAaX7l
sJg0Z6ceXQxmrE8d0EBsA9YjjJBmnTfzdnCJIYztwezA+9GDtqy179jzgg2OTwa5tVxQ6oaZktMv
jlXANEa2nuWe1LdOxtEo15j7ttyFL0qVpcx04IXlWw2IV0P7+HKQAE87OMdzNWClikZzqwfTsuyy
jes3H5VrME2xjx2xp8Vohnsh+X0wwZCQ3vFY4kJ5iNIqOxSDxg9gBgET7sA8ZRmHcBm7//zMVrn9
368btbD2qa6fXLSpM4MGDmVF5G2JwBGWMO3mqEOdPzSaJVaTKg4whaddcrySj741B48Fmfm8GObj
PFlYtNKWHgan0h+DmbYDN+tI16pP2QlUYIIWic7EFfkoxDYS2XfZN7QJSFL4TtaHPPj818DPNWxB
QbnpgqhfSs2lPlV9qN1Ju5RmcevBVXsjrotZMjZxU4FNKigA42cmI9yMr+l1xeSKdzmm88BeglMS
izlpqOwhiB9sYtMID2UOIExyeS/xuLtHTJ3yWAPywSNVHpx+lEdvKICE8n1WYAbCx7GW0TnChZ6R
LnEXbcgeqtbNcUuY5NETunYSydTdGkYppMyIonXSaW957dhXQz8Tbg5to34GoMQH/YMWKv/2+4np
1Bt7KHpsB/hkh1g895kL11aL3nSM4AdL72G1iiZ+m0u9pJbGEeu4sd5QWKa7b7UvPeeSLwQ7oJmz
bV974RtktHBphr4OLbrTu8PENS21QPtR0sHgjuW5rwx70adYSHQ9oGceOeluCuvsibg9C51ZFifW
26gV0x+3yqAmlkghBXEfQxPhezFwizP4rRMbFqY7iqdwSOIPjCfaAmHGvU2xQ9BEl+GmGYTHJqmf
92kMcrfifb7OAKuWUeI6H+4c7EtyeV89pz8fC7w3tsNzw0xgF4bM0t3Gat6SmY2lL8wLVkHaZwcU
/FFzfHDBQ/CSJJyXy6xQXStYBLLEokrSCXS8+PytB2bH6OxkGdMKs0vKbnqVjfE6JVrx2NhIBGON
6On6DiC0pun/ZJ+aQTEatdLWEt/+Ic1679yMlBEFBjJCOkbuMTRMJuR5U94ZhG5pdbDXKUH+dRXP
/d316+ZB9OazZ9onwJHBZ6bhFK4Dm8pcQ59OYRK2SzMb7YXLzXaoSks+ULDK5Cv1xluhDeMtN81d
53jpEjZGv8G/Mt4YP5ABjuBA/v4LiYC4q4nuLHpOKT3B02tSy/Hq2O1wgo348K8v8V4mWwyboEI4
ajdjXr7qpZVtZ5c+md9P6a4EzhH6/FRZcKiHPkVwSi5+kTRXBwTr84QMLJLhQ1TufBqqML8z5j5H
eRNcfj8bg4FjQJgGu4R7YpxG984TiM1bNgVHdC/9NdODlVs7zn0ah+4R89yLA29V6iJ9Aq+VXtuC
DenQkAYSk7PW4zQ72cDRThrolMLC8gkdltwjKajo4Jt327QwJ0Yu6BTpOzSC4EybUr/6Cb1tV8Xg
dSvJeIrBKPjZhLEUbIYL7x9kkL4HpIj1fqd7xUtga81Ny43s0LFcrqCMlYigJQEVAbtO76M/rmtc
KPrVvkc2TmKfSkpYYFQ6Dx1VKMvfT1dFHwKb6CpzXze2fEu5qtLQSF5tYiMHOTs9Ulfmvg3ezGGA
y4tUQWmtpQiKt27Nkl+/6fPgH9II07tRtn9x/YsnUxiXcsj6F1J52kaPjGxf975DFAUZ7lcfyKGK
AA22iqXfSngtdOc81lND+aXOLVzlAF3Q6vFadTUVb3ZYvsiCNwXOQXQYo/zsF6XHObvLlmEgqXkI
jfiZ7DyYsnR6M32v3hh2EN0yveiubk/vhq2Ht2qweVb7gpBuUaRHM26ZmKKw20mpcZvH1Gw62iaO
ClALWhc9jw0GBlvmzb6soujZhJWB+YhX9Pu3mIplorEjyOZ9EOicpoWs50dHdFf4fN3hn19Tn+Z9
XKzLTH/xsR2fcAswNlAfhpyfZ+idcN2OSX8Ypdkffv8ExYP5y1ziPQ4ByVsBq++Y83hC2xcrF88k
BEuzhByJXTfzsuoxNYYdeaW/dNUbW6/v8Cqgo9LbgW7G4P8hyv1gY7iqsJ5fAtePu7MCEjVc+Bb0
j3cMJcM+iYJdmOrdXs0VJy1mYcdWytFW+seS0yo20PgMqSipHzOtza4aT1mIxApsLX6MmQ2RzaKw
zXSKZBKzgYWbsFUXkX4bfIwKRuwbu9nyxQpCsLcpknJvWdU72vPWCHqCFX0y7ACbfPEQnnFNat4l
mABuklp7RQaOT71NhqXysFASIwBJNhAIEnJZTreoTyHCgHfCrtXyv2XEKW27fbDkt8QDNxNH8aYE
O0doYF8YrwZ9Rfyh+utHtEZ0tY4srbe4CoxHrfVxu5n9H2uc9iA0FFzDiDatBsu4sONqh65vLx27
eZtxjukxTgaG9OZGirFi2MkIOQxhvHrlNyOZlBqg/EVrQf5w13gOvG10nTXK7YtVmd9Gpp1aqZ81
3R+XHXOmMtwOhnvtCo5VcTr8yE7SHFGhLUWReA665iWRgFeEL1DQMHaW009S0sPkgPBmDPDq+OV3
XzAdgh16YKshMRGu9EkHskfNYxhegxn3q7PRBx3jYu9/FJ6G3PmngzkqEywVXl1iRun8fqnXxrY1
MTATBFGcTXrEouDbTED16plzLQE6Vul3FNdvsw0BJu23+YQleIgyTJ3Q1AcMhLNjvBatfvNl8lR0
nrcBc29LkmCgv4fpxZ+sdamKkAJn55vaQ9C3F5/peM00jauJWAjAqv5xbNylW2ewfkPtqbe0z2Ro
gFzoe9x6+J/FbpJEfnkS06o03pnVEYPTShwJyqoadlh5xUzvxQgqMH3K5XDnVE/Vg0vDAArliruf
RnBXfIsBHQm3FdvgeF+ZTkOeBH1xgGRK7+qxSmifsqHjSyZCHmu9BfuH8XFAHKkOmyP7p2TLU02G
VDOMBjWGCPGMBQZlaVmGvkPBgu5X25DUCmYi6PY0V8uc833Fn9S2m1EzJfXBG5iW/Jx6/bvMIJrP
lJm3erltGFbq3I+MsJGTbWntMnM+DmVFPUzFjUhrHEZfRy5zb3o0JqR9KybZ22LqWZS8PXXY3aYk
O2Q6ZuYcNviSkA78dyocuNQVq1iEqznQX/TCQmAmVTh6VrSunPh9rjCfNymvu3GZwEQxnnRzZCPX
v6ANvzfq+xiG8w6c+2x1/rCc3IRoRfhT2dwjllZ992UEpB6nx1I8y8z7kK7xFbt/WAEe/brmRy0j
B/fIIm/cv242fdnCPJptA4wjz2qCvd0juFR0ylSsIo1ZluXizbZ/ejH8TBH9c+VP09BbmBXZkcTW
3kEF4KINv0MnurYD2WLCFp/0thdHGU4sX4hIOmtRD0xMxFzLrANb1xmRksITG+Y3ZpivAS7qhoCe
W3pX4DKPRWGpij9EaLc7FRWguYoWcpsRNsOqPyH8x98LMIOugBLYMBKL8faW4lInAuL0REgLX7uO
Gp1iEG0e/Rx85VDnXCSzA68HAX3QhkfNiB/j0v5w9IhgHsNlLFUkG+Zi0zfdMWjsXdVb4RrHz1KP
8XBkj31POqObkVkCHMY1fV2B6HhkhRh9yTFqXRisqiFcle4H+FQQPPP807kDlWdJdWjEWcviNUgq
ao96nFLzLJKdNUS0WZrtVhj9ozt1iyKtP3yv2xeajDd2j0c7bZpNPkYn5jW0YraGsRURMTa7gs9V
OWvA4Z/g2Lq9LUe6PnXNOXPe31DpV7PfAOBkC4UXQaDhXD2GgEb9xQSK5VHW/j0qsM1OWFtIC84M
KDc+Psjv4Cm+uZ11E+Cl70lhvdJnCOKzKYEJ+cND72BtZpfV7B2PS4peOBKyZn6xq/YVKTk9DuQS
YNBNyYb0F01EFUe5nacNp6aK9Sda3iJQgKDpSnuVWqG97Kji8EHeBxNPk6Afp1XlRcAzQm9jCNdX
iQhnq40uM3NbvIRtVKwdN7/IZIo3Pbxgun7kIeFdO2i80qbFLmZRxlnq6UXTkCArx70MqB+7QAd8
E3vEzOzaW5WYtFYuj/6lpY0fopbdnnPi3glDH0uNm+1qJ3mP4gKNMuMUnzf6H6OtIQulqP2Ea0i7
WHbMhnjapEZbvTVZvWlrdz1x8IegGkGx98WnaZG5CwqefR+OZtp0HGJOaF3OzYI3f1FRnIhxRV7D
icS2j4G9qt0niFYcJmrrBc8qy2WtrI41FS2te2mc/Dr5POBlqp8anF4Mv3334GmHgeUVaGD7wGSf
A3o5Yab3yV31Hh0iXvTmIJZuamdgP6T/DScrZSmL8AMBSVwblc3BOsDo1NmUTQmF309DgCv/+vz3
i5YnXhNzlijJ/LtBQU5Azv7Pf/f71zFZSE5jtCip71dDRS4QV/b/7Vv+/qWOhQSYhX78/Za/Xxqg
1YwVAc7ZZaH1FfFQl/Cm46zgsTxsG8vZQyM4xxODpHz4CTM2s+2kvzHwOEX7hrwe2c92XzTtxQYW
7DL2wURBzrsTb07UfyXl/CPj6aey6nTRTXhPPQvIz/AzJz5PgiK8s4gdshARth0R7dgrOCR70YzM
H6KunClp/CgNmN1Rsez/0N1JT2bKKtA7tD+XYoWnkh6tztKx8Xn4H9zS4MnZUialPvQTWM3fP80p
ck6PN4MSO6BV3aCvfv/y90PYttlmHpxnaPzaujejzywEQgvtatcPdsVxVS7SsRvBYZL8jAu6oHTS
pCsjzxoU4A6N2HXhjP1+XnLGfyD6B4vuWjiGvm3iDJeHInT6TJMmLwypFk3zteWwO5tNBvH2TNGQ
hIpWzQCp8jD+mF3Akr0VmAe9t4x/fjD/60+C+R9bqYCbeMySAw2DSFEDiR4zvqUZs+zGOmvS+WMK
ZnD6rTWDl3QIqOODUBwZJ8+pv7G4PstoJBLFL3yEWbkaEkqsLX1tavmDbXTbPp5PloEJT9jmMdCq
NSmThdnpq6jotxGFcD1Vjwzefa4NDinInubBL8g1QfFcZzZHfRld+9IC/dOtWyHXrad9VMjNi0Hm
ZwDSf0oFUoMUrbYIDrov/PuV9NJrx9Rb4p1qq+uIRanMq7MWBRsPic7QtY/WH1bM/tjiVwikVKx0
4Ycx6yiB6PfE0npmdD7TlBoSvq0/ujmtTOFTnpj+zuqGs4c/YqFRTQ2Qcoap0gN7VlRjdHRbj7fZ
iGuqq+jMcs2L6ccXvBlk7+IOGie24p4DNVYp2mIayRWM4HAvOgaXBUgOVThA4FJB6m3Tf8UduPW1
mPPF+OCZF1vW4PvS9st3yfDUsU/hWpmC3thbGP8WtlX+TcoJMKr24E5ug1TSPTiCiQAQ60WPJHgu
efBjI2dC4hZ72FdkdMu+3DcOzWFuuUa9PlaZ/0w4V1/pdnKJK0nEuLxMdu5ua/t9Uq1JKQAUliba
eR47h+q5FsMbDQShw74RW2TXbjN09kXSxBtqBF7BfxN3tZxlShcLrvjoXuIYzyTOMuxCDKkwMyms
TlnfgJzTWQX2ETRFQJ+aPT2HDg9vu4ecrVXvIWMHd177nJgWWd18E9jCNZ7AO4ji77jIsHcl7FgT
ovvmcLKT9EPl9B+shoszJ7BsD+WuFZicslI54f3wzzRZ3TmCJ5pZmAMTlrHU9V7jxMEU3nX3OOo5
ysB6tfPhrUqxPbXpzyCaV8OewD7O361H6UKnJYTUCR8sTX/YZ/MNzwlQBh1ZixqcpaOTAFJQXzss
yPN1JuWqzkGPtoDOnzKpXwKChznBkz4otb3RvtkEUrT2tSOegkCJ6wW5N7Wf4py8ty6N82B0eMIr
iOouIZeasItG6AXz+aUgdc0O/ZT6FD2Q17KYoZybtP+piM0E8aNFiAZWYbmi2pVuV8qSN4PgieY4
7aYfwqPX+8F7VxbfhiKpEc8hv3fxA9LD0dX6De8Q1SqJ8wCQ9VYBWxFhNLeKwI9N8IcW5ltgZqsm
HVijk8NM5Lep5Q0X194mOJSoBJGuskSFShWRFH4PbS/clrP95ccio2Rvmkl2F3csFreMcFLIg8Kc
q78loSWd8FJKiElKeuJUqqnIvzABfvk8FAxCTy7hp7YrHybCUFNcfoAf4IyJqUOlpcqC2X9vEAEY
DB4ryZwsomhhvtcqZ+URuGpc45ZWSzTyNXfXc6EPV5UPLFVOq1GJrUFlt4DFntxx3HnTc6eyXcFU
PORqq+qX+d9Wa7f6bw6MQFjNEtARELNVUgzC+cIgOlYQIZtUliyG48jSt2Hadk0NfH/Ot8kSVhJB
4wp+twwq29kETfm5mId9OwbXmOCasNmUzUyKcVq7BNsEATe7oGElirTL2BIjcSxMN5Qvq0xcRDiu
Uik5iJMO/Bgmvi7TaeN9IE4XYvgIXPJ1kr0h2jMVYSp7J1UKr0iVa0Ul80yV0cMNpxJ7czFe1a8Y
duPdS4l/CJ4IlBhtTBX2U6m/SeX/cl5C+E68QsEa8lWrcoKokc/maJwGwSdE/de1yhQKlS50iBm6
0XevUoe2yh86jvaWEki0CCZytALWMicvdRCni+EZYoMSdKPL743Uplz65V82H89YAYt1MKakZkhB
Vu4jnB2LYKXHtF0lJSWRSWZnGmSZ8VWqNKWpcpUaAUsmUiyTKLWmwblIJEfkMb4XrAmLK4YVndSa
ymuGBDd93AJGEj5Gg3JsYZ3uvOoxMMh6moQ+gRdzV6ocaI1z2lXH7YKIKFxZ4yhUatRIvDPv/r7P
czwkKlmqjXqIVs3YKOEFBq6DsRzuolCJVN95VvnA0SGpKsFKqeRqP/xlj/vSpTen62mawkDuD9gk
uLZwsqv0K7IT60rkYk8YQwxmzgRAG48Gh76/ziD0dTVgAh+np0CxpFOVsS07rLuDaX5lKn/bDA+x
yuM6HR1nBHQzldSdVWa3VendRj/AeqTHWXDQ9kBsZN3kMHJlX9owfNJxFfdkgQmmzlFVbEIygdyn
VJxEBIdn4zNTMWIkmEVGjTE2T56QVUNpb/8p6IxZuEO4FllvHN2UfWjqZmBVan68UaWWHeLLo8ox
9yrRbJpkm+fZgQraEK2RwA4lloaOpH/tEFPvVTaaAXfApI3y0bINjW1EhFqqLHWkUtW2yle3wFSH
VBJvxLxcqwx2Qxi7JpQ96xNY6fa7q6huG+154p4LLjL1ro3JlJRgd1uNoB28cx+gZaREv5nYOjqt
GSP1CLtMY0QJxY11lgUtIjgeESCPVJKcY97fWczI8z1nVnQ+fHvkzluVQB+IojNf9/Z+9MXYXnIL
4baA+Jtb5jtsTpZs4uwjsXabVmrGWPSjzBjVAkM+LUTT9puQoEhod+ui5QfoQx3vX81UeYbramRF
cNSI05MShoaiEvamytpXhO4ru3c20EK+2d6ocAJ2+1kjsExS3yWyP4btd0aEv40ke1cPSoRvCA6Q
Pr5U8v4GwX9DEQC65jJma97eg8TGQePrcNGK0Fp1PUJwA7smrZNn+UsVWLFZAhwkFW+gV+SBVDEI
QkUjiBWXQFeEgkqxClDYKB9sPu1Z9RD23QN+yVOu+AbQ1vnFhSPjtWbD41kFFzino0HR6uPRsDLe
9YTWi4BnnuInaBgr9tIrP20TOQnEQgtqAdnyxy11uGqcm4zYXMBGfB4HPNtRRVlfD7DBAdyQK4JD
gRdjKpqfXMOHojXWxmbOb5QvRosuLRQFYgAHUR7GBjaECyQC534IMkJk9Dknk/vTNS7zf3Q9RZcg
6cATILORoIGjKAJFVmW0yfcZtT4Y+eIygLEJsAIfLPuGoP/Mu0lVNK09xbZorU5XcbR108grB9p7
6A+fZoJ5aQKMYeUuFUi6Rd+wnLZ+2wUEQeqPJmW+ZeAgXWEBprm4o6ppMi4OQqGj4kOhy5PP0pKT
VkabfqTZLeOaTFBT1qaieLBlp0tIkT1KxfiIUndXzg17dGcEDKo1GyH+UM7ICUYSDe9gn/hEL1ex
MBQXP/5TIZlRVB/fZcqxmSRFSD80ST7BEJD/s4kYQDgQLskIoMRRpJJRMUt04CWeopgY4EwCGtV4
9kA4GRTrRCjqSQf+pFMcFAcgiqvIKC7cQpSXFYMxvjo+wcmY6UbEZhBC7filBwNV87GxLg0FXlEE
FtB9ChA5P02KzjIpTgvu7nZtKnbLAMQFUwGbSefVB+5ij0EKiZMpoWu4K0/m7wUlel73gmcM+FRB
7hu2tHGw6i2p6mpjmx1727ssTbmi4JKazjk983jYRMj6AmgGdzLKk7WLpebQ8WXrG9+im6UbWWRK
UU+sP8ZPxOEP+zYLredssO7xyCZImKX7ZJqO2G3JglAktU5tsR+oUOJpWO/ZS1+LDrEnHsKTZqE2
ROm4jxIPjS6lVjIl2AVu59sUtAZKkz5kr/G3WgfWJraiTd6wRbDrceP2VFI3EYWCMVgdbjrtrYBM
FClEUVni3S0OukIX6QpiZCmckT3F5kOf9gANEuVDLrxmM7XTl4l54pQS9EE9I/KVPUWKnVRp8uR3
CbZnLE2IRuuiUEFYP7r53cDGw+UnUyymyobKhFS7i4hdxaiTi7bunjjHbjodkpMRK6aTojuBPdjO
0UNj5o9OjrBQcs6moBnUdh94r377wAwHABbUckH7ayu2aW8uDUWUskFL+YoxpSnaFP+/z7AveWr2
HU9qLL6jXVIuC6RKB1ZVKGrVHMKvMhTJamIiYoO2cnITFrT+VEqx72We4Y0jDDMqFmAs2G/6whZL
/iuGbfIb/0+O1xz/36CIWgZrlCgaEzozQRFHTXLQIwNpfOUYXA9dqV2o/DmEUj67itjlK3aXFi8d
UF6lYnoF9BDtOZYc6Aex0Q8Yh2CN2ENWWmI5ggkGHGwCEmYpWhjiDvGx5jGrE6QOWvgMgL6sDvhd
Zd+S1YX/wjs9r+ckvFlubv0HX+exHDmwLNkvghm02JbW1HIDY1NA60RCfP2crJ4ZXmu7721oxWIJ
sggkIiPcjy8bxSbLFaXMV7wyR7OeGgBmUpHMesU0k8DNEiBns6Kd2Qwd99Koq2UbDOuZnj9aXWzP
GDRuc+1ia6LcctydrUy7ICpA+QFYzVSEtUmx1npFXXPArzVg2PxXGvqQAp4HAG2WIrUNkYOMNuDS
o39bg8S00+XPGTQN1Qti4tB/6Gy+CNBAFQIITioiXJDxn5ytkcrVL1zQPAhlmUa/SJNggrG0NhNw
IMQt8w6Tzp1U3LlYEegyxaKzFJUuB08XK05dp4h1Jui6os29i5ZBgU1JqXfA2zlh/5Yo3t1UQ77T
QeA5zlkHiEd3kJ2IYuS5hNiavY902y+RM8drJh/2JSfibeiXXC6QSRcF+DaGy9qycTEfCUXk43J7
lIrRVwPrcxW1z1H8Pksqd0DNfNL4MjqAhakH6wjTmr8uwP8V+JrlamhJltQIXB0VJRDWyjZQ3MCG
MhaMYKh4go0FWZCZJWREk9looLiDpJaKhQOArJU0vh2XQOEmJNzPKjF4pFFxxJcOtQ8mLiLpYmd7
3U9kpLS5sh+7av1VzX/El5AQ3SY59IqNOJQbL7b/THCrA0c7mCQ1h4ql6ANVFFX6kNq0LeMhPYRg
Fyf+GlOK9yn5EI4AJYUOZR3r5ip2vXJjl2W+riadQ10O6t+U3gsLwmOB/kcRH0PQjyX/Nbb7xUOm
qJC14kNKRYoUICNNxY7UgUiGwCSRTbz1jN8XXcZCFDTdB3F3sKaBRs3eLo8k8+6qwt1gPs9yw1LO
+9O1JUC4f/aM8dxNfkgALO26QSJYLqsCiFr+4SoGZgoMEyLBV6jomKPiZI6V/yjdbaz4mXi4b6eJ
zPsA7SsKpB3CGoj8yo0wVGaHiaP7yhSRk3GwCp70mru+sY+J4nYWADybK8nTMB+E2EmmKgwKdQyX
QD8ZTLUbmhX8b+CB2ooMmnV1C6lmws5mT8S0FO+uT/ZxpS5LiixaghhNuY6DGkq3taKPalwxCdcd
VrWLw6Mqum9GcRW7D4RXoI8Xkj4d6LD8EBnWwR2ZbA8Mu+ho2ktXcsDx0qwMiojaHtHw0ukAlKop
Ymoluy+kXWyiFE3VdCexnSwLlXZHVB74gG0FfFU3jOcZGGsLH+zQgWdtFafVP/mPhiK3dmR/D1Xq
0u+MHlzrm6jH7hbi7V2EOxqP6Soc4/EyzkBY1Y6rgyZnDY4ygc7TUm/O4VzIc4WnZOtbNVnwfkTI
tGLNNkBnHR/6rNs59y042gosbVTAp7UVqZZVTXr3Dg3WraVItkijGiY5FJyV4ty6inib4eChzUTI
jKLhRo6/H+uXrJtHnGNuddCd5g/YTVykkAz7sCf71hIsDJSYVU/Dp261dt0KGEKRs40FEslJ0Xkb
DLkluN5QcXsNRfA1QPkShkzYbALd1wXzS+OAHjbc31aForIY64oILGyjY18CJVgoXnCnyMHRAEOY
L6dKUYVj8ML0Lut16gIcVuThUDGIdVAOvaIS0xzZjk540WDZLzADV5zc6WWa3AcDu8C9Ddw4GKAc
j+COE2ZRu1ERkCdQyJViIpfAkSWD/YPhB2dNcZP10Xgy6BA6NkRlEv80MmqhLJsKt6y4y5MiME+g
mCMncxeYS9m1QGk2bFxPWVGXUAnoZgd68mwoqnMI3rlTnGfwUMtSkZ+nlg5ZGEPsVVRoQ/Gh2QjL
haOY0ehAdJaS9xxJxbJQXGlm7+2yThgDcQvvEfjprikydt3GcgZMLZ3GuDFAVQ/Fn1CRq3MQ1gko
awektVBs6yAnvb0N11kT4MIb7nMOBRS1ol1p192vtgoBZYtWvGgN5OwEhHbogd/PK9PB+kNhVLdf
blRQmAZexz6wvhnwriGOOQyV8pg3ESxNaN0x2O5B8bszRfIuQHqPasf5lSjON7jOt1qRvwva1clf
Fnh2KDiod5ZvH3SUSXtsMFj6FEO8XXsW5dMUze8Wm+ER1LirmON6xRQjEa+AehMyPcVbZ7ZgFGjh
kYwuvocWdnmmKOaBgGcewIDkfgrkXtHOPY+wGY7XWXHQHYQkuQ4ZPYM4tIwSaOkx2HQffHrNYuMp
nrps9Bed6n7lSYlzEuZ6o9rEtuKw9wDZiyuZvYPRXipauxPDbfdYnKQiuU8OJsgUuHtpQnk3Fe+9
NiG/t4oBr8esfGhJ8ORY00cLKF4oYrwJOr5qdXsLBp4wauYOS4Qrz5kizQ8g53vFnretfl7lXnWR
ekOP1wT64NfDoy7lvIOGZ0DGs7inCTuQ9oyo9nEAARMEfHy85troDtEA11v0UxBrFmPBmf+/3Qc0
ievh7wOvoTi/T6kphYBAxCD7DUXvvz7w+pj6GjBw/Z4+Psj/33cMr1Ei1+8xOfGj6xP+4+bv6//9
CbZDlTvwP/4Wf3/Jv+/I9Y6khP+8J7IhAHiN3edHt7U4PtRffX33v7/I9d3Ma3TC7xvX12iF60Ob
a+DC9ebfF7/e/H2V6y3dU9ENkoN0H8j3yCWKxi+6al8Wo7kXxlixzCT14XorRPvw99bvfWC3wG39
fp8isqKr9v8feb2FIbY6/N4HQWIJAdfeXe//+wrXn/598u97/T7vn5dxNCXrMSJjabj00ddJbxjU
DdHN7y/SmBoTiOtr/cfNquNYBbfG73N98bKFhWeOzlNWXHOWoIBv/F6/4SyEiaa+pNNcMn/gyz/3
/X57vVUK7wRQJ9j8c//1+df7ri/y++1MFcrepxS0W/7f+/w+7p/7rt+SFhzSgVeP/ue1rvf9t6cE
Ap6OoTI06IBsf9/875/7+7eVPVah5T8v8/dB/+1lr2+fzcEh6Pp661auOHSg6VeGDU7j+q0XJozR
1Jd/vtVHgeH/nx8P5OXN8KoD1XHR2//7pOszr1/+uY+M6xD+gu0sf9/hn7f5fe4/b/XfHmcEIb/T
72uhL2wOMCSud1+fYNcDM8B/XvQ/fv7Pm1y//ffHWlDUu4loq//6Efy33+u/vsz1gb+/6/Ux1/ti
FGTrwbO+YQrbS3S+yAiBfiGXGASjD6OwWnEbQW/Y/F0uButZc7o8nM+xWT9dV4OKFt4hTitiYS2i
G7mC030o1maWESc7sGVzLU1dxLI1J9yHwHWwZfrbHidkSEdH3aJb19pssd16LY3MIZasvpgZrTPd
Lx71sNWJyEy3pMM9Nn1Cy5HgiIVXlowRO9R/vRttAB3cwGo5OzMXjrCnZu6K6Xaq5RdcgBUYfmLP
UsHegzksPcBGyXWnle6DDirx320LQ/8K8vHRqInijBtEEbCYEBdhxp+MMFmbxPBsouxcVA1k7YQc
Sqzi8clFBXWO1BymskA6TcUFe5hAAdQ4K4D8CAIohZmi12ubkMe7uun3I/H1C2+Y9Tvbd83dTB6j
5bJdHb0XShO2NiIzkLBT6Jh+F22gZlCJMQOXBVt9PtNVxV6Fnd4NcDZ3ycxHW4eaYJZLPwZTC0L/
+cmy831Z12dUukDNOvutGZpDVU050F2ZrB2u7VQopzhiIpXGtN3YsVerrsQi24MOythjpLQBiYXv
VlFqLMBg0fOAe7oZGj47R1i7kJDLR7zgy7k2CawLgRTXbMyhyNxkcvzpPD4YXwZvzNQZj8oAixws
oAQCUFim+sGo6xGAFG5tqeO3tIBpTW380sifNKSA1HUqAozTOKRByWq12AmT8bfW+tvEdvmkbdrp
dTfYa2rjZ2rJcdM1OlZt0X2BqigihvboAnmuSyt5a2nTdG9qEaqWQaMyJ0LLC7P3TgbxmvF9sas1
GgR1H7cbEkWHrS3yjY9GYw0GBl80usZd5mOQD9odSBL9NM5oPsEUkfta8o+uN1ZMchgzSMg+kY81
P+dcEiY7+1j7EWGBY348qyPITF1xzuP5mxE2ZXLHeKCx34XmhZfK7D8bgo+Xirm3RAYIPGpCKhfH
QJhskmbZT3knxhQDQS/Bwu66cZUj37LsTNvOmY7eWUwMRYiEx+EkXsIkQ8yPwxfNGrZorLSRz3u5
KMlWpcDC3o9yOrS9g44OGkDUhXeTIRZz4/+p89JeRHr0MUltI3xNWw7wWgbDOtNPiI9xiZUriL80
pXytxpi+9ji/Bs2koz7ZGdq3F5SITxIr2VuGXiyDVL+bRQgod8pXYSwfJ8PHnxacCEotyCGk85rJ
lny+7DNrjH4zNxTGNB5rcrKfr2k6TlqEuKTKXoHq6YVo1WnmlF4OYqApbhg30Uh3omD62usfTmNT
9hDas+7bhy5rnhDTwwenU+kG9Zsh5IUZGjhNAgJzIZ8rPbSWULrojIc6iKZMst8wRn0Bgx0sxMS4
I/XinWND4JaNce+m9rMGcMzGtpbn7JG6Agc0JvOD5RvRWgdhZVgILvN8eokC+QHkpGVqXH2l8+ts
ZvjaUYfqSczs3oRGHT9J3AfHMhHwTY6BsdFdGXyIEaMv7apxQoyXEqe8cEPzB7boSujuWzo4F3SZ
LzIPTrbJwwpjOFs6+jsx2+laImkRdXfCyi5oTU3bLI4JDpnLeDf9ceVWhvljVvbvZEbGK11MtzYR
7kOPZ9ClkwhEibXbZhAGsx6RVE+DtR1WEcfEEgoG6rj0Q/IhLdoaIQw2iz2pgzGpH0x5BXvEWKdm
9/D7dNXRqjdt4YR3qFHEeggDstEYIbsjRvMSAmyp0XHI89ch6vOVEeRKGU87ouuKl9ohf9khWzKH
foJDeJhXbquoGhDodVT2azL4nt3UvJOjak6/SJepb5NkWCkRRCTmF2lhX0VifnaNRZcDqnqvO2Qi
eQWOmZ5yDTDQEti5w8CNqVY8Ra8GKgVgTAXLeAU8o7k0RMcX5XSqexqdHQ0rE4z7MjY3RCPYNHDN
dj1qLn1Nvb5hbgULxbVXlhexb41GOHFcFEDZZm69QS9Ce1S4EezBfctU3es8zEN5Bamcxpbl7ZvG
/eiSeg1I/Db282Jlkx0Xkyy4iEIBsJJEvo3rDwfBZD0i23XVcNVd91aKrn2Q2QpsNX0cTQBrdspx
FVrap98w4AvlSAQVQIJpQKPkuVum3o+2MW89UdhbyDpbZx7OWVw+laO+sY0cIXqMPGRq8rfE4TDT
qldSl9MDYcxwrJy6uUcD/Ei07fM0i3xlt91j3M6f1ei+mBW6GlrDhdtAOBjPMxy/jIar0SFlNVz3
XOHr96uOSWrFUMa1u30WolAhGRh6H+4SlGpvTO3fgyh/dOv+NLqgcPQBgWu+6+z8LRs5JlLRbcye
2sCSp3hGRDThc9NbmloA224TrV1ZLednhpw237HrRn2YM+tLBheJPURyzs33SYzvUcdMEIr2U+dX
tAkSJr5F9jl4yZPVjG9EP3+nDGllZG1nmex7u3hkvspETq/ua1ylfaIpXpfBFyt+gAghttWcyHVm
WP0KZ/3WDqKPzofK2WPLobu5Lv0C6Yfwvju7I12NK+yiF0gYSpvxk47cQrOHRVPqUKeUR0iUd1mk
s0tCGLHGFLUd3WD/VnSpapD5exikaNQHpG3aBKwqTrg2a+axyXv2yyGCdtszd0pH3YC3W9RedhTO
p15gPNIHuOl9v9frl6TOGije+XPQakdWvoekBYDS9x4ffXQxasoEx9yKdIB/GG66XUcLmSRUh0UC
qUSC5WoBviV5j8EJLHuvviQgBXd0JNZ6NxFdABiqqh7yHvQbQyFMKpy9QMO+83wkLXJwluXYvqAK
OZmBuO19wMv9cFeL6N0pFHI9oA2VDvmbFwToDzB7LruZppZl0xueOTYyWydQgGZM0xoDFQ0QMUs/
cUpucf7Pe9Kcwqq44A1AbYMZCM8Mp0v/4gracnMO76eLqps8pUGCy4dP00bPaRXRY+Xm37UyrhQi
H5Bew02nEb9rY6YqCHo8XAt4DNCdl5E8It0ivqAP37HBrFhyzQ146A2gq7PVBmdR1dmqCdHS5wme
L0brloauAAt1AWWLasHTgF+AQJQWH7LHx+h5OAgKVFar3vSCRYeHnT4Lk9XiAT01hO4MMRMa6oXT
tXDW5FqErnjkAkcleRd86WPfnwyQZMRaOjs/FI+aPbGbC/p3NL8L8m8T7LL9e9sF0LJ8phoJ8PoA
yRxIhXXLVATkTbNCNs/JQxHWoAlsgDCwfuoIUotsB7nO3/tz/uJR1NdcwXtZowOnNp4GTs8Kslua
nGz8WDIabgh643BpknuD5WfV9ZxrYZgxJmxOUVL9eF1Ce9xgXJ5ZT2HnXxCc/DFGVClzC4rOwCQU
JkRJeeUZVu/RpViMaLLJILpQghDX7pzNJHum1n72XateOpGBPtocP+lKMWyBpXfxAy41UBYzv/+I
aiLePfdOi1La426DdLvh7ACFA9LoxpEF0ybw6AvbpwZzc5BS4IHkJrDF0YGfsmDuDplqHJ6calgb
pjNSWGlcWz32wW5/iw2VYa+W3Vr0xpm5/qElBtEzY2vTzEwx51hu0eVaHfNtwy+fUBD9YafcLJ0M
4kxsMPH3OGi0HzM0P5Iq24cu08EkFsfavhS1bhOuh5g4LyhEZydCcEfCfYApB/zHue2DR3Cf34x2
rMA+JWO4RvK+mnBKL7AarYWMblNp24hImrexTQ9gJe9ni+aMrN8bW0OtGiAaIwviqbaRjI51+OQP
CGgbPaLuxJSPVhYDuI+WQ4FSEKcwXpl30p0WSel8pH0Be3CYAH665sa2pkdT8SBTzsCYTzizk0hJ
zr4dBeDKCVdkjxgbLkqQ8X0eD8x9nnKPs7QohkaxW7SFPRB1NRbnCSuz2iSRUTF1Z4ihLxqMARsb
GXJV+Wp2RyKTXX1kDOBoD3Zlb6TNdoxFqsIY6OMDnZ595d2FiVhnGQubZh2tuHuTsfUHasu0CU35
oE/hehJGupyinCCxlooQ1GKKpQuIC4VJxBkCuYYaXwCpW1SZ9WMxrlgA7fpmqH1dNxdJ45jLydTv
EtT1i7jxVlnA7F4LOEo8x/xwfJ+g25JpYlbtLXPYyckEwWsa940Deqc2AkTFFta5DHAgT1gnCYgX
BFg7QvYYjJvT0kAU6RkQmSP0vEsjQMKDuOM1NZp9G4qjhkCxqRD9dXn9lObEl+juQbawkCrq54FI
LZr5ZkOaibL8patF1c0XWgGvtf01IUmqC6i5DKzwiXX9nVcOb143fCaF2M0MtV3TeEff6axqCzRd
OTeLcGyx9c0DAwEOntp+kJl31zMMXUxpcZY4ljRmlIsqDd5SB/0J+qfHEPK2rTMIZesOo9uH5OaF
K4ZK59yxT7bB5JOkxLU7jxg1dO+mZtchAUuswD/dwuF5MqX2pINa3kTxdI/DTa5AG9wVIOukTMM9
W61XP7j36bUjMimg8jNHXgqRUmBTYLoeviQYvyuSIQ7Ixhay7beEl6IfwvWcPzU4QA96Gu44Jpdt
HVvrMTXYiUkEb/gNyrVmunSeDyTMI3Lv8PlFybwOerynJQSwRn/V8vzgtz0Q4HHaVoRwVjLH9NJ4
sDql+IzBiE1kQFFf4AmnwBjIsqGqZPc13OjZnkra2WtKeQKaG4WMdHkb+Gp5oOH7CF7LxkKD56df
kxe/knq9JnqtwNfSW8s0MBFdTS/EhoH5Nbc5GJJFKUvo2bha3JTRnt2/ZiUT9pBp5yoEo60HbosW
JgCl1gLsCbwdD0uV+MrNnsaRq7dTIWitB0oO6Ypl4HcKhdiXiISCg1191aEXkT1UX0QUb6zMSTC9
jsc6M/8AgtiFcdqzaUOP3IjPZJieAPpVG60KAlhr6iKigYCzAk6lYSDcEBxpjlt1SiK0nqJh8kX4
sFZBoGrCtZ1LeE6Y7FYQt7NVknxVYX7SPTRNbMEctvVODa+UlIGxgjJFnQ26z/waLEwd+ZPB7HqL
8O3dQ83izSP9k6DYZ1b9VTED2nhV/pXmWH0HOWwaM77MKhy04QuEWub3+nzTxsHOux25mnIqXnAq
fyRmuDEd+QOS5RIG+LwS1ijDa9eF9J5J0DhOLcHzc8MuHizjjWxtdGVM/zymV1lgbjXVCo/r6ZQ7
EMnzpOw3CQJGl2Ez0M/hmXMUNQi5UWo5dNdtNG153oLA82iVpfHeyPUnPKjaKmH69wxNPkRfHN6J
+CsYXxrfekE/8+gVPdUm1BUHnQXc0TBZIOpAkYSW0mO3QMHLuYlmF1piA/XbetNdE/+H9TwWvcYH
2t5XfHg0Ba07Lc+mlbCtVwn3w4gGuZrRavGfCaITFoLHaHZ3htK92VHcUQqDNkcw4rOHxSWLv6u3
CvpwuB6leQuq7K7+ZuENI8R8jXUaY3mX2+zU3JZUznRokBDorzFo08VkVhcnHx5HdAogVJPb1JMn
K0BH5jOTBU4mVmwCTwM273GyHowPpNQfHs7lTufAzJxnL3YfTJdU0ig5x8QBZQILSj4dupazJcI6
7Y+7ztJfe+H80TwkIfxde0xVG9y4KviP6783Jwp+L/cNWMrGPXcsAIFNOEcrjLdQbV59LTrNxLA1
RnXKTHemcdd91nDQ0Qo8532DliFGrjUA1CEsAbFIyNFCFdOX8LxnHTeVwwS5grpV2vKuJr0JPoDD
ngaWLmFZiCy6JUMKaioVTMLEkl9M01Z2kX5TABBRpJtiYafVZ1zEu9TJDi3eYj1zvmIfLCIzxnpl
Q83ejMnWnOpL5mYq+y7f13LET6LX66ZyPjKjO7Qmk9jASWD94b9NhfUnDsu7NnHW/ApH0j88aAjd
PJxKDfpNBvgPyOFNOFj3odBwZ4Q/c6k9msqzhmPnUcveJRoHZzaXWqTX1Fwm2k74XZYwPr1e7M0g
eYCIQxBXmX2JUH3Ycf4+GfIlK7GqlBZO4w4ao58MlykbzlWaPGCh+KCE+NCVzNmr5Mapp/e+joaF
r3Mh14qAKKm5spez6SFv7q+dynE7smSuLPjMSz0xD6jW6SbE7xAyEzVTPRV5dEQFfV/4g73wdO1t
joaT3gSHOCjPJks4UJStqCokBoOJqkaAhE5ek7y1lz+NU386Vv4nrCGn9mZ1By91gYSNxcXFHRNi
/nCb41wO6xDbq0tHL8+M+mjlxQNiyEXpoSEpUb9MAxam2Ahf0hRVrNNDfoGUeUxmIKJ6jZheq6It
PPphSRbdPMKYV7jrOYKSX5Ufrt28Ix2/kUXorxOOU86QF9wO3hqyclBW56T3o60J29Eb+mjtaSoE
eL5oRPqUuSQoy7HWTg/ph0uetnZg6JqcXago5c6RKMyVnnr0sdipP6q2gvuRTCiFaWJXTkXHUVye
rfwZgswqzqvbNhavsUT7qg7BeWqIVqM82kQuBwq9/At2vy0d8dfQExc6tzdhFwLJDs2B1clYO2l9
zO3iQcTmWzG6Nhu9mLJ2qLd+MK9jsHVrWSYPqBe4Dus0ZWgeAzoX44OYitdapJ/sfh8HX4i9hx/E
KudwBUHg1QHFWodvlAf9Po4pUUIa9SfNt9ctOipiH5wMFJO5azWbtl5KRm1qNpD1J+1UebV2Ya/5
Mhb0dmf4s21NYgVKi4E9PUIcDDV0xu08g2B7Lisg/DEvAMNK+2Tfu5h6+Wgnob8bZ+1SsyvfR0VG
E9OPDjIZ2DRq7cYigRIUH6L7enK2U1cYBy1Hy9zMTcQkwmOjRq7vtgiN7TQFzd4hThDpROAvcYAV
99oEZzCBzLG9fvv3vrDYpZyXjG9WXp5kaIFrk2uVcNjGF9U2j/1VVI6vvp2cGfz0G9fDU9UE077y
igzHgUf0kQHt2wU2YPXajr9nMxsUqj3pym1hFEu2Ns9z3nZbSYXeDlzDZEsDMhEP9Vh99AIEVOJy
9Zm1YW8bMth64Y/nwaSfckZDDX3juWtgjOLYRPqav2n9JLAwUdq7g/GNG5iThgq7CMM/VmqDzXFp
oUNVsgMs8rGOBKt1WZb85oBzRDXPNUSb/s4LvU/42phfyEKcWITDPtxbc3LSbTpWIjBfguzSI0XA
I3xu1NslagJjuUaDQPSd+K5n34aIARnTxn+zlFN6mnX3vqhv6hQMA8qahzLC4Y6Rad/WNi1N7wYP
46L1/K92BABrR5C8nPwuVaODQCtoG47t0dajAReEpcIGy2nd6+LQS3SPTdQQsTQhWUPoxmlt7Utp
f5OJw+4Nfgo68UYBaHU3VPl3dceRZXkLEzz8GoTUTZvK17HoKIfGFFujVfwMydydRSa2Ee1t3WGn
bEUBF9gJCAuuqnUQ66/J5J2D6AcVVHokxxIvAhvOOvFLlsf0oRieQwtbivTZo8UR8tgK6zcRqKiE
K5QZQcre2UOWB0Nmm5LA+pIFrNYZObxORosFGpSzNZKj3dN9caV9YY/96OrFS1f4wKJbFaBogKCI
NFhhvvk3djtFkck/MWLTru9sOoc0qdBp0vbE+DvnzEqwNNdac5g19zI6ZGmgDFqmnXm0mIVtdN/9
mDEkFgOtylAyXIEejFFOMd7EyB5OsyAslTnBbK5rrMNZPhp5RaFqNTiLIf0sQNRDvvjK0ua2Dcph
l0/KXZTjGTHtvShEj3SHwVQ303zyvOyjp8nH1abSMJvSMcureB+lUhXQ5pvj4n+lWwlFlebSrV6g
WRpM5G1q9BS+N3RYMC5p1K6CUPIJ0yCGyiiHpkcxcheCeQEyR7Oz17VgKy9SUwiaoq/XQem01PyM
PVw5gNBt6Pglcw9XG4zaJiDcEAYHefCUd4uxzfq7pmAI1Dkd/5qhOtKXP0cOXIWevs2YI0ceaGtS
S9X7VGKhYTe1jRsb7ECf6GfB2B1HKYuYZ3p4bJIz3NSboLatra33pC9P1X5uUgwaBHDEpg2SL+Li
EEV2dxzot2c+loY0G5/dEh+oLp6YmvH/L2dgc3Rkw6RLDzngTc5mt8D46h5bi6xu3WqXQ1MmJ+Ex
P21amva1NWrHlqMYBhiwQIHckw3EaxCU5Pmo+rMSznGWeydjJc2T6rl0Z2uH5yxlCaumg92pmVAL
zrs3CnxbXkbMm507CyKt5NqOOSy0wTaPzBsLwYnGNst1nosc25hnkIfhk2xpKoItfPulzSna1YTa
u+BIR94imziFrbx1lrZtW6jomhP+2hcB25krjXCh7GVoaDjtV8X43Lr8xY3DW5oZBjNSI1nWGMm4
vnxxAnilM4Zvn6bkMarudFooHFEMuvmvkPTUQXkEibAmR/fGqKeN1bCEGqrK8pj1rF0fJXgKb99m
477QtUJbm71dbhkWW7FDbAUyzDiWvF/zobu2uC/McC3T6QUcw6mWnoSaAJm/wHwJaocREWjimzGZ
eZD2Yxcan4AT/aktlzgXn4gAZqg0DgMzaAFY0DZ36y9T5HxEU3orlVPXD/3nPJb+Dp8SCdJNXS8E
GtSV2TS7vjy2JUcy8URsh03a92V9tifBcjOW5t4zcXZSVjgcc3ZtfI2R86GbP3Kcv/qyuQvqdO04
ze3cufqhSzCWd+EH2j2ebZsuhu7HELLUaqxZMnMqHlcb5GVgxuzin0pjue5i7S1obR+pQqsvWe+Q
FNiat85n/zPObGY6jL2WKGOpNWZqERW2w752a1aslcU4ZSsu2/vUCqeDixVnkbD1scueYjaqxo1W
a1vCkR+Eluub1r81bY3CUJ+e5QigqtPpCo/tk5BMRNwB311UwnMfAvA6Yz7z20fnuBNvucuIzPox
ZXLrs9tnE8xVUcrxxTbZDvT41RZxoFGz79rKiW+iCldCRZBVQ60ydOh5K/kGPAJNd3jO+kwu7P5r
8Gno1ykteBlpj4KmQGXmAXH2pUvzw3qSIdvDNBfFGi3Ih8bWvY29CXJYYu/JKL3T7BoIjQPdBsI4
qWAB/WtDsueDGkfzvy6/dWv4IyTU6MIddgZrzzYrK1if+R8c5SHPxVyi+eyMTa+95y9KOarwFbW1
k29jC4zn3KwyLd0VOmyhNrRumy5IDxW65CWg74gPeTHVwZHjqFwaDV4b4M3DpcaaBbV85Y+gs+L+
Y5qqG66wKVWwtcBUksBELdGB1JsprboTzjK6/kFa3+pz/ZV2aEFEnD6YehACVab1GleOwivTOMFA
19+QZJEUMIBFNbxroIvtFBm7Zl9kx5htHstPz4MP6tlsjdru0ihnTmro8zaCaneTqC8O3bdCC7zD
9S58Kp/SofNQZy5/bec/Ai4YdwUCcQjopsKbknykBZAFWzmt6oZ1OKyNx7RPUo4D/aWr42FlmCbh
T9bOd/GM2XPwEiUxUJmWnjbI5GHdhmxkimGmFlq0Y9Xsm7F7lF49b00MSGsJTGkEmc3smOkcLBCi
dfAqLVwfi5Lw8f4aTOIo4VhjXVT27Lyyam21XX+RtX+fk1SqlzN+1dpoLyIAwJ0lICl5PgJ4TTDe
aIb0pg0nmvy0GXEU/hl6Ayapx1g+7Y1ny23I+eje66YMt/GIwboCXdZ6NwUTsRUWduTEKOfDWttI
RqxGrnWrCmhZimkrdCXW8OqQtf24KYoGeFh4AUp2jlz2KmzL0MHW8GK1jH6MgR46qGuKnPGbJRcY
m+ffGlZ71/QZbRgXEsfE/NPmuhTlgp0A3kwSVdIQ13jiWHIlSqIltBz8W2P4P54j8R6K51GgNLNb
yg1vQmHbYcW3rPnLHv1da0FnTX88lwN0LvLPZoSkoXuC2k9D9V9O0XGw6qc2Q0whOLjM7nHMumPQ
ovDBp7lGZ/5kZHANCG78tCWxWJ5lgJYLTGsZmh7hB8D8mb8QNufuAdNPhzodn4wZC19Uk+meV3wA
nv0FN2DbxxpBPxB9x9BPV0OaP0KIYG7q4eRHRo4Gb7qRFtMDxw7f4lsUKKwqy3CY170pVppsz4DH
8i2yjP0kw5u6Y0Ds0YvIDAIk6OmlLP/TS1E63+08nm3wBlSpqziMjxiSywVHJ7D4vNtkNj6tTFVn
zFFu3DTG0p11GDaltWscsTcgJvXF+KBNs3Hu0QKZtcNlINnBpXAo3q1vM7PAGcOK0CoBRH7OuBjw
uZnErzaInlo/PgpmafTcPkxbiBP6T1Z7f9poQgSr7v+wd2a7kSNZtv2VRj9f5iWNc6O7HuSzuyTX
GIrQC6EpOM8zv/4uM2WlMgNVher3CwQI0iVXuHM0O2fvteEo+xZRSnl8S5COsQq515fNrrWMgzMQ
EJUCSN5kRvWcOTHWugm7ktA+Qrt/Sa30tYOozNkvdiPZUujWxxU+qBRufwuuliJkkuQbTUvooJn4
+UQJEsTCxUaFgY6tzW4e0CwjfOIOeySK8pHjf+e+NhVAppB6AWVaiv6tT0jvyLTKDj+mdrprhftR
Zd2TN7f3dCGgkJLHzU7v6DvjLqsDpgOWIdU79FE1PNeOBd5Ij3zvos+Xmim/TtfZDcxTVRuvRjCC
WSrQicluVtGFCF8yD1hYUR2GyTkNzXE2553LFVSg3su5cQcOKcZ9/LMROLFhWZMvAKh5DHDPNx+F
2z75VUg1uijPtUVCHk9O7umks/j73BquJoASeGdHmieb3ouR1OlWtQ0ZqNaVm21saXPh5vPuig8a
mt4mWvyrCUnaujCsN9LFbjELR0cYQsfJXpSh/KoCEMbAPb90AAWmRZ3vutkmxDqnVtZR+OkLZ2eM
JJu3XVVvw7a+wwe20e2Syz+1jg2T0rCrSeUjoGNNPAtg/RAjWfIRQVzDtNAdCBbne4NTtByqOAxv
mYSRVKLNIxaIyD9R2VhNbSGfg7GxIU3xIaqaG7M31zIlnI8Rr0d8tGuPavmqoebnAMy9qGmXr+IZ
hp5rppeJU9+GsG4vxFTRsZpoYkx5QrEq29UEk23G6twtugG1edjimgCvljIoq9p9WYD66KkJxwXk
nW4qSLNbrmL41asgqouNXnXH0CNIPdRRuKM4MgAwbuDXPMVMFrMJv8vQMgToQjhwDPoBQLyHNPSI
2RyQQpHvqc3ixenqs6V3+5xk+U1nMN7NCF+hHmRqqyIjUjAYb7rQfK2sU2hy1yQ70aUd9tNH41Ba
NsTKwf9w5+6F4pdVe9/ooOymIqRXkp5MJqURmXQMfsXZTaZzNCKpHnvUHsahCrN8a1AecHLnZhKY
4ShPNbuKZHK4MqDNGvHUTvBuagqmdg5mpRsIWymcayKt7gMzubO4p2w9t9+lzbLzK4PwVnjEXrLq
iZE6ki2ySRKqkVjgEiwSop7MNTJKtryQwU6FLqaFZ6x3+SEuQVUPxtbtOkYlFBv9YkICoGWX1tS8
B8nwnrb0KkgNMuq7rO57LpoZK0z5Hd39ezzZH/1QbgJI56aeVTtdm+iXESBg1MzaneiVkiwNewxk
FM+0s1kuD5Htfkvcaa8L84Aps15rnbiMR03iZdHo9DwQ7Rav7eVPtNSbWidFpmmb1eBbW7vmCauP
r0jWb7L01TIl4CA9UNS9xRImOH7l00L8YwP6AKuT8eiXDWok/0fU4zqn03mpgUkgzQFQYJhPl3bu
3eO1osCde496M1z2QXlWKP//+zb9V/hR3nxi8Nu//Tfbb2U1N6SEd79s/u2hzPn33/I9f/zOX9/x
t6v4rUF5/7P7l7+1+yivX/KP9tdf+stf5n///dPJpIG/bGxUXsFt/9HMdx9tn3XqU/A95G/+uz/8
j49/J/VAmI4g5vifpx5cI/SL/mP9AgPt5c/hB7+/8e/hB85vtkNolyuIuLFtyyFbYPxou//5T83Q
rd90yyG/QNjeZ4zBH9nN/m+6rjs+P9aFzFYmF+H38APL/o2Ws266vA0Mn24a/5vwA8M1CaP+U/iB
RewBfGZCGPiEtmcZpuDnby93cRG2//Ofxv8hgaFqKX2LS5MgA706qgVGRFLRO3PZxbordrQDqqMm
LSBDKjCHfG2rFzs9RHmlFc66BTV8nBvKurixj0POQ7tcfPS/WcNNJh0Zn9pWPy2brMzAnrgGTriG
bM7tFGnnXhqD1AIcIvFXsTn4WPtXZuYVx7Bp62If22l5VNu2CE6UBqNdH+bhoYYr16/yu2IQuEqi
/BvpowihzDs9zPR9MVzjz12wAsYbZzbsA/r0VEOZVyRLc+HU1WMbLg+5PvZk8uYHoIwI5CmsOXNa
bRmagPkO0eKElnc7xsnJCqKemRVg5bQqT1RkMXNz9DZTYO0BYOaMtAiNBlQ9YO6q38wSAb9w3Bsm
5d9rL71DkXiLb/0ps2n3Ce4JfEOEoty9Vm5utDstBnnh2MFlTRFj1cX+T4IG8wZq84Sihxc8+qtV
d+VDsvByeF8dyZXaYj/V+Xy20+LWMONnu3Lwto/5bVG560IEGf2sOwj/PBb658GnqUcQxsjQkuSs
CYek/INd1D4hHz1aVBbnCd6oLZEk6YjCqg1J3MzjihqxjYuUvD0AucUdikSDlB7macRpWolJrH3x
XIXs1ckNcwp5GS4PYzlFcfOjosRIXMy9UTc3Xus++pHxrfWkqHIERZU7Vz4wLzykDKfrW6ERq0mJ
MbXotZBmMELjXUdh/V5Liz4T6HcJpymbgozFYJM5xYEJ5hsVpzfPZGSTExnE+CVKChz3Gfkz0M7D
eDtpdN30mHyHILhIXQcTrYXwzCDnaShsUGJW/VOQDkHvdaHMJoWN4S1gpHPWGR92xtHKqod8AP/T
FbNBLdT+mYcZOivnRDAAqRwuDnlnpLGx8KU1WoV+Rj9udntOvCZ6jkdcmKRezNtGdCYtbiQqGUmf
o//KzDojJ7Q5F8X3kZHThV/FzYrQJdRxdnlPAVewq5jJo6qwKJ4MwaVJb0OeT5Vekv7j3YYG/MlM
b6MV1dibGNfBqJ3TxVoPuXPUXOcsUDevELhRZIjJUCgh1Lbp/I7A+hquEWrjLjn3eH13XYpZrbd5
p5HfNuiekR1Bo6IDZhb+ddczV+h1SLYxsA5GUTK/U7xbnX6jQajpDKobqbFAnEj2NkHIPNipU02u
sfWq6tEenfce3Sm+Vag0QzBeRE12T3V72dppcoACezbBm16UdGXXwoyP2jCuUOS66PSsm8JVoXDA
BLJ6n4fpU00hGEYDc7nWWumA30g2uGq87mFM0cTIWiT2eKbGgrlI4WTfGFMhUV7lDtpUEuXHVVdR
mrkfB4+D7MrWgL4ZZxvvCkgBwOKEQdjhbTeZpyXTT1FPkZZsD2wqVNOZL2fV/JP/4EceWzcaVhW8
M/GrlU8Hfcg3QdvcB07yyjpC6tEh3U/zaRHzeQ9VPKRbM0gu4zpENLMe+t04ADwv5fdp7ZADJRiS
YyjAhGAxdbbxeuYzWqe0SHDX4M0M659JR1Svf134zQMZU3dEjqQY5rimh8S86aMrIo+JZs3aW8eM
gUYMgHuQ5dRdf4Ax7CAvG29EMd8xEAMU73J6Jc+DSYhM3jo/W6L8Lsi6BZimTScn0+/9hJNZ2FR4
3G780G0kFvOeLGUYwfFHgFAQFfV415kNM8iiezCIPbgg3zxd+8jdNxGiGYqR8roK7odoeGvN8k6v
hueJWQa6S9y6gt5TRz2db76mAHFDj/cwJkR3uT2pFlTjjJHYRmE9lll9bK2FVgH5OIakPGb6XcBD
wB3mn4YoHkYSMK04+TnBZSVfcKuJqtsAqccM2kEewZvsxj59NynKR1KT4PVG0aDVENDRj6zavnjU
+fPCc5ONDsn8IjX1fQYtown6Xb2s/DeKlD9Fz0zcs9+W2Zo2UwRJUsTxlQ82amOTqbZaloKUlcW6
jgfG4FmxTxMLL4j+4QZkxpQMD6MFYFVkuZeBQNk4jScXh9NqyJebOOhPkw670RpqPhPp5tCDBpG9
RLAw9fBOD1J6M92laR6mNL+x8qBkn2k8Byt7g/rgGNNqF50BbbG4zYbsI0zMq8VpG0rM04tH9jF1
uPIGF8WKprRL8Eq9NTU4ekYUfcjkm2Gk3Rl0oDoTiscjdhFTe3bIroVw6e9rj1a61JukuBdWjFeu
vSJ4Gwr6ca2cihTLq4SnTlN8F+KzLYcEQ0Rfm/vYkTxeV/9eBIAESaLroNLMh6kmBcJ1h4Oom8sJ
1eYcMZygb2m73OQLLcCgPtJQWu4M0GvMhAh8DWoajFhCutS60ouJKPMu3ZE+s69GY1vb7tM0wYqS
Z7svKmPXegHs9mTehpP4ERLCvQpbcnioMA0jPZE4wer2vYj0vTtPH75Mjs7dq2w0HyvDvi8m0s3d
qf+RuEEn1YvHdgFX0DvQ7rT2DqIsZfJROzCnNlpY0NNU3pqluANQe4LsCbWEbregYOg3zo0h/eOC
X/KKBx+DfFulL9YIXNWJk2/VwomoJ4jlnPwELJFCvl1xv5uoEZQuia0FTbF80SnG25w3Qwl4L+iw
EC0LPdGs/m6POXoWm9crnTO3CObgkiEFMhedpxtnCEXYHYzwvVNZR0e3joPDB67i5dGfcsJTLERd
/o/YQGmfLM57lIodsxMgg6P26iO3WFX22U4i/zCm5lWXYWdp6+yZSYm+K6tk57XmjgwHD99Yqm9H
YoUpg+C+i22x7lFhXNCdx1HAJY42+wVG9QMB1tQ+m/qDNjsV1frRTGkGJRUagiLLLiv8AEzYEMXr
5mM5cLlGlUcSyNquvMd4IHDKdIMnMk+jjR01P4SXnQl3hBdRJndOHnwUBYZhjX7whDKYuRWacw9G
BD20WI+538jWSz69mhUxFSLUryvzdcEBYI3ZAwVJKqo/8ms0rIwFDHxgTcYdMbfaB7K3wYvk+hMs
M+5fA2dCoIeICHmLXnpPU1VC9gKOpg9UXbljHi1r6hD0jwNq55wWznBveChU/BvT159H23tv4eet
2nYkbhh9LXrXqxlrkijLx8CPQMxFYBjcCpsgGE/PjJgZd4gc9NFaa+kkUIGEZxHtewyHvR4zPkrD
H5mZviZ1+FKny3XEzLsTybUR6Ffu7BD6l+tI5o2Lrs2JkS05EeHQwO6bvs2F33GS1feLZz4XmnMq
bdunuJvd95lziQIOSu0UkBCNWw1uy1iGTzZ2zk2RRrhITe67OCq4/a21wnrQILFcaA5aDj+BIRZP
3+0Es0jeVTcBA2u+CjXH2Wk66p48hKLwjNNhpEm988XeztL3wjA6WjzHMAczp3vzW+IUkLaQ6zcu
4cLeTFBIa58YkWsWwVOxXW7ldV6PMORbcoq9jvYbQLUr3Q/p9UcERLrDLTlaFu1pbnD42+4CDWGA
3yF90+1ioQQavIRW9OBQFr/QCmxp9kxXwwKHkholSWn1W9HCptXktD2LXiZv/O5Gw/vcdx9icdaM
tF9jH4NEpbOvoiC56zXar1mfHxsf25fVkY4Z9Cjx891sj5dGE5wcYQcInpvnPmzBuRCqFdOYAeLa
JgkdSve7SPJTUNc/I8qc6PGz51F4a9vw9t3EgB5D263RExjkNdRMO7wFejFeGXp69o0Bm2vkvHaZ
g9MLWNeCBl2gFOA5Xva6B/qkAT/u5AdkugRo6zWP/x71toeyI4gY93o7brgTphkBZoUMNIvxf4+g
c/amN244dzQvL/zgdqxgOiGjICMGjz5uRHgqKc6j+nZMIF6YFDRwUqUMmR8nq3iYw5DH/yrAwgQc
ge5dKhtskY69j9SzEwOCLaZIMiFsmG0eNriyF2doY+cx0M+CxuF6rtsDPEomQS0Veo8IUgHLuRzv
RTNG1ELLfb9Q5dP9Nyuc71ozs/dNj/pjNMAsej+CKrnU4BJx6XKBeUSIwia6yAhTWZYxpzMhDgNU
+D2Ftfe5NW5TDfrrBAgqRa8SSZVT7X8TBrE6pMMnGzNGNqC71pnWwirtjG9YsGn52rsa7xd6fCQ/
LrCo4CEZKcI5mRzVWsSlOAkPQHBBthZf9W0TbWMTzJ1ZTntz5h4FEsm7CH5AX+kOPRwVA5nDBhkf
kYvrgsrXhaQuHZ380hzRVwe5i+k4+gbvalWO7rXsuIZk5XRl9tELfUdp67IQNCiHjzgK3sNl/O67
9msfOaRJMd72vSPz7xurcn/WaXUbeBii3ZjaYFQF6IDQgPilvTLst0QUB8OYLpv4PBk8L8Og3Hml
D0M22OG82hP5TGpxjoAYEkopGS/JBVkDD20NjiJxbCA3TGp9vW5WC92AvGYSuRCZxowv+hE1Z4u0
jxWybuAeWnTZxemdWEzqpESKJCSm9eEDhcWVcDZvPSKJI1hMd1/Q/iHFQnrgWaSqzKBWk45gV4Ql
sQy5yI90o3ZRxbk+Lfmc7wtMEWEwL/teshnw4YAoCc9RXI+HrhhqvDXVu3ofmUyYnZs6XIPrpoSh
XlSm+wLpxsZ2kJt+vTZVot8l2hTNq6GvPj8TNn7+B7R8M47SbNqgknsJ5GtqMXKl9U3RYtxxkvIi
r0fkugiWsxW8EqTXMZ899NGSIckIn4ex0je+gko4VpJvu7S9HyTpwkkJlegReZIRK4sxY5we7JEa
oizQZBR96fTF3br949sW8nvZdov9XFJZFKRErVU4oBHhyBcVYMCOJA2ek9YvsaT6tkVlUlOrclFq
IQQybVcbSC2LbEyXlfpaWatZAMzl1/xcVe92Zy+GWeHB7/9cJUBo4xROvFf/34StehW0clj3tEzi
qPbc516KsXiUdkZ6tDyYaq8gboLD2BlUXeRr6piod6g19drn6aC21cLMSKhr+2hfW/66G/s7deBj
t+PAql3zdTaonzQTUQG1ny3rT/KK3CliaNg/XUiWCcIK0kvAWXUTIrA2iz73r1W4JN9plrmFTgTC
qqIEQgcjNKNtsZS4DwV+eFnjsuQiTxyXOGEAByFsSYhVfrEPlxYFKqUdoij/AOd8/sdqR/1p1c1I
lzJEBKNH/ubn0YsR4+E7MAVibMlCkVU0sNAlBl36IXcZ9OvPnTtR7kM//HXVeMIlpEPtvF/3oFlH
1+D9PA0ArRlJvHXiRc9an8OulJejWnCJHIXrFTzj/n4ClfpwkzfjsFWfBXvkmfhLfVvp9rCs2pwL
fRTaVn169SfUO9XaP33N71HkRzxu1upMgK1FLaGkXS1PBDE57t4KaGn/cZHJX3DqhV+wGBZX4bxX
Z/DU2+N+LmwQVzgUXMpSgSevtH/6/zpldggiq6K3gQRP/d/qv1Sfdkmu8LiWDA1Lpzl8nkly76sz
SW1+vVa61kbekWwZXhK4ZBxD7rpxQ40TUf2+WnxdrX86RT9X1c/BVY97X9ZB5M7+fEsXEU7zrWuL
7edRLeqw3YmwOXxd4errqbeo19RmKM9CfYDw2KXsJpccIXlPpMn99/3x9f5fT0G1rY6aWvt8j9r+
XP3l52rzl9c+T9tKgZzUjxCnUzrOrENYwcvIBMniGeC6wXE+94/wZUtEIECcxTZBg+rZOIHUER8d
pNaOey6W7tZNUsqV3qWAsr0gwCMU6rbwzP3Y9Cd7gDRKrfG2IHm2ndBy+nTWUSDqzd7UkDrUWr/X
5qk7qkXpl92xMRqHVHb5opt5iEkrNKRrV4aDLaDWV14xRFRBa8lmkL//j1cR0lbb0RP3aVaRMeo8
4O2LTqNcBPHIU0BtBwJj2Eqt9qJp9kDudqM5jcR72E54Uj8I6aqvkIZge+UOncvLUC0IAPl97ZfX
JnPCC6R+/Lmqfu6p0/4f/uqvP//6y/FEABtCi4S+FESq7dfb//TnPldd+XH+9Ornf/2nF9R7v/70
15/65bVfNhEgPxdBg5zebG3y9f7llxbydvD1l9XaImFSVdw9qq0/7Zxffu9PH/Xrz+CTwIItmEup
31b/fcLJhSnoR1RkBPSkPXWrP61OcV8fSWjy932AGPCP9gsii+qoFuo1tab6MmqzndJtDyNwp/cx
diVf9mVqAedLLeCY8mKYmpQcpzDcUDTnMRLJZywfhpv/1zbkQGdFoYpBqLrvgxzMj2rhqxMglLdP
H/HDtjQN2qLcAGwF2erksEHnAbexWyY1jRpFLAk1DcclrUv+ImbV5Dh99nSQ48hHZDqEeyv10F/o
dISKNorAfslHEVBDMJBYm8q4cLCCBQxRIKexv0JRHtW2DmDoqDZnv3nO6R1sDJfYJiEvWrXGSGI3
RktDpRJva6wv8RZRGDPzptDRVpEUvS5qcN2eTmZb9cfaL681OByZhY449Go6WJ0x/r4Yw7I5fr6W
6NMuzYkkQbOlfmGwfNq1NWNJeTyhJtZHtWawYz7X1GvxKGRIE77FeU6KQ9u0jH5t26uO0+Kzqo6w
2sZv9S0oy2Cj2muq2xbTGYH+LA/zV/dtrpp0xeyairEc19VyodbUkf7lNVOOH5n7EBgje2+fHbjP
dXWgh4KaWuf5K3U41SH+6sg56lH0ua3GlwDnAZ/Ve9WMi/Ep85yTwxdyYiH7AEZD9RXXH0TrVRt1
BC1tIHnh64iqF5GkUJtlrNprOntgwVu2w+l90JKo5mHDsQ0GGLtMBtkO5yTZ1nn2aLdzfUS+V46n
qky6w+z8CHS/Ofqa/ufFP3qNCsxei1tjFxlkTc0a0VNq0RWUAVpEH5uv1+Y67I4J1i6Z2Eg8bohq
Y4lf0epXB2qQ9mZsh++2IS2D6jiF6hCpVcBYj4HAf4khlXP960ioA/N1dKLGYJLq4uVVh+Br4cqb
09fm50UJ+3STzikkfS4wdYD+0aGCtlDAyBTVPqTcpQ5K5RC5V4EEVlfa5yFSV54HP2JVzCMtkcit
j4OsqM8ugKUAvM0qEUlzlKNz/CzJhckolGZCWr0FdBI2o9x3ocFuz0hAI6ZEbn+u+iHkTD1i/qx2
oS734+f+lmtq04AddDBiGmDyaokT4W2wzz+pG6S6dvCskmKiVj+vpdKJDw4Krr7yaE07uTetTI4+
Di3uDJFGCDpR4/DSdJHuJyxd9C8pNKufLvJOERQElDlLBS+Ic6m2KiBccvG1qdbUa7am0XhgAKHO
NKiZDf0z/sb/l1b8W9IKC8jtv5JWnJuPsCz+Iqr4fMvvogrDcH6zHOQRYAYwGIEY+RJVCAvBhW07
rm44jm7Yzn/+IapwfhMOP/NNE8mtbfp8hr+LKozfCLK2XNf0HMtFdOH/r0QVQOP/Iqqwsf6YfARb
2IiAoCML/a+iihS3QEpwUnxTBM/qgaMeM04GNbUd5/2chdug7L9FZh3AKCSGwSIchPiJ91CPwPLE
Fklj8g7wtfDk7Dqgw84YxwDEZN6oC1gtGhOgTF1mu8S1uQ/b8gE6dZW7NSbtKgt7cVSL0pX1lTwR
665sNj4YgoNjGID18MAiJ3fQuU8LNPYwcrdtOoybCgjPvjeHU2Babwnu8ZsaTc62M/1vhcfTaLGh
sgOPdVAsheN809d1fJt6+QE63bUxeYyz25xEnbTBMWW+xk50rEj2JS2V3mOtwa/5HBkscrqibmVq
Td3eHDF9q0Ye2nXpnAkbqHakD1+ng56eNNr6q6Ft34MpeNMj0zlOmTdvyoq+SIyg/Wh5tCJHhPs0
RvptYYz2qZILGl8m6pGXMQ+bU434bk3GDroOvo2WHO24QlsiF+p2rTbVmlFI/SqE8UAegyJ0tH0H
MQoCcXhCNAgCtEdqXwzU4uQASn0H33FIJJYDhNQLSX9TAyb+N1xAVUZrrYs3pD88jGZymUR6diLA
HsxaSdVfNKl7JMXDJtdDnGOrWRuatU2NZjpSMiIeIBQZRu4oQ3KjD0SYDE67HrHc93KEEnfOIYT/
tyvsAtSFIWsidk99cxrd5hQslAAoxtI/Cr2tyEPmeO5gHEy/+PzYatf/ciS+jk4ZpxbmsP6niWFF
r+Zgz+2fhqE3VQC6i/6oFtNkNRuvtD90hA4S8sdjAjQj0QgMqBw5+lJrX4tJi1pkR8zXrRl/N//9
US3UF/plUz0umiUAfyYM/yLiaUvWlRpWq1XKRDdjRmc0NsQPS8qWcPZVR7X2takG1IvbWHuy0Ffq
SJdyZKXWvhbqZFCby0xqIz4J1JfyslQXo7sUlL7UwFq9qM6OMbG/mzmMr1Y+o9Wu+1p8vQaiUD+k
yXGUz2r1UM4W6c1QT2tDjqPUT7JlDNZeNYIzkyNhNXhSi0mOr9R1nscN4482BZxhuxFsTDloasyE
0dTXAPlzO0MHPXe3wApRjXtychQpLVaTvYSp3oOeKa11rHkTIVXdIgl6y9GWC7WpFoIGDhKJSrvI
7R+Jke8NQPDVUKSAgDtTNpQZLAl4ROASyQ/1mobVupiLXTF1tBaDJ69EZFwKnYpyT1yjaT7M3kI6
nSqmqg9lbTpmMEcIsexo+SmRVMG+kwvzjzW16bclMfdMg5G9MfKUbxBBK3Z5El/xgFhndWEcUkpz
J5yy9IZ0DYEwEk6+Nwtd02ZAN8BUF2v6HucNLXONhFFreWTPwv0M4VscwcoOxyHy++PMBb8NIvt7
1XbhqXGtBy+RVhj5EWt5tKMcc8TkEAQ4yRua+sEQE2H63dXxBM9j7RjXxpiQc9lBeTf0dp0ut61f
S7GLVW36ob1OlgkNu2YR+jvS2Rsu4xBjp3zSEfwVvMe+kWHoq2hvEyEiguY+8/R4H6b9N92q9743
mgyI/BfcHqSxo/4Cvg7y5hjnMrs2zrZFzW/UcUdJkcpjPyZArebsqvJgcRDw92OC7WdM6Y/QKv2D
idlojSN0AT8E40PIU2FCntNg+jF6/UeAVmFTGkR0wLm6jgVtsTKRBT8osBfxEJMhz7ejNlrR+psd
JmAC4V1UXFLmyLlFDJCpYKEsLmdTmF/1dBV0UpDoFGtrPC/xYe5wRNfTvRe1YFhthF16jnVgTHpB
XgfPNxtKRG2PpyUZ+2Pl4fRrpgiHRjp/o/UPNz9B5uNFxXtqkhmBS/5N00PruFSGuzE9/M+UmHHA
DDQ5tGgj/OFR5pTtqmQmUMajRjtTp4wn5NxVBlALsN/ZNBPz5JIcCsvUw1Bg4kZZgDPniENsYFqt
XSUXCc4GtNDlSWt8kygELICg3+td25M1YLbEWNkx4nOQXGWYiI1tgT9A6rOamhgr47Qkq8HGw45J
AbNkggDR7ktz1VimuTXRsK+8PP0goknHuzQ/9Nl8zhpnfEDDIzaov7ddabobmCvmVpetUYewId8Q
/V4kFJrqij86t9lNt9j0Xt1iOomC8Jlpjnhz+B7NmXPtZRpJKEHV74qASDC8jgRhJcbWKK3nknCu
7bhoJEAusHsdVOpzBjahAyMAbWOlaY123TupjrLPa1d9PtiEDqfT/Zg0IPDBwa1DglWwJxpXXmUj
8Dco2BmMk14zp6KPafC5YrPPtsxsBWgd8wk1QdSfSp827oLxsMQgqevxexqixCT3k+Kvq131KsCo
ptXC85yWKBfQUESQBAeiGwA2rAfsFQetIC6Qwj9IZEe74sO8u3ghQQkBVwBziaro3SjMGzcPpHTy
Ks3Yp45ePnd++8OrcXhN/tVY5kfL5brF1dLQ1QmvR2bXe5FRaJaXakRUzjoCFguRur+EFmA/Lm6g
bWcgpgJT9cEpqkfywQ89fLC+mQBmWcAgMj0BSouifGRGj5A8+lY6/luGD2zT6qFBF9MmIwgdU14m
Oxr4XJMGDmek+bg0IrKn+rm/8RdSKhB4QikaxrewAHqdZkGyXzLM2N0hcoynsSU6ptKsH5PDg8b1
UZtOj11MW2PSrJ9p49q3RfPQzNFlBcR/44Zo1Im8xNxoEetUgPag2RSAZ6HGFNhpvqnwUmliuhGp
f88HvYnjsF+12lhfJQgJ4zk8tLnzgb/9+1KFAmq/fmnq0DAsfWjwxlVrLHHXvcHYcnCEf9FJzE2T
69pVHgDd9bL4pJuEoZaULRoQxdsyQ5eXGBqEQGQZSy6A5TXuK5Ec50Tz6+2k11dxsCSbcoic1ZQa
l10/XaMuAYxYpLfCTe8aPQMkNHQPVr822wjxX0ykFLDNxqWFGiJmQN4CWBX6Ckz/NMYt4WFW5dYP
Mw+a56auVCJj+0SPq19XZwhxELkctIazNRt0VjJYc7125dnmi20/m3McnJoAwJ0d4QXXueohLICc
SdOb0WUoo1shdGpG3kX7OmDl2rqEPi1FuwXt9D0Koan2C7b8LDL5Lf8p8hBs9mRAHxcrWGM0JJm7
0k/alLpr3/LdTarV78Xidwd2RLbSknOFfcmvtOZmQV2ZaavITewrTFQrJsU8jrTYJSQQm/SIjoOy
QegfBwhBwkTMJXhin2YDsyKqNKjaJakS/U0jbarwuLW1KAQ7Fv706EjLph6XezdOmOboMDinchvI
KXc0ykqOqrKrbbWGvaZmWsNibBOgZRpDMjl9UQvGptXnmtrkkQi2si2+EUDG8DsvEE1jaEP/khRr
6DrlUS1GOTb6ZbPsJ/sQTsdCMN4DNmes62W+x0MNRjipyKMc2/jk9i5JTTUJIKobRMUwY5aEs6h1
eoJQrfBxAltllgQMaH47b+qUkVdtUB7toQiHsqAUy8UiKyFqkUx0eEl5plpfcJTymtBzl8TgtWiR
NJGh1HEPJYotkwvDHlKSOjHByrJEMQ8vaajNG1NgchmHYadebowYWpUYcN4iLiL2+OgQWXlkjjEf
Yx06nW3iQtVkNczzxPucLXQiCwIoCD6sbIiZx16WNL8WnRyVC4Q1clp35cjpj1pUcjxMsgxIQwcy
VVhTZDbleLqz7FnHJ862nwXzNs3dsyeLmPhBaXapVVNWshM5KlebQLPyY7C15Mh+TLtYXwm5yr0r
Qi3BwLAfd9j0l2swKXQ8LOPeNstvpLoNe54iBrmnOpbRob5arNx6sMJglZjejUZYPfYfQzsnbvze
RyZ+tRF79QzXEqUxHc+gSyBOygXJNx9L5mTbzHbnozbSozQa5kcLxppxDclF20WB/hyT7iYM5y0O
5wpK70AaTuwSUSBPkSgGxzWPuXMmbGgPLjnaFJHz0uOkuqyH4JhFcYgQlyyeITdh6GvIHhxnbLdt
I14mplzu2JZ3lzwaqntYiKtca55IugtRGOGV6yowfszG4SzahY3D20mPDtGo1Ml+zllQXnVGB3Ip
I0gmlfNF3RTWxrKxMPuu0ZyjPmzOo2Mz/tTLftck9okzz+O+yi3TiY2Cq7JElRQ7dri2tGi6Ev58
O2XtFc2Daw6Evy8zO7mxDODKTXpt1YcErxa4lcoBD51ACeYRf1EvDkGdrVtuWx+OaV3F8zlZEKQa
DqLV1OjXbTlNt3lv6njm6isEL8z/OWHAMuBWrWpMoL2L5EFf8pMW5s1hIhwtKKzm2p/j9rovp5b2
y8DzfIqTK/Kv4EWOzYc9UzTwQ8BEq65eMCq05rKfZuumjT3A1tgcLhBZLJu85aPbJp5On1swTJWj
w/ge/ZS+nLgrHNrB0x+IKMTOnglBObF9r9HKbxORlnswllttwO9KqkC8nklA10Bw3oy++9310CL3
k3GYF7Tuo23fJlOECS2d/h97Z7LcttJ12VepqDluJHpgUBMS7ESJaizLsicIyw36vsfT18qk75U/
162Kv+b/BAGAIm0SXeY5e6/9tfWjL1q5mA/90oyXkl5w6ZbanS3MEKKi9T3p1xzKHy2IhTnWoykw
1i4yMJRRy4Hhw2XUy/xc2iPjOW9bir4C8Y2UcDInc6Nn3KlSLq7tYOrNPaA6x03u+6S/tRcCZFND
O4shW2BJFN9603R25I+lTEnT9IIKMiIxJJ8fM/IKj6jRqaYUO2bNy62LlkIwogDVhN1xbXU42Pkr
IkymJxXHNbdnzBYD4QKgrgmZ61Dt9Xwj4Gedy8lVj4c49sDeNfxvEkbwJbeZQ7cuJvHZ6G8WOCC7
jAmrQdHhODTpp8phIrtm/a2DNS8LH1HZPzVUaY58bLlrCCnjKQ8MTmvdA/JWAEMk8mFsz+6NpNvF
SRjeelh9d0th3bh695iJebptadFDUGaNKQqyM43APcdpy0POjBo6CxT4pIi2OXnYR2Z9d1oc5cQU
PY0pkZVoINMz5FoRaFUabXkYkUy7kFdUJcOdnxIsoTvutE+XXZhO4w7iGDZQx79Biu98yLIhftKj
efOpyQjI6KtvGHTFIZNzHGi294NPLPkk7oQ+foznUDyJ8jMgu/ShqmLcxYW4jA7dHe6uYDvbNyAE
JFyhf9yXvnCxbxQr1WecHsZI6NI86TkK+6i49+o4u+Td24SraUsIS3uKezd6Rt8FjarxTk3LR+Rp
9X3Sb/PRc7ZRGbvboiUbOY/a6iIs+5CO0rjSNv256vuvbq6bt/iIELQPrRWkOiLPIg/rHbWO4WhX
2vehdpf9YNFWFqXzkoGrgL6ffhh6v71AbK+AcesgRLnHdmv3FNnUNbTIni56WjC9X7LD7IbrTV+2
W5D4YF4EuKt1iFG9ePoD/uzobsA/boJCeIhNceFp9LmDN3dTevMjpjn9Lqk4AyXxZagh29s9yARa
3R3jNBJN0E/Ve9f1P3KjyU/6YpyYAn+rSQK9WyJ/DnqgWfsQY8fhtPolrlK39oJqMm4MLx72uURn
FoLUYIN7JGfMa0asMkPM/i5BCXsP2lE/pNloBlSNiV0j2XpPNkUR+PHUBrXR3s+kej3Jaup8BNjj
fkOOe0CIuOOa6lC60+4jAVOewxWC6zdrEoLLYSSgNNZvZv2NIcZ0zMqlknqnTZHG5Wl1PIzVQ9fs
ywwHs5bMh7Kpjn7u/kgZtn+0VAYds8hY05w73b6J66JBtLJ8Td0cELDDpeSMy0yKAmStvjbCj8Cg
ffuUIry/ALq1Hxlej9upzVJQeZjVNTGDhjL8n92aRnhk+p6hbgz72rEBVxAmgvaaAfagl88NKpdl
XYDGxJhr7Nnw9n2BrndOkm7bgaXbrnCfAzBg9U0zteZ+ao2LGoqJnmDY0kaqiPfnBT+7E8RtpaMf
U+GpN1ZPbrBdDfgQ6gjyOlaNgEfZ7Rgl0a09zecsWSjGMFjve+rWduhVgbPad6uBad8I4Rwka3Eg
uuDbDHYNo8z45PbGS+4Y/dnUrLOfDvSgclC7xQr/xc3rk2en4fMghjmIJ9T36PSnvOH+BOWQ21hS
3I9rHeiRb935AIkWC3TrWEBuEnq23rj+uRRVe6d3l5ogTQa+IcBDb1w+RKYLuBBKO6UoC6ck0RdV
F8IpSfL4ktuMvV1rxQbA9LXBY0gDEDNVXfxsRQrMz/Onr3ZbP9FmK3Z2Aw8GQhuwTiSj65KZlDUl
Th9lyJ3vuhQcfHE7SPgP0NX4BJXdJdjQZ9ZqfGAm9RNI4HzrdpAwmTF2BGZj/iZ0WaenciLZbScA
kJPnUCCZ9Cp9Z/YUOgYMPrvaSubzMCDDatEzmhKP3QpBO98MCVX82qfp8MkiSRLMPjz33sN2l+Wx
jjauv2h9TCWqtO1z2YE/Etb42LRi2ZKFgENDt8KDnbVAMuuWImenP4ExZXhZ+LfRGH9acp8xYgOL
ExwDeM6was4FUeHdaKFn5jkj7pgc8Tyc82oXG8DIqiHXbiMbKGjqd+2R9I1jrQMlLeUJCwkiIPF0
Vzo1EmG/0+Dc1K+i8drbakJe4/K/nzW32g5OQegrZbMjfsKvRVTXhK4mQTJ63GRtf37Smumw1lr0
IQ3L49TZnGMl/Q89BT60klpwsDHEkMwH1blAj58ztd0VIgKJwYNmF4ct5p0OjEs2AdKY/HI8x21G
vIU5kYTYm8ZdIv8V6HNkIOk4S0TFYN4zlw1xriPVdVt/NvFuB87cQQamWcP0oRnonD5VTunvSv7R
rTd2xjFOGKFmTXXxossM8ercZi0MgibPTz0+c11Lpj3hlFrg+r1NfrBMUhlotdJta7Ye3e9TYlh4
/+P8jsLEYbJ87Tg2YL1N4Jp7q6PVO8ZzSivI1U90pL8ZNoMiENj9AQl9eHHQcW9BRUZHRkV7kzgR
QgS7ZJesUGfQHNcnu/KYrwGsg4K9joE7aYBISq08qB8aM+YWigo83ybcOGYozi6ceFh17siTaC2T
vZU2KN5RO0M9bx91ISV8QBeSiXgo5wuxqs229KpnAVPqaEemRg8f0+Ri9HdVMX0e81XnLku8fDhb
yiq6GnvGyhRIu+zVaub1YBereRsWhX9oluINzH67EQsgZn8UOfXIks6JWd6ilo+2IeXVANJAesav
uNdhSlH6pmN5yvBpnGgUnv0qveeZHJ29PswJRLVALGfVpRf93uSbHWqw2kVjR08E3rh3peCXml7h
Rky34PpqomagJVte76Da9ZmkVdqTnabuWS28dkz5ONChwrSKe7uus701IU3xIoaQQAHaA8wHFyq/
U97xtT2CMu6t1Pls24N/CuVW76afZ86HM5P6kQI+94LJdD4VYEgvzSCqS2oaTzVRjuc0QWy9MGfd
udm8q41leirlgsD0HdiZJ39kplrOaQtk5KV2/eFs2TK8IG2NW1go+XaFZkstKgW5mujpqfKzKShz
/cGItfmDWGPO9QXceTKvuDgtGEQ5B24bd7V70obUw61j7WubhuW4tsmBfM+OcOaCaJwhTG+yYr2f
O67fqprfsMwlR4ODeimjBvLsgikvGrytFYPnydPh2zTb1mPKaejzSIZcWxNBJi5aVOmQ/XkIC5dJ
HSlUxLEyOM9PVmV3uCjA87S1K9AuDfcUCJvzFBHY0EdWdnZKho02hdt88Yc7rw0azeRhwNQUj2gW
lJndnuqCm3CRa1i3ca2lVJwePBLYtubYZgwzb9F9N3cupcPEnoyAIM7nyTbOiM29g0b2wSnyiKww
mp7mSeNn99ky3q9uNELoSw9dhvvR8qvkVBQldZoRhp5V4d1DedXpCym8PaDqhZvndkY7scEHlOz0
qoQtCwmR+4fPdT06P5O0/SFSpzn4pfcWLy51mbG4VH0OezOFSdKEzbCz2/XSmlW8XX3wyTHF6U1N
f/iwzDPMm5xHfcq0aT8VuCAgwdUkKgKIbVw9iA1yogu7vR00xzyZLv3mdXHrA5FY2FXyCfdQ3j8J
b6jxaPb8X2eG6bU3PNeh791SwH2OdJ4lOfnO5DjpIAMH94QPqMJTcHIkxp05NyfHwOxtscl9tant
6muDQd2A8Ng3Hl5eylOTTZC4pmkWiDisM4QnwunRux9mNFfnsnF3EQa6Y4J/3BQ8ZDoyQkqn+iyW
CujSMn0dBka23pzu1PcYvMY+mKv7aYpLif6K8uOkDx9jb8TcWW012m73a/jizBb+MK1ZuQU6FIh9
Orcujaebqree6+ysW2J+tWyeO1NrFXvNHq49PtXt+6Pv976PxLtnoDLlnmouxd5C1pJq2Y0dOvCU
IUWYCuDY6qFEpfmEI8sfcu4E+PWVIksvSQXLXalBUNtpBwEnhalA8RCeiz9RZIVpFOhTzPAdCxtc
JD/fJRZ4A09EBEzDf4HLlgTvsiTGUGDlWgKthgRpgii+Fiai1JkcE7+9T8l8OyjlkNIMidzHsxLh
W+ocGGBQ7oqgMYGdpSmeObWI8/QS9n1yUNDdbkF+ZM2c3AVdrHOYtcyUbeORi6XdjE7zQoqSwZxF
BkMwl6nOKYztLU3/IiDpmDKGo9f1eeEKceNsOeXmMFOEhjul9E6uEpGtPHmNlVRd6qAf9RS3QZRK
errJ4y9sOhrtMeYxpiCgvKQGSi2U/iyXRb73fZpppPtsqT7+0YcOTUZJGbMRew7xkspvrtaqupx/
21QvuPWSBi10dYRoLqPgNptu1Jr3z5rajOUPVhnG89o3l5hsh21RzyiPozHfLXYc3kxy4ZdQkXJT
s4PRIqdTLUhQARTakmPt0u5cwesSlSlX65zOp1qoTUTNkqFVEXkHfmb0suUMOkMwDuDHkP+3VdY0
qedLGUamRAoZd2eq6jSN6VYw4E3NlnmfFx+6Wrzqi4kHWhZNNcEiU/VSpcDzXftl8NN4r2R3RPEh
tqbHfJPJNSS0Nsp0uHVyF43E+RS7L738OvjNfi36eoyDaczNqxrxqjR1vJuiAkpIJLNPbFHzNnoU
zUonwrTULwhl/lmMZnU7GHp7GOMM1YhN8L2jKsI0B/Wdb6bZURsdyohUMpPZegBppO//WyD2XxGI
mTzdId7839k7H4C+/ht759cb39k7luXpzDZ9hd7x+Mzf2TuO5ZkWqTGulIW9y8QA7FgWk37fw8qI
JAxt198yMeMvy7PRMEP00a/isr8BRP8BUgJI9Gv7f5Ae8YBquZcsHdOVMrArcen0/X/9T1v4CNQM
IdCz4SUQti7ZPL+xd3zRlX0YNto5xTtCE4fCS+l5MJUNggXmLjt1ERGwWte9ejY2HEJxbgjIel0L
7SFfQsIIG56F6USk0Oi4e2PEAK4fyRxfckuOAacHBt+EeqxBKJW0LVCqVeBQwhEWaOC09lWMPlxP
vcPsU6MdfMBZVfFEu+PVpKAX0TTdtEN5iefy0DQeMEbCSEW12iezBfviDAS+6f5n0boffL/6mK7r
ZbLmb16N7ZUs+f1QLGerpDsBNdPPylubCjHTFqanviwVGtlT1aOnTQHfrDjwoN01onvKbMYPRpO4
u3rgwdXb1bZN811uzPYt5q66SxKJvSklcegnGs8DDJdzUu3LegT2MjwwNaSgk3encWYYFlY/6abS
T84T2FuW9XFgdjYN2YvmRiZBBnxnO3SZlnWPwKBB+gyNs/Uj49uqWyQQTc0ma4ynJs9ukCJ+oKgH
R7jum006+IHXal96e3wGjfkVIv/YEyNJU1dP23ZrmMh5sgrf1wy2QvC4F1PQr4xy7AEYmgOZcIic
O83FKqLPLyId78aqGaguUzEv+LoZv0Kn0XjQy/GhzjVswEZYYtOPj5k4kTb01JczzTLDQ4uR3a6p
DfebZMKNZiRfmyUeN9qSEL/lZd+r/CGL8OxHOHoHrMt8xj4bgLthFYDsgBiHLh/WzDGChKFpF8Jc
im1iz29tkd1qhH5umD0SI7M+5clT7XwTs3M3gfq46fkRlrqan6AFHWHTZTv/zcuSs1bD6wWj/Qwr
6AEMEwkUOJmnBPyzIMTFmxv3pFtIbDSKUK2+uMDV4o+DOXnHuO3vyA6sz7U7PleeRfU3J8RztbP9
6FLIsDs6KhxMbuqEqyyp/qlADBk4ZgdIyMtuHeId93q7ra35seM5ccQHdDFHnQQlN3S28Vi+Fl79
mvHk35TixXKzT3WG8T8bIccbLo7dsvy2jDjFiZcooBFkBCI1FiZw6sFQbed93VdkYzhPa0HwX2yh
5q8nnk0i6JwCz24UPjh2dzHKi6tFSaAn9tPq4rSmiGevCMZssyU/GhqNWTE0ori7NXszu3tfdE5i
AXvkKxaSdtcB2OCCnpZXkn6Q+0FG9/ofQwYGKfOo16x5k6CzLj7WNYfI4JFEi3qrr/AjTay4fYxG
sHTjMiBIVnoAH8lZJbddEHCRCPN7MwJWotkY+G18Cm0yj1tRCnSQxoo0gNKtWnvfpzU6hVAs72jU
1IJcCewacrOTa/JmvJst7/XXiyny9wZIJEJAkk3/XtfW2g6KgQ769bXfPq6QDORa9NRXreFmnnoa
OchA1RYjvd7c6UlKg9qoJJcxJFO3KeD2UFv0qXnGI9rJ5JsrYFnWA87iI+OTPVPBGG5vvMV45B9J
xwaL4cvI81qasqKVIYVag/b5sCw8x993qf1MYS/JnLj7979P5JvUny08S4IVVBZtY5qihkeTtAZz
U6yQ09pE8dLkPiEX6k/UooQneorE4X2Peqf6K0yHyGsTBirc3PTrO6+fBAqDV9QfIS17ItOWlOSW
s9seqw/dYIf7rEys56nQkJQe6ol8WPr3bm6gw4k88/MESmId9I3fJN6hASfyoHchU7t+ts4FTeah
IZcLENHztCzt3YCP9Ojo5cWRPfmhb6JNW5dgQbotpLUN5bf16xyPVCsD31gzKPASsAV9xJ6b9LIW
oXU7L+NzkWjVrhzBYYSIGgI6bt5N6xrN0Yiqj52nEcMroyLretj1aQ3fO0kRJdMWXl9n3UejtCBz
CNfX1sRcZBMBY0LVXjXQkTNRwxdimE+ZAWa4XruvTae7R600u2OxVG/WjESlt5v4GNP7+5hAji4c
Nzv2iebsag2psuZFn5tl+FHGQ/fkiLB6MEZ3a3rjztX64Xkth+SGsLaHISRs0CFh4ZMzZztATE+U
62kYdk67q2Mn3XUgbcY+pqkXNd5N5vPA7WiIxnRQ5vZixI8tZxdTYuYU9Ng6wnwZ1IOUIFMLfQ3z
wA2XcY1kSfLsLEm2c0DcKUuwqqBjjQGAp7Y9qMWSjTcrTJ7yearFmoT340jXSjlRr15egKZS7WkN
8GRG8BJWJw0prlT95umNM8tqXSZ9YeuQOExGKAO0svWvFqG0lqXK1vK+vdTCONTDAgy6MtatIfW1
agGiw0OwwRmKzldadGYcFI60UtRS0aCkHkrEoNbUvvdNSOUvIPk0Ktl8hilNHYtycCx4ORLGCtjo
sHck0uihXoUXToS5Yc5wRCSs0IGUBrI5OeVSd6AWtm561CL/0SF4pv3JcUZvt0ifls2owFA2FOlK
Icilv8o39H82dWlhCaWZpVAWl1kKO66rsZz0qW1NmmFSXDGW8sc41Oelv4czkp+BOgU+mlxaaia8
NX2MyaaSdhs/xXijjis5C9wclSXblhadRnp15O00xr3DL1yTSvi3a1gdZeUa/sOdnuMKQpZR7ZR5
V9mP1UKdCO+bV19yM0DBqmeMqfK4K62LWigfvtpXFySyb8LWifbkB39Ux56c4uTXuaFfLYZa9xqS
mk7UhqhPInmDH9vfhNIqlUnTlPpF37UwvTRXDdJm9b5PyWVI/9QPNr6sUM683xdKxPK+qdbUvtX5
3FTYvrx+QsKhflN1uqm1rGidTQazYqvOsvfF+zn4fiIS4nUS0nM2KvtZlHv3eOxXQLJ/S5Byqbu2
VWFE7Zykny3H2KZURtdjd71GlQVOrTId4NZGLtv7gfvTyf1+DM3BZwTvDkd1bMZE+u+vV+513U7r
b25qdDt1YN4PkTpif+xzS5+M2Fzm7shLWF29V0WPOnZqW71iaHG4a2LxgjX174tXuRHVdkcnkafP
6BYnhn2bRFlX1SWjLqVYOrbU2vs+PdIPbmdYh1nZJEOTcTRJWW43HzqpN1LSH/Xa9Q/kvirqsTCQ
bBVAAOmQY+MCcP9Z+2OfJokbGmP3DUk1aMoTZg57YpOizSw9nz7mT0PdOKT8Xa2V0iO6YhZVhxAP
xy8pmdoslL1UHVFoVM6xS7XrJaguyUpZU6NI505pY1glliE6tsrEer3PXnzpblXrpnS8TtL7qi5J
R/phdemMVYfYUXZZ9Yc1FtoyLfDSSpNI2cCsvoIF1CV7BQ20TcjJC3Vwq/AYf8I1rtuk8NA9ywUD
T1DH1Gn+U7MFCI2dxdjT6+rTvfjn9mxL9ZbaVGtqoe7bal9IbT4sG58+9t+yrTxc61+CrusqmrDP
pR8RBJF1RNn8Y6+Gk1oVx6sn+nfPNJgBNDny684646Pjuy1aGcDfNyNDuAvmYe1trOs4fgv7jGau
/F6jzoms1t4X/7av1DTuou9/Ax2ZX+HfPmJmrrJDefZTfUyu3ocV6AxfMTn89rZ/e+8f+7IYSdUK
U4hSNP9X9SomxK/uZE/AMdlVzf3W6fDg6G3/XZ/k46jUuXysiAeQWowdP/f7PsD/iAYMoe1Fa7iH
ecrPxAgXBxORZo7zgrdFS8Kqeot68799jHrht/f4i7uzMY+V8svHrflJj3Fcqr+6ftz1b0dywTji
/Bq6iRhRva4WjvyHr6+OmJpEwYlCyogk+U08/msdRRdPN2g5nVMvu3GoyvY46lhAHM1FFhl7DAvK
8qCcmMqXcrVn1sqo0ld6drN++MOOGcXgNchZKF5bhCvQpLB3LChB0PZNKO6wOoe1QWWxSMLydtHC
9upDV77Yd3Osp4zLajv1yUubZaX63Tp3dS6r7bo3OYU86ZDxaM5N5vC9oEm9UxZS5T9XlmW1+atU
Xn70XFCtCxO8wJJ3nlFEJT9beLWWql3KVaoWUUoc31jkh9635/rYycGA8pYm8tHoEd9NFhmPQFU8
1ngwMNWTQk6RIlUe5hIOCyZ3xgr/WJfVWtcX8c3AiShvoDasAZswkZ2yVym/ulpDXBpYxKgde3nr
VY4rtdZSuIXrCvdIucfkrT1TNvVrXVNuT1ZOUQngKZxhSLOJvD+4SvBp2NYuisLXflyndYv/qrq6
ra5rwo7w5SLPN1d9p0rrniycq7WGL7ZP1+EubeAJ7Yy7UD5n36vmzhAPQRnC9KjloKIoBd9bGYcr
5vJi28QEHXlDWARpxzRuirU9aafOYc0n+K3KsrVo0UODjPvq2lMOLVs5tq5mrV7CmywYy360npRF
S1DPWrZqVXUyYLwuh3JIrxZ35cdS9iyOEc8Ftap2ijHWgqFt0GX8p0mr8FJIPp27f9+vLFt9VEbb
nlhFihQw3mZNe1Sfpkzzau19EUlZc693n8B+eTv1Qb+hEYBf8sNbQE3MdrSPvcVk7ByO0XDEWRrY
cgyuFo061WxyNknUPQqk4Qix5atEETE56JuvqqehzjbPL1ALq21bCYfj3hw4uOZXYzSIOoiWfKMq
9GoBZ2ES26KMflLsa3DQGBAXbDT8a9kkp0Y2M/xomm+EsFA7vG8XUYPyifaHamaoJk9Fh4r8GMSX
ZHLJxkaSEOTs2eU3GhZ0PXwEQCC6xhu1+X/sS4mz8Sf6q9PtaMiki7GYLkMos7eNHeMaCkWU8P2M
cMS1QBTaO9oHmNspsunQ3ceGA2fLr8qDWxYo89ai2QOBTnat8NYHvXhaRIm5w6eJUTcf6m71wMpW
z2jv8UEkdBB70/mMtjK+nZp421areBgGUmfz6FiH3h3D7fRuWIR5ngkx1FOXCyKKd5O+kFeqW9vc
Mx8QHYoXrL/ZKRvrEpS6+5TOjazC9LQwBJ3YjEIlGYLhsQ3XxyxckmMD3fCMsPN2NJ3wOKEy1qrJ
3ieRmIMVe8vgMv1YurQ5ypjtrTYhzPXnzjxZXX4h0wNuOPET+C45o53GGU79MBz9iAzdqLHtS+Su
tyk+PUrBy6eJBtR2csmUR3dJx01D2I8BGhGIMd1T2WrObWrS25drQ9b86ExiMeymq29NVNYMculH
ZaDQ4HLiG8CCRZrl0I7b0m50XLXorLUQXyeQn+SS5wWFT2bj0CW3a25hjzCt6pjmMbKStr2so3vP
7Wx6JvXEIwAmL6QpgpZmKaZDhB6Y5jjGGGTmlEGiLrBTkgJbtIDEUwy3hleK7VgPYwADPd0SPFUF
mufdmWVb7t0GUisp5idF9/TqR7vWnnPf7A8e8dh6TyGVNM5vdoLw2DemHaXWw4D+daOyFMmNKQLA
3DsrHL8DES2rBQrQOtWYqcxnuyzmu7DGGoEm+uMsjHjXpPAG58Gzb+p49XbpMHyp0JNshlLPySVx
PyypeHM6irjl+L2OaIvWq6DCTz7xnKxb0xnu4FAiAzfpebamoBKcp08NPowDgK5+H3YE+5X2LB47
i4flVObBCr4ahRwSQ48nBQhlzBQ99LecGKSRIvh2bgg5tTVjZ2m4kl2bGCNMDyZS/2q9jZZogIyf
DISiFtOpXgnEKWZcW1PyfcyPPZJ0fC/8N7T0hwBUuBkY522FXrowJmoYG0V1Z5rkK+EWnze1bWrE
PuvxBTY7QVrI7SlGV17QDzQzEq/50cvgMXjkoLWZYNKgrMByQ4ZvjYinOTIaKhDFITF7PI2lfght
3w/MKjeCkNwXs+n8YJaJM2Xn3aOwOfsIOG8brz+S9kHaeNa81TPNkko3++C/u3f/pe6dSaDF/6t7
9wxx90fX/fjxO+HBvL7rV+vO0/9CXUrH2ND/jM3wxV+mbpuuY3jYej2W/7TuTOcvx6OX4lkGZVF6
a3T1frXuTOsv3zMd36etZ3um71n/P4QHQxjkdvzeurMQxPp07Syhm+AifNlb/L115xJyocWTXZ5i
3ZXASkbBylU+WWZ/6sWLGnVVplGL7Sq8aYvlA9SgNNuoV9QCYRJyAjUOU9tqWPb+8vtQrRxGpDAD
dEHZLlLDG0UmEBEyvev2ddVDE05UYH8ondA5MlIgJJ7plyt902pNLQZVZRgGELlaY94rHM0VVKNW
p7Aiy1mtqmE2clOKhLpZGyAXCUN2mmTAzaWdGsuJuPqiDIFa9mLn6AoaFAcb24mhnpOdlu3mgp68
LpASbNYQQ+ZslPoOfwPh2TwIi67BVIhFOLV8Y5/F0VcwoiVNlvpjqwOl6DP3G6E7lvhcLE58WQwo
DfBBCSlbw2PMBGRbDBaOkTq/78X4MFkAZ/HpVluMyfRq8P4mQ7vJB8Kv4pGB4dCmB2FECRJ2FBzR
nJz73kUNOYSE5MWvdWueF8jFexrH8J+xDLgR3kOG4tIqc0gYAG8pcTQrHYXpYxaPxJTZNSaJmSnR
VCMLtD4JJ3/upn7dOaHPtDAnHrmc3a1eFI/YD7EcuvCqLa22957/wYMozTDY4HGoe68lTaa6bmds
xPiuF+HfLkQ0Ag7HzYrwCLl2Rx5IxbwAXTUUWK2hTN4f0kqsH7X4aerTzznTuzJZ142VE2YVCj3I
GC/TuRug0vnQjmMcu5MnaRF4J4zI/lC4unUUMmTJS+6zcLD2LhF+zJxB3+l5FxgeBXgyUO6srp6P
lqX/1MBBA3E2/Jsmrx/MrCWtI7uxIQPSpsLlsziIZWDg7mnStptoMawAfjNpVtr65CLR3cddSU6X
px2S3D9HPVVdbM/FZjDnz0ZSR1tiWvT9rHtoB0PnDTktBvjlLktnkPFNf8QfNG6YSX9JQiPZ60yp
1YWyfiDgtwgWbKiipG3KoMwK4gS7uxVb36LeWTaj6Wb0wzltwrQ+lUkJ6bggWg6R1LY3nBtakgdi
Vnwk8dOTL1rcVE3Y7afG4xEaLdiLzP0cE1IHXRXiwWgydCaFTYzJ3m4nRKXTtgZIfwtDoQjCR9+A
ueoBcvXGceu09gcjGd9yogUDcocf+54seV36iTCzI2OAgNkayyk2MeBn2NPCugECYKDDT7qnsp3A
g8zJtpoRo2q2HaRax4XYH0un7GhG52ScYZ/PcDhjrMqeW2GWO4rlZ7EeGwsbkjGQv5cV9tGpBMma
Ea5GC131LIWCnlm9cXaUm2iYkp1IHJMg5SoOygbxHIkVhrn4G85ilG3tKxW7iLbEQU3y9AKudlZa
Zx0c/dAvOMF6uktoMDECrgORvJTDmGntOi06JLjMcvoxWtW1BwfZ154T6LFqZaj68tpNvpQJ4bZe
5H+sKStSMk2S7tc46k74/grd+ZIR/7HX94ktgqkpvjidr1NQwVDrh6O3wW/A0ML9MdhufwQdRARJ
G+IqMqwqaLPuU85pdnTNsQN3vXKHYp6jlTgOsXPsOiI6av8OCR6Hh/SVkSQX3y4PqajqQ+z7XYDB
mYSAdspx8unfm4WY+PY1iwZE4JQxjtxACNHg0oiZxTRxee/If6Qi+m4dJ+yFLhKAUFqCNAgAc2s/
DML6ntvcUyOUEsn8MI9Jf0G5gX8d0f2p8z9gNY9eOtcO+YGS+bjq5Qmbv7R5O/s1hzkTG1qzWXAr
HkbA6cALN7af+YiexDcjYwsB+tdI27YJAe5zljDZKkEH5GMQxk9LFGoHI+bOOQoHpL+bBH2+i7qa
szFG/dbgWfAt54WgCK6DBBEANEFsRx6Dx4i6uxcRD6uVbrR3S7farRM0ISbV2yWUNWPQ6+fYwH8/
4YGfFhLCJ++HNXN7GZ0lPy4EEm7r04BkgBxHGkTk8ZReW7za1k+tAIaga6Rw9HlyCityGqr6p1dh
Pc/C8ai1+nCMYPPPBbG0s9YSuZeNpBMQRPBgx4SWll3QIcw7rTr3zeF73UTrEfLNC0WwEa4EHsus
m0pa7L6x46we98gGQVTouyhfTi6zLtIQWi0ctp6ud2AncAAbNClP5dIDZNaLEbHF21ozcM1MQq3D
lJ6i8WUcmy8mM6CNpQ9d0Awmep2M+oeflm8IrL/Oy74umFgN2nwPkQDXufBvMD4jrPfvhQufZCmz
nEzl8HNbiekkDUrGFOunsIgPto0m3+pLd5uba37UUP8cWnrak20J1Cpr8YDynLxr2wJkTmB04Vbd
KV4IgY57kHjzudO5JGF9hkEbp48Ls8ht99IWI4GpjEGIce1HdN8LQqB5JowPtAEWhyPVOeKDm222
mgQTwRnYVFn83GAm2a3GFB5yUXRAvLlpTNlPOxoprE4kWy7dgjZJDMap+0RVDN38clcPDO89etLO
mn/yhGXjBkWcJIWGkC5+lj6ZQr7dtphqGy8oeahE3XK/ZOtz63T9PnPS5XZEbcmwocEFY1pPESjv
lNirM2VYaE7dJQEeQaBI89KCxIRh71y0dE/5cj5oHeGFKVkg/dgQD1pxTWCzTw6O5Txpmn30cdow
VTOgqtQzDbowcKLinOri4pb2B66cV0Gmy01T1/OhzeIbX0oj1SJjIIHbx9u5qORtD1lVRuElnhg+
jAgLm7gCX01EABzv6oTNVtxUcmHGxhf602kgmHbOQ0l1NuOmvmLQiGmD46/yv1ANwbSJMZVYbfNA
iXrmXmc1xBsU9rMYSyzJ4fJZeFgAMGkwgY1tyZ8tjF3klV+ZZKIAVgLPTKNC3RfFk8jScU81ANig
E53wg5PiAqjWrZp96H8PmRHubD0kB8DHZU5zmUBJdD2Tpr39b/bOq7dxbGvTf2Uw9/Qwhw+YG4mK
zqHsKt8QrsQk5sxfP8/eqm653H0a58ADfMZgUAWCIiVZ2tph7bXewJzfrD2lug7b3lpL8reNoPXS
Hjyhb2uyZmFCuQCpXghncbrpBIgtnjaJ1dzmwAOCTIF/sqilyLMq5u9kKMpjqVlHYH1NavBO8ssH
6TAHFgGzVRKj/mAQWqfGnZ1AXVZEtUUWjdUoAKLM32wEXCVDCxL8BSNvY1vDdYy0jmOQtpQFMnK3
Dwa51yXz/+XgxePeMfR+M+JtH9oRxq9jdD0axbCH44Xl1tRWCF4jMVzgzCZritDnqzUK3Xd50847
I76fosewJo+s4h2JKgvFbdtrxQwb7Rwvi9cHVK3JZMEsG4N0D3pkmds6yhkTtDpIhMSEnn7A77Z8
OBbXJyLpdYdYG8kTC21JfWDeM1EFInYPKYhAP8nSFVyjH5WltKs0s6NdhQVG5VSJb1daAM4Zkn4b
95Wv4niBr29XsjCQtJfVuix4NpsAgB7BMmmA0GeQqIZ7l8Eh3Q7UAQ3dbtbYuvcRadihgaOJlAjy
Jo7ZbhMNuwiQDeu2tj+7YYOXOwkg0OsApuoDrhyFqtorx82e0aJqSMGCJRCFcoc4qs3oUmH+XPX3
WeL+GGLmiwhSSY54xwZTc/SXjE8j23o0yR7iStFJyxg9yHVMXozEfvFi8ryzRC2TaacZgsqP0WA3
BV5ZCw+Ps9dpfHBziaLMZ+LACAhUclEgIY/etbo+4HHQp4GyooIehOmwnNToZzsezjX0dPal+lC6
UOHC1gDaLjYRZkEi2W4sEnLYY3cQgolGVWeZewVy9vkD4jXhKlcFIagUvnpjeqtUFrrdWb9CB7Da
HovWhwIRvx75gBIK3C7z7lA/cvalOAzhN8D2024OUL3Sq/zRMDRKCOqseZsoDbcxAlVLJYzqJZyC
ZmOwcTOHCK+4Q/mFiMLDk4/JxjF9fKxqEqoqfNVsdv1wzD9VTLZrGzJVOfXncVzd90MERa9z+nNU
vZbT7MJg7xDYPSj7Jm5fiB4eD1WBm6zdnEM/gwScmGtAb6rA+sN2VhfgWCofMTpzj+DpBre6cdtY
HYQ6BwJBmR30PWQmGBjFE4iacXVgLj8OamhIt3qlo2MoICWQiBA6roFK22YBcwIHAiD/Bbat/bOT
UDYKSoFWVxXkYLrDxWFsmTpsxWNawTCIqhyj201wnG1pooB8zgK9AERnvBAUWRZv2FldxsEQ76cb
rES65dDydo4RPhRTaK/bpI3OcVq2d5DxCfkSdY8tW7b2AI2HWHYvI2dmwhMwC6uCyUNSuMqx0EXR
CtYxGn4dqM4woDJfNN5jFaNxItU+ZDefhLY+Ew/YR/uLE+vPUVoWy34qLxJdO7eRa8KPej6Hk04g
ZGmLuJxrH6ista9VQmrsFOuFKGilh34Xmc9Z7iFiXmS9X7k/sw6NNHlQVQHDDCzjdshm+qjYu5ph
8etwKLvHHs3ytSBNHq9XtorhVNSXK3kIbKeGPknyU1UhgBKko/Wk3UoAhgS8kLPTVgqVAMuYPQTB
EU8clbGnY8JDzEQCPrbB4yF15SIoZMOgISUBm61dR4dqXB6Uql+3T1Ce8fKd8ZSKq8w6nqU4WISI
EOxy1qF8kVpNvQrhuWHqBW/IwPnTx0is2zYVym9DzbbSrG5wzok2Ktbz27myBd0JNRpx73SQ1w4J
JUjs6coVNlq8ssiwQUmSuxywJv4CRQp88VY3M7wKscH6ZpJcWU4i2ZoU4DwXyCtdVUoYbiJbZWX2
nMBvK2qKed22YBZcFIrS4vMg6piTSXp5wGJgCYnhR0lW3/hSduQKshR9MfxNIzqz696eVE+k9Ekg
VkktItpNKjT15AGsL3Bn5L8MEKNMG6iWSZK8PCjzbWUo9k4ua6fLOuoZFmNoyix1r4rD3JUPeWt6
AEPAkE2x+RI0aYi7t44cmkOnSqhhrGb66DbMIHcgSHqe231WrLscWhPEkIqt+mENFXUXKgqG9d6a
OUBldcHRy4gy80YeMkX9qnbFvdU6Df7u2qfKMzoWzmAV1xDK0iQ+L2oLJIfelpu60YFsWuamgRvs
wHS6jOh5S1PDFcRINfNCTRw8KpPHlET8lzG/Ay2Vdy1QiLwI/cjR4hez71SETqwGtcrgNspr574s
CQ0wKSoj+JINZcGbwIuZV6PDd7TyNoHXU14uYfGA04UWPiLaYKf4JrVEEQ8Iw5xbDibqqcnGYESk
7rzWn2cVq6PU677kTYIdF//LxHhqygTTeD1QF+AGi/NUrWisEP/tBNJt56rjDjGTH213eIjUzNta
HVJAI3zvaGB7FkQAoec43s15/gJ7VPsGcX9PUuBpgi96Vx8Qh7CS3PT1UI9w2OmB5YbjVRlX36El
zX48s7WECeaQK0z68wEBPqvVnctebQvsMCZkGd3Bu4jLr9pwwCr+ejxk5h07EN2vIbauawwNzYgZ
sZjmcpcAFvfDUsOEMOx6yrTEE5OdUyMAbLRhd+vXVQ4DKajriwEh1YvQTO6s4WUao/RZxxWVzLq9
SkbjwfbsF/fpEGreFati6NeCixxZSEC2nr4bwYMuyiifLlqKIOtZ8SykyRrvIipSZNfxY1nWmeF7
KAzBpBn3JQxOhNhSDOyNn0j0zTvbSqBWE46wAXGV1aEJHop5IoqFOQ590Rwvqwa1JaO1ez9yh68H
9Luvrbx5ioCHLyUQT2LD4KE5PllL4kBRNVdEsXmK0wysc7MOjA7GgqcNWHUw/ae9PaNOiUtsoSQP
8hKx0LS/qQTfSR6mqev3yWDAldJn1ZeKSb3I30rFJIUShQf2LXW9hkLInFJBoAMeNLVYJyhFpWLm
rnv8OITNiwRrSUjPpNc37OqBaEq1SgnGLHX7UzsiLilxS/IgQZCuXa0LiNtQ+llxqgi1m2LayfuG
ABs0EjyRR8QKKE+WS1tvcFCRUF0JcpIHfWz8KaD7qipA8M6OwFxbZBD2MuihOvTr7KDhiZLm2qPc
6RRsa5ws0gDYajly2tQPNe27VkHbKuNsl/U2+A+79M71UMgK9CQMPdIqAdabvjnlybYM+fH68WAT
5XqgDkZ2lFW3YcCgihREzB/KzaghaNAHrebP5AsW5mj/QLhCw8nCPXcRoyH9J0AvQ4db9F0UJmiI
Dz2o0KRbJEH6gM89csYO2eNYz5AnD7TUL4vqOqn4W31lohtVWTehHgYr5JQwZZ+G4JLeSgkXYUZ2
PeiKrJSUEq87R9dui0BO3m8KSpihe4A+A3yH9NHge6WYasKbznBukt4ExJiG/qFCP8hJnLs0TH6S
1Eo3/N7Q19ZlhGfnYY4jwLz9pzTBWsqswtXkdikkRXIGNT/BolZg6cRTrmMTpOFxlnw6xMaPbsqx
tYsh2Qxh9MI+/roLsRrwUjI9aEauaw+5c5KLTI+45+BVugRgFyz4lVLN2IJLSBZkF/uVYQUj5cgR
lqCmM5e7E+j/mMZ25irzHajClKtFAc9amIN7kZqq7Xez8zVPvR3czousQutyZqzW3vxkDc4+SVc4
D6TXWB+Ro7PRFi2bqIIK5JckeX3+MsFNavPqTsxh83zeTVq6cbr5ftRAkhK8JqskJnvdoCByqIzy
Qk8zUptKol1TIfUzXaGDujGlYpK9mslUbuvDmnIGThZedWmTKz1QUBxVcrqDVwErF7aPdYalsmdt
9SyYYA9T2mznK62h6Gu4xqJqlXsS/ferKqD+Umqf+4a0rwhj8+FFZXeNTCd8o2yOP4dERXdNyddu
qoTseZuRcCYcjA/hPRuBBJ9Lip1kxaP7BhWIpRmw4gEVWeZl9mDr4aVDTAx+I7pEYxSSw2RWF06y
HAvsBE1b/+ZU7rx22sfcO9iLA/5slH4eLbPRVsgsmRvY8ZcDoiQLzw5SAr/yqoLrTWFByVgyNMSY
AmfXRJqOvZl2CS2ebBkySpgwA/4fnzq8AXeKNj24ENQ1G/2TkjmLVa0GJ2Xh+dSBtTBGBGNdrVx3
WA5ECvqNB8u+03UKAnHvoSASDqtZsy9tUnFNo1I2ycp6nzXYjKIIBNwA/IICgUyvtRVqLms1wPx1
ss3cn5SKRMBgrRQrRTpFg0kcUurJPMOjlvtD8drvhh7BiClK9GSKA4HxlzBCUCsMdhPES7KGIfX9
VBPSiCSwLIfksU1VGSNMDS21pdYMKwfMxoJAuqKxVCaVYO8q9bNVmz/HbzlVQoi6+aUyqdYF+uVP
efKNnWpE8q5NV6Dru7k9+Kqts2WD4RHDI5g9slamsh6zpnxoTDqIM99XluqyXzJ8MzTz8y5+hofI
SEPcBWGbz4k2DKQHDKyQ8LFP0rD2McPclylujyWe3v1ASgCJgZyly9D8gDRLja6VlUHe1T8XSdL7
SWp8Mlv9a2zk5apCt3MRzcVjnpEqB1QNpV2LzuuuLtbtOBIqk03EZ/yBSnhVY1sbMObKznwIYq/e
Bk5/kRXpQ2p25tJLsNq0e4KfzHPXUYIZrR7nL6FGab+0wPVHNVgBKidLrbpD9Gk7EPU0rTGs7fyA
CQMLFh4my7jczsh7Ch/hO1UN2nv8sZ6KyfuSpyW6ZVrkbXCQXDeRfQWj62eYgJGYhhBhsBIVMGTH
qBmh9JShpbdIQtwiGjfrGf3EHs0U7YHF+jlimsquG8gbe7C3VraBT61SWCjMaRDJWdiSxSFWvjZK
s7ECSJFaE64T6SIywshzawhXDvpjlvKNwY6IEIIZZj7C7FJ1NteI6WDXbmTnvcZIq5JPwDPUhV2X
xaZQKVY0ofbooPUJO8fdzW55EeYgPeJRJPBSQHxFfZF6c7sZDmtimusGlGSNti76GlHD21zO7O5o
iPS+Ko2fej1vqazx+Z3hy+C00NgRit5l1eEyeoDnxmx4bls5FaDKphk83qKPyuoyUIZFoxye4cIR
rMTtE0UEpPQNHTE9T90lWN1WFlw3c+5dZIGJQA7tNYJzBTI4c7YEhuGs51UJBGVRogflC1mKGqHT
1kHOYcwNKoNVse4P3rc2wDIqmkv7Ei+QXS8GVEOOKECFfuGhg1SVbAeskiHCOtHAnaNiw+RiCWxF
M7IHnbqGPZDqrFzb9Yc86FZsy+mF+bI7OM9kN79VQD3XJuTKcdg5mqc+xIVDOQgOJpagxAXGt3hq
z2HAqzvmGn8es52tCgaSE67c785Gw4R2ecihcCmJSBlhzZ0heB6p6jXKty9U2Kp13LbTguy95ZtK
cl8XKWZ4aLj2qBgv1JGCXc6Qhl055atDiTJEmqedbzfjg+kgYpnVydqtxtEHKn7nRKWKfH5bM7oi
JlXHLdZwX+PWxfXNcvZh7awhmkCpnSAjqITr1ZhtiX4/VwgkEgvayaLqkSWjwDkc8heMEayDcaWX
/Relq+NFbRXmDsLRch7QZwKSgF1mjhCDNbr2onObn8wxzrJSHcT+xv68DakujMwZG60n8xrN3crN
vK8FKSpnphQMuZdsj3tFLddGXobUYdGb+Pds2t6MNoGIcU8HKV0g8ZVvrp0eKrPWogUqEIhVjqi2
RL7mEvkqT494WLII1ZISTrl8ZecjQYmvnl8HOvVv7HhK+XJWPwKm0+nx7QR8sRDJBIS4HPyD4bW4
RnetzdpMFY+b8iBfe3p4/BCnv/fqrd88/fj3JuGCGWozUzVifUv5QgnNlOjJwUpAt8k/rdmRtsU6
GxZyqGPwDuLbCdV8jfTuN5Ji07ZrS1REC7fY5kTXqzKxvwFu3/b9U1zhriD0TKIpKq4cB25PlX9J
5mF6jpAYQGjPuXD1ztoq+kzGStCDvMEjGnp7mgt9iMplgwPW7llCLiXqVx4SyTOSp0cAsDyNdK+i
zCOwwY3qJPvMIt/bm7tCwJm4+Oq+fD9H4jblLalGIc/kwdYBGR7f6XjRnIkt7YLImTX49LzTxzq+
1+nx3z3n766ZSuvunGYjoaeWwJqirlagfTYZR2CqRD5LDLS8K8/ktdNDeU2+gTw7PfnNa988lM/L
umIgbuO3qEVx5E/PnyOq/ATKriQ1TULN5UWjxKCDqQhFYnkoxP34dF8+lnfsit1P5+4GUTqoO7o0
9WpOg8IB8ydP5S15sFBuVipld3r5mz8hHxoqwMr/j0L7t1Botqcjp/CvNSSepiKL8/A3DNrxNb8w
aJpqnqkW2nYmQg36UQjiD/kITeMWUDJDIMkMB7hbXtRt9L//p2mdgQgzyYl4tmqCWtL/hKCZqjAZ
cqBCuIbK/K4Z/wkETeDLXktHuKqlgo3zLE03+TsGH+E1/kyb9SatvWq4MqrPUbt0gMpXyjoHfGXe
kPl91TJ/I1VhAJz7x78m7r8SqqhCQy3Hgb8WXE4/yQrbj8Xow84IbpHqF7CDJ8js4aWxKR6IBMzP
5Sr+AeBjRzWhW9RsppcAox+1C4ykdyTXiiXG2bOyQuy2OP/nj6qBvnv7YTUXUXVNNwwTRpSlvjFf
mrRGO4Ai1i4dNG4X0upP2i95uGXCoRGElB6Po2XJxmNh5A9OM4+7IxZPgu8knEieoT8GqXVEGTVC
Z9KvTIzhdSFpJA+9NifrwFSfJaxdETB3Q5uHZZZQAJDX8gCjIzZkoH8TYKlpjAA9/u39Ggl21CiE
KZA8uNLBOZ8p5ZoaIoHHpU8yCuWCJx+fFskSrFuOF8GRWGBb4IALrYzZD1NgOR0kpWNyEhs6e3El
TXLkIasDbVNa4fZ0qUYdHDVsR0tJwo2UXQSeUZpNdo5g+XRdyT5qdDBWlIRIZ2ArSnn0lbOfLUmS
8oIky8xmz2J5AOU9uHWwMfCSlZPfiRQjz5D4+TXTNmgytpq+k/N/RrzN9kHwFuRBrgLYWZX+oMYg
cyRVVKT5Xq11cpEqTKwdDmPwVB2qbVtBVZY0JERw4fha4G9iGETyUjsr7L+o/9koKsRfqN6h29Sm
PymoVzg+8EhekofTQ61KPluwtIixQYPIrytJHUkbjvNSfnPJ0nDrEOVNSlOnbynPjn6G8lR103Kd
zcn96RuyN4KaIR87kt2qwkIqI6VZyRAOoyUAo6cvL88QuzxsGQ5H50Kpo3SkZlRFv+nNeYfcBpst
x3qU9w4xhfMGN91eR5/UVhrl6LKHVgZ/GsvbcO12xePxIWkUSFebkzOlPJO9Q8f7bDuY5NUEF0he
4heH4+zR549WiOSMMKUMDh3o0ahVFi6chuUYKs6+9SpyT2zOfSWqwP4hwTXsh8HhNMzhkcQzEjKj
KNWT+hyhIDnUYfN5K3lHstv2orh9PJu728wiPfaqv5aSwio/VFMU7roJ6kv5aaTN0/FziQ8nobQn
A9VAcvkQuIFzTc0ncJkqsoKeIx/KwyhunB6+ecrBLLGowMaAnSShOaqR0LlwTgLkQiFjY3vFhi0S
fFhxl71evX/zkCqVvgBtRiIBhrjfCDdvwwh0bSVfYmv4Q5eH7vPp7eWZMGPedpiny0d11DDqxikB
m8BvQz2fwpE4yDN5bZJMvxxkGMonaAzJi7PWhQuLJN/qePvVM1v1h9Ir2S4RcxbcCsxkxdloJmX9
WZ5OoO9BDYur8lC51kvEkrFqJAPvdEO+ujpdPL2bfA7YSTQa8ZfzZcunfza/bSKEjbrNXSd4htWR
cijYh6ElpihNcBLhMywG+dUcwViU31cedMFn9CA2Hu+akk4ZSSbl8X7ETj+GGFkIhqQNVTIQlEnx
JsfnymfJx4UgcJ4eyjN57fh2r15DgTPDMgC0geByGpA6R0nv/Lu3OV3TJU1UhzDqCOaoAbIkElxS
d4BVigjCi3xESgTPXNFfD4KFKq8Ngiwrz06Ht9ckL9YWXFeF1sgk/VU+J4cSO4kv/7evlS873Snk
606P5dnbPyU+4ela2JmR6tEMk94va1X/WQjbOFlRMWBqO2MJri1XP5tBbK0kDVseJM++QojKOQDA
LDe9rtJFQ9ggc6FA14tratTthAWewDrJg2upd5RG6rXUiTgdZFHl9FCe5VD5G5FdmsT2lTReAlMk
GZeJWOZyYAQqNWm9w/y0I9snOrc8AAb6dfb2mlj1aig1zFcHGIaJE6ir3Awh7A5o+XdTpS8ba94m
wFfXumfu3ANuFWndPtMcPUlc9SKxAW3ECJdTE91batajjdffm9dmmqbHvy755EdJgQo4BZhGLGvc
EdH9GLmxRY2a6GRROs/juF3pQrVFFsh6EqqEbHLHKPansnRGVGuxAwxn350KUp2Y+pX9N9k2VCvy
YlvkeJI3+pWsJslWkhWm1GmuE29OsPiiDJYN1s9OsL86NCKm0UWGJcIjygnR/WqmrYeVFfqyMJ4/
RQLtITUBpBKA53Skf/oyuIsLUGDymugO2FsctvWY8IEbZfZ2g34xaCwhTeU0ZMPTW7gZjy2xLvSu
dB8P1KDhEPcNAhpWCDjKCvW9phja8TCb3bVn2WzkW8wS0sK9Kl3gc/oMlhHd7mTKABaUd7FGgFNo
Tu1bZOiADju3iVmXS70dNV+18HSTBzHZ7r1s/PXweAN58mUqpBciYXYiD8ceIE9jm3K0mw79MobI
xG5DuXIiB8vaBjBIHZmUYAccsXS0j9q52fXuEF63I2gRa0iJl3XiVoROr8FOjptSYui0TPvZjGq2
khR+eZDiDSdafw7yf4OcPIYK5vdy1G7yA9Cq1FVgUIqzKsnQbaZ66EekX/cZ3wBkxww9+NVjT2Wy
g9kqLqckMI/3BEO8R2Sf2tQfl+Qzju+BvDzIani5iFeFgNIbsQhV4oDME0ot8hQ1qA6AX9/6jtnh
C6QC/+ZF4llliiiFfJI8G8XKJc9ON+Tzji+BBvf9IAQy5DWnqrwNSWJEzlBAJS3d7dVZyKLKx3R2
DTVYBEaJ2eCmi9uOYnK7rC8wRrB28pK8GYFJEfKr7b5Q0nDZYzwNkwQ1dMdVVzgZuru8s24QoDLX
9BSWdD3aHagXbgY7TFWcR8W1FqdbN4RDXhKZy0tWpim+agAmacUzTjdOD4drODSeScpq1ZO/H1Yu
dngscOiVbjS3v0I8NVm3xjnqt5a7Gp7yH66WXQ5I3bE6bhrffjhcse24U1aBp0cLZM3vQLRH46ZN
MNBYoCpU2bhG+VN9R0K4jq/ELinxkxCLw8dOf+lJwUbp5gDfWF9F6aOZXGvJBuQeolKIWTvJBg35
hAK+du5SU1YCxvdFnlxV40U3go1eBIijB+etssNM3LZuQ3UxeD76xSmEuwnAJJxsvtfa3ucXaDLP
rNhL8m+hX62yn4I92246pLqUZ/RIcY4b7ltnh9w18ofXEz426RN4bUq/4EU+2eGi+gqgmzpErwP1
WIG9N0m+QJNdUDhqlTXQEtPYOOraznZdiSrDOm3Rc7t2qf59qpObRv16uIR7sbiAgfniLpIrSIkM
0WW8RPtsj0jP83QBhvcnUvYvTbFAzd9XbkhsN+Rtn70Nons7/TvSHqthl35W/fKx8l0fvUM8bK6N
LY7qC7goN84KxzL7hk0n0MGd62eX2rb8itBb1F5psIfLFWgJNPYCZUfFzb4wer/s1hT8htYvlEXg
f20WxjVG3OuZwvfSXAE8vAp/TN+jx/JncUFBlJ3/sl5lnzHEstlmf2rxU7jSH5rPpv+j3c7nO5KN
Oz5VvJk38ZIPTEy6L272xrh1NmCzJ5MS4Ar/zkSomS2MTZ6t7Opzm2xjuEXhSq/8WnC/tsEaIWyq
g5sMkJHnLO37+eCb7VL9bha3EXXvL2GxVlQqOz4m8SNcinoJvAuKqEFF1FkkJAfGPWBTVMRQBii1
dqHWz/X5hXMLmOk239nL/N4e90hweat4pw2+Ejzh91OEm3laMUPituh86tZzcBFtvVvdzy/D9fiM
/FvzXb/AQyHDV9Pbor1Xjv50f0h9FJXacdt6qyFAugzU151ZLPIXo4Qds/6CamOi32JhWhZXw1r9
VirQv1eYC6isECryN4vpq/PdQW8SUz7Q5s7CgTNCKEym+RrjtvQRy8Fz6wEQhHKurUu/eLK+4/aw
EIZm9KSL4A5xQOdLjx0lgpnPXusrhrhpnpvmtn+eHjzK4ZCwLoi9bg/P2g/BaQXM/9Wj6L3vX1R6
ZXWhIQC56eE6+CWI/92BGIXSDqhOAOEUa6DZPOVUBcD8LJxH+2t/m924n6vdeJmp4Aup2Fww/JV+
5wb+gDnEIqO+/D1c1j88ho+GQ8IyKHycCA/Fmoo0n5C3Pwxs+pfapbE3bpGfGEf0pSgdLuIf6uXw
onw73OCWtGST9qB/Dr+nDziOCFe6bmkvkMm+Sp+qp+JcvU3Jgq9RxDmHLGdfFVsIIvNnRNWvHqc7
617ZGjfJD7iDTrgEbWP56k+sLzF1XherCrXhaVN/ajf9rb41zzHNpcTyqEd+/wIHBYFUH6TDSvms
FktnDXpv0fndQzxgWbLQluwKElhfGFlqfivkrgCML5Tb/jnb1RDePL7ignKiegGeYxM+obSXLsL7
IvD56sUKEAmKkOx+hwVSd2t3m996XxC6exxXiG1s0+dsQ8mbaqB7bTQLtVl5SyZNP9znkEZwjFkG
i+KC4ZasSdJh0UqSjH54QV1PW5D62oMnYOTryWa+SiJMP9fWZrz9FmzDC3ae23w7M1AR/nBv4Crv
BmYeymzoKjADop0KKcuv7mnTXXuOEGTq68USQOMEgJjv0GMl6SM+Ud54n8n3Ax2D1V0Za9SFDHq+
vqiunG1gLQFJNJuA9M4GW7FltUm+DJdF/Ym9V6IsQ94RSOATdigFfQ/W0gUw4111Eayzvf1o8pk3
CnqzY7pEDH/pnKPzXm4N1hSYKr6wjlnnQBSS1Y/pOr3wXsyb9BM2bpvoa64tLbwpsmF5Wv7cvCLh
I5dIg2kj6w/tluTRXjUdvPeM4EpzkS9qxQ6HmmaxN8XeqBvIl8fo1a5i3f1s4xHQWFvTHnQ0WgXD
hgzYXsr8yDOpyCPPBgurk+3xFCMWdZUc+vPUbJKNFPI5igL961cbaUUU04BCdlrM/IrOXqZt0Zy7
zs+oyB0gS8IvuPvzkNS4KwN+BU8mzuSNpimflQITP6VyqwUGDCZqkvM6SlNYM2SuXCy9l/OM3Prx
dFTJPTYWaGzHNhtz1UQEnEMVFEtE90ZcgBygOUhcJsy75CCQUeQxGAFBdsD1Kk2nrV2LepSaU3/y
XAD68qyNxKbg9LguxO4jUs/t3oQXdICdpwv2sCoOUrZJnp2uaV4/bGD53gS4zOI01yztiR+Y7Qnp
JAyYS58yPyDN8DoUIFsExolBbIyZkwi2gFRaOQrHp9ZVNeGwJCt3p8OxhicyDvIalChaqVevZZbt
pIJfly5T7umiaTcABeIaV18h/WXDsVXN2dzKdHArEL3y7ChPlOrqNou8pWZr9wec2+DmkpoqRyDO
U8kyAZsCdQt0nNemwXzcPaKQMOwGnFQUFBM3pwSS6ubdcgIezWCMuwweHKDfbCYTY7Q1szpgtYNQ
SLe7PvZHC1FG+VBFGnfpEip5ffDgCIpFJCHv0aw9lNhsrqkBjHvqAKipaKOxMcC+h7P4hWvTesqm
Ei0nYaC4lKRtE84vzjlu6aOMzk5F/HKnw+la36vACYMLyQnX4O8SKkF58AEvPahNc+Ww6xGiudte
JOJkik5UQZaWYDZIGSCzEXpRx+TxKZms6/2zBZ9woSoAP5RiNGC+oOY5VREza/V1wolCwPqglBSN
8dQ3rsbOjYMKjA8Bj27VgDFbybSq/IHl4fTQbYt4b2JrIUX75M8rJaWUydHINFYe3DKhsThNLklt
WeA7HkQ22ZL1PbTd/MyLCEkq4YAli+Iywyqr58fHwH2z1f9bxbj/9W38L8TL/Zf2ZSWLbLfdj3q6
+9F0h7b5Q+pc3JWa5g+ItrZxO/2nT/rnN/ofP/6d8p5mOtTPfi/vyQ8lP8w/vcfhhc/cff9Brc48
M1wPjQlTc3UNIjtKEocih9oubyuaZqJC4RmOaupUAQz9qEn/qpH+VTP88zc8tuc/P+efvsGxgaSC
PGIm72wEwzlDpsu2idk9U1TNKCT+3gjema05uuOplu7gkv7f1Qjfii5vRWcM4yJ/XbVl7vv32uDN
O5w6guGd4V5p2bZjouhhGBaN+roNPI+iLkVb3dMctN+o7r4e9v80Hv75R/6/1xH42PxuvxW7/9PR
gEKK7hk6EFCQftDcbYbX60bQqHnbNn4JNnM3PUL7cI2ga5pHYfpdrcCc4DomTlrMCH/U71+3gmud
oUWNioz3q6cc+94HmhOoe7x3YjT0M4efWrdVl6MFVOH3ruDaZ66pGoYOjPWX1M8HagDsPo9z1Gkx
+0/HgqmdWY4FHN8A8CvBGr83gEMDSemhj/ftNVxNADy8axCwJoi5XndN+AGa6ok5/80g0F2HZdG0
HYGL+W9bE16+A+HxY9Ca8bf29ZrA2H1vI9jmmWaadAKG+t81gmbpZ6yKdA9mzY85H4qJ6p1dwTSQ
1LIophgWMimsfbzh667giJGCFhf0u6PJzodbFTQgUu9sBJZGF4kvZjtbs0VfYNJ/3QgevkA4Alks
jK6tMW6Of/ADzYm6QXzz3lbwzoiRwJpp2KB4mCax1r5uBVyMCJctIGkgmN2PuDDYAtf2vpnRBcPn
8gVNjYjR+2uQpFpnlukA66bBgfqJnsIf/FA9wdaPH+ody6NzxtRvqEAYLc89box+6wmqekaQTDCJ
Dp/lCrG9D9YKLgJu7+0KbApwdrFciyGhI/7+ZuPkWLQB8RMAUhd3cEvE0x+rKzCb6e9uBRdLNBzU
PAJGgLKOiD1fdwXPZY/N5onpx3Vd+wPuGjzNeG+oYDArsDI6Dt5wTA5yf/i6ERyH/aOtu/QRoipT
/4BbJ8vW37trAN/seiQS2BuJPfJfB4Rz5houCRfMc22sVj7e3KhpqgFe+10rhO6eWayAoI8x98P8
QfzWr/uCKzwEiZl1vAf/cB78WNOCYevqezdQjIhfO8e3+SRXJZ1kOH+0juwlH+v7azgyvneFZAfN
PkyMeGYElb008+xvvcBgBYU4gM/kR+0FlmG/uxXYR2qnrcFfZwR6CQsHM6Jqs72AM/HhlkhDWoO+
a0bQRAKVSIFsCuKTpiom2td9gX2D2G6bHlpADtPjBwwU2Pi9d0ZgdYCpopmnzcHrNnA9NttEktYf
CacPFyzpyHC9d21gH8niz76ALCr0oL/kVZCuPqOnCC0bYmvEGo+79w+0e+BHct/dCt4ZyVPCBFWw
c467g9/6gn3GDppZk5y2K4lSH21WEDbD744ZDWJGw6M/8FOLye9NYoV1koIM9zTNcnT9j2noQ/UF
z313ekk/QwkaqXcclzUROr9pBc+gMoN8IIEZmTj7A6ZbPQK5d4aMBsRAhrvqWiyBYlv9JrHiaXQF
SpSn0sxHGxBMjsK7+l3LpFggmPk8y2AF9IieiD5eTwsOxViHJlL5RyLnA+4kNRId750W4I/CHqXM
hmO5rpuS3Pi6FWzvTGffbjJqcEcgI/nxFkqNmO+dfYHtA78ws7+JQyeV178UZNlEUXh4FS98uBGh
sst7fyt4og5jsWV2ZWT4ZkTYZ45KfM0q8qtw/7E2Unh3vLsnmDbjwRNEZ5caxDFp8Ho8eFRpRA1G
5BpZIz/eAqETxr13gTD1MxAYzAi2JRdJsU963QgUYWzo4FRkLbKuHzGzoot68juHA0VZcmi6J0NG
ybl/0wY0DlEjSUiLms+v/O4Hipd0SgbvnhgpPJOdocykYppyzCS+bgX2UWIU/AlY+oDLg0k18b09
gdjZQHDIBppFjfoviyQZnDNYxxqZXaYNirgfcJFkPn9vK5BVZrBTijNFRvEvpVmqTyShWIxtso2i
TH8cgB9pROjur5TPO2pRFKCpRxok3/meos7y+9wIdovYmgLFKSn9sVbJX8ZX74qdDQtADl+RrDsH
Ad76vREA7IDSAOf3Yav07CDePy3oTAse70TWleEvCwyvJ0cqckyNBGZE1p6o2X24dCOZUO+9wQJ9
AYMz6rOsNrIa9XZLTVL2DwWaDxguGQjJvnNiFC2AF6XDTtLSKLm9ha85JBup2ko4y7FM9bFmBHrB
u0uS7KaBKFjEzujXixXwbQGCQIIEpAXMEZSbAPLJRv9Ai4NIsr076UzClQ5FSOjqx/3y7/MiSZcz
2poNhv3nPvNj9QUsC/8iY/UfoxmZF8k3A1IDvGs7sszyel5keSRcEr2EbKuoTx+j1I/UF+gM74Yv
aeAxDBcnNdZHUZnlW75uBQIFg5HgOcQKEtBx7HwfqRVQCn43gIlvqVNmUlWQO79C49etIFHejJYP
upsGj/urd74jYkTWDaQG//i1/6b+ALjXpqE9MArusSD34aZGgbV55yIJ0J00K/vkI2DxL2V6D4Qz
zQP9RYJbhb/pB5sZLVdU1d8VN5v/h7Wz7W0aBuL4V4n4BhQkXjEJdRLdYAPBGOLlNfEaq26M7HRd
+fScn9pc2mmT/nnbpD87juOHu/ufOZCNd4k8RfLAkFP8ia8hbiTD3DA7rChf2wqvGDgOkipO4GOa
KKbSyp+TUz13Q9GXnF7PAqKgEgoCGXHj3f6vSmUftVYXIpY6RiwOLpYIxlhO/nt+wNOiRVnlqcqP
C60cubrdxwv7XM1b2rAg65OhJW1IBnKHiLJjTT6+EfUcvP8XwH494gZTPcx1+p/tJDgqcXDwmjpP
vlQxvMYUyIyS52T0g3WdFrXm75w3QzDbGuuosYUUav0hBt3iZD4yuu51ve0FPEo9UPilMrQjp4bk
FCAKk7M0obIP1dya7WYpmz3FHqKlcEoGpxvxPnMkG0r+rKxbySrn6CiUvOAW13rY4rwkC7YbFHzV
UCs6YFaKwlxjdGe1/CJTXAyM7hpNo1EkxVnAZLuT3eJ9dNmj2C+nY1MKJYbBDNjW633pBnHYS4Im
FP3Vbjm76riZk/ceZd+Q7sTokT3BONftDXXNsDnYth8cizjae6rbrVd9L/p09lfBfF23ekVSqJv0
mTia5wJve9Gzs68RZ3vPp6hzwj8xNmXXzRR0y4cAlNcXF2fJXQ6jbdePOvfsbfQxoORbtXQ0Wj1x
KEow3OPoR5LzVtYp4eBdtaANH0Kk5bTO/BBoNQX/WjmvxEiVo2CmgN+oJ12LaYzhIf5wCvgf69aF
FLtgsr3D6JABvZqTszxTyo8zGXWnKeCSOOXrGB8kTSj+W6tliyczLIxdG16RyF1NtvPDaM4eOM6F
EL2rKPi76vhgWvNIo23CLMlEUPyP1jaquvInc1uKEkDxP/lUpvMdMQduTlPAaUfMJmsUf8etr7xX
YkmR3YQ4+0nuKvl44WBaRbm/emoLJYwpHMQWbJUo9l65Dc9sBRTJyQQIkzXvbEbd+13SPKDo38Tz
Trfq5afJvpZgr4LhyvfV/bnKJ9kOzNe+th1nsC1VjW2eDI4w+/kjN57P+XO0twlL00FUK34d2M5e
vIEtYMGEVRtF7uI/AAAA//8=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4">
  <a:schemeClr val="accent1"/>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C$15" horiz="1" max="11" page="10" val="11"/>
</file>

<file path=xl/ctrlProps/ctrlProp2.xml><?xml version="1.0" encoding="utf-8"?>
<formControlPr xmlns="http://schemas.microsoft.com/office/spreadsheetml/2009/9/main" objectType="Scroll" dx="22" fmlaLink="$C$16" horiz="1" max="12" min="1" page="10" val="7"/>
</file>

<file path=xl/ctrlProps/ctrlProp3.xml><?xml version="1.0" encoding="utf-8"?>
<formControlPr xmlns="http://schemas.microsoft.com/office/spreadsheetml/2009/9/main" objectType="Radio" firstButton="1" fmlaLink="$B$18"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checked="Checked"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CheckBox" checked="Checked" fmlaLink="$P$19" lockText="1" noThreeD="1"/>
</file>

<file path=xl/ctrlProps/ctrlProp8.xml><?xml version="1.0" encoding="utf-8"?>
<formControlPr xmlns="http://schemas.microsoft.com/office/spreadsheetml/2009/9/main" objectType="CheckBox" checked="Checked" fmlaLink="$P$20" lockText="1" noThreeD="1"/>
</file>

<file path=xl/ctrlProps/ctrlProp9.xml><?xml version="1.0" encoding="utf-8"?>
<formControlPr xmlns="http://schemas.microsoft.com/office/spreadsheetml/2009/9/main" objectType="CheckBox" fmlaLink="$P$21" lockText="1" noThreeD="1"/>
</file>

<file path=xl/ctrlProps/ctrlProp10.xml><?xml version="1.0" encoding="utf-8"?>
<formControlPr xmlns="http://schemas.microsoft.com/office/spreadsheetml/2009/9/main" objectType="CheckBox" fmlaLink="$P$22"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10.xml.rels><?xml version="1.0" encoding="UTF-8" standalone="yes"?>
<Relationships xmlns="http://schemas.openxmlformats.org/package/2006/relationships"><Relationship Id="rId2" Type="http://schemas.microsoft.com/office/2014/relationships/chartEx" Target="../charts/chartEx7.xml"/><Relationship Id="rId1" Type="http://schemas.microsoft.com/office/2014/relationships/chartEx" Target="../charts/chartEx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4.xml.rels><?xml version="1.0" encoding="UTF-8" standalone="yes"?>
<Relationships xmlns="http://schemas.openxmlformats.org/package/2006/relationships"><Relationship Id="rId2" Type="http://schemas.microsoft.com/office/2014/relationships/chartEx" Target="../charts/chartEx8.xml"/><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1.xml"/><Relationship Id="rId1" Type="http://schemas.openxmlformats.org/officeDocument/2006/relationships/chart" Target="../charts/chart20.xml"/><Relationship Id="rId4"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5.xml"/></Relationships>
</file>

<file path=xl/drawings/drawing1.xml><?xml version="1.0" encoding="utf-8"?>
<xdr:wsDr xmlns:xdr="http://schemas.openxmlformats.org/drawingml/2006/spreadsheetDrawing" xmlns:a="http://schemas.openxmlformats.org/drawingml/2006/main">
  <xdr:twoCellAnchor>
    <xdr:from>
      <xdr:col>8</xdr:col>
      <xdr:colOff>466725</xdr:colOff>
      <xdr:row>0</xdr:row>
      <xdr:rowOff>100012</xdr:rowOff>
    </xdr:from>
    <xdr:to>
      <xdr:col>16</xdr:col>
      <xdr:colOff>161925</xdr:colOff>
      <xdr:row>13</xdr:row>
      <xdr:rowOff>176212</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476250</xdr:colOff>
      <xdr:row>14</xdr:row>
      <xdr:rowOff>85725</xdr:rowOff>
    </xdr:from>
    <xdr:to>
      <xdr:col>16</xdr:col>
      <xdr:colOff>171450</xdr:colOff>
      <xdr:row>28</xdr:row>
      <xdr:rowOff>161925</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7</xdr:row>
      <xdr:rowOff>109537</xdr:rowOff>
    </xdr:from>
    <xdr:to>
      <xdr:col>6</xdr:col>
      <xdr:colOff>266700</xdr:colOff>
      <xdr:row>20</xdr:row>
      <xdr:rowOff>95250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333374</xdr:colOff>
      <xdr:row>7</xdr:row>
      <xdr:rowOff>119062</xdr:rowOff>
    </xdr:from>
    <xdr:to>
      <xdr:col>14</xdr:col>
      <xdr:colOff>57149</xdr:colOff>
      <xdr:row>20</xdr:row>
      <xdr:rowOff>104775</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109008</xdr:colOff>
      <xdr:row>7</xdr:row>
      <xdr:rowOff>123295</xdr:rowOff>
    </xdr:from>
    <xdr:to>
      <xdr:col>21</xdr:col>
      <xdr:colOff>74083</xdr:colOff>
      <xdr:row>20</xdr:row>
      <xdr:rowOff>84667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28575</xdr:colOff>
      <xdr:row>1</xdr:row>
      <xdr:rowOff>133350</xdr:rowOff>
    </xdr:from>
    <xdr:to>
      <xdr:col>14</xdr:col>
      <xdr:colOff>390525</xdr:colOff>
      <xdr:row>16</xdr:row>
      <xdr:rowOff>19050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44315" y="316230"/>
              <a:ext cx="6457950"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581024</xdr:colOff>
      <xdr:row>1</xdr:row>
      <xdr:rowOff>123825</xdr:rowOff>
    </xdr:from>
    <xdr:to>
      <xdr:col>24</xdr:col>
      <xdr:colOff>171449</xdr:colOff>
      <xdr:row>16</xdr:row>
      <xdr:rowOff>9525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692764" y="306705"/>
              <a:ext cx="5686425" cy="262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609599</xdr:colOff>
      <xdr:row>0</xdr:row>
      <xdr:rowOff>190499</xdr:rowOff>
    </xdr:from>
    <xdr:to>
      <xdr:col>15</xdr:col>
      <xdr:colOff>600074</xdr:colOff>
      <xdr:row>20</xdr:row>
      <xdr:rowOff>47625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114299</xdr:colOff>
      <xdr:row>7</xdr:row>
      <xdr:rowOff>80961</xdr:rowOff>
    </xdr:from>
    <xdr:to>
      <xdr:col>8</xdr:col>
      <xdr:colOff>561974</xdr:colOff>
      <xdr:row>21</xdr:row>
      <xdr:rowOff>161924</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12</xdr:col>
      <xdr:colOff>438151</xdr:colOff>
      <xdr:row>0</xdr:row>
      <xdr:rowOff>95249</xdr:rowOff>
    </xdr:from>
    <xdr:to>
      <xdr:col>18</xdr:col>
      <xdr:colOff>76201</xdr:colOff>
      <xdr:row>15</xdr:row>
      <xdr:rowOff>114300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600076</xdr:colOff>
      <xdr:row>0</xdr:row>
      <xdr:rowOff>80962</xdr:rowOff>
    </xdr:from>
    <xdr:to>
      <xdr:col>12</xdr:col>
      <xdr:colOff>333376</xdr:colOff>
      <xdr:row>15</xdr:row>
      <xdr:rowOff>114300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361949</xdr:colOff>
      <xdr:row>6</xdr:row>
      <xdr:rowOff>171450</xdr:rowOff>
    </xdr:from>
    <xdr:to>
      <xdr:col>9</xdr:col>
      <xdr:colOff>514349</xdr:colOff>
      <xdr:row>13</xdr:row>
      <xdr:rowOff>123825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rot="16200000">
          <a:off x="5176836" y="1271588"/>
          <a:ext cx="1285875" cy="1371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Electricity</a:t>
          </a:r>
        </a:p>
        <a:p>
          <a:r>
            <a:rPr lang="en-US" sz="1800"/>
            <a:t>Internet</a:t>
          </a:r>
        </a:p>
        <a:p>
          <a:r>
            <a:rPr lang="en-US" sz="1800"/>
            <a:t>Water</a:t>
          </a:r>
        </a:p>
        <a:p>
          <a:r>
            <a:rPr lang="en-US" sz="1800"/>
            <a:t>Parking</a:t>
          </a:r>
        </a:p>
      </xdr:txBody>
    </xdr:sp>
    <xdr:clientData/>
  </xdr:twoCellAnchor>
  <xdr:twoCellAnchor>
    <xdr:from>
      <xdr:col>0</xdr:col>
      <xdr:colOff>0</xdr:colOff>
      <xdr:row>5</xdr:row>
      <xdr:rowOff>100012</xdr:rowOff>
    </xdr:from>
    <xdr:to>
      <xdr:col>6</xdr:col>
      <xdr:colOff>409575</xdr:colOff>
      <xdr:row>19</xdr:row>
      <xdr:rowOff>176212</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485774</xdr:colOff>
      <xdr:row>0</xdr:row>
      <xdr:rowOff>152400</xdr:rowOff>
    </xdr:from>
    <xdr:to>
      <xdr:col>14</xdr:col>
      <xdr:colOff>57149</xdr:colOff>
      <xdr:row>18</xdr:row>
      <xdr:rowOff>28575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133349</xdr:colOff>
      <xdr:row>0</xdr:row>
      <xdr:rowOff>157161</xdr:rowOff>
    </xdr:from>
    <xdr:to>
      <xdr:col>22</xdr:col>
      <xdr:colOff>276224</xdr:colOff>
      <xdr:row>18</xdr:row>
      <xdr:rowOff>28574</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371475</xdr:colOff>
      <xdr:row>1</xdr:row>
      <xdr:rowOff>190499</xdr:rowOff>
    </xdr:from>
    <xdr:to>
      <xdr:col>15</xdr:col>
      <xdr:colOff>457200</xdr:colOff>
      <xdr:row>20</xdr:row>
      <xdr:rowOff>180974</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09035" y="365759"/>
              <a:ext cx="6181725" cy="34728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476250</xdr:colOff>
      <xdr:row>0</xdr:row>
      <xdr:rowOff>38100</xdr:rowOff>
    </xdr:from>
    <xdr:to>
      <xdr:col>15</xdr:col>
      <xdr:colOff>361949</xdr:colOff>
      <xdr:row>15</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8090" y="38100"/>
              <a:ext cx="7551419" cy="2733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152399</xdr:colOff>
      <xdr:row>15</xdr:row>
      <xdr:rowOff>157162</xdr:rowOff>
    </xdr:from>
    <xdr:to>
      <xdr:col>16</xdr:col>
      <xdr:colOff>352425</xdr:colOff>
      <xdr:row>39</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013959" y="2900362"/>
              <a:ext cx="6905626" cy="43653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533401</xdr:colOff>
      <xdr:row>0</xdr:row>
      <xdr:rowOff>66675</xdr:rowOff>
    </xdr:from>
    <xdr:to>
      <xdr:col>16</xdr:col>
      <xdr:colOff>409576</xdr:colOff>
      <xdr:row>15</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22321" y="66675"/>
              <a:ext cx="8730615" cy="2705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152400</xdr:colOff>
      <xdr:row>15</xdr:row>
      <xdr:rowOff>176211</xdr:rowOff>
    </xdr:from>
    <xdr:to>
      <xdr:col>10</xdr:col>
      <xdr:colOff>381000</xdr:colOff>
      <xdr:row>34</xdr:row>
      <xdr:rowOff>161924</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70960" y="2919411"/>
              <a:ext cx="4495800" cy="34604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38100</xdr:colOff>
      <xdr:row>17</xdr:row>
      <xdr:rowOff>90486</xdr:rowOff>
    </xdr:from>
    <xdr:to>
      <xdr:col>4</xdr:col>
      <xdr:colOff>247650</xdr:colOff>
      <xdr:row>36</xdr:row>
      <xdr:rowOff>47625</xdr:rowOff>
    </xdr:to>
    <xdr:graphicFrame macro="">
      <xdr:nvGraphicFramePr>
        <xdr:cNvPr id="4" name="Chart 3">
          <a:extLst>
            <a:ext uri="{FF2B5EF4-FFF2-40B4-BE49-F238E27FC236}">
              <a16:creationId xmlns:a16="http://schemas.microsoft.com/office/drawing/2014/main" id="{00000000-0008-0000-0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400049</xdr:colOff>
      <xdr:row>17</xdr:row>
      <xdr:rowOff>109536</xdr:rowOff>
    </xdr:from>
    <xdr:to>
      <xdr:col>12</xdr:col>
      <xdr:colOff>95249</xdr:colOff>
      <xdr:row>36</xdr:row>
      <xdr:rowOff>57149</xdr:rowOff>
    </xdr:to>
    <xdr:graphicFrame macro="">
      <xdr:nvGraphicFramePr>
        <xdr:cNvPr id="5" name="Chart 4">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200025</xdr:colOff>
      <xdr:row>0</xdr:row>
      <xdr:rowOff>152400</xdr:rowOff>
    </xdr:from>
    <xdr:to>
      <xdr:col>24</xdr:col>
      <xdr:colOff>35718</xdr:colOff>
      <xdr:row>23</xdr:row>
      <xdr:rowOff>178594</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47624</xdr:colOff>
      <xdr:row>12</xdr:row>
      <xdr:rowOff>119062</xdr:rowOff>
    </xdr:from>
    <xdr:to>
      <xdr:col>5</xdr:col>
      <xdr:colOff>485774</xdr:colOff>
      <xdr:row>26</xdr:row>
      <xdr:rowOff>142875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590550</xdr:colOff>
      <xdr:row>12</xdr:row>
      <xdr:rowOff>138112</xdr:rowOff>
    </xdr:from>
    <xdr:to>
      <xdr:col>14</xdr:col>
      <xdr:colOff>28575</xdr:colOff>
      <xdr:row>26</xdr:row>
      <xdr:rowOff>171450</xdr:rowOff>
    </xdr:to>
    <xdr:graphicFrame macro="">
      <xdr:nvGraphicFramePr>
        <xdr:cNvPr id="4" name="Chart 3">
          <a:extLst>
            <a:ext uri="{FF2B5EF4-FFF2-40B4-BE49-F238E27FC236}">
              <a16:creationId xmlns:a16="http://schemas.microsoft.com/office/drawing/2014/main" id="{00000000-0008-0000-0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250031</xdr:colOff>
      <xdr:row>0</xdr:row>
      <xdr:rowOff>119062</xdr:rowOff>
    </xdr:from>
    <xdr:to>
      <xdr:col>11</xdr:col>
      <xdr:colOff>434943</xdr:colOff>
      <xdr:row>15</xdr:row>
      <xdr:rowOff>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262437" y="119062"/>
          <a:ext cx="5042662" cy="2738438"/>
        </a:xfrm>
        <a:prstGeom prst="rect">
          <a:avLst/>
        </a:prstGeom>
      </xdr:spPr>
    </xdr:pic>
    <xdr:clientData/>
  </xdr:twoCellAnchor>
  <xdr:twoCellAnchor>
    <xdr:from>
      <xdr:col>3</xdr:col>
      <xdr:colOff>190500</xdr:colOff>
      <xdr:row>15</xdr:row>
      <xdr:rowOff>123825</xdr:rowOff>
    </xdr:from>
    <xdr:to>
      <xdr:col>18</xdr:col>
      <xdr:colOff>595312</xdr:colOff>
      <xdr:row>40</xdr:row>
      <xdr:rowOff>166688</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20540" y="2867025"/>
              <a:ext cx="9548812" cy="4614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8</xdr:col>
      <xdr:colOff>466725</xdr:colOff>
      <xdr:row>0</xdr:row>
      <xdr:rowOff>100012</xdr:rowOff>
    </xdr:from>
    <xdr:to>
      <xdr:col>16</xdr:col>
      <xdr:colOff>161925</xdr:colOff>
      <xdr:row>13</xdr:row>
      <xdr:rowOff>176212</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102053</xdr:colOff>
      <xdr:row>25</xdr:row>
      <xdr:rowOff>111579</xdr:rowOff>
    </xdr:from>
    <xdr:to>
      <xdr:col>13</xdr:col>
      <xdr:colOff>13607</xdr:colOff>
      <xdr:row>56</xdr:row>
      <xdr:rowOff>149679</xdr:rowOff>
    </xdr:to>
    <xdr:graphicFrame macro="">
      <xdr:nvGraphicFramePr>
        <xdr:cNvPr id="6" name="Chart 5">
          <a:extLst>
            <a:ext uri="{FF2B5EF4-FFF2-40B4-BE49-F238E27FC236}">
              <a16:creationId xmlns:a16="http://schemas.microsoft.com/office/drawing/2014/main" id="{00000000-0008-0000-0F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7</xdr:col>
      <xdr:colOff>85725</xdr:colOff>
      <xdr:row>3</xdr:row>
      <xdr:rowOff>161926</xdr:rowOff>
    </xdr:from>
    <xdr:to>
      <xdr:col>8</xdr:col>
      <xdr:colOff>495300</xdr:colOff>
      <xdr:row>17</xdr:row>
      <xdr:rowOff>66676</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381000</xdr:colOff>
      <xdr:row>5</xdr:row>
      <xdr:rowOff>133350</xdr:rowOff>
    </xdr:from>
    <xdr:to>
      <xdr:col>12</xdr:col>
      <xdr:colOff>590549</xdr:colOff>
      <xdr:row>14</xdr:row>
      <xdr:rowOff>0</xdr:rowOff>
    </xdr:to>
    <xdr:graphicFrame macro="">
      <xdr:nvGraphicFramePr>
        <xdr:cNvPr id="5" name="Chart 4">
          <a:extLst>
            <a:ext uri="{FF2B5EF4-FFF2-40B4-BE49-F238E27FC236}">
              <a16:creationId xmlns:a16="http://schemas.microsoft.com/office/drawing/2014/main" id="{00000000-0008-0000-1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500295</xdr:colOff>
      <xdr:row>4</xdr:row>
      <xdr:rowOff>16146</xdr:rowOff>
    </xdr:from>
    <xdr:to>
      <xdr:col>13</xdr:col>
      <xdr:colOff>26248</xdr:colOff>
      <xdr:row>14</xdr:row>
      <xdr:rowOff>178799</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3" cstate="print">
          <a:biLevel thresh="75000"/>
          <a:extLst>
            <a:ext uri="{28A0092B-C50C-407E-A947-70E740481C1C}">
              <a14:useLocalDpi xmlns:a14="http://schemas.microsoft.com/office/drawing/2010/main" val="0"/>
            </a:ext>
          </a:extLst>
        </a:blip>
        <a:stretch>
          <a:fillRect/>
        </a:stretch>
      </xdr:blipFill>
      <xdr:spPr>
        <a:xfrm>
          <a:off x="7529745" y="778146"/>
          <a:ext cx="1964353" cy="2067653"/>
        </a:xfrm>
        <a:prstGeom prst="rect">
          <a:avLst/>
        </a:prstGeom>
      </xdr:spPr>
    </xdr:pic>
    <xdr:clientData/>
  </xdr:twoCellAnchor>
  <xdr:twoCellAnchor>
    <xdr:from>
      <xdr:col>7</xdr:col>
      <xdr:colOff>342900</xdr:colOff>
      <xdr:row>16</xdr:row>
      <xdr:rowOff>47625</xdr:rowOff>
    </xdr:from>
    <xdr:to>
      <xdr:col>8</xdr:col>
      <xdr:colOff>142875</xdr:colOff>
      <xdr:row>18</xdr:row>
      <xdr:rowOff>85725</xdr:rowOff>
    </xdr:to>
    <xdr:sp macro="" textlink="">
      <xdr:nvSpPr>
        <xdr:cNvPr id="6" name="Oval 5">
          <a:extLst>
            <a:ext uri="{FF2B5EF4-FFF2-40B4-BE49-F238E27FC236}">
              <a16:creationId xmlns:a16="http://schemas.microsoft.com/office/drawing/2014/main" id="{00000000-0008-0000-1100-000006000000}"/>
            </a:ext>
          </a:extLst>
        </xdr:cNvPr>
        <xdr:cNvSpPr/>
      </xdr:nvSpPr>
      <xdr:spPr>
        <a:xfrm>
          <a:off x="6153150" y="3095625"/>
          <a:ext cx="409575" cy="41910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590550</xdr:colOff>
      <xdr:row>4</xdr:row>
      <xdr:rowOff>0</xdr:rowOff>
    </xdr:from>
    <xdr:to>
      <xdr:col>9</xdr:col>
      <xdr:colOff>76248</xdr:colOff>
      <xdr:row>19</xdr:row>
      <xdr:rowOff>16144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791200" y="762000"/>
          <a:ext cx="1314498" cy="287364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0</xdr:colOff>
      <xdr:row>0</xdr:row>
      <xdr:rowOff>104775</xdr:rowOff>
    </xdr:from>
    <xdr:to>
      <xdr:col>19</xdr:col>
      <xdr:colOff>485775</xdr:colOff>
      <xdr:row>21</xdr:row>
      <xdr:rowOff>180975</xdr:rowOff>
    </xdr:to>
    <xdr:graphicFrame macro="">
      <xdr:nvGraphicFramePr>
        <xdr:cNvPr id="3" name="Chart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xdr:col>
      <xdr:colOff>600075</xdr:colOff>
      <xdr:row>4</xdr:row>
      <xdr:rowOff>90487</xdr:rowOff>
    </xdr:from>
    <xdr:to>
      <xdr:col>10</xdr:col>
      <xdr:colOff>180975</xdr:colOff>
      <xdr:row>18</xdr:row>
      <xdr:rowOff>157162</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85725</xdr:colOff>
      <xdr:row>0</xdr:row>
      <xdr:rowOff>85725</xdr:rowOff>
    </xdr:from>
    <xdr:to>
      <xdr:col>14</xdr:col>
      <xdr:colOff>85725</xdr:colOff>
      <xdr:row>11</xdr:row>
      <xdr:rowOff>171450</xdr:rowOff>
    </xdr:to>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175260</xdr:colOff>
          <xdr:row>12</xdr:row>
          <xdr:rowOff>121920</xdr:rowOff>
        </xdr:from>
        <xdr:to>
          <xdr:col>14</xdr:col>
          <xdr:colOff>137160</xdr:colOff>
          <xdr:row>14</xdr:row>
          <xdr:rowOff>45720</xdr:rowOff>
        </xdr:to>
        <xdr:sp macro="" textlink="">
          <xdr:nvSpPr>
            <xdr:cNvPr id="21505" name="Scroll Bar 1" hidden="1">
              <a:extLst>
                <a:ext uri="{63B3BB69-23CF-44E3-9099-C40C66FF867C}">
                  <a14:compatExt spid="_x0000_s21505"/>
                </a:ext>
                <a:ext uri="{FF2B5EF4-FFF2-40B4-BE49-F238E27FC236}">
                  <a16:creationId xmlns:a16="http://schemas.microsoft.com/office/drawing/2014/main" id="{00000000-0008-0000-1400-000001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175260</xdr:colOff>
          <xdr:row>15</xdr:row>
          <xdr:rowOff>160020</xdr:rowOff>
        </xdr:from>
        <xdr:to>
          <xdr:col>14</xdr:col>
          <xdr:colOff>137160</xdr:colOff>
          <xdr:row>17</xdr:row>
          <xdr:rowOff>68580</xdr:rowOff>
        </xdr:to>
        <xdr:sp macro="" textlink="">
          <xdr:nvSpPr>
            <xdr:cNvPr id="21506" name="Scroll Bar 2" hidden="1">
              <a:extLst>
                <a:ext uri="{63B3BB69-23CF-44E3-9099-C40C66FF867C}">
                  <a14:compatExt spid="_x0000_s21506"/>
                </a:ext>
                <a:ext uri="{FF2B5EF4-FFF2-40B4-BE49-F238E27FC236}">
                  <a16:creationId xmlns:a16="http://schemas.microsoft.com/office/drawing/2014/main" id="{00000000-0008-0000-1400-000002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1</xdr:row>
          <xdr:rowOff>7620</xdr:rowOff>
        </xdr:from>
        <xdr:to>
          <xdr:col>2</xdr:col>
          <xdr:colOff>213360</xdr:colOff>
          <xdr:row>2</xdr:row>
          <xdr:rowOff>0</xdr:rowOff>
        </xdr:to>
        <xdr:sp macro="" textlink="">
          <xdr:nvSpPr>
            <xdr:cNvPr id="22529" name="Option Button 1" hidden="1">
              <a:extLst>
                <a:ext uri="{63B3BB69-23CF-44E3-9099-C40C66FF867C}">
                  <a14:compatExt spid="_x0000_s22529"/>
                </a:ext>
                <a:ext uri="{FF2B5EF4-FFF2-40B4-BE49-F238E27FC236}">
                  <a16:creationId xmlns:a16="http://schemas.microsoft.com/office/drawing/2014/main" id="{00000000-0008-0000-1500-000001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xdr:row>
          <xdr:rowOff>7620</xdr:rowOff>
        </xdr:from>
        <xdr:to>
          <xdr:col>3</xdr:col>
          <xdr:colOff>213360</xdr:colOff>
          <xdr:row>2</xdr:row>
          <xdr:rowOff>0</xdr:rowOff>
        </xdr:to>
        <xdr:sp macro="" textlink="">
          <xdr:nvSpPr>
            <xdr:cNvPr id="22530" name="Option Button 2" hidden="1">
              <a:extLst>
                <a:ext uri="{63B3BB69-23CF-44E3-9099-C40C66FF867C}">
                  <a14:compatExt spid="_x0000_s22530"/>
                </a:ext>
                <a:ext uri="{FF2B5EF4-FFF2-40B4-BE49-F238E27FC236}">
                  <a16:creationId xmlns:a16="http://schemas.microsoft.com/office/drawing/2014/main" id="{00000000-0008-0000-1500-000002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xdr:row>
          <xdr:rowOff>7620</xdr:rowOff>
        </xdr:from>
        <xdr:to>
          <xdr:col>4</xdr:col>
          <xdr:colOff>213360</xdr:colOff>
          <xdr:row>2</xdr:row>
          <xdr:rowOff>0</xdr:rowOff>
        </xdr:to>
        <xdr:sp macro="" textlink="">
          <xdr:nvSpPr>
            <xdr:cNvPr id="22531" name="Option Button 3" hidden="1">
              <a:extLst>
                <a:ext uri="{63B3BB69-23CF-44E3-9099-C40C66FF867C}">
                  <a14:compatExt spid="_x0000_s22531"/>
                </a:ext>
                <a:ext uri="{FF2B5EF4-FFF2-40B4-BE49-F238E27FC236}">
                  <a16:creationId xmlns:a16="http://schemas.microsoft.com/office/drawing/2014/main" id="{00000000-0008-0000-1500-000003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xdr:row>
          <xdr:rowOff>7620</xdr:rowOff>
        </xdr:from>
        <xdr:to>
          <xdr:col>5</xdr:col>
          <xdr:colOff>213360</xdr:colOff>
          <xdr:row>2</xdr:row>
          <xdr:rowOff>0</xdr:rowOff>
        </xdr:to>
        <xdr:sp macro="" textlink="">
          <xdr:nvSpPr>
            <xdr:cNvPr id="22532" name="Option Button 4" hidden="1">
              <a:extLst>
                <a:ext uri="{63B3BB69-23CF-44E3-9099-C40C66FF867C}">
                  <a14:compatExt spid="_x0000_s22532"/>
                </a:ext>
                <a:ext uri="{FF2B5EF4-FFF2-40B4-BE49-F238E27FC236}">
                  <a16:creationId xmlns:a16="http://schemas.microsoft.com/office/drawing/2014/main" id="{00000000-0008-0000-1500-000004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9525</xdr:colOff>
      <xdr:row>2</xdr:row>
      <xdr:rowOff>109537</xdr:rowOff>
    </xdr:from>
    <xdr:to>
      <xdr:col>6</xdr:col>
      <xdr:colOff>0</xdr:colOff>
      <xdr:row>14</xdr:row>
      <xdr:rowOff>28575</xdr:rowOff>
    </xdr:to>
    <xdr:graphicFrame macro="">
      <xdr:nvGraphicFramePr>
        <xdr:cNvPr id="6" name="Chart 5">
          <a:extLst>
            <a:ext uri="{FF2B5EF4-FFF2-40B4-BE49-F238E27FC236}">
              <a16:creationId xmlns:a16="http://schemas.microsoft.com/office/drawing/2014/main" id="{00000000-0008-0000-1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60960</xdr:colOff>
          <xdr:row>0</xdr:row>
          <xdr:rowOff>182880</xdr:rowOff>
        </xdr:from>
        <xdr:to>
          <xdr:col>10</xdr:col>
          <xdr:colOff>426720</xdr:colOff>
          <xdr:row>2</xdr:row>
          <xdr:rowOff>22860</xdr:rowOff>
        </xdr:to>
        <xdr:sp macro="" textlink="">
          <xdr:nvSpPr>
            <xdr:cNvPr id="22533" name="Check Box 5" hidden="1">
              <a:extLst>
                <a:ext uri="{63B3BB69-23CF-44E3-9099-C40C66FF867C}">
                  <a14:compatExt spid="_x0000_s22533"/>
                </a:ext>
                <a:ext uri="{FF2B5EF4-FFF2-40B4-BE49-F238E27FC236}">
                  <a16:creationId xmlns:a16="http://schemas.microsoft.com/office/drawing/2014/main" id="{00000000-0008-0000-1500-000005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60960</xdr:colOff>
          <xdr:row>0</xdr:row>
          <xdr:rowOff>182880</xdr:rowOff>
        </xdr:from>
        <xdr:to>
          <xdr:col>11</xdr:col>
          <xdr:colOff>426720</xdr:colOff>
          <xdr:row>2</xdr:row>
          <xdr:rowOff>22860</xdr:rowOff>
        </xdr:to>
        <xdr:sp macro="" textlink="">
          <xdr:nvSpPr>
            <xdr:cNvPr id="22534" name="Check Box 6" hidden="1">
              <a:extLst>
                <a:ext uri="{63B3BB69-23CF-44E3-9099-C40C66FF867C}">
                  <a14:compatExt spid="_x0000_s22534"/>
                </a:ext>
                <a:ext uri="{FF2B5EF4-FFF2-40B4-BE49-F238E27FC236}">
                  <a16:creationId xmlns:a16="http://schemas.microsoft.com/office/drawing/2014/main" id="{00000000-0008-0000-1500-000006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68580</xdr:colOff>
          <xdr:row>0</xdr:row>
          <xdr:rowOff>182880</xdr:rowOff>
        </xdr:from>
        <xdr:to>
          <xdr:col>12</xdr:col>
          <xdr:colOff>441960</xdr:colOff>
          <xdr:row>2</xdr:row>
          <xdr:rowOff>22860</xdr:rowOff>
        </xdr:to>
        <xdr:sp macro="" textlink="">
          <xdr:nvSpPr>
            <xdr:cNvPr id="22535" name="Check Box 7" hidden="1">
              <a:extLst>
                <a:ext uri="{63B3BB69-23CF-44E3-9099-C40C66FF867C}">
                  <a14:compatExt spid="_x0000_s22535"/>
                </a:ext>
                <a:ext uri="{FF2B5EF4-FFF2-40B4-BE49-F238E27FC236}">
                  <a16:creationId xmlns:a16="http://schemas.microsoft.com/office/drawing/2014/main" id="{00000000-0008-0000-1500-000007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182880</xdr:colOff>
          <xdr:row>0</xdr:row>
          <xdr:rowOff>182880</xdr:rowOff>
        </xdr:from>
        <xdr:to>
          <xdr:col>13</xdr:col>
          <xdr:colOff>556260</xdr:colOff>
          <xdr:row>2</xdr:row>
          <xdr:rowOff>22860</xdr:rowOff>
        </xdr:to>
        <xdr:sp macro="" textlink="">
          <xdr:nvSpPr>
            <xdr:cNvPr id="22536" name="Check Box 8" hidden="1">
              <a:extLst>
                <a:ext uri="{63B3BB69-23CF-44E3-9099-C40C66FF867C}">
                  <a14:compatExt spid="_x0000_s22536"/>
                </a:ext>
                <a:ext uri="{FF2B5EF4-FFF2-40B4-BE49-F238E27FC236}">
                  <a16:creationId xmlns:a16="http://schemas.microsoft.com/office/drawing/2014/main" id="{00000000-0008-0000-1500-0000085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65484</xdr:colOff>
      <xdr:row>2</xdr:row>
      <xdr:rowOff>158353</xdr:rowOff>
    </xdr:from>
    <xdr:to>
      <xdr:col>14</xdr:col>
      <xdr:colOff>83342</xdr:colOff>
      <xdr:row>14</xdr:row>
      <xdr:rowOff>11906</xdr:rowOff>
    </xdr:to>
    <xdr:graphicFrame macro="">
      <xdr:nvGraphicFramePr>
        <xdr:cNvPr id="11" name="Chart 10">
          <a:extLst>
            <a:ext uri="{FF2B5EF4-FFF2-40B4-BE49-F238E27FC236}">
              <a16:creationId xmlns:a16="http://schemas.microsoft.com/office/drawing/2014/main" id="{00000000-0008-0000-15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590550</xdr:colOff>
      <xdr:row>3</xdr:row>
      <xdr:rowOff>166687</xdr:rowOff>
    </xdr:from>
    <xdr:to>
      <xdr:col>13</xdr:col>
      <xdr:colOff>47625</xdr:colOff>
      <xdr:row>18</xdr:row>
      <xdr:rowOff>42862</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552449</xdr:colOff>
      <xdr:row>0</xdr:row>
      <xdr:rowOff>85725</xdr:rowOff>
    </xdr:from>
    <xdr:to>
      <xdr:col>16</xdr:col>
      <xdr:colOff>371474</xdr:colOff>
      <xdr:row>17</xdr:row>
      <xdr:rowOff>9525</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428624</xdr:colOff>
      <xdr:row>0</xdr:row>
      <xdr:rowOff>90487</xdr:rowOff>
    </xdr:from>
    <xdr:to>
      <xdr:col>26</xdr:col>
      <xdr:colOff>28575</xdr:colOff>
      <xdr:row>17</xdr:row>
      <xdr:rowOff>28575</xdr:rowOff>
    </xdr:to>
    <xdr:graphicFrame macro="">
      <xdr:nvGraphicFramePr>
        <xdr:cNvPr id="3" name="Chart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57150</xdr:colOff>
      <xdr:row>0</xdr:row>
      <xdr:rowOff>28576</xdr:rowOff>
    </xdr:from>
    <xdr:to>
      <xdr:col>5</xdr:col>
      <xdr:colOff>104775</xdr:colOff>
      <xdr:row>7</xdr:row>
      <xdr:rowOff>180976</xdr:rowOff>
    </xdr:to>
    <mc:AlternateContent xmlns:mc="http://schemas.openxmlformats.org/markup-compatibility/2006" xmlns:a14="http://schemas.microsoft.com/office/drawing/2010/main">
      <mc:Choice Requires="a14">
        <xdr:graphicFrame macro="">
          <xdr:nvGraphicFramePr>
            <xdr:cNvPr id="4" name="Quarters">
              <a:extLst>
                <a:ext uri="{FF2B5EF4-FFF2-40B4-BE49-F238E27FC236}">
                  <a16:creationId xmlns:a16="http://schemas.microsoft.com/office/drawing/2014/main" id="{00000000-0008-0000-1800-000004000000}"/>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57150" y="28576"/>
              <a:ext cx="1266825"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0</xdr:row>
      <xdr:rowOff>28576</xdr:rowOff>
    </xdr:from>
    <xdr:to>
      <xdr:col>7</xdr:col>
      <xdr:colOff>276225</xdr:colOff>
      <xdr:row>5</xdr:row>
      <xdr:rowOff>9526</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00000000-0008-0000-1800-000005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371600" y="28576"/>
              <a:ext cx="1343025"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590550</xdr:colOff>
      <xdr:row>0</xdr:row>
      <xdr:rowOff>38099</xdr:rowOff>
    </xdr:from>
    <xdr:to>
      <xdr:col>19</xdr:col>
      <xdr:colOff>485776</xdr:colOff>
      <xdr:row>21</xdr:row>
      <xdr:rowOff>47624</xdr:rowOff>
    </xdr:to>
    <xdr:graphicFrame macro="">
      <xdr:nvGraphicFramePr>
        <xdr:cNvPr id="3" name="Chart 2">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3</xdr:col>
      <xdr:colOff>219075</xdr:colOff>
      <xdr:row>0</xdr:row>
      <xdr:rowOff>138112</xdr:rowOff>
    </xdr:from>
    <xdr:to>
      <xdr:col>8</xdr:col>
      <xdr:colOff>647700</xdr:colOff>
      <xdr:row>15</xdr:row>
      <xdr:rowOff>23812</xdr:rowOff>
    </xdr:to>
    <xdr:graphicFrame macro="">
      <xdr:nvGraphicFramePr>
        <xdr:cNvPr id="4" name="Chart 3">
          <a:extLst>
            <a:ext uri="{FF2B5EF4-FFF2-40B4-BE49-F238E27FC236}">
              <a16:creationId xmlns:a16="http://schemas.microsoft.com/office/drawing/2014/main" id="{00000000-0008-0000-1A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752475</xdr:colOff>
      <xdr:row>0</xdr:row>
      <xdr:rowOff>133350</xdr:rowOff>
    </xdr:from>
    <xdr:to>
      <xdr:col>14</xdr:col>
      <xdr:colOff>352425</xdr:colOff>
      <xdr:row>15</xdr:row>
      <xdr:rowOff>19050</xdr:rowOff>
    </xdr:to>
    <xdr:graphicFrame macro="">
      <xdr:nvGraphicFramePr>
        <xdr:cNvPr id="5" name="Chart 4">
          <a:extLst>
            <a:ext uri="{FF2B5EF4-FFF2-40B4-BE49-F238E27FC236}">
              <a16:creationId xmlns:a16="http://schemas.microsoft.com/office/drawing/2014/main" id="{00000000-0008-0000-1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204108</xdr:colOff>
      <xdr:row>0</xdr:row>
      <xdr:rowOff>125184</xdr:rowOff>
    </xdr:from>
    <xdr:to>
      <xdr:col>25</xdr:col>
      <xdr:colOff>244928</xdr:colOff>
      <xdr:row>24</xdr:row>
      <xdr:rowOff>190498</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8</xdr:col>
      <xdr:colOff>542925</xdr:colOff>
      <xdr:row>5</xdr:row>
      <xdr:rowOff>85725</xdr:rowOff>
    </xdr:from>
    <xdr:to>
      <xdr:col>11</xdr:col>
      <xdr:colOff>447675</xdr:colOff>
      <xdr:row>14</xdr:row>
      <xdr:rowOff>38100</xdr:rowOff>
    </xdr:to>
    <xdr:grpSp>
      <xdr:nvGrpSpPr>
        <xdr:cNvPr id="9" name="Group 8">
          <a:extLst>
            <a:ext uri="{FF2B5EF4-FFF2-40B4-BE49-F238E27FC236}">
              <a16:creationId xmlns:a16="http://schemas.microsoft.com/office/drawing/2014/main" id="{00000000-0008-0000-1C00-000009000000}"/>
            </a:ext>
          </a:extLst>
        </xdr:cNvPr>
        <xdr:cNvGrpSpPr/>
      </xdr:nvGrpSpPr>
      <xdr:grpSpPr>
        <a:xfrm>
          <a:off x="8071485" y="1000125"/>
          <a:ext cx="1733550" cy="1598295"/>
          <a:chOff x="1416050" y="749300"/>
          <a:chExt cx="1879600" cy="1676400"/>
        </a:xfrm>
      </xdr:grpSpPr>
      <xdr:sp macro="" textlink="">
        <xdr:nvSpPr>
          <xdr:cNvPr id="10" name="Pie 1">
            <a:extLst>
              <a:ext uri="{FF2B5EF4-FFF2-40B4-BE49-F238E27FC236}">
                <a16:creationId xmlns:a16="http://schemas.microsoft.com/office/drawing/2014/main" id="{00000000-0008-0000-1C00-00000A000000}"/>
              </a:ext>
            </a:extLst>
          </xdr:cNvPr>
          <xdr:cNvSpPr/>
        </xdr:nvSpPr>
        <xdr:spPr>
          <a:xfrm rot="5400000">
            <a:off x="1517650" y="647700"/>
            <a:ext cx="1676400" cy="1879600"/>
          </a:xfrm>
          <a:prstGeom prst="pie">
            <a:avLst>
              <a:gd name="adj1" fmla="val 5345124"/>
              <a:gd name="adj2" fmla="val 16234873"/>
            </a:avLst>
          </a:prstGeom>
          <a:gradFill>
            <a:gsLst>
              <a:gs pos="0">
                <a:schemeClr val="bg1">
                  <a:lumMod val="95000"/>
                </a:schemeClr>
              </a:gs>
              <a:gs pos="100000">
                <a:schemeClr val="bg1">
                  <a:lumMod val="7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sp macro="" textlink="">
        <xdr:nvSpPr>
          <xdr:cNvPr id="11" name="Oval 10">
            <a:extLst>
              <a:ext uri="{FF2B5EF4-FFF2-40B4-BE49-F238E27FC236}">
                <a16:creationId xmlns:a16="http://schemas.microsoft.com/office/drawing/2014/main" id="{00000000-0008-0000-1C00-00000B000000}"/>
              </a:ext>
            </a:extLst>
          </xdr:cNvPr>
          <xdr:cNvSpPr/>
        </xdr:nvSpPr>
        <xdr:spPr>
          <a:xfrm>
            <a:off x="2266950" y="1486676"/>
            <a:ext cx="209550" cy="209550"/>
          </a:xfrm>
          <a:prstGeom prst="ellipse">
            <a:avLst/>
          </a:prstGeom>
          <a:gradFill>
            <a:gsLst>
              <a:gs pos="0">
                <a:schemeClr val="tx1">
                  <a:lumMod val="75000"/>
                  <a:lumOff val="25000"/>
                </a:schemeClr>
              </a:gs>
              <a:gs pos="100000">
                <a:schemeClr val="tx1">
                  <a:lumMod val="95000"/>
                  <a:lumOff val="5000"/>
                </a:schemeClr>
              </a:gs>
            </a:gsLst>
            <a:lin ang="0" scaled="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xdr:col>
      <xdr:colOff>552450</xdr:colOff>
      <xdr:row>2</xdr:row>
      <xdr:rowOff>66675</xdr:rowOff>
    </xdr:from>
    <xdr:to>
      <xdr:col>13</xdr:col>
      <xdr:colOff>447675</xdr:colOff>
      <xdr:row>17</xdr:row>
      <xdr:rowOff>119061</xdr:rowOff>
    </xdr:to>
    <xdr:graphicFrame macro="">
      <xdr:nvGraphicFramePr>
        <xdr:cNvPr id="8" name="Chart 7">
          <a:extLst>
            <a:ext uri="{FF2B5EF4-FFF2-40B4-BE49-F238E27FC236}">
              <a16:creationId xmlns:a16="http://schemas.microsoft.com/office/drawing/2014/main" id="{00000000-0008-0000-1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361950</xdr:colOff>
      <xdr:row>8</xdr:row>
      <xdr:rowOff>163830</xdr:rowOff>
    </xdr:from>
    <xdr:to>
      <xdr:col>8</xdr:col>
      <xdr:colOff>211456</xdr:colOff>
      <xdr:row>10</xdr:row>
      <xdr:rowOff>72390</xdr:rowOff>
    </xdr:to>
    <xdr:sp macro="" textlink="">
      <xdr:nvSpPr>
        <xdr:cNvPr id="2" name="TextBox 1">
          <a:extLst>
            <a:ext uri="{FF2B5EF4-FFF2-40B4-BE49-F238E27FC236}">
              <a16:creationId xmlns:a16="http://schemas.microsoft.com/office/drawing/2014/main" id="{00000000-0008-0000-1C00-000002000000}"/>
            </a:ext>
          </a:extLst>
        </xdr:cNvPr>
        <xdr:cNvSpPr txBox="1"/>
      </xdr:nvSpPr>
      <xdr:spPr>
        <a:xfrm>
          <a:off x="7086600" y="1687830"/>
          <a:ext cx="459106"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0%</a:t>
          </a:r>
        </a:p>
      </xdr:txBody>
    </xdr:sp>
    <xdr:clientData/>
  </xdr:twoCellAnchor>
  <xdr:twoCellAnchor>
    <xdr:from>
      <xdr:col>12</xdr:col>
      <xdr:colOff>226695</xdr:colOff>
      <xdr:row>8</xdr:row>
      <xdr:rowOff>144780</xdr:rowOff>
    </xdr:from>
    <xdr:to>
      <xdr:col>13</xdr:col>
      <xdr:colOff>158115</xdr:colOff>
      <xdr:row>10</xdr:row>
      <xdr:rowOff>53340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9999345" y="1668780"/>
          <a:ext cx="5410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100%</a:t>
          </a:r>
        </a:p>
      </xdr:txBody>
    </xdr:sp>
    <xdr:clientData/>
  </xdr:twoCellAnchor>
  <xdr:twoCellAnchor>
    <xdr:from>
      <xdr:col>8</xdr:col>
      <xdr:colOff>0</xdr:colOff>
      <xdr:row>4</xdr:row>
      <xdr:rowOff>99060</xdr:rowOff>
    </xdr:from>
    <xdr:to>
      <xdr:col>8</xdr:col>
      <xdr:colOff>438149</xdr:colOff>
      <xdr:row>6</xdr:row>
      <xdr:rowOff>7620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7334250" y="861060"/>
          <a:ext cx="438149"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20%</a:t>
          </a:r>
        </a:p>
      </xdr:txBody>
    </xdr:sp>
    <xdr:clientData/>
  </xdr:twoCellAnchor>
  <xdr:twoCellAnchor>
    <xdr:from>
      <xdr:col>9</xdr:col>
      <xdr:colOff>43815</xdr:colOff>
      <xdr:row>1</xdr:row>
      <xdr:rowOff>167640</xdr:rowOff>
    </xdr:from>
    <xdr:to>
      <xdr:col>9</xdr:col>
      <xdr:colOff>470535</xdr:colOff>
      <xdr:row>3</xdr:row>
      <xdr:rowOff>76200</xdr:rowOff>
    </xdr:to>
    <xdr:sp macro="" textlink="">
      <xdr:nvSpPr>
        <xdr:cNvPr id="5" name="TextBox 4">
          <a:extLst>
            <a:ext uri="{FF2B5EF4-FFF2-40B4-BE49-F238E27FC236}">
              <a16:creationId xmlns:a16="http://schemas.microsoft.com/office/drawing/2014/main" id="{00000000-0008-0000-1C00-000005000000}"/>
            </a:ext>
          </a:extLst>
        </xdr:cNvPr>
        <xdr:cNvSpPr txBox="1"/>
      </xdr:nvSpPr>
      <xdr:spPr>
        <a:xfrm>
          <a:off x="7987665" y="358140"/>
          <a:ext cx="4267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40%</a:t>
          </a:r>
        </a:p>
      </xdr:txBody>
    </xdr:sp>
    <xdr:clientData/>
  </xdr:twoCellAnchor>
  <xdr:twoCellAnchor>
    <xdr:from>
      <xdr:col>10</xdr:col>
      <xdr:colOff>304800</xdr:colOff>
      <xdr:row>1</xdr:row>
      <xdr:rowOff>160020</xdr:rowOff>
    </xdr:from>
    <xdr:to>
      <xdr:col>11</xdr:col>
      <xdr:colOff>137160</xdr:colOff>
      <xdr:row>3</xdr:row>
      <xdr:rowOff>68580</xdr:rowOff>
    </xdr:to>
    <xdr:sp macro="" textlink="">
      <xdr:nvSpPr>
        <xdr:cNvPr id="6" name="TextBox 5">
          <a:extLst>
            <a:ext uri="{FF2B5EF4-FFF2-40B4-BE49-F238E27FC236}">
              <a16:creationId xmlns:a16="http://schemas.microsoft.com/office/drawing/2014/main" id="{00000000-0008-0000-1C00-000006000000}"/>
            </a:ext>
          </a:extLst>
        </xdr:cNvPr>
        <xdr:cNvSpPr txBox="1"/>
      </xdr:nvSpPr>
      <xdr:spPr>
        <a:xfrm>
          <a:off x="7524750" y="883920"/>
          <a:ext cx="44196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60%</a:t>
          </a:r>
        </a:p>
      </xdr:txBody>
    </xdr:sp>
    <xdr:clientData/>
  </xdr:twoCellAnchor>
  <xdr:twoCellAnchor>
    <xdr:from>
      <xdr:col>11</xdr:col>
      <xdr:colOff>403860</xdr:colOff>
      <xdr:row>4</xdr:row>
      <xdr:rowOff>129540</xdr:rowOff>
    </xdr:from>
    <xdr:to>
      <xdr:col>12</xdr:col>
      <xdr:colOff>289560</xdr:colOff>
      <xdr:row>6</xdr:row>
      <xdr:rowOff>38100</xdr:rowOff>
    </xdr:to>
    <xdr:sp macro="" textlink="">
      <xdr:nvSpPr>
        <xdr:cNvPr id="7" name="TextBox 6">
          <a:extLst>
            <a:ext uri="{FF2B5EF4-FFF2-40B4-BE49-F238E27FC236}">
              <a16:creationId xmlns:a16="http://schemas.microsoft.com/office/drawing/2014/main" id="{00000000-0008-0000-1C00-000007000000}"/>
            </a:ext>
          </a:extLst>
        </xdr:cNvPr>
        <xdr:cNvSpPr txBox="1"/>
      </xdr:nvSpPr>
      <xdr:spPr>
        <a:xfrm>
          <a:off x="8233410" y="1396365"/>
          <a:ext cx="49530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tx1">
                  <a:lumMod val="65000"/>
                  <a:lumOff val="35000"/>
                </a:schemeClr>
              </a:solidFill>
            </a:rPr>
            <a:t>80%</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9</xdr:col>
      <xdr:colOff>0</xdr:colOff>
      <xdr:row>2</xdr:row>
      <xdr:rowOff>0</xdr:rowOff>
    </xdr:from>
    <xdr:to>
      <xdr:col>16</xdr:col>
      <xdr:colOff>304800</xdr:colOff>
      <xdr:row>16</xdr:row>
      <xdr:rowOff>76200</xdr:rowOff>
    </xdr:to>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356.569363888892" createdVersion="7" refreshedVersion="7" minRefreshableVersion="3" recordCount="120" xr:uid="{91D9C78F-7EC8-4D61-9B06-24B96D01E114}">
  <cacheSource type="worksheet">
    <worksheetSource ref="A1:E121" sheet="Pivot Charts"/>
  </cacheSource>
  <cacheFields count="7">
    <cacheField name="Month" numFmtId="17">
      <sharedItems containsSemiMixedTypes="0" containsNonDate="0" containsDate="1" containsString="0" minDate="2019-01-01T00:00:00" maxDate="2020-12-02T00:00:00" count="24">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sharedItems>
      <fieldGroup par="6" base="0">
        <rangePr groupBy="months" startDate="2019-01-01T00:00:00" endDate="2020-12-02T00:00:00"/>
        <groupItems count="14">
          <s v="&lt;01-01-2019"/>
          <s v="Jan"/>
          <s v="Feb"/>
          <s v="Mar"/>
          <s v="Apr"/>
          <s v="May"/>
          <s v="Jun"/>
          <s v="Jul"/>
          <s v="Aug"/>
          <s v="Sep"/>
          <s v="Oct"/>
          <s v="Nov"/>
          <s v="Dec"/>
          <s v="&gt;02-12-2020"/>
        </groupItems>
      </fieldGroup>
    </cacheField>
    <cacheField name="Country" numFmtId="0">
      <sharedItems count="4">
        <s v="United States"/>
        <s v="United Kingdom"/>
        <s v="China"/>
        <s v="India"/>
      </sharedItems>
    </cacheField>
    <cacheField name="Revenue" numFmtId="166">
      <sharedItems containsSemiMixedTypes="0" containsString="0" containsNumber="1" containsInteger="1" minValue="100127" maxValue="199311"/>
    </cacheField>
    <cacheField name="Expense" numFmtId="166">
      <sharedItems containsSemiMixedTypes="0" containsString="0" containsNumber="1" minValue="10226" maxValue="29097.3"/>
    </cacheField>
    <cacheField name="Year" numFmtId="0">
      <sharedItems containsSemiMixedTypes="0" containsString="0" containsNumber="1" containsInteger="1" minValue="2019" maxValue="2020"/>
    </cacheField>
    <cacheField name="Quarters" numFmtId="0" databaseField="0">
      <fieldGroup base="0">
        <rangePr groupBy="quarters" startDate="2019-01-01T00:00:00" endDate="2020-12-02T00:00:00"/>
        <groupItems count="6">
          <s v="&lt;01-01-2019"/>
          <s v="Qtr1"/>
          <s v="Qtr2"/>
          <s v="Qtr3"/>
          <s v="Qtr4"/>
          <s v="&gt;02-12-2020"/>
        </groupItems>
      </fieldGroup>
    </cacheField>
    <cacheField name="Years" numFmtId="0" databaseField="0">
      <fieldGroup base="0">
        <rangePr groupBy="years" startDate="2019-01-01T00:00:00" endDate="2020-12-02T00:00:00"/>
        <groupItems count="4">
          <s v="&lt;01-01-2019"/>
          <s v="2019"/>
          <s v="2020"/>
          <s v="&gt;02-12-2020"/>
        </groupItems>
      </fieldGroup>
    </cacheField>
  </cacheFields>
  <extLst>
    <ext xmlns:x14="http://schemas.microsoft.com/office/spreadsheetml/2009/9/main" uri="{725AE2AE-9491-48be-B2B4-4EB974FC3084}">
      <x14:pivotCacheDefinition pivotCacheId="245576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
  <r>
    <x v="0"/>
    <x v="0"/>
    <n v="192437"/>
    <n v="28865.55"/>
    <n v="2019"/>
  </r>
  <r>
    <x v="1"/>
    <x v="0"/>
    <n v="141833"/>
    <n v="14183.3"/>
    <n v="2019"/>
  </r>
  <r>
    <x v="2"/>
    <x v="0"/>
    <n v="144792"/>
    <n v="14479.2"/>
    <n v="2019"/>
  </r>
  <r>
    <x v="3"/>
    <x v="0"/>
    <n v="181172"/>
    <n v="27175.8"/>
    <n v="2019"/>
  </r>
  <r>
    <x v="4"/>
    <x v="0"/>
    <n v="102377"/>
    <n v="12285.24"/>
    <n v="2019"/>
  </r>
  <r>
    <x v="5"/>
    <x v="0"/>
    <n v="166693"/>
    <n v="23337.02"/>
    <n v="2019"/>
  </r>
  <r>
    <x v="6"/>
    <x v="0"/>
    <n v="185194"/>
    <n v="18519.400000000001"/>
    <n v="2019"/>
  </r>
  <r>
    <x v="7"/>
    <x v="0"/>
    <n v="160531"/>
    <n v="19263.72"/>
    <n v="2019"/>
  </r>
  <r>
    <x v="8"/>
    <x v="0"/>
    <n v="117751"/>
    <n v="12952.61"/>
    <n v="2019"/>
  </r>
  <r>
    <x v="9"/>
    <x v="0"/>
    <n v="191388"/>
    <n v="21052.68"/>
    <n v="2019"/>
  </r>
  <r>
    <x v="10"/>
    <x v="0"/>
    <n v="134351"/>
    <n v="14778.61"/>
    <n v="2019"/>
  </r>
  <r>
    <x v="11"/>
    <x v="0"/>
    <n v="185319"/>
    <n v="27797.85"/>
    <n v="2019"/>
  </r>
  <r>
    <x v="12"/>
    <x v="0"/>
    <n v="120681"/>
    <n v="16895.34"/>
    <n v="2020"/>
  </r>
  <r>
    <x v="13"/>
    <x v="0"/>
    <n v="139272"/>
    <n v="15319.92"/>
    <n v="2020"/>
  </r>
  <r>
    <x v="14"/>
    <x v="0"/>
    <n v="161161"/>
    <n v="17727.71"/>
    <n v="2020"/>
  </r>
  <r>
    <x v="15"/>
    <x v="0"/>
    <n v="175433"/>
    <n v="22806.29"/>
    <n v="2020"/>
  </r>
  <r>
    <x v="16"/>
    <x v="0"/>
    <n v="144991"/>
    <n v="15949.01"/>
    <n v="2020"/>
  </r>
  <r>
    <x v="17"/>
    <x v="0"/>
    <n v="146903"/>
    <n v="19097.39"/>
    <n v="2020"/>
  </r>
  <r>
    <x v="18"/>
    <x v="0"/>
    <n v="124969"/>
    <n v="14996.28"/>
    <n v="2020"/>
  </r>
  <r>
    <x v="19"/>
    <x v="0"/>
    <n v="100127"/>
    <n v="11013.97"/>
    <n v="2020"/>
  </r>
  <r>
    <x v="20"/>
    <x v="0"/>
    <n v="120065"/>
    <n v="12006.5"/>
    <n v="2020"/>
  </r>
  <r>
    <x v="21"/>
    <x v="0"/>
    <n v="145681"/>
    <n v="14568.1"/>
    <n v="2020"/>
  </r>
  <r>
    <x v="22"/>
    <x v="0"/>
    <n v="172968"/>
    <n v="17296.8"/>
    <n v="2020"/>
  </r>
  <r>
    <x v="23"/>
    <x v="0"/>
    <n v="128549"/>
    <n v="16711.37"/>
    <n v="2020"/>
  </r>
  <r>
    <x v="0"/>
    <x v="1"/>
    <n v="156384"/>
    <n v="20329.919999999998"/>
    <n v="2019"/>
  </r>
  <r>
    <x v="1"/>
    <x v="1"/>
    <n v="140946"/>
    <n v="15504.06"/>
    <n v="2019"/>
  </r>
  <r>
    <x v="2"/>
    <x v="1"/>
    <n v="103598"/>
    <n v="14503.72"/>
    <n v="2019"/>
  </r>
  <r>
    <x v="3"/>
    <x v="1"/>
    <n v="185066"/>
    <n v="25909.24"/>
    <n v="2019"/>
  </r>
  <r>
    <x v="4"/>
    <x v="1"/>
    <n v="162642"/>
    <n v="19517.04"/>
    <n v="2019"/>
  </r>
  <r>
    <x v="5"/>
    <x v="1"/>
    <n v="193053"/>
    <n v="23166.36"/>
    <n v="2019"/>
  </r>
  <r>
    <x v="6"/>
    <x v="1"/>
    <n v="115708"/>
    <n v="16199.12"/>
    <n v="2019"/>
  </r>
  <r>
    <x v="7"/>
    <x v="1"/>
    <n v="146964"/>
    <n v="14696.4"/>
    <n v="2019"/>
  </r>
  <r>
    <x v="8"/>
    <x v="1"/>
    <n v="179173"/>
    <n v="19709.03"/>
    <n v="2019"/>
  </r>
  <r>
    <x v="9"/>
    <x v="1"/>
    <n v="141925"/>
    <n v="17031"/>
    <n v="2019"/>
  </r>
  <r>
    <x v="10"/>
    <x v="1"/>
    <n v="140784"/>
    <n v="19709.759999999998"/>
    <n v="2019"/>
  </r>
  <r>
    <x v="11"/>
    <x v="1"/>
    <n v="199311"/>
    <n v="19931.099999999999"/>
    <n v="2019"/>
  </r>
  <r>
    <x v="12"/>
    <x v="1"/>
    <n v="146424"/>
    <n v="14642.4"/>
    <n v="2020"/>
  </r>
  <r>
    <x v="13"/>
    <x v="1"/>
    <n v="173649"/>
    <n v="24310.86"/>
    <n v="2020"/>
  </r>
  <r>
    <x v="14"/>
    <x v="1"/>
    <n v="133284"/>
    <n v="13328.4"/>
    <n v="2020"/>
  </r>
  <r>
    <x v="15"/>
    <x v="1"/>
    <n v="124257"/>
    <n v="18638.55"/>
    <n v="2020"/>
  </r>
  <r>
    <x v="16"/>
    <x v="1"/>
    <n v="146752"/>
    <n v="17610.240000000002"/>
    <n v="2020"/>
  </r>
  <r>
    <x v="17"/>
    <x v="1"/>
    <n v="177278"/>
    <n v="24818.92"/>
    <n v="2020"/>
  </r>
  <r>
    <x v="18"/>
    <x v="1"/>
    <n v="157144"/>
    <n v="18857.28"/>
    <n v="2020"/>
  </r>
  <r>
    <x v="19"/>
    <x v="1"/>
    <n v="118900"/>
    <n v="11890"/>
    <n v="2020"/>
  </r>
  <r>
    <x v="20"/>
    <x v="1"/>
    <n v="149316"/>
    <n v="20904.240000000002"/>
    <n v="2020"/>
  </r>
  <r>
    <x v="21"/>
    <x v="1"/>
    <n v="166777"/>
    <n v="20013.240000000002"/>
    <n v="2020"/>
  </r>
  <r>
    <x v="22"/>
    <x v="1"/>
    <n v="191326"/>
    <n v="24872.38"/>
    <n v="2020"/>
  </r>
  <r>
    <x v="23"/>
    <x v="1"/>
    <n v="191489"/>
    <n v="28723.35"/>
    <n v="2020"/>
  </r>
  <r>
    <x v="0"/>
    <x v="2"/>
    <n v="118113"/>
    <n v="15354.69"/>
    <n v="2019"/>
  </r>
  <r>
    <x v="1"/>
    <x v="2"/>
    <n v="140971"/>
    <n v="16916.52"/>
    <n v="2019"/>
  </r>
  <r>
    <x v="2"/>
    <x v="2"/>
    <n v="132097"/>
    <n v="19814.55"/>
    <n v="2019"/>
  </r>
  <r>
    <x v="3"/>
    <x v="2"/>
    <n v="109881"/>
    <n v="14284.53"/>
    <n v="2019"/>
  </r>
  <r>
    <x v="4"/>
    <x v="2"/>
    <n v="190112"/>
    <n v="22813.439999999999"/>
    <n v="2019"/>
  </r>
  <r>
    <x v="5"/>
    <x v="2"/>
    <n v="174542"/>
    <n v="26181.3"/>
    <n v="2019"/>
  </r>
  <r>
    <x v="6"/>
    <x v="2"/>
    <n v="189227"/>
    <n v="24599.51"/>
    <n v="2019"/>
  </r>
  <r>
    <x v="7"/>
    <x v="2"/>
    <n v="128709"/>
    <n v="12870.9"/>
    <n v="2019"/>
  </r>
  <r>
    <x v="8"/>
    <x v="2"/>
    <n v="192399"/>
    <n v="28859.85"/>
    <n v="2019"/>
  </r>
  <r>
    <x v="9"/>
    <x v="2"/>
    <n v="131395"/>
    <n v="19709.25"/>
    <n v="2019"/>
  </r>
  <r>
    <x v="10"/>
    <x v="2"/>
    <n v="110292"/>
    <n v="12132.12"/>
    <n v="2019"/>
  </r>
  <r>
    <x v="11"/>
    <x v="2"/>
    <n v="135381"/>
    <n v="20307.150000000001"/>
    <n v="2019"/>
  </r>
  <r>
    <x v="12"/>
    <x v="2"/>
    <n v="131393"/>
    <n v="15767.16"/>
    <n v="2020"/>
  </r>
  <r>
    <x v="13"/>
    <x v="2"/>
    <n v="171650"/>
    <n v="18881.5"/>
    <n v="2020"/>
  </r>
  <r>
    <x v="14"/>
    <x v="2"/>
    <n v="198731"/>
    <n v="19873.099999999999"/>
    <n v="2020"/>
  </r>
  <r>
    <x v="15"/>
    <x v="2"/>
    <n v="164865"/>
    <n v="24729.75"/>
    <n v="2020"/>
  </r>
  <r>
    <x v="16"/>
    <x v="2"/>
    <n v="184782"/>
    <n v="24021.66"/>
    <n v="2020"/>
  </r>
  <r>
    <x v="17"/>
    <x v="2"/>
    <n v="157055"/>
    <n v="21987.7"/>
    <n v="2020"/>
  </r>
  <r>
    <x v="18"/>
    <x v="2"/>
    <n v="110914"/>
    <n v="11091.4"/>
    <n v="2020"/>
  </r>
  <r>
    <x v="19"/>
    <x v="2"/>
    <n v="105260"/>
    <n v="14736.4"/>
    <n v="2020"/>
  </r>
  <r>
    <x v="20"/>
    <x v="2"/>
    <n v="145156"/>
    <n v="18870.28"/>
    <n v="2020"/>
  </r>
  <r>
    <x v="21"/>
    <x v="2"/>
    <n v="169412"/>
    <n v="20329.439999999999"/>
    <n v="2020"/>
  </r>
  <r>
    <x v="22"/>
    <x v="2"/>
    <n v="179443"/>
    <n v="19738.73"/>
    <n v="2020"/>
  </r>
  <r>
    <x v="23"/>
    <x v="2"/>
    <n v="163097"/>
    <n v="24464.55"/>
    <n v="2020"/>
  </r>
  <r>
    <x v="0"/>
    <x v="2"/>
    <n v="195191"/>
    <n v="21471.01"/>
    <n v="2019"/>
  </r>
  <r>
    <x v="1"/>
    <x v="2"/>
    <n v="119425"/>
    <n v="11942.5"/>
    <n v="2019"/>
  </r>
  <r>
    <x v="2"/>
    <x v="2"/>
    <n v="128352"/>
    <n v="16685.759999999998"/>
    <n v="2019"/>
  </r>
  <r>
    <x v="3"/>
    <x v="2"/>
    <n v="195654"/>
    <n v="27391.56"/>
    <n v="2019"/>
  </r>
  <r>
    <x v="4"/>
    <x v="2"/>
    <n v="135885"/>
    <n v="16306.2"/>
    <n v="2019"/>
  </r>
  <r>
    <x v="5"/>
    <x v="2"/>
    <n v="110114"/>
    <n v="15415.96"/>
    <n v="2019"/>
  </r>
  <r>
    <x v="6"/>
    <x v="2"/>
    <n v="186762"/>
    <n v="24279.06"/>
    <n v="2019"/>
  </r>
  <r>
    <x v="7"/>
    <x v="2"/>
    <n v="136657"/>
    <n v="19131.98"/>
    <n v="2019"/>
  </r>
  <r>
    <x v="8"/>
    <x v="2"/>
    <n v="100426"/>
    <n v="11046.86"/>
    <n v="2019"/>
  </r>
  <r>
    <x v="9"/>
    <x v="2"/>
    <n v="103829"/>
    <n v="13497.77"/>
    <n v="2019"/>
  </r>
  <r>
    <x v="10"/>
    <x v="2"/>
    <n v="159054"/>
    <n v="22267.56"/>
    <n v="2019"/>
  </r>
  <r>
    <x v="11"/>
    <x v="2"/>
    <n v="151584"/>
    <n v="19705.919999999998"/>
    <n v="2019"/>
  </r>
  <r>
    <x v="12"/>
    <x v="2"/>
    <n v="132488"/>
    <n v="18548.32"/>
    <n v="2020"/>
  </r>
  <r>
    <x v="13"/>
    <x v="2"/>
    <n v="148274"/>
    <n v="17792.88"/>
    <n v="2020"/>
  </r>
  <r>
    <x v="14"/>
    <x v="2"/>
    <n v="138394"/>
    <n v="19375.16"/>
    <n v="2020"/>
  </r>
  <r>
    <x v="15"/>
    <x v="2"/>
    <n v="161578"/>
    <n v="17773.580000000002"/>
    <n v="2020"/>
  </r>
  <r>
    <x v="16"/>
    <x v="2"/>
    <n v="117127"/>
    <n v="12883.97"/>
    <n v="2020"/>
  </r>
  <r>
    <x v="17"/>
    <x v="2"/>
    <n v="141330"/>
    <n v="16959.599999999999"/>
    <n v="2020"/>
  </r>
  <r>
    <x v="18"/>
    <x v="2"/>
    <n v="131584"/>
    <n v="15790.08"/>
    <n v="2020"/>
  </r>
  <r>
    <x v="19"/>
    <x v="2"/>
    <n v="137118"/>
    <n v="19196.52"/>
    <n v="2020"/>
  </r>
  <r>
    <x v="20"/>
    <x v="2"/>
    <n v="102260"/>
    <n v="10226"/>
    <n v="2020"/>
  </r>
  <r>
    <x v="21"/>
    <x v="2"/>
    <n v="140776"/>
    <n v="19708.64"/>
    <n v="2020"/>
  </r>
  <r>
    <x v="22"/>
    <x v="2"/>
    <n v="120857"/>
    <n v="16919.98"/>
    <n v="2020"/>
  </r>
  <r>
    <x v="23"/>
    <x v="2"/>
    <n v="115614"/>
    <n v="15029.82"/>
    <n v="2020"/>
  </r>
  <r>
    <x v="0"/>
    <x v="3"/>
    <n v="107155"/>
    <n v="15001.7"/>
    <n v="2019"/>
  </r>
  <r>
    <x v="1"/>
    <x v="3"/>
    <n v="168064"/>
    <n v="21848.32"/>
    <n v="2019"/>
  </r>
  <r>
    <x v="2"/>
    <x v="3"/>
    <n v="178218"/>
    <n v="19603.98"/>
    <n v="2019"/>
  </r>
  <r>
    <x v="3"/>
    <x v="3"/>
    <n v="193982"/>
    <n v="29097.3"/>
    <n v="2019"/>
  </r>
  <r>
    <x v="4"/>
    <x v="3"/>
    <n v="142022"/>
    <n v="14202.2"/>
    <n v="2019"/>
  </r>
  <r>
    <x v="5"/>
    <x v="3"/>
    <n v="151525"/>
    <n v="16667.75"/>
    <n v="2019"/>
  </r>
  <r>
    <x v="6"/>
    <x v="3"/>
    <n v="185058"/>
    <n v="18505.8"/>
    <n v="2019"/>
  </r>
  <r>
    <x v="7"/>
    <x v="3"/>
    <n v="110521"/>
    <n v="12157.31"/>
    <n v="2019"/>
  </r>
  <r>
    <x v="8"/>
    <x v="3"/>
    <n v="152460"/>
    <n v="21344.400000000001"/>
    <n v="2019"/>
  </r>
  <r>
    <x v="9"/>
    <x v="3"/>
    <n v="127959"/>
    <n v="15355.08"/>
    <n v="2019"/>
  </r>
  <r>
    <x v="10"/>
    <x v="3"/>
    <n v="144640"/>
    <n v="18803.2"/>
    <n v="2019"/>
  </r>
  <r>
    <x v="11"/>
    <x v="3"/>
    <n v="188819"/>
    <n v="22658.28"/>
    <n v="2019"/>
  </r>
  <r>
    <x v="12"/>
    <x v="3"/>
    <n v="161882"/>
    <n v="21044.66"/>
    <n v="2020"/>
  </r>
  <r>
    <x v="13"/>
    <x v="3"/>
    <n v="125966"/>
    <n v="15115.92"/>
    <n v="2020"/>
  </r>
  <r>
    <x v="14"/>
    <x v="3"/>
    <n v="155984"/>
    <n v="20277.919999999998"/>
    <n v="2020"/>
  </r>
  <r>
    <x v="15"/>
    <x v="3"/>
    <n v="148669"/>
    <n v="16353.59"/>
    <n v="2020"/>
  </r>
  <r>
    <x v="16"/>
    <x v="3"/>
    <n v="173763"/>
    <n v="22589.19"/>
    <n v="2020"/>
  </r>
  <r>
    <x v="17"/>
    <x v="3"/>
    <n v="127111"/>
    <n v="17795.54"/>
    <n v="2020"/>
  </r>
  <r>
    <x v="18"/>
    <x v="3"/>
    <n v="174271"/>
    <n v="17427.099999999999"/>
    <n v="2020"/>
  </r>
  <r>
    <x v="19"/>
    <x v="3"/>
    <n v="159317"/>
    <n v="17524.87"/>
    <n v="2020"/>
  </r>
  <r>
    <x v="20"/>
    <x v="3"/>
    <n v="172378"/>
    <n v="20685.36"/>
    <n v="2020"/>
  </r>
  <r>
    <x v="21"/>
    <x v="3"/>
    <n v="188389"/>
    <n v="20722.79"/>
    <n v="2020"/>
  </r>
  <r>
    <x v="22"/>
    <x v="3"/>
    <n v="126885"/>
    <n v="12688.5"/>
    <n v="2020"/>
  </r>
  <r>
    <x v="23"/>
    <x v="3"/>
    <n v="140820"/>
    <n v="16898.400000000001"/>
    <n v="20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CD8FFC-B834-469E-B66B-51F9F09A6D9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C6" firstHeaderRow="0" firstDataRow="1" firstDataCol="1"/>
  <pivotFields count="7">
    <pivotField numFmtId="17" showAll="0">
      <items count="15">
        <item x="0"/>
        <item x="1"/>
        <item x="2"/>
        <item x="3"/>
        <item x="4"/>
        <item x="5"/>
        <item x="6"/>
        <item x="7"/>
        <item x="8"/>
        <item x="9"/>
        <item x="10"/>
        <item x="11"/>
        <item x="12"/>
        <item x="13"/>
        <item t="default"/>
      </items>
    </pivotField>
    <pivotField axis="axisRow" showAll="0">
      <items count="5">
        <item x="2"/>
        <item x="3"/>
        <item x="1"/>
        <item x="0"/>
        <item t="default"/>
      </items>
    </pivotField>
    <pivotField dataField="1" numFmtId="166" showAll="0"/>
    <pivotField dataField="1" numFmtId="166" showAll="0"/>
    <pivotField showAll="0"/>
    <pivotField showAll="0">
      <items count="7">
        <item x="0"/>
        <item x="1"/>
        <item x="2"/>
        <item x="3"/>
        <item x="4"/>
        <item x="5"/>
        <item t="default"/>
      </items>
    </pivotField>
    <pivotField showAll="0">
      <items count="5">
        <item x="0"/>
        <item x="1"/>
        <item x="2"/>
        <item x="3"/>
        <item t="default"/>
      </items>
    </pivotField>
  </pivotFields>
  <rowFields count="1">
    <field x="1"/>
  </rowFields>
  <rowItems count="5">
    <i>
      <x/>
    </i>
    <i>
      <x v="1"/>
    </i>
    <i>
      <x v="2"/>
    </i>
    <i>
      <x v="3"/>
    </i>
    <i t="grand">
      <x/>
    </i>
  </rowItems>
  <colFields count="1">
    <field x="-2"/>
  </colFields>
  <colItems count="2">
    <i>
      <x/>
    </i>
    <i i="1">
      <x v="1"/>
    </i>
  </colItems>
  <dataFields count="2">
    <dataField name="Sum of Revenue" fld="2" baseField="0" baseItem="0"/>
    <dataField name="Sum of Expense"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7C6FC3-880E-4305-B9CF-8E9A7B53445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11:C24" firstHeaderRow="0" firstDataRow="1" firstDataCol="1"/>
  <pivotFields count="7">
    <pivotField axis="axisRow" numFmtId="17" showAll="0">
      <items count="15">
        <item x="0"/>
        <item x="1"/>
        <item x="2"/>
        <item x="3"/>
        <item x="4"/>
        <item x="5"/>
        <item x="6"/>
        <item x="7"/>
        <item x="8"/>
        <item x="9"/>
        <item x="10"/>
        <item x="11"/>
        <item x="12"/>
        <item x="13"/>
        <item t="default"/>
      </items>
    </pivotField>
    <pivotField showAll="0">
      <items count="5">
        <item x="2"/>
        <item x="3"/>
        <item x="1"/>
        <item x="0"/>
        <item t="default"/>
      </items>
    </pivotField>
    <pivotField dataField="1" numFmtId="166" showAll="0"/>
    <pivotField dataField="1" numFmtId="166"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Revenue" fld="2" baseField="0" baseItem="0"/>
    <dataField name="Sum of Expense"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B0208422-AC50-49CD-8F9D-A87A0329CFD7}" sourceName="Quarters">
  <pivotTables>
    <pivotTable tabId="26" name="PivotTable2"/>
  </pivotTables>
  <data>
    <tabular pivotCacheId="24557679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1343541-60E4-4162-A8E5-64ED371E3ACD}" sourceName="Years">
  <pivotTables>
    <pivotTable tabId="26" name="PivotTable2"/>
  </pivotTables>
  <data>
    <tabular pivotCacheId="245576794">
      <items count="4">
        <i x="1" s="1"/>
        <i x="2" s="1"/>
        <i x="0"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6B645A60-8532-4BB7-A681-9B1015826D4F}" cache="Slicer_Quarters" caption="Quarters" style="SlicerStyleDark6" rowHeight="241300"/>
  <slicer name="Years" xr10:uid="{10E27828-E117-4443-982F-17600F3AB6C8}" cache="Slicer_Years" caption="Years"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3" Type="http://schemas.openxmlformats.org/officeDocument/2006/relationships/hyperlink" Target="https://en.wikipedia.org/wiki/Washington_(U.S._state)" TargetMode="External"/><Relationship Id="rId18" Type="http://schemas.openxmlformats.org/officeDocument/2006/relationships/hyperlink" Target="https://en.wikipedia.org/wiki/Rhode_Island" TargetMode="External"/><Relationship Id="rId26" Type="http://schemas.openxmlformats.org/officeDocument/2006/relationships/hyperlink" Target="https://en.wikipedia.org/wiki/Texas" TargetMode="External"/><Relationship Id="rId39" Type="http://schemas.openxmlformats.org/officeDocument/2006/relationships/hyperlink" Target="https://en.wikipedia.org/wiki/Montana" TargetMode="External"/><Relationship Id="rId21" Type="http://schemas.openxmlformats.org/officeDocument/2006/relationships/hyperlink" Target="https://en.wikipedia.org/wiki/North_Dakota" TargetMode="External"/><Relationship Id="rId34" Type="http://schemas.openxmlformats.org/officeDocument/2006/relationships/hyperlink" Target="https://en.wikipedia.org/wiki/Georgia_(U.S._state)" TargetMode="External"/><Relationship Id="rId42" Type="http://schemas.openxmlformats.org/officeDocument/2006/relationships/hyperlink" Target="https://en.wikipedia.org/wiki/Oklahoma" TargetMode="External"/><Relationship Id="rId47" Type="http://schemas.openxmlformats.org/officeDocument/2006/relationships/hyperlink" Target="https://en.wikipedia.org/wiki/Alabama" TargetMode="External"/><Relationship Id="rId50" Type="http://schemas.openxmlformats.org/officeDocument/2006/relationships/hyperlink" Target="https://en.wikipedia.org/wiki/West_Virginia" TargetMode="External"/><Relationship Id="rId7" Type="http://schemas.openxmlformats.org/officeDocument/2006/relationships/hyperlink" Target="https://en.wikipedia.org/wiki/New_Hampshire" TargetMode="External"/><Relationship Id="rId2" Type="http://schemas.openxmlformats.org/officeDocument/2006/relationships/hyperlink" Target="https://en.wikipedia.org/wiki/Alaska" TargetMode="External"/><Relationship Id="rId16" Type="http://schemas.openxmlformats.org/officeDocument/2006/relationships/hyperlink" Target="https://en.wikipedia.org/wiki/Colorado" TargetMode="External"/><Relationship Id="rId29" Type="http://schemas.openxmlformats.org/officeDocument/2006/relationships/hyperlink" Target="https://en.wikipedia.org/wiki/South_Dakota" TargetMode="External"/><Relationship Id="rId11" Type="http://schemas.openxmlformats.org/officeDocument/2006/relationships/hyperlink" Target="https://en.wikipedia.org/wiki/New_Jersey" TargetMode="External"/><Relationship Id="rId24" Type="http://schemas.openxmlformats.org/officeDocument/2006/relationships/hyperlink" Target="https://en.wikipedia.org/wiki/Pennsylvania" TargetMode="External"/><Relationship Id="rId32" Type="http://schemas.openxmlformats.org/officeDocument/2006/relationships/hyperlink" Target="https://en.wikipedia.org/wiki/Indiana" TargetMode="External"/><Relationship Id="rId37" Type="http://schemas.openxmlformats.org/officeDocument/2006/relationships/hyperlink" Target="https://en.wikipedia.org/wiki/Missouri" TargetMode="External"/><Relationship Id="rId40" Type="http://schemas.openxmlformats.org/officeDocument/2006/relationships/hyperlink" Target="https://en.wikipedia.org/wiki/North_Carolina" TargetMode="External"/><Relationship Id="rId45" Type="http://schemas.openxmlformats.org/officeDocument/2006/relationships/hyperlink" Target="https://en.wikipedia.org/wiki/Louisiana" TargetMode="External"/><Relationship Id="rId5" Type="http://schemas.openxmlformats.org/officeDocument/2006/relationships/hyperlink" Target="https://en.wikipedia.org/wiki/District_of_Columbia" TargetMode="External"/><Relationship Id="rId15" Type="http://schemas.openxmlformats.org/officeDocument/2006/relationships/hyperlink" Target="https://en.wikipedia.org/wiki/Utah" TargetMode="External"/><Relationship Id="rId23" Type="http://schemas.openxmlformats.org/officeDocument/2006/relationships/hyperlink" Target="https://en.wikipedia.org/wiki/Nebraska" TargetMode="External"/><Relationship Id="rId28" Type="http://schemas.openxmlformats.org/officeDocument/2006/relationships/hyperlink" Target="https://en.wikipedia.org/wiki/Nevada" TargetMode="External"/><Relationship Id="rId36" Type="http://schemas.openxmlformats.org/officeDocument/2006/relationships/hyperlink" Target="https://en.wikipedia.org/wiki/Ohio" TargetMode="External"/><Relationship Id="rId49" Type="http://schemas.openxmlformats.org/officeDocument/2006/relationships/hyperlink" Target="https://en.wikipedia.org/wiki/Arkansas" TargetMode="External"/><Relationship Id="rId10" Type="http://schemas.openxmlformats.org/officeDocument/2006/relationships/hyperlink" Target="https://en.wikipedia.org/wiki/Minnesota" TargetMode="External"/><Relationship Id="rId19" Type="http://schemas.openxmlformats.org/officeDocument/2006/relationships/hyperlink" Target="https://en.wikipedia.org/wiki/Illinois" TargetMode="External"/><Relationship Id="rId31" Type="http://schemas.openxmlformats.org/officeDocument/2006/relationships/hyperlink" Target="https://en.wikipedia.org/wiki/Arizona" TargetMode="External"/><Relationship Id="rId44" Type="http://schemas.openxmlformats.org/officeDocument/2006/relationships/hyperlink" Target="https://en.wikipedia.org/wiki/New_Mexico" TargetMode="External"/><Relationship Id="rId52" Type="http://schemas.openxmlformats.org/officeDocument/2006/relationships/drawing" Target="../drawings/drawing14.xml"/><Relationship Id="rId4" Type="http://schemas.openxmlformats.org/officeDocument/2006/relationships/hyperlink" Target="https://en.wikipedia.org/wiki/Connecticut" TargetMode="External"/><Relationship Id="rId9" Type="http://schemas.openxmlformats.org/officeDocument/2006/relationships/hyperlink" Target="https://en.wikipedia.org/wiki/Hawaii" TargetMode="External"/><Relationship Id="rId14" Type="http://schemas.openxmlformats.org/officeDocument/2006/relationships/hyperlink" Target="https://en.wikipedia.org/wiki/Wyoming" TargetMode="External"/><Relationship Id="rId22" Type="http://schemas.openxmlformats.org/officeDocument/2006/relationships/hyperlink" Target="https://en.wikipedia.org/wiki/Wisconsin" TargetMode="External"/><Relationship Id="rId27" Type="http://schemas.openxmlformats.org/officeDocument/2006/relationships/hyperlink" Target="https://en.wikipedia.org/wiki/Kansas" TargetMode="External"/><Relationship Id="rId30" Type="http://schemas.openxmlformats.org/officeDocument/2006/relationships/hyperlink" Target="https://en.wikipedia.org/wiki/Oregon" TargetMode="External"/><Relationship Id="rId35" Type="http://schemas.openxmlformats.org/officeDocument/2006/relationships/hyperlink" Target="https://en.wikipedia.org/wiki/Michigan" TargetMode="External"/><Relationship Id="rId43" Type="http://schemas.openxmlformats.org/officeDocument/2006/relationships/hyperlink" Target="https://en.wikipedia.org/wiki/South_Carolina" TargetMode="External"/><Relationship Id="rId48" Type="http://schemas.openxmlformats.org/officeDocument/2006/relationships/hyperlink" Target="https://en.wikipedia.org/wiki/Kentucky" TargetMode="External"/><Relationship Id="rId8" Type="http://schemas.openxmlformats.org/officeDocument/2006/relationships/hyperlink" Target="https://en.wikipedia.org/wiki/Virginia" TargetMode="External"/><Relationship Id="rId51" Type="http://schemas.openxmlformats.org/officeDocument/2006/relationships/hyperlink" Target="https://en.wikipedia.org/wiki/Mississippi" TargetMode="External"/><Relationship Id="rId3" Type="http://schemas.openxmlformats.org/officeDocument/2006/relationships/hyperlink" Target="https://en.wikipedia.org/wiki/California" TargetMode="External"/><Relationship Id="rId12" Type="http://schemas.openxmlformats.org/officeDocument/2006/relationships/hyperlink" Target="https://en.wikipedia.org/wiki/Delaware" TargetMode="External"/><Relationship Id="rId17" Type="http://schemas.openxmlformats.org/officeDocument/2006/relationships/hyperlink" Target="https://en.wikipedia.org/wiki/New_York" TargetMode="External"/><Relationship Id="rId25" Type="http://schemas.openxmlformats.org/officeDocument/2006/relationships/hyperlink" Target="https://en.wikipedia.org/wiki/Iowa" TargetMode="External"/><Relationship Id="rId33" Type="http://schemas.openxmlformats.org/officeDocument/2006/relationships/hyperlink" Target="https://en.wikipedia.org/wiki/Maine" TargetMode="External"/><Relationship Id="rId38" Type="http://schemas.openxmlformats.org/officeDocument/2006/relationships/hyperlink" Target="https://en.wikipedia.org/wiki/Florida" TargetMode="External"/><Relationship Id="rId46" Type="http://schemas.openxmlformats.org/officeDocument/2006/relationships/hyperlink" Target="https://en.wikipedia.org/wiki/Tennessee" TargetMode="External"/><Relationship Id="rId20" Type="http://schemas.openxmlformats.org/officeDocument/2006/relationships/hyperlink" Target="https://en.wikipedia.org/wiki/Vermont" TargetMode="External"/><Relationship Id="rId41" Type="http://schemas.openxmlformats.org/officeDocument/2006/relationships/hyperlink" Target="https://en.wikipedia.org/wiki/Idaho" TargetMode="External"/><Relationship Id="rId1" Type="http://schemas.openxmlformats.org/officeDocument/2006/relationships/hyperlink" Target="https://en.wikipedia.org/wiki/Maryland" TargetMode="External"/><Relationship Id="rId6" Type="http://schemas.openxmlformats.org/officeDocument/2006/relationships/hyperlink" Target="https://en.wikipedia.org/wiki/Massachusetts"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9.xml"/><Relationship Id="rId1" Type="http://schemas.openxmlformats.org/officeDocument/2006/relationships/printerSettings" Target="../printerSettings/printerSettings2.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2.xml.rels><?xml version="1.0" encoding="UTF-8" standalone="yes"?>
<Relationships xmlns="http://schemas.openxmlformats.org/package/2006/relationships"><Relationship Id="rId8" Type="http://schemas.openxmlformats.org/officeDocument/2006/relationships/ctrlProp" Target="../ctrlProps/ctrlProp7.xml"/><Relationship Id="rId3" Type="http://schemas.openxmlformats.org/officeDocument/2006/relationships/vmlDrawing" Target="../drawings/vmlDrawing2.vml"/><Relationship Id="rId7" Type="http://schemas.openxmlformats.org/officeDocument/2006/relationships/ctrlProp" Target="../ctrlProps/ctrlProp6.xml"/><Relationship Id="rId2" Type="http://schemas.openxmlformats.org/officeDocument/2006/relationships/drawing" Target="../drawings/drawing20.xml"/><Relationship Id="rId1" Type="http://schemas.openxmlformats.org/officeDocument/2006/relationships/printerSettings" Target="../printerSettings/printerSettings3.bin"/><Relationship Id="rId6" Type="http://schemas.openxmlformats.org/officeDocument/2006/relationships/ctrlProp" Target="../ctrlProps/ctrlProp5.xml"/><Relationship Id="rId11" Type="http://schemas.openxmlformats.org/officeDocument/2006/relationships/ctrlProp" Target="../ctrlProps/ctrlProp10.xml"/><Relationship Id="rId5" Type="http://schemas.openxmlformats.org/officeDocument/2006/relationships/ctrlProp" Target="../ctrlProps/ctrlProp4.xml"/><Relationship Id="rId10" Type="http://schemas.openxmlformats.org/officeDocument/2006/relationships/ctrlProp" Target="../ctrlProps/ctrlProp9.xml"/><Relationship Id="rId4" Type="http://schemas.openxmlformats.org/officeDocument/2006/relationships/ctrlProp" Target="../ctrlProps/ctrlProp3.xml"/><Relationship Id="rId9" Type="http://schemas.openxmlformats.org/officeDocument/2006/relationships/ctrlProp" Target="../ctrlProps/ctrlProp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20C5-881B-4FC8-9BF4-7D2CFB1F0C0E}">
  <sheetPr codeName="Sheet1">
    <tabColor theme="5" tint="0.39997558519241921"/>
  </sheetPr>
  <dimension ref="A1:H13"/>
  <sheetViews>
    <sheetView showGridLines="0" workbookViewId="0">
      <selection activeCell="E1" sqref="E1"/>
    </sheetView>
  </sheetViews>
  <sheetFormatPr defaultRowHeight="14.4" x14ac:dyDescent="0.3"/>
  <cols>
    <col min="1" max="1" width="10.88671875" bestFit="1" customWidth="1"/>
    <col min="2" max="2" width="14.44140625" bestFit="1" customWidth="1"/>
    <col min="3" max="3" width="12.88671875" bestFit="1" customWidth="1"/>
    <col min="4" max="4" width="13.44140625" bestFit="1" customWidth="1"/>
    <col min="5" max="5" width="16.5546875" bestFit="1" customWidth="1"/>
    <col min="6" max="6" width="7.6640625" bestFit="1" customWidth="1"/>
    <col min="7" max="7" width="11" bestFit="1" customWidth="1"/>
    <col min="8" max="8" width="13.109375" bestFit="1" customWidth="1"/>
  </cols>
  <sheetData>
    <row r="1" spans="1:8" ht="28.8" x14ac:dyDescent="0.3">
      <c r="A1" s="1" t="s">
        <v>0</v>
      </c>
      <c r="B1" s="1" t="s">
        <v>1</v>
      </c>
      <c r="C1" s="1" t="s">
        <v>2</v>
      </c>
      <c r="D1" s="1" t="s">
        <v>3</v>
      </c>
      <c r="E1" s="1" t="s">
        <v>4</v>
      </c>
      <c r="F1" s="1" t="s">
        <v>5</v>
      </c>
      <c r="G1" s="1" t="s">
        <v>6</v>
      </c>
      <c r="H1" s="1" t="s">
        <v>7</v>
      </c>
    </row>
    <row r="2" spans="1:8" x14ac:dyDescent="0.3">
      <c r="A2" s="2" t="s">
        <v>8</v>
      </c>
      <c r="B2" s="3">
        <v>261850.5393579441</v>
      </c>
      <c r="C2" s="3">
        <v>286712.8517774904</v>
      </c>
      <c r="D2" s="4">
        <f>B2+C2</f>
        <v>548563.3911354345</v>
      </c>
      <c r="E2" s="5">
        <v>22030</v>
      </c>
      <c r="F2" s="4">
        <f>D2/E2</f>
        <v>24.900744037014729</v>
      </c>
      <c r="G2">
        <v>3525</v>
      </c>
      <c r="H2" s="6">
        <f>G2/E2</f>
        <v>0.16000907852927826</v>
      </c>
    </row>
    <row r="3" spans="1:8" x14ac:dyDescent="0.3">
      <c r="A3" s="2" t="s">
        <v>9</v>
      </c>
      <c r="B3" s="3">
        <v>215354.50448080694</v>
      </c>
      <c r="C3" s="3">
        <v>106885.19774841517</v>
      </c>
      <c r="D3" s="4">
        <f t="shared" ref="D3:D13" si="0">B3+C3</f>
        <v>322239.70222922211</v>
      </c>
      <c r="E3" s="5">
        <v>10024</v>
      </c>
      <c r="F3" s="4">
        <f t="shared" ref="F3:F13" si="1">D3/E3</f>
        <v>32.146817860058071</v>
      </c>
      <c r="G3">
        <v>2005</v>
      </c>
      <c r="H3" s="6">
        <f t="shared" ref="H3:H13" si="2">G3/E3</f>
        <v>0.20001995211492418</v>
      </c>
    </row>
    <row r="4" spans="1:8" x14ac:dyDescent="0.3">
      <c r="A4" s="2" t="s">
        <v>10</v>
      </c>
      <c r="B4" s="3">
        <v>237530.02088055236</v>
      </c>
      <c r="C4" s="3">
        <v>139454.11176019738</v>
      </c>
      <c r="D4" s="4">
        <f t="shared" si="0"/>
        <v>376984.13264074974</v>
      </c>
      <c r="E4" s="5">
        <v>18473</v>
      </c>
      <c r="F4" s="4">
        <f t="shared" si="1"/>
        <v>20.407304316610716</v>
      </c>
      <c r="G4">
        <v>2401</v>
      </c>
      <c r="H4" s="6">
        <f t="shared" si="2"/>
        <v>0.129973474801061</v>
      </c>
    </row>
    <row r="5" spans="1:8" x14ac:dyDescent="0.3">
      <c r="A5" s="2" t="s">
        <v>11</v>
      </c>
      <c r="B5" s="3">
        <v>194616.67366379232</v>
      </c>
      <c r="C5" s="3">
        <v>209490.73132581136</v>
      </c>
      <c r="D5" s="4">
        <f t="shared" si="0"/>
        <v>404107.40498960367</v>
      </c>
      <c r="E5" s="5">
        <v>14873</v>
      </c>
      <c r="F5" s="4">
        <f t="shared" si="1"/>
        <v>27.17053755056839</v>
      </c>
      <c r="G5">
        <v>2826</v>
      </c>
      <c r="H5" s="6">
        <f t="shared" si="2"/>
        <v>0.19000874067101459</v>
      </c>
    </row>
    <row r="6" spans="1:8" x14ac:dyDescent="0.3">
      <c r="A6" s="2" t="s">
        <v>12</v>
      </c>
      <c r="B6" s="3">
        <v>279127.88407588442</v>
      </c>
      <c r="C6" s="3">
        <v>201731.44457014115</v>
      </c>
      <c r="D6" s="4">
        <f t="shared" si="0"/>
        <v>480859.32864602556</v>
      </c>
      <c r="E6" s="5">
        <v>19313</v>
      </c>
      <c r="F6" s="4">
        <f t="shared" si="1"/>
        <v>24.898220299592271</v>
      </c>
      <c r="G6">
        <v>4249</v>
      </c>
      <c r="H6" s="6">
        <f t="shared" si="2"/>
        <v>0.22000724900326205</v>
      </c>
    </row>
    <row r="7" spans="1:8" x14ac:dyDescent="0.3">
      <c r="A7" s="2" t="s">
        <v>13</v>
      </c>
      <c r="B7" s="3">
        <v>262708.78156161401</v>
      </c>
      <c r="C7" s="3">
        <v>298709.73528861342</v>
      </c>
      <c r="D7" s="4">
        <f t="shared" si="0"/>
        <v>561418.51685022749</v>
      </c>
      <c r="E7" s="5">
        <v>18231</v>
      </c>
      <c r="F7" s="4">
        <f t="shared" si="1"/>
        <v>30.794718712644809</v>
      </c>
      <c r="G7">
        <v>4740</v>
      </c>
      <c r="H7" s="6">
        <f t="shared" si="2"/>
        <v>0.25999670890241894</v>
      </c>
    </row>
    <row r="8" spans="1:8" x14ac:dyDescent="0.3">
      <c r="A8" s="2" t="s">
        <v>14</v>
      </c>
      <c r="B8" s="3">
        <v>289438.75264639949</v>
      </c>
      <c r="C8" s="3">
        <v>241917.38657910493</v>
      </c>
      <c r="D8" s="4">
        <f t="shared" si="0"/>
        <v>531356.13922550436</v>
      </c>
      <c r="E8" s="5">
        <v>19479</v>
      </c>
      <c r="F8" s="4">
        <f t="shared" si="1"/>
        <v>27.278409529519195</v>
      </c>
      <c r="G8">
        <v>4091</v>
      </c>
      <c r="H8" s="6">
        <f t="shared" si="2"/>
        <v>0.21002104830843474</v>
      </c>
    </row>
    <row r="9" spans="1:8" x14ac:dyDescent="0.3">
      <c r="A9" s="2" t="s">
        <v>15</v>
      </c>
      <c r="B9" s="3">
        <v>150499.57414884458</v>
      </c>
      <c r="C9" s="3">
        <v>115135.78950578626</v>
      </c>
      <c r="D9" s="4">
        <f t="shared" si="0"/>
        <v>265635.36365463084</v>
      </c>
      <c r="E9" s="5">
        <v>28035</v>
      </c>
      <c r="F9" s="4">
        <f t="shared" si="1"/>
        <v>9.4751333566838181</v>
      </c>
      <c r="G9">
        <v>7289</v>
      </c>
      <c r="H9" s="6">
        <f t="shared" si="2"/>
        <v>0.25999643303014092</v>
      </c>
    </row>
    <row r="10" spans="1:8" x14ac:dyDescent="0.3">
      <c r="A10" s="2" t="s">
        <v>16</v>
      </c>
      <c r="B10" s="3">
        <v>147272.57927297906</v>
      </c>
      <c r="C10" s="3">
        <v>209917.02667731431</v>
      </c>
      <c r="D10" s="4">
        <f t="shared" si="0"/>
        <v>357189.60595029336</v>
      </c>
      <c r="E10" s="5">
        <v>12740</v>
      </c>
      <c r="F10" s="4">
        <f t="shared" si="1"/>
        <v>28.036860749630563</v>
      </c>
      <c r="G10">
        <v>3695</v>
      </c>
      <c r="H10" s="6">
        <f t="shared" si="2"/>
        <v>0.2900313971742543</v>
      </c>
    </row>
    <row r="11" spans="1:8" x14ac:dyDescent="0.3">
      <c r="A11" s="2" t="s">
        <v>17</v>
      </c>
      <c r="B11" s="3">
        <v>125323.86512369331</v>
      </c>
      <c r="C11" s="3">
        <v>118634.83810899686</v>
      </c>
      <c r="D11" s="4">
        <f t="shared" si="0"/>
        <v>243958.70323269017</v>
      </c>
      <c r="E11" s="5">
        <v>22833</v>
      </c>
      <c r="F11" s="4">
        <f t="shared" si="1"/>
        <v>10.684478747106827</v>
      </c>
      <c r="G11">
        <v>3882</v>
      </c>
      <c r="H11" s="6">
        <f t="shared" si="2"/>
        <v>0.17001708054132178</v>
      </c>
    </row>
    <row r="12" spans="1:8" x14ac:dyDescent="0.3">
      <c r="A12" s="2" t="s">
        <v>18</v>
      </c>
      <c r="B12" s="3">
        <v>223044.93907784711</v>
      </c>
      <c r="C12" s="3">
        <v>257696.38945516321</v>
      </c>
      <c r="D12" s="4">
        <f t="shared" si="0"/>
        <v>480741.32853301032</v>
      </c>
      <c r="E12" s="5">
        <v>23963</v>
      </c>
      <c r="F12" s="4">
        <f t="shared" si="1"/>
        <v>20.061817323916468</v>
      </c>
      <c r="G12">
        <v>7189</v>
      </c>
      <c r="H12" s="6">
        <f t="shared" si="2"/>
        <v>0.30000417310019611</v>
      </c>
    </row>
    <row r="13" spans="1:8" x14ac:dyDescent="0.3">
      <c r="A13" s="2" t="s">
        <v>19</v>
      </c>
      <c r="B13" s="3">
        <v>178434.07321060117</v>
      </c>
      <c r="C13" s="3">
        <v>205853.19632718537</v>
      </c>
      <c r="D13" s="4">
        <f t="shared" si="0"/>
        <v>384287.26953778655</v>
      </c>
      <c r="E13" s="5">
        <v>26365</v>
      </c>
      <c r="F13" s="4">
        <f t="shared" si="1"/>
        <v>14.575659758687143</v>
      </c>
      <c r="G13">
        <v>2900</v>
      </c>
      <c r="H13" s="6">
        <f t="shared" si="2"/>
        <v>0.10999431063910488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4AD22-4CD0-4346-A21A-91B855262278}">
  <sheetPr codeName="Sheet2">
    <tabColor theme="5" tint="0.39997558519241921"/>
  </sheetPr>
  <dimension ref="A1:N7"/>
  <sheetViews>
    <sheetView showGridLines="0" topLeftCell="A2" zoomScaleNormal="100" workbookViewId="0">
      <selection activeCell="I27" sqref="I27"/>
    </sheetView>
  </sheetViews>
  <sheetFormatPr defaultRowHeight="14.4" x14ac:dyDescent="0.3"/>
  <cols>
    <col min="1" max="1" width="12.88671875" bestFit="1" customWidth="1"/>
  </cols>
  <sheetData>
    <row r="1" spans="1:14" x14ac:dyDescent="0.3">
      <c r="A1" s="7"/>
      <c r="B1" s="111" t="s">
        <v>20</v>
      </c>
      <c r="C1" s="111"/>
      <c r="D1" s="111"/>
      <c r="E1" s="111"/>
      <c r="F1" s="111"/>
      <c r="G1" s="111"/>
      <c r="H1" s="111"/>
      <c r="I1" s="111"/>
      <c r="J1" s="111"/>
      <c r="K1" s="111"/>
      <c r="L1" s="111"/>
      <c r="M1" s="111"/>
      <c r="N1" s="7"/>
    </row>
    <row r="2" spans="1:14" x14ac:dyDescent="0.3">
      <c r="A2" s="8" t="s">
        <v>21</v>
      </c>
      <c r="B2" s="9" t="s">
        <v>8</v>
      </c>
      <c r="C2" s="9" t="s">
        <v>9</v>
      </c>
      <c r="D2" s="9" t="s">
        <v>10</v>
      </c>
      <c r="E2" s="9" t="s">
        <v>11</v>
      </c>
      <c r="F2" s="9" t="s">
        <v>12</v>
      </c>
      <c r="G2" s="9" t="s">
        <v>13</v>
      </c>
      <c r="H2" s="9" t="s">
        <v>14</v>
      </c>
      <c r="I2" s="9" t="s">
        <v>15</v>
      </c>
      <c r="J2" s="9" t="s">
        <v>16</v>
      </c>
      <c r="K2" s="9" t="s">
        <v>17</v>
      </c>
      <c r="L2" s="9" t="s">
        <v>18</v>
      </c>
      <c r="M2" s="9" t="s">
        <v>19</v>
      </c>
      <c r="N2" s="10" t="s">
        <v>22</v>
      </c>
    </row>
    <row r="3" spans="1:14" x14ac:dyDescent="0.3">
      <c r="A3" s="2" t="s">
        <v>23</v>
      </c>
      <c r="B3" s="11">
        <v>25203</v>
      </c>
      <c r="C3" s="11">
        <v>32210</v>
      </c>
      <c r="D3" s="11">
        <v>31847</v>
      </c>
      <c r="E3" s="11">
        <v>33827</v>
      </c>
      <c r="F3" s="11">
        <v>35049</v>
      </c>
      <c r="G3" s="11">
        <v>48724</v>
      </c>
      <c r="H3" s="11">
        <v>35414</v>
      </c>
      <c r="I3" s="11">
        <v>32736</v>
      </c>
      <c r="J3" s="11">
        <v>34986</v>
      </c>
      <c r="K3" s="11">
        <v>43303</v>
      </c>
      <c r="L3" s="11">
        <v>36654</v>
      </c>
      <c r="M3" s="11">
        <v>36165</v>
      </c>
      <c r="N3" s="12">
        <f>SUM(B3:M3)</f>
        <v>426118</v>
      </c>
    </row>
    <row r="4" spans="1:14" x14ac:dyDescent="0.3">
      <c r="A4" s="2" t="s">
        <v>24</v>
      </c>
      <c r="B4" s="11">
        <v>27457</v>
      </c>
      <c r="C4" s="11">
        <v>30239</v>
      </c>
      <c r="D4" s="11">
        <v>32951</v>
      </c>
      <c r="E4" s="11">
        <v>17804</v>
      </c>
      <c r="F4" s="11">
        <v>31258</v>
      </c>
      <c r="G4" s="11">
        <v>18622</v>
      </c>
      <c r="H4" s="11">
        <v>22917</v>
      </c>
      <c r="I4" s="11">
        <v>21305</v>
      </c>
      <c r="J4" s="11">
        <v>34875</v>
      </c>
      <c r="K4" s="11">
        <v>20981</v>
      </c>
      <c r="L4" s="11">
        <v>28188</v>
      </c>
      <c r="M4" s="11">
        <v>17123</v>
      </c>
      <c r="N4" s="12">
        <f>SUM(B4:M4)</f>
        <v>303720</v>
      </c>
    </row>
    <row r="5" spans="1:14" x14ac:dyDescent="0.3">
      <c r="A5" s="2" t="s">
        <v>25</v>
      </c>
      <c r="B5" s="11">
        <v>10859</v>
      </c>
      <c r="C5" s="11">
        <v>11093</v>
      </c>
      <c r="D5" s="11">
        <v>13553</v>
      </c>
      <c r="E5" s="11">
        <v>12681</v>
      </c>
      <c r="F5" s="11">
        <v>7011</v>
      </c>
      <c r="G5" s="11">
        <v>11129</v>
      </c>
      <c r="H5" s="11">
        <v>9535</v>
      </c>
      <c r="I5" s="11">
        <v>11257</v>
      </c>
      <c r="J5" s="11">
        <v>8725</v>
      </c>
      <c r="K5" s="11">
        <v>8105</v>
      </c>
      <c r="L5" s="11">
        <v>9131</v>
      </c>
      <c r="M5" s="11">
        <v>5353</v>
      </c>
      <c r="N5" s="12">
        <f>SUM(B5:M5)</f>
        <v>118432</v>
      </c>
    </row>
    <row r="6" spans="1:14" x14ac:dyDescent="0.3">
      <c r="A6" s="2" t="s">
        <v>26</v>
      </c>
      <c r="B6" s="11">
        <v>29215</v>
      </c>
      <c r="C6" s="11">
        <v>28526</v>
      </c>
      <c r="D6" s="11">
        <v>28112</v>
      </c>
      <c r="E6" s="11">
        <v>29801</v>
      </c>
      <c r="F6" s="11">
        <v>29051</v>
      </c>
      <c r="G6" s="11">
        <v>27526</v>
      </c>
      <c r="H6" s="11">
        <v>29185</v>
      </c>
      <c r="I6" s="11">
        <v>29466</v>
      </c>
      <c r="J6" s="11">
        <v>29190</v>
      </c>
      <c r="K6" s="11">
        <v>27572</v>
      </c>
      <c r="L6" s="11">
        <v>27937</v>
      </c>
      <c r="M6" s="11">
        <v>26249</v>
      </c>
      <c r="N6" s="12">
        <f>SUM(B6:M6)*2</f>
        <v>683660</v>
      </c>
    </row>
    <row r="7" spans="1:14" x14ac:dyDescent="0.3">
      <c r="A7" s="8" t="s">
        <v>22</v>
      </c>
      <c r="B7" s="12">
        <f t="shared" ref="B7:M7" si="0">SUM(B3:B6)</f>
        <v>92734</v>
      </c>
      <c r="C7" s="12">
        <f t="shared" si="0"/>
        <v>102068</v>
      </c>
      <c r="D7" s="12">
        <f t="shared" si="0"/>
        <v>106463</v>
      </c>
      <c r="E7" s="12">
        <f t="shared" si="0"/>
        <v>94113</v>
      </c>
      <c r="F7" s="12">
        <f t="shared" si="0"/>
        <v>102369</v>
      </c>
      <c r="G7" s="12">
        <f t="shared" si="0"/>
        <v>106001</v>
      </c>
      <c r="H7" s="12">
        <f t="shared" si="0"/>
        <v>97051</v>
      </c>
      <c r="I7" s="12">
        <f t="shared" si="0"/>
        <v>94764</v>
      </c>
      <c r="J7" s="12">
        <f t="shared" si="0"/>
        <v>107776</v>
      </c>
      <c r="K7" s="12">
        <f t="shared" si="0"/>
        <v>99961</v>
      </c>
      <c r="L7" s="12">
        <f t="shared" si="0"/>
        <v>101910</v>
      </c>
      <c r="M7" s="12">
        <f t="shared" si="0"/>
        <v>84890</v>
      </c>
      <c r="N7" s="7"/>
    </row>
  </sheetData>
  <mergeCells count="1">
    <mergeCell ref="B1:M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92CA6-A629-4BB4-AC2D-46BF8D1550F3}">
  <sheetPr codeName="Sheet3">
    <tabColor theme="5" tint="0.39997558519241921"/>
  </sheetPr>
  <dimension ref="A1:D1035"/>
  <sheetViews>
    <sheetView showGridLines="0" workbookViewId="0">
      <selection activeCell="A11" sqref="A11"/>
    </sheetView>
  </sheetViews>
  <sheetFormatPr defaultRowHeight="14.4" x14ac:dyDescent="0.3"/>
  <cols>
    <col min="1" max="1" width="20.44140625" bestFit="1" customWidth="1"/>
    <col min="2" max="2" width="14.109375" bestFit="1" customWidth="1"/>
    <col min="3" max="3" width="15.6640625" bestFit="1" customWidth="1"/>
    <col min="4" max="4" width="8.33203125" customWidth="1"/>
  </cols>
  <sheetData>
    <row r="1" spans="1:4" x14ac:dyDescent="0.3">
      <c r="A1" s="13" t="s">
        <v>27</v>
      </c>
      <c r="B1" s="13" t="s">
        <v>28</v>
      </c>
      <c r="C1" s="13" t="s">
        <v>29</v>
      </c>
      <c r="D1" s="13" t="s">
        <v>30</v>
      </c>
    </row>
    <row r="2" spans="1:4" x14ac:dyDescent="0.3">
      <c r="A2" s="2" t="s">
        <v>31</v>
      </c>
      <c r="B2" s="7">
        <v>75</v>
      </c>
      <c r="C2" s="7">
        <v>225</v>
      </c>
      <c r="D2" s="7">
        <v>20.9</v>
      </c>
    </row>
    <row r="3" spans="1:4" x14ac:dyDescent="0.3">
      <c r="A3" s="2" t="s">
        <v>32</v>
      </c>
      <c r="B3" s="7">
        <v>75</v>
      </c>
      <c r="C3" s="7">
        <v>205</v>
      </c>
      <c r="D3" s="7">
        <v>21.46</v>
      </c>
    </row>
    <row r="4" spans="1:4" x14ac:dyDescent="0.3">
      <c r="A4" s="2" t="s">
        <v>33</v>
      </c>
      <c r="B4" s="7">
        <v>75</v>
      </c>
      <c r="C4" s="7">
        <v>190</v>
      </c>
      <c r="D4" s="7">
        <v>21.52</v>
      </c>
    </row>
    <row r="5" spans="1:4" x14ac:dyDescent="0.3">
      <c r="A5" s="2" t="s">
        <v>34</v>
      </c>
      <c r="B5" s="7">
        <v>74</v>
      </c>
      <c r="C5" s="7">
        <v>200</v>
      </c>
      <c r="D5" s="7">
        <v>21.58</v>
      </c>
    </row>
    <row r="6" spans="1:4" x14ac:dyDescent="0.3">
      <c r="A6" s="2" t="s">
        <v>35</v>
      </c>
      <c r="B6" s="7">
        <v>78</v>
      </c>
      <c r="C6" s="7">
        <v>210</v>
      </c>
      <c r="D6" s="7">
        <v>21.78</v>
      </c>
    </row>
    <row r="7" spans="1:4" x14ac:dyDescent="0.3">
      <c r="A7" s="2" t="s">
        <v>36</v>
      </c>
      <c r="B7" s="7">
        <v>73</v>
      </c>
      <c r="C7" s="7">
        <v>204</v>
      </c>
      <c r="D7" s="7">
        <v>21.85</v>
      </c>
    </row>
    <row r="8" spans="1:4" x14ac:dyDescent="0.3">
      <c r="A8" s="2" t="s">
        <v>37</v>
      </c>
      <c r="B8" s="7">
        <v>72</v>
      </c>
      <c r="C8" s="7">
        <v>187</v>
      </c>
      <c r="D8" s="7">
        <v>21.9</v>
      </c>
    </row>
    <row r="9" spans="1:4" x14ac:dyDescent="0.3">
      <c r="A9" s="2" t="s">
        <v>38</v>
      </c>
      <c r="B9" s="7">
        <v>76</v>
      </c>
      <c r="C9" s="7">
        <v>200</v>
      </c>
      <c r="D9" s="7">
        <v>22.02</v>
      </c>
    </row>
    <row r="10" spans="1:4" x14ac:dyDescent="0.3">
      <c r="A10" s="2" t="s">
        <v>39</v>
      </c>
      <c r="B10" s="7">
        <v>74</v>
      </c>
      <c r="C10" s="7">
        <v>195</v>
      </c>
      <c r="D10" s="7">
        <v>22.06</v>
      </c>
    </row>
    <row r="11" spans="1:4" x14ac:dyDescent="0.3">
      <c r="A11" s="2" t="s">
        <v>40</v>
      </c>
      <c r="B11" s="7">
        <v>68</v>
      </c>
      <c r="C11" s="7">
        <v>150</v>
      </c>
      <c r="D11" s="7">
        <v>22.11</v>
      </c>
    </row>
    <row r="12" spans="1:4" x14ac:dyDescent="0.3">
      <c r="A12" s="2" t="s">
        <v>41</v>
      </c>
      <c r="B12" s="7">
        <v>71</v>
      </c>
      <c r="C12" s="7">
        <v>165</v>
      </c>
      <c r="D12" s="7">
        <v>22.14</v>
      </c>
    </row>
    <row r="13" spans="1:4" x14ac:dyDescent="0.3">
      <c r="A13" s="2" t="s">
        <v>42</v>
      </c>
      <c r="B13" s="7">
        <v>72</v>
      </c>
      <c r="C13" s="7">
        <v>230</v>
      </c>
      <c r="D13" s="7">
        <v>22.27</v>
      </c>
    </row>
    <row r="14" spans="1:4" x14ac:dyDescent="0.3">
      <c r="A14" s="2" t="s">
        <v>43</v>
      </c>
      <c r="B14" s="7">
        <v>71</v>
      </c>
      <c r="C14" s="7">
        <v>180</v>
      </c>
      <c r="D14" s="7">
        <v>22.3</v>
      </c>
    </row>
    <row r="15" spans="1:4" x14ac:dyDescent="0.3">
      <c r="A15" s="2" t="s">
        <v>44</v>
      </c>
      <c r="B15" s="7">
        <v>75</v>
      </c>
      <c r="C15" s="7">
        <v>210</v>
      </c>
      <c r="D15" s="7">
        <v>22.31</v>
      </c>
    </row>
    <row r="16" spans="1:4" x14ac:dyDescent="0.3">
      <c r="A16" s="2" t="s">
        <v>45</v>
      </c>
      <c r="B16" s="7">
        <v>73</v>
      </c>
      <c r="C16" s="7">
        <v>180</v>
      </c>
      <c r="D16" s="7">
        <v>22.34</v>
      </c>
    </row>
    <row r="17" spans="1:4" x14ac:dyDescent="0.3">
      <c r="A17" s="2" t="s">
        <v>46</v>
      </c>
      <c r="B17" s="7">
        <v>75</v>
      </c>
      <c r="C17" s="7">
        <v>185</v>
      </c>
      <c r="D17" s="7">
        <v>22.38</v>
      </c>
    </row>
    <row r="18" spans="1:4" x14ac:dyDescent="0.3">
      <c r="A18" s="2" t="s">
        <v>47</v>
      </c>
      <c r="B18" s="7">
        <v>75</v>
      </c>
      <c r="C18" s="7">
        <v>205</v>
      </c>
      <c r="D18" s="7">
        <v>22.39</v>
      </c>
    </row>
    <row r="19" spans="1:4" x14ac:dyDescent="0.3">
      <c r="A19" s="2" t="s">
        <v>48</v>
      </c>
      <c r="B19" s="7">
        <v>72</v>
      </c>
      <c r="C19" s="7">
        <v>150</v>
      </c>
      <c r="D19" s="7">
        <v>22.41</v>
      </c>
    </row>
    <row r="20" spans="1:4" x14ac:dyDescent="0.3">
      <c r="A20" s="2" t="s">
        <v>49</v>
      </c>
      <c r="B20" s="7">
        <v>75</v>
      </c>
      <c r="C20" s="7">
        <v>216</v>
      </c>
      <c r="D20" s="7">
        <v>22.41</v>
      </c>
    </row>
    <row r="21" spans="1:4" x14ac:dyDescent="0.3">
      <c r="A21" s="2" t="s">
        <v>50</v>
      </c>
      <c r="B21" s="7">
        <v>75</v>
      </c>
      <c r="C21" s="7">
        <v>210</v>
      </c>
      <c r="D21" s="7">
        <v>22.42</v>
      </c>
    </row>
    <row r="22" spans="1:4" x14ac:dyDescent="0.3">
      <c r="A22" s="2" t="s">
        <v>51</v>
      </c>
      <c r="B22" s="7">
        <v>76</v>
      </c>
      <c r="C22" s="7">
        <v>230</v>
      </c>
      <c r="D22" s="7">
        <v>22.43</v>
      </c>
    </row>
    <row r="23" spans="1:4" x14ac:dyDescent="0.3">
      <c r="A23" s="2" t="s">
        <v>52</v>
      </c>
      <c r="B23" s="7">
        <v>73</v>
      </c>
      <c r="C23" s="7">
        <v>160</v>
      </c>
      <c r="D23" s="7">
        <v>22.44</v>
      </c>
    </row>
    <row r="24" spans="1:4" x14ac:dyDescent="0.3">
      <c r="A24" s="2" t="s">
        <v>53</v>
      </c>
      <c r="B24" s="7">
        <v>75</v>
      </c>
      <c r="C24" s="7">
        <v>180</v>
      </c>
      <c r="D24" s="7">
        <v>22.52</v>
      </c>
    </row>
    <row r="25" spans="1:4" x14ac:dyDescent="0.3">
      <c r="A25" s="2" t="s">
        <v>54</v>
      </c>
      <c r="B25" s="7">
        <v>76</v>
      </c>
      <c r="C25" s="7">
        <v>175</v>
      </c>
      <c r="D25" s="7">
        <v>22.53</v>
      </c>
    </row>
    <row r="26" spans="1:4" x14ac:dyDescent="0.3">
      <c r="A26" s="2" t="s">
        <v>55</v>
      </c>
      <c r="B26" s="7">
        <v>71</v>
      </c>
      <c r="C26" s="7">
        <v>170</v>
      </c>
      <c r="D26" s="7">
        <v>22.55</v>
      </c>
    </row>
    <row r="27" spans="1:4" x14ac:dyDescent="0.3">
      <c r="A27" s="2" t="s">
        <v>56</v>
      </c>
      <c r="B27" s="7">
        <v>77</v>
      </c>
      <c r="C27" s="7">
        <v>200</v>
      </c>
      <c r="D27" s="7">
        <v>22.55</v>
      </c>
    </row>
    <row r="28" spans="1:4" x14ac:dyDescent="0.3">
      <c r="A28" s="2" t="s">
        <v>57</v>
      </c>
      <c r="B28" s="7">
        <v>72</v>
      </c>
      <c r="C28" s="7">
        <v>244</v>
      </c>
      <c r="D28" s="7">
        <v>22.59</v>
      </c>
    </row>
    <row r="29" spans="1:4" x14ac:dyDescent="0.3">
      <c r="A29" s="2" t="s">
        <v>58</v>
      </c>
      <c r="B29" s="7">
        <v>69</v>
      </c>
      <c r="C29" s="7">
        <v>160</v>
      </c>
      <c r="D29" s="7">
        <v>22.61</v>
      </c>
    </row>
    <row r="30" spans="1:4" x14ac:dyDescent="0.3">
      <c r="A30" s="2" t="s">
        <v>59</v>
      </c>
      <c r="B30" s="7">
        <v>74</v>
      </c>
      <c r="C30" s="7">
        <v>202</v>
      </c>
      <c r="D30" s="7">
        <v>22.64</v>
      </c>
    </row>
    <row r="31" spans="1:4" x14ac:dyDescent="0.3">
      <c r="A31" s="2" t="s">
        <v>60</v>
      </c>
      <c r="B31" s="7">
        <v>74</v>
      </c>
      <c r="C31" s="7">
        <v>220</v>
      </c>
      <c r="D31" s="7">
        <v>22.68</v>
      </c>
    </row>
    <row r="32" spans="1:4" x14ac:dyDescent="0.3">
      <c r="A32" s="2" t="s">
        <v>61</v>
      </c>
      <c r="B32" s="7">
        <v>76</v>
      </c>
      <c r="C32" s="7">
        <v>240</v>
      </c>
      <c r="D32" s="7">
        <v>22.7</v>
      </c>
    </row>
    <row r="33" spans="1:4" x14ac:dyDescent="0.3">
      <c r="A33" s="2" t="s">
        <v>62</v>
      </c>
      <c r="B33" s="7">
        <v>75</v>
      </c>
      <c r="C33" s="7">
        <v>235</v>
      </c>
      <c r="D33" s="7">
        <v>22.73</v>
      </c>
    </row>
    <row r="34" spans="1:4" x14ac:dyDescent="0.3">
      <c r="A34" s="2" t="s">
        <v>63</v>
      </c>
      <c r="B34" s="7">
        <v>75</v>
      </c>
      <c r="C34" s="7">
        <v>185</v>
      </c>
      <c r="D34" s="7">
        <v>22.78</v>
      </c>
    </row>
    <row r="35" spans="1:4" x14ac:dyDescent="0.3">
      <c r="A35" s="2" t="s">
        <v>64</v>
      </c>
      <c r="B35" s="7">
        <v>75</v>
      </c>
      <c r="C35" s="7">
        <v>200</v>
      </c>
      <c r="D35" s="7">
        <v>22.81</v>
      </c>
    </row>
    <row r="36" spans="1:4" x14ac:dyDescent="0.3">
      <c r="A36" s="2" t="s">
        <v>65</v>
      </c>
      <c r="B36" s="7">
        <v>74</v>
      </c>
      <c r="C36" s="7">
        <v>220</v>
      </c>
      <c r="D36" s="7">
        <v>22.81</v>
      </c>
    </row>
    <row r="37" spans="1:4" x14ac:dyDescent="0.3">
      <c r="A37" s="2" t="s">
        <v>66</v>
      </c>
      <c r="B37" s="7">
        <v>72</v>
      </c>
      <c r="C37" s="7">
        <v>260</v>
      </c>
      <c r="D37" s="7">
        <v>22.81</v>
      </c>
    </row>
    <row r="38" spans="1:4" x14ac:dyDescent="0.3">
      <c r="A38" s="2" t="s">
        <v>67</v>
      </c>
      <c r="B38" s="7">
        <v>72</v>
      </c>
      <c r="C38" s="7">
        <v>170</v>
      </c>
      <c r="D38" s="7">
        <v>22.85</v>
      </c>
    </row>
    <row r="39" spans="1:4" x14ac:dyDescent="0.3">
      <c r="A39" s="2" t="s">
        <v>68</v>
      </c>
      <c r="B39" s="7">
        <v>72</v>
      </c>
      <c r="C39" s="7">
        <v>180</v>
      </c>
      <c r="D39" s="7">
        <v>22.86</v>
      </c>
    </row>
    <row r="40" spans="1:4" x14ac:dyDescent="0.3">
      <c r="A40" s="2" t="s">
        <v>69</v>
      </c>
      <c r="B40" s="7">
        <v>70</v>
      </c>
      <c r="C40" s="7">
        <v>155</v>
      </c>
      <c r="D40" s="7">
        <v>22.89</v>
      </c>
    </row>
    <row r="41" spans="1:4" x14ac:dyDescent="0.3">
      <c r="A41" s="2" t="s">
        <v>70</v>
      </c>
      <c r="B41" s="7">
        <v>78</v>
      </c>
      <c r="C41" s="7">
        <v>219</v>
      </c>
      <c r="D41" s="7">
        <v>22.89</v>
      </c>
    </row>
    <row r="42" spans="1:4" x14ac:dyDescent="0.3">
      <c r="A42" s="2" t="s">
        <v>71</v>
      </c>
      <c r="B42" s="7">
        <v>74</v>
      </c>
      <c r="C42" s="7">
        <v>180</v>
      </c>
      <c r="D42" s="7">
        <v>22.99</v>
      </c>
    </row>
    <row r="43" spans="1:4" x14ac:dyDescent="0.3">
      <c r="A43" s="2" t="s">
        <v>72</v>
      </c>
      <c r="B43" s="7">
        <v>72</v>
      </c>
      <c r="C43" s="7">
        <v>180</v>
      </c>
      <c r="D43" s="7">
        <v>23.01</v>
      </c>
    </row>
    <row r="44" spans="1:4" x14ac:dyDescent="0.3">
      <c r="A44" s="2" t="s">
        <v>73</v>
      </c>
      <c r="B44" s="7">
        <v>75</v>
      </c>
      <c r="C44" s="7">
        <v>190</v>
      </c>
      <c r="D44" s="7">
        <v>23.01</v>
      </c>
    </row>
    <row r="45" spans="1:4" x14ac:dyDescent="0.3">
      <c r="A45" s="2" t="s">
        <v>74</v>
      </c>
      <c r="B45" s="7">
        <v>75</v>
      </c>
      <c r="C45" s="7">
        <v>210</v>
      </c>
      <c r="D45" s="7">
        <v>23.03</v>
      </c>
    </row>
    <row r="46" spans="1:4" x14ac:dyDescent="0.3">
      <c r="A46" s="2" t="s">
        <v>75</v>
      </c>
      <c r="B46" s="7">
        <v>70</v>
      </c>
      <c r="C46" s="7">
        <v>190</v>
      </c>
      <c r="D46" s="7">
        <v>23.06</v>
      </c>
    </row>
    <row r="47" spans="1:4" x14ac:dyDescent="0.3">
      <c r="A47" s="2" t="s">
        <v>76</v>
      </c>
      <c r="B47" s="7">
        <v>76</v>
      </c>
      <c r="C47" s="7">
        <v>200</v>
      </c>
      <c r="D47" s="7">
        <v>23.08</v>
      </c>
    </row>
    <row r="48" spans="1:4" x14ac:dyDescent="0.3">
      <c r="A48" s="2" t="s">
        <v>77</v>
      </c>
      <c r="B48" s="7">
        <v>79</v>
      </c>
      <c r="C48" s="7">
        <v>240</v>
      </c>
      <c r="D48" s="7">
        <v>23.08</v>
      </c>
    </row>
    <row r="49" spans="1:4" x14ac:dyDescent="0.3">
      <c r="A49" s="2" t="s">
        <v>78</v>
      </c>
      <c r="B49" s="7">
        <v>72</v>
      </c>
      <c r="C49" s="7">
        <v>170</v>
      </c>
      <c r="D49" s="7">
        <v>23.1</v>
      </c>
    </row>
    <row r="50" spans="1:4" x14ac:dyDescent="0.3">
      <c r="A50" s="2" t="s">
        <v>79</v>
      </c>
      <c r="B50" s="7">
        <v>76</v>
      </c>
      <c r="C50" s="7">
        <v>200</v>
      </c>
      <c r="D50" s="7">
        <v>23.1</v>
      </c>
    </row>
    <row r="51" spans="1:4" x14ac:dyDescent="0.3">
      <c r="A51" s="2" t="s">
        <v>80</v>
      </c>
      <c r="B51" s="7">
        <v>70</v>
      </c>
      <c r="C51" s="7">
        <v>170</v>
      </c>
      <c r="D51" s="7">
        <v>23.13</v>
      </c>
    </row>
    <row r="52" spans="1:4" x14ac:dyDescent="0.3">
      <c r="A52" s="2" t="s">
        <v>81</v>
      </c>
      <c r="B52" s="7">
        <v>79</v>
      </c>
      <c r="C52" s="7">
        <v>190</v>
      </c>
      <c r="D52" s="7">
        <v>23.13</v>
      </c>
    </row>
    <row r="53" spans="1:4" x14ac:dyDescent="0.3">
      <c r="A53" s="2" t="s">
        <v>82</v>
      </c>
      <c r="B53" s="7">
        <v>76</v>
      </c>
      <c r="C53" s="7">
        <v>198</v>
      </c>
      <c r="D53" s="7">
        <v>23.13</v>
      </c>
    </row>
    <row r="54" spans="1:4" x14ac:dyDescent="0.3">
      <c r="A54" s="2" t="s">
        <v>83</v>
      </c>
      <c r="B54" s="7">
        <v>76</v>
      </c>
      <c r="C54" s="7">
        <v>220</v>
      </c>
      <c r="D54" s="7">
        <v>23.14</v>
      </c>
    </row>
    <row r="55" spans="1:4" x14ac:dyDescent="0.3">
      <c r="A55" s="2" t="s">
        <v>84</v>
      </c>
      <c r="B55" s="7">
        <v>74</v>
      </c>
      <c r="C55" s="7">
        <v>190</v>
      </c>
      <c r="D55" s="7">
        <v>23.15</v>
      </c>
    </row>
    <row r="56" spans="1:4" x14ac:dyDescent="0.3">
      <c r="A56" s="2" t="s">
        <v>85</v>
      </c>
      <c r="B56" s="7">
        <v>75</v>
      </c>
      <c r="C56" s="7">
        <v>175</v>
      </c>
      <c r="D56" s="7">
        <v>23.18</v>
      </c>
    </row>
    <row r="57" spans="1:4" x14ac:dyDescent="0.3">
      <c r="A57" s="2" t="s">
        <v>86</v>
      </c>
      <c r="B57" s="7">
        <v>75</v>
      </c>
      <c r="C57" s="7">
        <v>195</v>
      </c>
      <c r="D57" s="7">
        <v>23.19</v>
      </c>
    </row>
    <row r="58" spans="1:4" x14ac:dyDescent="0.3">
      <c r="A58" s="2" t="s">
        <v>87</v>
      </c>
      <c r="B58" s="7">
        <v>76</v>
      </c>
      <c r="C58" s="7">
        <v>220</v>
      </c>
      <c r="D58" s="7">
        <v>23.23</v>
      </c>
    </row>
    <row r="59" spans="1:4" x14ac:dyDescent="0.3">
      <c r="A59" s="2" t="s">
        <v>88</v>
      </c>
      <c r="B59" s="7">
        <v>76</v>
      </c>
      <c r="C59" s="7">
        <v>185</v>
      </c>
      <c r="D59" s="7">
        <v>23.26</v>
      </c>
    </row>
    <row r="60" spans="1:4" x14ac:dyDescent="0.3">
      <c r="A60" s="2" t="s">
        <v>89</v>
      </c>
      <c r="B60" s="7">
        <v>74</v>
      </c>
      <c r="C60" s="7">
        <v>190</v>
      </c>
      <c r="D60" s="7">
        <v>23.26</v>
      </c>
    </row>
    <row r="61" spans="1:4" x14ac:dyDescent="0.3">
      <c r="A61" s="2" t="s">
        <v>90</v>
      </c>
      <c r="B61" s="7">
        <v>74</v>
      </c>
      <c r="C61" s="7">
        <v>170</v>
      </c>
      <c r="D61" s="7">
        <v>23.27</v>
      </c>
    </row>
    <row r="62" spans="1:4" x14ac:dyDescent="0.3">
      <c r="A62" s="2" t="s">
        <v>91</v>
      </c>
      <c r="B62" s="7">
        <v>74</v>
      </c>
      <c r="C62" s="7">
        <v>180</v>
      </c>
      <c r="D62" s="7">
        <v>23.29</v>
      </c>
    </row>
    <row r="63" spans="1:4" x14ac:dyDescent="0.3">
      <c r="A63" s="2" t="s">
        <v>92</v>
      </c>
      <c r="B63" s="7">
        <v>74</v>
      </c>
      <c r="C63" s="7">
        <v>185</v>
      </c>
      <c r="D63" s="7">
        <v>23.29</v>
      </c>
    </row>
    <row r="64" spans="1:4" x14ac:dyDescent="0.3">
      <c r="A64" s="2" t="s">
        <v>93</v>
      </c>
      <c r="B64" s="7">
        <v>78</v>
      </c>
      <c r="C64" s="7">
        <v>210</v>
      </c>
      <c r="D64" s="7">
        <v>23.29</v>
      </c>
    </row>
    <row r="65" spans="1:4" x14ac:dyDescent="0.3">
      <c r="A65" s="2" t="s">
        <v>94</v>
      </c>
      <c r="B65" s="7">
        <v>73</v>
      </c>
      <c r="C65" s="7">
        <v>190</v>
      </c>
      <c r="D65" s="7">
        <v>23.32</v>
      </c>
    </row>
    <row r="66" spans="1:4" x14ac:dyDescent="0.3">
      <c r="A66" s="2" t="s">
        <v>95</v>
      </c>
      <c r="B66" s="7">
        <v>73</v>
      </c>
      <c r="C66" s="7">
        <v>170</v>
      </c>
      <c r="D66" s="7">
        <v>23.34</v>
      </c>
    </row>
    <row r="67" spans="1:4" x14ac:dyDescent="0.3">
      <c r="A67" s="2" t="s">
        <v>96</v>
      </c>
      <c r="B67" s="7">
        <v>74</v>
      </c>
      <c r="C67" s="7">
        <v>190</v>
      </c>
      <c r="D67" s="7">
        <v>23.34</v>
      </c>
    </row>
    <row r="68" spans="1:4" x14ac:dyDescent="0.3">
      <c r="A68" s="2" t="s">
        <v>97</v>
      </c>
      <c r="B68" s="7">
        <v>73</v>
      </c>
      <c r="C68" s="7">
        <v>250</v>
      </c>
      <c r="D68" s="7">
        <v>23.34</v>
      </c>
    </row>
    <row r="69" spans="1:4" x14ac:dyDescent="0.3">
      <c r="A69" s="2" t="s">
        <v>98</v>
      </c>
      <c r="B69" s="7">
        <v>74</v>
      </c>
      <c r="C69" s="7">
        <v>185</v>
      </c>
      <c r="D69" s="7">
        <v>23.35</v>
      </c>
    </row>
    <row r="70" spans="1:4" x14ac:dyDescent="0.3">
      <c r="A70" s="2" t="s">
        <v>99</v>
      </c>
      <c r="B70" s="7">
        <v>73</v>
      </c>
      <c r="C70" s="7">
        <v>185</v>
      </c>
      <c r="D70" s="7">
        <v>23.36</v>
      </c>
    </row>
    <row r="71" spans="1:4" x14ac:dyDescent="0.3">
      <c r="A71" s="2" t="s">
        <v>100</v>
      </c>
      <c r="B71" s="7">
        <v>74</v>
      </c>
      <c r="C71" s="7">
        <v>200</v>
      </c>
      <c r="D71" s="7">
        <v>23.36</v>
      </c>
    </row>
    <row r="72" spans="1:4" x14ac:dyDescent="0.3">
      <c r="A72" s="2" t="s">
        <v>101</v>
      </c>
      <c r="B72" s="7">
        <v>74</v>
      </c>
      <c r="C72" s="7">
        <v>185</v>
      </c>
      <c r="D72" s="7">
        <v>23.44</v>
      </c>
    </row>
    <row r="73" spans="1:4" x14ac:dyDescent="0.3">
      <c r="A73" s="2" t="s">
        <v>102</v>
      </c>
      <c r="B73" s="7">
        <v>71</v>
      </c>
      <c r="C73" s="7">
        <v>195</v>
      </c>
      <c r="D73" s="7">
        <v>23.45</v>
      </c>
    </row>
    <row r="74" spans="1:4" x14ac:dyDescent="0.3">
      <c r="A74" s="2" t="s">
        <v>103</v>
      </c>
      <c r="B74" s="7">
        <v>73</v>
      </c>
      <c r="C74" s="7">
        <v>200</v>
      </c>
      <c r="D74" s="7">
        <v>23.45</v>
      </c>
    </row>
    <row r="75" spans="1:4" x14ac:dyDescent="0.3">
      <c r="A75" s="2" t="s">
        <v>104</v>
      </c>
      <c r="B75" s="7">
        <v>72</v>
      </c>
      <c r="C75" s="7">
        <v>180</v>
      </c>
      <c r="D75" s="7">
        <v>23.46</v>
      </c>
    </row>
    <row r="76" spans="1:4" x14ac:dyDescent="0.3">
      <c r="A76" s="2" t="s">
        <v>105</v>
      </c>
      <c r="B76" s="7">
        <v>71</v>
      </c>
      <c r="C76" s="7">
        <v>185</v>
      </c>
      <c r="D76" s="7">
        <v>23.46</v>
      </c>
    </row>
    <row r="77" spans="1:4" x14ac:dyDescent="0.3">
      <c r="A77" s="2" t="s">
        <v>106</v>
      </c>
      <c r="B77" s="7">
        <v>75</v>
      </c>
      <c r="C77" s="7">
        <v>190</v>
      </c>
      <c r="D77" s="7">
        <v>23.47</v>
      </c>
    </row>
    <row r="78" spans="1:4" x14ac:dyDescent="0.3">
      <c r="A78" s="2" t="s">
        <v>107</v>
      </c>
      <c r="B78" s="7">
        <v>75</v>
      </c>
      <c r="C78" s="7">
        <v>200</v>
      </c>
      <c r="D78" s="7">
        <v>23.47</v>
      </c>
    </row>
    <row r="79" spans="1:4" x14ac:dyDescent="0.3">
      <c r="A79" s="2" t="s">
        <v>108</v>
      </c>
      <c r="B79" s="7">
        <v>74</v>
      </c>
      <c r="C79" s="7">
        <v>205</v>
      </c>
      <c r="D79" s="7">
        <v>23.47</v>
      </c>
    </row>
    <row r="80" spans="1:4" x14ac:dyDescent="0.3">
      <c r="A80" s="2" t="s">
        <v>109</v>
      </c>
      <c r="B80" s="7">
        <v>74</v>
      </c>
      <c r="C80" s="7">
        <v>180</v>
      </c>
      <c r="D80" s="7">
        <v>23.49</v>
      </c>
    </row>
    <row r="81" spans="1:4" x14ac:dyDescent="0.3">
      <c r="A81" s="2" t="s">
        <v>110</v>
      </c>
      <c r="B81" s="7">
        <v>75</v>
      </c>
      <c r="C81" s="7">
        <v>238</v>
      </c>
      <c r="D81" s="7">
        <v>23.49</v>
      </c>
    </row>
    <row r="82" spans="1:4" x14ac:dyDescent="0.3">
      <c r="A82" s="2" t="s">
        <v>111</v>
      </c>
      <c r="B82" s="7">
        <v>76</v>
      </c>
      <c r="C82" s="7">
        <v>220</v>
      </c>
      <c r="D82" s="7">
        <v>23.52</v>
      </c>
    </row>
    <row r="83" spans="1:4" x14ac:dyDescent="0.3">
      <c r="A83" s="2" t="s">
        <v>112</v>
      </c>
      <c r="B83" s="7">
        <v>69</v>
      </c>
      <c r="C83" s="7">
        <v>180</v>
      </c>
      <c r="D83" s="7">
        <v>23.54</v>
      </c>
    </row>
    <row r="84" spans="1:4" x14ac:dyDescent="0.3">
      <c r="A84" s="2" t="s">
        <v>113</v>
      </c>
      <c r="B84" s="7">
        <v>70</v>
      </c>
      <c r="C84" s="7">
        <v>190</v>
      </c>
      <c r="D84" s="7">
        <v>23.58</v>
      </c>
    </row>
    <row r="85" spans="1:4" x14ac:dyDescent="0.3">
      <c r="A85" s="2" t="s">
        <v>114</v>
      </c>
      <c r="B85" s="7">
        <v>72</v>
      </c>
      <c r="C85" s="7">
        <v>190</v>
      </c>
      <c r="D85" s="7">
        <v>23.58</v>
      </c>
    </row>
    <row r="86" spans="1:4" x14ac:dyDescent="0.3">
      <c r="A86" s="2" t="s">
        <v>115</v>
      </c>
      <c r="B86" s="7">
        <v>74</v>
      </c>
      <c r="C86" s="7">
        <v>195</v>
      </c>
      <c r="D86" s="7">
        <v>23.62</v>
      </c>
    </row>
    <row r="87" spans="1:4" x14ac:dyDescent="0.3">
      <c r="A87" s="2" t="s">
        <v>116</v>
      </c>
      <c r="B87" s="7">
        <v>70</v>
      </c>
      <c r="C87" s="7">
        <v>180</v>
      </c>
      <c r="D87" s="7">
        <v>23.64</v>
      </c>
    </row>
    <row r="88" spans="1:4" x14ac:dyDescent="0.3">
      <c r="A88" s="2" t="s">
        <v>117</v>
      </c>
      <c r="B88" s="7">
        <v>71</v>
      </c>
      <c r="C88" s="7">
        <v>197</v>
      </c>
      <c r="D88" s="7">
        <v>23.64</v>
      </c>
    </row>
    <row r="89" spans="1:4" x14ac:dyDescent="0.3">
      <c r="A89" s="2" t="s">
        <v>118</v>
      </c>
      <c r="B89" s="7">
        <v>79</v>
      </c>
      <c r="C89" s="7">
        <v>190</v>
      </c>
      <c r="D89" s="7">
        <v>23.65</v>
      </c>
    </row>
    <row r="90" spans="1:4" x14ac:dyDescent="0.3">
      <c r="A90" s="2" t="s">
        <v>119</v>
      </c>
      <c r="B90" s="7">
        <v>73</v>
      </c>
      <c r="C90" s="7">
        <v>190</v>
      </c>
      <c r="D90" s="7">
        <v>23.66</v>
      </c>
    </row>
    <row r="91" spans="1:4" x14ac:dyDescent="0.3">
      <c r="A91" s="2" t="s">
        <v>120</v>
      </c>
      <c r="B91" s="7">
        <v>73</v>
      </c>
      <c r="C91" s="7">
        <v>220</v>
      </c>
      <c r="D91" s="7">
        <v>23.7</v>
      </c>
    </row>
    <row r="92" spans="1:4" x14ac:dyDescent="0.3">
      <c r="A92" s="2" t="s">
        <v>121</v>
      </c>
      <c r="B92" s="7">
        <v>72</v>
      </c>
      <c r="C92" s="7">
        <v>160</v>
      </c>
      <c r="D92" s="7">
        <v>23.72</v>
      </c>
    </row>
    <row r="93" spans="1:4" x14ac:dyDescent="0.3">
      <c r="A93" s="2" t="s">
        <v>122</v>
      </c>
      <c r="B93" s="7">
        <v>75</v>
      </c>
      <c r="C93" s="7">
        <v>190</v>
      </c>
      <c r="D93" s="7">
        <v>23.73</v>
      </c>
    </row>
    <row r="94" spans="1:4" x14ac:dyDescent="0.3">
      <c r="A94" s="2" t="s">
        <v>123</v>
      </c>
      <c r="B94" s="7">
        <v>73</v>
      </c>
      <c r="C94" s="7">
        <v>185</v>
      </c>
      <c r="D94" s="7">
        <v>23.74</v>
      </c>
    </row>
    <row r="95" spans="1:4" x14ac:dyDescent="0.3">
      <c r="A95" s="2" t="s">
        <v>124</v>
      </c>
      <c r="B95" s="7">
        <v>75</v>
      </c>
      <c r="C95" s="7">
        <v>215</v>
      </c>
      <c r="D95" s="7">
        <v>23.74</v>
      </c>
    </row>
    <row r="96" spans="1:4" x14ac:dyDescent="0.3">
      <c r="A96" s="2" t="s">
        <v>125</v>
      </c>
      <c r="B96" s="7">
        <v>75</v>
      </c>
      <c r="C96" s="7">
        <v>220</v>
      </c>
      <c r="D96" s="7">
        <v>23.75</v>
      </c>
    </row>
    <row r="97" spans="1:4" x14ac:dyDescent="0.3">
      <c r="A97" s="2" t="s">
        <v>126</v>
      </c>
      <c r="B97" s="7">
        <v>78</v>
      </c>
      <c r="C97" s="7">
        <v>230</v>
      </c>
      <c r="D97" s="7">
        <v>23.76</v>
      </c>
    </row>
    <row r="98" spans="1:4" x14ac:dyDescent="0.3">
      <c r="A98" s="2" t="s">
        <v>127</v>
      </c>
      <c r="B98" s="7">
        <v>73</v>
      </c>
      <c r="C98" s="7">
        <v>175</v>
      </c>
      <c r="D98" s="7">
        <v>23.79</v>
      </c>
    </row>
    <row r="99" spans="1:4" x14ac:dyDescent="0.3">
      <c r="A99" s="2" t="s">
        <v>128</v>
      </c>
      <c r="B99" s="7">
        <v>72</v>
      </c>
      <c r="C99" s="7">
        <v>180</v>
      </c>
      <c r="D99" s="7">
        <v>23.79</v>
      </c>
    </row>
    <row r="100" spans="1:4" x14ac:dyDescent="0.3">
      <c r="A100" s="2" t="s">
        <v>129</v>
      </c>
      <c r="B100" s="7">
        <v>72</v>
      </c>
      <c r="C100" s="7">
        <v>175</v>
      </c>
      <c r="D100" s="7">
        <v>23.85</v>
      </c>
    </row>
    <row r="101" spans="1:4" x14ac:dyDescent="0.3">
      <c r="A101" s="2" t="s">
        <v>130</v>
      </c>
      <c r="B101" s="7">
        <v>70</v>
      </c>
      <c r="C101" s="7">
        <v>175</v>
      </c>
      <c r="D101" s="7">
        <v>23.87</v>
      </c>
    </row>
    <row r="102" spans="1:4" x14ac:dyDescent="0.3">
      <c r="A102" s="2" t="s">
        <v>131</v>
      </c>
      <c r="B102" s="7">
        <v>74</v>
      </c>
      <c r="C102" s="7">
        <v>207</v>
      </c>
      <c r="D102" s="7">
        <v>23.87</v>
      </c>
    </row>
    <row r="103" spans="1:4" x14ac:dyDescent="0.3">
      <c r="A103" s="2" t="s">
        <v>132</v>
      </c>
      <c r="B103" s="7">
        <v>74</v>
      </c>
      <c r="C103" s="7">
        <v>210</v>
      </c>
      <c r="D103" s="7">
        <v>23.87</v>
      </c>
    </row>
    <row r="104" spans="1:4" x14ac:dyDescent="0.3">
      <c r="A104" s="2" t="s">
        <v>133</v>
      </c>
      <c r="B104" s="7">
        <v>76</v>
      </c>
      <c r="C104" s="7">
        <v>220</v>
      </c>
      <c r="D104" s="7">
        <v>23.87</v>
      </c>
    </row>
    <row r="105" spans="1:4" x14ac:dyDescent="0.3">
      <c r="A105" s="2" t="s">
        <v>134</v>
      </c>
      <c r="B105" s="7">
        <v>73</v>
      </c>
      <c r="C105" s="7">
        <v>188</v>
      </c>
      <c r="D105" s="7">
        <v>23.88</v>
      </c>
    </row>
    <row r="106" spans="1:4" x14ac:dyDescent="0.3">
      <c r="A106" s="2" t="s">
        <v>135</v>
      </c>
      <c r="B106" s="7">
        <v>71</v>
      </c>
      <c r="C106" s="7">
        <v>195</v>
      </c>
      <c r="D106" s="7">
        <v>23.9</v>
      </c>
    </row>
    <row r="107" spans="1:4" x14ac:dyDescent="0.3">
      <c r="A107" s="2" t="s">
        <v>136</v>
      </c>
      <c r="B107" s="7">
        <v>70</v>
      </c>
      <c r="C107" s="7">
        <v>155</v>
      </c>
      <c r="D107" s="7">
        <v>23.92</v>
      </c>
    </row>
    <row r="108" spans="1:4" x14ac:dyDescent="0.3">
      <c r="A108" s="2" t="s">
        <v>137</v>
      </c>
      <c r="B108" s="7">
        <v>72</v>
      </c>
      <c r="C108" s="7">
        <v>180</v>
      </c>
      <c r="D108" s="7">
        <v>23.92</v>
      </c>
    </row>
    <row r="109" spans="1:4" x14ac:dyDescent="0.3">
      <c r="A109" s="2" t="s">
        <v>138</v>
      </c>
      <c r="B109" s="7">
        <v>71</v>
      </c>
      <c r="C109" s="7">
        <v>165</v>
      </c>
      <c r="D109" s="7">
        <v>23.94</v>
      </c>
    </row>
    <row r="110" spans="1:4" x14ac:dyDescent="0.3">
      <c r="A110" s="2" t="s">
        <v>139</v>
      </c>
      <c r="B110" s="7">
        <v>72</v>
      </c>
      <c r="C110" s="7">
        <v>185</v>
      </c>
      <c r="D110" s="7">
        <v>23.96</v>
      </c>
    </row>
    <row r="111" spans="1:4" x14ac:dyDescent="0.3">
      <c r="A111" s="2" t="s">
        <v>140</v>
      </c>
      <c r="B111" s="7">
        <v>75</v>
      </c>
      <c r="C111" s="7">
        <v>192</v>
      </c>
      <c r="D111" s="7">
        <v>23.96</v>
      </c>
    </row>
    <row r="112" spans="1:4" x14ac:dyDescent="0.3">
      <c r="A112" s="2" t="s">
        <v>141</v>
      </c>
      <c r="B112" s="7">
        <v>72</v>
      </c>
      <c r="C112" s="7">
        <v>175</v>
      </c>
      <c r="D112" s="7">
        <v>23.98</v>
      </c>
    </row>
    <row r="113" spans="1:4" x14ac:dyDescent="0.3">
      <c r="A113" s="2" t="s">
        <v>142</v>
      </c>
      <c r="B113" s="7">
        <v>70</v>
      </c>
      <c r="C113" s="7">
        <v>180</v>
      </c>
      <c r="D113" s="7">
        <v>23.98</v>
      </c>
    </row>
    <row r="114" spans="1:4" x14ac:dyDescent="0.3">
      <c r="A114" s="2" t="s">
        <v>143</v>
      </c>
      <c r="B114" s="7">
        <v>73</v>
      </c>
      <c r="C114" s="7">
        <v>220</v>
      </c>
      <c r="D114" s="7">
        <v>23.98</v>
      </c>
    </row>
    <row r="115" spans="1:4" x14ac:dyDescent="0.3">
      <c r="A115" s="2" t="s">
        <v>144</v>
      </c>
      <c r="B115" s="7">
        <v>71</v>
      </c>
      <c r="C115" s="7">
        <v>200</v>
      </c>
      <c r="D115" s="7">
        <v>24</v>
      </c>
    </row>
    <row r="116" spans="1:4" x14ac:dyDescent="0.3">
      <c r="A116" s="2" t="s">
        <v>145</v>
      </c>
      <c r="B116" s="7">
        <v>77</v>
      </c>
      <c r="C116" s="7">
        <v>185</v>
      </c>
      <c r="D116" s="7">
        <v>24.01</v>
      </c>
    </row>
    <row r="117" spans="1:4" x14ac:dyDescent="0.3">
      <c r="A117" s="2" t="s">
        <v>146</v>
      </c>
      <c r="B117" s="7">
        <v>74</v>
      </c>
      <c r="C117" s="7">
        <v>175</v>
      </c>
      <c r="D117" s="7">
        <v>24.02</v>
      </c>
    </row>
    <row r="118" spans="1:4" x14ac:dyDescent="0.3">
      <c r="A118" s="2" t="s">
        <v>147</v>
      </c>
      <c r="B118" s="7">
        <v>77</v>
      </c>
      <c r="C118" s="7">
        <v>200</v>
      </c>
      <c r="D118" s="7">
        <v>24.02</v>
      </c>
    </row>
    <row r="119" spans="1:4" x14ac:dyDescent="0.3">
      <c r="A119" s="2" t="s">
        <v>148</v>
      </c>
      <c r="B119" s="7">
        <v>75</v>
      </c>
      <c r="C119" s="7">
        <v>210</v>
      </c>
      <c r="D119" s="7">
        <v>24.02</v>
      </c>
    </row>
    <row r="120" spans="1:4" x14ac:dyDescent="0.3">
      <c r="A120" s="2" t="s">
        <v>149</v>
      </c>
      <c r="B120" s="7">
        <v>72</v>
      </c>
      <c r="C120" s="7">
        <v>215</v>
      </c>
      <c r="D120" s="7">
        <v>24.02</v>
      </c>
    </row>
    <row r="121" spans="1:4" x14ac:dyDescent="0.3">
      <c r="A121" s="2" t="s">
        <v>150</v>
      </c>
      <c r="B121" s="7">
        <v>71</v>
      </c>
      <c r="C121" s="7">
        <v>202</v>
      </c>
      <c r="D121" s="7">
        <v>24.04</v>
      </c>
    </row>
    <row r="122" spans="1:4" x14ac:dyDescent="0.3">
      <c r="A122" s="2" t="s">
        <v>151</v>
      </c>
      <c r="B122" s="7">
        <v>77</v>
      </c>
      <c r="C122" s="7">
        <v>210</v>
      </c>
      <c r="D122" s="7">
        <v>24.06</v>
      </c>
    </row>
    <row r="123" spans="1:4" x14ac:dyDescent="0.3">
      <c r="A123" s="2" t="s">
        <v>152</v>
      </c>
      <c r="B123" s="7">
        <v>72</v>
      </c>
      <c r="C123" s="7">
        <v>180</v>
      </c>
      <c r="D123" s="7">
        <v>24.07</v>
      </c>
    </row>
    <row r="124" spans="1:4" x14ac:dyDescent="0.3">
      <c r="A124" s="2" t="s">
        <v>153</v>
      </c>
      <c r="B124" s="7">
        <v>72</v>
      </c>
      <c r="C124" s="7">
        <v>215</v>
      </c>
      <c r="D124" s="7">
        <v>24.07</v>
      </c>
    </row>
    <row r="125" spans="1:4" x14ac:dyDescent="0.3">
      <c r="A125" s="2" t="s">
        <v>154</v>
      </c>
      <c r="B125" s="7">
        <v>72</v>
      </c>
      <c r="C125" s="7">
        <v>160</v>
      </c>
      <c r="D125" s="7">
        <v>24.08</v>
      </c>
    </row>
    <row r="126" spans="1:4" x14ac:dyDescent="0.3">
      <c r="A126" s="2" t="s">
        <v>155</v>
      </c>
      <c r="B126" s="7">
        <v>72</v>
      </c>
      <c r="C126" s="7">
        <v>180</v>
      </c>
      <c r="D126" s="7">
        <v>24.09</v>
      </c>
    </row>
    <row r="127" spans="1:4" x14ac:dyDescent="0.3">
      <c r="A127" s="2" t="s">
        <v>156</v>
      </c>
      <c r="B127" s="7">
        <v>76</v>
      </c>
      <c r="C127" s="7">
        <v>212</v>
      </c>
      <c r="D127" s="7">
        <v>24.09</v>
      </c>
    </row>
    <row r="128" spans="1:4" x14ac:dyDescent="0.3">
      <c r="A128" s="2" t="s">
        <v>157</v>
      </c>
      <c r="B128" s="7">
        <v>73</v>
      </c>
      <c r="C128" s="7">
        <v>195</v>
      </c>
      <c r="D128" s="7">
        <v>24.11</v>
      </c>
    </row>
    <row r="129" spans="1:4" x14ac:dyDescent="0.3">
      <c r="A129" s="2" t="s">
        <v>158</v>
      </c>
      <c r="B129" s="7">
        <v>72</v>
      </c>
      <c r="C129" s="7">
        <v>205</v>
      </c>
      <c r="D129" s="7">
        <v>24.11</v>
      </c>
    </row>
    <row r="130" spans="1:4" x14ac:dyDescent="0.3">
      <c r="A130" s="2" t="s">
        <v>159</v>
      </c>
      <c r="B130" s="7">
        <v>81</v>
      </c>
      <c r="C130" s="7">
        <v>260</v>
      </c>
      <c r="D130" s="7">
        <v>24.13</v>
      </c>
    </row>
    <row r="131" spans="1:4" x14ac:dyDescent="0.3">
      <c r="A131" s="2" t="s">
        <v>160</v>
      </c>
      <c r="B131" s="7">
        <v>74</v>
      </c>
      <c r="C131" s="7">
        <v>160</v>
      </c>
      <c r="D131" s="7">
        <v>24.14</v>
      </c>
    </row>
    <row r="132" spans="1:4" x14ac:dyDescent="0.3">
      <c r="A132" s="2" t="s">
        <v>161</v>
      </c>
      <c r="B132" s="7">
        <v>73</v>
      </c>
      <c r="C132" s="7">
        <v>195</v>
      </c>
      <c r="D132" s="7">
        <v>24.15</v>
      </c>
    </row>
    <row r="133" spans="1:4" x14ac:dyDescent="0.3">
      <c r="A133" s="2" t="s">
        <v>162</v>
      </c>
      <c r="B133" s="7">
        <v>72</v>
      </c>
      <c r="C133" s="7">
        <v>170</v>
      </c>
      <c r="D133" s="7">
        <v>24.16</v>
      </c>
    </row>
    <row r="134" spans="1:4" x14ac:dyDescent="0.3">
      <c r="A134" s="2" t="s">
        <v>163</v>
      </c>
      <c r="B134" s="7">
        <v>78</v>
      </c>
      <c r="C134" s="7">
        <v>200</v>
      </c>
      <c r="D134" s="7">
        <v>24.17</v>
      </c>
    </row>
    <row r="135" spans="1:4" x14ac:dyDescent="0.3">
      <c r="A135" s="2" t="s">
        <v>164</v>
      </c>
      <c r="B135" s="7">
        <v>71</v>
      </c>
      <c r="C135" s="7">
        <v>180</v>
      </c>
      <c r="D135" s="7">
        <v>24.18</v>
      </c>
    </row>
    <row r="136" spans="1:4" x14ac:dyDescent="0.3">
      <c r="A136" s="2" t="s">
        <v>165</v>
      </c>
      <c r="B136" s="7">
        <v>72</v>
      </c>
      <c r="C136" s="7">
        <v>200</v>
      </c>
      <c r="D136" s="7">
        <v>24.19</v>
      </c>
    </row>
    <row r="137" spans="1:4" x14ac:dyDescent="0.3">
      <c r="A137" s="2" t="s">
        <v>166</v>
      </c>
      <c r="B137" s="7">
        <v>76</v>
      </c>
      <c r="C137" s="7">
        <v>210</v>
      </c>
      <c r="D137" s="7">
        <v>24.19</v>
      </c>
    </row>
    <row r="138" spans="1:4" x14ac:dyDescent="0.3">
      <c r="A138" s="2" t="s">
        <v>167</v>
      </c>
      <c r="B138" s="7">
        <v>74</v>
      </c>
      <c r="C138" s="7">
        <v>180</v>
      </c>
      <c r="D138" s="7">
        <v>24.2</v>
      </c>
    </row>
    <row r="139" spans="1:4" x14ac:dyDescent="0.3">
      <c r="A139" s="2" t="s">
        <v>168</v>
      </c>
      <c r="B139" s="7">
        <v>72</v>
      </c>
      <c r="C139" s="7">
        <v>185</v>
      </c>
      <c r="D139" s="7">
        <v>24.2</v>
      </c>
    </row>
    <row r="140" spans="1:4" x14ac:dyDescent="0.3">
      <c r="A140" s="2" t="s">
        <v>169</v>
      </c>
      <c r="B140" s="7">
        <v>73</v>
      </c>
      <c r="C140" s="7">
        <v>215</v>
      </c>
      <c r="D140" s="7">
        <v>24.21</v>
      </c>
    </row>
    <row r="141" spans="1:4" x14ac:dyDescent="0.3">
      <c r="A141" s="2" t="s">
        <v>170</v>
      </c>
      <c r="B141" s="7">
        <v>74</v>
      </c>
      <c r="C141" s="7">
        <v>220</v>
      </c>
      <c r="D141" s="7">
        <v>24.21</v>
      </c>
    </row>
    <row r="142" spans="1:4" x14ac:dyDescent="0.3">
      <c r="A142" s="2" t="s">
        <v>171</v>
      </c>
      <c r="B142" s="7">
        <v>75</v>
      </c>
      <c r="C142" s="7">
        <v>278</v>
      </c>
      <c r="D142" s="7">
        <v>24.21</v>
      </c>
    </row>
    <row r="143" spans="1:4" x14ac:dyDescent="0.3">
      <c r="A143" s="2" t="s">
        <v>172</v>
      </c>
      <c r="B143" s="7">
        <v>75</v>
      </c>
      <c r="C143" s="7">
        <v>170</v>
      </c>
      <c r="D143" s="7">
        <v>24.24</v>
      </c>
    </row>
    <row r="144" spans="1:4" x14ac:dyDescent="0.3">
      <c r="A144" s="2" t="s">
        <v>173</v>
      </c>
      <c r="B144" s="7">
        <v>72</v>
      </c>
      <c r="C144" s="7">
        <v>180</v>
      </c>
      <c r="D144" s="7">
        <v>24.25</v>
      </c>
    </row>
    <row r="145" spans="1:4" x14ac:dyDescent="0.3">
      <c r="A145" s="2" t="s">
        <v>174</v>
      </c>
      <c r="B145" s="7">
        <v>74</v>
      </c>
      <c r="C145" s="7">
        <v>165</v>
      </c>
      <c r="D145" s="7">
        <v>24.28</v>
      </c>
    </row>
    <row r="146" spans="1:4" x14ac:dyDescent="0.3">
      <c r="A146" s="2" t="s">
        <v>175</v>
      </c>
      <c r="B146" s="7">
        <v>75</v>
      </c>
      <c r="C146" s="7">
        <v>222</v>
      </c>
      <c r="D146" s="7">
        <v>24.32</v>
      </c>
    </row>
    <row r="147" spans="1:4" x14ac:dyDescent="0.3">
      <c r="A147" s="2" t="s">
        <v>176</v>
      </c>
      <c r="B147" s="7">
        <v>69</v>
      </c>
      <c r="C147" s="7">
        <v>168</v>
      </c>
      <c r="D147" s="7">
        <v>24.33</v>
      </c>
    </row>
    <row r="148" spans="1:4" x14ac:dyDescent="0.3">
      <c r="A148" s="2" t="s">
        <v>177</v>
      </c>
      <c r="B148" s="7">
        <v>74</v>
      </c>
      <c r="C148" s="7">
        <v>210</v>
      </c>
      <c r="D148" s="7">
        <v>24.34</v>
      </c>
    </row>
    <row r="149" spans="1:4" x14ac:dyDescent="0.3">
      <c r="A149" s="2" t="s">
        <v>178</v>
      </c>
      <c r="B149" s="7">
        <v>71</v>
      </c>
      <c r="C149" s="7">
        <v>210</v>
      </c>
      <c r="D149" s="7">
        <v>24.35</v>
      </c>
    </row>
    <row r="150" spans="1:4" x14ac:dyDescent="0.3">
      <c r="A150" s="2" t="s">
        <v>179</v>
      </c>
      <c r="B150" s="7">
        <v>72</v>
      </c>
      <c r="C150" s="7">
        <v>170</v>
      </c>
      <c r="D150" s="7">
        <v>24.36</v>
      </c>
    </row>
    <row r="151" spans="1:4" x14ac:dyDescent="0.3">
      <c r="A151" s="2" t="s">
        <v>180</v>
      </c>
      <c r="B151" s="7">
        <v>74</v>
      </c>
      <c r="C151" s="7">
        <v>180</v>
      </c>
      <c r="D151" s="7">
        <v>24.38</v>
      </c>
    </row>
    <row r="152" spans="1:4" x14ac:dyDescent="0.3">
      <c r="A152" s="2" t="s">
        <v>181</v>
      </c>
      <c r="B152" s="7">
        <v>72</v>
      </c>
      <c r="C152" s="7">
        <v>185</v>
      </c>
      <c r="D152" s="7">
        <v>24.41</v>
      </c>
    </row>
    <row r="153" spans="1:4" x14ac:dyDescent="0.3">
      <c r="A153" s="2" t="s">
        <v>182</v>
      </c>
      <c r="B153" s="7">
        <v>79</v>
      </c>
      <c r="C153" s="7">
        <v>205</v>
      </c>
      <c r="D153" s="7">
        <v>24.41</v>
      </c>
    </row>
    <row r="154" spans="1:4" x14ac:dyDescent="0.3">
      <c r="A154" s="2" t="s">
        <v>183</v>
      </c>
      <c r="B154" s="7">
        <v>70</v>
      </c>
      <c r="C154" s="7">
        <v>180</v>
      </c>
      <c r="D154" s="7">
        <v>24.42</v>
      </c>
    </row>
    <row r="155" spans="1:4" x14ac:dyDescent="0.3">
      <c r="A155" s="2" t="s">
        <v>184</v>
      </c>
      <c r="B155" s="7">
        <v>75</v>
      </c>
      <c r="C155" s="7">
        <v>175</v>
      </c>
      <c r="D155" s="7">
        <v>24.43</v>
      </c>
    </row>
    <row r="156" spans="1:4" x14ac:dyDescent="0.3">
      <c r="A156" s="2" t="s">
        <v>185</v>
      </c>
      <c r="B156" s="7">
        <v>71</v>
      </c>
      <c r="C156" s="7">
        <v>190</v>
      </c>
      <c r="D156" s="7">
        <v>24.45</v>
      </c>
    </row>
    <row r="157" spans="1:4" x14ac:dyDescent="0.3">
      <c r="A157" s="2" t="s">
        <v>186</v>
      </c>
      <c r="B157" s="7">
        <v>72</v>
      </c>
      <c r="C157" s="7">
        <v>195</v>
      </c>
      <c r="D157" s="7">
        <v>24.46</v>
      </c>
    </row>
    <row r="158" spans="1:4" x14ac:dyDescent="0.3">
      <c r="A158" s="2" t="s">
        <v>187</v>
      </c>
      <c r="B158" s="7">
        <v>73</v>
      </c>
      <c r="C158" s="7">
        <v>215</v>
      </c>
      <c r="D158" s="7">
        <v>24.47</v>
      </c>
    </row>
    <row r="159" spans="1:4" x14ac:dyDescent="0.3">
      <c r="A159" s="2" t="s">
        <v>188</v>
      </c>
      <c r="B159" s="7">
        <v>75</v>
      </c>
      <c r="C159" s="7">
        <v>190</v>
      </c>
      <c r="D159" s="7">
        <v>24.49</v>
      </c>
    </row>
    <row r="160" spans="1:4" x14ac:dyDescent="0.3">
      <c r="A160" s="2" t="s">
        <v>189</v>
      </c>
      <c r="B160" s="7">
        <v>78</v>
      </c>
      <c r="C160" s="7">
        <v>200</v>
      </c>
      <c r="D160" s="7">
        <v>24.49</v>
      </c>
    </row>
    <row r="161" spans="1:4" x14ac:dyDescent="0.3">
      <c r="A161" s="2" t="s">
        <v>190</v>
      </c>
      <c r="B161" s="7">
        <v>74</v>
      </c>
      <c r="C161" s="7">
        <v>210</v>
      </c>
      <c r="D161" s="7">
        <v>24.49</v>
      </c>
    </row>
    <row r="162" spans="1:4" x14ac:dyDescent="0.3">
      <c r="A162" s="2" t="s">
        <v>191</v>
      </c>
      <c r="B162" s="7">
        <v>79</v>
      </c>
      <c r="C162" s="7">
        <v>205</v>
      </c>
      <c r="D162" s="7">
        <v>24.5</v>
      </c>
    </row>
    <row r="163" spans="1:4" x14ac:dyDescent="0.3">
      <c r="A163" s="2" t="s">
        <v>192</v>
      </c>
      <c r="B163" s="7">
        <v>73</v>
      </c>
      <c r="C163" s="7">
        <v>225</v>
      </c>
      <c r="D163" s="7">
        <v>24.51</v>
      </c>
    </row>
    <row r="164" spans="1:4" x14ac:dyDescent="0.3">
      <c r="A164" s="2" t="s">
        <v>193</v>
      </c>
      <c r="B164" s="7">
        <v>74</v>
      </c>
      <c r="C164" s="7">
        <v>180</v>
      </c>
      <c r="D164" s="7">
        <v>24.53</v>
      </c>
    </row>
    <row r="165" spans="1:4" x14ac:dyDescent="0.3">
      <c r="A165" s="2" t="s">
        <v>194</v>
      </c>
      <c r="B165" s="7">
        <v>74</v>
      </c>
      <c r="C165" s="7">
        <v>200</v>
      </c>
      <c r="D165" s="7">
        <v>24.53</v>
      </c>
    </row>
    <row r="166" spans="1:4" x14ac:dyDescent="0.3">
      <c r="A166" s="2" t="s">
        <v>195</v>
      </c>
      <c r="B166" s="7">
        <v>70</v>
      </c>
      <c r="C166" s="7">
        <v>210</v>
      </c>
      <c r="D166" s="7">
        <v>24.57</v>
      </c>
    </row>
    <row r="167" spans="1:4" x14ac:dyDescent="0.3">
      <c r="A167" s="2" t="s">
        <v>196</v>
      </c>
      <c r="B167" s="7">
        <v>74</v>
      </c>
      <c r="C167" s="7">
        <v>200</v>
      </c>
      <c r="D167" s="7">
        <v>24.58</v>
      </c>
    </row>
    <row r="168" spans="1:4" x14ac:dyDescent="0.3">
      <c r="A168" s="2" t="s">
        <v>197</v>
      </c>
      <c r="B168" s="7">
        <v>76</v>
      </c>
      <c r="C168" s="7">
        <v>190</v>
      </c>
      <c r="D168" s="7">
        <v>24.62</v>
      </c>
    </row>
    <row r="169" spans="1:4" x14ac:dyDescent="0.3">
      <c r="A169" s="2" t="s">
        <v>198</v>
      </c>
      <c r="B169" s="7">
        <v>74</v>
      </c>
      <c r="C169" s="7">
        <v>233</v>
      </c>
      <c r="D169" s="7">
        <v>24.62</v>
      </c>
    </row>
    <row r="170" spans="1:4" x14ac:dyDescent="0.3">
      <c r="A170" s="2" t="s">
        <v>199</v>
      </c>
      <c r="B170" s="7">
        <v>76</v>
      </c>
      <c r="C170" s="7">
        <v>170</v>
      </c>
      <c r="D170" s="7">
        <v>24.63</v>
      </c>
    </row>
    <row r="171" spans="1:4" x14ac:dyDescent="0.3">
      <c r="A171" s="2" t="s">
        <v>200</v>
      </c>
      <c r="B171" s="7">
        <v>71</v>
      </c>
      <c r="C171" s="7">
        <v>178</v>
      </c>
      <c r="D171" s="7">
        <v>24.63</v>
      </c>
    </row>
    <row r="172" spans="1:4" x14ac:dyDescent="0.3">
      <c r="A172" s="2" t="s">
        <v>201</v>
      </c>
      <c r="B172" s="7">
        <v>72</v>
      </c>
      <c r="C172" s="7">
        <v>195</v>
      </c>
      <c r="D172" s="7">
        <v>24.63</v>
      </c>
    </row>
    <row r="173" spans="1:4" x14ac:dyDescent="0.3">
      <c r="A173" s="2" t="s">
        <v>202</v>
      </c>
      <c r="B173" s="7">
        <v>76</v>
      </c>
      <c r="C173" s="7">
        <v>210</v>
      </c>
      <c r="D173" s="7">
        <v>24.63</v>
      </c>
    </row>
    <row r="174" spans="1:4" x14ac:dyDescent="0.3">
      <c r="A174" s="2" t="s">
        <v>203</v>
      </c>
      <c r="B174" s="7">
        <v>71</v>
      </c>
      <c r="C174" s="7">
        <v>225</v>
      </c>
      <c r="D174" s="7">
        <v>24.63</v>
      </c>
    </row>
    <row r="175" spans="1:4" x14ac:dyDescent="0.3">
      <c r="A175" s="2" t="s">
        <v>204</v>
      </c>
      <c r="B175" s="7">
        <v>74</v>
      </c>
      <c r="C175" s="7">
        <v>207</v>
      </c>
      <c r="D175" s="7">
        <v>24.64</v>
      </c>
    </row>
    <row r="176" spans="1:4" x14ac:dyDescent="0.3">
      <c r="A176" s="2" t="s">
        <v>205</v>
      </c>
      <c r="B176" s="7">
        <v>76</v>
      </c>
      <c r="C176" s="7">
        <v>195</v>
      </c>
      <c r="D176" s="7">
        <v>24.65</v>
      </c>
    </row>
    <row r="177" spans="1:4" x14ac:dyDescent="0.3">
      <c r="A177" s="2" t="s">
        <v>206</v>
      </c>
      <c r="B177" s="7">
        <v>73</v>
      </c>
      <c r="C177" s="7">
        <v>185</v>
      </c>
      <c r="D177" s="7">
        <v>24.66</v>
      </c>
    </row>
    <row r="178" spans="1:4" x14ac:dyDescent="0.3">
      <c r="A178" s="2" t="s">
        <v>207</v>
      </c>
      <c r="B178" s="7">
        <v>68</v>
      </c>
      <c r="C178" s="7">
        <v>209</v>
      </c>
      <c r="D178" s="7">
        <v>24.67</v>
      </c>
    </row>
    <row r="179" spans="1:4" x14ac:dyDescent="0.3">
      <c r="A179" s="2" t="s">
        <v>208</v>
      </c>
      <c r="B179" s="7">
        <v>74</v>
      </c>
      <c r="C179" s="7">
        <v>210</v>
      </c>
      <c r="D179" s="7">
        <v>24.67</v>
      </c>
    </row>
    <row r="180" spans="1:4" x14ac:dyDescent="0.3">
      <c r="A180" s="2" t="s">
        <v>209</v>
      </c>
      <c r="B180" s="7">
        <v>74</v>
      </c>
      <c r="C180" s="7">
        <v>225</v>
      </c>
      <c r="D180" s="7">
        <v>24.68</v>
      </c>
    </row>
    <row r="181" spans="1:4" x14ac:dyDescent="0.3">
      <c r="A181" s="2" t="s">
        <v>210</v>
      </c>
      <c r="B181" s="7">
        <v>72</v>
      </c>
      <c r="C181" s="7">
        <v>175</v>
      </c>
      <c r="D181" s="7">
        <v>24.69</v>
      </c>
    </row>
    <row r="182" spans="1:4" x14ac:dyDescent="0.3">
      <c r="A182" s="2" t="s">
        <v>211</v>
      </c>
      <c r="B182" s="7">
        <v>75</v>
      </c>
      <c r="C182" s="7">
        <v>195</v>
      </c>
      <c r="D182" s="7">
        <v>24.73</v>
      </c>
    </row>
    <row r="183" spans="1:4" x14ac:dyDescent="0.3">
      <c r="A183" s="2" t="s">
        <v>212</v>
      </c>
      <c r="B183" s="7">
        <v>75</v>
      </c>
      <c r="C183" s="7">
        <v>205</v>
      </c>
      <c r="D183" s="7">
        <v>24.73</v>
      </c>
    </row>
    <row r="184" spans="1:4" x14ac:dyDescent="0.3">
      <c r="A184" s="2" t="s">
        <v>213</v>
      </c>
      <c r="B184" s="7">
        <v>73</v>
      </c>
      <c r="C184" s="7">
        <v>170</v>
      </c>
      <c r="D184" s="7">
        <v>24.76</v>
      </c>
    </row>
    <row r="185" spans="1:4" x14ac:dyDescent="0.3">
      <c r="A185" s="2" t="s">
        <v>214</v>
      </c>
      <c r="B185" s="7">
        <v>73</v>
      </c>
      <c r="C185" s="7">
        <v>185</v>
      </c>
      <c r="D185" s="7">
        <v>24.76</v>
      </c>
    </row>
    <row r="186" spans="1:4" x14ac:dyDescent="0.3">
      <c r="A186" s="2" t="s">
        <v>215</v>
      </c>
      <c r="B186" s="7">
        <v>72</v>
      </c>
      <c r="C186" s="7">
        <v>175</v>
      </c>
      <c r="D186" s="7">
        <v>24.77</v>
      </c>
    </row>
    <row r="187" spans="1:4" x14ac:dyDescent="0.3">
      <c r="A187" s="2" t="s">
        <v>216</v>
      </c>
      <c r="B187" s="7">
        <v>71</v>
      </c>
      <c r="C187" s="7">
        <v>200</v>
      </c>
      <c r="D187" s="7">
        <v>24.77</v>
      </c>
    </row>
    <row r="188" spans="1:4" x14ac:dyDescent="0.3">
      <c r="A188" s="2" t="s">
        <v>217</v>
      </c>
      <c r="B188" s="7">
        <v>76</v>
      </c>
      <c r="C188" s="7">
        <v>190</v>
      </c>
      <c r="D188" s="7">
        <v>24.79</v>
      </c>
    </row>
    <row r="189" spans="1:4" x14ac:dyDescent="0.3">
      <c r="A189" s="2" t="s">
        <v>218</v>
      </c>
      <c r="B189" s="7">
        <v>74</v>
      </c>
      <c r="C189" s="7">
        <v>220</v>
      </c>
      <c r="D189" s="7">
        <v>24.81</v>
      </c>
    </row>
    <row r="190" spans="1:4" x14ac:dyDescent="0.3">
      <c r="A190" s="2" t="s">
        <v>219</v>
      </c>
      <c r="B190" s="7">
        <v>74</v>
      </c>
      <c r="C190" s="7">
        <v>225</v>
      </c>
      <c r="D190" s="7">
        <v>24.82</v>
      </c>
    </row>
    <row r="191" spans="1:4" x14ac:dyDescent="0.3">
      <c r="A191" s="2" t="s">
        <v>220</v>
      </c>
      <c r="B191" s="7">
        <v>72</v>
      </c>
      <c r="C191" s="7">
        <v>184</v>
      </c>
      <c r="D191" s="7">
        <v>24.85</v>
      </c>
    </row>
    <row r="192" spans="1:4" x14ac:dyDescent="0.3">
      <c r="A192" s="2" t="s">
        <v>221</v>
      </c>
      <c r="B192" s="7">
        <v>73</v>
      </c>
      <c r="C192" s="7">
        <v>190</v>
      </c>
      <c r="D192" s="7">
        <v>24.87</v>
      </c>
    </row>
    <row r="193" spans="1:4" x14ac:dyDescent="0.3">
      <c r="A193" s="2" t="s">
        <v>222</v>
      </c>
      <c r="B193" s="7">
        <v>73</v>
      </c>
      <c r="C193" s="7">
        <v>208</v>
      </c>
      <c r="D193" s="7">
        <v>24.89</v>
      </c>
    </row>
    <row r="194" spans="1:4" x14ac:dyDescent="0.3">
      <c r="A194" s="2" t="s">
        <v>223</v>
      </c>
      <c r="B194" s="7">
        <v>75</v>
      </c>
      <c r="C194" s="7">
        <v>200</v>
      </c>
      <c r="D194" s="7">
        <v>24.9</v>
      </c>
    </row>
    <row r="195" spans="1:4" x14ac:dyDescent="0.3">
      <c r="A195" s="2" t="s">
        <v>224</v>
      </c>
      <c r="B195" s="7">
        <v>75</v>
      </c>
      <c r="C195" s="7">
        <v>188</v>
      </c>
      <c r="D195" s="7">
        <v>24.94</v>
      </c>
    </row>
    <row r="196" spans="1:4" x14ac:dyDescent="0.3">
      <c r="A196" s="2" t="s">
        <v>225</v>
      </c>
      <c r="B196" s="7">
        <v>71</v>
      </c>
      <c r="C196" s="7">
        <v>195</v>
      </c>
      <c r="D196" s="7">
        <v>24.94</v>
      </c>
    </row>
    <row r="197" spans="1:4" x14ac:dyDescent="0.3">
      <c r="A197" s="2" t="s">
        <v>226</v>
      </c>
      <c r="B197" s="7">
        <v>75</v>
      </c>
      <c r="C197" s="7">
        <v>200</v>
      </c>
      <c r="D197" s="7">
        <v>24.94</v>
      </c>
    </row>
    <row r="198" spans="1:4" x14ac:dyDescent="0.3">
      <c r="A198" s="2" t="s">
        <v>227</v>
      </c>
      <c r="B198" s="7">
        <v>78</v>
      </c>
      <c r="C198" s="7">
        <v>200</v>
      </c>
      <c r="D198" s="7">
        <v>24.94</v>
      </c>
    </row>
    <row r="199" spans="1:4" x14ac:dyDescent="0.3">
      <c r="A199" s="2" t="s">
        <v>228</v>
      </c>
      <c r="B199" s="7">
        <v>75</v>
      </c>
      <c r="C199" s="7">
        <v>220</v>
      </c>
      <c r="D199" s="7">
        <v>24.94</v>
      </c>
    </row>
    <row r="200" spans="1:4" x14ac:dyDescent="0.3">
      <c r="A200" s="2" t="s">
        <v>229</v>
      </c>
      <c r="B200" s="7">
        <v>76</v>
      </c>
      <c r="C200" s="7">
        <v>220</v>
      </c>
      <c r="D200" s="7">
        <v>24.94</v>
      </c>
    </row>
    <row r="201" spans="1:4" x14ac:dyDescent="0.3">
      <c r="A201" s="2" t="s">
        <v>230</v>
      </c>
      <c r="B201" s="7">
        <v>76</v>
      </c>
      <c r="C201" s="7">
        <v>240</v>
      </c>
      <c r="D201" s="7">
        <v>24.94</v>
      </c>
    </row>
    <row r="202" spans="1:4" x14ac:dyDescent="0.3">
      <c r="A202" s="2" t="s">
        <v>231</v>
      </c>
      <c r="B202" s="7">
        <v>72</v>
      </c>
      <c r="C202" s="7">
        <v>198</v>
      </c>
      <c r="D202" s="7">
        <v>24.95</v>
      </c>
    </row>
    <row r="203" spans="1:4" x14ac:dyDescent="0.3">
      <c r="A203" s="2" t="s">
        <v>232</v>
      </c>
      <c r="B203" s="7">
        <v>75</v>
      </c>
      <c r="C203" s="7">
        <v>225</v>
      </c>
      <c r="D203" s="7">
        <v>24.95</v>
      </c>
    </row>
    <row r="204" spans="1:4" x14ac:dyDescent="0.3">
      <c r="A204" s="2" t="s">
        <v>233</v>
      </c>
      <c r="B204" s="7">
        <v>75</v>
      </c>
      <c r="C204" s="7">
        <v>185</v>
      </c>
      <c r="D204" s="7">
        <v>24.96</v>
      </c>
    </row>
    <row r="205" spans="1:4" x14ac:dyDescent="0.3">
      <c r="A205" s="2" t="s">
        <v>234</v>
      </c>
      <c r="B205" s="7">
        <v>75</v>
      </c>
      <c r="C205" s="7">
        <v>200</v>
      </c>
      <c r="D205" s="7">
        <v>24.96</v>
      </c>
    </row>
    <row r="206" spans="1:4" x14ac:dyDescent="0.3">
      <c r="A206" s="2" t="s">
        <v>235</v>
      </c>
      <c r="B206" s="7">
        <v>73</v>
      </c>
      <c r="C206" s="7">
        <v>205</v>
      </c>
      <c r="D206" s="7">
        <v>24.96</v>
      </c>
    </row>
    <row r="207" spans="1:4" x14ac:dyDescent="0.3">
      <c r="A207" s="2" t="s">
        <v>236</v>
      </c>
      <c r="B207" s="7">
        <v>75</v>
      </c>
      <c r="C207" s="7">
        <v>200</v>
      </c>
      <c r="D207" s="7">
        <v>24.97</v>
      </c>
    </row>
    <row r="208" spans="1:4" x14ac:dyDescent="0.3">
      <c r="A208" s="2" t="s">
        <v>237</v>
      </c>
      <c r="B208" s="7">
        <v>74</v>
      </c>
      <c r="C208" s="7">
        <v>205</v>
      </c>
      <c r="D208" s="7">
        <v>24.97</v>
      </c>
    </row>
    <row r="209" spans="1:4" x14ac:dyDescent="0.3">
      <c r="A209" s="2" t="s">
        <v>238</v>
      </c>
      <c r="B209" s="7">
        <v>74</v>
      </c>
      <c r="C209" s="7">
        <v>180</v>
      </c>
      <c r="D209" s="7">
        <v>24.98</v>
      </c>
    </row>
    <row r="210" spans="1:4" x14ac:dyDescent="0.3">
      <c r="A210" s="2" t="s">
        <v>239</v>
      </c>
      <c r="B210" s="7">
        <v>73</v>
      </c>
      <c r="C210" s="7">
        <v>180</v>
      </c>
      <c r="D210" s="7">
        <v>25.02</v>
      </c>
    </row>
    <row r="211" spans="1:4" x14ac:dyDescent="0.3">
      <c r="A211" s="2" t="s">
        <v>240</v>
      </c>
      <c r="B211" s="7">
        <v>80</v>
      </c>
      <c r="C211" s="7">
        <v>250</v>
      </c>
      <c r="D211" s="7">
        <v>25.02</v>
      </c>
    </row>
    <row r="212" spans="1:4" x14ac:dyDescent="0.3">
      <c r="A212" s="2" t="s">
        <v>241</v>
      </c>
      <c r="B212" s="7">
        <v>74</v>
      </c>
      <c r="C212" s="7">
        <v>190</v>
      </c>
      <c r="D212" s="7">
        <v>25.03</v>
      </c>
    </row>
    <row r="213" spans="1:4" x14ac:dyDescent="0.3">
      <c r="A213" s="2" t="s">
        <v>242</v>
      </c>
      <c r="B213" s="7">
        <v>76</v>
      </c>
      <c r="C213" s="7">
        <v>205</v>
      </c>
      <c r="D213" s="7">
        <v>25.03</v>
      </c>
    </row>
    <row r="214" spans="1:4" x14ac:dyDescent="0.3">
      <c r="A214" s="2" t="s">
        <v>243</v>
      </c>
      <c r="B214" s="7">
        <v>75</v>
      </c>
      <c r="C214" s="7">
        <v>226</v>
      </c>
      <c r="D214" s="7">
        <v>25.03</v>
      </c>
    </row>
    <row r="215" spans="1:4" x14ac:dyDescent="0.3">
      <c r="A215" s="2" t="s">
        <v>244</v>
      </c>
      <c r="B215" s="7">
        <v>73</v>
      </c>
      <c r="C215" s="7">
        <v>184</v>
      </c>
      <c r="D215" s="7">
        <v>25.08</v>
      </c>
    </row>
    <row r="216" spans="1:4" x14ac:dyDescent="0.3">
      <c r="A216" s="2" t="s">
        <v>245</v>
      </c>
      <c r="B216" s="7">
        <v>70</v>
      </c>
      <c r="C216" s="7">
        <v>190</v>
      </c>
      <c r="D216" s="7">
        <v>25.08</v>
      </c>
    </row>
    <row r="217" spans="1:4" x14ac:dyDescent="0.3">
      <c r="A217" s="2" t="s">
        <v>246</v>
      </c>
      <c r="B217" s="7">
        <v>73</v>
      </c>
      <c r="C217" s="7">
        <v>190</v>
      </c>
      <c r="D217" s="7">
        <v>25.08</v>
      </c>
    </row>
    <row r="218" spans="1:4" x14ac:dyDescent="0.3">
      <c r="A218" s="2" t="s">
        <v>247</v>
      </c>
      <c r="B218" s="7">
        <v>76</v>
      </c>
      <c r="C218" s="7">
        <v>220</v>
      </c>
      <c r="D218" s="7">
        <v>25.08</v>
      </c>
    </row>
    <row r="219" spans="1:4" x14ac:dyDescent="0.3">
      <c r="A219" s="2" t="s">
        <v>248</v>
      </c>
      <c r="B219" s="7">
        <v>75</v>
      </c>
      <c r="C219" s="7">
        <v>215</v>
      </c>
      <c r="D219" s="7">
        <v>25.1</v>
      </c>
    </row>
    <row r="220" spans="1:4" x14ac:dyDescent="0.3">
      <c r="A220" s="2" t="s">
        <v>249</v>
      </c>
      <c r="B220" s="7">
        <v>75</v>
      </c>
      <c r="C220" s="7">
        <v>200</v>
      </c>
      <c r="D220" s="7">
        <v>25.11</v>
      </c>
    </row>
    <row r="221" spans="1:4" x14ac:dyDescent="0.3">
      <c r="A221" s="2" t="s">
        <v>250</v>
      </c>
      <c r="B221" s="7">
        <v>75</v>
      </c>
      <c r="C221" s="7">
        <v>200</v>
      </c>
      <c r="D221" s="7">
        <v>25.13</v>
      </c>
    </row>
    <row r="222" spans="1:4" x14ac:dyDescent="0.3">
      <c r="A222" s="2" t="s">
        <v>251</v>
      </c>
      <c r="B222" s="7">
        <v>76</v>
      </c>
      <c r="C222" s="7">
        <v>239</v>
      </c>
      <c r="D222" s="7">
        <v>25.13</v>
      </c>
    </row>
    <row r="223" spans="1:4" x14ac:dyDescent="0.3">
      <c r="A223" s="2" t="s">
        <v>252</v>
      </c>
      <c r="B223" s="7">
        <v>72</v>
      </c>
      <c r="C223" s="7">
        <v>185</v>
      </c>
      <c r="D223" s="7">
        <v>25.14</v>
      </c>
    </row>
    <row r="224" spans="1:4" x14ac:dyDescent="0.3">
      <c r="A224" s="2" t="s">
        <v>253</v>
      </c>
      <c r="B224" s="7">
        <v>74</v>
      </c>
      <c r="C224" s="7">
        <v>190</v>
      </c>
      <c r="D224" s="7">
        <v>25.14</v>
      </c>
    </row>
    <row r="225" spans="1:4" x14ac:dyDescent="0.3">
      <c r="A225" s="2" t="s">
        <v>254</v>
      </c>
      <c r="B225" s="7">
        <v>71</v>
      </c>
      <c r="C225" s="7">
        <v>220</v>
      </c>
      <c r="D225" s="7">
        <v>25.14</v>
      </c>
    </row>
    <row r="226" spans="1:4" x14ac:dyDescent="0.3">
      <c r="A226" s="2" t="s">
        <v>255</v>
      </c>
      <c r="B226" s="7">
        <v>75</v>
      </c>
      <c r="C226" s="7">
        <v>200</v>
      </c>
      <c r="D226" s="7">
        <v>25.15</v>
      </c>
    </row>
    <row r="227" spans="1:4" x14ac:dyDescent="0.3">
      <c r="A227" s="2" t="s">
        <v>256</v>
      </c>
      <c r="B227" s="7">
        <v>77</v>
      </c>
      <c r="C227" s="7">
        <v>200</v>
      </c>
      <c r="D227" s="7">
        <v>25.17</v>
      </c>
    </row>
    <row r="228" spans="1:4" x14ac:dyDescent="0.3">
      <c r="A228" s="2" t="s">
        <v>257</v>
      </c>
      <c r="B228" s="7">
        <v>72</v>
      </c>
      <c r="C228" s="7">
        <v>160</v>
      </c>
      <c r="D228" s="7">
        <v>25.18</v>
      </c>
    </row>
    <row r="229" spans="1:4" x14ac:dyDescent="0.3">
      <c r="A229" s="2" t="s">
        <v>258</v>
      </c>
      <c r="B229" s="7">
        <v>72</v>
      </c>
      <c r="C229" s="7">
        <v>176</v>
      </c>
      <c r="D229" s="7">
        <v>25.18</v>
      </c>
    </row>
    <row r="230" spans="1:4" x14ac:dyDescent="0.3">
      <c r="A230" s="2" t="s">
        <v>259</v>
      </c>
      <c r="B230" s="7">
        <v>75</v>
      </c>
      <c r="C230" s="7">
        <v>209</v>
      </c>
      <c r="D230" s="7">
        <v>25.18</v>
      </c>
    </row>
    <row r="231" spans="1:4" x14ac:dyDescent="0.3">
      <c r="A231" s="2" t="s">
        <v>260</v>
      </c>
      <c r="B231" s="7">
        <v>75</v>
      </c>
      <c r="C231" s="7">
        <v>205</v>
      </c>
      <c r="D231" s="7">
        <v>25.19</v>
      </c>
    </row>
    <row r="232" spans="1:4" x14ac:dyDescent="0.3">
      <c r="A232" s="2" t="s">
        <v>261</v>
      </c>
      <c r="B232" s="7">
        <v>76</v>
      </c>
      <c r="C232" s="7">
        <v>214</v>
      </c>
      <c r="D232" s="7">
        <v>25.19</v>
      </c>
    </row>
    <row r="233" spans="1:4" x14ac:dyDescent="0.3">
      <c r="A233" s="2" t="s">
        <v>262</v>
      </c>
      <c r="B233" s="7">
        <v>72</v>
      </c>
      <c r="C233" s="7">
        <v>180</v>
      </c>
      <c r="D233" s="7">
        <v>25.21</v>
      </c>
    </row>
    <row r="234" spans="1:4" x14ac:dyDescent="0.3">
      <c r="A234" s="2" t="s">
        <v>263</v>
      </c>
      <c r="B234" s="7">
        <v>75</v>
      </c>
      <c r="C234" s="7">
        <v>190</v>
      </c>
      <c r="D234" s="7">
        <v>25.21</v>
      </c>
    </row>
    <row r="235" spans="1:4" x14ac:dyDescent="0.3">
      <c r="A235" s="2" t="s">
        <v>264</v>
      </c>
      <c r="B235" s="7">
        <v>72</v>
      </c>
      <c r="C235" s="7">
        <v>220</v>
      </c>
      <c r="D235" s="7">
        <v>25.22</v>
      </c>
    </row>
    <row r="236" spans="1:4" x14ac:dyDescent="0.3">
      <c r="A236" s="2" t="s">
        <v>265</v>
      </c>
      <c r="B236" s="7">
        <v>74</v>
      </c>
      <c r="C236" s="7">
        <v>190</v>
      </c>
      <c r="D236" s="7">
        <v>25.23</v>
      </c>
    </row>
    <row r="237" spans="1:4" x14ac:dyDescent="0.3">
      <c r="A237" s="2" t="s">
        <v>266</v>
      </c>
      <c r="B237" s="7">
        <v>73</v>
      </c>
      <c r="C237" s="7">
        <v>200</v>
      </c>
      <c r="D237" s="7">
        <v>25.23</v>
      </c>
    </row>
    <row r="238" spans="1:4" x14ac:dyDescent="0.3">
      <c r="A238" s="2" t="s">
        <v>267</v>
      </c>
      <c r="B238" s="7">
        <v>70</v>
      </c>
      <c r="C238" s="7">
        <v>165</v>
      </c>
      <c r="D238" s="7">
        <v>25.24</v>
      </c>
    </row>
    <row r="239" spans="1:4" x14ac:dyDescent="0.3">
      <c r="A239" s="2" t="s">
        <v>268</v>
      </c>
      <c r="B239" s="7">
        <v>75</v>
      </c>
      <c r="C239" s="7">
        <v>246</v>
      </c>
      <c r="D239" s="7">
        <v>25.24</v>
      </c>
    </row>
    <row r="240" spans="1:4" x14ac:dyDescent="0.3">
      <c r="A240" s="2" t="s">
        <v>269</v>
      </c>
      <c r="B240" s="7">
        <v>73</v>
      </c>
      <c r="C240" s="7">
        <v>180</v>
      </c>
      <c r="D240" s="7">
        <v>25.25</v>
      </c>
    </row>
    <row r="241" spans="1:4" x14ac:dyDescent="0.3">
      <c r="A241" s="2" t="s">
        <v>270</v>
      </c>
      <c r="B241" s="7">
        <v>73</v>
      </c>
      <c r="C241" s="7">
        <v>202</v>
      </c>
      <c r="D241" s="7">
        <v>25.25</v>
      </c>
    </row>
    <row r="242" spans="1:4" x14ac:dyDescent="0.3">
      <c r="A242" s="2" t="s">
        <v>271</v>
      </c>
      <c r="B242" s="7">
        <v>72</v>
      </c>
      <c r="C242" s="7">
        <v>205</v>
      </c>
      <c r="D242" s="7">
        <v>25.27</v>
      </c>
    </row>
    <row r="243" spans="1:4" x14ac:dyDescent="0.3">
      <c r="A243" s="2" t="s">
        <v>272</v>
      </c>
      <c r="B243" s="7">
        <v>76</v>
      </c>
      <c r="C243" s="7">
        <v>170</v>
      </c>
      <c r="D243" s="7">
        <v>25.29</v>
      </c>
    </row>
    <row r="244" spans="1:4" x14ac:dyDescent="0.3">
      <c r="A244" s="2" t="s">
        <v>273</v>
      </c>
      <c r="B244" s="7">
        <v>77</v>
      </c>
      <c r="C244" s="7">
        <v>208</v>
      </c>
      <c r="D244" s="7">
        <v>25.3</v>
      </c>
    </row>
    <row r="245" spans="1:4" x14ac:dyDescent="0.3">
      <c r="A245" s="2" t="s">
        <v>274</v>
      </c>
      <c r="B245" s="7">
        <v>72</v>
      </c>
      <c r="C245" s="7">
        <v>170</v>
      </c>
      <c r="D245" s="7">
        <v>25.31</v>
      </c>
    </row>
    <row r="246" spans="1:4" x14ac:dyDescent="0.3">
      <c r="A246" s="2" t="s">
        <v>275</v>
      </c>
      <c r="B246" s="7">
        <v>71</v>
      </c>
      <c r="C246" s="7">
        <v>170</v>
      </c>
      <c r="D246" s="7">
        <v>25.33</v>
      </c>
    </row>
    <row r="247" spans="1:4" x14ac:dyDescent="0.3">
      <c r="A247" s="2" t="s">
        <v>276</v>
      </c>
      <c r="B247" s="7">
        <v>72</v>
      </c>
      <c r="C247" s="7">
        <v>205</v>
      </c>
      <c r="D247" s="7">
        <v>25.33</v>
      </c>
    </row>
    <row r="248" spans="1:4" x14ac:dyDescent="0.3">
      <c r="A248" s="2" t="s">
        <v>277</v>
      </c>
      <c r="B248" s="7">
        <v>71</v>
      </c>
      <c r="C248" s="7">
        <v>186</v>
      </c>
      <c r="D248" s="7">
        <v>25.34</v>
      </c>
    </row>
    <row r="249" spans="1:4" x14ac:dyDescent="0.3">
      <c r="A249" s="2" t="s">
        <v>278</v>
      </c>
      <c r="B249" s="7">
        <v>73</v>
      </c>
      <c r="C249" s="7">
        <v>180</v>
      </c>
      <c r="D249" s="7">
        <v>25.35</v>
      </c>
    </row>
    <row r="250" spans="1:4" x14ac:dyDescent="0.3">
      <c r="A250" s="2" t="s">
        <v>279</v>
      </c>
      <c r="B250" s="7">
        <v>74</v>
      </c>
      <c r="C250" s="7">
        <v>180</v>
      </c>
      <c r="D250" s="7">
        <v>25.35</v>
      </c>
    </row>
    <row r="251" spans="1:4" x14ac:dyDescent="0.3">
      <c r="A251" s="2" t="s">
        <v>280</v>
      </c>
      <c r="B251" s="7">
        <v>72</v>
      </c>
      <c r="C251" s="7">
        <v>170</v>
      </c>
      <c r="D251" s="7">
        <v>25.37</v>
      </c>
    </row>
    <row r="252" spans="1:4" x14ac:dyDescent="0.3">
      <c r="A252" s="2" t="s">
        <v>281</v>
      </c>
      <c r="B252" s="7">
        <v>76</v>
      </c>
      <c r="C252" s="7">
        <v>192</v>
      </c>
      <c r="D252" s="7">
        <v>25.37</v>
      </c>
    </row>
    <row r="253" spans="1:4" x14ac:dyDescent="0.3">
      <c r="A253" s="2" t="s">
        <v>282</v>
      </c>
      <c r="B253" s="7">
        <v>74</v>
      </c>
      <c r="C253" s="7">
        <v>215</v>
      </c>
      <c r="D253" s="7">
        <v>25.37</v>
      </c>
    </row>
    <row r="254" spans="1:4" x14ac:dyDescent="0.3">
      <c r="A254" s="2" t="s">
        <v>283</v>
      </c>
      <c r="B254" s="7">
        <v>76</v>
      </c>
      <c r="C254" s="7">
        <v>220</v>
      </c>
      <c r="D254" s="7">
        <v>25.38</v>
      </c>
    </row>
    <row r="255" spans="1:4" x14ac:dyDescent="0.3">
      <c r="A255" s="2" t="s">
        <v>284</v>
      </c>
      <c r="B255" s="7">
        <v>76</v>
      </c>
      <c r="C255" s="7">
        <v>260</v>
      </c>
      <c r="D255" s="7">
        <v>25.38</v>
      </c>
    </row>
    <row r="256" spans="1:4" x14ac:dyDescent="0.3">
      <c r="A256" s="2" t="s">
        <v>285</v>
      </c>
      <c r="B256" s="7">
        <v>75</v>
      </c>
      <c r="C256" s="7">
        <v>215</v>
      </c>
      <c r="D256" s="7">
        <v>25.4</v>
      </c>
    </row>
    <row r="257" spans="1:4" x14ac:dyDescent="0.3">
      <c r="A257" s="2" t="s">
        <v>286</v>
      </c>
      <c r="B257" s="7">
        <v>73</v>
      </c>
      <c r="C257" s="7">
        <v>215</v>
      </c>
      <c r="D257" s="7">
        <v>25.41</v>
      </c>
    </row>
    <row r="258" spans="1:4" x14ac:dyDescent="0.3">
      <c r="A258" s="2" t="s">
        <v>287</v>
      </c>
      <c r="B258" s="7">
        <v>76</v>
      </c>
      <c r="C258" s="7">
        <v>187</v>
      </c>
      <c r="D258" s="7">
        <v>25.43</v>
      </c>
    </row>
    <row r="259" spans="1:4" x14ac:dyDescent="0.3">
      <c r="A259" s="2" t="s">
        <v>288</v>
      </c>
      <c r="B259" s="7">
        <v>76</v>
      </c>
      <c r="C259" s="7">
        <v>190</v>
      </c>
      <c r="D259" s="7">
        <v>25.43</v>
      </c>
    </row>
    <row r="260" spans="1:4" x14ac:dyDescent="0.3">
      <c r="A260" s="2" t="s">
        <v>289</v>
      </c>
      <c r="B260" s="7">
        <v>72</v>
      </c>
      <c r="C260" s="7">
        <v>190</v>
      </c>
      <c r="D260" s="7">
        <v>25.44</v>
      </c>
    </row>
    <row r="261" spans="1:4" x14ac:dyDescent="0.3">
      <c r="A261" s="2" t="s">
        <v>290</v>
      </c>
      <c r="B261" s="7">
        <v>78</v>
      </c>
      <c r="C261" s="7">
        <v>220</v>
      </c>
      <c r="D261" s="7">
        <v>25.44</v>
      </c>
    </row>
    <row r="262" spans="1:4" x14ac:dyDescent="0.3">
      <c r="A262" s="2" t="s">
        <v>291</v>
      </c>
      <c r="B262" s="7">
        <v>76</v>
      </c>
      <c r="C262" s="7">
        <v>205</v>
      </c>
      <c r="D262" s="7">
        <v>25.45</v>
      </c>
    </row>
    <row r="263" spans="1:4" x14ac:dyDescent="0.3">
      <c r="A263" s="2" t="s">
        <v>292</v>
      </c>
      <c r="B263" s="7">
        <v>76</v>
      </c>
      <c r="C263" s="7">
        <v>221</v>
      </c>
      <c r="D263" s="7">
        <v>25.45</v>
      </c>
    </row>
    <row r="264" spans="1:4" x14ac:dyDescent="0.3">
      <c r="A264" s="2" t="s">
        <v>293</v>
      </c>
      <c r="B264" s="7">
        <v>75</v>
      </c>
      <c r="C264" s="7">
        <v>210</v>
      </c>
      <c r="D264" s="7">
        <v>25.48</v>
      </c>
    </row>
    <row r="265" spans="1:4" x14ac:dyDescent="0.3">
      <c r="A265" s="2" t="s">
        <v>294</v>
      </c>
      <c r="B265" s="7">
        <v>73</v>
      </c>
      <c r="C265" s="7">
        <v>190</v>
      </c>
      <c r="D265" s="7">
        <v>25.49</v>
      </c>
    </row>
    <row r="266" spans="1:4" x14ac:dyDescent="0.3">
      <c r="A266" s="2" t="s">
        <v>295</v>
      </c>
      <c r="B266" s="7">
        <v>71</v>
      </c>
      <c r="C266" s="7">
        <v>190</v>
      </c>
      <c r="D266" s="7">
        <v>25.5</v>
      </c>
    </row>
    <row r="267" spans="1:4" x14ac:dyDescent="0.3">
      <c r="A267" s="2" t="s">
        <v>296</v>
      </c>
      <c r="B267" s="7">
        <v>79</v>
      </c>
      <c r="C267" s="7">
        <v>205</v>
      </c>
      <c r="D267" s="7">
        <v>25.5</v>
      </c>
    </row>
    <row r="268" spans="1:4" x14ac:dyDescent="0.3">
      <c r="A268" s="2" t="s">
        <v>297</v>
      </c>
      <c r="B268" s="7">
        <v>74</v>
      </c>
      <c r="C268" s="7">
        <v>170</v>
      </c>
      <c r="D268" s="7">
        <v>25.53</v>
      </c>
    </row>
    <row r="269" spans="1:4" x14ac:dyDescent="0.3">
      <c r="A269" s="2" t="s">
        <v>298</v>
      </c>
      <c r="B269" s="7">
        <v>72</v>
      </c>
      <c r="C269" s="7">
        <v>190</v>
      </c>
      <c r="D269" s="7">
        <v>25.54</v>
      </c>
    </row>
    <row r="270" spans="1:4" x14ac:dyDescent="0.3">
      <c r="A270" s="2" t="s">
        <v>299</v>
      </c>
      <c r="B270" s="7">
        <v>72</v>
      </c>
      <c r="C270" s="7">
        <v>220</v>
      </c>
      <c r="D270" s="7">
        <v>25.55</v>
      </c>
    </row>
    <row r="271" spans="1:4" x14ac:dyDescent="0.3">
      <c r="A271" s="2" t="s">
        <v>300</v>
      </c>
      <c r="B271" s="7">
        <v>75</v>
      </c>
      <c r="C271" s="7">
        <v>200</v>
      </c>
      <c r="D271" s="7">
        <v>25.57</v>
      </c>
    </row>
    <row r="272" spans="1:4" x14ac:dyDescent="0.3">
      <c r="A272" s="2" t="s">
        <v>301</v>
      </c>
      <c r="B272" s="7">
        <v>74</v>
      </c>
      <c r="C272" s="7">
        <v>219</v>
      </c>
      <c r="D272" s="7">
        <v>25.57</v>
      </c>
    </row>
    <row r="273" spans="1:4" x14ac:dyDescent="0.3">
      <c r="A273" s="2" t="s">
        <v>302</v>
      </c>
      <c r="B273" s="7">
        <v>72</v>
      </c>
      <c r="C273" s="7">
        <v>200</v>
      </c>
      <c r="D273" s="7">
        <v>25.6</v>
      </c>
    </row>
    <row r="274" spans="1:4" x14ac:dyDescent="0.3">
      <c r="A274" s="2" t="s">
        <v>303</v>
      </c>
      <c r="B274" s="7">
        <v>73</v>
      </c>
      <c r="C274" s="7">
        <v>200</v>
      </c>
      <c r="D274" s="7">
        <v>25.6</v>
      </c>
    </row>
    <row r="275" spans="1:4" x14ac:dyDescent="0.3">
      <c r="A275" s="2" t="s">
        <v>304</v>
      </c>
      <c r="B275" s="7">
        <v>75</v>
      </c>
      <c r="C275" s="7">
        <v>190</v>
      </c>
      <c r="D275" s="7">
        <v>25.62</v>
      </c>
    </row>
    <row r="276" spans="1:4" x14ac:dyDescent="0.3">
      <c r="A276" s="2" t="s">
        <v>305</v>
      </c>
      <c r="B276" s="7">
        <v>75</v>
      </c>
      <c r="C276" s="7">
        <v>190</v>
      </c>
      <c r="D276" s="7">
        <v>25.64</v>
      </c>
    </row>
    <row r="277" spans="1:4" x14ac:dyDescent="0.3">
      <c r="A277" s="2" t="s">
        <v>306</v>
      </c>
      <c r="B277" s="7">
        <v>74</v>
      </c>
      <c r="C277" s="7">
        <v>195</v>
      </c>
      <c r="D277" s="7">
        <v>25.65</v>
      </c>
    </row>
    <row r="278" spans="1:4" x14ac:dyDescent="0.3">
      <c r="A278" s="2" t="s">
        <v>307</v>
      </c>
      <c r="B278" s="7">
        <v>73</v>
      </c>
      <c r="C278" s="7">
        <v>205</v>
      </c>
      <c r="D278" s="7">
        <v>25.65</v>
      </c>
    </row>
    <row r="279" spans="1:4" x14ac:dyDescent="0.3">
      <c r="A279" s="2" t="s">
        <v>308</v>
      </c>
      <c r="B279" s="7">
        <v>73</v>
      </c>
      <c r="C279" s="7">
        <v>180</v>
      </c>
      <c r="D279" s="7">
        <v>25.66</v>
      </c>
    </row>
    <row r="280" spans="1:4" x14ac:dyDescent="0.3">
      <c r="A280" s="2" t="s">
        <v>309</v>
      </c>
      <c r="B280" s="7">
        <v>74</v>
      </c>
      <c r="C280" s="7">
        <v>180</v>
      </c>
      <c r="D280" s="7">
        <v>25.66</v>
      </c>
    </row>
    <row r="281" spans="1:4" x14ac:dyDescent="0.3">
      <c r="A281" s="2" t="s">
        <v>310</v>
      </c>
      <c r="B281" s="7">
        <v>71</v>
      </c>
      <c r="C281" s="7">
        <v>185</v>
      </c>
      <c r="D281" s="7">
        <v>25.67</v>
      </c>
    </row>
    <row r="282" spans="1:4" x14ac:dyDescent="0.3">
      <c r="A282" s="2" t="s">
        <v>311</v>
      </c>
      <c r="B282" s="7">
        <v>74</v>
      </c>
      <c r="C282" s="7">
        <v>210</v>
      </c>
      <c r="D282" s="7">
        <v>25.69</v>
      </c>
    </row>
    <row r="283" spans="1:4" x14ac:dyDescent="0.3">
      <c r="A283" s="2" t="s">
        <v>312</v>
      </c>
      <c r="B283" s="7">
        <v>73</v>
      </c>
      <c r="C283" s="7">
        <v>200</v>
      </c>
      <c r="D283" s="7">
        <v>25.7</v>
      </c>
    </row>
    <row r="284" spans="1:4" x14ac:dyDescent="0.3">
      <c r="A284" s="2" t="s">
        <v>313</v>
      </c>
      <c r="B284" s="7">
        <v>72</v>
      </c>
      <c r="C284" s="7">
        <v>185</v>
      </c>
      <c r="D284" s="7">
        <v>25.71</v>
      </c>
    </row>
    <row r="285" spans="1:4" x14ac:dyDescent="0.3">
      <c r="A285" s="2" t="s">
        <v>314</v>
      </c>
      <c r="B285" s="7">
        <v>74</v>
      </c>
      <c r="C285" s="7">
        <v>200</v>
      </c>
      <c r="D285" s="7">
        <v>25.71</v>
      </c>
    </row>
    <row r="286" spans="1:4" x14ac:dyDescent="0.3">
      <c r="A286" s="2" t="s">
        <v>315</v>
      </c>
      <c r="B286" s="7">
        <v>74</v>
      </c>
      <c r="C286" s="7">
        <v>195</v>
      </c>
      <c r="D286" s="7">
        <v>25.72</v>
      </c>
    </row>
    <row r="287" spans="1:4" x14ac:dyDescent="0.3">
      <c r="A287" s="2" t="s">
        <v>316</v>
      </c>
      <c r="B287" s="7">
        <v>74</v>
      </c>
      <c r="C287" s="7">
        <v>180</v>
      </c>
      <c r="D287" s="7">
        <v>25.73</v>
      </c>
    </row>
    <row r="288" spans="1:4" x14ac:dyDescent="0.3">
      <c r="A288" s="2" t="s">
        <v>317</v>
      </c>
      <c r="B288" s="7">
        <v>74</v>
      </c>
      <c r="C288" s="7">
        <v>177</v>
      </c>
      <c r="D288" s="7">
        <v>25.74</v>
      </c>
    </row>
    <row r="289" spans="1:4" x14ac:dyDescent="0.3">
      <c r="A289" s="2" t="s">
        <v>318</v>
      </c>
      <c r="B289" s="7">
        <v>77</v>
      </c>
      <c r="C289" s="7">
        <v>220</v>
      </c>
      <c r="D289" s="7">
        <v>25.74</v>
      </c>
    </row>
    <row r="290" spans="1:4" x14ac:dyDescent="0.3">
      <c r="A290" s="2" t="s">
        <v>319</v>
      </c>
      <c r="B290" s="7">
        <v>73</v>
      </c>
      <c r="C290" s="7">
        <v>180</v>
      </c>
      <c r="D290" s="7">
        <v>25.75</v>
      </c>
    </row>
    <row r="291" spans="1:4" x14ac:dyDescent="0.3">
      <c r="A291" s="2" t="s">
        <v>320</v>
      </c>
      <c r="B291" s="7">
        <v>71</v>
      </c>
      <c r="C291" s="7">
        <v>185</v>
      </c>
      <c r="D291" s="7">
        <v>25.75</v>
      </c>
    </row>
    <row r="292" spans="1:4" x14ac:dyDescent="0.3">
      <c r="A292" s="2" t="s">
        <v>321</v>
      </c>
      <c r="B292" s="7">
        <v>77</v>
      </c>
      <c r="C292" s="7">
        <v>255</v>
      </c>
      <c r="D292" s="7">
        <v>25.75</v>
      </c>
    </row>
    <row r="293" spans="1:4" x14ac:dyDescent="0.3">
      <c r="A293" s="2" t="s">
        <v>322</v>
      </c>
      <c r="B293" s="7">
        <v>75</v>
      </c>
      <c r="C293" s="7">
        <v>200</v>
      </c>
      <c r="D293" s="7">
        <v>25.76</v>
      </c>
    </row>
    <row r="294" spans="1:4" x14ac:dyDescent="0.3">
      <c r="A294" s="2" t="s">
        <v>323</v>
      </c>
      <c r="B294" s="7">
        <v>79</v>
      </c>
      <c r="C294" s="7">
        <v>230</v>
      </c>
      <c r="D294" s="7">
        <v>25.76</v>
      </c>
    </row>
    <row r="295" spans="1:4" x14ac:dyDescent="0.3">
      <c r="A295" s="2" t="s">
        <v>324</v>
      </c>
      <c r="B295" s="7">
        <v>76</v>
      </c>
      <c r="C295" s="7">
        <v>205</v>
      </c>
      <c r="D295" s="7">
        <v>25.78</v>
      </c>
    </row>
    <row r="296" spans="1:4" x14ac:dyDescent="0.3">
      <c r="A296" s="2" t="s">
        <v>325</v>
      </c>
      <c r="B296" s="7">
        <v>76</v>
      </c>
      <c r="C296" s="7">
        <v>228</v>
      </c>
      <c r="D296" s="7">
        <v>25.79</v>
      </c>
    </row>
    <row r="297" spans="1:4" x14ac:dyDescent="0.3">
      <c r="A297" s="2" t="s">
        <v>326</v>
      </c>
      <c r="B297" s="7">
        <v>76</v>
      </c>
      <c r="C297" s="7">
        <v>170</v>
      </c>
      <c r="D297" s="7">
        <v>25.81</v>
      </c>
    </row>
    <row r="298" spans="1:4" x14ac:dyDescent="0.3">
      <c r="A298" s="2" t="s">
        <v>327</v>
      </c>
      <c r="B298" s="7">
        <v>76</v>
      </c>
      <c r="C298" s="7">
        <v>193</v>
      </c>
      <c r="D298" s="7">
        <v>25.81</v>
      </c>
    </row>
    <row r="299" spans="1:4" x14ac:dyDescent="0.3">
      <c r="A299" s="2" t="s">
        <v>328</v>
      </c>
      <c r="B299" s="7">
        <v>77</v>
      </c>
      <c r="C299" s="7">
        <v>210</v>
      </c>
      <c r="D299" s="7">
        <v>25.82</v>
      </c>
    </row>
    <row r="300" spans="1:4" x14ac:dyDescent="0.3">
      <c r="A300" s="2" t="s">
        <v>329</v>
      </c>
      <c r="B300" s="7">
        <v>76</v>
      </c>
      <c r="C300" s="7">
        <v>170</v>
      </c>
      <c r="D300" s="7">
        <v>25.83</v>
      </c>
    </row>
    <row r="301" spans="1:4" x14ac:dyDescent="0.3">
      <c r="A301" s="2" t="s">
        <v>330</v>
      </c>
      <c r="B301" s="7">
        <v>70</v>
      </c>
      <c r="C301" s="7">
        <v>170</v>
      </c>
      <c r="D301" s="7">
        <v>25.84</v>
      </c>
    </row>
    <row r="302" spans="1:4" x14ac:dyDescent="0.3">
      <c r="A302" s="2" t="s">
        <v>331</v>
      </c>
      <c r="B302" s="7">
        <v>74</v>
      </c>
      <c r="C302" s="7">
        <v>185</v>
      </c>
      <c r="D302" s="7">
        <v>25.84</v>
      </c>
    </row>
    <row r="303" spans="1:4" x14ac:dyDescent="0.3">
      <c r="A303" s="2" t="s">
        <v>332</v>
      </c>
      <c r="B303" s="7">
        <v>74</v>
      </c>
      <c r="C303" s="7">
        <v>200</v>
      </c>
      <c r="D303" s="7">
        <v>25.84</v>
      </c>
    </row>
    <row r="304" spans="1:4" x14ac:dyDescent="0.3">
      <c r="A304" s="2" t="s">
        <v>333</v>
      </c>
      <c r="B304" s="7">
        <v>76</v>
      </c>
      <c r="C304" s="7">
        <v>195</v>
      </c>
      <c r="D304" s="7">
        <v>25.85</v>
      </c>
    </row>
    <row r="305" spans="1:4" x14ac:dyDescent="0.3">
      <c r="A305" s="2" t="s">
        <v>334</v>
      </c>
      <c r="B305" s="7">
        <v>76</v>
      </c>
      <c r="C305" s="7">
        <v>215</v>
      </c>
      <c r="D305" s="7">
        <v>25.85</v>
      </c>
    </row>
    <row r="306" spans="1:4" x14ac:dyDescent="0.3">
      <c r="A306" s="2" t="s">
        <v>335</v>
      </c>
      <c r="B306" s="7">
        <v>75</v>
      </c>
      <c r="C306" s="7">
        <v>215</v>
      </c>
      <c r="D306" s="7">
        <v>25.86</v>
      </c>
    </row>
    <row r="307" spans="1:4" x14ac:dyDescent="0.3">
      <c r="A307" s="2" t="s">
        <v>336</v>
      </c>
      <c r="B307" s="7">
        <v>73</v>
      </c>
      <c r="C307" s="7">
        <v>182</v>
      </c>
      <c r="D307" s="7">
        <v>25.89</v>
      </c>
    </row>
    <row r="308" spans="1:4" x14ac:dyDescent="0.3">
      <c r="A308" s="2" t="s">
        <v>337</v>
      </c>
      <c r="B308" s="7">
        <v>76</v>
      </c>
      <c r="C308" s="7">
        <v>210</v>
      </c>
      <c r="D308" s="7">
        <v>25.89</v>
      </c>
    </row>
    <row r="309" spans="1:4" x14ac:dyDescent="0.3">
      <c r="A309" s="2" t="s">
        <v>338</v>
      </c>
      <c r="B309" s="7">
        <v>73</v>
      </c>
      <c r="C309" s="7">
        <v>190</v>
      </c>
      <c r="D309" s="7">
        <v>25.9</v>
      </c>
    </row>
    <row r="310" spans="1:4" x14ac:dyDescent="0.3">
      <c r="A310" s="2" t="s">
        <v>339</v>
      </c>
      <c r="B310" s="7">
        <v>72</v>
      </c>
      <c r="C310" s="7">
        <v>200</v>
      </c>
      <c r="D310" s="7">
        <v>25.91</v>
      </c>
    </row>
    <row r="311" spans="1:4" x14ac:dyDescent="0.3">
      <c r="A311" s="2" t="s">
        <v>340</v>
      </c>
      <c r="B311" s="7">
        <v>73</v>
      </c>
      <c r="C311" s="7">
        <v>178</v>
      </c>
      <c r="D311" s="7">
        <v>25.93</v>
      </c>
    </row>
    <row r="312" spans="1:4" x14ac:dyDescent="0.3">
      <c r="A312" s="2" t="s">
        <v>341</v>
      </c>
      <c r="B312" s="7">
        <v>76</v>
      </c>
      <c r="C312" s="7">
        <v>200</v>
      </c>
      <c r="D312" s="7">
        <v>25.93</v>
      </c>
    </row>
    <row r="313" spans="1:4" x14ac:dyDescent="0.3">
      <c r="A313" s="2" t="s">
        <v>342</v>
      </c>
      <c r="B313" s="7">
        <v>74</v>
      </c>
      <c r="C313" s="7">
        <v>170</v>
      </c>
      <c r="D313" s="7">
        <v>25.94</v>
      </c>
    </row>
    <row r="314" spans="1:4" x14ac:dyDescent="0.3">
      <c r="A314" s="2" t="s">
        <v>343</v>
      </c>
      <c r="B314" s="7">
        <v>73</v>
      </c>
      <c r="C314" s="7">
        <v>180</v>
      </c>
      <c r="D314" s="7">
        <v>25.94</v>
      </c>
    </row>
    <row r="315" spans="1:4" x14ac:dyDescent="0.3">
      <c r="A315" s="2" t="s">
        <v>344</v>
      </c>
      <c r="B315" s="7">
        <v>73</v>
      </c>
      <c r="C315" s="7">
        <v>200</v>
      </c>
      <c r="D315" s="7">
        <v>25.95</v>
      </c>
    </row>
    <row r="316" spans="1:4" x14ac:dyDescent="0.3">
      <c r="A316" s="2" t="s">
        <v>345</v>
      </c>
      <c r="B316" s="7">
        <v>73</v>
      </c>
      <c r="C316" s="7">
        <v>185</v>
      </c>
      <c r="D316" s="7">
        <v>25.96</v>
      </c>
    </row>
    <row r="317" spans="1:4" x14ac:dyDescent="0.3">
      <c r="A317" s="2" t="s">
        <v>346</v>
      </c>
      <c r="B317" s="7">
        <v>75</v>
      </c>
      <c r="C317" s="7">
        <v>270</v>
      </c>
      <c r="D317" s="7">
        <v>25.96</v>
      </c>
    </row>
    <row r="318" spans="1:4" x14ac:dyDescent="0.3">
      <c r="A318" s="2" t="s">
        <v>347</v>
      </c>
      <c r="B318" s="7">
        <v>74</v>
      </c>
      <c r="C318" s="7">
        <v>202</v>
      </c>
      <c r="D318" s="7">
        <v>26</v>
      </c>
    </row>
    <row r="319" spans="1:4" x14ac:dyDescent="0.3">
      <c r="A319" s="2" t="s">
        <v>348</v>
      </c>
      <c r="B319" s="7">
        <v>75</v>
      </c>
      <c r="C319" s="7">
        <v>216</v>
      </c>
      <c r="D319" s="7">
        <v>26.01</v>
      </c>
    </row>
    <row r="320" spans="1:4" x14ac:dyDescent="0.3">
      <c r="A320" s="2" t="s">
        <v>349</v>
      </c>
      <c r="B320" s="7">
        <v>70</v>
      </c>
      <c r="C320" s="7">
        <v>220</v>
      </c>
      <c r="D320" s="7">
        <v>26.01</v>
      </c>
    </row>
    <row r="321" spans="1:4" x14ac:dyDescent="0.3">
      <c r="A321" s="2" t="s">
        <v>350</v>
      </c>
      <c r="B321" s="7">
        <v>77</v>
      </c>
      <c r="C321" s="7">
        <v>194</v>
      </c>
      <c r="D321" s="7">
        <v>26.03</v>
      </c>
    </row>
    <row r="322" spans="1:4" x14ac:dyDescent="0.3">
      <c r="A322" s="2" t="s">
        <v>351</v>
      </c>
      <c r="B322" s="7">
        <v>75</v>
      </c>
      <c r="C322" s="7">
        <v>195</v>
      </c>
      <c r="D322" s="7">
        <v>26.03</v>
      </c>
    </row>
    <row r="323" spans="1:4" x14ac:dyDescent="0.3">
      <c r="A323" s="2" t="s">
        <v>352</v>
      </c>
      <c r="B323" s="7">
        <v>76</v>
      </c>
      <c r="C323" s="7">
        <v>210</v>
      </c>
      <c r="D323" s="7">
        <v>26.03</v>
      </c>
    </row>
    <row r="324" spans="1:4" x14ac:dyDescent="0.3">
      <c r="A324" s="2" t="s">
        <v>353</v>
      </c>
      <c r="B324" s="7">
        <v>78</v>
      </c>
      <c r="C324" s="7">
        <v>230</v>
      </c>
      <c r="D324" s="7">
        <v>26.03</v>
      </c>
    </row>
    <row r="325" spans="1:4" x14ac:dyDescent="0.3">
      <c r="A325" s="2" t="s">
        <v>354</v>
      </c>
      <c r="B325" s="7">
        <v>73</v>
      </c>
      <c r="C325" s="7">
        <v>180</v>
      </c>
      <c r="D325" s="7">
        <v>26.04</v>
      </c>
    </row>
    <row r="326" spans="1:4" x14ac:dyDescent="0.3">
      <c r="A326" s="2" t="s">
        <v>355</v>
      </c>
      <c r="B326" s="7">
        <v>75</v>
      </c>
      <c r="C326" s="7">
        <v>220</v>
      </c>
      <c r="D326" s="7">
        <v>26.05</v>
      </c>
    </row>
    <row r="327" spans="1:4" x14ac:dyDescent="0.3">
      <c r="A327" s="2" t="s">
        <v>356</v>
      </c>
      <c r="B327" s="7">
        <v>78</v>
      </c>
      <c r="C327" s="7">
        <v>235</v>
      </c>
      <c r="D327" s="7">
        <v>26.06</v>
      </c>
    </row>
    <row r="328" spans="1:4" x14ac:dyDescent="0.3">
      <c r="A328" s="2" t="s">
        <v>357</v>
      </c>
      <c r="B328" s="7">
        <v>76</v>
      </c>
      <c r="C328" s="7">
        <v>190</v>
      </c>
      <c r="D328" s="7">
        <v>26.07</v>
      </c>
    </row>
    <row r="329" spans="1:4" x14ac:dyDescent="0.3">
      <c r="A329" s="2" t="s">
        <v>358</v>
      </c>
      <c r="B329" s="7">
        <v>78</v>
      </c>
      <c r="C329" s="7">
        <v>220</v>
      </c>
      <c r="D329" s="7">
        <v>26.07</v>
      </c>
    </row>
    <row r="330" spans="1:4" x14ac:dyDescent="0.3">
      <c r="A330" s="2" t="s">
        <v>359</v>
      </c>
      <c r="B330" s="7">
        <v>74</v>
      </c>
      <c r="C330" s="7">
        <v>190</v>
      </c>
      <c r="D330" s="7">
        <v>26.09</v>
      </c>
    </row>
    <row r="331" spans="1:4" x14ac:dyDescent="0.3">
      <c r="A331" s="2" t="s">
        <v>360</v>
      </c>
      <c r="B331" s="7">
        <v>77</v>
      </c>
      <c r="C331" s="7">
        <v>234</v>
      </c>
      <c r="D331" s="7">
        <v>26.09</v>
      </c>
    </row>
    <row r="332" spans="1:4" x14ac:dyDescent="0.3">
      <c r="A332" s="2" t="s">
        <v>361</v>
      </c>
      <c r="B332" s="7">
        <v>74</v>
      </c>
      <c r="C332" s="7">
        <v>160</v>
      </c>
      <c r="D332" s="7">
        <v>26.11</v>
      </c>
    </row>
    <row r="333" spans="1:4" x14ac:dyDescent="0.3">
      <c r="A333" s="2" t="s">
        <v>362</v>
      </c>
      <c r="B333" s="7">
        <v>76</v>
      </c>
      <c r="C333" s="7">
        <v>212</v>
      </c>
      <c r="D333" s="7">
        <v>26.11</v>
      </c>
    </row>
    <row r="334" spans="1:4" x14ac:dyDescent="0.3">
      <c r="A334" s="2" t="s">
        <v>363</v>
      </c>
      <c r="B334" s="7">
        <v>75</v>
      </c>
      <c r="C334" s="7">
        <v>210</v>
      </c>
      <c r="D334" s="7">
        <v>26.13</v>
      </c>
    </row>
    <row r="335" spans="1:4" x14ac:dyDescent="0.3">
      <c r="A335" s="2" t="s">
        <v>364</v>
      </c>
      <c r="B335" s="7">
        <v>76</v>
      </c>
      <c r="C335" s="7">
        <v>235</v>
      </c>
      <c r="D335" s="7">
        <v>26.13</v>
      </c>
    </row>
    <row r="336" spans="1:4" x14ac:dyDescent="0.3">
      <c r="A336" s="2" t="s">
        <v>365</v>
      </c>
      <c r="B336" s="7">
        <v>77</v>
      </c>
      <c r="C336" s="7">
        <v>200</v>
      </c>
      <c r="D336" s="7">
        <v>26.14</v>
      </c>
    </row>
    <row r="337" spans="1:4" x14ac:dyDescent="0.3">
      <c r="A337" s="2" t="s">
        <v>366</v>
      </c>
      <c r="B337" s="7">
        <v>74</v>
      </c>
      <c r="C337" s="7">
        <v>225</v>
      </c>
      <c r="D337" s="7">
        <v>26.16</v>
      </c>
    </row>
    <row r="338" spans="1:4" x14ac:dyDescent="0.3">
      <c r="A338" s="2" t="s">
        <v>367</v>
      </c>
      <c r="B338" s="7">
        <v>71</v>
      </c>
      <c r="C338" s="7">
        <v>175</v>
      </c>
      <c r="D338" s="7">
        <v>26.17</v>
      </c>
    </row>
    <row r="339" spans="1:4" x14ac:dyDescent="0.3">
      <c r="A339" s="2" t="s">
        <v>368</v>
      </c>
      <c r="B339" s="7">
        <v>71</v>
      </c>
      <c r="C339" s="7">
        <v>180</v>
      </c>
      <c r="D339" s="7">
        <v>26.18</v>
      </c>
    </row>
    <row r="340" spans="1:4" x14ac:dyDescent="0.3">
      <c r="A340" s="2" t="s">
        <v>369</v>
      </c>
      <c r="B340" s="7">
        <v>72</v>
      </c>
      <c r="C340" s="7">
        <v>220</v>
      </c>
      <c r="D340" s="7">
        <v>26.19</v>
      </c>
    </row>
    <row r="341" spans="1:4" x14ac:dyDescent="0.3">
      <c r="A341" s="2" t="s">
        <v>370</v>
      </c>
      <c r="B341" s="7">
        <v>76</v>
      </c>
      <c r="C341" s="7">
        <v>230</v>
      </c>
      <c r="D341" s="7">
        <v>26.2</v>
      </c>
    </row>
    <row r="342" spans="1:4" x14ac:dyDescent="0.3">
      <c r="A342" s="2" t="s">
        <v>371</v>
      </c>
      <c r="B342" s="7">
        <v>76</v>
      </c>
      <c r="C342" s="7">
        <v>250</v>
      </c>
      <c r="D342" s="7">
        <v>26.21</v>
      </c>
    </row>
    <row r="343" spans="1:4" x14ac:dyDescent="0.3">
      <c r="A343" s="2" t="s">
        <v>372</v>
      </c>
      <c r="B343" s="7">
        <v>74</v>
      </c>
      <c r="C343" s="7">
        <v>190</v>
      </c>
      <c r="D343" s="7">
        <v>26.22</v>
      </c>
    </row>
    <row r="344" spans="1:4" x14ac:dyDescent="0.3">
      <c r="A344" s="2" t="s">
        <v>373</v>
      </c>
      <c r="B344" s="7">
        <v>75</v>
      </c>
      <c r="C344" s="7">
        <v>225</v>
      </c>
      <c r="D344" s="7">
        <v>26.22</v>
      </c>
    </row>
    <row r="345" spans="1:4" x14ac:dyDescent="0.3">
      <c r="A345" s="2" t="s">
        <v>374</v>
      </c>
      <c r="B345" s="7">
        <v>71</v>
      </c>
      <c r="C345" s="7">
        <v>170</v>
      </c>
      <c r="D345" s="7">
        <v>26.24</v>
      </c>
    </row>
    <row r="346" spans="1:4" x14ac:dyDescent="0.3">
      <c r="A346" s="2" t="s">
        <v>375</v>
      </c>
      <c r="B346" s="7">
        <v>71</v>
      </c>
      <c r="C346" s="7">
        <v>193</v>
      </c>
      <c r="D346" s="7">
        <v>26.24</v>
      </c>
    </row>
    <row r="347" spans="1:4" x14ac:dyDescent="0.3">
      <c r="A347" s="2" t="s">
        <v>376</v>
      </c>
      <c r="B347" s="7">
        <v>69</v>
      </c>
      <c r="C347" s="7">
        <v>160</v>
      </c>
      <c r="D347" s="7">
        <v>26.25</v>
      </c>
    </row>
    <row r="348" spans="1:4" x14ac:dyDescent="0.3">
      <c r="A348" s="2" t="s">
        <v>377</v>
      </c>
      <c r="B348" s="7">
        <v>72</v>
      </c>
      <c r="C348" s="7">
        <v>180</v>
      </c>
      <c r="D348" s="7">
        <v>26.26</v>
      </c>
    </row>
    <row r="349" spans="1:4" x14ac:dyDescent="0.3">
      <c r="A349" s="2" t="s">
        <v>378</v>
      </c>
      <c r="B349" s="7">
        <v>72</v>
      </c>
      <c r="C349" s="7">
        <v>194</v>
      </c>
      <c r="D349" s="7">
        <v>26.26</v>
      </c>
    </row>
    <row r="350" spans="1:4" x14ac:dyDescent="0.3">
      <c r="A350" s="2" t="s">
        <v>379</v>
      </c>
      <c r="B350" s="7">
        <v>73</v>
      </c>
      <c r="C350" s="7">
        <v>200</v>
      </c>
      <c r="D350" s="7">
        <v>26.27</v>
      </c>
    </row>
    <row r="351" spans="1:4" x14ac:dyDescent="0.3">
      <c r="A351" s="2" t="s">
        <v>380</v>
      </c>
      <c r="B351" s="7">
        <v>73</v>
      </c>
      <c r="C351" s="7">
        <v>205</v>
      </c>
      <c r="D351" s="7">
        <v>26.27</v>
      </c>
    </row>
    <row r="352" spans="1:4" x14ac:dyDescent="0.3">
      <c r="A352" s="2" t="s">
        <v>381</v>
      </c>
      <c r="B352" s="7">
        <v>76</v>
      </c>
      <c r="C352" s="7">
        <v>230</v>
      </c>
      <c r="D352" s="7">
        <v>26.27</v>
      </c>
    </row>
    <row r="353" spans="1:4" x14ac:dyDescent="0.3">
      <c r="A353" s="2" t="s">
        <v>382</v>
      </c>
      <c r="B353" s="7">
        <v>74</v>
      </c>
      <c r="C353" s="7">
        <v>200</v>
      </c>
      <c r="D353" s="7">
        <v>26.28</v>
      </c>
    </row>
    <row r="354" spans="1:4" x14ac:dyDescent="0.3">
      <c r="A354" s="2" t="s">
        <v>383</v>
      </c>
      <c r="B354" s="7">
        <v>75</v>
      </c>
      <c r="C354" s="7">
        <v>210</v>
      </c>
      <c r="D354" s="7">
        <v>26.29</v>
      </c>
    </row>
    <row r="355" spans="1:4" x14ac:dyDescent="0.3">
      <c r="A355" s="2" t="s">
        <v>384</v>
      </c>
      <c r="B355" s="7">
        <v>76</v>
      </c>
      <c r="C355" s="7">
        <v>200</v>
      </c>
      <c r="D355" s="7">
        <v>26.31</v>
      </c>
    </row>
    <row r="356" spans="1:4" x14ac:dyDescent="0.3">
      <c r="A356" s="2" t="s">
        <v>385</v>
      </c>
      <c r="B356" s="7">
        <v>74</v>
      </c>
      <c r="C356" s="7">
        <v>180</v>
      </c>
      <c r="D356" s="7">
        <v>26.33</v>
      </c>
    </row>
    <row r="357" spans="1:4" x14ac:dyDescent="0.3">
      <c r="A357" s="2" t="s">
        <v>386</v>
      </c>
      <c r="B357" s="7">
        <v>72</v>
      </c>
      <c r="C357" s="7">
        <v>200</v>
      </c>
      <c r="D357" s="7">
        <v>26.33</v>
      </c>
    </row>
    <row r="358" spans="1:4" x14ac:dyDescent="0.3">
      <c r="A358" s="2" t="s">
        <v>387</v>
      </c>
      <c r="B358" s="7">
        <v>72</v>
      </c>
      <c r="C358" s="7">
        <v>192</v>
      </c>
      <c r="D358" s="7">
        <v>26.36</v>
      </c>
    </row>
    <row r="359" spans="1:4" x14ac:dyDescent="0.3">
      <c r="A359" s="2" t="s">
        <v>388</v>
      </c>
      <c r="B359" s="7">
        <v>71</v>
      </c>
      <c r="C359" s="7">
        <v>197</v>
      </c>
      <c r="D359" s="7">
        <v>26.36</v>
      </c>
    </row>
    <row r="360" spans="1:4" x14ac:dyDescent="0.3">
      <c r="A360" s="2" t="s">
        <v>389</v>
      </c>
      <c r="B360" s="7">
        <v>77</v>
      </c>
      <c r="C360" s="7">
        <v>230</v>
      </c>
      <c r="D360" s="7">
        <v>26.36</v>
      </c>
    </row>
    <row r="361" spans="1:4" x14ac:dyDescent="0.3">
      <c r="A361" s="2" t="s">
        <v>390</v>
      </c>
      <c r="B361" s="7">
        <v>74</v>
      </c>
      <c r="C361" s="7">
        <v>210</v>
      </c>
      <c r="D361" s="7">
        <v>26.39</v>
      </c>
    </row>
    <row r="362" spans="1:4" x14ac:dyDescent="0.3">
      <c r="A362" s="2" t="s">
        <v>391</v>
      </c>
      <c r="B362" s="7">
        <v>71</v>
      </c>
      <c r="C362" s="7">
        <v>190</v>
      </c>
      <c r="D362" s="7">
        <v>26.41</v>
      </c>
    </row>
    <row r="363" spans="1:4" x14ac:dyDescent="0.3">
      <c r="A363" s="2" t="s">
        <v>392</v>
      </c>
      <c r="B363" s="7">
        <v>76</v>
      </c>
      <c r="C363" s="7">
        <v>222</v>
      </c>
      <c r="D363" s="7">
        <v>26.41</v>
      </c>
    </row>
    <row r="364" spans="1:4" x14ac:dyDescent="0.3">
      <c r="A364" s="2" t="s">
        <v>393</v>
      </c>
      <c r="B364" s="7">
        <v>74</v>
      </c>
      <c r="C364" s="7">
        <v>190</v>
      </c>
      <c r="D364" s="7">
        <v>26.42</v>
      </c>
    </row>
    <row r="365" spans="1:4" x14ac:dyDescent="0.3">
      <c r="A365" s="2" t="s">
        <v>394</v>
      </c>
      <c r="B365" s="7">
        <v>72</v>
      </c>
      <c r="C365" s="7">
        <v>197</v>
      </c>
      <c r="D365" s="7">
        <v>26.42</v>
      </c>
    </row>
    <row r="366" spans="1:4" x14ac:dyDescent="0.3">
      <c r="A366" s="2" t="s">
        <v>395</v>
      </c>
      <c r="B366" s="7">
        <v>71</v>
      </c>
      <c r="C366" s="7">
        <v>170</v>
      </c>
      <c r="D366" s="7">
        <v>26.43</v>
      </c>
    </row>
    <row r="367" spans="1:4" x14ac:dyDescent="0.3">
      <c r="A367" s="2" t="s">
        <v>396</v>
      </c>
      <c r="B367" s="7">
        <v>77</v>
      </c>
      <c r="C367" s="7">
        <v>220</v>
      </c>
      <c r="D367" s="7">
        <v>26.45</v>
      </c>
    </row>
    <row r="368" spans="1:4" x14ac:dyDescent="0.3">
      <c r="A368" s="2" t="s">
        <v>397</v>
      </c>
      <c r="B368" s="7">
        <v>68</v>
      </c>
      <c r="C368" s="7">
        <v>155</v>
      </c>
      <c r="D368" s="7">
        <v>26.46</v>
      </c>
    </row>
    <row r="369" spans="1:4" x14ac:dyDescent="0.3">
      <c r="A369" s="2" t="s">
        <v>398</v>
      </c>
      <c r="B369" s="7">
        <v>77</v>
      </c>
      <c r="C369" s="7">
        <v>230</v>
      </c>
      <c r="D369" s="7">
        <v>26.47</v>
      </c>
    </row>
    <row r="370" spans="1:4" x14ac:dyDescent="0.3">
      <c r="A370" s="2" t="s">
        <v>399</v>
      </c>
      <c r="B370" s="7">
        <v>77</v>
      </c>
      <c r="C370" s="7">
        <v>230</v>
      </c>
      <c r="D370" s="7">
        <v>26.48</v>
      </c>
    </row>
    <row r="371" spans="1:4" x14ac:dyDescent="0.3">
      <c r="A371" s="2" t="s">
        <v>400</v>
      </c>
      <c r="B371" s="7">
        <v>75</v>
      </c>
      <c r="C371" s="7">
        <v>205</v>
      </c>
      <c r="D371" s="7">
        <v>26.49</v>
      </c>
    </row>
    <row r="372" spans="1:4" x14ac:dyDescent="0.3">
      <c r="A372" s="2" t="s">
        <v>401</v>
      </c>
      <c r="B372" s="7">
        <v>73</v>
      </c>
      <c r="C372" s="7">
        <v>180</v>
      </c>
      <c r="D372" s="7">
        <v>26.5</v>
      </c>
    </row>
    <row r="373" spans="1:4" x14ac:dyDescent="0.3">
      <c r="A373" s="2" t="s">
        <v>402</v>
      </c>
      <c r="B373" s="7">
        <v>78</v>
      </c>
      <c r="C373" s="7">
        <v>190</v>
      </c>
      <c r="D373" s="7">
        <v>26.51</v>
      </c>
    </row>
    <row r="374" spans="1:4" x14ac:dyDescent="0.3">
      <c r="A374" s="2" t="s">
        <v>403</v>
      </c>
      <c r="B374" s="7">
        <v>73</v>
      </c>
      <c r="C374" s="7">
        <v>200</v>
      </c>
      <c r="D374" s="7">
        <v>26.51</v>
      </c>
    </row>
    <row r="375" spans="1:4" x14ac:dyDescent="0.3">
      <c r="A375" s="2" t="s">
        <v>404</v>
      </c>
      <c r="B375" s="7">
        <v>73</v>
      </c>
      <c r="C375" s="7">
        <v>215</v>
      </c>
      <c r="D375" s="7">
        <v>26.51</v>
      </c>
    </row>
    <row r="376" spans="1:4" x14ac:dyDescent="0.3">
      <c r="A376" s="2" t="s">
        <v>405</v>
      </c>
      <c r="B376" s="7">
        <v>79</v>
      </c>
      <c r="C376" s="7">
        <v>215</v>
      </c>
      <c r="D376" s="7">
        <v>26.51</v>
      </c>
    </row>
    <row r="377" spans="1:4" x14ac:dyDescent="0.3">
      <c r="A377" s="2" t="s">
        <v>406</v>
      </c>
      <c r="B377" s="7">
        <v>77</v>
      </c>
      <c r="C377" s="7">
        <v>170</v>
      </c>
      <c r="D377" s="7">
        <v>26.52</v>
      </c>
    </row>
    <row r="378" spans="1:4" x14ac:dyDescent="0.3">
      <c r="A378" s="2" t="s">
        <v>407</v>
      </c>
      <c r="B378" s="7">
        <v>73</v>
      </c>
      <c r="C378" s="7">
        <v>185</v>
      </c>
      <c r="D378" s="7">
        <v>26.52</v>
      </c>
    </row>
    <row r="379" spans="1:4" x14ac:dyDescent="0.3">
      <c r="A379" s="2" t="s">
        <v>408</v>
      </c>
      <c r="B379" s="7">
        <v>75</v>
      </c>
      <c r="C379" s="7">
        <v>200</v>
      </c>
      <c r="D379" s="7">
        <v>26.52</v>
      </c>
    </row>
    <row r="380" spans="1:4" x14ac:dyDescent="0.3">
      <c r="A380" s="2" t="s">
        <v>409</v>
      </c>
      <c r="B380" s="7">
        <v>73</v>
      </c>
      <c r="C380" s="7">
        <v>192</v>
      </c>
      <c r="D380" s="7">
        <v>26.53</v>
      </c>
    </row>
    <row r="381" spans="1:4" x14ac:dyDescent="0.3">
      <c r="A381" s="2" t="s">
        <v>410</v>
      </c>
      <c r="B381" s="7">
        <v>75</v>
      </c>
      <c r="C381" s="7">
        <v>170</v>
      </c>
      <c r="D381" s="7">
        <v>26.54</v>
      </c>
    </row>
    <row r="382" spans="1:4" x14ac:dyDescent="0.3">
      <c r="A382" s="2" t="s">
        <v>411</v>
      </c>
      <c r="B382" s="7">
        <v>75</v>
      </c>
      <c r="C382" s="7">
        <v>180</v>
      </c>
      <c r="D382" s="7">
        <v>26.54</v>
      </c>
    </row>
    <row r="383" spans="1:4" x14ac:dyDescent="0.3">
      <c r="A383" s="2" t="s">
        <v>412</v>
      </c>
      <c r="B383" s="7">
        <v>76</v>
      </c>
      <c r="C383" s="7">
        <v>223</v>
      </c>
      <c r="D383" s="7">
        <v>26.54</v>
      </c>
    </row>
    <row r="384" spans="1:4" x14ac:dyDescent="0.3">
      <c r="A384" s="2" t="s">
        <v>413</v>
      </c>
      <c r="B384" s="7">
        <v>74</v>
      </c>
      <c r="C384" s="7">
        <v>188</v>
      </c>
      <c r="D384" s="7">
        <v>26.55</v>
      </c>
    </row>
    <row r="385" spans="1:4" x14ac:dyDescent="0.3">
      <c r="A385" s="2" t="s">
        <v>414</v>
      </c>
      <c r="B385" s="7">
        <v>74</v>
      </c>
      <c r="C385" s="7">
        <v>200</v>
      </c>
      <c r="D385" s="7">
        <v>26.55</v>
      </c>
    </row>
    <row r="386" spans="1:4" x14ac:dyDescent="0.3">
      <c r="A386" s="2" t="s">
        <v>415</v>
      </c>
      <c r="B386" s="7">
        <v>73</v>
      </c>
      <c r="C386" s="7">
        <v>180</v>
      </c>
      <c r="D386" s="7">
        <v>26.56</v>
      </c>
    </row>
    <row r="387" spans="1:4" x14ac:dyDescent="0.3">
      <c r="A387" s="2" t="s">
        <v>416</v>
      </c>
      <c r="B387" s="7">
        <v>75</v>
      </c>
      <c r="C387" s="7">
        <v>190</v>
      </c>
      <c r="D387" s="7">
        <v>26.59</v>
      </c>
    </row>
    <row r="388" spans="1:4" x14ac:dyDescent="0.3">
      <c r="A388" s="2" t="s">
        <v>417</v>
      </c>
      <c r="B388" s="7">
        <v>73</v>
      </c>
      <c r="C388" s="7">
        <v>215</v>
      </c>
      <c r="D388" s="7">
        <v>26.59</v>
      </c>
    </row>
    <row r="389" spans="1:4" x14ac:dyDescent="0.3">
      <c r="A389" s="2" t="s">
        <v>418</v>
      </c>
      <c r="B389" s="7">
        <v>74</v>
      </c>
      <c r="C389" s="7">
        <v>190</v>
      </c>
      <c r="D389" s="7">
        <v>26.6</v>
      </c>
    </row>
    <row r="390" spans="1:4" x14ac:dyDescent="0.3">
      <c r="A390" s="2" t="s">
        <v>419</v>
      </c>
      <c r="B390" s="7">
        <v>76</v>
      </c>
      <c r="C390" s="7">
        <v>230</v>
      </c>
      <c r="D390" s="7">
        <v>26.6</v>
      </c>
    </row>
    <row r="391" spans="1:4" x14ac:dyDescent="0.3">
      <c r="A391" s="2" t="s">
        <v>420</v>
      </c>
      <c r="B391" s="7">
        <v>77</v>
      </c>
      <c r="C391" s="7">
        <v>250</v>
      </c>
      <c r="D391" s="7">
        <v>26.6</v>
      </c>
    </row>
    <row r="392" spans="1:4" x14ac:dyDescent="0.3">
      <c r="A392" s="2" t="s">
        <v>421</v>
      </c>
      <c r="B392" s="7">
        <v>79</v>
      </c>
      <c r="C392" s="7">
        <v>290</v>
      </c>
      <c r="D392" s="7">
        <v>26.61</v>
      </c>
    </row>
    <row r="393" spans="1:4" x14ac:dyDescent="0.3">
      <c r="A393" s="2" t="s">
        <v>422</v>
      </c>
      <c r="B393" s="7">
        <v>73</v>
      </c>
      <c r="C393" s="7">
        <v>185</v>
      </c>
      <c r="D393" s="7">
        <v>26.63</v>
      </c>
    </row>
    <row r="394" spans="1:4" x14ac:dyDescent="0.3">
      <c r="A394" s="2" t="s">
        <v>423</v>
      </c>
      <c r="B394" s="7">
        <v>75</v>
      </c>
      <c r="C394" s="7">
        <v>224</v>
      </c>
      <c r="D394" s="7">
        <v>26.63</v>
      </c>
    </row>
    <row r="395" spans="1:4" x14ac:dyDescent="0.3">
      <c r="A395" s="2" t="s">
        <v>424</v>
      </c>
      <c r="B395" s="7">
        <v>77</v>
      </c>
      <c r="C395" s="7">
        <v>245</v>
      </c>
      <c r="D395" s="7">
        <v>26.63</v>
      </c>
    </row>
    <row r="396" spans="1:4" x14ac:dyDescent="0.3">
      <c r="A396" s="2" t="s">
        <v>425</v>
      </c>
      <c r="B396" s="7">
        <v>75</v>
      </c>
      <c r="C396" s="7">
        <v>210</v>
      </c>
      <c r="D396" s="7">
        <v>26.65</v>
      </c>
    </row>
    <row r="397" spans="1:4" x14ac:dyDescent="0.3">
      <c r="A397" s="2" t="s">
        <v>426</v>
      </c>
      <c r="B397" s="7">
        <v>75</v>
      </c>
      <c r="C397" s="7">
        <v>175</v>
      </c>
      <c r="D397" s="7">
        <v>26.66</v>
      </c>
    </row>
    <row r="398" spans="1:4" x14ac:dyDescent="0.3">
      <c r="A398" s="2" t="s">
        <v>427</v>
      </c>
      <c r="B398" s="7">
        <v>73</v>
      </c>
      <c r="C398" s="7">
        <v>180</v>
      </c>
      <c r="D398" s="7">
        <v>26.66</v>
      </c>
    </row>
    <row r="399" spans="1:4" x14ac:dyDescent="0.3">
      <c r="A399" s="2" t="s">
        <v>428</v>
      </c>
      <c r="B399" s="7">
        <v>69</v>
      </c>
      <c r="C399" s="7">
        <v>180</v>
      </c>
      <c r="D399" s="7">
        <v>26.67</v>
      </c>
    </row>
    <row r="400" spans="1:4" x14ac:dyDescent="0.3">
      <c r="A400" s="2" t="s">
        <v>429</v>
      </c>
      <c r="B400" s="7">
        <v>75</v>
      </c>
      <c r="C400" s="7">
        <v>210</v>
      </c>
      <c r="D400" s="7">
        <v>26.67</v>
      </c>
    </row>
    <row r="401" spans="1:4" x14ac:dyDescent="0.3">
      <c r="A401" s="2" t="s">
        <v>430</v>
      </c>
      <c r="B401" s="7">
        <v>72</v>
      </c>
      <c r="C401" s="7">
        <v>220</v>
      </c>
      <c r="D401" s="7">
        <v>26.68</v>
      </c>
    </row>
    <row r="402" spans="1:4" x14ac:dyDescent="0.3">
      <c r="A402" s="2" t="s">
        <v>431</v>
      </c>
      <c r="B402" s="7">
        <v>73</v>
      </c>
      <c r="C402" s="7">
        <v>180</v>
      </c>
      <c r="D402" s="7">
        <v>26.69</v>
      </c>
    </row>
    <row r="403" spans="1:4" x14ac:dyDescent="0.3">
      <c r="A403" s="2" t="s">
        <v>432</v>
      </c>
      <c r="B403" s="7">
        <v>73</v>
      </c>
      <c r="C403" s="7">
        <v>170</v>
      </c>
      <c r="D403" s="7">
        <v>26.72</v>
      </c>
    </row>
    <row r="404" spans="1:4" x14ac:dyDescent="0.3">
      <c r="A404" s="2" t="s">
        <v>433</v>
      </c>
      <c r="B404" s="7">
        <v>75</v>
      </c>
      <c r="C404" s="7">
        <v>195</v>
      </c>
      <c r="D404" s="7">
        <v>26.73</v>
      </c>
    </row>
    <row r="405" spans="1:4" x14ac:dyDescent="0.3">
      <c r="A405" s="2" t="s">
        <v>434</v>
      </c>
      <c r="B405" s="7">
        <v>71</v>
      </c>
      <c r="C405" s="7">
        <v>180</v>
      </c>
      <c r="D405" s="7">
        <v>26.75</v>
      </c>
    </row>
    <row r="406" spans="1:4" x14ac:dyDescent="0.3">
      <c r="A406" s="2" t="s">
        <v>435</v>
      </c>
      <c r="B406" s="7">
        <v>76</v>
      </c>
      <c r="C406" s="7">
        <v>190</v>
      </c>
      <c r="D406" s="7">
        <v>26.75</v>
      </c>
    </row>
    <row r="407" spans="1:4" x14ac:dyDescent="0.3">
      <c r="A407" s="2" t="s">
        <v>436</v>
      </c>
      <c r="B407" s="7">
        <v>72</v>
      </c>
      <c r="C407" s="7">
        <v>188</v>
      </c>
      <c r="D407" s="7">
        <v>26.77</v>
      </c>
    </row>
    <row r="408" spans="1:4" x14ac:dyDescent="0.3">
      <c r="A408" s="2" t="s">
        <v>437</v>
      </c>
      <c r="B408" s="7">
        <v>73</v>
      </c>
      <c r="C408" s="7">
        <v>200</v>
      </c>
      <c r="D408" s="7">
        <v>26.77</v>
      </c>
    </row>
    <row r="409" spans="1:4" x14ac:dyDescent="0.3">
      <c r="A409" s="2" t="s">
        <v>438</v>
      </c>
      <c r="B409" s="7">
        <v>74</v>
      </c>
      <c r="C409" s="7">
        <v>200</v>
      </c>
      <c r="D409" s="7">
        <v>26.77</v>
      </c>
    </row>
    <row r="410" spans="1:4" x14ac:dyDescent="0.3">
      <c r="A410" s="2" t="s">
        <v>439</v>
      </c>
      <c r="B410" s="7">
        <v>70</v>
      </c>
      <c r="C410" s="7">
        <v>205</v>
      </c>
      <c r="D410" s="7">
        <v>26.77</v>
      </c>
    </row>
    <row r="411" spans="1:4" x14ac:dyDescent="0.3">
      <c r="A411" s="2" t="s">
        <v>440</v>
      </c>
      <c r="B411" s="7">
        <v>74</v>
      </c>
      <c r="C411" s="7">
        <v>206</v>
      </c>
      <c r="D411" s="7">
        <v>26.78</v>
      </c>
    </row>
    <row r="412" spans="1:4" x14ac:dyDescent="0.3">
      <c r="A412" s="2" t="s">
        <v>441</v>
      </c>
      <c r="B412" s="7">
        <v>75</v>
      </c>
      <c r="C412" s="7">
        <v>220</v>
      </c>
      <c r="D412" s="7">
        <v>26.78</v>
      </c>
    </row>
    <row r="413" spans="1:4" x14ac:dyDescent="0.3">
      <c r="A413" s="2" t="s">
        <v>442</v>
      </c>
      <c r="B413" s="7">
        <v>77</v>
      </c>
      <c r="C413" s="7">
        <v>222</v>
      </c>
      <c r="D413" s="7">
        <v>26.79</v>
      </c>
    </row>
    <row r="414" spans="1:4" x14ac:dyDescent="0.3">
      <c r="A414" s="2" t="s">
        <v>443</v>
      </c>
      <c r="B414" s="7">
        <v>73</v>
      </c>
      <c r="C414" s="7">
        <v>185</v>
      </c>
      <c r="D414" s="7">
        <v>26.8</v>
      </c>
    </row>
    <row r="415" spans="1:4" x14ac:dyDescent="0.3">
      <c r="A415" s="2" t="s">
        <v>444</v>
      </c>
      <c r="B415" s="7">
        <v>78</v>
      </c>
      <c r="C415" s="7">
        <v>210</v>
      </c>
      <c r="D415" s="7">
        <v>26.81</v>
      </c>
    </row>
    <row r="416" spans="1:4" x14ac:dyDescent="0.3">
      <c r="A416" s="2" t="s">
        <v>445</v>
      </c>
      <c r="B416" s="7">
        <v>73</v>
      </c>
      <c r="C416" s="7">
        <v>210</v>
      </c>
      <c r="D416" s="7">
        <v>26.84</v>
      </c>
    </row>
    <row r="417" spans="1:4" x14ac:dyDescent="0.3">
      <c r="A417" s="2" t="s">
        <v>446</v>
      </c>
      <c r="B417" s="7">
        <v>70</v>
      </c>
      <c r="C417" s="7">
        <v>170</v>
      </c>
      <c r="D417" s="7">
        <v>26.86</v>
      </c>
    </row>
    <row r="418" spans="1:4" x14ac:dyDescent="0.3">
      <c r="A418" s="2" t="s">
        <v>447</v>
      </c>
      <c r="B418" s="7">
        <v>72</v>
      </c>
      <c r="C418" s="7">
        <v>180</v>
      </c>
      <c r="D418" s="7">
        <v>26.86</v>
      </c>
    </row>
    <row r="419" spans="1:4" x14ac:dyDescent="0.3">
      <c r="A419" s="2" t="s">
        <v>448</v>
      </c>
      <c r="B419" s="7">
        <v>73</v>
      </c>
      <c r="C419" s="7">
        <v>190</v>
      </c>
      <c r="D419" s="7">
        <v>26.89</v>
      </c>
    </row>
    <row r="420" spans="1:4" x14ac:dyDescent="0.3">
      <c r="A420" s="2" t="s">
        <v>449</v>
      </c>
      <c r="B420" s="7">
        <v>75</v>
      </c>
      <c r="C420" s="7">
        <v>220</v>
      </c>
      <c r="D420" s="7">
        <v>26.89</v>
      </c>
    </row>
    <row r="421" spans="1:4" x14ac:dyDescent="0.3">
      <c r="A421" s="2" t="s">
        <v>450</v>
      </c>
      <c r="B421" s="7">
        <v>72</v>
      </c>
      <c r="C421" s="7">
        <v>195</v>
      </c>
      <c r="D421" s="7">
        <v>26.9</v>
      </c>
    </row>
    <row r="422" spans="1:4" x14ac:dyDescent="0.3">
      <c r="A422" s="2" t="s">
        <v>451</v>
      </c>
      <c r="B422" s="7">
        <v>75</v>
      </c>
      <c r="C422" s="7">
        <v>200</v>
      </c>
      <c r="D422" s="7">
        <v>26.92</v>
      </c>
    </row>
    <row r="423" spans="1:4" x14ac:dyDescent="0.3">
      <c r="A423" s="2" t="s">
        <v>452</v>
      </c>
      <c r="B423" s="7">
        <v>74</v>
      </c>
      <c r="C423" s="7">
        <v>200</v>
      </c>
      <c r="D423" s="7">
        <v>26.93</v>
      </c>
    </row>
    <row r="424" spans="1:4" x14ac:dyDescent="0.3">
      <c r="A424" s="2" t="s">
        <v>453</v>
      </c>
      <c r="B424" s="7">
        <v>73</v>
      </c>
      <c r="C424" s="7">
        <v>180</v>
      </c>
      <c r="D424" s="7">
        <v>26.96</v>
      </c>
    </row>
    <row r="425" spans="1:4" x14ac:dyDescent="0.3">
      <c r="A425" s="2" t="s">
        <v>454</v>
      </c>
      <c r="B425" s="7">
        <v>71</v>
      </c>
      <c r="C425" s="7">
        <v>180</v>
      </c>
      <c r="D425" s="7">
        <v>26.97</v>
      </c>
    </row>
    <row r="426" spans="1:4" x14ac:dyDescent="0.3">
      <c r="A426" s="2" t="s">
        <v>455</v>
      </c>
      <c r="B426" s="7">
        <v>77</v>
      </c>
      <c r="C426" s="7">
        <v>190</v>
      </c>
      <c r="D426" s="7">
        <v>26.97</v>
      </c>
    </row>
    <row r="427" spans="1:4" x14ac:dyDescent="0.3">
      <c r="A427" s="2" t="s">
        <v>456</v>
      </c>
      <c r="B427" s="7">
        <v>71</v>
      </c>
      <c r="C427" s="7">
        <v>200</v>
      </c>
      <c r="D427" s="7">
        <v>26.97</v>
      </c>
    </row>
    <row r="428" spans="1:4" x14ac:dyDescent="0.3">
      <c r="A428" s="2" t="s">
        <v>457</v>
      </c>
      <c r="B428" s="7">
        <v>78</v>
      </c>
      <c r="C428" s="7">
        <v>240</v>
      </c>
      <c r="D428" s="7">
        <v>26.98</v>
      </c>
    </row>
    <row r="429" spans="1:4" x14ac:dyDescent="0.3">
      <c r="A429" s="2" t="s">
        <v>458</v>
      </c>
      <c r="B429" s="7">
        <v>74</v>
      </c>
      <c r="C429" s="7">
        <v>210</v>
      </c>
      <c r="D429" s="7">
        <v>27.01</v>
      </c>
    </row>
    <row r="430" spans="1:4" x14ac:dyDescent="0.3">
      <c r="A430" s="2" t="s">
        <v>459</v>
      </c>
      <c r="B430" s="7">
        <v>73</v>
      </c>
      <c r="C430" s="7">
        <v>215</v>
      </c>
      <c r="D430" s="7">
        <v>27.01</v>
      </c>
    </row>
    <row r="431" spans="1:4" x14ac:dyDescent="0.3">
      <c r="A431" s="2" t="s">
        <v>460</v>
      </c>
      <c r="B431" s="7">
        <v>75</v>
      </c>
      <c r="C431" s="7">
        <v>195</v>
      </c>
      <c r="D431" s="7">
        <v>27.03</v>
      </c>
    </row>
    <row r="432" spans="1:4" x14ac:dyDescent="0.3">
      <c r="A432" s="2" t="s">
        <v>461</v>
      </c>
      <c r="B432" s="7">
        <v>69</v>
      </c>
      <c r="C432" s="7">
        <v>175</v>
      </c>
      <c r="D432" s="7">
        <v>27.05</v>
      </c>
    </row>
    <row r="433" spans="1:4" x14ac:dyDescent="0.3">
      <c r="A433" s="2" t="s">
        <v>462</v>
      </c>
      <c r="B433" s="7">
        <v>71</v>
      </c>
      <c r="C433" s="7">
        <v>180</v>
      </c>
      <c r="D433" s="7">
        <v>27.05</v>
      </c>
    </row>
    <row r="434" spans="1:4" x14ac:dyDescent="0.3">
      <c r="A434" s="2" t="s">
        <v>463</v>
      </c>
      <c r="B434" s="7">
        <v>76</v>
      </c>
      <c r="C434" s="7">
        <v>205</v>
      </c>
      <c r="D434" s="7">
        <v>27.05</v>
      </c>
    </row>
    <row r="435" spans="1:4" x14ac:dyDescent="0.3">
      <c r="A435" s="2" t="s">
        <v>464</v>
      </c>
      <c r="B435" s="7">
        <v>74</v>
      </c>
      <c r="C435" s="7">
        <v>185</v>
      </c>
      <c r="D435" s="7">
        <v>27.06</v>
      </c>
    </row>
    <row r="436" spans="1:4" x14ac:dyDescent="0.3">
      <c r="A436" s="2" t="s">
        <v>465</v>
      </c>
      <c r="B436" s="7">
        <v>70</v>
      </c>
      <c r="C436" s="7">
        <v>175</v>
      </c>
      <c r="D436" s="7">
        <v>27.07</v>
      </c>
    </row>
    <row r="437" spans="1:4" x14ac:dyDescent="0.3">
      <c r="A437" s="2" t="s">
        <v>466</v>
      </c>
      <c r="B437" s="7">
        <v>77</v>
      </c>
      <c r="C437" s="7">
        <v>200</v>
      </c>
      <c r="D437" s="7">
        <v>27.07</v>
      </c>
    </row>
    <row r="438" spans="1:4" x14ac:dyDescent="0.3">
      <c r="A438" s="2" t="s">
        <v>467</v>
      </c>
      <c r="B438" s="7">
        <v>73</v>
      </c>
      <c r="C438" s="7">
        <v>170</v>
      </c>
      <c r="D438" s="7">
        <v>27.08</v>
      </c>
    </row>
    <row r="439" spans="1:4" x14ac:dyDescent="0.3">
      <c r="A439" s="2" t="s">
        <v>468</v>
      </c>
      <c r="B439" s="7">
        <v>71</v>
      </c>
      <c r="C439" s="7">
        <v>170</v>
      </c>
      <c r="D439" s="7">
        <v>27.09</v>
      </c>
    </row>
    <row r="440" spans="1:4" x14ac:dyDescent="0.3">
      <c r="A440" s="2" t="s">
        <v>469</v>
      </c>
      <c r="B440" s="7">
        <v>73</v>
      </c>
      <c r="C440" s="7">
        <v>191</v>
      </c>
      <c r="D440" s="7">
        <v>27.09</v>
      </c>
    </row>
    <row r="441" spans="1:4" x14ac:dyDescent="0.3">
      <c r="A441" s="2" t="s">
        <v>470</v>
      </c>
      <c r="B441" s="7">
        <v>80</v>
      </c>
      <c r="C441" s="7">
        <v>240</v>
      </c>
      <c r="D441" s="7">
        <v>27.1</v>
      </c>
    </row>
    <row r="442" spans="1:4" x14ac:dyDescent="0.3">
      <c r="A442" s="2" t="s">
        <v>471</v>
      </c>
      <c r="B442" s="7">
        <v>70</v>
      </c>
      <c r="C442" s="7">
        <v>176</v>
      </c>
      <c r="D442" s="7">
        <v>27.12</v>
      </c>
    </row>
    <row r="443" spans="1:4" x14ac:dyDescent="0.3">
      <c r="A443" s="2" t="s">
        <v>472</v>
      </c>
      <c r="B443" s="7">
        <v>71</v>
      </c>
      <c r="C443" s="7">
        <v>190</v>
      </c>
      <c r="D443" s="7">
        <v>27.12</v>
      </c>
    </row>
    <row r="444" spans="1:4" x14ac:dyDescent="0.3">
      <c r="A444" s="2" t="s">
        <v>473</v>
      </c>
      <c r="B444" s="7">
        <v>73</v>
      </c>
      <c r="C444" s="7">
        <v>200</v>
      </c>
      <c r="D444" s="7">
        <v>27.12</v>
      </c>
    </row>
    <row r="445" spans="1:4" x14ac:dyDescent="0.3">
      <c r="A445" s="2" t="s">
        <v>474</v>
      </c>
      <c r="B445" s="7">
        <v>77</v>
      </c>
      <c r="C445" s="7">
        <v>200</v>
      </c>
      <c r="D445" s="7">
        <v>27.12</v>
      </c>
    </row>
    <row r="446" spans="1:4" x14ac:dyDescent="0.3">
      <c r="A446" s="2" t="s">
        <v>475</v>
      </c>
      <c r="B446" s="7">
        <v>75</v>
      </c>
      <c r="C446" s="7">
        <v>225</v>
      </c>
      <c r="D446" s="7">
        <v>27.12</v>
      </c>
    </row>
    <row r="447" spans="1:4" x14ac:dyDescent="0.3">
      <c r="A447" s="2" t="s">
        <v>476</v>
      </c>
      <c r="B447" s="7">
        <v>76</v>
      </c>
      <c r="C447" s="7">
        <v>235</v>
      </c>
      <c r="D447" s="7">
        <v>27.12</v>
      </c>
    </row>
    <row r="448" spans="1:4" x14ac:dyDescent="0.3">
      <c r="A448" s="2" t="s">
        <v>477</v>
      </c>
      <c r="B448" s="7">
        <v>75</v>
      </c>
      <c r="C448" s="7">
        <v>195</v>
      </c>
      <c r="D448" s="7">
        <v>27.13</v>
      </c>
    </row>
    <row r="449" spans="1:4" x14ac:dyDescent="0.3">
      <c r="A449" s="2" t="s">
        <v>478</v>
      </c>
      <c r="B449" s="7">
        <v>75</v>
      </c>
      <c r="C449" s="7">
        <v>245</v>
      </c>
      <c r="D449" s="7">
        <v>27.14</v>
      </c>
    </row>
    <row r="450" spans="1:4" x14ac:dyDescent="0.3">
      <c r="A450" s="2" t="s">
        <v>479</v>
      </c>
      <c r="B450" s="7">
        <v>76</v>
      </c>
      <c r="C450" s="7">
        <v>220</v>
      </c>
      <c r="D450" s="7">
        <v>27.16</v>
      </c>
    </row>
    <row r="451" spans="1:4" x14ac:dyDescent="0.3">
      <c r="A451" s="2" t="s">
        <v>480</v>
      </c>
      <c r="B451" s="7">
        <v>72</v>
      </c>
      <c r="C451" s="7">
        <v>195</v>
      </c>
      <c r="D451" s="7">
        <v>27.17</v>
      </c>
    </row>
    <row r="452" spans="1:4" x14ac:dyDescent="0.3">
      <c r="A452" s="2" t="s">
        <v>481</v>
      </c>
      <c r="B452" s="7">
        <v>72</v>
      </c>
      <c r="C452" s="7">
        <v>175</v>
      </c>
      <c r="D452" s="7">
        <v>27.2</v>
      </c>
    </row>
    <row r="453" spans="1:4" x14ac:dyDescent="0.3">
      <c r="A453" s="2" t="s">
        <v>482</v>
      </c>
      <c r="B453" s="7">
        <v>73</v>
      </c>
      <c r="C453" s="7">
        <v>175</v>
      </c>
      <c r="D453" s="7">
        <v>27.2</v>
      </c>
    </row>
    <row r="454" spans="1:4" x14ac:dyDescent="0.3">
      <c r="A454" s="2" t="s">
        <v>483</v>
      </c>
      <c r="B454" s="7">
        <v>73</v>
      </c>
      <c r="C454" s="7">
        <v>180</v>
      </c>
      <c r="D454" s="7">
        <v>27.21</v>
      </c>
    </row>
    <row r="455" spans="1:4" x14ac:dyDescent="0.3">
      <c r="A455" s="2" t="s">
        <v>484</v>
      </c>
      <c r="B455" s="7">
        <v>75</v>
      </c>
      <c r="C455" s="7">
        <v>210</v>
      </c>
      <c r="D455" s="7">
        <v>27.22</v>
      </c>
    </row>
    <row r="456" spans="1:4" x14ac:dyDescent="0.3">
      <c r="A456" s="2" t="s">
        <v>485</v>
      </c>
      <c r="B456" s="7">
        <v>71</v>
      </c>
      <c r="C456" s="7">
        <v>175</v>
      </c>
      <c r="D456" s="7">
        <v>27.23</v>
      </c>
    </row>
    <row r="457" spans="1:4" x14ac:dyDescent="0.3">
      <c r="A457" s="2" t="s">
        <v>486</v>
      </c>
      <c r="B457" s="7">
        <v>72</v>
      </c>
      <c r="C457" s="7">
        <v>215</v>
      </c>
      <c r="D457" s="7">
        <v>27.23</v>
      </c>
    </row>
    <row r="458" spans="1:4" x14ac:dyDescent="0.3">
      <c r="A458" s="2" t="s">
        <v>487</v>
      </c>
      <c r="B458" s="7">
        <v>74</v>
      </c>
      <c r="C458" s="7">
        <v>180</v>
      </c>
      <c r="D458" s="7">
        <v>27.26</v>
      </c>
    </row>
    <row r="459" spans="1:4" x14ac:dyDescent="0.3">
      <c r="A459" s="2" t="s">
        <v>488</v>
      </c>
      <c r="B459" s="7">
        <v>73</v>
      </c>
      <c r="C459" s="7">
        <v>219</v>
      </c>
      <c r="D459" s="7">
        <v>27.27</v>
      </c>
    </row>
    <row r="460" spans="1:4" x14ac:dyDescent="0.3">
      <c r="A460" s="2" t="s">
        <v>489</v>
      </c>
      <c r="B460" s="7">
        <v>76</v>
      </c>
      <c r="C460" s="7">
        <v>230</v>
      </c>
      <c r="D460" s="7">
        <v>27.28</v>
      </c>
    </row>
    <row r="461" spans="1:4" x14ac:dyDescent="0.3">
      <c r="A461" s="2" t="s">
        <v>490</v>
      </c>
      <c r="B461" s="7">
        <v>74</v>
      </c>
      <c r="C461" s="7">
        <v>220</v>
      </c>
      <c r="D461" s="7">
        <v>27.3</v>
      </c>
    </row>
    <row r="462" spans="1:4" x14ac:dyDescent="0.3">
      <c r="A462" s="2" t="s">
        <v>491</v>
      </c>
      <c r="B462" s="7">
        <v>74</v>
      </c>
      <c r="C462" s="7">
        <v>212</v>
      </c>
      <c r="D462" s="7">
        <v>27.31</v>
      </c>
    </row>
    <row r="463" spans="1:4" x14ac:dyDescent="0.3">
      <c r="A463" s="2" t="s">
        <v>492</v>
      </c>
      <c r="B463" s="7">
        <v>78</v>
      </c>
      <c r="C463" s="7">
        <v>240</v>
      </c>
      <c r="D463" s="7">
        <v>27.31</v>
      </c>
    </row>
    <row r="464" spans="1:4" x14ac:dyDescent="0.3">
      <c r="A464" s="2" t="s">
        <v>493</v>
      </c>
      <c r="B464" s="7">
        <v>75</v>
      </c>
      <c r="C464" s="7">
        <v>156</v>
      </c>
      <c r="D464" s="7">
        <v>27.32</v>
      </c>
    </row>
    <row r="465" spans="1:4" x14ac:dyDescent="0.3">
      <c r="A465" s="2" t="s">
        <v>494</v>
      </c>
      <c r="B465" s="7">
        <v>75</v>
      </c>
      <c r="C465" s="7">
        <v>180</v>
      </c>
      <c r="D465" s="7">
        <v>27.32</v>
      </c>
    </row>
    <row r="466" spans="1:4" x14ac:dyDescent="0.3">
      <c r="A466" s="2" t="s">
        <v>495</v>
      </c>
      <c r="B466" s="7">
        <v>72</v>
      </c>
      <c r="C466" s="7">
        <v>180</v>
      </c>
      <c r="D466" s="7">
        <v>27.33</v>
      </c>
    </row>
    <row r="467" spans="1:4" x14ac:dyDescent="0.3">
      <c r="A467" s="2" t="s">
        <v>496</v>
      </c>
      <c r="B467" s="7">
        <v>72</v>
      </c>
      <c r="C467" s="7">
        <v>185</v>
      </c>
      <c r="D467" s="7">
        <v>27.33</v>
      </c>
    </row>
    <row r="468" spans="1:4" x14ac:dyDescent="0.3">
      <c r="A468" s="2" t="s">
        <v>497</v>
      </c>
      <c r="B468" s="7">
        <v>70</v>
      </c>
      <c r="C468" s="7">
        <v>226</v>
      </c>
      <c r="D468" s="7">
        <v>27.35</v>
      </c>
    </row>
    <row r="469" spans="1:4" x14ac:dyDescent="0.3">
      <c r="A469" s="2" t="s">
        <v>498</v>
      </c>
      <c r="B469" s="7">
        <v>75</v>
      </c>
      <c r="C469" s="7">
        <v>209</v>
      </c>
      <c r="D469" s="7">
        <v>27.36</v>
      </c>
    </row>
    <row r="470" spans="1:4" x14ac:dyDescent="0.3">
      <c r="A470" s="2" t="s">
        <v>499</v>
      </c>
      <c r="B470" s="7">
        <v>71</v>
      </c>
      <c r="C470" s="7">
        <v>210</v>
      </c>
      <c r="D470" s="7">
        <v>27.36</v>
      </c>
    </row>
    <row r="471" spans="1:4" x14ac:dyDescent="0.3">
      <c r="A471" s="2" t="s">
        <v>500</v>
      </c>
      <c r="B471" s="7">
        <v>72</v>
      </c>
      <c r="C471" s="7">
        <v>190</v>
      </c>
      <c r="D471" s="7">
        <v>27.38</v>
      </c>
    </row>
    <row r="472" spans="1:4" x14ac:dyDescent="0.3">
      <c r="A472" s="2" t="s">
        <v>501</v>
      </c>
      <c r="B472" s="7">
        <v>76</v>
      </c>
      <c r="C472" s="7">
        <v>219</v>
      </c>
      <c r="D472" s="7">
        <v>27.39</v>
      </c>
    </row>
    <row r="473" spans="1:4" x14ac:dyDescent="0.3">
      <c r="A473" s="2" t="s">
        <v>502</v>
      </c>
      <c r="B473" s="7">
        <v>73</v>
      </c>
      <c r="C473" s="7">
        <v>240</v>
      </c>
      <c r="D473" s="7">
        <v>27.39</v>
      </c>
    </row>
    <row r="474" spans="1:4" x14ac:dyDescent="0.3">
      <c r="A474" s="2" t="s">
        <v>503</v>
      </c>
      <c r="B474" s="7">
        <v>78</v>
      </c>
      <c r="C474" s="7">
        <v>210</v>
      </c>
      <c r="D474" s="7">
        <v>27.43</v>
      </c>
    </row>
    <row r="475" spans="1:4" x14ac:dyDescent="0.3">
      <c r="A475" s="2" t="s">
        <v>504</v>
      </c>
      <c r="B475" s="7">
        <v>75</v>
      </c>
      <c r="C475" s="7">
        <v>210</v>
      </c>
      <c r="D475" s="7">
        <v>27.44</v>
      </c>
    </row>
    <row r="476" spans="1:4" x14ac:dyDescent="0.3">
      <c r="A476" s="2" t="s">
        <v>505</v>
      </c>
      <c r="B476" s="7">
        <v>70</v>
      </c>
      <c r="C476" s="7">
        <v>185</v>
      </c>
      <c r="D476" s="7">
        <v>27.45</v>
      </c>
    </row>
    <row r="477" spans="1:4" x14ac:dyDescent="0.3">
      <c r="A477" s="2" t="s">
        <v>506</v>
      </c>
      <c r="B477" s="7">
        <v>76</v>
      </c>
      <c r="C477" s="7">
        <v>195</v>
      </c>
      <c r="D477" s="7">
        <v>27.45</v>
      </c>
    </row>
    <row r="478" spans="1:4" x14ac:dyDescent="0.3">
      <c r="A478" s="2" t="s">
        <v>507</v>
      </c>
      <c r="B478" s="7">
        <v>77</v>
      </c>
      <c r="C478" s="7">
        <v>205</v>
      </c>
      <c r="D478" s="7">
        <v>27.45</v>
      </c>
    </row>
    <row r="479" spans="1:4" x14ac:dyDescent="0.3">
      <c r="A479" s="2" t="s">
        <v>508</v>
      </c>
      <c r="B479" s="7">
        <v>74</v>
      </c>
      <c r="C479" s="7">
        <v>180</v>
      </c>
      <c r="D479" s="7">
        <v>27.47</v>
      </c>
    </row>
    <row r="480" spans="1:4" x14ac:dyDescent="0.3">
      <c r="A480" s="2" t="s">
        <v>509</v>
      </c>
      <c r="B480" s="7">
        <v>73</v>
      </c>
      <c r="C480" s="7">
        <v>200</v>
      </c>
      <c r="D480" s="7">
        <v>27.48</v>
      </c>
    </row>
    <row r="481" spans="1:4" x14ac:dyDescent="0.3">
      <c r="A481" s="2" t="s">
        <v>510</v>
      </c>
      <c r="B481" s="7">
        <v>73</v>
      </c>
      <c r="C481" s="7">
        <v>190</v>
      </c>
      <c r="D481" s="7">
        <v>27.49</v>
      </c>
    </row>
    <row r="482" spans="1:4" x14ac:dyDescent="0.3">
      <c r="A482" s="2" t="s">
        <v>511</v>
      </c>
      <c r="B482" s="7">
        <v>71</v>
      </c>
      <c r="C482" s="7">
        <v>167</v>
      </c>
      <c r="D482" s="7">
        <v>27.5</v>
      </c>
    </row>
    <row r="483" spans="1:4" x14ac:dyDescent="0.3">
      <c r="A483" s="2" t="s">
        <v>512</v>
      </c>
      <c r="B483" s="7">
        <v>71</v>
      </c>
      <c r="C483" s="7">
        <v>190</v>
      </c>
      <c r="D483" s="7">
        <v>27.5</v>
      </c>
    </row>
    <row r="484" spans="1:4" x14ac:dyDescent="0.3">
      <c r="A484" s="2" t="s">
        <v>513</v>
      </c>
      <c r="B484" s="7">
        <v>77</v>
      </c>
      <c r="C484" s="7">
        <v>240</v>
      </c>
      <c r="D484" s="7">
        <v>27.5</v>
      </c>
    </row>
    <row r="485" spans="1:4" x14ac:dyDescent="0.3">
      <c r="A485" s="2" t="s">
        <v>514</v>
      </c>
      <c r="B485" s="7">
        <v>72</v>
      </c>
      <c r="C485" s="7">
        <v>185</v>
      </c>
      <c r="D485" s="7">
        <v>27.51</v>
      </c>
    </row>
    <row r="486" spans="1:4" x14ac:dyDescent="0.3">
      <c r="A486" s="2" t="s">
        <v>515</v>
      </c>
      <c r="B486" s="7">
        <v>74</v>
      </c>
      <c r="C486" s="7">
        <v>180</v>
      </c>
      <c r="D486" s="7">
        <v>27.52</v>
      </c>
    </row>
    <row r="487" spans="1:4" x14ac:dyDescent="0.3">
      <c r="A487" s="2" t="s">
        <v>516</v>
      </c>
      <c r="B487" s="7">
        <v>72</v>
      </c>
      <c r="C487" s="7">
        <v>180</v>
      </c>
      <c r="D487" s="7">
        <v>27.53</v>
      </c>
    </row>
    <row r="488" spans="1:4" x14ac:dyDescent="0.3">
      <c r="A488" s="2" t="s">
        <v>517</v>
      </c>
      <c r="B488" s="7">
        <v>71</v>
      </c>
      <c r="C488" s="7">
        <v>200</v>
      </c>
      <c r="D488" s="7">
        <v>27.54</v>
      </c>
    </row>
    <row r="489" spans="1:4" x14ac:dyDescent="0.3">
      <c r="A489" s="2" t="s">
        <v>518</v>
      </c>
      <c r="B489" s="7">
        <v>77</v>
      </c>
      <c r="C489" s="7">
        <v>200</v>
      </c>
      <c r="D489" s="7">
        <v>27.54</v>
      </c>
    </row>
    <row r="490" spans="1:4" x14ac:dyDescent="0.3">
      <c r="A490" s="2" t="s">
        <v>519</v>
      </c>
      <c r="B490" s="7">
        <v>69</v>
      </c>
      <c r="C490" s="7">
        <v>180</v>
      </c>
      <c r="D490" s="7">
        <v>27.55</v>
      </c>
    </row>
    <row r="491" spans="1:4" x14ac:dyDescent="0.3">
      <c r="A491" s="2" t="s">
        <v>520</v>
      </c>
      <c r="B491" s="7">
        <v>75</v>
      </c>
      <c r="C491" s="7">
        <v>191</v>
      </c>
      <c r="D491" s="7">
        <v>27.55</v>
      </c>
    </row>
    <row r="492" spans="1:4" x14ac:dyDescent="0.3">
      <c r="A492" s="2" t="s">
        <v>521</v>
      </c>
      <c r="B492" s="7">
        <v>78</v>
      </c>
      <c r="C492" s="7">
        <v>225</v>
      </c>
      <c r="D492" s="7">
        <v>27.55</v>
      </c>
    </row>
    <row r="493" spans="1:4" x14ac:dyDescent="0.3">
      <c r="A493" s="2" t="s">
        <v>522</v>
      </c>
      <c r="B493" s="7">
        <v>73</v>
      </c>
      <c r="C493" s="7">
        <v>180</v>
      </c>
      <c r="D493" s="7">
        <v>27.56</v>
      </c>
    </row>
    <row r="494" spans="1:4" x14ac:dyDescent="0.3">
      <c r="A494" s="2" t="s">
        <v>523</v>
      </c>
      <c r="B494" s="7">
        <v>71</v>
      </c>
      <c r="C494" s="7">
        <v>190</v>
      </c>
      <c r="D494" s="7">
        <v>27.56</v>
      </c>
    </row>
    <row r="495" spans="1:4" x14ac:dyDescent="0.3">
      <c r="A495" s="2" t="s">
        <v>524</v>
      </c>
      <c r="B495" s="7">
        <v>73</v>
      </c>
      <c r="C495" s="7">
        <v>190</v>
      </c>
      <c r="D495" s="7">
        <v>27.56</v>
      </c>
    </row>
    <row r="496" spans="1:4" x14ac:dyDescent="0.3">
      <c r="A496" s="2" t="s">
        <v>525</v>
      </c>
      <c r="B496" s="7">
        <v>74</v>
      </c>
      <c r="C496" s="7">
        <v>220</v>
      </c>
      <c r="D496" s="7">
        <v>27.56</v>
      </c>
    </row>
    <row r="497" spans="1:4" x14ac:dyDescent="0.3">
      <c r="A497" s="2" t="s">
        <v>526</v>
      </c>
      <c r="B497" s="7">
        <v>79</v>
      </c>
      <c r="C497" s="7">
        <v>200</v>
      </c>
      <c r="D497" s="7">
        <v>27.6</v>
      </c>
    </row>
    <row r="498" spans="1:4" x14ac:dyDescent="0.3">
      <c r="A498" s="2" t="s">
        <v>527</v>
      </c>
      <c r="B498" s="7">
        <v>76</v>
      </c>
      <c r="C498" s="7">
        <v>254</v>
      </c>
      <c r="D498" s="7">
        <v>27.6</v>
      </c>
    </row>
    <row r="499" spans="1:4" x14ac:dyDescent="0.3">
      <c r="A499" s="2" t="s">
        <v>528</v>
      </c>
      <c r="B499" s="7">
        <v>71</v>
      </c>
      <c r="C499" s="7">
        <v>175</v>
      </c>
      <c r="D499" s="7">
        <v>27.61</v>
      </c>
    </row>
    <row r="500" spans="1:4" x14ac:dyDescent="0.3">
      <c r="A500" s="2" t="s">
        <v>529</v>
      </c>
      <c r="B500" s="7">
        <v>70</v>
      </c>
      <c r="C500" s="7">
        <v>160</v>
      </c>
      <c r="D500" s="7">
        <v>27.63</v>
      </c>
    </row>
    <row r="501" spans="1:4" x14ac:dyDescent="0.3">
      <c r="A501" s="2" t="s">
        <v>530</v>
      </c>
      <c r="B501" s="7">
        <v>75</v>
      </c>
      <c r="C501" s="7">
        <v>200</v>
      </c>
      <c r="D501" s="7">
        <v>27.69</v>
      </c>
    </row>
    <row r="502" spans="1:4" x14ac:dyDescent="0.3">
      <c r="A502" s="2" t="s">
        <v>531</v>
      </c>
      <c r="B502" s="7">
        <v>77</v>
      </c>
      <c r="C502" s="7">
        <v>225</v>
      </c>
      <c r="D502" s="7">
        <v>27.71</v>
      </c>
    </row>
    <row r="503" spans="1:4" x14ac:dyDescent="0.3">
      <c r="A503" s="2" t="s">
        <v>532</v>
      </c>
      <c r="B503" s="7">
        <v>73</v>
      </c>
      <c r="C503" s="7">
        <v>175</v>
      </c>
      <c r="D503" s="7">
        <v>27.73</v>
      </c>
    </row>
    <row r="504" spans="1:4" x14ac:dyDescent="0.3">
      <c r="A504" s="2" t="s">
        <v>533</v>
      </c>
      <c r="B504" s="7">
        <v>76</v>
      </c>
      <c r="C504" s="7">
        <v>215</v>
      </c>
      <c r="D504" s="7">
        <v>27.73</v>
      </c>
    </row>
    <row r="505" spans="1:4" x14ac:dyDescent="0.3">
      <c r="A505" s="2" t="s">
        <v>534</v>
      </c>
      <c r="B505" s="7">
        <v>74</v>
      </c>
      <c r="C505" s="7">
        <v>230</v>
      </c>
      <c r="D505" s="7">
        <v>27.76</v>
      </c>
    </row>
    <row r="506" spans="1:4" x14ac:dyDescent="0.3">
      <c r="A506" s="2" t="s">
        <v>535</v>
      </c>
      <c r="B506" s="7">
        <v>76</v>
      </c>
      <c r="C506" s="7">
        <v>237</v>
      </c>
      <c r="D506" s="7">
        <v>27.77</v>
      </c>
    </row>
    <row r="507" spans="1:4" x14ac:dyDescent="0.3">
      <c r="A507" s="2" t="s">
        <v>536</v>
      </c>
      <c r="B507" s="7">
        <v>82</v>
      </c>
      <c r="C507" s="7">
        <v>250</v>
      </c>
      <c r="D507" s="7">
        <v>27.77</v>
      </c>
    </row>
    <row r="508" spans="1:4" x14ac:dyDescent="0.3">
      <c r="A508" s="2" t="s">
        <v>537</v>
      </c>
      <c r="B508" s="7">
        <v>72</v>
      </c>
      <c r="C508" s="7">
        <v>250</v>
      </c>
      <c r="D508" s="7">
        <v>27.77</v>
      </c>
    </row>
    <row r="509" spans="1:4" x14ac:dyDescent="0.3">
      <c r="A509" s="2" t="s">
        <v>538</v>
      </c>
      <c r="B509" s="7">
        <v>77</v>
      </c>
      <c r="C509" s="7">
        <v>215</v>
      </c>
      <c r="D509" s="7">
        <v>27.78</v>
      </c>
    </row>
    <row r="510" spans="1:4" x14ac:dyDescent="0.3">
      <c r="A510" s="2" t="s">
        <v>539</v>
      </c>
      <c r="B510" s="7">
        <v>74</v>
      </c>
      <c r="C510" s="7">
        <v>228</v>
      </c>
      <c r="D510" s="7">
        <v>27.81</v>
      </c>
    </row>
    <row r="511" spans="1:4" x14ac:dyDescent="0.3">
      <c r="A511" s="2" t="s">
        <v>540</v>
      </c>
      <c r="B511" s="7">
        <v>79</v>
      </c>
      <c r="C511" s="7">
        <v>190</v>
      </c>
      <c r="D511" s="7">
        <v>27.82</v>
      </c>
    </row>
    <row r="512" spans="1:4" x14ac:dyDescent="0.3">
      <c r="A512" s="2" t="s">
        <v>541</v>
      </c>
      <c r="B512" s="7">
        <v>75</v>
      </c>
      <c r="C512" s="7">
        <v>230</v>
      </c>
      <c r="D512" s="7">
        <v>27.85</v>
      </c>
    </row>
    <row r="513" spans="1:4" x14ac:dyDescent="0.3">
      <c r="A513" s="2" t="s">
        <v>542</v>
      </c>
      <c r="B513" s="7">
        <v>76</v>
      </c>
      <c r="C513" s="7">
        <v>240</v>
      </c>
      <c r="D513" s="7">
        <v>27.85</v>
      </c>
    </row>
    <row r="514" spans="1:4" x14ac:dyDescent="0.3">
      <c r="A514" s="2" t="s">
        <v>543</v>
      </c>
      <c r="B514" s="7">
        <v>78</v>
      </c>
      <c r="C514" s="7">
        <v>230</v>
      </c>
      <c r="D514" s="7">
        <v>27.86</v>
      </c>
    </row>
    <row r="515" spans="1:4" x14ac:dyDescent="0.3">
      <c r="A515" s="2" t="s">
        <v>544</v>
      </c>
      <c r="B515" s="7">
        <v>71</v>
      </c>
      <c r="C515" s="7">
        <v>192</v>
      </c>
      <c r="D515" s="7">
        <v>27.9</v>
      </c>
    </row>
    <row r="516" spans="1:4" x14ac:dyDescent="0.3">
      <c r="A516" s="2" t="s">
        <v>545</v>
      </c>
      <c r="B516" s="7">
        <v>73</v>
      </c>
      <c r="C516" s="7">
        <v>200</v>
      </c>
      <c r="D516" s="7">
        <v>27.9</v>
      </c>
    </row>
    <row r="517" spans="1:4" x14ac:dyDescent="0.3">
      <c r="A517" s="2" t="s">
        <v>546</v>
      </c>
      <c r="B517" s="7">
        <v>71</v>
      </c>
      <c r="C517" s="7">
        <v>220</v>
      </c>
      <c r="D517" s="7">
        <v>27.9</v>
      </c>
    </row>
    <row r="518" spans="1:4" x14ac:dyDescent="0.3">
      <c r="A518" s="2" t="s">
        <v>547</v>
      </c>
      <c r="B518" s="7">
        <v>73</v>
      </c>
      <c r="C518" s="7">
        <v>195</v>
      </c>
      <c r="D518" s="7">
        <v>27.92</v>
      </c>
    </row>
    <row r="519" spans="1:4" x14ac:dyDescent="0.3">
      <c r="A519" s="2" t="s">
        <v>548</v>
      </c>
      <c r="B519" s="7">
        <v>74</v>
      </c>
      <c r="C519" s="7">
        <v>222</v>
      </c>
      <c r="D519" s="7">
        <v>27.93</v>
      </c>
    </row>
    <row r="520" spans="1:4" x14ac:dyDescent="0.3">
      <c r="A520" s="2" t="s">
        <v>549</v>
      </c>
      <c r="B520" s="7">
        <v>69</v>
      </c>
      <c r="C520" s="7">
        <v>200</v>
      </c>
      <c r="D520" s="7">
        <v>27.94</v>
      </c>
    </row>
    <row r="521" spans="1:4" x14ac:dyDescent="0.3">
      <c r="A521" s="2" t="s">
        <v>550</v>
      </c>
      <c r="B521" s="7">
        <v>74</v>
      </c>
      <c r="C521" s="7">
        <v>220</v>
      </c>
      <c r="D521" s="7">
        <v>27.94</v>
      </c>
    </row>
    <row r="522" spans="1:4" x14ac:dyDescent="0.3">
      <c r="A522" s="2" t="s">
        <v>551</v>
      </c>
      <c r="B522" s="7">
        <v>73</v>
      </c>
      <c r="C522" s="7">
        <v>220</v>
      </c>
      <c r="D522" s="7">
        <v>27.96</v>
      </c>
    </row>
    <row r="523" spans="1:4" x14ac:dyDescent="0.3">
      <c r="A523" s="2" t="s">
        <v>552</v>
      </c>
      <c r="B523" s="7">
        <v>72</v>
      </c>
      <c r="C523" s="7">
        <v>206</v>
      </c>
      <c r="D523" s="7">
        <v>27.97</v>
      </c>
    </row>
    <row r="524" spans="1:4" x14ac:dyDescent="0.3">
      <c r="A524" s="2" t="s">
        <v>553</v>
      </c>
      <c r="B524" s="7">
        <v>74</v>
      </c>
      <c r="C524" s="7">
        <v>219</v>
      </c>
      <c r="D524" s="7">
        <v>27.97</v>
      </c>
    </row>
    <row r="525" spans="1:4" x14ac:dyDescent="0.3">
      <c r="A525" s="2" t="s">
        <v>554</v>
      </c>
      <c r="B525" s="7">
        <v>72</v>
      </c>
      <c r="C525" s="7">
        <v>175</v>
      </c>
      <c r="D525" s="7">
        <v>27.99</v>
      </c>
    </row>
    <row r="526" spans="1:4" x14ac:dyDescent="0.3">
      <c r="A526" s="2" t="s">
        <v>555</v>
      </c>
      <c r="B526" s="7">
        <v>73</v>
      </c>
      <c r="C526" s="7">
        <v>189</v>
      </c>
      <c r="D526" s="7">
        <v>27.99</v>
      </c>
    </row>
    <row r="527" spans="1:4" x14ac:dyDescent="0.3">
      <c r="A527" s="2" t="s">
        <v>556</v>
      </c>
      <c r="B527" s="7">
        <v>73</v>
      </c>
      <c r="C527" s="7">
        <v>190</v>
      </c>
      <c r="D527" s="7">
        <v>27.99</v>
      </c>
    </row>
    <row r="528" spans="1:4" x14ac:dyDescent="0.3">
      <c r="A528" s="2" t="s">
        <v>557</v>
      </c>
      <c r="B528" s="7">
        <v>73</v>
      </c>
      <c r="C528" s="7">
        <v>232</v>
      </c>
      <c r="D528" s="7">
        <v>27.99</v>
      </c>
    </row>
    <row r="529" spans="1:4" x14ac:dyDescent="0.3">
      <c r="A529" s="2" t="s">
        <v>558</v>
      </c>
      <c r="B529" s="7">
        <v>73</v>
      </c>
      <c r="C529" s="7">
        <v>200</v>
      </c>
      <c r="D529" s="7">
        <v>28.03</v>
      </c>
    </row>
    <row r="530" spans="1:4" x14ac:dyDescent="0.3">
      <c r="A530" s="2" t="s">
        <v>559</v>
      </c>
      <c r="B530" s="7">
        <v>75</v>
      </c>
      <c r="C530" s="7">
        <v>205</v>
      </c>
      <c r="D530" s="7">
        <v>28.06</v>
      </c>
    </row>
    <row r="531" spans="1:4" x14ac:dyDescent="0.3">
      <c r="A531" s="2" t="s">
        <v>560</v>
      </c>
      <c r="B531" s="7">
        <v>72</v>
      </c>
      <c r="C531" s="7">
        <v>210</v>
      </c>
      <c r="D531" s="7">
        <v>28.06</v>
      </c>
    </row>
    <row r="532" spans="1:4" x14ac:dyDescent="0.3">
      <c r="A532" s="2" t="s">
        <v>561</v>
      </c>
      <c r="B532" s="7">
        <v>72</v>
      </c>
      <c r="C532" s="7">
        <v>223</v>
      </c>
      <c r="D532" s="7">
        <v>28.06</v>
      </c>
    </row>
    <row r="533" spans="1:4" x14ac:dyDescent="0.3">
      <c r="A533" s="2" t="s">
        <v>562</v>
      </c>
      <c r="B533" s="7">
        <v>75</v>
      </c>
      <c r="C533" s="7">
        <v>210</v>
      </c>
      <c r="D533" s="7">
        <v>28.08</v>
      </c>
    </row>
    <row r="534" spans="1:4" x14ac:dyDescent="0.3">
      <c r="A534" s="2" t="s">
        <v>563</v>
      </c>
      <c r="B534" s="7">
        <v>73</v>
      </c>
      <c r="C534" s="7">
        <v>195</v>
      </c>
      <c r="D534" s="7">
        <v>28.09</v>
      </c>
    </row>
    <row r="535" spans="1:4" x14ac:dyDescent="0.3">
      <c r="A535" s="2" t="s">
        <v>564</v>
      </c>
      <c r="B535" s="7">
        <v>72</v>
      </c>
      <c r="C535" s="7">
        <v>170</v>
      </c>
      <c r="D535" s="7">
        <v>28.1</v>
      </c>
    </row>
    <row r="536" spans="1:4" x14ac:dyDescent="0.3">
      <c r="A536" s="2" t="s">
        <v>565</v>
      </c>
      <c r="B536" s="7">
        <v>71</v>
      </c>
      <c r="C536" s="7">
        <v>201</v>
      </c>
      <c r="D536" s="7">
        <v>28.1</v>
      </c>
    </row>
    <row r="537" spans="1:4" x14ac:dyDescent="0.3">
      <c r="A537" s="2" t="s">
        <v>566</v>
      </c>
      <c r="B537" s="7">
        <v>71</v>
      </c>
      <c r="C537" s="7">
        <v>160</v>
      </c>
      <c r="D537" s="7">
        <v>28.11</v>
      </c>
    </row>
    <row r="538" spans="1:4" x14ac:dyDescent="0.3">
      <c r="A538" s="2" t="s">
        <v>567</v>
      </c>
      <c r="B538" s="7">
        <v>69</v>
      </c>
      <c r="C538" s="7">
        <v>180</v>
      </c>
      <c r="D538" s="7">
        <v>28.11</v>
      </c>
    </row>
    <row r="539" spans="1:4" x14ac:dyDescent="0.3">
      <c r="A539" s="2" t="s">
        <v>568</v>
      </c>
      <c r="B539" s="7">
        <v>73</v>
      </c>
      <c r="C539" s="7">
        <v>231</v>
      </c>
      <c r="D539" s="7">
        <v>28.12</v>
      </c>
    </row>
    <row r="540" spans="1:4" x14ac:dyDescent="0.3">
      <c r="A540" s="2" t="s">
        <v>569</v>
      </c>
      <c r="B540" s="7">
        <v>76</v>
      </c>
      <c r="C540" s="7">
        <v>257</v>
      </c>
      <c r="D540" s="7">
        <v>28.16</v>
      </c>
    </row>
    <row r="541" spans="1:4" x14ac:dyDescent="0.3">
      <c r="A541" s="2" t="s">
        <v>570</v>
      </c>
      <c r="B541" s="7">
        <v>74</v>
      </c>
      <c r="C541" s="7">
        <v>190</v>
      </c>
      <c r="D541" s="7">
        <v>28.19</v>
      </c>
    </row>
    <row r="542" spans="1:4" x14ac:dyDescent="0.3">
      <c r="A542" s="2" t="s">
        <v>571</v>
      </c>
      <c r="B542" s="7">
        <v>73</v>
      </c>
      <c r="C542" s="7">
        <v>183</v>
      </c>
      <c r="D542" s="7">
        <v>28.2</v>
      </c>
    </row>
    <row r="543" spans="1:4" x14ac:dyDescent="0.3">
      <c r="A543" s="2" t="s">
        <v>572</v>
      </c>
      <c r="B543" s="7">
        <v>74</v>
      </c>
      <c r="C543" s="7">
        <v>195</v>
      </c>
      <c r="D543" s="7">
        <v>28.2</v>
      </c>
    </row>
    <row r="544" spans="1:4" x14ac:dyDescent="0.3">
      <c r="A544" s="2" t="s">
        <v>573</v>
      </c>
      <c r="B544" s="7">
        <v>74</v>
      </c>
      <c r="C544" s="7">
        <v>199</v>
      </c>
      <c r="D544" s="7">
        <v>28.2</v>
      </c>
    </row>
    <row r="545" spans="1:4" x14ac:dyDescent="0.3">
      <c r="A545" s="2" t="s">
        <v>574</v>
      </c>
      <c r="B545" s="7">
        <v>75</v>
      </c>
      <c r="C545" s="7">
        <v>205</v>
      </c>
      <c r="D545" s="7">
        <v>28.21</v>
      </c>
    </row>
    <row r="546" spans="1:4" x14ac:dyDescent="0.3">
      <c r="A546" s="2" t="s">
        <v>575</v>
      </c>
      <c r="B546" s="7">
        <v>73</v>
      </c>
      <c r="C546" s="7">
        <v>225</v>
      </c>
      <c r="D546" s="7">
        <v>28.23</v>
      </c>
    </row>
    <row r="547" spans="1:4" x14ac:dyDescent="0.3">
      <c r="A547" s="2" t="s">
        <v>576</v>
      </c>
      <c r="B547" s="7">
        <v>74</v>
      </c>
      <c r="C547" s="7">
        <v>200</v>
      </c>
      <c r="D547" s="7">
        <v>28.24</v>
      </c>
    </row>
    <row r="548" spans="1:4" x14ac:dyDescent="0.3">
      <c r="A548" s="2" t="s">
        <v>577</v>
      </c>
      <c r="B548" s="7">
        <v>68</v>
      </c>
      <c r="C548" s="7">
        <v>167</v>
      </c>
      <c r="D548" s="7">
        <v>28.26</v>
      </c>
    </row>
    <row r="549" spans="1:4" x14ac:dyDescent="0.3">
      <c r="A549" s="2" t="s">
        <v>578</v>
      </c>
      <c r="B549" s="7">
        <v>77</v>
      </c>
      <c r="C549" s="7">
        <v>220</v>
      </c>
      <c r="D549" s="7">
        <v>28.26</v>
      </c>
    </row>
    <row r="550" spans="1:4" x14ac:dyDescent="0.3">
      <c r="A550" s="2" t="s">
        <v>579</v>
      </c>
      <c r="B550" s="7">
        <v>74</v>
      </c>
      <c r="C550" s="7">
        <v>205</v>
      </c>
      <c r="D550" s="7">
        <v>28.29</v>
      </c>
    </row>
    <row r="551" spans="1:4" x14ac:dyDescent="0.3">
      <c r="A551" s="2" t="s">
        <v>580</v>
      </c>
      <c r="B551" s="7">
        <v>77</v>
      </c>
      <c r="C551" s="7">
        <v>220</v>
      </c>
      <c r="D551" s="7">
        <v>28.3</v>
      </c>
    </row>
    <row r="552" spans="1:4" x14ac:dyDescent="0.3">
      <c r="A552" s="2" t="s">
        <v>581</v>
      </c>
      <c r="B552" s="7">
        <v>74</v>
      </c>
      <c r="C552" s="7">
        <v>190</v>
      </c>
      <c r="D552" s="7">
        <v>28.31</v>
      </c>
    </row>
    <row r="553" spans="1:4" x14ac:dyDescent="0.3">
      <c r="A553" s="2" t="s">
        <v>582</v>
      </c>
      <c r="B553" s="7">
        <v>74</v>
      </c>
      <c r="C553" s="7">
        <v>210</v>
      </c>
      <c r="D553" s="7">
        <v>28.32</v>
      </c>
    </row>
    <row r="554" spans="1:4" x14ac:dyDescent="0.3">
      <c r="A554" s="2" t="s">
        <v>583</v>
      </c>
      <c r="B554" s="7">
        <v>78</v>
      </c>
      <c r="C554" s="7">
        <v>235</v>
      </c>
      <c r="D554" s="7">
        <v>28.35</v>
      </c>
    </row>
    <row r="555" spans="1:4" x14ac:dyDescent="0.3">
      <c r="A555" s="2" t="s">
        <v>584</v>
      </c>
      <c r="B555" s="7">
        <v>74</v>
      </c>
      <c r="C555" s="7">
        <v>165</v>
      </c>
      <c r="D555" s="7">
        <v>28.38</v>
      </c>
    </row>
    <row r="556" spans="1:4" x14ac:dyDescent="0.3">
      <c r="A556" s="2" t="s">
        <v>585</v>
      </c>
      <c r="B556" s="7">
        <v>73</v>
      </c>
      <c r="C556" s="7">
        <v>190</v>
      </c>
      <c r="D556" s="7">
        <v>28.38</v>
      </c>
    </row>
    <row r="557" spans="1:4" x14ac:dyDescent="0.3">
      <c r="A557" s="2" t="s">
        <v>586</v>
      </c>
      <c r="B557" s="7">
        <v>74</v>
      </c>
      <c r="C557" s="7">
        <v>210</v>
      </c>
      <c r="D557" s="7">
        <v>28.38</v>
      </c>
    </row>
    <row r="558" spans="1:4" x14ac:dyDescent="0.3">
      <c r="A558" s="2" t="s">
        <v>587</v>
      </c>
      <c r="B558" s="7">
        <v>74</v>
      </c>
      <c r="C558" s="7">
        <v>201</v>
      </c>
      <c r="D558" s="7">
        <v>28.41</v>
      </c>
    </row>
    <row r="559" spans="1:4" x14ac:dyDescent="0.3">
      <c r="A559" s="2" t="s">
        <v>588</v>
      </c>
      <c r="B559" s="7">
        <v>83</v>
      </c>
      <c r="C559" s="7">
        <v>260</v>
      </c>
      <c r="D559" s="7">
        <v>28.42</v>
      </c>
    </row>
    <row r="560" spans="1:4" x14ac:dyDescent="0.3">
      <c r="A560" s="2" t="s">
        <v>589</v>
      </c>
      <c r="B560" s="7">
        <v>73</v>
      </c>
      <c r="C560" s="7">
        <v>200</v>
      </c>
      <c r="D560" s="7">
        <v>28.43</v>
      </c>
    </row>
    <row r="561" spans="1:4" x14ac:dyDescent="0.3">
      <c r="A561" s="2" t="s">
        <v>590</v>
      </c>
      <c r="B561" s="7">
        <v>74</v>
      </c>
      <c r="C561" s="7">
        <v>200</v>
      </c>
      <c r="D561" s="7">
        <v>28.44</v>
      </c>
    </row>
    <row r="562" spans="1:4" x14ac:dyDescent="0.3">
      <c r="A562" s="2" t="s">
        <v>591</v>
      </c>
      <c r="B562" s="7">
        <v>75</v>
      </c>
      <c r="C562" s="7">
        <v>224</v>
      </c>
      <c r="D562" s="7">
        <v>28.45</v>
      </c>
    </row>
    <row r="563" spans="1:4" x14ac:dyDescent="0.3">
      <c r="A563" s="2" t="s">
        <v>592</v>
      </c>
      <c r="B563" s="7">
        <v>73</v>
      </c>
      <c r="C563" s="7">
        <v>190</v>
      </c>
      <c r="D563" s="7">
        <v>28.48</v>
      </c>
    </row>
    <row r="564" spans="1:4" x14ac:dyDescent="0.3">
      <c r="A564" s="2" t="s">
        <v>593</v>
      </c>
      <c r="B564" s="7">
        <v>75</v>
      </c>
      <c r="C564" s="7">
        <v>200</v>
      </c>
      <c r="D564" s="7">
        <v>28.48</v>
      </c>
    </row>
    <row r="565" spans="1:4" x14ac:dyDescent="0.3">
      <c r="A565" s="2" t="s">
        <v>594</v>
      </c>
      <c r="B565" s="7">
        <v>72</v>
      </c>
      <c r="C565" s="7">
        <v>170</v>
      </c>
      <c r="D565" s="7">
        <v>28.49</v>
      </c>
    </row>
    <row r="566" spans="1:4" x14ac:dyDescent="0.3">
      <c r="A566" s="2" t="s">
        <v>595</v>
      </c>
      <c r="B566" s="7">
        <v>75</v>
      </c>
      <c r="C566" s="7">
        <v>190</v>
      </c>
      <c r="D566" s="7">
        <v>28.5</v>
      </c>
    </row>
    <row r="567" spans="1:4" x14ac:dyDescent="0.3">
      <c r="A567" s="2" t="s">
        <v>596</v>
      </c>
      <c r="B567" s="7">
        <v>75</v>
      </c>
      <c r="C567" s="7">
        <v>205</v>
      </c>
      <c r="D567" s="7">
        <v>28.5</v>
      </c>
    </row>
    <row r="568" spans="1:4" x14ac:dyDescent="0.3">
      <c r="A568" s="2" t="s">
        <v>597</v>
      </c>
      <c r="B568" s="7">
        <v>71</v>
      </c>
      <c r="C568" s="7">
        <v>160</v>
      </c>
      <c r="D568" s="7">
        <v>28.53</v>
      </c>
    </row>
    <row r="569" spans="1:4" x14ac:dyDescent="0.3">
      <c r="A569" s="2" t="s">
        <v>598</v>
      </c>
      <c r="B569" s="7">
        <v>73</v>
      </c>
      <c r="C569" s="7">
        <v>210</v>
      </c>
      <c r="D569" s="7">
        <v>28.53</v>
      </c>
    </row>
    <row r="570" spans="1:4" x14ac:dyDescent="0.3">
      <c r="A570" s="2" t="s">
        <v>599</v>
      </c>
      <c r="B570" s="7">
        <v>75</v>
      </c>
      <c r="C570" s="7">
        <v>210</v>
      </c>
      <c r="D570" s="7">
        <v>28.53</v>
      </c>
    </row>
    <row r="571" spans="1:4" x14ac:dyDescent="0.3">
      <c r="A571" s="2" t="s">
        <v>600</v>
      </c>
      <c r="B571" s="7">
        <v>75</v>
      </c>
      <c r="C571" s="7">
        <v>210</v>
      </c>
      <c r="D571" s="7">
        <v>28.53</v>
      </c>
    </row>
    <row r="572" spans="1:4" x14ac:dyDescent="0.3">
      <c r="A572" s="2" t="s">
        <v>601</v>
      </c>
      <c r="B572" s="7">
        <v>77</v>
      </c>
      <c r="C572" s="7">
        <v>220</v>
      </c>
      <c r="D572" s="7">
        <v>28.54</v>
      </c>
    </row>
    <row r="573" spans="1:4" x14ac:dyDescent="0.3">
      <c r="A573" s="2" t="s">
        <v>602</v>
      </c>
      <c r="B573" s="7">
        <v>72</v>
      </c>
      <c r="C573" s="7">
        <v>190</v>
      </c>
      <c r="D573" s="7">
        <v>28.56</v>
      </c>
    </row>
    <row r="574" spans="1:4" x14ac:dyDescent="0.3">
      <c r="A574" s="2" t="s">
        <v>603</v>
      </c>
      <c r="B574" s="7">
        <v>75</v>
      </c>
      <c r="C574" s="7">
        <v>185</v>
      </c>
      <c r="D574" s="7">
        <v>28.58</v>
      </c>
    </row>
    <row r="575" spans="1:4" x14ac:dyDescent="0.3">
      <c r="A575" s="2" t="s">
        <v>604</v>
      </c>
      <c r="B575" s="7">
        <v>77</v>
      </c>
      <c r="C575" s="7">
        <v>190</v>
      </c>
      <c r="D575" s="7">
        <v>28.59</v>
      </c>
    </row>
    <row r="576" spans="1:4" x14ac:dyDescent="0.3">
      <c r="A576" s="2" t="s">
        <v>605</v>
      </c>
      <c r="B576" s="7">
        <v>71</v>
      </c>
      <c r="C576" s="7">
        <v>190</v>
      </c>
      <c r="D576" s="7">
        <v>28.62</v>
      </c>
    </row>
    <row r="577" spans="1:4" x14ac:dyDescent="0.3">
      <c r="A577" s="2" t="s">
        <v>606</v>
      </c>
      <c r="B577" s="7">
        <v>73</v>
      </c>
      <c r="C577" s="7">
        <v>218</v>
      </c>
      <c r="D577" s="7">
        <v>28.62</v>
      </c>
    </row>
    <row r="578" spans="1:4" x14ac:dyDescent="0.3">
      <c r="A578" s="2" t="s">
        <v>607</v>
      </c>
      <c r="B578" s="7">
        <v>74</v>
      </c>
      <c r="C578" s="7">
        <v>245</v>
      </c>
      <c r="D578" s="7">
        <v>28.62</v>
      </c>
    </row>
    <row r="579" spans="1:4" x14ac:dyDescent="0.3">
      <c r="A579" s="2" t="s">
        <v>608</v>
      </c>
      <c r="B579" s="7">
        <v>72</v>
      </c>
      <c r="C579" s="7">
        <v>215</v>
      </c>
      <c r="D579" s="7">
        <v>28.63</v>
      </c>
    </row>
    <row r="580" spans="1:4" x14ac:dyDescent="0.3">
      <c r="A580" s="2" t="s">
        <v>609</v>
      </c>
      <c r="B580" s="7">
        <v>73</v>
      </c>
      <c r="C580" s="7">
        <v>205</v>
      </c>
      <c r="D580" s="7">
        <v>28.66</v>
      </c>
    </row>
    <row r="581" spans="1:4" x14ac:dyDescent="0.3">
      <c r="A581" s="2" t="s">
        <v>610</v>
      </c>
      <c r="B581" s="7">
        <v>74</v>
      </c>
      <c r="C581" s="7">
        <v>205</v>
      </c>
      <c r="D581" s="7">
        <v>28.66</v>
      </c>
    </row>
    <row r="582" spans="1:4" x14ac:dyDescent="0.3">
      <c r="A582" s="2" t="s">
        <v>611</v>
      </c>
      <c r="B582" s="7">
        <v>70</v>
      </c>
      <c r="C582" s="7">
        <v>180</v>
      </c>
      <c r="D582" s="7">
        <v>28.67</v>
      </c>
    </row>
    <row r="583" spans="1:4" x14ac:dyDescent="0.3">
      <c r="A583" s="2" t="s">
        <v>612</v>
      </c>
      <c r="B583" s="7">
        <v>72</v>
      </c>
      <c r="C583" s="7">
        <v>210</v>
      </c>
      <c r="D583" s="7">
        <v>28.68</v>
      </c>
    </row>
    <row r="584" spans="1:4" x14ac:dyDescent="0.3">
      <c r="A584" s="2" t="s">
        <v>613</v>
      </c>
      <c r="B584" s="7">
        <v>73</v>
      </c>
      <c r="C584" s="7">
        <v>215</v>
      </c>
      <c r="D584" s="7">
        <v>28.68</v>
      </c>
    </row>
    <row r="585" spans="1:4" x14ac:dyDescent="0.3">
      <c r="A585" s="2" t="s">
        <v>614</v>
      </c>
      <c r="B585" s="7">
        <v>78</v>
      </c>
      <c r="C585" s="7">
        <v>220</v>
      </c>
      <c r="D585" s="7">
        <v>28.7</v>
      </c>
    </row>
    <row r="586" spans="1:4" x14ac:dyDescent="0.3">
      <c r="A586" s="2" t="s">
        <v>615</v>
      </c>
      <c r="B586" s="7">
        <v>75</v>
      </c>
      <c r="C586" s="7">
        <v>228</v>
      </c>
      <c r="D586" s="7">
        <v>28.7</v>
      </c>
    </row>
    <row r="587" spans="1:4" x14ac:dyDescent="0.3">
      <c r="A587" s="2" t="s">
        <v>616</v>
      </c>
      <c r="B587" s="7">
        <v>72</v>
      </c>
      <c r="C587" s="7">
        <v>170</v>
      </c>
      <c r="D587" s="7">
        <v>28.77</v>
      </c>
    </row>
    <row r="588" spans="1:4" x14ac:dyDescent="0.3">
      <c r="A588" s="2" t="s">
        <v>617</v>
      </c>
      <c r="B588" s="7">
        <v>75</v>
      </c>
      <c r="C588" s="7">
        <v>200</v>
      </c>
      <c r="D588" s="7">
        <v>28.77</v>
      </c>
    </row>
    <row r="589" spans="1:4" x14ac:dyDescent="0.3">
      <c r="A589" s="2" t="s">
        <v>618</v>
      </c>
      <c r="B589" s="7">
        <v>74</v>
      </c>
      <c r="C589" s="7">
        <v>205</v>
      </c>
      <c r="D589" s="7">
        <v>28.77</v>
      </c>
    </row>
    <row r="590" spans="1:4" x14ac:dyDescent="0.3">
      <c r="A590" s="2" t="s">
        <v>619</v>
      </c>
      <c r="B590" s="7">
        <v>76</v>
      </c>
      <c r="C590" s="7">
        <v>250</v>
      </c>
      <c r="D590" s="7">
        <v>28.77</v>
      </c>
    </row>
    <row r="591" spans="1:4" x14ac:dyDescent="0.3">
      <c r="A591" s="2" t="s">
        <v>620</v>
      </c>
      <c r="B591" s="7">
        <v>68</v>
      </c>
      <c r="C591" s="7">
        <v>180</v>
      </c>
      <c r="D591" s="7">
        <v>28.79</v>
      </c>
    </row>
    <row r="592" spans="1:4" x14ac:dyDescent="0.3">
      <c r="A592" s="2" t="s">
        <v>621</v>
      </c>
      <c r="B592" s="7">
        <v>76</v>
      </c>
      <c r="C592" s="7">
        <v>215</v>
      </c>
      <c r="D592" s="7">
        <v>28.8</v>
      </c>
    </row>
    <row r="593" spans="1:4" x14ac:dyDescent="0.3">
      <c r="A593" s="2" t="s">
        <v>622</v>
      </c>
      <c r="B593" s="7">
        <v>75</v>
      </c>
      <c r="C593" s="7">
        <v>220</v>
      </c>
      <c r="D593" s="7">
        <v>28.8</v>
      </c>
    </row>
    <row r="594" spans="1:4" x14ac:dyDescent="0.3">
      <c r="A594" s="2" t="s">
        <v>623</v>
      </c>
      <c r="B594" s="7">
        <v>79</v>
      </c>
      <c r="C594" s="7">
        <v>240</v>
      </c>
      <c r="D594" s="7">
        <v>28.81</v>
      </c>
    </row>
    <row r="595" spans="1:4" x14ac:dyDescent="0.3">
      <c r="A595" s="2" t="s">
        <v>624</v>
      </c>
      <c r="B595" s="7">
        <v>75</v>
      </c>
      <c r="C595" s="7">
        <v>225</v>
      </c>
      <c r="D595" s="7">
        <v>28.84</v>
      </c>
    </row>
    <row r="596" spans="1:4" x14ac:dyDescent="0.3">
      <c r="A596" s="2" t="s">
        <v>625</v>
      </c>
      <c r="B596" s="7">
        <v>73</v>
      </c>
      <c r="C596" s="7">
        <v>200</v>
      </c>
      <c r="D596" s="7">
        <v>28.85</v>
      </c>
    </row>
    <row r="597" spans="1:4" x14ac:dyDescent="0.3">
      <c r="A597" s="2" t="s">
        <v>626</v>
      </c>
      <c r="B597" s="7">
        <v>75</v>
      </c>
      <c r="C597" s="7">
        <v>207</v>
      </c>
      <c r="D597" s="7">
        <v>28.86</v>
      </c>
    </row>
    <row r="598" spans="1:4" x14ac:dyDescent="0.3">
      <c r="A598" s="2" t="s">
        <v>627</v>
      </c>
      <c r="B598" s="7">
        <v>72</v>
      </c>
      <c r="C598" s="7">
        <v>205</v>
      </c>
      <c r="D598" s="7">
        <v>28.88</v>
      </c>
    </row>
    <row r="599" spans="1:4" x14ac:dyDescent="0.3">
      <c r="A599" s="2" t="s">
        <v>628</v>
      </c>
      <c r="B599" s="7">
        <v>74</v>
      </c>
      <c r="C599" s="7">
        <v>205</v>
      </c>
      <c r="D599" s="7">
        <v>28.88</v>
      </c>
    </row>
    <row r="600" spans="1:4" x14ac:dyDescent="0.3">
      <c r="A600" s="2" t="s">
        <v>629</v>
      </c>
      <c r="B600" s="7">
        <v>75</v>
      </c>
      <c r="C600" s="7">
        <v>205</v>
      </c>
      <c r="D600" s="7">
        <v>28.89</v>
      </c>
    </row>
    <row r="601" spans="1:4" x14ac:dyDescent="0.3">
      <c r="A601" s="2" t="s">
        <v>630</v>
      </c>
      <c r="B601" s="7">
        <v>72</v>
      </c>
      <c r="C601" s="7">
        <v>180</v>
      </c>
      <c r="D601" s="7">
        <v>28.9</v>
      </c>
    </row>
    <row r="602" spans="1:4" x14ac:dyDescent="0.3">
      <c r="A602" s="2" t="s">
        <v>631</v>
      </c>
      <c r="B602" s="7">
        <v>70</v>
      </c>
      <c r="C602" s="7">
        <v>180</v>
      </c>
      <c r="D602" s="7">
        <v>28.91</v>
      </c>
    </row>
    <row r="603" spans="1:4" x14ac:dyDescent="0.3">
      <c r="A603" s="2" t="s">
        <v>632</v>
      </c>
      <c r="B603" s="7">
        <v>72</v>
      </c>
      <c r="C603" s="7">
        <v>190</v>
      </c>
      <c r="D603" s="7">
        <v>28.92</v>
      </c>
    </row>
    <row r="604" spans="1:4" x14ac:dyDescent="0.3">
      <c r="A604" s="2" t="s">
        <v>633</v>
      </c>
      <c r="B604" s="7">
        <v>75</v>
      </c>
      <c r="C604" s="7">
        <v>215</v>
      </c>
      <c r="D604" s="7">
        <v>28.92</v>
      </c>
    </row>
    <row r="605" spans="1:4" x14ac:dyDescent="0.3">
      <c r="A605" s="2" t="s">
        <v>634</v>
      </c>
      <c r="B605" s="7">
        <v>72</v>
      </c>
      <c r="C605" s="7">
        <v>205</v>
      </c>
      <c r="D605" s="7">
        <v>28.94</v>
      </c>
    </row>
    <row r="606" spans="1:4" x14ac:dyDescent="0.3">
      <c r="A606" s="2" t="s">
        <v>635</v>
      </c>
      <c r="B606" s="7">
        <v>73</v>
      </c>
      <c r="C606" s="7">
        <v>206</v>
      </c>
      <c r="D606" s="7">
        <v>28.99</v>
      </c>
    </row>
    <row r="607" spans="1:4" x14ac:dyDescent="0.3">
      <c r="A607" s="2" t="s">
        <v>636</v>
      </c>
      <c r="B607" s="7">
        <v>73</v>
      </c>
      <c r="C607" s="7">
        <v>181</v>
      </c>
      <c r="D607" s="7">
        <v>29.04</v>
      </c>
    </row>
    <row r="608" spans="1:4" x14ac:dyDescent="0.3">
      <c r="A608" s="2" t="s">
        <v>637</v>
      </c>
      <c r="B608" s="7">
        <v>72</v>
      </c>
      <c r="C608" s="7">
        <v>200</v>
      </c>
      <c r="D608" s="7">
        <v>29.05</v>
      </c>
    </row>
    <row r="609" spans="1:4" x14ac:dyDescent="0.3">
      <c r="A609" s="2" t="s">
        <v>638</v>
      </c>
      <c r="B609" s="7">
        <v>70</v>
      </c>
      <c r="C609" s="7">
        <v>189</v>
      </c>
      <c r="D609" s="7">
        <v>29.06</v>
      </c>
    </row>
    <row r="610" spans="1:4" x14ac:dyDescent="0.3">
      <c r="A610" s="2" t="s">
        <v>639</v>
      </c>
      <c r="B610" s="7">
        <v>74</v>
      </c>
      <c r="C610" s="7">
        <v>180</v>
      </c>
      <c r="D610" s="7">
        <v>29.07</v>
      </c>
    </row>
    <row r="611" spans="1:4" x14ac:dyDescent="0.3">
      <c r="A611" s="2" t="s">
        <v>640</v>
      </c>
      <c r="B611" s="7">
        <v>77</v>
      </c>
      <c r="C611" s="7">
        <v>208</v>
      </c>
      <c r="D611" s="7">
        <v>29.08</v>
      </c>
    </row>
    <row r="612" spans="1:4" x14ac:dyDescent="0.3">
      <c r="A612" s="2" t="s">
        <v>641</v>
      </c>
      <c r="B612" s="7">
        <v>69</v>
      </c>
      <c r="C612" s="7">
        <v>165</v>
      </c>
      <c r="D612" s="7">
        <v>29.09</v>
      </c>
    </row>
    <row r="613" spans="1:4" x14ac:dyDescent="0.3">
      <c r="A613" s="2" t="s">
        <v>642</v>
      </c>
      <c r="B613" s="7">
        <v>72</v>
      </c>
      <c r="C613" s="7">
        <v>175</v>
      </c>
      <c r="D613" s="7">
        <v>29.09</v>
      </c>
    </row>
    <row r="614" spans="1:4" x14ac:dyDescent="0.3">
      <c r="A614" s="2" t="s">
        <v>643</v>
      </c>
      <c r="B614" s="7">
        <v>68</v>
      </c>
      <c r="C614" s="7">
        <v>160</v>
      </c>
      <c r="D614" s="7">
        <v>29.1</v>
      </c>
    </row>
    <row r="615" spans="1:4" x14ac:dyDescent="0.3">
      <c r="A615" s="2" t="s">
        <v>644</v>
      </c>
      <c r="B615" s="7">
        <v>75</v>
      </c>
      <c r="C615" s="7">
        <v>210</v>
      </c>
      <c r="D615" s="7">
        <v>29.1</v>
      </c>
    </row>
    <row r="616" spans="1:4" x14ac:dyDescent="0.3">
      <c r="A616" s="2" t="s">
        <v>645</v>
      </c>
      <c r="B616" s="7">
        <v>72</v>
      </c>
      <c r="C616" s="7">
        <v>205</v>
      </c>
      <c r="D616" s="7">
        <v>29.11</v>
      </c>
    </row>
    <row r="617" spans="1:4" x14ac:dyDescent="0.3">
      <c r="A617" s="2" t="s">
        <v>646</v>
      </c>
      <c r="B617" s="7">
        <v>70</v>
      </c>
      <c r="C617" s="7">
        <v>165</v>
      </c>
      <c r="D617" s="7">
        <v>29.12</v>
      </c>
    </row>
    <row r="618" spans="1:4" x14ac:dyDescent="0.3">
      <c r="A618" s="2" t="s">
        <v>647</v>
      </c>
      <c r="B618" s="7">
        <v>74</v>
      </c>
      <c r="C618" s="7">
        <v>186</v>
      </c>
      <c r="D618" s="7">
        <v>29.13</v>
      </c>
    </row>
    <row r="619" spans="1:4" x14ac:dyDescent="0.3">
      <c r="A619" s="2" t="s">
        <v>648</v>
      </c>
      <c r="B619" s="7">
        <v>73</v>
      </c>
      <c r="C619" s="7">
        <v>188</v>
      </c>
      <c r="D619" s="7">
        <v>29.13</v>
      </c>
    </row>
    <row r="620" spans="1:4" x14ac:dyDescent="0.3">
      <c r="A620" s="2" t="s">
        <v>649</v>
      </c>
      <c r="B620" s="7">
        <v>73</v>
      </c>
      <c r="C620" s="7">
        <v>160</v>
      </c>
      <c r="D620" s="7">
        <v>29.14</v>
      </c>
    </row>
    <row r="621" spans="1:4" x14ac:dyDescent="0.3">
      <c r="A621" s="2" t="s">
        <v>650</v>
      </c>
      <c r="B621" s="7">
        <v>72</v>
      </c>
      <c r="C621" s="7">
        <v>225</v>
      </c>
      <c r="D621" s="7">
        <v>29.14</v>
      </c>
    </row>
    <row r="622" spans="1:4" x14ac:dyDescent="0.3">
      <c r="A622" s="2" t="s">
        <v>651</v>
      </c>
      <c r="B622" s="7">
        <v>77</v>
      </c>
      <c r="C622" s="7">
        <v>235</v>
      </c>
      <c r="D622" s="7">
        <v>29.16</v>
      </c>
    </row>
    <row r="623" spans="1:4" x14ac:dyDescent="0.3">
      <c r="A623" s="2" t="s">
        <v>652</v>
      </c>
      <c r="B623" s="7">
        <v>74</v>
      </c>
      <c r="C623" s="7">
        <v>188</v>
      </c>
      <c r="D623" s="7">
        <v>29.17</v>
      </c>
    </row>
    <row r="624" spans="1:4" x14ac:dyDescent="0.3">
      <c r="A624" s="2" t="s">
        <v>653</v>
      </c>
      <c r="B624" s="7">
        <v>72</v>
      </c>
      <c r="C624" s="7">
        <v>192</v>
      </c>
      <c r="D624" s="7">
        <v>29.17</v>
      </c>
    </row>
    <row r="625" spans="1:4" x14ac:dyDescent="0.3">
      <c r="A625" s="2" t="s">
        <v>654</v>
      </c>
      <c r="B625" s="7">
        <v>70</v>
      </c>
      <c r="C625" s="7">
        <v>192</v>
      </c>
      <c r="D625" s="7">
        <v>29.19</v>
      </c>
    </row>
    <row r="626" spans="1:4" x14ac:dyDescent="0.3">
      <c r="A626" s="2" t="s">
        <v>655</v>
      </c>
      <c r="B626" s="7">
        <v>75</v>
      </c>
      <c r="C626" s="7">
        <v>212</v>
      </c>
      <c r="D626" s="7">
        <v>29.19</v>
      </c>
    </row>
    <row r="627" spans="1:4" x14ac:dyDescent="0.3">
      <c r="A627" s="2" t="s">
        <v>656</v>
      </c>
      <c r="B627" s="7">
        <v>72</v>
      </c>
      <c r="C627" s="7">
        <v>185</v>
      </c>
      <c r="D627" s="7">
        <v>29.22</v>
      </c>
    </row>
    <row r="628" spans="1:4" x14ac:dyDescent="0.3">
      <c r="A628" s="2" t="s">
        <v>657</v>
      </c>
      <c r="B628" s="7">
        <v>75</v>
      </c>
      <c r="C628" s="7">
        <v>222</v>
      </c>
      <c r="D628" s="7">
        <v>29.22</v>
      </c>
    </row>
    <row r="629" spans="1:4" x14ac:dyDescent="0.3">
      <c r="A629" s="2" t="s">
        <v>658</v>
      </c>
      <c r="B629" s="7">
        <v>71</v>
      </c>
      <c r="C629" s="7">
        <v>150</v>
      </c>
      <c r="D629" s="7">
        <v>29.23</v>
      </c>
    </row>
    <row r="630" spans="1:4" x14ac:dyDescent="0.3">
      <c r="A630" s="2" t="s">
        <v>659</v>
      </c>
      <c r="B630" s="7">
        <v>73</v>
      </c>
      <c r="C630" s="7">
        <v>206</v>
      </c>
      <c r="D630" s="7">
        <v>29.23</v>
      </c>
    </row>
    <row r="631" spans="1:4" x14ac:dyDescent="0.3">
      <c r="A631" s="2" t="s">
        <v>660</v>
      </c>
      <c r="B631" s="7">
        <v>74</v>
      </c>
      <c r="C631" s="7">
        <v>200</v>
      </c>
      <c r="D631" s="7">
        <v>29.24</v>
      </c>
    </row>
    <row r="632" spans="1:4" x14ac:dyDescent="0.3">
      <c r="A632" s="2" t="s">
        <v>661</v>
      </c>
      <c r="B632" s="7">
        <v>71</v>
      </c>
      <c r="C632" s="7">
        <v>185</v>
      </c>
      <c r="D632" s="7">
        <v>29.26</v>
      </c>
    </row>
    <row r="633" spans="1:4" x14ac:dyDescent="0.3">
      <c r="A633" s="2" t="s">
        <v>662</v>
      </c>
      <c r="B633" s="7">
        <v>71</v>
      </c>
      <c r="C633" s="7">
        <v>192</v>
      </c>
      <c r="D633" s="7">
        <v>29.26</v>
      </c>
    </row>
    <row r="634" spans="1:4" x14ac:dyDescent="0.3">
      <c r="A634" s="2" t="s">
        <v>663</v>
      </c>
      <c r="B634" s="7">
        <v>74</v>
      </c>
      <c r="C634" s="7">
        <v>196</v>
      </c>
      <c r="D634" s="7">
        <v>29.27</v>
      </c>
    </row>
    <row r="635" spans="1:4" x14ac:dyDescent="0.3">
      <c r="A635" s="2" t="s">
        <v>664</v>
      </c>
      <c r="B635" s="7">
        <v>75</v>
      </c>
      <c r="C635" s="7">
        <v>190</v>
      </c>
      <c r="D635" s="7">
        <v>29.28</v>
      </c>
    </row>
    <row r="636" spans="1:4" x14ac:dyDescent="0.3">
      <c r="A636" s="2" t="s">
        <v>665</v>
      </c>
      <c r="B636" s="7">
        <v>69</v>
      </c>
      <c r="C636" s="7">
        <v>176</v>
      </c>
      <c r="D636" s="7">
        <v>29.31</v>
      </c>
    </row>
    <row r="637" spans="1:4" x14ac:dyDescent="0.3">
      <c r="A637" s="2" t="s">
        <v>666</v>
      </c>
      <c r="B637" s="7">
        <v>70</v>
      </c>
      <c r="C637" s="7">
        <v>165</v>
      </c>
      <c r="D637" s="7">
        <v>29.35</v>
      </c>
    </row>
    <row r="638" spans="1:4" x14ac:dyDescent="0.3">
      <c r="A638" s="2" t="s">
        <v>667</v>
      </c>
      <c r="B638" s="7">
        <v>69</v>
      </c>
      <c r="C638" s="7">
        <v>176</v>
      </c>
      <c r="D638" s="7">
        <v>29.39</v>
      </c>
    </row>
    <row r="639" spans="1:4" x14ac:dyDescent="0.3">
      <c r="A639" s="2" t="s">
        <v>668</v>
      </c>
      <c r="B639" s="7">
        <v>72</v>
      </c>
      <c r="C639" s="7">
        <v>200</v>
      </c>
      <c r="D639" s="7">
        <v>29.39</v>
      </c>
    </row>
    <row r="640" spans="1:4" x14ac:dyDescent="0.3">
      <c r="A640" s="2" t="s">
        <v>669</v>
      </c>
      <c r="B640" s="7">
        <v>75</v>
      </c>
      <c r="C640" s="7">
        <v>185</v>
      </c>
      <c r="D640" s="7">
        <v>29.42</v>
      </c>
    </row>
    <row r="641" spans="1:4" x14ac:dyDescent="0.3">
      <c r="A641" s="2" t="s">
        <v>670</v>
      </c>
      <c r="B641" s="7">
        <v>74</v>
      </c>
      <c r="C641" s="7">
        <v>219</v>
      </c>
      <c r="D641" s="7">
        <v>29.42</v>
      </c>
    </row>
    <row r="642" spans="1:4" x14ac:dyDescent="0.3">
      <c r="A642" s="2" t="s">
        <v>671</v>
      </c>
      <c r="B642" s="7">
        <v>74</v>
      </c>
      <c r="C642" s="7">
        <v>244</v>
      </c>
      <c r="D642" s="7">
        <v>29.42</v>
      </c>
    </row>
    <row r="643" spans="1:4" x14ac:dyDescent="0.3">
      <c r="A643" s="2" t="s">
        <v>672</v>
      </c>
      <c r="B643" s="7">
        <v>71</v>
      </c>
      <c r="C643" s="7">
        <v>190</v>
      </c>
      <c r="D643" s="7">
        <v>29.43</v>
      </c>
    </row>
    <row r="644" spans="1:4" x14ac:dyDescent="0.3">
      <c r="A644" s="2" t="s">
        <v>673</v>
      </c>
      <c r="B644" s="7">
        <v>79</v>
      </c>
      <c r="C644" s="7">
        <v>208</v>
      </c>
      <c r="D644" s="7">
        <v>29.44</v>
      </c>
    </row>
    <row r="645" spans="1:4" x14ac:dyDescent="0.3">
      <c r="A645" s="2" t="s">
        <v>674</v>
      </c>
      <c r="B645" s="7">
        <v>72</v>
      </c>
      <c r="C645" s="7">
        <v>190</v>
      </c>
      <c r="D645" s="7">
        <v>29.45</v>
      </c>
    </row>
    <row r="646" spans="1:4" x14ac:dyDescent="0.3">
      <c r="A646" s="2" t="s">
        <v>675</v>
      </c>
      <c r="B646" s="7">
        <v>80</v>
      </c>
      <c r="C646" s="7">
        <v>220</v>
      </c>
      <c r="D646" s="7">
        <v>29.47</v>
      </c>
    </row>
    <row r="647" spans="1:4" x14ac:dyDescent="0.3">
      <c r="A647" s="2" t="s">
        <v>676</v>
      </c>
      <c r="B647" s="7">
        <v>75</v>
      </c>
      <c r="C647" s="7">
        <v>225</v>
      </c>
      <c r="D647" s="7">
        <v>29.47</v>
      </c>
    </row>
    <row r="648" spans="1:4" x14ac:dyDescent="0.3">
      <c r="A648" s="2" t="s">
        <v>677</v>
      </c>
      <c r="B648" s="7">
        <v>74</v>
      </c>
      <c r="C648" s="7">
        <v>215</v>
      </c>
      <c r="D648" s="7">
        <v>29.49</v>
      </c>
    </row>
    <row r="649" spans="1:4" x14ac:dyDescent="0.3">
      <c r="A649" s="2" t="s">
        <v>678</v>
      </c>
      <c r="B649" s="7">
        <v>72</v>
      </c>
      <c r="C649" s="7">
        <v>185</v>
      </c>
      <c r="D649" s="7">
        <v>29.5</v>
      </c>
    </row>
    <row r="650" spans="1:4" x14ac:dyDescent="0.3">
      <c r="A650" s="2" t="s">
        <v>679</v>
      </c>
      <c r="B650" s="7">
        <v>72</v>
      </c>
      <c r="C650" s="7">
        <v>205</v>
      </c>
      <c r="D650" s="7">
        <v>29.5</v>
      </c>
    </row>
    <row r="651" spans="1:4" x14ac:dyDescent="0.3">
      <c r="A651" s="2" t="s">
        <v>680</v>
      </c>
      <c r="B651" s="7">
        <v>71</v>
      </c>
      <c r="C651" s="7">
        <v>210</v>
      </c>
      <c r="D651" s="7">
        <v>29.5</v>
      </c>
    </row>
    <row r="652" spans="1:4" x14ac:dyDescent="0.3">
      <c r="A652" s="2" t="s">
        <v>681</v>
      </c>
      <c r="B652" s="7">
        <v>72</v>
      </c>
      <c r="C652" s="7">
        <v>229</v>
      </c>
      <c r="D652" s="7">
        <v>29.5</v>
      </c>
    </row>
    <row r="653" spans="1:4" x14ac:dyDescent="0.3">
      <c r="A653" s="2" t="s">
        <v>682</v>
      </c>
      <c r="B653" s="7">
        <v>72</v>
      </c>
      <c r="C653" s="7">
        <v>180</v>
      </c>
      <c r="D653" s="7">
        <v>29.54</v>
      </c>
    </row>
    <row r="654" spans="1:4" x14ac:dyDescent="0.3">
      <c r="A654" s="2" t="s">
        <v>683</v>
      </c>
      <c r="B654" s="7">
        <v>72</v>
      </c>
      <c r="C654" s="7">
        <v>190</v>
      </c>
      <c r="D654" s="7">
        <v>29.54</v>
      </c>
    </row>
    <row r="655" spans="1:4" x14ac:dyDescent="0.3">
      <c r="A655" s="2" t="s">
        <v>684</v>
      </c>
      <c r="B655" s="7">
        <v>74</v>
      </c>
      <c r="C655" s="7">
        <v>205</v>
      </c>
      <c r="D655" s="7">
        <v>29.55</v>
      </c>
    </row>
    <row r="656" spans="1:4" x14ac:dyDescent="0.3">
      <c r="A656" s="2" t="s">
        <v>685</v>
      </c>
      <c r="B656" s="7">
        <v>70</v>
      </c>
      <c r="C656" s="7">
        <v>170</v>
      </c>
      <c r="D656" s="7">
        <v>29.56</v>
      </c>
    </row>
    <row r="657" spans="1:4" x14ac:dyDescent="0.3">
      <c r="A657" s="2" t="s">
        <v>686</v>
      </c>
      <c r="B657" s="7">
        <v>76</v>
      </c>
      <c r="C657" s="7">
        <v>220</v>
      </c>
      <c r="D657" s="7">
        <v>29.56</v>
      </c>
    </row>
    <row r="658" spans="1:4" x14ac:dyDescent="0.3">
      <c r="A658" s="2" t="s">
        <v>687</v>
      </c>
      <c r="B658" s="7">
        <v>78</v>
      </c>
      <c r="C658" s="7">
        <v>208</v>
      </c>
      <c r="D658" s="7">
        <v>29.57</v>
      </c>
    </row>
    <row r="659" spans="1:4" x14ac:dyDescent="0.3">
      <c r="A659" s="2" t="s">
        <v>688</v>
      </c>
      <c r="B659" s="7">
        <v>74</v>
      </c>
      <c r="C659" s="7">
        <v>235</v>
      </c>
      <c r="D659" s="7">
        <v>29.57</v>
      </c>
    </row>
    <row r="660" spans="1:4" x14ac:dyDescent="0.3">
      <c r="A660" s="2" t="s">
        <v>689</v>
      </c>
      <c r="B660" s="7">
        <v>72</v>
      </c>
      <c r="C660" s="7">
        <v>177</v>
      </c>
      <c r="D660" s="7">
        <v>29.58</v>
      </c>
    </row>
    <row r="661" spans="1:4" x14ac:dyDescent="0.3">
      <c r="A661" s="2" t="s">
        <v>690</v>
      </c>
      <c r="B661" s="7">
        <v>75</v>
      </c>
      <c r="C661" s="7">
        <v>199</v>
      </c>
      <c r="D661" s="7">
        <v>29.6</v>
      </c>
    </row>
    <row r="662" spans="1:4" x14ac:dyDescent="0.3">
      <c r="A662" s="2" t="s">
        <v>691</v>
      </c>
      <c r="B662" s="7">
        <v>75</v>
      </c>
      <c r="C662" s="7">
        <v>220</v>
      </c>
      <c r="D662" s="7">
        <v>29.6</v>
      </c>
    </row>
    <row r="663" spans="1:4" x14ac:dyDescent="0.3">
      <c r="A663" s="2" t="s">
        <v>692</v>
      </c>
      <c r="B663" s="7">
        <v>76</v>
      </c>
      <c r="C663" s="7">
        <v>200</v>
      </c>
      <c r="D663" s="7">
        <v>29.64</v>
      </c>
    </row>
    <row r="664" spans="1:4" x14ac:dyDescent="0.3">
      <c r="A664" s="2" t="s">
        <v>693</v>
      </c>
      <c r="B664" s="7">
        <v>77</v>
      </c>
      <c r="C664" s="7">
        <v>225</v>
      </c>
      <c r="D664" s="7">
        <v>29.71</v>
      </c>
    </row>
    <row r="665" spans="1:4" x14ac:dyDescent="0.3">
      <c r="A665" s="2" t="s">
        <v>694</v>
      </c>
      <c r="B665" s="7">
        <v>72</v>
      </c>
      <c r="C665" s="7">
        <v>150</v>
      </c>
      <c r="D665" s="7">
        <v>29.73</v>
      </c>
    </row>
    <row r="666" spans="1:4" x14ac:dyDescent="0.3">
      <c r="A666" s="2" t="s">
        <v>695</v>
      </c>
      <c r="B666" s="7">
        <v>71</v>
      </c>
      <c r="C666" s="7">
        <v>180</v>
      </c>
      <c r="D666" s="7">
        <v>29.73</v>
      </c>
    </row>
    <row r="667" spans="1:4" x14ac:dyDescent="0.3">
      <c r="A667" s="2" t="s">
        <v>696</v>
      </c>
      <c r="B667" s="7">
        <v>75</v>
      </c>
      <c r="C667" s="7">
        <v>240</v>
      </c>
      <c r="D667" s="7">
        <v>29.74</v>
      </c>
    </row>
    <row r="668" spans="1:4" x14ac:dyDescent="0.3">
      <c r="A668" s="2" t="s">
        <v>697</v>
      </c>
      <c r="B668" s="7">
        <v>72</v>
      </c>
      <c r="C668" s="7">
        <v>206</v>
      </c>
      <c r="D668" s="7">
        <v>29.75</v>
      </c>
    </row>
    <row r="669" spans="1:4" x14ac:dyDescent="0.3">
      <c r="A669" s="2" t="s">
        <v>698</v>
      </c>
      <c r="B669" s="7">
        <v>73</v>
      </c>
      <c r="C669" s="7">
        <v>215</v>
      </c>
      <c r="D669" s="7">
        <v>29.77</v>
      </c>
    </row>
    <row r="670" spans="1:4" x14ac:dyDescent="0.3">
      <c r="A670" s="2" t="s">
        <v>699</v>
      </c>
      <c r="B670" s="7">
        <v>71</v>
      </c>
      <c r="C670" s="7">
        <v>195</v>
      </c>
      <c r="D670" s="7">
        <v>29.78</v>
      </c>
    </row>
    <row r="671" spans="1:4" x14ac:dyDescent="0.3">
      <c r="A671" s="2" t="s">
        <v>700</v>
      </c>
      <c r="B671" s="7">
        <v>70</v>
      </c>
      <c r="C671" s="7">
        <v>187</v>
      </c>
      <c r="D671" s="7">
        <v>29.8</v>
      </c>
    </row>
    <row r="672" spans="1:4" x14ac:dyDescent="0.3">
      <c r="A672" s="2" t="s">
        <v>701</v>
      </c>
      <c r="B672" s="7">
        <v>78</v>
      </c>
      <c r="C672" s="7">
        <v>230</v>
      </c>
      <c r="D672" s="7">
        <v>29.8</v>
      </c>
    </row>
    <row r="673" spans="1:4" x14ac:dyDescent="0.3">
      <c r="A673" s="2" t="s">
        <v>702</v>
      </c>
      <c r="B673" s="7">
        <v>75</v>
      </c>
      <c r="C673" s="7">
        <v>195</v>
      </c>
      <c r="D673" s="7">
        <v>29.83</v>
      </c>
    </row>
    <row r="674" spans="1:4" x14ac:dyDescent="0.3">
      <c r="A674" s="2" t="s">
        <v>703</v>
      </c>
      <c r="B674" s="7">
        <v>74</v>
      </c>
      <c r="C674" s="7">
        <v>215</v>
      </c>
      <c r="D674" s="7">
        <v>29.83</v>
      </c>
    </row>
    <row r="675" spans="1:4" x14ac:dyDescent="0.3">
      <c r="A675" s="2" t="s">
        <v>704</v>
      </c>
      <c r="B675" s="7">
        <v>74</v>
      </c>
      <c r="C675" s="7">
        <v>170</v>
      </c>
      <c r="D675" s="7">
        <v>29.84</v>
      </c>
    </row>
    <row r="676" spans="1:4" x14ac:dyDescent="0.3">
      <c r="A676" s="2" t="s">
        <v>705</v>
      </c>
      <c r="B676" s="7">
        <v>73</v>
      </c>
      <c r="C676" s="7">
        <v>160</v>
      </c>
      <c r="D676" s="7">
        <v>29.85</v>
      </c>
    </row>
    <row r="677" spans="1:4" x14ac:dyDescent="0.3">
      <c r="A677" s="2" t="s">
        <v>706</v>
      </c>
      <c r="B677" s="7">
        <v>73</v>
      </c>
      <c r="C677" s="7">
        <v>190</v>
      </c>
      <c r="D677" s="7">
        <v>29.85</v>
      </c>
    </row>
    <row r="678" spans="1:4" x14ac:dyDescent="0.3">
      <c r="A678" s="2" t="s">
        <v>707</v>
      </c>
      <c r="B678" s="7">
        <v>73</v>
      </c>
      <c r="C678" s="7">
        <v>210</v>
      </c>
      <c r="D678" s="7">
        <v>29.85</v>
      </c>
    </row>
    <row r="679" spans="1:4" x14ac:dyDescent="0.3">
      <c r="A679" s="2" t="s">
        <v>708</v>
      </c>
      <c r="B679" s="7">
        <v>75</v>
      </c>
      <c r="C679" s="7">
        <v>200</v>
      </c>
      <c r="D679" s="7">
        <v>29.86</v>
      </c>
    </row>
    <row r="680" spans="1:4" x14ac:dyDescent="0.3">
      <c r="A680" s="2" t="s">
        <v>709</v>
      </c>
      <c r="B680" s="7">
        <v>72</v>
      </c>
      <c r="C680" s="7">
        <v>210</v>
      </c>
      <c r="D680" s="7">
        <v>29.86</v>
      </c>
    </row>
    <row r="681" spans="1:4" x14ac:dyDescent="0.3">
      <c r="A681" s="2" t="s">
        <v>710</v>
      </c>
      <c r="B681" s="7">
        <v>75</v>
      </c>
      <c r="C681" s="7">
        <v>217</v>
      </c>
      <c r="D681" s="7">
        <v>29.86</v>
      </c>
    </row>
    <row r="682" spans="1:4" x14ac:dyDescent="0.3">
      <c r="A682" s="2" t="s">
        <v>711</v>
      </c>
      <c r="B682" s="7">
        <v>75</v>
      </c>
      <c r="C682" s="7">
        <v>245</v>
      </c>
      <c r="D682" s="7">
        <v>29.86</v>
      </c>
    </row>
    <row r="683" spans="1:4" x14ac:dyDescent="0.3">
      <c r="A683" s="2" t="s">
        <v>712</v>
      </c>
      <c r="B683" s="7">
        <v>72</v>
      </c>
      <c r="C683" s="7">
        <v>205</v>
      </c>
      <c r="D683" s="7">
        <v>29.9</v>
      </c>
    </row>
    <row r="684" spans="1:4" x14ac:dyDescent="0.3">
      <c r="A684" s="2" t="s">
        <v>713</v>
      </c>
      <c r="B684" s="7">
        <v>72</v>
      </c>
      <c r="C684" s="7">
        <v>185</v>
      </c>
      <c r="D684" s="7">
        <v>29.95</v>
      </c>
    </row>
    <row r="685" spans="1:4" x14ac:dyDescent="0.3">
      <c r="A685" s="2" t="s">
        <v>714</v>
      </c>
      <c r="B685" s="7">
        <v>73</v>
      </c>
      <c r="C685" s="7">
        <v>200</v>
      </c>
      <c r="D685" s="7">
        <v>29.95</v>
      </c>
    </row>
    <row r="686" spans="1:4" x14ac:dyDescent="0.3">
      <c r="A686" s="2" t="s">
        <v>715</v>
      </c>
      <c r="B686" s="7">
        <v>74</v>
      </c>
      <c r="C686" s="7">
        <v>205</v>
      </c>
      <c r="D686" s="7">
        <v>29.95</v>
      </c>
    </row>
    <row r="687" spans="1:4" x14ac:dyDescent="0.3">
      <c r="A687" s="2" t="s">
        <v>716</v>
      </c>
      <c r="B687" s="7">
        <v>71</v>
      </c>
      <c r="C687" s="7">
        <v>208</v>
      </c>
      <c r="D687" s="7">
        <v>29.95</v>
      </c>
    </row>
    <row r="688" spans="1:4" x14ac:dyDescent="0.3">
      <c r="A688" s="2" t="s">
        <v>717</v>
      </c>
      <c r="B688" s="7">
        <v>74</v>
      </c>
      <c r="C688" s="7">
        <v>205</v>
      </c>
      <c r="D688" s="7">
        <v>29.98</v>
      </c>
    </row>
    <row r="689" spans="1:4" x14ac:dyDescent="0.3">
      <c r="A689" s="2" t="s">
        <v>718</v>
      </c>
      <c r="B689" s="7">
        <v>76</v>
      </c>
      <c r="C689" s="7">
        <v>195</v>
      </c>
      <c r="D689" s="7">
        <v>29.99</v>
      </c>
    </row>
    <row r="690" spans="1:4" x14ac:dyDescent="0.3">
      <c r="A690" s="2" t="s">
        <v>719</v>
      </c>
      <c r="B690" s="7">
        <v>72</v>
      </c>
      <c r="C690" s="7">
        <v>197</v>
      </c>
      <c r="D690" s="7">
        <v>30</v>
      </c>
    </row>
    <row r="691" spans="1:4" x14ac:dyDescent="0.3">
      <c r="A691" s="2" t="s">
        <v>720</v>
      </c>
      <c r="B691" s="7">
        <v>73</v>
      </c>
      <c r="C691" s="7">
        <v>220</v>
      </c>
      <c r="D691" s="7">
        <v>30</v>
      </c>
    </row>
    <row r="692" spans="1:4" x14ac:dyDescent="0.3">
      <c r="A692" s="2" t="s">
        <v>721</v>
      </c>
      <c r="B692" s="7">
        <v>77</v>
      </c>
      <c r="C692" s="7">
        <v>190</v>
      </c>
      <c r="D692" s="7">
        <v>30.01</v>
      </c>
    </row>
    <row r="693" spans="1:4" x14ac:dyDescent="0.3">
      <c r="A693" s="2" t="s">
        <v>722</v>
      </c>
      <c r="B693" s="7">
        <v>77</v>
      </c>
      <c r="C693" s="7">
        <v>220</v>
      </c>
      <c r="D693" s="7">
        <v>30.02</v>
      </c>
    </row>
    <row r="694" spans="1:4" x14ac:dyDescent="0.3">
      <c r="A694" s="2" t="s">
        <v>723</v>
      </c>
      <c r="B694" s="7">
        <v>72</v>
      </c>
      <c r="C694" s="7">
        <v>200</v>
      </c>
      <c r="D694" s="7">
        <v>30.03</v>
      </c>
    </row>
    <row r="695" spans="1:4" x14ac:dyDescent="0.3">
      <c r="A695" s="2" t="s">
        <v>724</v>
      </c>
      <c r="B695" s="7">
        <v>72</v>
      </c>
      <c r="C695" s="7">
        <v>202</v>
      </c>
      <c r="D695" s="7">
        <v>30.04</v>
      </c>
    </row>
    <row r="696" spans="1:4" x14ac:dyDescent="0.3">
      <c r="A696" s="2" t="s">
        <v>725</v>
      </c>
      <c r="B696" s="7">
        <v>72</v>
      </c>
      <c r="C696" s="7">
        <v>170</v>
      </c>
      <c r="D696" s="7">
        <v>30.06</v>
      </c>
    </row>
    <row r="697" spans="1:4" x14ac:dyDescent="0.3">
      <c r="A697" s="2" t="s">
        <v>726</v>
      </c>
      <c r="B697" s="7">
        <v>73</v>
      </c>
      <c r="C697" s="7">
        <v>200</v>
      </c>
      <c r="D697" s="7">
        <v>30.06</v>
      </c>
    </row>
    <row r="698" spans="1:4" x14ac:dyDescent="0.3">
      <c r="A698" s="2" t="s">
        <v>727</v>
      </c>
      <c r="B698" s="7">
        <v>74</v>
      </c>
      <c r="C698" s="7">
        <v>227</v>
      </c>
      <c r="D698" s="7">
        <v>30.09</v>
      </c>
    </row>
    <row r="699" spans="1:4" x14ac:dyDescent="0.3">
      <c r="A699" s="2" t="s">
        <v>728</v>
      </c>
      <c r="B699" s="7">
        <v>78</v>
      </c>
      <c r="C699" s="7">
        <v>223</v>
      </c>
      <c r="D699" s="7">
        <v>30.14</v>
      </c>
    </row>
    <row r="700" spans="1:4" x14ac:dyDescent="0.3">
      <c r="A700" s="2" t="s">
        <v>729</v>
      </c>
      <c r="B700" s="7">
        <v>76</v>
      </c>
      <c r="C700" s="7">
        <v>230</v>
      </c>
      <c r="D700" s="7">
        <v>30.15</v>
      </c>
    </row>
    <row r="701" spans="1:4" x14ac:dyDescent="0.3">
      <c r="A701" s="2" t="s">
        <v>730</v>
      </c>
      <c r="B701" s="7">
        <v>73</v>
      </c>
      <c r="C701" s="7">
        <v>198</v>
      </c>
      <c r="D701" s="7">
        <v>30.16</v>
      </c>
    </row>
    <row r="702" spans="1:4" x14ac:dyDescent="0.3">
      <c r="A702" s="2" t="s">
        <v>731</v>
      </c>
      <c r="B702" s="7">
        <v>75</v>
      </c>
      <c r="C702" s="7">
        <v>245</v>
      </c>
      <c r="D702" s="7">
        <v>30.17</v>
      </c>
    </row>
    <row r="703" spans="1:4" x14ac:dyDescent="0.3">
      <c r="A703" s="2" t="s">
        <v>732</v>
      </c>
      <c r="B703" s="7">
        <v>77</v>
      </c>
      <c r="C703" s="7">
        <v>210</v>
      </c>
      <c r="D703" s="7">
        <v>30.18</v>
      </c>
    </row>
    <row r="704" spans="1:4" x14ac:dyDescent="0.3">
      <c r="A704" s="2" t="s">
        <v>733</v>
      </c>
      <c r="B704" s="7">
        <v>74</v>
      </c>
      <c r="C704" s="7">
        <v>220</v>
      </c>
      <c r="D704" s="7">
        <v>30.19</v>
      </c>
    </row>
    <row r="705" spans="1:4" x14ac:dyDescent="0.3">
      <c r="A705" s="2" t="s">
        <v>734</v>
      </c>
      <c r="B705" s="7">
        <v>76</v>
      </c>
      <c r="C705" s="7">
        <v>231</v>
      </c>
      <c r="D705" s="7">
        <v>30.19</v>
      </c>
    </row>
    <row r="706" spans="1:4" x14ac:dyDescent="0.3">
      <c r="A706" s="2" t="s">
        <v>735</v>
      </c>
      <c r="B706" s="7">
        <v>67</v>
      </c>
      <c r="C706" s="7">
        <v>180</v>
      </c>
      <c r="D706" s="7">
        <v>30.21</v>
      </c>
    </row>
    <row r="707" spans="1:4" x14ac:dyDescent="0.3">
      <c r="A707" s="2" t="s">
        <v>736</v>
      </c>
      <c r="B707" s="7">
        <v>72</v>
      </c>
      <c r="C707" s="7">
        <v>203</v>
      </c>
      <c r="D707" s="7">
        <v>30.21</v>
      </c>
    </row>
    <row r="708" spans="1:4" x14ac:dyDescent="0.3">
      <c r="A708" s="2" t="s">
        <v>737</v>
      </c>
      <c r="B708" s="7">
        <v>75</v>
      </c>
      <c r="C708" s="7">
        <v>230</v>
      </c>
      <c r="D708" s="7">
        <v>30.22</v>
      </c>
    </row>
    <row r="709" spans="1:4" x14ac:dyDescent="0.3">
      <c r="A709" s="2" t="s">
        <v>738</v>
      </c>
      <c r="B709" s="7">
        <v>70</v>
      </c>
      <c r="C709" s="7">
        <v>180</v>
      </c>
      <c r="D709" s="7">
        <v>30.23</v>
      </c>
    </row>
    <row r="710" spans="1:4" x14ac:dyDescent="0.3">
      <c r="A710" s="2" t="s">
        <v>739</v>
      </c>
      <c r="B710" s="7">
        <v>74</v>
      </c>
      <c r="C710" s="7">
        <v>220</v>
      </c>
      <c r="D710" s="7">
        <v>30.25</v>
      </c>
    </row>
    <row r="711" spans="1:4" x14ac:dyDescent="0.3">
      <c r="A711" s="2" t="s">
        <v>740</v>
      </c>
      <c r="B711" s="7">
        <v>73</v>
      </c>
      <c r="C711" s="7">
        <v>196</v>
      </c>
      <c r="D711" s="7">
        <v>30.26</v>
      </c>
    </row>
    <row r="712" spans="1:4" x14ac:dyDescent="0.3">
      <c r="A712" s="2" t="s">
        <v>741</v>
      </c>
      <c r="B712" s="7">
        <v>74</v>
      </c>
      <c r="C712" s="7">
        <v>195</v>
      </c>
      <c r="D712" s="7">
        <v>30.29</v>
      </c>
    </row>
    <row r="713" spans="1:4" x14ac:dyDescent="0.3">
      <c r="A713" s="2" t="s">
        <v>742</v>
      </c>
      <c r="B713" s="7">
        <v>76</v>
      </c>
      <c r="C713" s="7">
        <v>210</v>
      </c>
      <c r="D713" s="7">
        <v>30.29</v>
      </c>
    </row>
    <row r="714" spans="1:4" x14ac:dyDescent="0.3">
      <c r="A714" s="2" t="s">
        <v>743</v>
      </c>
      <c r="B714" s="7">
        <v>77</v>
      </c>
      <c r="C714" s="7">
        <v>210</v>
      </c>
      <c r="D714" s="7">
        <v>30.3</v>
      </c>
    </row>
    <row r="715" spans="1:4" x14ac:dyDescent="0.3">
      <c r="A715" s="2" t="s">
        <v>744</v>
      </c>
      <c r="B715" s="7">
        <v>74</v>
      </c>
      <c r="C715" s="7">
        <v>190</v>
      </c>
      <c r="D715" s="7">
        <v>30.35</v>
      </c>
    </row>
    <row r="716" spans="1:4" x14ac:dyDescent="0.3">
      <c r="A716" s="2" t="s">
        <v>745</v>
      </c>
      <c r="B716" s="7">
        <v>75</v>
      </c>
      <c r="C716" s="7">
        <v>210</v>
      </c>
      <c r="D716" s="7">
        <v>30.35</v>
      </c>
    </row>
    <row r="717" spans="1:4" x14ac:dyDescent="0.3">
      <c r="A717" s="2" t="s">
        <v>746</v>
      </c>
      <c r="B717" s="7">
        <v>73</v>
      </c>
      <c r="C717" s="7">
        <v>190</v>
      </c>
      <c r="D717" s="7">
        <v>30.36</v>
      </c>
    </row>
    <row r="718" spans="1:4" x14ac:dyDescent="0.3">
      <c r="A718" s="2" t="s">
        <v>747</v>
      </c>
      <c r="B718" s="7">
        <v>76</v>
      </c>
      <c r="C718" s="7">
        <v>223</v>
      </c>
      <c r="D718" s="7">
        <v>30.39</v>
      </c>
    </row>
    <row r="719" spans="1:4" x14ac:dyDescent="0.3">
      <c r="A719" s="2" t="s">
        <v>748</v>
      </c>
      <c r="B719" s="7">
        <v>73</v>
      </c>
      <c r="C719" s="7">
        <v>177</v>
      </c>
      <c r="D719" s="7">
        <v>30.42</v>
      </c>
    </row>
    <row r="720" spans="1:4" x14ac:dyDescent="0.3">
      <c r="A720" s="2" t="s">
        <v>749</v>
      </c>
      <c r="B720" s="7">
        <v>74</v>
      </c>
      <c r="C720" s="7">
        <v>220</v>
      </c>
      <c r="D720" s="7">
        <v>30.43</v>
      </c>
    </row>
    <row r="721" spans="1:4" x14ac:dyDescent="0.3">
      <c r="A721" s="2" t="s">
        <v>750</v>
      </c>
      <c r="B721" s="7">
        <v>74</v>
      </c>
      <c r="C721" s="7">
        <v>220</v>
      </c>
      <c r="D721" s="7">
        <v>30.46</v>
      </c>
    </row>
    <row r="722" spans="1:4" x14ac:dyDescent="0.3">
      <c r="A722" s="2" t="s">
        <v>751</v>
      </c>
      <c r="B722" s="7">
        <v>78</v>
      </c>
      <c r="C722" s="7">
        <v>228</v>
      </c>
      <c r="D722" s="7">
        <v>30.46</v>
      </c>
    </row>
    <row r="723" spans="1:4" x14ac:dyDescent="0.3">
      <c r="A723" s="2" t="s">
        <v>752</v>
      </c>
      <c r="B723" s="7">
        <v>72</v>
      </c>
      <c r="C723" s="7">
        <v>210</v>
      </c>
      <c r="D723" s="7">
        <v>30.48</v>
      </c>
    </row>
    <row r="724" spans="1:4" x14ac:dyDescent="0.3">
      <c r="A724" s="2" t="s">
        <v>753</v>
      </c>
      <c r="B724" s="7">
        <v>73</v>
      </c>
      <c r="C724" s="7">
        <v>195</v>
      </c>
      <c r="D724" s="7">
        <v>30.5</v>
      </c>
    </row>
    <row r="725" spans="1:4" x14ac:dyDescent="0.3">
      <c r="A725" s="2" t="s">
        <v>754</v>
      </c>
      <c r="B725" s="7">
        <v>72</v>
      </c>
      <c r="C725" s="7">
        <v>167</v>
      </c>
      <c r="D725" s="7">
        <v>30.51</v>
      </c>
    </row>
    <row r="726" spans="1:4" x14ac:dyDescent="0.3">
      <c r="A726" s="2" t="s">
        <v>755</v>
      </c>
      <c r="B726" s="7">
        <v>70</v>
      </c>
      <c r="C726" s="7">
        <v>185</v>
      </c>
      <c r="D726" s="7">
        <v>30.51</v>
      </c>
    </row>
    <row r="727" spans="1:4" x14ac:dyDescent="0.3">
      <c r="A727" s="2" t="s">
        <v>756</v>
      </c>
      <c r="B727" s="7">
        <v>72</v>
      </c>
      <c r="C727" s="7">
        <v>200</v>
      </c>
      <c r="D727" s="7">
        <v>30.52</v>
      </c>
    </row>
    <row r="728" spans="1:4" x14ac:dyDescent="0.3">
      <c r="A728" s="2" t="s">
        <v>757</v>
      </c>
      <c r="B728" s="7">
        <v>77</v>
      </c>
      <c r="C728" s="7">
        <v>200</v>
      </c>
      <c r="D728" s="7">
        <v>30.52</v>
      </c>
    </row>
    <row r="729" spans="1:4" x14ac:dyDescent="0.3">
      <c r="A729" s="2" t="s">
        <v>758</v>
      </c>
      <c r="B729" s="7">
        <v>71</v>
      </c>
      <c r="C729" s="7">
        <v>185</v>
      </c>
      <c r="D729" s="7">
        <v>30.55</v>
      </c>
    </row>
    <row r="730" spans="1:4" x14ac:dyDescent="0.3">
      <c r="A730" s="2" t="s">
        <v>759</v>
      </c>
      <c r="B730" s="7">
        <v>72</v>
      </c>
      <c r="C730" s="7">
        <v>195</v>
      </c>
      <c r="D730" s="7">
        <v>30.55</v>
      </c>
    </row>
    <row r="731" spans="1:4" x14ac:dyDescent="0.3">
      <c r="A731" s="2" t="s">
        <v>760</v>
      </c>
      <c r="B731" s="7">
        <v>75</v>
      </c>
      <c r="C731" s="7">
        <v>208</v>
      </c>
      <c r="D731" s="7">
        <v>30.57</v>
      </c>
    </row>
    <row r="732" spans="1:4" x14ac:dyDescent="0.3">
      <c r="A732" s="2" t="s">
        <v>761</v>
      </c>
      <c r="B732" s="7">
        <v>73</v>
      </c>
      <c r="C732" s="7">
        <v>225</v>
      </c>
      <c r="D732" s="7">
        <v>30.57</v>
      </c>
    </row>
    <row r="733" spans="1:4" x14ac:dyDescent="0.3">
      <c r="A733" s="2" t="s">
        <v>762</v>
      </c>
      <c r="B733" s="7">
        <v>77</v>
      </c>
      <c r="C733" s="7">
        <v>240</v>
      </c>
      <c r="D733" s="7">
        <v>30.57</v>
      </c>
    </row>
    <row r="734" spans="1:4" x14ac:dyDescent="0.3">
      <c r="A734" s="2" t="s">
        <v>763</v>
      </c>
      <c r="B734" s="7">
        <v>74</v>
      </c>
      <c r="C734" s="7">
        <v>205</v>
      </c>
      <c r="D734" s="7">
        <v>30.6</v>
      </c>
    </row>
    <row r="735" spans="1:4" x14ac:dyDescent="0.3">
      <c r="A735" s="2" t="s">
        <v>764</v>
      </c>
      <c r="B735" s="7">
        <v>72</v>
      </c>
      <c r="C735" s="7">
        <v>185</v>
      </c>
      <c r="D735" s="7">
        <v>30.67</v>
      </c>
    </row>
    <row r="736" spans="1:4" x14ac:dyDescent="0.3">
      <c r="A736" s="2" t="s">
        <v>765</v>
      </c>
      <c r="B736" s="7">
        <v>71</v>
      </c>
      <c r="C736" s="7">
        <v>209</v>
      </c>
      <c r="D736" s="7">
        <v>30.67</v>
      </c>
    </row>
    <row r="737" spans="1:4" x14ac:dyDescent="0.3">
      <c r="A737" s="2" t="s">
        <v>766</v>
      </c>
      <c r="B737" s="7">
        <v>70</v>
      </c>
      <c r="C737" s="7">
        <v>195</v>
      </c>
      <c r="D737" s="7">
        <v>30.69</v>
      </c>
    </row>
    <row r="738" spans="1:4" x14ac:dyDescent="0.3">
      <c r="A738" s="2" t="s">
        <v>767</v>
      </c>
      <c r="B738" s="7">
        <v>74</v>
      </c>
      <c r="C738" s="7">
        <v>240</v>
      </c>
      <c r="D738" s="7">
        <v>30.69</v>
      </c>
    </row>
    <row r="739" spans="1:4" x14ac:dyDescent="0.3">
      <c r="A739" s="2" t="s">
        <v>768</v>
      </c>
      <c r="B739" s="7">
        <v>72</v>
      </c>
      <c r="C739" s="7">
        <v>200</v>
      </c>
      <c r="D739" s="7">
        <v>30.73</v>
      </c>
    </row>
    <row r="740" spans="1:4" x14ac:dyDescent="0.3">
      <c r="A740" s="2" t="s">
        <v>769</v>
      </c>
      <c r="B740" s="7">
        <v>71</v>
      </c>
      <c r="C740" s="7">
        <v>198</v>
      </c>
      <c r="D740" s="7">
        <v>30.74</v>
      </c>
    </row>
    <row r="741" spans="1:4" x14ac:dyDescent="0.3">
      <c r="A741" s="2" t="s">
        <v>770</v>
      </c>
      <c r="B741" s="7">
        <v>69</v>
      </c>
      <c r="C741" s="7">
        <v>209</v>
      </c>
      <c r="D741" s="7">
        <v>30.77</v>
      </c>
    </row>
    <row r="742" spans="1:4" x14ac:dyDescent="0.3">
      <c r="A742" s="2" t="s">
        <v>771</v>
      </c>
      <c r="B742" s="7">
        <v>72</v>
      </c>
      <c r="C742" s="7">
        <v>210</v>
      </c>
      <c r="D742" s="7">
        <v>30.78</v>
      </c>
    </row>
    <row r="743" spans="1:4" x14ac:dyDescent="0.3">
      <c r="A743" s="2" t="s">
        <v>772</v>
      </c>
      <c r="B743" s="7">
        <v>71</v>
      </c>
      <c r="C743" s="7">
        <v>190</v>
      </c>
      <c r="D743" s="7">
        <v>30.79</v>
      </c>
    </row>
    <row r="744" spans="1:4" x14ac:dyDescent="0.3">
      <c r="A744" s="2" t="s">
        <v>773</v>
      </c>
      <c r="B744" s="7">
        <v>72</v>
      </c>
      <c r="C744" s="7">
        <v>197</v>
      </c>
      <c r="D744" s="7">
        <v>30.8</v>
      </c>
    </row>
    <row r="745" spans="1:4" x14ac:dyDescent="0.3">
      <c r="A745" s="2" t="s">
        <v>774</v>
      </c>
      <c r="B745" s="7">
        <v>76</v>
      </c>
      <c r="C745" s="7">
        <v>231</v>
      </c>
      <c r="D745" s="7">
        <v>30.8</v>
      </c>
    </row>
    <row r="746" spans="1:4" x14ac:dyDescent="0.3">
      <c r="A746" s="2" t="s">
        <v>775</v>
      </c>
      <c r="B746" s="7">
        <v>72</v>
      </c>
      <c r="C746" s="7">
        <v>204</v>
      </c>
      <c r="D746" s="7">
        <v>30.82</v>
      </c>
    </row>
    <row r="747" spans="1:4" x14ac:dyDescent="0.3">
      <c r="A747" s="2" t="s">
        <v>776</v>
      </c>
      <c r="B747" s="7">
        <v>71</v>
      </c>
      <c r="C747" s="7">
        <v>180</v>
      </c>
      <c r="D747" s="7">
        <v>30.84</v>
      </c>
    </row>
    <row r="748" spans="1:4" x14ac:dyDescent="0.3">
      <c r="A748" s="2" t="s">
        <v>777</v>
      </c>
      <c r="B748" s="7">
        <v>76</v>
      </c>
      <c r="C748" s="7">
        <v>240</v>
      </c>
      <c r="D748" s="7">
        <v>30.88</v>
      </c>
    </row>
    <row r="749" spans="1:4" x14ac:dyDescent="0.3">
      <c r="A749" s="2" t="s">
        <v>778</v>
      </c>
      <c r="B749" s="7">
        <v>73</v>
      </c>
      <c r="C749" s="7">
        <v>210</v>
      </c>
      <c r="D749" s="7">
        <v>30.89</v>
      </c>
    </row>
    <row r="750" spans="1:4" x14ac:dyDescent="0.3">
      <c r="A750" s="2" t="s">
        <v>779</v>
      </c>
      <c r="B750" s="7">
        <v>72</v>
      </c>
      <c r="C750" s="7">
        <v>185</v>
      </c>
      <c r="D750" s="7">
        <v>30.9</v>
      </c>
    </row>
    <row r="751" spans="1:4" x14ac:dyDescent="0.3">
      <c r="A751" s="2" t="s">
        <v>780</v>
      </c>
      <c r="B751" s="7">
        <v>71</v>
      </c>
      <c r="C751" s="7">
        <v>160</v>
      </c>
      <c r="D751" s="7">
        <v>30.94</v>
      </c>
    </row>
    <row r="752" spans="1:4" x14ac:dyDescent="0.3">
      <c r="A752" s="2" t="s">
        <v>781</v>
      </c>
      <c r="B752" s="7">
        <v>72</v>
      </c>
      <c r="C752" s="7">
        <v>188</v>
      </c>
      <c r="D752" s="7">
        <v>30.95</v>
      </c>
    </row>
    <row r="753" spans="1:4" x14ac:dyDescent="0.3">
      <c r="A753" s="2" t="s">
        <v>782</v>
      </c>
      <c r="B753" s="7">
        <v>74</v>
      </c>
      <c r="C753" s="7">
        <v>190</v>
      </c>
      <c r="D753" s="7">
        <v>30.95</v>
      </c>
    </row>
    <row r="754" spans="1:4" x14ac:dyDescent="0.3">
      <c r="A754" s="2" t="s">
        <v>783</v>
      </c>
      <c r="B754" s="7">
        <v>73</v>
      </c>
      <c r="C754" s="7">
        <v>200</v>
      </c>
      <c r="D754" s="7">
        <v>30.95</v>
      </c>
    </row>
    <row r="755" spans="1:4" x14ac:dyDescent="0.3">
      <c r="A755" s="2" t="s">
        <v>784</v>
      </c>
      <c r="B755" s="7">
        <v>71</v>
      </c>
      <c r="C755" s="7">
        <v>190</v>
      </c>
      <c r="D755" s="7">
        <v>30.96</v>
      </c>
    </row>
    <row r="756" spans="1:4" x14ac:dyDescent="0.3">
      <c r="A756" s="2" t="s">
        <v>785</v>
      </c>
      <c r="B756" s="7">
        <v>70</v>
      </c>
      <c r="C756" s="7">
        <v>180</v>
      </c>
      <c r="D756" s="7">
        <v>30.98</v>
      </c>
    </row>
    <row r="757" spans="1:4" x14ac:dyDescent="0.3">
      <c r="A757" s="2" t="s">
        <v>786</v>
      </c>
      <c r="B757" s="7">
        <v>75</v>
      </c>
      <c r="C757" s="7">
        <v>215</v>
      </c>
      <c r="D757" s="7">
        <v>30.98</v>
      </c>
    </row>
    <row r="758" spans="1:4" x14ac:dyDescent="0.3">
      <c r="A758" s="2" t="s">
        <v>787</v>
      </c>
      <c r="B758" s="7">
        <v>74</v>
      </c>
      <c r="C758" s="7">
        <v>215</v>
      </c>
      <c r="D758" s="7">
        <v>30.99</v>
      </c>
    </row>
    <row r="759" spans="1:4" x14ac:dyDescent="0.3">
      <c r="A759" s="2" t="s">
        <v>788</v>
      </c>
      <c r="B759" s="7">
        <v>74</v>
      </c>
      <c r="C759" s="7">
        <v>220</v>
      </c>
      <c r="D759" s="7">
        <v>30.99</v>
      </c>
    </row>
    <row r="760" spans="1:4" x14ac:dyDescent="0.3">
      <c r="A760" s="2" t="s">
        <v>789</v>
      </c>
      <c r="B760" s="7">
        <v>75</v>
      </c>
      <c r="C760" s="7">
        <v>235</v>
      </c>
      <c r="D760" s="7">
        <v>31</v>
      </c>
    </row>
    <row r="761" spans="1:4" x14ac:dyDescent="0.3">
      <c r="A761" s="2" t="s">
        <v>790</v>
      </c>
      <c r="B761" s="7">
        <v>75</v>
      </c>
      <c r="C761" s="7">
        <v>190</v>
      </c>
      <c r="D761" s="7">
        <v>31.01</v>
      </c>
    </row>
    <row r="762" spans="1:4" x14ac:dyDescent="0.3">
      <c r="A762" s="2" t="s">
        <v>791</v>
      </c>
      <c r="B762" s="7">
        <v>80</v>
      </c>
      <c r="C762" s="7">
        <v>240</v>
      </c>
      <c r="D762" s="7">
        <v>31.02</v>
      </c>
    </row>
    <row r="763" spans="1:4" x14ac:dyDescent="0.3">
      <c r="A763" s="2" t="s">
        <v>792</v>
      </c>
      <c r="B763" s="7">
        <v>72</v>
      </c>
      <c r="C763" s="7">
        <v>180</v>
      </c>
      <c r="D763" s="7">
        <v>31.03</v>
      </c>
    </row>
    <row r="764" spans="1:4" x14ac:dyDescent="0.3">
      <c r="A764" s="2" t="s">
        <v>793</v>
      </c>
      <c r="B764" s="7">
        <v>74</v>
      </c>
      <c r="C764" s="7">
        <v>210</v>
      </c>
      <c r="D764" s="7">
        <v>31.04</v>
      </c>
    </row>
    <row r="765" spans="1:4" x14ac:dyDescent="0.3">
      <c r="A765" s="2" t="s">
        <v>794</v>
      </c>
      <c r="B765" s="7">
        <v>73</v>
      </c>
      <c r="C765" s="7">
        <v>220</v>
      </c>
      <c r="D765" s="7">
        <v>31.05</v>
      </c>
    </row>
    <row r="766" spans="1:4" x14ac:dyDescent="0.3">
      <c r="A766" s="2" t="s">
        <v>795</v>
      </c>
      <c r="B766" s="7">
        <v>75</v>
      </c>
      <c r="C766" s="7">
        <v>220</v>
      </c>
      <c r="D766" s="7">
        <v>31.06</v>
      </c>
    </row>
    <row r="767" spans="1:4" x14ac:dyDescent="0.3">
      <c r="A767" s="2" t="s">
        <v>796</v>
      </c>
      <c r="B767" s="7">
        <v>73</v>
      </c>
      <c r="C767" s="7">
        <v>185</v>
      </c>
      <c r="D767" s="7">
        <v>31.14</v>
      </c>
    </row>
    <row r="768" spans="1:4" x14ac:dyDescent="0.3">
      <c r="A768" s="2" t="s">
        <v>797</v>
      </c>
      <c r="B768" s="7">
        <v>77</v>
      </c>
      <c r="C768" s="7">
        <v>241</v>
      </c>
      <c r="D768" s="7">
        <v>31.14</v>
      </c>
    </row>
    <row r="769" spans="1:4" x14ac:dyDescent="0.3">
      <c r="A769" s="2" t="s">
        <v>798</v>
      </c>
      <c r="B769" s="7">
        <v>73</v>
      </c>
      <c r="C769" s="7">
        <v>180</v>
      </c>
      <c r="D769" s="7">
        <v>31.15</v>
      </c>
    </row>
    <row r="770" spans="1:4" x14ac:dyDescent="0.3">
      <c r="A770" s="2" t="s">
        <v>799</v>
      </c>
      <c r="B770" s="7">
        <v>73</v>
      </c>
      <c r="C770" s="7">
        <v>190</v>
      </c>
      <c r="D770" s="7">
        <v>31.15</v>
      </c>
    </row>
    <row r="771" spans="1:4" x14ac:dyDescent="0.3">
      <c r="A771" s="2" t="s">
        <v>800</v>
      </c>
      <c r="B771" s="7">
        <v>74</v>
      </c>
      <c r="C771" s="7">
        <v>234</v>
      </c>
      <c r="D771" s="7">
        <v>31.15</v>
      </c>
    </row>
    <row r="772" spans="1:4" x14ac:dyDescent="0.3">
      <c r="A772" s="2" t="s">
        <v>801</v>
      </c>
      <c r="B772" s="7">
        <v>74</v>
      </c>
      <c r="C772" s="7">
        <v>230</v>
      </c>
      <c r="D772" s="7">
        <v>31.17</v>
      </c>
    </row>
    <row r="773" spans="1:4" x14ac:dyDescent="0.3">
      <c r="A773" s="2" t="s">
        <v>802</v>
      </c>
      <c r="B773" s="7">
        <v>78</v>
      </c>
      <c r="C773" s="7">
        <v>249</v>
      </c>
      <c r="D773" s="7">
        <v>31.17</v>
      </c>
    </row>
    <row r="774" spans="1:4" x14ac:dyDescent="0.3">
      <c r="A774" s="2" t="s">
        <v>803</v>
      </c>
      <c r="B774" s="7">
        <v>73</v>
      </c>
      <c r="C774" s="7">
        <v>194</v>
      </c>
      <c r="D774" s="7">
        <v>31.18</v>
      </c>
    </row>
    <row r="775" spans="1:4" x14ac:dyDescent="0.3">
      <c r="A775" s="2" t="s">
        <v>804</v>
      </c>
      <c r="B775" s="7">
        <v>75</v>
      </c>
      <c r="C775" s="7">
        <v>195</v>
      </c>
      <c r="D775" s="7">
        <v>31.2</v>
      </c>
    </row>
    <row r="776" spans="1:4" x14ac:dyDescent="0.3">
      <c r="A776" s="2" t="s">
        <v>805</v>
      </c>
      <c r="B776" s="7">
        <v>73</v>
      </c>
      <c r="C776" s="7">
        <v>190</v>
      </c>
      <c r="D776" s="7">
        <v>31.21</v>
      </c>
    </row>
    <row r="777" spans="1:4" x14ac:dyDescent="0.3">
      <c r="A777" s="2" t="s">
        <v>806</v>
      </c>
      <c r="B777" s="7">
        <v>72</v>
      </c>
      <c r="C777" s="7">
        <v>201</v>
      </c>
      <c r="D777" s="7">
        <v>31.24</v>
      </c>
    </row>
    <row r="778" spans="1:4" x14ac:dyDescent="0.3">
      <c r="A778" s="2" t="s">
        <v>807</v>
      </c>
      <c r="B778" s="7">
        <v>75</v>
      </c>
      <c r="C778" s="7">
        <v>195</v>
      </c>
      <c r="D778" s="7">
        <v>31.28</v>
      </c>
    </row>
    <row r="779" spans="1:4" x14ac:dyDescent="0.3">
      <c r="A779" s="2" t="s">
        <v>808</v>
      </c>
      <c r="B779" s="7">
        <v>73</v>
      </c>
      <c r="C779" s="7">
        <v>200</v>
      </c>
      <c r="D779" s="7">
        <v>31.28</v>
      </c>
    </row>
    <row r="780" spans="1:4" x14ac:dyDescent="0.3">
      <c r="A780" s="2" t="s">
        <v>809</v>
      </c>
      <c r="B780" s="7">
        <v>73</v>
      </c>
      <c r="C780" s="7">
        <v>200</v>
      </c>
      <c r="D780" s="7">
        <v>31.28</v>
      </c>
    </row>
    <row r="781" spans="1:4" x14ac:dyDescent="0.3">
      <c r="A781" s="2" t="s">
        <v>810</v>
      </c>
      <c r="B781" s="7">
        <v>76</v>
      </c>
      <c r="C781" s="7">
        <v>200</v>
      </c>
      <c r="D781" s="7">
        <v>31.28</v>
      </c>
    </row>
    <row r="782" spans="1:4" x14ac:dyDescent="0.3">
      <c r="A782" s="2" t="s">
        <v>811</v>
      </c>
      <c r="B782" s="7">
        <v>76</v>
      </c>
      <c r="C782" s="7">
        <v>230</v>
      </c>
      <c r="D782" s="7">
        <v>31.28</v>
      </c>
    </row>
    <row r="783" spans="1:4" x14ac:dyDescent="0.3">
      <c r="A783" s="2" t="s">
        <v>812</v>
      </c>
      <c r="B783" s="7">
        <v>73</v>
      </c>
      <c r="C783" s="7">
        <v>170</v>
      </c>
      <c r="D783" s="7">
        <v>31.29</v>
      </c>
    </row>
    <row r="784" spans="1:4" x14ac:dyDescent="0.3">
      <c r="A784" s="2" t="s">
        <v>813</v>
      </c>
      <c r="B784" s="7">
        <v>70</v>
      </c>
      <c r="C784" s="7">
        <v>170</v>
      </c>
      <c r="D784" s="7">
        <v>31.33</v>
      </c>
    </row>
    <row r="785" spans="1:4" x14ac:dyDescent="0.3">
      <c r="A785" s="2" t="s">
        <v>814</v>
      </c>
      <c r="B785" s="7">
        <v>70</v>
      </c>
      <c r="C785" s="7">
        <v>185</v>
      </c>
      <c r="D785" s="7">
        <v>31.35</v>
      </c>
    </row>
    <row r="786" spans="1:4" x14ac:dyDescent="0.3">
      <c r="A786" s="2" t="s">
        <v>815</v>
      </c>
      <c r="B786" s="7">
        <v>75</v>
      </c>
      <c r="C786" s="7">
        <v>240</v>
      </c>
      <c r="D786" s="7">
        <v>31.36</v>
      </c>
    </row>
    <row r="787" spans="1:4" x14ac:dyDescent="0.3">
      <c r="A787" s="2" t="s">
        <v>816</v>
      </c>
      <c r="B787" s="7">
        <v>72</v>
      </c>
      <c r="C787" s="7">
        <v>180</v>
      </c>
      <c r="D787" s="7">
        <v>31.37</v>
      </c>
    </row>
    <row r="788" spans="1:4" x14ac:dyDescent="0.3">
      <c r="A788" s="2" t="s">
        <v>817</v>
      </c>
      <c r="B788" s="7">
        <v>70</v>
      </c>
      <c r="C788" s="7">
        <v>190</v>
      </c>
      <c r="D788" s="7">
        <v>31.39</v>
      </c>
    </row>
    <row r="789" spans="1:4" x14ac:dyDescent="0.3">
      <c r="A789" s="2" t="s">
        <v>818</v>
      </c>
      <c r="B789" s="7">
        <v>74</v>
      </c>
      <c r="C789" s="7">
        <v>170</v>
      </c>
      <c r="D789" s="7">
        <v>31.41</v>
      </c>
    </row>
    <row r="790" spans="1:4" x14ac:dyDescent="0.3">
      <c r="A790" s="2" t="s">
        <v>819</v>
      </c>
      <c r="B790" s="7">
        <v>73</v>
      </c>
      <c r="C790" s="7">
        <v>204</v>
      </c>
      <c r="D790" s="7">
        <v>31.42</v>
      </c>
    </row>
    <row r="791" spans="1:4" x14ac:dyDescent="0.3">
      <c r="A791" s="2" t="s">
        <v>820</v>
      </c>
      <c r="B791" s="7">
        <v>76</v>
      </c>
      <c r="C791" s="7">
        <v>213</v>
      </c>
      <c r="D791" s="7">
        <v>31.44</v>
      </c>
    </row>
    <row r="792" spans="1:4" x14ac:dyDescent="0.3">
      <c r="A792" s="2" t="s">
        <v>821</v>
      </c>
      <c r="B792" s="7">
        <v>70</v>
      </c>
      <c r="C792" s="7">
        <v>192</v>
      </c>
      <c r="D792" s="7">
        <v>31.45</v>
      </c>
    </row>
    <row r="793" spans="1:4" x14ac:dyDescent="0.3">
      <c r="A793" s="2" t="s">
        <v>822</v>
      </c>
      <c r="B793" s="7">
        <v>71</v>
      </c>
      <c r="C793" s="7">
        <v>190</v>
      </c>
      <c r="D793" s="7">
        <v>31.47</v>
      </c>
    </row>
    <row r="794" spans="1:4" x14ac:dyDescent="0.3">
      <c r="A794" s="2" t="s">
        <v>823</v>
      </c>
      <c r="B794" s="7">
        <v>77</v>
      </c>
      <c r="C794" s="7">
        <v>245</v>
      </c>
      <c r="D794" s="7">
        <v>31.48</v>
      </c>
    </row>
    <row r="795" spans="1:4" x14ac:dyDescent="0.3">
      <c r="A795" s="2" t="s">
        <v>824</v>
      </c>
      <c r="B795" s="7">
        <v>74</v>
      </c>
      <c r="C795" s="7">
        <v>220</v>
      </c>
      <c r="D795" s="7">
        <v>31.49</v>
      </c>
    </row>
    <row r="796" spans="1:4" x14ac:dyDescent="0.3">
      <c r="A796" s="2" t="s">
        <v>825</v>
      </c>
      <c r="B796" s="7">
        <v>74</v>
      </c>
      <c r="C796" s="7">
        <v>210</v>
      </c>
      <c r="D796" s="7">
        <v>31.51</v>
      </c>
    </row>
    <row r="797" spans="1:4" x14ac:dyDescent="0.3">
      <c r="A797" s="2" t="s">
        <v>826</v>
      </c>
      <c r="B797" s="7">
        <v>73</v>
      </c>
      <c r="C797" s="7">
        <v>190</v>
      </c>
      <c r="D797" s="7">
        <v>31.56</v>
      </c>
    </row>
    <row r="798" spans="1:4" x14ac:dyDescent="0.3">
      <c r="A798" s="2" t="s">
        <v>827</v>
      </c>
      <c r="B798" s="7">
        <v>73</v>
      </c>
      <c r="C798" s="7">
        <v>200</v>
      </c>
      <c r="D798" s="7">
        <v>31.56</v>
      </c>
    </row>
    <row r="799" spans="1:4" x14ac:dyDescent="0.3">
      <c r="A799" s="2" t="s">
        <v>828</v>
      </c>
      <c r="B799" s="7">
        <v>76</v>
      </c>
      <c r="C799" s="7">
        <v>220</v>
      </c>
      <c r="D799" s="7">
        <v>31.56</v>
      </c>
    </row>
    <row r="800" spans="1:4" x14ac:dyDescent="0.3">
      <c r="A800" s="2" t="s">
        <v>829</v>
      </c>
      <c r="B800" s="7">
        <v>75</v>
      </c>
      <c r="C800" s="7">
        <v>208</v>
      </c>
      <c r="D800" s="7">
        <v>31.57</v>
      </c>
    </row>
    <row r="801" spans="1:4" x14ac:dyDescent="0.3">
      <c r="A801" s="2" t="s">
        <v>830</v>
      </c>
      <c r="B801" s="7">
        <v>72</v>
      </c>
      <c r="C801" s="7">
        <v>180</v>
      </c>
      <c r="D801" s="7">
        <v>31.58</v>
      </c>
    </row>
    <row r="802" spans="1:4" x14ac:dyDescent="0.3">
      <c r="A802" s="2" t="s">
        <v>831</v>
      </c>
      <c r="B802" s="7">
        <v>75</v>
      </c>
      <c r="C802" s="7">
        <v>210</v>
      </c>
      <c r="D802" s="7">
        <v>31.59</v>
      </c>
    </row>
    <row r="803" spans="1:4" x14ac:dyDescent="0.3">
      <c r="A803" s="2" t="s">
        <v>832</v>
      </c>
      <c r="B803" s="7">
        <v>73</v>
      </c>
      <c r="C803" s="7">
        <v>211</v>
      </c>
      <c r="D803" s="7">
        <v>31.59</v>
      </c>
    </row>
    <row r="804" spans="1:4" x14ac:dyDescent="0.3">
      <c r="A804" s="2" t="s">
        <v>833</v>
      </c>
      <c r="B804" s="7">
        <v>77</v>
      </c>
      <c r="C804" s="7">
        <v>250</v>
      </c>
      <c r="D804" s="7">
        <v>31.59</v>
      </c>
    </row>
    <row r="805" spans="1:4" x14ac:dyDescent="0.3">
      <c r="A805" s="2" t="s">
        <v>834</v>
      </c>
      <c r="B805" s="7">
        <v>73</v>
      </c>
      <c r="C805" s="7">
        <v>170</v>
      </c>
      <c r="D805" s="7">
        <v>31.61</v>
      </c>
    </row>
    <row r="806" spans="1:4" x14ac:dyDescent="0.3">
      <c r="A806" s="2" t="s">
        <v>835</v>
      </c>
      <c r="B806" s="7">
        <v>74</v>
      </c>
      <c r="C806" s="7">
        <v>211</v>
      </c>
      <c r="D806" s="7">
        <v>31.62</v>
      </c>
    </row>
    <row r="807" spans="1:4" x14ac:dyDescent="0.3">
      <c r="A807" s="2" t="s">
        <v>836</v>
      </c>
      <c r="B807" s="7">
        <v>73</v>
      </c>
      <c r="C807" s="7">
        <v>164</v>
      </c>
      <c r="D807" s="7">
        <v>31.63</v>
      </c>
    </row>
    <row r="808" spans="1:4" x14ac:dyDescent="0.3">
      <c r="A808" s="2" t="s">
        <v>837</v>
      </c>
      <c r="B808" s="7">
        <v>74</v>
      </c>
      <c r="C808" s="7">
        <v>230</v>
      </c>
      <c r="D808" s="7">
        <v>31.68</v>
      </c>
    </row>
    <row r="809" spans="1:4" x14ac:dyDescent="0.3">
      <c r="A809" s="2" t="s">
        <v>838</v>
      </c>
      <c r="B809" s="7">
        <v>76</v>
      </c>
      <c r="C809" s="7">
        <v>240</v>
      </c>
      <c r="D809" s="7">
        <v>31.72</v>
      </c>
    </row>
    <row r="810" spans="1:4" x14ac:dyDescent="0.3">
      <c r="A810" s="2" t="s">
        <v>839</v>
      </c>
      <c r="B810" s="7">
        <v>74</v>
      </c>
      <c r="C810" s="7">
        <v>220</v>
      </c>
      <c r="D810" s="7">
        <v>31.74</v>
      </c>
    </row>
    <row r="811" spans="1:4" x14ac:dyDescent="0.3">
      <c r="A811" s="2" t="s">
        <v>840</v>
      </c>
      <c r="B811" s="7">
        <v>73</v>
      </c>
      <c r="C811" s="7">
        <v>200</v>
      </c>
      <c r="D811" s="7">
        <v>31.78</v>
      </c>
    </row>
    <row r="812" spans="1:4" x14ac:dyDescent="0.3">
      <c r="A812" s="2" t="s">
        <v>841</v>
      </c>
      <c r="B812" s="7">
        <v>74</v>
      </c>
      <c r="C812" s="7">
        <v>235</v>
      </c>
      <c r="D812" s="7">
        <v>31.81</v>
      </c>
    </row>
    <row r="813" spans="1:4" x14ac:dyDescent="0.3">
      <c r="A813" s="2" t="s">
        <v>842</v>
      </c>
      <c r="B813" s="7">
        <v>74</v>
      </c>
      <c r="C813" s="7">
        <v>200</v>
      </c>
      <c r="D813" s="7">
        <v>31.84</v>
      </c>
    </row>
    <row r="814" spans="1:4" x14ac:dyDescent="0.3">
      <c r="A814" s="2" t="s">
        <v>843</v>
      </c>
      <c r="B814" s="7">
        <v>73</v>
      </c>
      <c r="C814" s="7">
        <v>205</v>
      </c>
      <c r="D814" s="7">
        <v>31.84</v>
      </c>
    </row>
    <row r="815" spans="1:4" x14ac:dyDescent="0.3">
      <c r="A815" s="2" t="s">
        <v>844</v>
      </c>
      <c r="B815" s="7">
        <v>78</v>
      </c>
      <c r="C815" s="7">
        <v>230</v>
      </c>
      <c r="D815" s="7">
        <v>31.84</v>
      </c>
    </row>
    <row r="816" spans="1:4" x14ac:dyDescent="0.3">
      <c r="A816" s="2" t="s">
        <v>845</v>
      </c>
      <c r="B816" s="7">
        <v>70</v>
      </c>
      <c r="C816" s="7">
        <v>195</v>
      </c>
      <c r="D816" s="7">
        <v>31.85</v>
      </c>
    </row>
    <row r="817" spans="1:4" x14ac:dyDescent="0.3">
      <c r="A817" s="2" t="s">
        <v>846</v>
      </c>
      <c r="B817" s="7">
        <v>76</v>
      </c>
      <c r="C817" s="7">
        <v>240</v>
      </c>
      <c r="D817" s="7">
        <v>31.91</v>
      </c>
    </row>
    <row r="818" spans="1:4" x14ac:dyDescent="0.3">
      <c r="A818" s="2" t="s">
        <v>847</v>
      </c>
      <c r="B818" s="7">
        <v>73</v>
      </c>
      <c r="C818" s="7">
        <v>205</v>
      </c>
      <c r="D818" s="7">
        <v>32.01</v>
      </c>
    </row>
    <row r="819" spans="1:4" x14ac:dyDescent="0.3">
      <c r="A819" s="2" t="s">
        <v>848</v>
      </c>
      <c r="B819" s="7">
        <v>74</v>
      </c>
      <c r="C819" s="7">
        <v>245</v>
      </c>
      <c r="D819" s="7">
        <v>32.020000000000003</v>
      </c>
    </row>
    <row r="820" spans="1:4" x14ac:dyDescent="0.3">
      <c r="A820" s="2" t="s">
        <v>849</v>
      </c>
      <c r="B820" s="7">
        <v>75</v>
      </c>
      <c r="C820" s="7">
        <v>210</v>
      </c>
      <c r="D820" s="7">
        <v>32.03</v>
      </c>
    </row>
    <row r="821" spans="1:4" x14ac:dyDescent="0.3">
      <c r="A821" s="2" t="s">
        <v>850</v>
      </c>
      <c r="B821" s="7">
        <v>74</v>
      </c>
      <c r="C821" s="7">
        <v>200</v>
      </c>
      <c r="D821" s="7">
        <v>32.04</v>
      </c>
    </row>
    <row r="822" spans="1:4" x14ac:dyDescent="0.3">
      <c r="A822" s="2" t="s">
        <v>851</v>
      </c>
      <c r="B822" s="7">
        <v>74</v>
      </c>
      <c r="C822" s="7">
        <v>190</v>
      </c>
      <c r="D822" s="7">
        <v>32.08</v>
      </c>
    </row>
    <row r="823" spans="1:4" x14ac:dyDescent="0.3">
      <c r="A823" s="2" t="s">
        <v>852</v>
      </c>
      <c r="B823" s="7">
        <v>67</v>
      </c>
      <c r="C823" s="7">
        <v>165</v>
      </c>
      <c r="D823" s="7">
        <v>32.11</v>
      </c>
    </row>
    <row r="824" spans="1:4" x14ac:dyDescent="0.3">
      <c r="A824" s="2" t="s">
        <v>853</v>
      </c>
      <c r="B824" s="7">
        <v>73</v>
      </c>
      <c r="C824" s="7">
        <v>180</v>
      </c>
      <c r="D824" s="7">
        <v>32.14</v>
      </c>
    </row>
    <row r="825" spans="1:4" x14ac:dyDescent="0.3">
      <c r="A825" s="2" t="s">
        <v>854</v>
      </c>
      <c r="B825" s="7">
        <v>74</v>
      </c>
      <c r="C825" s="7">
        <v>220</v>
      </c>
      <c r="D825" s="7">
        <v>32.159999999999997</v>
      </c>
    </row>
    <row r="826" spans="1:4" x14ac:dyDescent="0.3">
      <c r="A826" s="2" t="s">
        <v>855</v>
      </c>
      <c r="B826" s="7">
        <v>74</v>
      </c>
      <c r="C826" s="7">
        <v>200</v>
      </c>
      <c r="D826" s="7">
        <v>32.17</v>
      </c>
    </row>
    <row r="827" spans="1:4" x14ac:dyDescent="0.3">
      <c r="A827" s="2" t="s">
        <v>856</v>
      </c>
      <c r="B827" s="7">
        <v>80</v>
      </c>
      <c r="C827" s="7">
        <v>237</v>
      </c>
      <c r="D827" s="7">
        <v>32.17</v>
      </c>
    </row>
    <row r="828" spans="1:4" x14ac:dyDescent="0.3">
      <c r="A828" s="2" t="s">
        <v>857</v>
      </c>
      <c r="B828" s="7">
        <v>76</v>
      </c>
      <c r="C828" s="7">
        <v>235</v>
      </c>
      <c r="D828" s="7">
        <v>32.18</v>
      </c>
    </row>
    <row r="829" spans="1:4" x14ac:dyDescent="0.3">
      <c r="A829" s="2" t="s">
        <v>858</v>
      </c>
      <c r="B829" s="7">
        <v>69</v>
      </c>
      <c r="C829" s="7">
        <v>185</v>
      </c>
      <c r="D829" s="7">
        <v>32.24</v>
      </c>
    </row>
    <row r="830" spans="1:4" x14ac:dyDescent="0.3">
      <c r="A830" s="2" t="s">
        <v>859</v>
      </c>
      <c r="B830" s="7">
        <v>74</v>
      </c>
      <c r="C830" s="7">
        <v>200</v>
      </c>
      <c r="D830" s="7">
        <v>32.26</v>
      </c>
    </row>
    <row r="831" spans="1:4" x14ac:dyDescent="0.3">
      <c r="A831" s="2" t="s">
        <v>860</v>
      </c>
      <c r="B831" s="7">
        <v>76</v>
      </c>
      <c r="C831" s="7">
        <v>205</v>
      </c>
      <c r="D831" s="7">
        <v>32.270000000000003</v>
      </c>
    </row>
    <row r="832" spans="1:4" x14ac:dyDescent="0.3">
      <c r="A832" s="2" t="s">
        <v>861</v>
      </c>
      <c r="B832" s="7">
        <v>76</v>
      </c>
      <c r="C832" s="7">
        <v>203</v>
      </c>
      <c r="D832" s="7">
        <v>32.299999999999997</v>
      </c>
    </row>
    <row r="833" spans="1:4" x14ac:dyDescent="0.3">
      <c r="A833" s="2" t="s">
        <v>862</v>
      </c>
      <c r="B833" s="7">
        <v>76</v>
      </c>
      <c r="C833" s="7">
        <v>195</v>
      </c>
      <c r="D833" s="7">
        <v>32.31</v>
      </c>
    </row>
    <row r="834" spans="1:4" x14ac:dyDescent="0.3">
      <c r="A834" s="2" t="s">
        <v>863</v>
      </c>
      <c r="B834" s="7">
        <v>70</v>
      </c>
      <c r="C834" s="7">
        <v>190</v>
      </c>
      <c r="D834" s="7">
        <v>32.33</v>
      </c>
    </row>
    <row r="835" spans="1:4" x14ac:dyDescent="0.3">
      <c r="A835" s="2" t="s">
        <v>864</v>
      </c>
      <c r="B835" s="7">
        <v>75</v>
      </c>
      <c r="C835" s="7">
        <v>220</v>
      </c>
      <c r="D835" s="7">
        <v>32.340000000000003</v>
      </c>
    </row>
    <row r="836" spans="1:4" x14ac:dyDescent="0.3">
      <c r="A836" s="2" t="s">
        <v>865</v>
      </c>
      <c r="B836" s="7">
        <v>77</v>
      </c>
      <c r="C836" s="7">
        <v>230</v>
      </c>
      <c r="D836" s="7">
        <v>32.340000000000003</v>
      </c>
    </row>
    <row r="837" spans="1:4" x14ac:dyDescent="0.3">
      <c r="A837" s="2" t="s">
        <v>866</v>
      </c>
      <c r="B837" s="7">
        <v>74</v>
      </c>
      <c r="C837" s="7">
        <v>185</v>
      </c>
      <c r="D837" s="7">
        <v>32.35</v>
      </c>
    </row>
    <row r="838" spans="1:4" x14ac:dyDescent="0.3">
      <c r="A838" s="2" t="s">
        <v>867</v>
      </c>
      <c r="B838" s="7">
        <v>71</v>
      </c>
      <c r="C838" s="7">
        <v>175</v>
      </c>
      <c r="D838" s="7">
        <v>32.43</v>
      </c>
    </row>
    <row r="839" spans="1:4" x14ac:dyDescent="0.3">
      <c r="A839" s="2" t="s">
        <v>868</v>
      </c>
      <c r="B839" s="7">
        <v>77</v>
      </c>
      <c r="C839" s="7">
        <v>203</v>
      </c>
      <c r="D839" s="7">
        <v>32.46</v>
      </c>
    </row>
    <row r="840" spans="1:4" x14ac:dyDescent="0.3">
      <c r="A840" s="2" t="s">
        <v>869</v>
      </c>
      <c r="B840" s="7">
        <v>70</v>
      </c>
      <c r="C840" s="7">
        <v>186</v>
      </c>
      <c r="D840" s="7">
        <v>32.51</v>
      </c>
    </row>
    <row r="841" spans="1:4" x14ac:dyDescent="0.3">
      <c r="A841" s="2" t="s">
        <v>870</v>
      </c>
      <c r="B841" s="7">
        <v>71</v>
      </c>
      <c r="C841" s="7">
        <v>193</v>
      </c>
      <c r="D841" s="7">
        <v>32.51</v>
      </c>
    </row>
    <row r="842" spans="1:4" x14ac:dyDescent="0.3">
      <c r="A842" s="2" t="s">
        <v>871</v>
      </c>
      <c r="B842" s="7">
        <v>75</v>
      </c>
      <c r="C842" s="7">
        <v>225</v>
      </c>
      <c r="D842" s="7">
        <v>32.51</v>
      </c>
    </row>
    <row r="843" spans="1:4" x14ac:dyDescent="0.3">
      <c r="A843" s="2" t="s">
        <v>872</v>
      </c>
      <c r="B843" s="7">
        <v>73</v>
      </c>
      <c r="C843" s="7">
        <v>205</v>
      </c>
      <c r="D843" s="7">
        <v>32.520000000000003</v>
      </c>
    </row>
    <row r="844" spans="1:4" x14ac:dyDescent="0.3">
      <c r="A844" s="2" t="s">
        <v>873</v>
      </c>
      <c r="B844" s="7">
        <v>73</v>
      </c>
      <c r="C844" s="7">
        <v>195</v>
      </c>
      <c r="D844" s="7">
        <v>32.549999999999997</v>
      </c>
    </row>
    <row r="845" spans="1:4" x14ac:dyDescent="0.3">
      <c r="A845" s="2" t="s">
        <v>874</v>
      </c>
      <c r="B845" s="7">
        <v>75</v>
      </c>
      <c r="C845" s="7">
        <v>210</v>
      </c>
      <c r="D845" s="7">
        <v>32.549999999999997</v>
      </c>
    </row>
    <row r="846" spans="1:4" x14ac:dyDescent="0.3">
      <c r="A846" s="2" t="s">
        <v>875</v>
      </c>
      <c r="B846" s="7">
        <v>77</v>
      </c>
      <c r="C846" s="7">
        <v>220</v>
      </c>
      <c r="D846" s="7">
        <v>32.56</v>
      </c>
    </row>
    <row r="847" spans="1:4" x14ac:dyDescent="0.3">
      <c r="A847" s="2" t="s">
        <v>876</v>
      </c>
      <c r="B847" s="7">
        <v>71</v>
      </c>
      <c r="C847" s="7">
        <v>184</v>
      </c>
      <c r="D847" s="7">
        <v>32.57</v>
      </c>
    </row>
    <row r="848" spans="1:4" x14ac:dyDescent="0.3">
      <c r="A848" s="2" t="s">
        <v>877</v>
      </c>
      <c r="B848" s="7">
        <v>73</v>
      </c>
      <c r="C848" s="7">
        <v>210</v>
      </c>
      <c r="D848" s="7">
        <v>32.57</v>
      </c>
    </row>
    <row r="849" spans="1:4" x14ac:dyDescent="0.3">
      <c r="A849" s="2" t="s">
        <v>878</v>
      </c>
      <c r="B849" s="7">
        <v>73</v>
      </c>
      <c r="C849" s="7">
        <v>212</v>
      </c>
      <c r="D849" s="7">
        <v>32.61</v>
      </c>
    </row>
    <row r="850" spans="1:4" x14ac:dyDescent="0.3">
      <c r="A850" s="2" t="s">
        <v>879</v>
      </c>
      <c r="B850" s="7">
        <v>71</v>
      </c>
      <c r="C850" s="7">
        <v>220</v>
      </c>
      <c r="D850" s="7">
        <v>32.61</v>
      </c>
    </row>
    <row r="851" spans="1:4" x14ac:dyDescent="0.3">
      <c r="A851" s="2" t="s">
        <v>880</v>
      </c>
      <c r="B851" s="7">
        <v>72</v>
      </c>
      <c r="C851" s="7">
        <v>180</v>
      </c>
      <c r="D851" s="7">
        <v>32.619999999999997</v>
      </c>
    </row>
    <row r="852" spans="1:4" x14ac:dyDescent="0.3">
      <c r="A852" s="2" t="s">
        <v>881</v>
      </c>
      <c r="B852" s="7">
        <v>76</v>
      </c>
      <c r="C852" s="7">
        <v>225</v>
      </c>
      <c r="D852" s="7">
        <v>32.659999999999997</v>
      </c>
    </row>
    <row r="853" spans="1:4" x14ac:dyDescent="0.3">
      <c r="A853" s="2" t="s">
        <v>882</v>
      </c>
      <c r="B853" s="7">
        <v>72</v>
      </c>
      <c r="C853" s="7">
        <v>195</v>
      </c>
      <c r="D853" s="7">
        <v>32.68</v>
      </c>
    </row>
    <row r="854" spans="1:4" x14ac:dyDescent="0.3">
      <c r="A854" s="2" t="s">
        <v>883</v>
      </c>
      <c r="B854" s="7">
        <v>75</v>
      </c>
      <c r="C854" s="7">
        <v>195</v>
      </c>
      <c r="D854" s="7">
        <v>32.68</v>
      </c>
    </row>
    <row r="855" spans="1:4" x14ac:dyDescent="0.3">
      <c r="A855" s="2" t="s">
        <v>884</v>
      </c>
      <c r="B855" s="7">
        <v>81</v>
      </c>
      <c r="C855" s="7">
        <v>230</v>
      </c>
      <c r="D855" s="7">
        <v>32.69</v>
      </c>
    </row>
    <row r="856" spans="1:4" x14ac:dyDescent="0.3">
      <c r="A856" s="2" t="s">
        <v>885</v>
      </c>
      <c r="B856" s="7">
        <v>74</v>
      </c>
      <c r="C856" s="7">
        <v>206</v>
      </c>
      <c r="D856" s="7">
        <v>32.700000000000003</v>
      </c>
    </row>
    <row r="857" spans="1:4" x14ac:dyDescent="0.3">
      <c r="A857" s="2" t="s">
        <v>886</v>
      </c>
      <c r="B857" s="7">
        <v>74</v>
      </c>
      <c r="C857" s="7">
        <v>230</v>
      </c>
      <c r="D857" s="7">
        <v>32.72</v>
      </c>
    </row>
    <row r="858" spans="1:4" x14ac:dyDescent="0.3">
      <c r="A858" s="2" t="s">
        <v>887</v>
      </c>
      <c r="B858" s="7">
        <v>74</v>
      </c>
      <c r="C858" s="7">
        <v>197</v>
      </c>
      <c r="D858" s="7">
        <v>32.729999999999997</v>
      </c>
    </row>
    <row r="859" spans="1:4" x14ac:dyDescent="0.3">
      <c r="A859" s="2" t="s">
        <v>888</v>
      </c>
      <c r="B859" s="7">
        <v>73</v>
      </c>
      <c r="C859" s="7">
        <v>208</v>
      </c>
      <c r="D859" s="7">
        <v>32.74</v>
      </c>
    </row>
    <row r="860" spans="1:4" x14ac:dyDescent="0.3">
      <c r="A860" s="2" t="s">
        <v>889</v>
      </c>
      <c r="B860" s="7">
        <v>74</v>
      </c>
      <c r="C860" s="7">
        <v>210</v>
      </c>
      <c r="D860" s="7">
        <v>32.74</v>
      </c>
    </row>
    <row r="861" spans="1:4" x14ac:dyDescent="0.3">
      <c r="A861" s="2" t="s">
        <v>890</v>
      </c>
      <c r="B861" s="7">
        <v>76</v>
      </c>
      <c r="C861" s="7">
        <v>205</v>
      </c>
      <c r="D861" s="7">
        <v>32.770000000000003</v>
      </c>
    </row>
    <row r="862" spans="1:4" x14ac:dyDescent="0.3">
      <c r="A862" s="2" t="s">
        <v>891</v>
      </c>
      <c r="B862" s="7">
        <v>73</v>
      </c>
      <c r="C862" s="7">
        <v>208</v>
      </c>
      <c r="D862" s="7">
        <v>32.82</v>
      </c>
    </row>
    <row r="863" spans="1:4" x14ac:dyDescent="0.3">
      <c r="A863" s="2" t="s">
        <v>892</v>
      </c>
      <c r="B863" s="7">
        <v>71</v>
      </c>
      <c r="C863" s="7">
        <v>195</v>
      </c>
      <c r="D863" s="7">
        <v>32.840000000000003</v>
      </c>
    </row>
    <row r="864" spans="1:4" x14ac:dyDescent="0.3">
      <c r="A864" s="2" t="s">
        <v>893</v>
      </c>
      <c r="B864" s="7">
        <v>72</v>
      </c>
      <c r="C864" s="7">
        <v>210</v>
      </c>
      <c r="D864" s="7">
        <v>32.869999999999997</v>
      </c>
    </row>
    <row r="865" spans="1:4" x14ac:dyDescent="0.3">
      <c r="A865" s="2" t="s">
        <v>894</v>
      </c>
      <c r="B865" s="7">
        <v>74</v>
      </c>
      <c r="C865" s="7">
        <v>211</v>
      </c>
      <c r="D865" s="7">
        <v>32.89</v>
      </c>
    </row>
    <row r="866" spans="1:4" x14ac:dyDescent="0.3">
      <c r="A866" s="2" t="s">
        <v>895</v>
      </c>
      <c r="B866" s="7">
        <v>71</v>
      </c>
      <c r="C866" s="7">
        <v>200</v>
      </c>
      <c r="D866" s="7">
        <v>32.950000000000003</v>
      </c>
    </row>
    <row r="867" spans="1:4" x14ac:dyDescent="0.3">
      <c r="A867" s="2" t="s">
        <v>896</v>
      </c>
      <c r="B867" s="7">
        <v>72</v>
      </c>
      <c r="C867" s="7">
        <v>211</v>
      </c>
      <c r="D867" s="7">
        <v>32.97</v>
      </c>
    </row>
    <row r="868" spans="1:4" x14ac:dyDescent="0.3">
      <c r="A868" s="2" t="s">
        <v>897</v>
      </c>
      <c r="B868" s="7">
        <v>71</v>
      </c>
      <c r="C868" s="7">
        <v>200</v>
      </c>
      <c r="D868" s="7">
        <v>33.01</v>
      </c>
    </row>
    <row r="869" spans="1:4" x14ac:dyDescent="0.3">
      <c r="A869" s="2" t="s">
        <v>898</v>
      </c>
      <c r="B869" s="7">
        <v>75</v>
      </c>
      <c r="C869" s="7">
        <v>210</v>
      </c>
      <c r="D869" s="7">
        <v>33.01</v>
      </c>
    </row>
    <row r="870" spans="1:4" x14ac:dyDescent="0.3">
      <c r="A870" s="2" t="s">
        <v>899</v>
      </c>
      <c r="B870" s="7">
        <v>69</v>
      </c>
      <c r="C870" s="7">
        <v>170</v>
      </c>
      <c r="D870" s="7">
        <v>33.03</v>
      </c>
    </row>
    <row r="871" spans="1:4" x14ac:dyDescent="0.3">
      <c r="A871" s="2" t="s">
        <v>900</v>
      </c>
      <c r="B871" s="7">
        <v>72</v>
      </c>
      <c r="C871" s="7">
        <v>215</v>
      </c>
      <c r="D871" s="7">
        <v>33.090000000000003</v>
      </c>
    </row>
    <row r="872" spans="1:4" x14ac:dyDescent="0.3">
      <c r="A872" s="2" t="s">
        <v>901</v>
      </c>
      <c r="B872" s="7">
        <v>77</v>
      </c>
      <c r="C872" s="7">
        <v>220</v>
      </c>
      <c r="D872" s="7">
        <v>33.090000000000003</v>
      </c>
    </row>
    <row r="873" spans="1:4" x14ac:dyDescent="0.3">
      <c r="A873" s="2" t="s">
        <v>902</v>
      </c>
      <c r="B873" s="7">
        <v>71</v>
      </c>
      <c r="C873" s="7">
        <v>200</v>
      </c>
      <c r="D873" s="7">
        <v>33.15</v>
      </c>
    </row>
    <row r="874" spans="1:4" x14ac:dyDescent="0.3">
      <c r="A874" s="2" t="s">
        <v>903</v>
      </c>
      <c r="B874" s="7">
        <v>72</v>
      </c>
      <c r="C874" s="7">
        <v>200</v>
      </c>
      <c r="D874" s="7">
        <v>33.229999999999997</v>
      </c>
    </row>
    <row r="875" spans="1:4" x14ac:dyDescent="0.3">
      <c r="A875" s="2" t="s">
        <v>904</v>
      </c>
      <c r="B875" s="7">
        <v>72</v>
      </c>
      <c r="C875" s="7">
        <v>210</v>
      </c>
      <c r="D875" s="7">
        <v>33.26</v>
      </c>
    </row>
    <row r="876" spans="1:4" x14ac:dyDescent="0.3">
      <c r="A876" s="2" t="s">
        <v>905</v>
      </c>
      <c r="B876" s="7">
        <v>76</v>
      </c>
      <c r="C876" s="7">
        <v>205</v>
      </c>
      <c r="D876" s="7">
        <v>33.31</v>
      </c>
    </row>
    <row r="877" spans="1:4" x14ac:dyDescent="0.3">
      <c r="A877" s="2" t="s">
        <v>906</v>
      </c>
      <c r="B877" s="7">
        <v>74</v>
      </c>
      <c r="C877" s="7">
        <v>190</v>
      </c>
      <c r="D877" s="7">
        <v>33.32</v>
      </c>
    </row>
    <row r="878" spans="1:4" x14ac:dyDescent="0.3">
      <c r="A878" s="2" t="s">
        <v>907</v>
      </c>
      <c r="B878" s="7">
        <v>71</v>
      </c>
      <c r="C878" s="7">
        <v>190</v>
      </c>
      <c r="D878" s="7">
        <v>33.33</v>
      </c>
    </row>
    <row r="879" spans="1:4" x14ac:dyDescent="0.3">
      <c r="A879" s="2" t="s">
        <v>908</v>
      </c>
      <c r="B879" s="7">
        <v>69</v>
      </c>
      <c r="C879" s="7">
        <v>172</v>
      </c>
      <c r="D879" s="7">
        <v>33.36</v>
      </c>
    </row>
    <row r="880" spans="1:4" x14ac:dyDescent="0.3">
      <c r="A880" s="2" t="s">
        <v>909</v>
      </c>
      <c r="B880" s="7">
        <v>72</v>
      </c>
      <c r="C880" s="7">
        <v>195</v>
      </c>
      <c r="D880" s="7">
        <v>33.409999999999997</v>
      </c>
    </row>
    <row r="881" spans="1:4" x14ac:dyDescent="0.3">
      <c r="A881" s="2" t="s">
        <v>910</v>
      </c>
      <c r="B881" s="7">
        <v>75</v>
      </c>
      <c r="C881" s="7">
        <v>220</v>
      </c>
      <c r="D881" s="7">
        <v>33.409999999999997</v>
      </c>
    </row>
    <row r="882" spans="1:4" x14ac:dyDescent="0.3">
      <c r="A882" s="2" t="s">
        <v>911</v>
      </c>
      <c r="B882" s="7">
        <v>70</v>
      </c>
      <c r="C882" s="7">
        <v>180</v>
      </c>
      <c r="D882" s="7">
        <v>33.479999999999997</v>
      </c>
    </row>
    <row r="883" spans="1:4" x14ac:dyDescent="0.3">
      <c r="A883" s="2" t="s">
        <v>912</v>
      </c>
      <c r="B883" s="7">
        <v>72</v>
      </c>
      <c r="C883" s="7">
        <v>205</v>
      </c>
      <c r="D883" s="7">
        <v>33.49</v>
      </c>
    </row>
    <row r="884" spans="1:4" x14ac:dyDescent="0.3">
      <c r="A884" s="2" t="s">
        <v>913</v>
      </c>
      <c r="B884" s="7">
        <v>74</v>
      </c>
      <c r="C884" s="7">
        <v>210</v>
      </c>
      <c r="D884" s="7">
        <v>33.520000000000003</v>
      </c>
    </row>
    <row r="885" spans="1:4" x14ac:dyDescent="0.3">
      <c r="A885" s="2" t="s">
        <v>914</v>
      </c>
      <c r="B885" s="7">
        <v>74</v>
      </c>
      <c r="C885" s="7">
        <v>204</v>
      </c>
      <c r="D885" s="7">
        <v>33.53</v>
      </c>
    </row>
    <row r="886" spans="1:4" x14ac:dyDescent="0.3">
      <c r="A886" s="2" t="s">
        <v>915</v>
      </c>
      <c r="B886" s="7">
        <v>77</v>
      </c>
      <c r="C886" s="7">
        <v>220</v>
      </c>
      <c r="D886" s="7">
        <v>33.57</v>
      </c>
    </row>
    <row r="887" spans="1:4" x14ac:dyDescent="0.3">
      <c r="A887" s="2" t="s">
        <v>916</v>
      </c>
      <c r="B887" s="7">
        <v>72</v>
      </c>
      <c r="C887" s="7">
        <v>190</v>
      </c>
      <c r="D887" s="7">
        <v>33.6</v>
      </c>
    </row>
    <row r="888" spans="1:4" x14ac:dyDescent="0.3">
      <c r="A888" s="2" t="s">
        <v>917</v>
      </c>
      <c r="B888" s="7">
        <v>76</v>
      </c>
      <c r="C888" s="7">
        <v>205</v>
      </c>
      <c r="D888" s="7">
        <v>33.6</v>
      </c>
    </row>
    <row r="889" spans="1:4" x14ac:dyDescent="0.3">
      <c r="A889" s="2" t="s">
        <v>918</v>
      </c>
      <c r="B889" s="7">
        <v>75</v>
      </c>
      <c r="C889" s="7">
        <v>225</v>
      </c>
      <c r="D889" s="7">
        <v>33.61</v>
      </c>
    </row>
    <row r="890" spans="1:4" x14ac:dyDescent="0.3">
      <c r="A890" s="2" t="s">
        <v>919</v>
      </c>
      <c r="B890" s="7">
        <v>74</v>
      </c>
      <c r="C890" s="7">
        <v>210</v>
      </c>
      <c r="D890" s="7">
        <v>33.67</v>
      </c>
    </row>
    <row r="891" spans="1:4" x14ac:dyDescent="0.3">
      <c r="A891" s="2" t="s">
        <v>920</v>
      </c>
      <c r="B891" s="7">
        <v>75</v>
      </c>
      <c r="C891" s="7">
        <v>219</v>
      </c>
      <c r="D891" s="7">
        <v>33.67</v>
      </c>
    </row>
    <row r="892" spans="1:4" x14ac:dyDescent="0.3">
      <c r="A892" s="2" t="s">
        <v>921</v>
      </c>
      <c r="B892" s="7">
        <v>72</v>
      </c>
      <c r="C892" s="7">
        <v>197</v>
      </c>
      <c r="D892" s="7">
        <v>33.74</v>
      </c>
    </row>
    <row r="893" spans="1:4" x14ac:dyDescent="0.3">
      <c r="A893" s="2" t="s">
        <v>922</v>
      </c>
      <c r="B893" s="7">
        <v>75</v>
      </c>
      <c r="C893" s="7">
        <v>200</v>
      </c>
      <c r="D893" s="7">
        <v>33.75</v>
      </c>
    </row>
    <row r="894" spans="1:4" x14ac:dyDescent="0.3">
      <c r="A894" s="2" t="s">
        <v>923</v>
      </c>
      <c r="B894" s="7">
        <v>78</v>
      </c>
      <c r="C894" s="7">
        <v>210</v>
      </c>
      <c r="D894" s="7">
        <v>33.75</v>
      </c>
    </row>
    <row r="895" spans="1:4" x14ac:dyDescent="0.3">
      <c r="A895" s="2" t="s">
        <v>924</v>
      </c>
      <c r="B895" s="7">
        <v>72</v>
      </c>
      <c r="C895" s="7">
        <v>175</v>
      </c>
      <c r="D895" s="7">
        <v>33.770000000000003</v>
      </c>
    </row>
    <row r="896" spans="1:4" x14ac:dyDescent="0.3">
      <c r="A896" s="2" t="s">
        <v>925</v>
      </c>
      <c r="B896" s="7">
        <v>72</v>
      </c>
      <c r="C896" s="7">
        <v>185</v>
      </c>
      <c r="D896" s="7">
        <v>33.770000000000003</v>
      </c>
    </row>
    <row r="897" spans="1:4" x14ac:dyDescent="0.3">
      <c r="A897" s="2" t="s">
        <v>926</v>
      </c>
      <c r="B897" s="7">
        <v>74</v>
      </c>
      <c r="C897" s="7">
        <v>195</v>
      </c>
      <c r="D897" s="7">
        <v>33.770000000000003</v>
      </c>
    </row>
    <row r="898" spans="1:4" x14ac:dyDescent="0.3">
      <c r="A898" s="2" t="s">
        <v>927</v>
      </c>
      <c r="B898" s="7">
        <v>71</v>
      </c>
      <c r="C898" s="7">
        <v>250</v>
      </c>
      <c r="D898" s="7">
        <v>33.770000000000003</v>
      </c>
    </row>
    <row r="899" spans="1:4" x14ac:dyDescent="0.3">
      <c r="A899" s="2" t="s">
        <v>928</v>
      </c>
      <c r="B899" s="7">
        <v>75</v>
      </c>
      <c r="C899" s="7">
        <v>200</v>
      </c>
      <c r="D899" s="7">
        <v>33.85</v>
      </c>
    </row>
    <row r="900" spans="1:4" x14ac:dyDescent="0.3">
      <c r="A900" s="2" t="s">
        <v>929</v>
      </c>
      <c r="B900" s="7">
        <v>74</v>
      </c>
      <c r="C900" s="7">
        <v>202</v>
      </c>
      <c r="D900" s="7">
        <v>33.869999999999997</v>
      </c>
    </row>
    <row r="901" spans="1:4" x14ac:dyDescent="0.3">
      <c r="A901" s="2" t="s">
        <v>930</v>
      </c>
      <c r="B901" s="7">
        <v>76</v>
      </c>
      <c r="C901" s="7">
        <v>215</v>
      </c>
      <c r="D901" s="7">
        <v>33.9</v>
      </c>
    </row>
    <row r="902" spans="1:4" x14ac:dyDescent="0.3">
      <c r="A902" s="2" t="s">
        <v>931</v>
      </c>
      <c r="B902" s="7">
        <v>71</v>
      </c>
      <c r="C902" s="7">
        <v>190</v>
      </c>
      <c r="D902" s="7">
        <v>33.950000000000003</v>
      </c>
    </row>
    <row r="903" spans="1:4" x14ac:dyDescent="0.3">
      <c r="A903" s="2" t="s">
        <v>932</v>
      </c>
      <c r="B903" s="7">
        <v>74</v>
      </c>
      <c r="C903" s="7">
        <v>200</v>
      </c>
      <c r="D903" s="7">
        <v>33.979999999999997</v>
      </c>
    </row>
    <row r="904" spans="1:4" x14ac:dyDescent="0.3">
      <c r="A904" s="2" t="s">
        <v>933</v>
      </c>
      <c r="B904" s="7">
        <v>75</v>
      </c>
      <c r="C904" s="7">
        <v>180</v>
      </c>
      <c r="D904" s="7">
        <v>33.99</v>
      </c>
    </row>
    <row r="905" spans="1:4" x14ac:dyDescent="0.3">
      <c r="A905" s="2" t="s">
        <v>934</v>
      </c>
      <c r="B905" s="7">
        <v>73</v>
      </c>
      <c r="C905" s="7">
        <v>200</v>
      </c>
      <c r="D905" s="7">
        <v>34.07</v>
      </c>
    </row>
    <row r="906" spans="1:4" x14ac:dyDescent="0.3">
      <c r="A906" s="2" t="s">
        <v>935</v>
      </c>
      <c r="B906" s="7">
        <v>77</v>
      </c>
      <c r="C906" s="7">
        <v>205</v>
      </c>
      <c r="D906" s="7">
        <v>34.08</v>
      </c>
    </row>
    <row r="907" spans="1:4" x14ac:dyDescent="0.3">
      <c r="A907" s="2" t="s">
        <v>936</v>
      </c>
      <c r="B907" s="7">
        <v>74</v>
      </c>
      <c r="C907" s="7">
        <v>200</v>
      </c>
      <c r="D907" s="7">
        <v>34.14</v>
      </c>
    </row>
    <row r="908" spans="1:4" x14ac:dyDescent="0.3">
      <c r="A908" s="2" t="s">
        <v>937</v>
      </c>
      <c r="B908" s="7">
        <v>77</v>
      </c>
      <c r="C908" s="7">
        <v>215</v>
      </c>
      <c r="D908" s="7">
        <v>34.19</v>
      </c>
    </row>
    <row r="909" spans="1:4" x14ac:dyDescent="0.3">
      <c r="A909" s="2" t="s">
        <v>938</v>
      </c>
      <c r="B909" s="7">
        <v>76</v>
      </c>
      <c r="C909" s="7">
        <v>230</v>
      </c>
      <c r="D909" s="7">
        <v>34.229999999999997</v>
      </c>
    </row>
    <row r="910" spans="1:4" x14ac:dyDescent="0.3">
      <c r="A910" s="2" t="s">
        <v>939</v>
      </c>
      <c r="B910" s="7">
        <v>70</v>
      </c>
      <c r="C910" s="7">
        <v>185</v>
      </c>
      <c r="D910" s="7">
        <v>34.270000000000003</v>
      </c>
    </row>
    <row r="911" spans="1:4" x14ac:dyDescent="0.3">
      <c r="A911" s="2" t="s">
        <v>940</v>
      </c>
      <c r="B911" s="7">
        <v>76</v>
      </c>
      <c r="C911" s="7">
        <v>200</v>
      </c>
      <c r="D911" s="7">
        <v>34.299999999999997</v>
      </c>
    </row>
    <row r="912" spans="1:4" x14ac:dyDescent="0.3">
      <c r="A912" s="2" t="s">
        <v>941</v>
      </c>
      <c r="B912" s="7">
        <v>76</v>
      </c>
      <c r="C912" s="7">
        <v>229</v>
      </c>
      <c r="D912" s="7">
        <v>34.32</v>
      </c>
    </row>
    <row r="913" spans="1:4" x14ac:dyDescent="0.3">
      <c r="A913" s="2" t="s">
        <v>942</v>
      </c>
      <c r="B913" s="7">
        <v>73</v>
      </c>
      <c r="C913" s="7">
        <v>190</v>
      </c>
      <c r="D913" s="7">
        <v>34.39</v>
      </c>
    </row>
    <row r="914" spans="1:4" x14ac:dyDescent="0.3">
      <c r="A914" s="2" t="s">
        <v>943</v>
      </c>
      <c r="B914" s="7">
        <v>74</v>
      </c>
      <c r="C914" s="7">
        <v>220</v>
      </c>
      <c r="D914" s="7">
        <v>34.44</v>
      </c>
    </row>
    <row r="915" spans="1:4" x14ac:dyDescent="0.3">
      <c r="A915" s="2" t="s">
        <v>944</v>
      </c>
      <c r="B915" s="7">
        <v>70</v>
      </c>
      <c r="C915" s="7">
        <v>195</v>
      </c>
      <c r="D915" s="7">
        <v>34.47</v>
      </c>
    </row>
    <row r="916" spans="1:4" x14ac:dyDescent="0.3">
      <c r="A916" s="2" t="s">
        <v>725</v>
      </c>
      <c r="B916" s="7">
        <v>75</v>
      </c>
      <c r="C916" s="7">
        <v>230</v>
      </c>
      <c r="D916" s="7">
        <v>34.479999999999997</v>
      </c>
    </row>
    <row r="917" spans="1:4" x14ac:dyDescent="0.3">
      <c r="A917" s="2" t="s">
        <v>945</v>
      </c>
      <c r="B917" s="7">
        <v>76</v>
      </c>
      <c r="C917" s="7">
        <v>235</v>
      </c>
      <c r="D917" s="7">
        <v>34.51</v>
      </c>
    </row>
    <row r="918" spans="1:4" x14ac:dyDescent="0.3">
      <c r="A918" s="2" t="s">
        <v>946</v>
      </c>
      <c r="B918" s="7">
        <v>73</v>
      </c>
      <c r="C918" s="7">
        <v>215</v>
      </c>
      <c r="D918" s="7">
        <v>34.520000000000003</v>
      </c>
    </row>
    <row r="919" spans="1:4" x14ac:dyDescent="0.3">
      <c r="A919" s="2" t="s">
        <v>947</v>
      </c>
      <c r="B919" s="7">
        <v>73</v>
      </c>
      <c r="C919" s="7">
        <v>200</v>
      </c>
      <c r="D919" s="7">
        <v>34.65</v>
      </c>
    </row>
    <row r="920" spans="1:4" x14ac:dyDescent="0.3">
      <c r="A920" s="2" t="s">
        <v>948</v>
      </c>
      <c r="B920" s="7">
        <v>75</v>
      </c>
      <c r="C920" s="7">
        <v>225</v>
      </c>
      <c r="D920" s="7">
        <v>34.67</v>
      </c>
    </row>
    <row r="921" spans="1:4" x14ac:dyDescent="0.3">
      <c r="A921" s="2" t="s">
        <v>949</v>
      </c>
      <c r="B921" s="7">
        <v>75</v>
      </c>
      <c r="C921" s="7">
        <v>230</v>
      </c>
      <c r="D921" s="7">
        <v>34.68</v>
      </c>
    </row>
    <row r="922" spans="1:4" x14ac:dyDescent="0.3">
      <c r="A922" s="2" t="s">
        <v>950</v>
      </c>
      <c r="B922" s="7">
        <v>71</v>
      </c>
      <c r="C922" s="7">
        <v>195</v>
      </c>
      <c r="D922" s="7">
        <v>34.69</v>
      </c>
    </row>
    <row r="923" spans="1:4" x14ac:dyDescent="0.3">
      <c r="A923" s="2" t="s">
        <v>951</v>
      </c>
      <c r="B923" s="7">
        <v>74</v>
      </c>
      <c r="C923" s="7">
        <v>215</v>
      </c>
      <c r="D923" s="7">
        <v>34.69</v>
      </c>
    </row>
    <row r="924" spans="1:4" x14ac:dyDescent="0.3">
      <c r="A924" s="2" t="s">
        <v>952</v>
      </c>
      <c r="B924" s="7">
        <v>77</v>
      </c>
      <c r="C924" s="7">
        <v>225</v>
      </c>
      <c r="D924" s="7">
        <v>34.71</v>
      </c>
    </row>
    <row r="925" spans="1:4" x14ac:dyDescent="0.3">
      <c r="A925" s="2" t="s">
        <v>953</v>
      </c>
      <c r="B925" s="7">
        <v>79</v>
      </c>
      <c r="C925" s="7">
        <v>245</v>
      </c>
      <c r="D925" s="7">
        <v>34.71</v>
      </c>
    </row>
    <row r="926" spans="1:4" x14ac:dyDescent="0.3">
      <c r="A926" s="2" t="s">
        <v>954</v>
      </c>
      <c r="B926" s="7">
        <v>73</v>
      </c>
      <c r="C926" s="7">
        <v>190</v>
      </c>
      <c r="D926" s="7">
        <v>34.729999999999997</v>
      </c>
    </row>
    <row r="927" spans="1:4" x14ac:dyDescent="0.3">
      <c r="A927" s="2" t="s">
        <v>955</v>
      </c>
      <c r="B927" s="7">
        <v>74</v>
      </c>
      <c r="C927" s="7">
        <v>200</v>
      </c>
      <c r="D927" s="7">
        <v>34.74</v>
      </c>
    </row>
    <row r="928" spans="1:4" x14ac:dyDescent="0.3">
      <c r="A928" s="2" t="s">
        <v>956</v>
      </c>
      <c r="B928" s="7">
        <v>70</v>
      </c>
      <c r="C928" s="7">
        <v>180</v>
      </c>
      <c r="D928" s="7">
        <v>34.75</v>
      </c>
    </row>
    <row r="929" spans="1:4" x14ac:dyDescent="0.3">
      <c r="A929" s="2" t="s">
        <v>957</v>
      </c>
      <c r="B929" s="7">
        <v>73</v>
      </c>
      <c r="C929" s="7">
        <v>210</v>
      </c>
      <c r="D929" s="7">
        <v>34.75</v>
      </c>
    </row>
    <row r="930" spans="1:4" x14ac:dyDescent="0.3">
      <c r="A930" s="2" t="s">
        <v>958</v>
      </c>
      <c r="B930" s="7">
        <v>72</v>
      </c>
      <c r="C930" s="7">
        <v>213</v>
      </c>
      <c r="D930" s="7">
        <v>34.75</v>
      </c>
    </row>
    <row r="931" spans="1:4" x14ac:dyDescent="0.3">
      <c r="A931" s="2" t="s">
        <v>959</v>
      </c>
      <c r="B931" s="7">
        <v>76</v>
      </c>
      <c r="C931" s="7">
        <v>210</v>
      </c>
      <c r="D931" s="7">
        <v>34.85</v>
      </c>
    </row>
    <row r="932" spans="1:4" x14ac:dyDescent="0.3">
      <c r="A932" s="2" t="s">
        <v>97</v>
      </c>
      <c r="B932" s="7">
        <v>72</v>
      </c>
      <c r="C932" s="7">
        <v>208</v>
      </c>
      <c r="D932" s="7">
        <v>34.869999999999997</v>
      </c>
    </row>
    <row r="933" spans="1:4" x14ac:dyDescent="0.3">
      <c r="A933" s="2" t="s">
        <v>960</v>
      </c>
      <c r="B933" s="7">
        <v>77</v>
      </c>
      <c r="C933" s="7">
        <v>250</v>
      </c>
      <c r="D933" s="7">
        <v>34.869999999999997</v>
      </c>
    </row>
    <row r="934" spans="1:4" x14ac:dyDescent="0.3">
      <c r="A934" s="2" t="s">
        <v>961</v>
      </c>
      <c r="B934" s="7">
        <v>70</v>
      </c>
      <c r="C934" s="7">
        <v>185</v>
      </c>
      <c r="D934" s="7">
        <v>34.880000000000003</v>
      </c>
    </row>
    <row r="935" spans="1:4" x14ac:dyDescent="0.3">
      <c r="A935" s="2" t="s">
        <v>962</v>
      </c>
      <c r="B935" s="7">
        <v>74</v>
      </c>
      <c r="C935" s="7">
        <v>230</v>
      </c>
      <c r="D935" s="7">
        <v>34.89</v>
      </c>
    </row>
    <row r="936" spans="1:4" x14ac:dyDescent="0.3">
      <c r="A936" s="2" t="s">
        <v>963</v>
      </c>
      <c r="B936" s="7">
        <v>74</v>
      </c>
      <c r="C936" s="7">
        <v>200</v>
      </c>
      <c r="D936" s="7">
        <v>34.93</v>
      </c>
    </row>
    <row r="937" spans="1:4" x14ac:dyDescent="0.3">
      <c r="A937" s="2" t="s">
        <v>964</v>
      </c>
      <c r="B937" s="7">
        <v>71</v>
      </c>
      <c r="C937" s="7">
        <v>210</v>
      </c>
      <c r="D937" s="7">
        <v>34.97</v>
      </c>
    </row>
    <row r="938" spans="1:4" x14ac:dyDescent="0.3">
      <c r="A938" s="2" t="s">
        <v>965</v>
      </c>
      <c r="B938" s="7">
        <v>73</v>
      </c>
      <c r="C938" s="7">
        <v>225</v>
      </c>
      <c r="D938" s="7">
        <v>35.020000000000003</v>
      </c>
    </row>
    <row r="939" spans="1:4" x14ac:dyDescent="0.3">
      <c r="A939" s="2" t="s">
        <v>966</v>
      </c>
      <c r="B939" s="7">
        <v>71</v>
      </c>
      <c r="C939" s="7">
        <v>200</v>
      </c>
      <c r="D939" s="7">
        <v>35.07</v>
      </c>
    </row>
    <row r="940" spans="1:4" x14ac:dyDescent="0.3">
      <c r="A940" s="2" t="s">
        <v>967</v>
      </c>
      <c r="B940" s="7">
        <v>72</v>
      </c>
      <c r="C940" s="7">
        <v>190</v>
      </c>
      <c r="D940" s="7">
        <v>35.119999999999997</v>
      </c>
    </row>
    <row r="941" spans="1:4" x14ac:dyDescent="0.3">
      <c r="A941" s="2" t="s">
        <v>968</v>
      </c>
      <c r="B941" s="7">
        <v>72</v>
      </c>
      <c r="C941" s="7">
        <v>200</v>
      </c>
      <c r="D941" s="7">
        <v>35.130000000000003</v>
      </c>
    </row>
    <row r="942" spans="1:4" x14ac:dyDescent="0.3">
      <c r="A942" s="2" t="s">
        <v>969</v>
      </c>
      <c r="B942" s="7">
        <v>75</v>
      </c>
      <c r="C942" s="7">
        <v>215</v>
      </c>
      <c r="D942" s="7">
        <v>35.159999999999997</v>
      </c>
    </row>
    <row r="943" spans="1:4" x14ac:dyDescent="0.3">
      <c r="A943" s="2" t="s">
        <v>970</v>
      </c>
      <c r="B943" s="7">
        <v>76</v>
      </c>
      <c r="C943" s="7">
        <v>224</v>
      </c>
      <c r="D943" s="7">
        <v>35.229999999999997</v>
      </c>
    </row>
    <row r="944" spans="1:4" x14ac:dyDescent="0.3">
      <c r="A944" s="2" t="s">
        <v>971</v>
      </c>
      <c r="B944" s="7">
        <v>68</v>
      </c>
      <c r="C944" s="7">
        <v>196</v>
      </c>
      <c r="D944" s="7">
        <v>35.25</v>
      </c>
    </row>
    <row r="945" spans="1:4" x14ac:dyDescent="0.3">
      <c r="A945" s="2" t="s">
        <v>972</v>
      </c>
      <c r="B945" s="7">
        <v>69</v>
      </c>
      <c r="C945" s="7">
        <v>218</v>
      </c>
      <c r="D945" s="7">
        <v>35.25</v>
      </c>
    </row>
    <row r="946" spans="1:4" x14ac:dyDescent="0.3">
      <c r="A946" s="2" t="s">
        <v>973</v>
      </c>
      <c r="B946" s="7">
        <v>75</v>
      </c>
      <c r="C946" s="7">
        <v>215</v>
      </c>
      <c r="D946" s="7">
        <v>35.270000000000003</v>
      </c>
    </row>
    <row r="947" spans="1:4" x14ac:dyDescent="0.3">
      <c r="A947" s="2" t="s">
        <v>974</v>
      </c>
      <c r="B947" s="7">
        <v>71</v>
      </c>
      <c r="C947" s="7">
        <v>180</v>
      </c>
      <c r="D947" s="7">
        <v>35.35</v>
      </c>
    </row>
    <row r="948" spans="1:4" x14ac:dyDescent="0.3">
      <c r="A948" s="2" t="s">
        <v>975</v>
      </c>
      <c r="B948" s="7">
        <v>72</v>
      </c>
      <c r="C948" s="7">
        <v>210</v>
      </c>
      <c r="D948" s="7">
        <v>35.43</v>
      </c>
    </row>
    <row r="949" spans="1:4" x14ac:dyDescent="0.3">
      <c r="A949" s="2" t="s">
        <v>976</v>
      </c>
      <c r="B949" s="7">
        <v>73</v>
      </c>
      <c r="C949" s="7">
        <v>189</v>
      </c>
      <c r="D949" s="7">
        <v>35.49</v>
      </c>
    </row>
    <row r="950" spans="1:4" x14ac:dyDescent="0.3">
      <c r="A950" s="2" t="s">
        <v>977</v>
      </c>
      <c r="B950" s="7">
        <v>71</v>
      </c>
      <c r="C950" s="7">
        <v>224</v>
      </c>
      <c r="D950" s="7">
        <v>35.5</v>
      </c>
    </row>
    <row r="951" spans="1:4" x14ac:dyDescent="0.3">
      <c r="A951" s="2" t="s">
        <v>978</v>
      </c>
      <c r="B951" s="7">
        <v>74</v>
      </c>
      <c r="C951" s="7">
        <v>205</v>
      </c>
      <c r="D951" s="7">
        <v>35.54</v>
      </c>
    </row>
    <row r="952" spans="1:4" x14ac:dyDescent="0.3">
      <c r="A952" s="2" t="s">
        <v>979</v>
      </c>
      <c r="B952" s="7">
        <v>72</v>
      </c>
      <c r="C952" s="7">
        <v>186</v>
      </c>
      <c r="D952" s="7">
        <v>35.549999999999997</v>
      </c>
    </row>
    <row r="953" spans="1:4" x14ac:dyDescent="0.3">
      <c r="A953" s="2" t="s">
        <v>980</v>
      </c>
      <c r="B953" s="7">
        <v>71</v>
      </c>
      <c r="C953" s="7">
        <v>195</v>
      </c>
      <c r="D953" s="7">
        <v>35.6</v>
      </c>
    </row>
    <row r="954" spans="1:4" x14ac:dyDescent="0.3">
      <c r="A954" s="2" t="s">
        <v>981</v>
      </c>
      <c r="B954" s="7">
        <v>75</v>
      </c>
      <c r="C954" s="7">
        <v>240</v>
      </c>
      <c r="D954" s="7">
        <v>35.659999999999997</v>
      </c>
    </row>
    <row r="955" spans="1:4" x14ac:dyDescent="0.3">
      <c r="A955" s="2" t="s">
        <v>982</v>
      </c>
      <c r="B955" s="7">
        <v>74</v>
      </c>
      <c r="C955" s="7">
        <v>185</v>
      </c>
      <c r="D955" s="7">
        <v>35.67</v>
      </c>
    </row>
    <row r="956" spans="1:4" x14ac:dyDescent="0.3">
      <c r="A956" s="2" t="s">
        <v>983</v>
      </c>
      <c r="B956" s="7">
        <v>74</v>
      </c>
      <c r="C956" s="7">
        <v>195</v>
      </c>
      <c r="D956" s="7">
        <v>35.67</v>
      </c>
    </row>
    <row r="957" spans="1:4" x14ac:dyDescent="0.3">
      <c r="A957" s="2" t="s">
        <v>984</v>
      </c>
      <c r="B957" s="7">
        <v>73</v>
      </c>
      <c r="C957" s="7">
        <v>188</v>
      </c>
      <c r="D957" s="7">
        <v>35.71</v>
      </c>
    </row>
    <row r="958" spans="1:4" x14ac:dyDescent="0.3">
      <c r="A958" s="2" t="s">
        <v>985</v>
      </c>
      <c r="B958" s="7">
        <v>75</v>
      </c>
      <c r="C958" s="7">
        <v>220</v>
      </c>
      <c r="D958" s="7">
        <v>35.72</v>
      </c>
    </row>
    <row r="959" spans="1:4" x14ac:dyDescent="0.3">
      <c r="A959" s="2" t="s">
        <v>986</v>
      </c>
      <c r="B959" s="7">
        <v>71</v>
      </c>
      <c r="C959" s="7">
        <v>200</v>
      </c>
      <c r="D959" s="7">
        <v>35.82</v>
      </c>
    </row>
    <row r="960" spans="1:4" x14ac:dyDescent="0.3">
      <c r="A960" s="2" t="s">
        <v>987</v>
      </c>
      <c r="B960" s="7">
        <v>74</v>
      </c>
      <c r="C960" s="7">
        <v>225</v>
      </c>
      <c r="D960" s="7">
        <v>35.82</v>
      </c>
    </row>
    <row r="961" spans="1:4" x14ac:dyDescent="0.3">
      <c r="A961" s="2" t="s">
        <v>988</v>
      </c>
      <c r="B961" s="7">
        <v>70</v>
      </c>
      <c r="C961" s="7">
        <v>190</v>
      </c>
      <c r="D961" s="7">
        <v>35.880000000000003</v>
      </c>
    </row>
    <row r="962" spans="1:4" x14ac:dyDescent="0.3">
      <c r="A962" s="2" t="s">
        <v>989</v>
      </c>
      <c r="B962" s="7">
        <v>73</v>
      </c>
      <c r="C962" s="7">
        <v>197</v>
      </c>
      <c r="D962" s="7">
        <v>36.03</v>
      </c>
    </row>
    <row r="963" spans="1:4" x14ac:dyDescent="0.3">
      <c r="A963" s="2" t="s">
        <v>990</v>
      </c>
      <c r="B963" s="7">
        <v>70</v>
      </c>
      <c r="C963" s="7">
        <v>205</v>
      </c>
      <c r="D963" s="7">
        <v>36.11</v>
      </c>
    </row>
    <row r="964" spans="1:4" x14ac:dyDescent="0.3">
      <c r="A964" s="2" t="s">
        <v>991</v>
      </c>
      <c r="B964" s="7">
        <v>70</v>
      </c>
      <c r="C964" s="7">
        <v>198</v>
      </c>
      <c r="D964" s="7">
        <v>36.130000000000003</v>
      </c>
    </row>
    <row r="965" spans="1:4" x14ac:dyDescent="0.3">
      <c r="A965" s="2" t="s">
        <v>992</v>
      </c>
      <c r="B965" s="7">
        <v>75</v>
      </c>
      <c r="C965" s="7">
        <v>230</v>
      </c>
      <c r="D965" s="7">
        <v>36.14</v>
      </c>
    </row>
    <row r="966" spans="1:4" x14ac:dyDescent="0.3">
      <c r="A966" s="2" t="s">
        <v>993</v>
      </c>
      <c r="B966" s="7">
        <v>73</v>
      </c>
      <c r="C966" s="7">
        <v>190</v>
      </c>
      <c r="D966" s="7">
        <v>36.24</v>
      </c>
    </row>
    <row r="967" spans="1:4" x14ac:dyDescent="0.3">
      <c r="A967" s="2" t="s">
        <v>994</v>
      </c>
      <c r="B967" s="7">
        <v>75</v>
      </c>
      <c r="C967" s="7">
        <v>224</v>
      </c>
      <c r="D967" s="7">
        <v>36.32</v>
      </c>
    </row>
    <row r="968" spans="1:4" x14ac:dyDescent="0.3">
      <c r="A968" s="2" t="s">
        <v>995</v>
      </c>
      <c r="B968" s="7">
        <v>76</v>
      </c>
      <c r="C968" s="7">
        <v>205</v>
      </c>
      <c r="D968" s="7">
        <v>36.33</v>
      </c>
    </row>
    <row r="969" spans="1:4" x14ac:dyDescent="0.3">
      <c r="A969" s="2" t="s">
        <v>996</v>
      </c>
      <c r="B969" s="7">
        <v>73</v>
      </c>
      <c r="C969" s="7">
        <v>220</v>
      </c>
      <c r="D969" s="7">
        <v>36.369999999999997</v>
      </c>
    </row>
    <row r="970" spans="1:4" x14ac:dyDescent="0.3">
      <c r="A970" s="2" t="s">
        <v>997</v>
      </c>
      <c r="B970" s="7">
        <v>77</v>
      </c>
      <c r="C970" s="7">
        <v>200</v>
      </c>
      <c r="D970" s="7">
        <v>36.380000000000003</v>
      </c>
    </row>
    <row r="971" spans="1:4" x14ac:dyDescent="0.3">
      <c r="A971" s="2" t="s">
        <v>998</v>
      </c>
      <c r="B971" s="7">
        <v>71</v>
      </c>
      <c r="C971" s="7">
        <v>221</v>
      </c>
      <c r="D971" s="7">
        <v>36.39</v>
      </c>
    </row>
    <row r="972" spans="1:4" x14ac:dyDescent="0.3">
      <c r="A972" s="2" t="s">
        <v>999</v>
      </c>
      <c r="B972" s="7">
        <v>74</v>
      </c>
      <c r="C972" s="7">
        <v>220</v>
      </c>
      <c r="D972" s="7">
        <v>36.4</v>
      </c>
    </row>
    <row r="973" spans="1:4" x14ac:dyDescent="0.3">
      <c r="A973" s="2" t="s">
        <v>1000</v>
      </c>
      <c r="B973" s="7">
        <v>72</v>
      </c>
      <c r="C973" s="7">
        <v>215</v>
      </c>
      <c r="D973" s="7">
        <v>36.47</v>
      </c>
    </row>
    <row r="974" spans="1:4" x14ac:dyDescent="0.3">
      <c r="A974" s="2" t="s">
        <v>1001</v>
      </c>
      <c r="B974" s="7">
        <v>76</v>
      </c>
      <c r="C974" s="7">
        <v>244</v>
      </c>
      <c r="D974" s="7">
        <v>36.51</v>
      </c>
    </row>
    <row r="975" spans="1:4" x14ac:dyDescent="0.3">
      <c r="A975" s="2" t="s">
        <v>1002</v>
      </c>
      <c r="B975" s="7">
        <v>72</v>
      </c>
      <c r="C975" s="7">
        <v>184</v>
      </c>
      <c r="D975" s="7">
        <v>36.53</v>
      </c>
    </row>
    <row r="976" spans="1:4" x14ac:dyDescent="0.3">
      <c r="A976" s="2" t="s">
        <v>1003</v>
      </c>
      <c r="B976" s="7">
        <v>73</v>
      </c>
      <c r="C976" s="7">
        <v>190</v>
      </c>
      <c r="D976" s="7">
        <v>36.67</v>
      </c>
    </row>
    <row r="977" spans="1:4" x14ac:dyDescent="0.3">
      <c r="A977" s="2" t="s">
        <v>1004</v>
      </c>
      <c r="B977" s="7">
        <v>73</v>
      </c>
      <c r="C977" s="7">
        <v>212</v>
      </c>
      <c r="D977" s="7">
        <v>36.68</v>
      </c>
    </row>
    <row r="978" spans="1:4" x14ac:dyDescent="0.3">
      <c r="A978" s="2" t="s">
        <v>1005</v>
      </c>
      <c r="B978" s="7">
        <v>73</v>
      </c>
      <c r="C978" s="7">
        <v>206</v>
      </c>
      <c r="D978" s="7">
        <v>36.78</v>
      </c>
    </row>
    <row r="979" spans="1:4" x14ac:dyDescent="0.3">
      <c r="A979" s="2" t="s">
        <v>1006</v>
      </c>
      <c r="B979" s="7">
        <v>69</v>
      </c>
      <c r="C979" s="7">
        <v>190</v>
      </c>
      <c r="D979" s="7">
        <v>36.880000000000003</v>
      </c>
    </row>
    <row r="980" spans="1:4" x14ac:dyDescent="0.3">
      <c r="A980" s="2" t="s">
        <v>1007</v>
      </c>
      <c r="B980" s="7">
        <v>74</v>
      </c>
      <c r="C980" s="7">
        <v>230</v>
      </c>
      <c r="D980" s="7">
        <v>36.909999999999997</v>
      </c>
    </row>
    <row r="981" spans="1:4" x14ac:dyDescent="0.3">
      <c r="A981" s="2" t="s">
        <v>1008</v>
      </c>
      <c r="B981" s="7">
        <v>73</v>
      </c>
      <c r="C981" s="7">
        <v>202</v>
      </c>
      <c r="D981" s="7">
        <v>37.04</v>
      </c>
    </row>
    <row r="982" spans="1:4" x14ac:dyDescent="0.3">
      <c r="A982" s="2" t="s">
        <v>1009</v>
      </c>
      <c r="B982" s="7">
        <v>74</v>
      </c>
      <c r="C982" s="7">
        <v>190</v>
      </c>
      <c r="D982" s="7">
        <v>37.1</v>
      </c>
    </row>
    <row r="983" spans="1:4" x14ac:dyDescent="0.3">
      <c r="A983" s="2" t="s">
        <v>1010</v>
      </c>
      <c r="B983" s="7">
        <v>72</v>
      </c>
      <c r="C983" s="7">
        <v>185</v>
      </c>
      <c r="D983" s="7">
        <v>37.159999999999997</v>
      </c>
    </row>
    <row r="984" spans="1:4" x14ac:dyDescent="0.3">
      <c r="A984" s="2" t="s">
        <v>1011</v>
      </c>
      <c r="B984" s="7">
        <v>73</v>
      </c>
      <c r="C984" s="7">
        <v>210</v>
      </c>
      <c r="D984" s="7">
        <v>37.21</v>
      </c>
    </row>
    <row r="985" spans="1:4" x14ac:dyDescent="0.3">
      <c r="A985" s="2" t="s">
        <v>1012</v>
      </c>
      <c r="B985" s="7">
        <v>74</v>
      </c>
      <c r="C985" s="7">
        <v>170</v>
      </c>
      <c r="D985" s="7">
        <v>37.25</v>
      </c>
    </row>
    <row r="986" spans="1:4" x14ac:dyDescent="0.3">
      <c r="A986" s="2" t="s">
        <v>1013</v>
      </c>
      <c r="B986" s="7">
        <v>75</v>
      </c>
      <c r="C986" s="7">
        <v>205</v>
      </c>
      <c r="D986" s="7">
        <v>37.270000000000003</v>
      </c>
    </row>
    <row r="987" spans="1:4" x14ac:dyDescent="0.3">
      <c r="A987" s="2" t="s">
        <v>1014</v>
      </c>
      <c r="B987" s="7">
        <v>71</v>
      </c>
      <c r="C987" s="7">
        <v>190</v>
      </c>
      <c r="D987" s="7">
        <v>37.299999999999997</v>
      </c>
    </row>
    <row r="988" spans="1:4" x14ac:dyDescent="0.3">
      <c r="A988" s="2" t="s">
        <v>1015</v>
      </c>
      <c r="B988" s="7">
        <v>73</v>
      </c>
      <c r="C988" s="7">
        <v>215</v>
      </c>
      <c r="D988" s="7">
        <v>37.340000000000003</v>
      </c>
    </row>
    <row r="989" spans="1:4" x14ac:dyDescent="0.3">
      <c r="A989" s="2" t="s">
        <v>1016</v>
      </c>
      <c r="B989" s="7">
        <v>74</v>
      </c>
      <c r="C989" s="7">
        <v>220</v>
      </c>
      <c r="D989" s="7">
        <v>37.36</v>
      </c>
    </row>
    <row r="990" spans="1:4" x14ac:dyDescent="0.3">
      <c r="A990" s="2" t="s">
        <v>1017</v>
      </c>
      <c r="B990" s="7">
        <v>70</v>
      </c>
      <c r="C990" s="7">
        <v>195</v>
      </c>
      <c r="D990" s="7">
        <v>37.380000000000003</v>
      </c>
    </row>
    <row r="991" spans="1:4" x14ac:dyDescent="0.3">
      <c r="A991" s="2" t="s">
        <v>1018</v>
      </c>
      <c r="B991" s="7">
        <v>75</v>
      </c>
      <c r="C991" s="7">
        <v>220</v>
      </c>
      <c r="D991" s="7">
        <v>37.380000000000003</v>
      </c>
    </row>
    <row r="992" spans="1:4" x14ac:dyDescent="0.3">
      <c r="A992" s="2" t="s">
        <v>1019</v>
      </c>
      <c r="B992" s="7">
        <v>74</v>
      </c>
      <c r="C992" s="7">
        <v>220</v>
      </c>
      <c r="D992" s="7">
        <v>37.39</v>
      </c>
    </row>
    <row r="993" spans="1:4" x14ac:dyDescent="0.3">
      <c r="A993" s="2" t="s">
        <v>1020</v>
      </c>
      <c r="B993" s="7">
        <v>73</v>
      </c>
      <c r="C993" s="7">
        <v>200</v>
      </c>
      <c r="D993" s="7">
        <v>37.43</v>
      </c>
    </row>
    <row r="994" spans="1:4" x14ac:dyDescent="0.3">
      <c r="A994" s="2" t="s">
        <v>1021</v>
      </c>
      <c r="B994" s="7">
        <v>75</v>
      </c>
      <c r="C994" s="7">
        <v>230</v>
      </c>
      <c r="D994" s="7">
        <v>37.43</v>
      </c>
    </row>
    <row r="995" spans="1:4" x14ac:dyDescent="0.3">
      <c r="A995" s="2" t="s">
        <v>1022</v>
      </c>
      <c r="B995" s="7">
        <v>70</v>
      </c>
      <c r="C995" s="7">
        <v>163</v>
      </c>
      <c r="D995" s="7">
        <v>37.659999999999997</v>
      </c>
    </row>
    <row r="996" spans="1:4" x14ac:dyDescent="0.3">
      <c r="A996" s="2" t="s">
        <v>1023</v>
      </c>
      <c r="B996" s="7">
        <v>75</v>
      </c>
      <c r="C996" s="7">
        <v>219</v>
      </c>
      <c r="D996" s="7">
        <v>37.68</v>
      </c>
    </row>
    <row r="997" spans="1:4" x14ac:dyDescent="0.3">
      <c r="A997" s="2" t="s">
        <v>1024</v>
      </c>
      <c r="B997" s="7">
        <v>76</v>
      </c>
      <c r="C997" s="7">
        <v>190</v>
      </c>
      <c r="D997" s="7">
        <v>37.74</v>
      </c>
    </row>
    <row r="998" spans="1:4" x14ac:dyDescent="0.3">
      <c r="A998" s="2" t="s">
        <v>1025</v>
      </c>
      <c r="B998" s="7">
        <v>71</v>
      </c>
      <c r="C998" s="7">
        <v>190</v>
      </c>
      <c r="D998" s="7">
        <v>37.880000000000003</v>
      </c>
    </row>
    <row r="999" spans="1:4" x14ac:dyDescent="0.3">
      <c r="A999" s="2" t="s">
        <v>1026</v>
      </c>
      <c r="B999" s="7">
        <v>73</v>
      </c>
      <c r="C999" s="7">
        <v>240</v>
      </c>
      <c r="D999" s="7">
        <v>38.06</v>
      </c>
    </row>
    <row r="1000" spans="1:4" x14ac:dyDescent="0.3">
      <c r="A1000" s="2" t="s">
        <v>1027</v>
      </c>
      <c r="B1000" s="7">
        <v>71</v>
      </c>
      <c r="C1000" s="7">
        <v>180</v>
      </c>
      <c r="D1000" s="7">
        <v>38.11</v>
      </c>
    </row>
    <row r="1001" spans="1:4" x14ac:dyDescent="0.3">
      <c r="A1001" s="2" t="s">
        <v>1028</v>
      </c>
      <c r="B1001" s="7">
        <v>74</v>
      </c>
      <c r="C1001" s="7">
        <v>185</v>
      </c>
      <c r="D1001" s="7">
        <v>38.229999999999997</v>
      </c>
    </row>
    <row r="1002" spans="1:4" x14ac:dyDescent="0.3">
      <c r="A1002" s="2" t="s">
        <v>1029</v>
      </c>
      <c r="B1002" s="7">
        <v>72</v>
      </c>
      <c r="C1002" s="7">
        <v>205</v>
      </c>
      <c r="D1002" s="7">
        <v>38.28</v>
      </c>
    </row>
    <row r="1003" spans="1:4" x14ac:dyDescent="0.3">
      <c r="A1003" s="2" t="s">
        <v>1030</v>
      </c>
      <c r="B1003" s="7">
        <v>72</v>
      </c>
      <c r="C1003" s="7">
        <v>220</v>
      </c>
      <c r="D1003" s="7">
        <v>38.299999999999997</v>
      </c>
    </row>
    <row r="1004" spans="1:4" x14ac:dyDescent="0.3">
      <c r="A1004" s="2" t="s">
        <v>1031</v>
      </c>
      <c r="B1004" s="7">
        <v>76</v>
      </c>
      <c r="C1004" s="7">
        <v>211</v>
      </c>
      <c r="D1004" s="7">
        <v>38.31</v>
      </c>
    </row>
    <row r="1005" spans="1:4" x14ac:dyDescent="0.3">
      <c r="A1005" s="2" t="s">
        <v>1032</v>
      </c>
      <c r="B1005" s="7">
        <v>71</v>
      </c>
      <c r="C1005" s="7">
        <v>190</v>
      </c>
      <c r="D1005" s="7">
        <v>38.43</v>
      </c>
    </row>
    <row r="1006" spans="1:4" x14ac:dyDescent="0.3">
      <c r="A1006" s="2" t="s">
        <v>1033</v>
      </c>
      <c r="B1006" s="7">
        <v>75</v>
      </c>
      <c r="C1006" s="7">
        <v>215</v>
      </c>
      <c r="D1006" s="7">
        <v>38.49</v>
      </c>
    </row>
    <row r="1007" spans="1:4" x14ac:dyDescent="0.3">
      <c r="A1007" s="2" t="s">
        <v>1034</v>
      </c>
      <c r="B1007" s="7">
        <v>77</v>
      </c>
      <c r="C1007" s="7">
        <v>275</v>
      </c>
      <c r="D1007" s="7">
        <v>38.76</v>
      </c>
    </row>
    <row r="1008" spans="1:4" x14ac:dyDescent="0.3">
      <c r="A1008" s="2" t="s">
        <v>1035</v>
      </c>
      <c r="B1008" s="7">
        <v>75</v>
      </c>
      <c r="C1008" s="7">
        <v>230</v>
      </c>
      <c r="D1008" s="7">
        <v>38.85</v>
      </c>
    </row>
    <row r="1009" spans="1:4" x14ac:dyDescent="0.3">
      <c r="A1009" s="2" t="s">
        <v>1036</v>
      </c>
      <c r="B1009" s="7">
        <v>73</v>
      </c>
      <c r="C1009" s="7">
        <v>210</v>
      </c>
      <c r="D1009" s="7">
        <v>38.979999999999997</v>
      </c>
    </row>
    <row r="1010" spans="1:4" x14ac:dyDescent="0.3">
      <c r="A1010" s="2" t="s">
        <v>1037</v>
      </c>
      <c r="B1010" s="7">
        <v>73</v>
      </c>
      <c r="C1010" s="7">
        <v>205</v>
      </c>
      <c r="D1010" s="7">
        <v>39.25</v>
      </c>
    </row>
    <row r="1011" spans="1:4" x14ac:dyDescent="0.3">
      <c r="A1011" s="2" t="s">
        <v>1038</v>
      </c>
      <c r="B1011" s="7">
        <v>70</v>
      </c>
      <c r="C1011" s="7">
        <v>190</v>
      </c>
      <c r="D1011" s="7">
        <v>39.28</v>
      </c>
    </row>
    <row r="1012" spans="1:4" x14ac:dyDescent="0.3">
      <c r="A1012" s="2" t="s">
        <v>1039</v>
      </c>
      <c r="B1012" s="7">
        <v>72</v>
      </c>
      <c r="C1012" s="7">
        <v>215</v>
      </c>
      <c r="D1012" s="7">
        <v>39.380000000000003</v>
      </c>
    </row>
    <row r="1013" spans="1:4" x14ac:dyDescent="0.3">
      <c r="A1013" s="2" t="s">
        <v>1040</v>
      </c>
      <c r="B1013" s="7">
        <v>74</v>
      </c>
      <c r="C1013" s="7">
        <v>200</v>
      </c>
      <c r="D1013" s="7">
        <v>39.49</v>
      </c>
    </row>
    <row r="1014" spans="1:4" x14ac:dyDescent="0.3">
      <c r="A1014" s="2" t="s">
        <v>1041</v>
      </c>
      <c r="B1014" s="7">
        <v>72</v>
      </c>
      <c r="C1014" s="7">
        <v>180</v>
      </c>
      <c r="D1014" s="7">
        <v>39.75</v>
      </c>
    </row>
    <row r="1015" spans="1:4" x14ac:dyDescent="0.3">
      <c r="A1015" s="2" t="s">
        <v>1042</v>
      </c>
      <c r="B1015" s="7">
        <v>73</v>
      </c>
      <c r="C1015" s="7">
        <v>215</v>
      </c>
      <c r="D1015" s="7">
        <v>39.75</v>
      </c>
    </row>
    <row r="1016" spans="1:4" x14ac:dyDescent="0.3">
      <c r="A1016" s="2" t="s">
        <v>1043</v>
      </c>
      <c r="B1016" s="7">
        <v>75</v>
      </c>
      <c r="C1016" s="7">
        <v>220</v>
      </c>
      <c r="D1016" s="7">
        <v>39.79</v>
      </c>
    </row>
    <row r="1017" spans="1:4" x14ac:dyDescent="0.3">
      <c r="A1017" s="2" t="s">
        <v>1044</v>
      </c>
      <c r="B1017" s="7">
        <v>77</v>
      </c>
      <c r="C1017" s="7">
        <v>235</v>
      </c>
      <c r="D1017" s="7">
        <v>39.79</v>
      </c>
    </row>
    <row r="1018" spans="1:4" x14ac:dyDescent="0.3">
      <c r="A1018" s="2" t="s">
        <v>1045</v>
      </c>
      <c r="B1018" s="7">
        <v>69</v>
      </c>
      <c r="C1018" s="7">
        <v>175</v>
      </c>
      <c r="D1018" s="7">
        <v>39.85</v>
      </c>
    </row>
    <row r="1019" spans="1:4" x14ac:dyDescent="0.3">
      <c r="A1019" s="2" t="s">
        <v>1046</v>
      </c>
      <c r="B1019" s="7">
        <v>70</v>
      </c>
      <c r="C1019" s="7">
        <v>195</v>
      </c>
      <c r="D1019" s="7">
        <v>39.85</v>
      </c>
    </row>
    <row r="1020" spans="1:4" x14ac:dyDescent="0.3">
      <c r="A1020" s="2" t="s">
        <v>1047</v>
      </c>
      <c r="B1020" s="7">
        <v>77</v>
      </c>
      <c r="C1020" s="7">
        <v>235</v>
      </c>
      <c r="D1020" s="7">
        <v>40.29</v>
      </c>
    </row>
    <row r="1021" spans="1:4" x14ac:dyDescent="0.3">
      <c r="A1021" s="2" t="s">
        <v>1048</v>
      </c>
      <c r="B1021" s="7">
        <v>72</v>
      </c>
      <c r="C1021" s="7">
        <v>200</v>
      </c>
      <c r="D1021" s="7">
        <v>40.53</v>
      </c>
    </row>
    <row r="1022" spans="1:4" x14ac:dyDescent="0.3">
      <c r="A1022" s="2" t="s">
        <v>1049</v>
      </c>
      <c r="B1022" s="7">
        <v>74</v>
      </c>
      <c r="C1022" s="7">
        <v>210</v>
      </c>
      <c r="D1022" s="7">
        <v>40.58</v>
      </c>
    </row>
    <row r="1023" spans="1:4" x14ac:dyDescent="0.3">
      <c r="A1023" s="2" t="s">
        <v>1050</v>
      </c>
      <c r="B1023" s="7">
        <v>75</v>
      </c>
      <c r="C1023" s="7">
        <v>220</v>
      </c>
      <c r="D1023" s="7">
        <v>40.659999999999997</v>
      </c>
    </row>
    <row r="1024" spans="1:4" x14ac:dyDescent="0.3">
      <c r="A1024" s="2" t="s">
        <v>1051</v>
      </c>
      <c r="B1024" s="7">
        <v>73</v>
      </c>
      <c r="C1024" s="7">
        <v>220</v>
      </c>
      <c r="D1024" s="7">
        <v>40.68</v>
      </c>
    </row>
    <row r="1025" spans="1:4" x14ac:dyDescent="0.3">
      <c r="A1025" s="2" t="s">
        <v>1052</v>
      </c>
      <c r="B1025" s="7">
        <v>75</v>
      </c>
      <c r="C1025" s="7">
        <v>232</v>
      </c>
      <c r="D1025" s="7">
        <v>40.770000000000003</v>
      </c>
    </row>
    <row r="1026" spans="1:4" x14ac:dyDescent="0.3">
      <c r="A1026" s="2" t="s">
        <v>1053</v>
      </c>
      <c r="B1026" s="7">
        <v>72</v>
      </c>
      <c r="C1026" s="7">
        <v>185</v>
      </c>
      <c r="D1026" s="7">
        <v>40.880000000000003</v>
      </c>
    </row>
    <row r="1027" spans="1:4" x14ac:dyDescent="0.3">
      <c r="A1027" s="2" t="s">
        <v>1054</v>
      </c>
      <c r="B1027" s="7">
        <v>72</v>
      </c>
      <c r="C1027" s="7">
        <v>185</v>
      </c>
      <c r="D1027" s="7">
        <v>40.93</v>
      </c>
    </row>
    <row r="1028" spans="1:4" x14ac:dyDescent="0.3">
      <c r="A1028" s="2" t="s">
        <v>1055</v>
      </c>
      <c r="B1028" s="7">
        <v>76</v>
      </c>
      <c r="C1028" s="7">
        <v>210</v>
      </c>
      <c r="D1028" s="7">
        <v>40.97</v>
      </c>
    </row>
    <row r="1029" spans="1:4" x14ac:dyDescent="0.3">
      <c r="A1029" s="2" t="s">
        <v>1056</v>
      </c>
      <c r="B1029" s="7">
        <v>71</v>
      </c>
      <c r="C1029" s="7">
        <v>185</v>
      </c>
      <c r="D1029" s="7">
        <v>41.21</v>
      </c>
    </row>
    <row r="1030" spans="1:4" x14ac:dyDescent="0.3">
      <c r="A1030" s="2" t="s">
        <v>1057</v>
      </c>
      <c r="B1030" s="7">
        <v>73</v>
      </c>
      <c r="C1030" s="7">
        <v>211</v>
      </c>
      <c r="D1030" s="7">
        <v>42.3</v>
      </c>
    </row>
    <row r="1031" spans="1:4" x14ac:dyDescent="0.3">
      <c r="A1031" s="2" t="s">
        <v>1058</v>
      </c>
      <c r="B1031" s="7">
        <v>76</v>
      </c>
      <c r="C1031" s="7">
        <v>250</v>
      </c>
      <c r="D1031" s="7">
        <v>42.3</v>
      </c>
    </row>
    <row r="1032" spans="1:4" x14ac:dyDescent="0.3">
      <c r="A1032" s="2" t="s">
        <v>1059</v>
      </c>
      <c r="B1032" s="7">
        <v>74</v>
      </c>
      <c r="C1032" s="7">
        <v>228</v>
      </c>
      <c r="D1032" s="7">
        <v>42.6</v>
      </c>
    </row>
    <row r="1033" spans="1:4" x14ac:dyDescent="0.3">
      <c r="A1033" s="2" t="s">
        <v>1060</v>
      </c>
      <c r="B1033" s="7">
        <v>82</v>
      </c>
      <c r="C1033" s="7">
        <v>231</v>
      </c>
      <c r="D1033" s="7">
        <v>43.47</v>
      </c>
    </row>
    <row r="1034" spans="1:4" x14ac:dyDescent="0.3">
      <c r="A1034" s="2" t="s">
        <v>1061</v>
      </c>
      <c r="B1034" s="7">
        <v>72</v>
      </c>
      <c r="C1034" s="7">
        <v>175</v>
      </c>
      <c r="D1034" s="7">
        <v>44.28</v>
      </c>
    </row>
    <row r="1035" spans="1:4" x14ac:dyDescent="0.3">
      <c r="A1035" s="2" t="s">
        <v>1062</v>
      </c>
      <c r="B1035" s="7">
        <v>73</v>
      </c>
      <c r="C1035" s="7">
        <v>188</v>
      </c>
      <c r="D1035" s="7">
        <v>48.52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3577F-F0B7-409A-96B4-C1276DC20811}">
  <sheetPr codeName="Sheet4">
    <tabColor theme="5" tint="0.39997558519241921"/>
  </sheetPr>
  <dimension ref="A1:C155"/>
  <sheetViews>
    <sheetView showGridLines="0" workbookViewId="0">
      <selection activeCell="A11" sqref="A11"/>
    </sheetView>
  </sheetViews>
  <sheetFormatPr defaultRowHeight="14.4" x14ac:dyDescent="0.3"/>
  <cols>
    <col min="1" max="1" width="11.44140625" style="16" customWidth="1"/>
    <col min="2" max="2" width="10.6640625" style="17" customWidth="1"/>
    <col min="3" max="3" width="12.88671875" style="17" customWidth="1"/>
  </cols>
  <sheetData>
    <row r="1" spans="1:3" x14ac:dyDescent="0.3">
      <c r="A1" s="14" t="s">
        <v>1063</v>
      </c>
      <c r="B1" s="15" t="s">
        <v>1064</v>
      </c>
      <c r="C1" s="15" t="s">
        <v>1065</v>
      </c>
    </row>
    <row r="2" spans="1:3" x14ac:dyDescent="0.3">
      <c r="A2" s="16">
        <v>43841</v>
      </c>
      <c r="B2" s="17">
        <v>555.29</v>
      </c>
      <c r="C2" s="17">
        <v>436.59</v>
      </c>
    </row>
    <row r="3" spans="1:3" x14ac:dyDescent="0.3">
      <c r="A3" s="16">
        <v>43843</v>
      </c>
      <c r="B3" s="17">
        <v>551.69000000000005</v>
      </c>
      <c r="C3" s="17">
        <v>430.78</v>
      </c>
    </row>
    <row r="4" spans="1:3" x14ac:dyDescent="0.3">
      <c r="A4" s="16">
        <v>43845</v>
      </c>
      <c r="B4" s="17">
        <v>549.53</v>
      </c>
      <c r="C4" s="17">
        <v>426.95</v>
      </c>
    </row>
    <row r="5" spans="1:3" x14ac:dyDescent="0.3">
      <c r="A5" s="16">
        <v>43847</v>
      </c>
      <c r="B5" s="17">
        <v>543.48</v>
      </c>
      <c r="C5" s="17">
        <v>423.5</v>
      </c>
    </row>
    <row r="6" spans="1:3" x14ac:dyDescent="0.3">
      <c r="A6" s="16">
        <v>43848</v>
      </c>
      <c r="B6" s="17">
        <v>542.16</v>
      </c>
      <c r="C6" s="17">
        <v>425.48</v>
      </c>
    </row>
    <row r="7" spans="1:3" x14ac:dyDescent="0.3">
      <c r="A7" s="16">
        <v>43849</v>
      </c>
      <c r="B7" s="17">
        <v>552.6</v>
      </c>
      <c r="C7" s="17">
        <v>430.77</v>
      </c>
    </row>
    <row r="8" spans="1:3" x14ac:dyDescent="0.3">
      <c r="A8" s="16">
        <v>43851</v>
      </c>
      <c r="B8" s="17">
        <v>550.04</v>
      </c>
      <c r="C8" s="17">
        <v>432.97</v>
      </c>
    </row>
    <row r="9" spans="1:3" x14ac:dyDescent="0.3">
      <c r="A9" s="16">
        <v>43852</v>
      </c>
      <c r="B9" s="17">
        <v>547.47</v>
      </c>
      <c r="C9" s="17">
        <v>429.92</v>
      </c>
    </row>
    <row r="10" spans="1:3" x14ac:dyDescent="0.3">
      <c r="A10" s="16">
        <v>43853</v>
      </c>
      <c r="B10" s="17">
        <v>543</v>
      </c>
      <c r="C10" s="17">
        <v>423.67</v>
      </c>
    </row>
    <row r="11" spans="1:3" x14ac:dyDescent="0.3">
      <c r="A11" s="16">
        <v>43854</v>
      </c>
      <c r="B11" s="17">
        <v>544.87</v>
      </c>
      <c r="C11" s="17">
        <v>427.26</v>
      </c>
    </row>
    <row r="12" spans="1:3" x14ac:dyDescent="0.3">
      <c r="A12" s="16">
        <v>43855</v>
      </c>
      <c r="B12" s="17">
        <v>546.6</v>
      </c>
      <c r="C12" s="17">
        <v>427.81</v>
      </c>
    </row>
    <row r="13" spans="1:3" x14ac:dyDescent="0.3">
      <c r="A13" s="16">
        <v>43856</v>
      </c>
      <c r="B13" s="17">
        <v>556.17999999999995</v>
      </c>
      <c r="C13" s="17">
        <v>439.7</v>
      </c>
    </row>
    <row r="14" spans="1:3" x14ac:dyDescent="0.3">
      <c r="A14" s="16">
        <v>43858</v>
      </c>
      <c r="B14" s="17">
        <v>557.52</v>
      </c>
      <c r="C14" s="17">
        <v>434.92</v>
      </c>
    </row>
    <row r="15" spans="1:3" x14ac:dyDescent="0.3">
      <c r="A15" s="16">
        <v>43860</v>
      </c>
      <c r="B15" s="17">
        <v>559.67999999999995</v>
      </c>
      <c r="C15" s="17">
        <v>436.29</v>
      </c>
    </row>
    <row r="16" spans="1:3" x14ac:dyDescent="0.3">
      <c r="A16" s="16">
        <v>43862</v>
      </c>
      <c r="B16" s="17">
        <v>563.39</v>
      </c>
      <c r="C16" s="17">
        <v>445.99</v>
      </c>
    </row>
    <row r="17" spans="1:3" x14ac:dyDescent="0.3">
      <c r="A17" s="16">
        <v>43863</v>
      </c>
      <c r="B17" s="17">
        <v>558.57000000000005</v>
      </c>
      <c r="C17" s="17">
        <v>440.84</v>
      </c>
    </row>
    <row r="18" spans="1:3" x14ac:dyDescent="0.3">
      <c r="A18" s="16">
        <v>43865</v>
      </c>
      <c r="B18" s="17">
        <v>557.95000000000005</v>
      </c>
      <c r="C18" s="17">
        <v>440.1</v>
      </c>
    </row>
    <row r="19" spans="1:3" x14ac:dyDescent="0.3">
      <c r="A19" s="16">
        <v>43868</v>
      </c>
      <c r="B19" s="17">
        <v>553.05999999999995</v>
      </c>
      <c r="C19" s="17">
        <v>438.57</v>
      </c>
    </row>
    <row r="20" spans="1:3" x14ac:dyDescent="0.3">
      <c r="A20" s="16">
        <v>43869</v>
      </c>
      <c r="B20" s="17">
        <v>541.25</v>
      </c>
      <c r="C20" s="17">
        <v>429.86</v>
      </c>
    </row>
    <row r="21" spans="1:3" x14ac:dyDescent="0.3">
      <c r="A21" s="16">
        <v>43870</v>
      </c>
      <c r="B21" s="17">
        <v>540.04</v>
      </c>
      <c r="C21" s="17">
        <v>434.09</v>
      </c>
    </row>
    <row r="22" spans="1:3" x14ac:dyDescent="0.3">
      <c r="A22" s="16">
        <v>43871</v>
      </c>
      <c r="B22" s="17">
        <v>543.29999999999995</v>
      </c>
      <c r="C22" s="17">
        <v>437.39</v>
      </c>
    </row>
    <row r="23" spans="1:3" x14ac:dyDescent="0.3">
      <c r="A23" s="16">
        <v>43872</v>
      </c>
      <c r="B23" s="17">
        <v>547.34</v>
      </c>
      <c r="C23" s="17">
        <v>437.71</v>
      </c>
    </row>
    <row r="24" spans="1:3" x14ac:dyDescent="0.3">
      <c r="A24" s="16">
        <v>43873</v>
      </c>
      <c r="B24" s="17">
        <v>545.62</v>
      </c>
      <c r="C24" s="17">
        <v>436.04</v>
      </c>
    </row>
    <row r="25" spans="1:3" x14ac:dyDescent="0.3">
      <c r="A25" s="16">
        <v>43874</v>
      </c>
      <c r="B25" s="17">
        <v>550.03</v>
      </c>
      <c r="C25" s="17">
        <v>436.72</v>
      </c>
    </row>
    <row r="26" spans="1:3" x14ac:dyDescent="0.3">
      <c r="A26" s="16">
        <v>43875</v>
      </c>
      <c r="B26" s="17">
        <v>541.70000000000005</v>
      </c>
      <c r="C26" s="17">
        <v>429.7</v>
      </c>
    </row>
    <row r="27" spans="1:3" x14ac:dyDescent="0.3">
      <c r="A27" s="16">
        <v>43881</v>
      </c>
      <c r="B27" s="17">
        <v>544.65</v>
      </c>
      <c r="C27" s="17">
        <v>434.39</v>
      </c>
    </row>
    <row r="28" spans="1:3" x14ac:dyDescent="0.3">
      <c r="A28" s="16">
        <v>43883</v>
      </c>
      <c r="B28" s="17">
        <v>556.11</v>
      </c>
      <c r="C28" s="17">
        <v>443.51</v>
      </c>
    </row>
    <row r="29" spans="1:3" x14ac:dyDescent="0.3">
      <c r="A29" s="16">
        <v>43884</v>
      </c>
      <c r="B29" s="17">
        <v>584.17999999999995</v>
      </c>
      <c r="C29" s="17">
        <v>465.57</v>
      </c>
    </row>
    <row r="30" spans="1:3" x14ac:dyDescent="0.3">
      <c r="A30" s="16">
        <v>43885</v>
      </c>
      <c r="B30" s="17">
        <v>583.96</v>
      </c>
      <c r="C30" s="17">
        <v>461.19</v>
      </c>
    </row>
    <row r="31" spans="1:3" x14ac:dyDescent="0.3">
      <c r="A31" s="16">
        <v>43887</v>
      </c>
      <c r="B31" s="17">
        <v>601.78</v>
      </c>
      <c r="C31" s="17">
        <v>475.48</v>
      </c>
    </row>
    <row r="32" spans="1:3" x14ac:dyDescent="0.3">
      <c r="A32" s="16">
        <v>43890</v>
      </c>
      <c r="B32" s="17">
        <v>699.62</v>
      </c>
      <c r="C32" s="17">
        <v>483.01</v>
      </c>
    </row>
    <row r="33" spans="1:3" x14ac:dyDescent="0.3">
      <c r="A33" s="16">
        <v>43891</v>
      </c>
      <c r="B33" s="17">
        <v>692.84</v>
      </c>
      <c r="C33" s="17">
        <v>488.1</v>
      </c>
    </row>
    <row r="34" spans="1:3" x14ac:dyDescent="0.3">
      <c r="A34" s="16">
        <v>43893</v>
      </c>
      <c r="B34" s="17">
        <v>695.35</v>
      </c>
      <c r="C34" s="17">
        <v>488</v>
      </c>
    </row>
    <row r="35" spans="1:3" x14ac:dyDescent="0.3">
      <c r="A35" s="16">
        <v>43895</v>
      </c>
      <c r="B35" s="17">
        <v>695.1</v>
      </c>
      <c r="C35" s="17">
        <v>488.27</v>
      </c>
    </row>
    <row r="36" spans="1:3" x14ac:dyDescent="0.3">
      <c r="A36" s="16">
        <v>43896</v>
      </c>
      <c r="B36" s="17">
        <v>674.73</v>
      </c>
      <c r="C36" s="17">
        <v>482.18</v>
      </c>
    </row>
    <row r="37" spans="1:3" x14ac:dyDescent="0.3">
      <c r="A37" s="16">
        <v>43897</v>
      </c>
      <c r="B37" s="17">
        <v>654.77</v>
      </c>
      <c r="C37" s="17">
        <v>530.5</v>
      </c>
    </row>
    <row r="38" spans="1:3" x14ac:dyDescent="0.3">
      <c r="A38" s="16">
        <v>43899</v>
      </c>
      <c r="B38" s="17">
        <v>658.27</v>
      </c>
      <c r="C38" s="17">
        <v>531.41</v>
      </c>
    </row>
    <row r="39" spans="1:3" x14ac:dyDescent="0.3">
      <c r="A39" s="16">
        <v>43902</v>
      </c>
      <c r="B39" s="17">
        <v>659.66</v>
      </c>
      <c r="C39" s="17">
        <v>526.03</v>
      </c>
    </row>
    <row r="40" spans="1:3" x14ac:dyDescent="0.3">
      <c r="A40" s="16">
        <v>43905</v>
      </c>
      <c r="B40" s="17">
        <v>661.43</v>
      </c>
      <c r="C40" s="17">
        <v>529</v>
      </c>
    </row>
    <row r="41" spans="1:3" x14ac:dyDescent="0.3">
      <c r="A41" s="16">
        <v>43906</v>
      </c>
      <c r="B41" s="17">
        <v>664.56</v>
      </c>
      <c r="C41" s="17">
        <v>536.76</v>
      </c>
    </row>
    <row r="42" spans="1:3" x14ac:dyDescent="0.3">
      <c r="A42" s="16">
        <v>43907</v>
      </c>
      <c r="B42" s="17">
        <v>657.5</v>
      </c>
      <c r="C42" s="17">
        <v>536.35</v>
      </c>
    </row>
    <row r="43" spans="1:3" x14ac:dyDescent="0.3">
      <c r="A43" s="16">
        <v>43910</v>
      </c>
      <c r="B43" s="17">
        <v>664.72</v>
      </c>
      <c r="C43" s="17">
        <v>534.59</v>
      </c>
    </row>
    <row r="44" spans="1:3" x14ac:dyDescent="0.3">
      <c r="A44" s="16">
        <v>43912</v>
      </c>
      <c r="B44" s="17">
        <v>661.28</v>
      </c>
      <c r="C44" s="17">
        <v>531.9</v>
      </c>
    </row>
    <row r="45" spans="1:3" x14ac:dyDescent="0.3">
      <c r="A45" s="16">
        <v>43913</v>
      </c>
      <c r="B45" s="17">
        <v>673.29</v>
      </c>
      <c r="C45" s="17">
        <v>537.01</v>
      </c>
    </row>
    <row r="46" spans="1:3" x14ac:dyDescent="0.3">
      <c r="A46" s="16">
        <v>43917</v>
      </c>
      <c r="B46" s="17">
        <v>670.15</v>
      </c>
      <c r="C46" s="17">
        <v>529.46</v>
      </c>
    </row>
    <row r="47" spans="1:3" x14ac:dyDescent="0.3">
      <c r="A47" s="16">
        <v>43918</v>
      </c>
      <c r="B47" s="17">
        <v>664.39</v>
      </c>
      <c r="C47" s="17">
        <v>522.62</v>
      </c>
    </row>
    <row r="48" spans="1:3" x14ac:dyDescent="0.3">
      <c r="A48" s="16">
        <v>43919</v>
      </c>
      <c r="B48" s="17">
        <v>663.14</v>
      </c>
      <c r="C48" s="17">
        <v>524</v>
      </c>
    </row>
    <row r="49" spans="1:3" x14ac:dyDescent="0.3">
      <c r="A49" s="16">
        <v>43920</v>
      </c>
      <c r="B49" s="17">
        <v>690.3</v>
      </c>
      <c r="C49" s="17">
        <v>527.46</v>
      </c>
    </row>
    <row r="50" spans="1:3" x14ac:dyDescent="0.3">
      <c r="A50" s="16">
        <v>43923</v>
      </c>
      <c r="B50" s="17">
        <v>691.47</v>
      </c>
      <c r="C50" s="17">
        <v>525.91</v>
      </c>
    </row>
    <row r="51" spans="1:3" x14ac:dyDescent="0.3">
      <c r="A51" s="16">
        <v>43924</v>
      </c>
      <c r="B51" s="17">
        <v>686.51</v>
      </c>
      <c r="C51" s="17">
        <v>529.66</v>
      </c>
    </row>
    <row r="52" spans="1:3" x14ac:dyDescent="0.3">
      <c r="A52" s="16">
        <v>43925</v>
      </c>
      <c r="B52" s="17">
        <v>689.37</v>
      </c>
      <c r="C52" s="17">
        <v>531.52</v>
      </c>
    </row>
    <row r="53" spans="1:3" x14ac:dyDescent="0.3">
      <c r="A53" s="16">
        <v>43926</v>
      </c>
      <c r="B53" s="17">
        <v>694.11</v>
      </c>
      <c r="C53" s="17">
        <v>535.22</v>
      </c>
    </row>
    <row r="54" spans="1:3" x14ac:dyDescent="0.3">
      <c r="A54" s="16">
        <v>43928</v>
      </c>
      <c r="B54" s="17">
        <v>688.73</v>
      </c>
      <c r="C54" s="17">
        <v>535.02</v>
      </c>
    </row>
    <row r="55" spans="1:3" x14ac:dyDescent="0.3">
      <c r="A55" s="16">
        <v>43929</v>
      </c>
      <c r="B55" s="17">
        <v>694.04</v>
      </c>
      <c r="C55" s="17">
        <v>532.91999999999996</v>
      </c>
    </row>
    <row r="56" spans="1:3" x14ac:dyDescent="0.3">
      <c r="A56" s="16">
        <v>43930</v>
      </c>
      <c r="B56" s="17">
        <v>679.48</v>
      </c>
      <c r="C56" s="17">
        <v>515.78</v>
      </c>
    </row>
    <row r="57" spans="1:3" x14ac:dyDescent="0.3">
      <c r="A57" s="16">
        <v>43932</v>
      </c>
      <c r="B57" s="17">
        <v>645.87</v>
      </c>
      <c r="C57" s="17">
        <v>496.38</v>
      </c>
    </row>
    <row r="58" spans="1:3" x14ac:dyDescent="0.3">
      <c r="A58" s="16">
        <v>43933</v>
      </c>
      <c r="B58" s="17">
        <v>620.58000000000004</v>
      </c>
      <c r="C58" s="17">
        <v>465.78</v>
      </c>
    </row>
    <row r="59" spans="1:3" x14ac:dyDescent="0.3">
      <c r="A59" s="16">
        <v>43936</v>
      </c>
      <c r="B59" s="17">
        <v>626.37</v>
      </c>
      <c r="C59" s="17">
        <v>474</v>
      </c>
    </row>
    <row r="60" spans="1:3" x14ac:dyDescent="0.3">
      <c r="A60" s="16">
        <v>43937</v>
      </c>
      <c r="B60" s="17">
        <v>659.74</v>
      </c>
      <c r="C60" s="17">
        <v>501.19</v>
      </c>
    </row>
    <row r="61" spans="1:3" x14ac:dyDescent="0.3">
      <c r="A61" s="16">
        <v>43938</v>
      </c>
      <c r="B61" s="17">
        <v>667.96</v>
      </c>
      <c r="C61" s="17">
        <v>518.37</v>
      </c>
    </row>
    <row r="62" spans="1:3" x14ac:dyDescent="0.3">
      <c r="A62" s="16">
        <v>43941</v>
      </c>
      <c r="B62" s="17">
        <v>659.69</v>
      </c>
      <c r="C62" s="17">
        <v>518.01</v>
      </c>
    </row>
    <row r="63" spans="1:3" x14ac:dyDescent="0.3">
      <c r="A63" s="16">
        <v>43942</v>
      </c>
      <c r="B63" s="17">
        <v>647.82000000000005</v>
      </c>
      <c r="C63" s="17">
        <v>512.89</v>
      </c>
    </row>
    <row r="64" spans="1:3" x14ac:dyDescent="0.3">
      <c r="A64" s="16">
        <v>43944</v>
      </c>
      <c r="B64" s="17">
        <v>629.55999999999995</v>
      </c>
      <c r="C64" s="17">
        <v>496.54</v>
      </c>
    </row>
    <row r="65" spans="1:3" x14ac:dyDescent="0.3">
      <c r="A65" s="16">
        <v>43947</v>
      </c>
      <c r="B65" s="17">
        <v>644.91</v>
      </c>
      <c r="C65" s="17">
        <v>510.55</v>
      </c>
    </row>
    <row r="66" spans="1:3" x14ac:dyDescent="0.3">
      <c r="A66" s="16">
        <v>43948</v>
      </c>
      <c r="B66" s="17">
        <v>637.04999999999995</v>
      </c>
      <c r="C66" s="17">
        <v>504.72</v>
      </c>
    </row>
    <row r="67" spans="1:3" x14ac:dyDescent="0.3">
      <c r="A67" s="16">
        <v>43949</v>
      </c>
      <c r="B67" s="17">
        <v>628.96</v>
      </c>
      <c r="C67" s="17">
        <v>499</v>
      </c>
    </row>
    <row r="68" spans="1:3" x14ac:dyDescent="0.3">
      <c r="A68" s="16">
        <v>43950</v>
      </c>
      <c r="B68" s="17">
        <v>643.88</v>
      </c>
      <c r="C68" s="17">
        <v>517.54</v>
      </c>
    </row>
    <row r="69" spans="1:3" x14ac:dyDescent="0.3">
      <c r="A69" s="16">
        <v>43951</v>
      </c>
      <c r="B69" s="17">
        <v>643.41</v>
      </c>
      <c r="C69" s="17">
        <v>516.89</v>
      </c>
    </row>
    <row r="70" spans="1:3" x14ac:dyDescent="0.3">
      <c r="A70" s="16">
        <v>43952</v>
      </c>
      <c r="B70" s="17">
        <v>651.08000000000004</v>
      </c>
      <c r="C70" s="17">
        <v>522.24</v>
      </c>
    </row>
    <row r="71" spans="1:3" x14ac:dyDescent="0.3">
      <c r="A71" s="16">
        <v>43955</v>
      </c>
      <c r="B71" s="17">
        <v>655.29999999999995</v>
      </c>
      <c r="C71" s="17">
        <v>529.44000000000005</v>
      </c>
    </row>
    <row r="72" spans="1:3" x14ac:dyDescent="0.3">
      <c r="A72" s="16">
        <v>43956</v>
      </c>
      <c r="B72" s="17">
        <v>652.47</v>
      </c>
      <c r="C72" s="17">
        <v>521.38</v>
      </c>
    </row>
    <row r="73" spans="1:3" x14ac:dyDescent="0.3">
      <c r="A73" s="16">
        <v>43958</v>
      </c>
      <c r="B73" s="17">
        <v>665.07</v>
      </c>
      <c r="C73" s="17">
        <v>522.37</v>
      </c>
    </row>
    <row r="74" spans="1:3" x14ac:dyDescent="0.3">
      <c r="A74" s="16">
        <v>43960</v>
      </c>
      <c r="B74" s="17">
        <v>665.52</v>
      </c>
      <c r="C74" s="17">
        <v>527.24</v>
      </c>
    </row>
    <row r="75" spans="1:3" x14ac:dyDescent="0.3">
      <c r="A75" s="16">
        <v>43961</v>
      </c>
      <c r="B75" s="17">
        <v>671.67</v>
      </c>
      <c r="C75" s="17">
        <v>538.87</v>
      </c>
    </row>
    <row r="76" spans="1:3" x14ac:dyDescent="0.3">
      <c r="A76" s="16">
        <v>43962</v>
      </c>
      <c r="B76" s="17">
        <v>660.92</v>
      </c>
      <c r="C76" s="17">
        <v>540.26</v>
      </c>
    </row>
    <row r="77" spans="1:3" x14ac:dyDescent="0.3">
      <c r="A77" s="16">
        <v>43964</v>
      </c>
      <c r="B77" s="17">
        <v>666.98</v>
      </c>
      <c r="C77" s="17">
        <v>548.39</v>
      </c>
    </row>
    <row r="78" spans="1:3" x14ac:dyDescent="0.3">
      <c r="A78" s="16">
        <v>43966</v>
      </c>
      <c r="B78" s="17">
        <v>653.20000000000005</v>
      </c>
      <c r="C78" s="17">
        <v>538.4</v>
      </c>
    </row>
    <row r="79" spans="1:3" x14ac:dyDescent="0.3">
      <c r="A79" s="16">
        <v>43968</v>
      </c>
      <c r="B79" s="17">
        <v>653.29</v>
      </c>
      <c r="C79" s="17">
        <v>536.07000000000005</v>
      </c>
    </row>
    <row r="80" spans="1:3" x14ac:dyDescent="0.3">
      <c r="A80" s="16">
        <v>43969</v>
      </c>
      <c r="B80" s="17">
        <v>654.91</v>
      </c>
      <c r="C80" s="17">
        <v>533.75</v>
      </c>
    </row>
    <row r="81" spans="1:3" x14ac:dyDescent="0.3">
      <c r="A81" s="16">
        <v>43970</v>
      </c>
      <c r="B81" s="17">
        <v>640.15</v>
      </c>
      <c r="C81" s="17">
        <v>524.25</v>
      </c>
    </row>
    <row r="82" spans="1:3" x14ac:dyDescent="0.3">
      <c r="A82" s="16">
        <v>43972</v>
      </c>
      <c r="B82" s="17">
        <v>624.25</v>
      </c>
      <c r="C82" s="17">
        <v>504.06</v>
      </c>
    </row>
    <row r="83" spans="1:3" x14ac:dyDescent="0.3">
      <c r="A83" s="16">
        <v>43973</v>
      </c>
      <c r="B83" s="17">
        <v>622.61</v>
      </c>
      <c r="C83" s="17">
        <v>496.07</v>
      </c>
    </row>
    <row r="84" spans="1:3" x14ac:dyDescent="0.3">
      <c r="A84" s="16">
        <v>43975</v>
      </c>
      <c r="B84" s="17">
        <v>637.20000000000005</v>
      </c>
      <c r="C84" s="17">
        <v>511.67</v>
      </c>
    </row>
    <row r="85" spans="1:3" x14ac:dyDescent="0.3">
      <c r="A85" s="16">
        <v>43976</v>
      </c>
      <c r="B85" s="17">
        <v>642</v>
      </c>
      <c r="C85" s="17">
        <v>520.72</v>
      </c>
    </row>
    <row r="86" spans="1:3" x14ac:dyDescent="0.3">
      <c r="A86" s="16">
        <v>43979</v>
      </c>
      <c r="B86" s="17">
        <v>656.99</v>
      </c>
      <c r="C86" s="17">
        <v>532.54</v>
      </c>
    </row>
    <row r="87" spans="1:3" x14ac:dyDescent="0.3">
      <c r="A87" s="16">
        <v>43980</v>
      </c>
      <c r="B87" s="17">
        <v>671.68</v>
      </c>
      <c r="C87" s="17">
        <v>543.67999999999995</v>
      </c>
    </row>
    <row r="88" spans="1:3" x14ac:dyDescent="0.3">
      <c r="A88" s="16">
        <v>43982</v>
      </c>
      <c r="B88" s="17">
        <v>671.64</v>
      </c>
      <c r="C88" s="17">
        <v>537.48</v>
      </c>
    </row>
    <row r="89" spans="1:3" x14ac:dyDescent="0.3">
      <c r="A89" s="16">
        <v>43986</v>
      </c>
      <c r="B89" s="17">
        <v>670</v>
      </c>
      <c r="C89" s="17">
        <v>541.66</v>
      </c>
    </row>
    <row r="90" spans="1:3" x14ac:dyDescent="0.3">
      <c r="A90" s="16">
        <v>43987</v>
      </c>
      <c r="B90" s="17">
        <v>667</v>
      </c>
      <c r="C90" s="17">
        <v>533.16</v>
      </c>
    </row>
    <row r="91" spans="1:3" x14ac:dyDescent="0.3">
      <c r="A91" s="16">
        <v>43989</v>
      </c>
      <c r="B91" s="17">
        <v>671.24</v>
      </c>
      <c r="C91" s="17">
        <v>539.79999999999995</v>
      </c>
    </row>
    <row r="92" spans="1:3" x14ac:dyDescent="0.3">
      <c r="A92" s="16">
        <v>43990</v>
      </c>
      <c r="B92" s="17">
        <v>676.43</v>
      </c>
      <c r="C92" s="17">
        <v>550.19000000000005</v>
      </c>
    </row>
    <row r="93" spans="1:3" x14ac:dyDescent="0.3">
      <c r="A93" s="16">
        <v>43992</v>
      </c>
      <c r="B93" s="17">
        <v>683.17</v>
      </c>
      <c r="C93" s="17">
        <v>548.9</v>
      </c>
    </row>
    <row r="94" spans="1:3" x14ac:dyDescent="0.3">
      <c r="A94" s="16">
        <v>43994</v>
      </c>
      <c r="B94" s="17">
        <v>680.41</v>
      </c>
      <c r="C94" s="17">
        <v>544.83000000000004</v>
      </c>
    </row>
    <row r="95" spans="1:3" x14ac:dyDescent="0.3">
      <c r="A95" s="16">
        <v>44000</v>
      </c>
      <c r="B95" s="17">
        <v>693.17</v>
      </c>
      <c r="C95" s="17">
        <v>562.36</v>
      </c>
    </row>
    <row r="96" spans="1:3" x14ac:dyDescent="0.3">
      <c r="A96" s="16">
        <v>44002</v>
      </c>
      <c r="B96" s="17">
        <v>695.32</v>
      </c>
      <c r="C96" s="17">
        <v>570.73</v>
      </c>
    </row>
    <row r="97" spans="1:3" x14ac:dyDescent="0.3">
      <c r="A97" s="16">
        <v>44003</v>
      </c>
      <c r="B97" s="17">
        <v>699.95</v>
      </c>
      <c r="C97" s="17">
        <v>573.15</v>
      </c>
    </row>
    <row r="98" spans="1:3" x14ac:dyDescent="0.3">
      <c r="A98" s="16">
        <v>44005</v>
      </c>
      <c r="B98" s="17">
        <v>680</v>
      </c>
      <c r="C98" s="17">
        <v>560.81010000000003</v>
      </c>
    </row>
    <row r="99" spans="1:3" x14ac:dyDescent="0.3">
      <c r="A99" s="16">
        <v>44006</v>
      </c>
      <c r="B99" s="17">
        <v>671.8</v>
      </c>
      <c r="C99" s="17">
        <v>555.77</v>
      </c>
    </row>
    <row r="100" spans="1:3" x14ac:dyDescent="0.3">
      <c r="A100" s="16">
        <v>44008</v>
      </c>
      <c r="B100" s="17">
        <v>681.14</v>
      </c>
      <c r="C100" s="17">
        <v>563.91</v>
      </c>
    </row>
    <row r="101" spans="1:3" x14ac:dyDescent="0.3">
      <c r="A101" s="16">
        <v>44009</v>
      </c>
      <c r="B101" s="17">
        <v>719.33</v>
      </c>
      <c r="C101" s="17">
        <v>599.03</v>
      </c>
    </row>
    <row r="102" spans="1:3" x14ac:dyDescent="0.3">
      <c r="A102" s="16">
        <v>44013</v>
      </c>
      <c r="B102" s="17">
        <v>731.12</v>
      </c>
      <c r="C102" s="17">
        <v>608.61</v>
      </c>
    </row>
    <row r="103" spans="1:3" x14ac:dyDescent="0.3">
      <c r="A103" s="16">
        <v>44016</v>
      </c>
      <c r="B103" s="17">
        <v>732.82</v>
      </c>
      <c r="C103" s="17">
        <v>610.48</v>
      </c>
    </row>
    <row r="104" spans="1:3" x14ac:dyDescent="0.3">
      <c r="A104" s="16">
        <v>44017</v>
      </c>
      <c r="B104" s="17">
        <v>736.92</v>
      </c>
      <c r="C104" s="17">
        <v>617.1</v>
      </c>
    </row>
    <row r="105" spans="1:3" x14ac:dyDescent="0.3">
      <c r="A105" s="16">
        <v>44018</v>
      </c>
      <c r="B105" s="17">
        <v>744.85</v>
      </c>
      <c r="C105" s="17">
        <v>626.54999999999995</v>
      </c>
    </row>
    <row r="106" spans="1:3" x14ac:dyDescent="0.3">
      <c r="A106" s="16">
        <v>44019</v>
      </c>
      <c r="B106" s="17">
        <v>737.39</v>
      </c>
      <c r="C106" s="17">
        <v>625.9</v>
      </c>
    </row>
    <row r="107" spans="1:3" x14ac:dyDescent="0.3">
      <c r="A107" s="16">
        <v>44021</v>
      </c>
      <c r="B107" s="17">
        <v>747.74</v>
      </c>
      <c r="C107" s="17">
        <v>628.35</v>
      </c>
    </row>
    <row r="108" spans="1:3" x14ac:dyDescent="0.3">
      <c r="A108" s="16">
        <v>44022</v>
      </c>
      <c r="B108" s="17">
        <v>748.82</v>
      </c>
      <c r="C108" s="17">
        <v>625.30999999999995</v>
      </c>
    </row>
    <row r="109" spans="1:3" x14ac:dyDescent="0.3">
      <c r="A109" s="16">
        <v>44023</v>
      </c>
      <c r="B109" s="17">
        <v>755.28</v>
      </c>
      <c r="C109" s="17">
        <v>640.95000000000005</v>
      </c>
    </row>
    <row r="110" spans="1:3" x14ac:dyDescent="0.3">
      <c r="A110" s="16">
        <v>44024</v>
      </c>
      <c r="B110" s="17">
        <v>760.67</v>
      </c>
      <c r="C110" s="17">
        <v>655.65</v>
      </c>
    </row>
    <row r="111" spans="1:3" x14ac:dyDescent="0.3">
      <c r="A111" s="16">
        <v>44025</v>
      </c>
      <c r="B111" s="17">
        <v>761.6</v>
      </c>
      <c r="C111" s="17">
        <v>659.37</v>
      </c>
    </row>
    <row r="112" spans="1:3" x14ac:dyDescent="0.3">
      <c r="A112" s="16">
        <v>44027</v>
      </c>
      <c r="B112" s="17">
        <v>754.77</v>
      </c>
      <c r="C112" s="17">
        <v>655.49</v>
      </c>
    </row>
    <row r="113" spans="1:3" x14ac:dyDescent="0.3">
      <c r="A113" s="16">
        <v>44028</v>
      </c>
      <c r="B113" s="17">
        <v>758.26</v>
      </c>
      <c r="C113" s="17">
        <v>659.68</v>
      </c>
    </row>
    <row r="114" spans="1:3" x14ac:dyDescent="0.3">
      <c r="A114" s="16">
        <v>44029</v>
      </c>
      <c r="B114" s="17">
        <v>765.25</v>
      </c>
      <c r="C114" s="17">
        <v>673.86</v>
      </c>
    </row>
    <row r="115" spans="1:3" x14ac:dyDescent="0.3">
      <c r="A115" s="16">
        <v>44030</v>
      </c>
      <c r="B115" s="17">
        <v>756.37</v>
      </c>
      <c r="C115" s="17">
        <v>665.6</v>
      </c>
    </row>
    <row r="116" spans="1:3" x14ac:dyDescent="0.3">
      <c r="A116" s="16">
        <v>44032</v>
      </c>
      <c r="B116" s="17">
        <v>740.07</v>
      </c>
      <c r="C116" s="17">
        <v>642.35</v>
      </c>
    </row>
    <row r="117" spans="1:3" x14ac:dyDescent="0.3">
      <c r="A117" s="16">
        <v>44033</v>
      </c>
      <c r="B117" s="17">
        <v>750.42</v>
      </c>
      <c r="C117" s="17">
        <v>647.80999999999995</v>
      </c>
    </row>
    <row r="118" spans="1:3" x14ac:dyDescent="0.3">
      <c r="A118" s="16">
        <v>44034</v>
      </c>
      <c r="B118" s="17">
        <v>745.98</v>
      </c>
      <c r="C118" s="17">
        <v>643.29999999999995</v>
      </c>
    </row>
    <row r="119" spans="1:3" x14ac:dyDescent="0.3">
      <c r="A119" s="16">
        <v>44037</v>
      </c>
      <c r="B119" s="17">
        <v>760.01</v>
      </c>
      <c r="C119" s="17">
        <v>663.54</v>
      </c>
    </row>
    <row r="120" spans="1:3" x14ac:dyDescent="0.3">
      <c r="A120" s="16">
        <v>44038</v>
      </c>
      <c r="B120" s="17">
        <v>759.52</v>
      </c>
      <c r="C120" s="17">
        <v>661.27</v>
      </c>
    </row>
    <row r="121" spans="1:3" x14ac:dyDescent="0.3">
      <c r="A121" s="16">
        <v>44040</v>
      </c>
      <c r="B121" s="17">
        <v>777</v>
      </c>
      <c r="C121" s="17">
        <v>668.45</v>
      </c>
    </row>
    <row r="122" spans="1:3" x14ac:dyDescent="0.3">
      <c r="A122" s="16">
        <v>44041</v>
      </c>
      <c r="B122" s="17">
        <v>776.7</v>
      </c>
      <c r="C122" s="17">
        <v>678.99</v>
      </c>
    </row>
    <row r="123" spans="1:3" x14ac:dyDescent="0.3">
      <c r="A123" s="16">
        <v>44042</v>
      </c>
      <c r="B123" s="17">
        <v>769.63</v>
      </c>
      <c r="C123" s="17">
        <v>671.15</v>
      </c>
    </row>
    <row r="124" spans="1:3" x14ac:dyDescent="0.3">
      <c r="A124" s="16">
        <v>44044</v>
      </c>
      <c r="B124" s="17">
        <v>769.26</v>
      </c>
      <c r="C124" s="17">
        <v>675.34</v>
      </c>
    </row>
    <row r="125" spans="1:3" x14ac:dyDescent="0.3">
      <c r="A125" s="16">
        <v>44045</v>
      </c>
      <c r="B125" s="17">
        <v>771.97</v>
      </c>
      <c r="C125" s="17">
        <v>673.26</v>
      </c>
    </row>
    <row r="126" spans="1:3" x14ac:dyDescent="0.3">
      <c r="A126" s="16">
        <v>44046</v>
      </c>
      <c r="B126" s="17">
        <v>762.85</v>
      </c>
      <c r="C126" s="17">
        <v>664.8</v>
      </c>
    </row>
    <row r="127" spans="1:3" x14ac:dyDescent="0.3">
      <c r="A127" s="16">
        <v>44047</v>
      </c>
      <c r="B127" s="17">
        <v>783.79</v>
      </c>
      <c r="C127" s="17">
        <v>679.06</v>
      </c>
    </row>
    <row r="128" spans="1:3" x14ac:dyDescent="0.3">
      <c r="A128" s="16">
        <v>44048</v>
      </c>
      <c r="B128" s="17">
        <v>777.85</v>
      </c>
      <c r="C128" s="17">
        <v>676.01</v>
      </c>
    </row>
    <row r="129" spans="1:3" x14ac:dyDescent="0.3">
      <c r="A129" s="16">
        <v>44049</v>
      </c>
      <c r="B129" s="17">
        <v>768.2</v>
      </c>
      <c r="C129" s="17">
        <v>666.25</v>
      </c>
    </row>
    <row r="130" spans="1:3" x14ac:dyDescent="0.3">
      <c r="A130" s="16">
        <v>44050</v>
      </c>
      <c r="B130" s="17">
        <v>779.21</v>
      </c>
      <c r="C130" s="17">
        <v>672.64</v>
      </c>
    </row>
    <row r="131" spans="1:3" x14ac:dyDescent="0.3">
      <c r="A131" s="16">
        <v>44051</v>
      </c>
      <c r="B131" s="17">
        <v>772.99</v>
      </c>
      <c r="C131" s="17">
        <v>669.83</v>
      </c>
    </row>
    <row r="132" spans="1:3" x14ac:dyDescent="0.3">
      <c r="A132" s="16">
        <v>44053</v>
      </c>
      <c r="B132" s="17">
        <v>775.14</v>
      </c>
      <c r="C132" s="17">
        <v>677.33</v>
      </c>
    </row>
    <row r="133" spans="1:3" x14ac:dyDescent="0.3">
      <c r="A133" s="16">
        <v>44054</v>
      </c>
      <c r="B133" s="17">
        <v>762.55</v>
      </c>
      <c r="C133" s="17">
        <v>664.79</v>
      </c>
    </row>
    <row r="134" spans="1:3" x14ac:dyDescent="0.3">
      <c r="A134" s="16">
        <v>44055</v>
      </c>
      <c r="B134" s="17">
        <v>760.04</v>
      </c>
      <c r="C134" s="17">
        <v>662.32</v>
      </c>
    </row>
    <row r="135" spans="1:3" x14ac:dyDescent="0.3">
      <c r="A135" s="16">
        <v>44059</v>
      </c>
      <c r="B135" s="17">
        <v>750.42</v>
      </c>
      <c r="C135" s="17">
        <v>640.15</v>
      </c>
    </row>
    <row r="136" spans="1:3" x14ac:dyDescent="0.3">
      <c r="A136" s="16">
        <v>44061</v>
      </c>
      <c r="B136" s="17">
        <v>762.54</v>
      </c>
      <c r="C136" s="17">
        <v>657.91</v>
      </c>
    </row>
    <row r="137" spans="1:3" x14ac:dyDescent="0.3">
      <c r="A137" s="16">
        <v>44063</v>
      </c>
      <c r="B137" s="17">
        <v>760.09</v>
      </c>
      <c r="C137" s="17">
        <v>658.64</v>
      </c>
    </row>
    <row r="138" spans="1:3" x14ac:dyDescent="0.3">
      <c r="A138" s="16">
        <v>44065</v>
      </c>
      <c r="B138" s="17">
        <v>776.59</v>
      </c>
      <c r="C138" s="17">
        <v>675.77</v>
      </c>
    </row>
    <row r="139" spans="1:3" x14ac:dyDescent="0.3">
      <c r="A139" s="16">
        <v>44066</v>
      </c>
      <c r="B139" s="17">
        <v>769.83</v>
      </c>
      <c r="C139" s="17">
        <v>670.65</v>
      </c>
    </row>
    <row r="140" spans="1:3" x14ac:dyDescent="0.3">
      <c r="A140" s="16">
        <v>44067</v>
      </c>
      <c r="B140" s="17">
        <v>756.85</v>
      </c>
      <c r="C140" s="17">
        <v>664.74</v>
      </c>
    </row>
    <row r="141" spans="1:3" x14ac:dyDescent="0.3">
      <c r="A141" s="16">
        <v>44068</v>
      </c>
      <c r="B141" s="17">
        <v>760.8</v>
      </c>
      <c r="C141" s="17">
        <v>664.51</v>
      </c>
    </row>
    <row r="142" spans="1:3" x14ac:dyDescent="0.3">
      <c r="A142" s="16">
        <v>44069</v>
      </c>
      <c r="B142" s="17">
        <v>767.13</v>
      </c>
      <c r="C142" s="17">
        <v>663.15</v>
      </c>
    </row>
    <row r="143" spans="1:3" x14ac:dyDescent="0.3">
      <c r="A143" s="16">
        <v>44071</v>
      </c>
      <c r="B143" s="17">
        <v>768.51</v>
      </c>
      <c r="C143" s="17">
        <v>663.54</v>
      </c>
    </row>
    <row r="144" spans="1:3" x14ac:dyDescent="0.3">
      <c r="A144" s="16">
        <v>44072</v>
      </c>
      <c r="B144" s="17">
        <v>765.84</v>
      </c>
      <c r="C144" s="17">
        <v>662.79</v>
      </c>
    </row>
    <row r="145" spans="1:3" x14ac:dyDescent="0.3">
      <c r="A145" s="16">
        <v>44073</v>
      </c>
      <c r="B145" s="17">
        <v>782.24</v>
      </c>
      <c r="C145" s="17">
        <v>675.25</v>
      </c>
    </row>
    <row r="146" spans="1:3" x14ac:dyDescent="0.3">
      <c r="A146" s="16">
        <v>44075</v>
      </c>
      <c r="B146" s="17">
        <v>793.96</v>
      </c>
      <c r="C146" s="17">
        <v>693.97</v>
      </c>
    </row>
    <row r="147" spans="1:3" x14ac:dyDescent="0.3">
      <c r="A147" s="16">
        <v>44076</v>
      </c>
      <c r="B147" s="17">
        <v>790.3</v>
      </c>
      <c r="C147" s="17">
        <v>689.07</v>
      </c>
    </row>
    <row r="148" spans="1:3" x14ac:dyDescent="0.3">
      <c r="A148" s="16">
        <v>44078</v>
      </c>
      <c r="B148" s="17">
        <v>778.01</v>
      </c>
      <c r="C148" s="17">
        <v>675.89</v>
      </c>
    </row>
    <row r="149" spans="1:3" x14ac:dyDescent="0.3">
      <c r="A149" s="16">
        <v>44079</v>
      </c>
      <c r="B149" s="17">
        <v>758.03369999999995</v>
      </c>
      <c r="C149" s="17">
        <v>636.25</v>
      </c>
    </row>
    <row r="150" spans="1:3" x14ac:dyDescent="0.3">
      <c r="A150" s="16">
        <v>44080</v>
      </c>
      <c r="B150" s="17">
        <v>761.53</v>
      </c>
      <c r="C150" s="17">
        <v>633.79</v>
      </c>
    </row>
    <row r="151" spans="1:3" x14ac:dyDescent="0.3">
      <c r="A151" s="16">
        <v>44082</v>
      </c>
      <c r="B151" s="17">
        <v>759.33</v>
      </c>
      <c r="C151" s="17">
        <v>632.65</v>
      </c>
    </row>
    <row r="152" spans="1:3" x14ac:dyDescent="0.3">
      <c r="A152" s="16">
        <v>44084</v>
      </c>
      <c r="B152" s="17">
        <v>741</v>
      </c>
      <c r="C152" s="17">
        <v>607.94000000000005</v>
      </c>
    </row>
    <row r="153" spans="1:3" x14ac:dyDescent="0.3">
      <c r="A153" s="16">
        <v>44085</v>
      </c>
      <c r="B153" s="17">
        <v>730.91</v>
      </c>
      <c r="C153" s="17">
        <v>607.04999999999995</v>
      </c>
    </row>
    <row r="154" spans="1:3" x14ac:dyDescent="0.3">
      <c r="A154" s="16">
        <v>44088</v>
      </c>
      <c r="B154" s="17">
        <v>733.07</v>
      </c>
      <c r="C154" s="17">
        <v>617.74</v>
      </c>
    </row>
    <row r="155" spans="1:3" x14ac:dyDescent="0.3">
      <c r="A155" s="16">
        <v>44092</v>
      </c>
      <c r="B155" s="17">
        <v>745.34</v>
      </c>
      <c r="C155" s="17">
        <v>617.89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5D449-8ECC-4EEF-81DC-11F57092431F}">
  <sheetPr codeName="Sheet5">
    <tabColor theme="5" tint="0.39997558519241921"/>
  </sheetPr>
  <dimension ref="A1:N7"/>
  <sheetViews>
    <sheetView showGridLines="0" workbookViewId="0">
      <selection activeCell="A11" sqref="A11"/>
    </sheetView>
  </sheetViews>
  <sheetFormatPr defaultRowHeight="14.4" x14ac:dyDescent="0.3"/>
  <cols>
    <col min="1" max="1" width="12.88671875" bestFit="1" customWidth="1"/>
  </cols>
  <sheetData>
    <row r="1" spans="1:14" x14ac:dyDescent="0.3">
      <c r="A1" s="7"/>
      <c r="B1" s="111" t="s">
        <v>20</v>
      </c>
      <c r="C1" s="111"/>
      <c r="D1" s="111"/>
      <c r="E1" s="111"/>
      <c r="F1" s="111"/>
      <c r="G1" s="111"/>
      <c r="H1" s="111"/>
      <c r="I1" s="111"/>
      <c r="J1" s="111"/>
      <c r="K1" s="111"/>
      <c r="L1" s="111"/>
      <c r="M1" s="111"/>
      <c r="N1" s="7"/>
    </row>
    <row r="2" spans="1:14" x14ac:dyDescent="0.3">
      <c r="A2" s="8" t="s">
        <v>21</v>
      </c>
      <c r="B2" s="9" t="s">
        <v>8</v>
      </c>
      <c r="C2" s="9" t="s">
        <v>9</v>
      </c>
      <c r="D2" s="9" t="s">
        <v>10</v>
      </c>
      <c r="E2" s="9" t="s">
        <v>11</v>
      </c>
      <c r="F2" s="9" t="s">
        <v>12</v>
      </c>
      <c r="G2" s="9" t="s">
        <v>13</v>
      </c>
      <c r="H2" s="9" t="s">
        <v>14</v>
      </c>
      <c r="I2" s="9" t="s">
        <v>15</v>
      </c>
      <c r="J2" s="9" t="s">
        <v>16</v>
      </c>
      <c r="K2" s="9" t="s">
        <v>17</v>
      </c>
      <c r="L2" s="9" t="s">
        <v>18</v>
      </c>
      <c r="M2" s="9" t="s">
        <v>19</v>
      </c>
      <c r="N2" s="10" t="s">
        <v>22</v>
      </c>
    </row>
    <row r="3" spans="1:14" x14ac:dyDescent="0.3">
      <c r="A3" s="2" t="s">
        <v>23</v>
      </c>
      <c r="B3" s="11">
        <v>25203</v>
      </c>
      <c r="C3" s="11">
        <v>32210</v>
      </c>
      <c r="D3" s="11">
        <v>31847</v>
      </c>
      <c r="E3" s="11">
        <v>33827</v>
      </c>
      <c r="F3" s="11">
        <v>35049</v>
      </c>
      <c r="G3" s="11">
        <v>48724</v>
      </c>
      <c r="H3" s="11">
        <v>35414</v>
      </c>
      <c r="I3" s="11">
        <v>32736</v>
      </c>
      <c r="J3" s="11">
        <v>34986</v>
      </c>
      <c r="K3" s="11">
        <v>43303</v>
      </c>
      <c r="L3" s="11">
        <v>36654</v>
      </c>
      <c r="M3" s="11">
        <v>36165</v>
      </c>
      <c r="N3" s="12">
        <f>SUM(B3:M3)</f>
        <v>426118</v>
      </c>
    </row>
    <row r="4" spans="1:14" x14ac:dyDescent="0.3">
      <c r="A4" s="2" t="s">
        <v>24</v>
      </c>
      <c r="B4" s="11">
        <v>27457</v>
      </c>
      <c r="C4" s="11">
        <v>30239</v>
      </c>
      <c r="D4" s="11">
        <v>32951</v>
      </c>
      <c r="E4" s="11">
        <v>17804</v>
      </c>
      <c r="F4" s="11">
        <v>31258</v>
      </c>
      <c r="G4" s="11">
        <v>18622</v>
      </c>
      <c r="H4" s="11">
        <v>22917</v>
      </c>
      <c r="I4" s="11">
        <v>21305</v>
      </c>
      <c r="J4" s="11">
        <v>34875</v>
      </c>
      <c r="K4" s="11">
        <v>20981</v>
      </c>
      <c r="L4" s="11">
        <v>28188</v>
      </c>
      <c r="M4" s="11">
        <v>17123</v>
      </c>
      <c r="N4" s="12">
        <f>SUM(B4:M4)</f>
        <v>303720</v>
      </c>
    </row>
    <row r="5" spans="1:14" x14ac:dyDescent="0.3">
      <c r="A5" s="2" t="s">
        <v>25</v>
      </c>
      <c r="B5" s="11">
        <v>10859</v>
      </c>
      <c r="C5" s="11">
        <v>11093</v>
      </c>
      <c r="D5" s="11">
        <v>13553</v>
      </c>
      <c r="E5" s="11">
        <v>12681</v>
      </c>
      <c r="F5" s="11">
        <v>7011</v>
      </c>
      <c r="G5" s="11">
        <v>11129</v>
      </c>
      <c r="H5" s="11">
        <v>9535</v>
      </c>
      <c r="I5" s="11">
        <v>11257</v>
      </c>
      <c r="J5" s="11">
        <v>8725</v>
      </c>
      <c r="K5" s="11">
        <v>8105</v>
      </c>
      <c r="L5" s="11">
        <v>9131</v>
      </c>
      <c r="M5" s="11">
        <v>5353</v>
      </c>
      <c r="N5" s="12">
        <f>SUM(B5:M5)</f>
        <v>118432</v>
      </c>
    </row>
    <row r="6" spans="1:14" x14ac:dyDescent="0.3">
      <c r="A6" s="2" t="s">
        <v>26</v>
      </c>
      <c r="B6" s="11">
        <v>29215</v>
      </c>
      <c r="C6" s="11">
        <v>28526</v>
      </c>
      <c r="D6" s="11">
        <v>28112</v>
      </c>
      <c r="E6" s="11">
        <v>29801</v>
      </c>
      <c r="F6" s="11">
        <v>29051</v>
      </c>
      <c r="G6" s="11">
        <v>27526</v>
      </c>
      <c r="H6" s="11">
        <v>29185</v>
      </c>
      <c r="I6" s="11">
        <v>29466</v>
      </c>
      <c r="J6" s="11">
        <v>29190</v>
      </c>
      <c r="K6" s="11">
        <v>27572</v>
      </c>
      <c r="L6" s="11">
        <v>27937</v>
      </c>
      <c r="M6" s="11">
        <v>26249</v>
      </c>
      <c r="N6" s="12">
        <f>SUM(B6:M6)*2</f>
        <v>683660</v>
      </c>
    </row>
    <row r="7" spans="1:14" x14ac:dyDescent="0.3">
      <c r="A7" s="8" t="s">
        <v>22</v>
      </c>
      <c r="B7" s="12">
        <f t="shared" ref="B7:M7" si="0">SUM(B3:B6)</f>
        <v>92734</v>
      </c>
      <c r="C7" s="12">
        <f t="shared" si="0"/>
        <v>102068</v>
      </c>
      <c r="D7" s="12">
        <f t="shared" si="0"/>
        <v>106463</v>
      </c>
      <c r="E7" s="12">
        <f t="shared" si="0"/>
        <v>94113</v>
      </c>
      <c r="F7" s="12">
        <f t="shared" si="0"/>
        <v>102369</v>
      </c>
      <c r="G7" s="12">
        <f t="shared" si="0"/>
        <v>106001</v>
      </c>
      <c r="H7" s="12">
        <f t="shared" si="0"/>
        <v>97051</v>
      </c>
      <c r="I7" s="12">
        <f t="shared" si="0"/>
        <v>94764</v>
      </c>
      <c r="J7" s="12">
        <f t="shared" si="0"/>
        <v>107776</v>
      </c>
      <c r="K7" s="12">
        <f t="shared" si="0"/>
        <v>99961</v>
      </c>
      <c r="L7" s="12">
        <f t="shared" si="0"/>
        <v>101910</v>
      </c>
      <c r="M7" s="12">
        <f t="shared" si="0"/>
        <v>84890</v>
      </c>
      <c r="N7" s="7"/>
    </row>
  </sheetData>
  <mergeCells count="1">
    <mergeCell ref="B1:M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A87BB-5EF3-4B97-B79C-850E024CDCA1}">
  <sheetPr codeName="Sheet6">
    <tabColor theme="5" tint="0.39997558519241921"/>
  </sheetPr>
  <dimension ref="A1:F5"/>
  <sheetViews>
    <sheetView showGridLines="0" workbookViewId="0">
      <selection activeCell="A11" sqref="A11"/>
    </sheetView>
  </sheetViews>
  <sheetFormatPr defaultRowHeight="14.4" x14ac:dyDescent="0.3"/>
  <cols>
    <col min="1" max="1" width="14.6640625" customWidth="1"/>
    <col min="4" max="5" width="10.109375" customWidth="1"/>
  </cols>
  <sheetData>
    <row r="1" spans="1:6" x14ac:dyDescent="0.3">
      <c r="A1" s="18" t="s">
        <v>1066</v>
      </c>
      <c r="B1" s="18" t="s">
        <v>1067</v>
      </c>
      <c r="C1" s="18" t="s">
        <v>1068</v>
      </c>
      <c r="D1" s="18" t="s">
        <v>1069</v>
      </c>
      <c r="E1" s="18" t="s">
        <v>1075</v>
      </c>
      <c r="F1" s="18" t="s">
        <v>1070</v>
      </c>
    </row>
    <row r="2" spans="1:6" x14ac:dyDescent="0.3">
      <c r="A2" s="7" t="s">
        <v>1071</v>
      </c>
      <c r="B2" s="17">
        <v>36000</v>
      </c>
      <c r="C2" s="17">
        <v>121371.42857142857</v>
      </c>
      <c r="D2" s="17">
        <v>78628.571428571435</v>
      </c>
      <c r="E2" s="17">
        <v>200000</v>
      </c>
      <c r="F2" s="19">
        <v>0.60685714285714287</v>
      </c>
    </row>
    <row r="3" spans="1:6" x14ac:dyDescent="0.3">
      <c r="A3" s="7" t="s">
        <v>1072</v>
      </c>
      <c r="B3" s="17">
        <v>25500</v>
      </c>
      <c r="C3" s="17">
        <v>124897.95918367348</v>
      </c>
      <c r="D3" s="17">
        <v>25102.040816326524</v>
      </c>
      <c r="E3" s="17">
        <v>150000</v>
      </c>
      <c r="F3" s="19">
        <v>0.83265306122448979</v>
      </c>
    </row>
    <row r="4" spans="1:6" x14ac:dyDescent="0.3">
      <c r="A4" s="7" t="s">
        <v>1073</v>
      </c>
      <c r="B4" s="17">
        <v>21000</v>
      </c>
      <c r="C4" s="17">
        <v>78750</v>
      </c>
      <c r="D4" s="17">
        <v>141250</v>
      </c>
      <c r="E4" s="17">
        <v>220000</v>
      </c>
      <c r="F4" s="19">
        <v>0.35795454545454547</v>
      </c>
    </row>
    <row r="5" spans="1:6" x14ac:dyDescent="0.3">
      <c r="A5" s="7" t="s">
        <v>1074</v>
      </c>
      <c r="B5" s="17">
        <v>13000</v>
      </c>
      <c r="C5" s="17">
        <v>67166.666666666672</v>
      </c>
      <c r="D5" s="17">
        <v>12833.333333333328</v>
      </c>
      <c r="E5" s="17">
        <v>80000</v>
      </c>
      <c r="F5" s="19">
        <v>0.83958333333333335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1A488-9644-490B-8F70-E8974002BE6C}">
  <sheetPr codeName="Sheet7">
    <tabColor theme="5" tint="0.39997558519241921"/>
  </sheetPr>
  <dimension ref="A1:D481"/>
  <sheetViews>
    <sheetView showGridLines="0" workbookViewId="0">
      <selection activeCell="A11" sqref="A11"/>
    </sheetView>
  </sheetViews>
  <sheetFormatPr defaultRowHeight="14.4" x14ac:dyDescent="0.3"/>
  <cols>
    <col min="2" max="2" width="9.109375" style="7"/>
    <col min="3" max="3" width="12.88671875" style="7" bestFit="1" customWidth="1"/>
  </cols>
  <sheetData>
    <row r="1" spans="1:4" x14ac:dyDescent="0.3">
      <c r="A1" s="18" t="s">
        <v>1076</v>
      </c>
      <c r="B1" s="18" t="s">
        <v>1077</v>
      </c>
      <c r="C1" s="18" t="s">
        <v>1078</v>
      </c>
      <c r="D1" s="18" t="s">
        <v>1079</v>
      </c>
    </row>
    <row r="2" spans="1:4" x14ac:dyDescent="0.3">
      <c r="A2" t="s">
        <v>1080</v>
      </c>
      <c r="B2" s="7">
        <v>116</v>
      </c>
      <c r="C2" s="7">
        <v>69</v>
      </c>
      <c r="D2">
        <v>4740</v>
      </c>
    </row>
    <row r="3" spans="1:4" x14ac:dyDescent="0.3">
      <c r="A3" t="s">
        <v>1081</v>
      </c>
      <c r="B3" s="7">
        <v>160</v>
      </c>
      <c r="C3" s="7">
        <v>79</v>
      </c>
      <c r="D3">
        <v>3758</v>
      </c>
    </row>
    <row r="4" spans="1:4" x14ac:dyDescent="0.3">
      <c r="A4" t="s">
        <v>1082</v>
      </c>
      <c r="B4" s="7">
        <v>150</v>
      </c>
      <c r="C4" s="7">
        <v>77</v>
      </c>
      <c r="D4">
        <v>2674</v>
      </c>
    </row>
    <row r="5" spans="1:4" x14ac:dyDescent="0.3">
      <c r="A5" t="s">
        <v>1083</v>
      </c>
      <c r="B5" s="7">
        <v>168</v>
      </c>
      <c r="C5" s="7">
        <v>69</v>
      </c>
      <c r="D5">
        <v>4297</v>
      </c>
    </row>
    <row r="6" spans="1:4" x14ac:dyDescent="0.3">
      <c r="A6" t="s">
        <v>1084</v>
      </c>
      <c r="B6" s="7">
        <v>216</v>
      </c>
      <c r="C6" s="7">
        <v>95</v>
      </c>
      <c r="D6">
        <v>2043</v>
      </c>
    </row>
    <row r="7" spans="1:4" x14ac:dyDescent="0.3">
      <c r="A7" t="s">
        <v>1085</v>
      </c>
      <c r="B7" s="7">
        <v>239</v>
      </c>
      <c r="C7" s="7">
        <v>91</v>
      </c>
      <c r="D7">
        <v>4508</v>
      </c>
    </row>
    <row r="8" spans="1:4" x14ac:dyDescent="0.3">
      <c r="A8" t="s">
        <v>1086</v>
      </c>
      <c r="B8" s="7">
        <v>178</v>
      </c>
      <c r="C8" s="7">
        <v>67</v>
      </c>
      <c r="D8">
        <v>2379</v>
      </c>
    </row>
    <row r="9" spans="1:4" x14ac:dyDescent="0.3">
      <c r="A9" t="s">
        <v>1080</v>
      </c>
      <c r="B9" s="7">
        <v>177</v>
      </c>
      <c r="C9" s="7">
        <v>73</v>
      </c>
      <c r="D9">
        <v>2456</v>
      </c>
    </row>
    <row r="10" spans="1:4" x14ac:dyDescent="0.3">
      <c r="A10" t="s">
        <v>1081</v>
      </c>
      <c r="B10" s="7">
        <v>244</v>
      </c>
      <c r="C10" s="7">
        <v>83</v>
      </c>
      <c r="D10">
        <v>2930</v>
      </c>
    </row>
    <row r="11" spans="1:4" x14ac:dyDescent="0.3">
      <c r="A11" t="s">
        <v>1082</v>
      </c>
      <c r="B11" s="7">
        <v>200</v>
      </c>
      <c r="C11" s="7">
        <v>85</v>
      </c>
      <c r="D11">
        <v>1851</v>
      </c>
    </row>
    <row r="12" spans="1:4" x14ac:dyDescent="0.3">
      <c r="A12" t="s">
        <v>1083</v>
      </c>
      <c r="B12" s="7">
        <v>144</v>
      </c>
      <c r="C12" s="7">
        <v>65</v>
      </c>
      <c r="D12">
        <v>3511</v>
      </c>
    </row>
    <row r="13" spans="1:4" x14ac:dyDescent="0.3">
      <c r="A13" t="s">
        <v>1084</v>
      </c>
      <c r="B13" s="7">
        <v>249</v>
      </c>
      <c r="C13" s="7">
        <v>72</v>
      </c>
      <c r="D13">
        <v>1833</v>
      </c>
    </row>
    <row r="14" spans="1:4" x14ac:dyDescent="0.3">
      <c r="A14" t="s">
        <v>1085</v>
      </c>
      <c r="B14" s="7">
        <v>236</v>
      </c>
      <c r="C14" s="7">
        <v>82</v>
      </c>
      <c r="D14">
        <v>3505</v>
      </c>
    </row>
    <row r="15" spans="1:4" x14ac:dyDescent="0.3">
      <c r="A15" t="s">
        <v>1086</v>
      </c>
      <c r="B15" s="7">
        <v>226</v>
      </c>
      <c r="C15" s="7">
        <v>97</v>
      </c>
      <c r="D15">
        <v>2035</v>
      </c>
    </row>
    <row r="16" spans="1:4" x14ac:dyDescent="0.3">
      <c r="A16" t="s">
        <v>1080</v>
      </c>
      <c r="B16" s="7">
        <v>157</v>
      </c>
      <c r="C16" s="7">
        <v>76</v>
      </c>
      <c r="D16">
        <v>2238</v>
      </c>
    </row>
    <row r="17" spans="1:4" x14ac:dyDescent="0.3">
      <c r="A17" t="s">
        <v>1081</v>
      </c>
      <c r="B17" s="7">
        <v>177</v>
      </c>
      <c r="C17" s="7">
        <v>79</v>
      </c>
      <c r="D17">
        <v>4601</v>
      </c>
    </row>
    <row r="18" spans="1:4" x14ac:dyDescent="0.3">
      <c r="A18" t="s">
        <v>1082</v>
      </c>
      <c r="B18" s="7">
        <v>198</v>
      </c>
      <c r="C18" s="7">
        <v>91</v>
      </c>
      <c r="D18">
        <v>1728</v>
      </c>
    </row>
    <row r="19" spans="1:4" x14ac:dyDescent="0.3">
      <c r="A19" t="s">
        <v>1083</v>
      </c>
      <c r="B19" s="7">
        <v>183</v>
      </c>
      <c r="C19" s="7">
        <v>65</v>
      </c>
      <c r="D19">
        <v>3272</v>
      </c>
    </row>
    <row r="20" spans="1:4" x14ac:dyDescent="0.3">
      <c r="A20" t="s">
        <v>1084</v>
      </c>
      <c r="B20" s="7">
        <v>161</v>
      </c>
      <c r="C20" s="7">
        <v>82</v>
      </c>
      <c r="D20">
        <v>4579</v>
      </c>
    </row>
    <row r="21" spans="1:4" x14ac:dyDescent="0.3">
      <c r="A21" t="s">
        <v>1085</v>
      </c>
      <c r="B21" s="7">
        <v>235</v>
      </c>
      <c r="C21" s="7">
        <v>95</v>
      </c>
      <c r="D21">
        <v>2160</v>
      </c>
    </row>
    <row r="22" spans="1:4" x14ac:dyDescent="0.3">
      <c r="A22" t="s">
        <v>1086</v>
      </c>
      <c r="B22" s="7">
        <v>162</v>
      </c>
      <c r="C22" s="7">
        <v>69</v>
      </c>
      <c r="D22">
        <v>4987</v>
      </c>
    </row>
    <row r="23" spans="1:4" x14ac:dyDescent="0.3">
      <c r="A23" t="s">
        <v>1080</v>
      </c>
      <c r="B23" s="7">
        <v>173</v>
      </c>
      <c r="C23" s="7">
        <v>71</v>
      </c>
      <c r="D23">
        <v>2730</v>
      </c>
    </row>
    <row r="24" spans="1:4" x14ac:dyDescent="0.3">
      <c r="A24" t="s">
        <v>1081</v>
      </c>
      <c r="B24" s="7">
        <v>221</v>
      </c>
      <c r="C24" s="7">
        <v>90</v>
      </c>
      <c r="D24">
        <v>3136</v>
      </c>
    </row>
    <row r="25" spans="1:4" x14ac:dyDescent="0.3">
      <c r="A25" t="s">
        <v>1082</v>
      </c>
      <c r="B25" s="7">
        <v>167</v>
      </c>
      <c r="C25" s="7">
        <v>85</v>
      </c>
      <c r="D25">
        <v>2147</v>
      </c>
    </row>
    <row r="26" spans="1:4" x14ac:dyDescent="0.3">
      <c r="A26" t="s">
        <v>1083</v>
      </c>
      <c r="B26" s="7">
        <v>198</v>
      </c>
      <c r="C26" s="7">
        <v>94</v>
      </c>
      <c r="D26">
        <v>2465</v>
      </c>
    </row>
    <row r="27" spans="1:4" x14ac:dyDescent="0.3">
      <c r="A27" t="s">
        <v>1084</v>
      </c>
      <c r="B27" s="7">
        <v>179</v>
      </c>
      <c r="C27" s="7">
        <v>85</v>
      </c>
      <c r="D27">
        <v>2680</v>
      </c>
    </row>
    <row r="28" spans="1:4" x14ac:dyDescent="0.3">
      <c r="A28" t="s">
        <v>1085</v>
      </c>
      <c r="B28" s="7">
        <v>184</v>
      </c>
      <c r="C28" s="7">
        <v>74</v>
      </c>
      <c r="D28">
        <v>4864</v>
      </c>
    </row>
    <row r="29" spans="1:4" x14ac:dyDescent="0.3">
      <c r="A29" t="s">
        <v>1086</v>
      </c>
      <c r="B29" s="7">
        <v>179</v>
      </c>
      <c r="C29" s="7">
        <v>95</v>
      </c>
      <c r="D29">
        <v>4855</v>
      </c>
    </row>
    <row r="30" spans="1:4" x14ac:dyDescent="0.3">
      <c r="A30" t="s">
        <v>1080</v>
      </c>
      <c r="B30" s="7">
        <v>211</v>
      </c>
      <c r="C30" s="7">
        <v>86</v>
      </c>
      <c r="D30">
        <v>4810</v>
      </c>
    </row>
    <row r="31" spans="1:4" x14ac:dyDescent="0.3">
      <c r="A31" t="s">
        <v>1081</v>
      </c>
      <c r="B31" s="7">
        <v>205</v>
      </c>
      <c r="C31" s="7">
        <v>87</v>
      </c>
      <c r="D31">
        <v>1173</v>
      </c>
    </row>
    <row r="32" spans="1:4" x14ac:dyDescent="0.3">
      <c r="A32" t="s">
        <v>1082</v>
      </c>
      <c r="B32" s="7">
        <v>164</v>
      </c>
      <c r="C32" s="7">
        <v>85</v>
      </c>
      <c r="D32">
        <v>2926</v>
      </c>
    </row>
    <row r="33" spans="1:4" x14ac:dyDescent="0.3">
      <c r="A33" t="s">
        <v>1083</v>
      </c>
      <c r="B33" s="7">
        <v>199</v>
      </c>
      <c r="C33" s="7">
        <v>102</v>
      </c>
      <c r="D33">
        <v>2169</v>
      </c>
    </row>
    <row r="34" spans="1:4" x14ac:dyDescent="0.3">
      <c r="A34" t="s">
        <v>1084</v>
      </c>
      <c r="B34" s="7">
        <v>131</v>
      </c>
      <c r="C34" s="7">
        <v>68</v>
      </c>
      <c r="D34">
        <v>3712</v>
      </c>
    </row>
    <row r="35" spans="1:4" x14ac:dyDescent="0.3">
      <c r="A35" t="s">
        <v>1085</v>
      </c>
      <c r="B35" s="7">
        <v>152</v>
      </c>
      <c r="C35" s="7">
        <v>65</v>
      </c>
      <c r="D35">
        <v>2481</v>
      </c>
    </row>
    <row r="36" spans="1:4" x14ac:dyDescent="0.3">
      <c r="A36" t="s">
        <v>1086</v>
      </c>
      <c r="B36" s="7">
        <v>166</v>
      </c>
      <c r="C36" s="7">
        <v>76</v>
      </c>
      <c r="D36">
        <v>2077</v>
      </c>
    </row>
    <row r="37" spans="1:4" x14ac:dyDescent="0.3">
      <c r="A37" t="s">
        <v>1080</v>
      </c>
      <c r="B37" s="7">
        <v>161</v>
      </c>
      <c r="C37" s="7">
        <v>79</v>
      </c>
      <c r="D37">
        <v>2490</v>
      </c>
    </row>
    <row r="38" spans="1:4" x14ac:dyDescent="0.3">
      <c r="A38" t="s">
        <v>1081</v>
      </c>
      <c r="B38" s="7">
        <v>164</v>
      </c>
      <c r="C38" s="7">
        <v>86</v>
      </c>
      <c r="D38">
        <v>4037</v>
      </c>
    </row>
    <row r="39" spans="1:4" x14ac:dyDescent="0.3">
      <c r="A39" t="s">
        <v>1082</v>
      </c>
      <c r="B39" s="7">
        <v>209</v>
      </c>
      <c r="C39" s="7">
        <v>68</v>
      </c>
      <c r="D39">
        <v>3989</v>
      </c>
    </row>
    <row r="40" spans="1:4" x14ac:dyDescent="0.3">
      <c r="A40" t="s">
        <v>1083</v>
      </c>
      <c r="B40" s="7">
        <v>158</v>
      </c>
      <c r="C40" s="7">
        <v>75</v>
      </c>
      <c r="D40">
        <v>2573</v>
      </c>
    </row>
    <row r="41" spans="1:4" x14ac:dyDescent="0.3">
      <c r="A41" t="s">
        <v>1084</v>
      </c>
      <c r="B41" s="7">
        <v>176</v>
      </c>
      <c r="C41" s="7">
        <v>66</v>
      </c>
      <c r="D41">
        <v>3536</v>
      </c>
    </row>
    <row r="42" spans="1:4" x14ac:dyDescent="0.3">
      <c r="A42" t="s">
        <v>1085</v>
      </c>
      <c r="B42" s="7">
        <v>139</v>
      </c>
      <c r="C42" s="7">
        <v>66</v>
      </c>
      <c r="D42">
        <v>2761</v>
      </c>
    </row>
    <row r="43" spans="1:4" x14ac:dyDescent="0.3">
      <c r="A43" t="s">
        <v>1086</v>
      </c>
      <c r="B43" s="7">
        <v>121</v>
      </c>
      <c r="C43" s="7">
        <v>62</v>
      </c>
      <c r="D43">
        <v>1994</v>
      </c>
    </row>
    <row r="44" spans="1:4" x14ac:dyDescent="0.3">
      <c r="A44" t="s">
        <v>1080</v>
      </c>
      <c r="B44" s="7">
        <v>161</v>
      </c>
      <c r="C44" s="7">
        <v>62</v>
      </c>
      <c r="D44">
        <v>3626</v>
      </c>
    </row>
    <row r="45" spans="1:4" x14ac:dyDescent="0.3">
      <c r="A45" t="s">
        <v>1081</v>
      </c>
      <c r="B45" s="7">
        <v>208</v>
      </c>
      <c r="C45" s="7">
        <v>93</v>
      </c>
      <c r="D45">
        <v>4678</v>
      </c>
    </row>
    <row r="46" spans="1:4" x14ac:dyDescent="0.3">
      <c r="A46" t="s">
        <v>1082</v>
      </c>
      <c r="B46" s="7">
        <v>235</v>
      </c>
      <c r="C46" s="7">
        <v>90</v>
      </c>
      <c r="D46">
        <v>2640</v>
      </c>
    </row>
    <row r="47" spans="1:4" x14ac:dyDescent="0.3">
      <c r="A47" t="s">
        <v>1083</v>
      </c>
      <c r="B47" s="7">
        <v>194</v>
      </c>
      <c r="C47" s="7">
        <v>88</v>
      </c>
      <c r="D47">
        <v>4174</v>
      </c>
    </row>
    <row r="48" spans="1:4" x14ac:dyDescent="0.3">
      <c r="A48" t="s">
        <v>1084</v>
      </c>
      <c r="B48" s="7">
        <v>214</v>
      </c>
      <c r="C48" s="7">
        <v>83</v>
      </c>
      <c r="D48">
        <v>3951</v>
      </c>
    </row>
    <row r="49" spans="1:4" x14ac:dyDescent="0.3">
      <c r="A49" t="s">
        <v>1085</v>
      </c>
      <c r="B49" s="7">
        <v>136</v>
      </c>
      <c r="C49" s="7">
        <v>63</v>
      </c>
      <c r="D49">
        <v>3557</v>
      </c>
    </row>
    <row r="50" spans="1:4" x14ac:dyDescent="0.3">
      <c r="A50" t="s">
        <v>1086</v>
      </c>
      <c r="B50" s="7">
        <v>213</v>
      </c>
      <c r="C50" s="7">
        <v>73</v>
      </c>
      <c r="D50">
        <v>2163</v>
      </c>
    </row>
    <row r="51" spans="1:4" x14ac:dyDescent="0.3">
      <c r="A51" t="s">
        <v>1080</v>
      </c>
      <c r="B51" s="7">
        <v>169</v>
      </c>
      <c r="C51" s="7">
        <v>116</v>
      </c>
      <c r="D51">
        <v>1115</v>
      </c>
    </row>
    <row r="52" spans="1:4" x14ac:dyDescent="0.3">
      <c r="A52" t="s">
        <v>1081</v>
      </c>
      <c r="B52" s="7">
        <v>195</v>
      </c>
      <c r="C52" s="7">
        <v>80</v>
      </c>
      <c r="D52">
        <v>3547</v>
      </c>
    </row>
    <row r="53" spans="1:4" x14ac:dyDescent="0.3">
      <c r="A53" t="s">
        <v>1082</v>
      </c>
      <c r="B53" s="7">
        <v>199</v>
      </c>
      <c r="C53" s="7">
        <v>93</v>
      </c>
      <c r="D53">
        <v>3440</v>
      </c>
    </row>
    <row r="54" spans="1:4" x14ac:dyDescent="0.3">
      <c r="A54" t="s">
        <v>1083</v>
      </c>
      <c r="B54" s="7">
        <v>208</v>
      </c>
      <c r="C54" s="7">
        <v>92</v>
      </c>
      <c r="D54">
        <v>1393</v>
      </c>
    </row>
    <row r="55" spans="1:4" x14ac:dyDescent="0.3">
      <c r="A55" t="s">
        <v>1084</v>
      </c>
      <c r="B55" s="7">
        <v>246</v>
      </c>
      <c r="C55" s="7">
        <v>73</v>
      </c>
      <c r="D55">
        <v>1737</v>
      </c>
    </row>
    <row r="56" spans="1:4" x14ac:dyDescent="0.3">
      <c r="A56" t="s">
        <v>1085</v>
      </c>
      <c r="B56" s="7">
        <v>174</v>
      </c>
      <c r="C56" s="7">
        <v>88</v>
      </c>
      <c r="D56">
        <v>1838</v>
      </c>
    </row>
    <row r="57" spans="1:4" x14ac:dyDescent="0.3">
      <c r="A57" t="s">
        <v>1086</v>
      </c>
      <c r="B57" s="7">
        <v>212</v>
      </c>
      <c r="C57" s="7">
        <v>91</v>
      </c>
      <c r="D57">
        <v>1559</v>
      </c>
    </row>
    <row r="58" spans="1:4" x14ac:dyDescent="0.3">
      <c r="A58" t="s">
        <v>1080</v>
      </c>
      <c r="B58" s="7">
        <v>147</v>
      </c>
      <c r="C58" s="7">
        <v>82</v>
      </c>
      <c r="D58">
        <v>3466</v>
      </c>
    </row>
    <row r="59" spans="1:4" x14ac:dyDescent="0.3">
      <c r="A59" t="s">
        <v>1081</v>
      </c>
      <c r="B59" s="7">
        <v>206</v>
      </c>
      <c r="C59" s="7">
        <v>86</v>
      </c>
      <c r="D59">
        <v>3700</v>
      </c>
    </row>
    <row r="60" spans="1:4" x14ac:dyDescent="0.3">
      <c r="A60" t="s">
        <v>1082</v>
      </c>
      <c r="B60" s="7">
        <v>198</v>
      </c>
      <c r="C60" s="7">
        <v>82</v>
      </c>
      <c r="D60">
        <v>1591</v>
      </c>
    </row>
    <row r="61" spans="1:4" x14ac:dyDescent="0.3">
      <c r="A61" t="s">
        <v>1083</v>
      </c>
      <c r="B61" s="7">
        <v>203</v>
      </c>
      <c r="C61" s="7">
        <v>95</v>
      </c>
      <c r="D61">
        <v>3496</v>
      </c>
    </row>
    <row r="62" spans="1:4" x14ac:dyDescent="0.3">
      <c r="A62" t="s">
        <v>1084</v>
      </c>
      <c r="B62" s="7">
        <v>133</v>
      </c>
      <c r="C62" s="7">
        <v>55</v>
      </c>
      <c r="D62">
        <v>2579</v>
      </c>
    </row>
    <row r="63" spans="1:4" x14ac:dyDescent="0.3">
      <c r="A63" t="s">
        <v>1085</v>
      </c>
      <c r="B63" s="7">
        <v>162</v>
      </c>
      <c r="C63" s="7">
        <v>83</v>
      </c>
      <c r="D63">
        <v>1208</v>
      </c>
    </row>
    <row r="64" spans="1:4" x14ac:dyDescent="0.3">
      <c r="A64" t="s">
        <v>1086</v>
      </c>
      <c r="B64" s="7">
        <v>205</v>
      </c>
      <c r="C64" s="7">
        <v>103</v>
      </c>
      <c r="D64">
        <v>1692</v>
      </c>
    </row>
    <row r="65" spans="1:4" x14ac:dyDescent="0.3">
      <c r="A65" t="s">
        <v>1080</v>
      </c>
      <c r="B65" s="7">
        <v>167</v>
      </c>
      <c r="C65" s="7">
        <v>94</v>
      </c>
      <c r="D65">
        <v>2938</v>
      </c>
    </row>
    <row r="66" spans="1:4" x14ac:dyDescent="0.3">
      <c r="A66" t="s">
        <v>1081</v>
      </c>
      <c r="B66" s="7">
        <v>136</v>
      </c>
      <c r="C66" s="7">
        <v>66</v>
      </c>
      <c r="D66">
        <v>2523</v>
      </c>
    </row>
    <row r="67" spans="1:4" x14ac:dyDescent="0.3">
      <c r="A67" t="s">
        <v>1082</v>
      </c>
      <c r="B67" s="7">
        <v>146</v>
      </c>
      <c r="C67" s="7">
        <v>79</v>
      </c>
      <c r="D67">
        <v>1905</v>
      </c>
    </row>
    <row r="68" spans="1:4" x14ac:dyDescent="0.3">
      <c r="A68" t="s">
        <v>1083</v>
      </c>
      <c r="B68" s="7">
        <v>142</v>
      </c>
      <c r="C68" s="7">
        <v>72</v>
      </c>
      <c r="D68">
        <v>3019</v>
      </c>
    </row>
    <row r="69" spans="1:4" x14ac:dyDescent="0.3">
      <c r="A69" t="s">
        <v>1084</v>
      </c>
      <c r="B69" s="7">
        <v>169</v>
      </c>
      <c r="C69" s="7">
        <v>78</v>
      </c>
      <c r="D69">
        <v>4800</v>
      </c>
    </row>
    <row r="70" spans="1:4" x14ac:dyDescent="0.3">
      <c r="A70" t="s">
        <v>1085</v>
      </c>
      <c r="B70" s="7">
        <v>140</v>
      </c>
      <c r="C70" s="7">
        <v>62</v>
      </c>
      <c r="D70">
        <v>2482</v>
      </c>
    </row>
    <row r="71" spans="1:4" x14ac:dyDescent="0.3">
      <c r="A71" t="s">
        <v>1086</v>
      </c>
      <c r="B71" s="7">
        <v>139</v>
      </c>
      <c r="C71" s="7">
        <v>56</v>
      </c>
      <c r="D71">
        <v>4916</v>
      </c>
    </row>
    <row r="72" spans="1:4" x14ac:dyDescent="0.3">
      <c r="A72" t="s">
        <v>1080</v>
      </c>
      <c r="B72" s="7">
        <v>124</v>
      </c>
      <c r="C72" s="7">
        <v>55</v>
      </c>
      <c r="D72">
        <v>4463</v>
      </c>
    </row>
    <row r="73" spans="1:4" x14ac:dyDescent="0.3">
      <c r="A73" t="s">
        <v>1081</v>
      </c>
      <c r="B73" s="7">
        <v>152</v>
      </c>
      <c r="C73" s="7">
        <v>73</v>
      </c>
      <c r="D73">
        <v>4345</v>
      </c>
    </row>
    <row r="74" spans="1:4" x14ac:dyDescent="0.3">
      <c r="A74" t="s">
        <v>1082</v>
      </c>
      <c r="B74" s="7">
        <v>217</v>
      </c>
      <c r="C74" s="7">
        <v>81</v>
      </c>
      <c r="D74">
        <v>4286</v>
      </c>
    </row>
    <row r="75" spans="1:4" x14ac:dyDescent="0.3">
      <c r="A75" t="s">
        <v>1083</v>
      </c>
      <c r="B75" s="7">
        <v>165</v>
      </c>
      <c r="C75" s="7">
        <v>80</v>
      </c>
      <c r="D75">
        <v>3788</v>
      </c>
    </row>
    <row r="76" spans="1:4" x14ac:dyDescent="0.3">
      <c r="A76" t="s">
        <v>1084</v>
      </c>
      <c r="B76" s="7">
        <v>165</v>
      </c>
      <c r="C76" s="7">
        <v>67</v>
      </c>
      <c r="D76">
        <v>3701</v>
      </c>
    </row>
    <row r="77" spans="1:4" x14ac:dyDescent="0.3">
      <c r="A77" t="s">
        <v>1085</v>
      </c>
      <c r="B77" s="7">
        <v>152</v>
      </c>
      <c r="C77" s="7">
        <v>99</v>
      </c>
      <c r="D77">
        <v>2887</v>
      </c>
    </row>
    <row r="78" spans="1:4" x14ac:dyDescent="0.3">
      <c r="A78" t="s">
        <v>1086</v>
      </c>
      <c r="B78" s="7">
        <v>167</v>
      </c>
      <c r="C78" s="7">
        <v>84</v>
      </c>
      <c r="D78">
        <v>2448</v>
      </c>
    </row>
    <row r="79" spans="1:4" x14ac:dyDescent="0.3">
      <c r="A79" t="s">
        <v>1080</v>
      </c>
      <c r="B79" s="7">
        <v>175</v>
      </c>
      <c r="C79" s="7">
        <v>97</v>
      </c>
      <c r="D79">
        <v>4638</v>
      </c>
    </row>
    <row r="80" spans="1:4" x14ac:dyDescent="0.3">
      <c r="A80" t="s">
        <v>1081</v>
      </c>
      <c r="B80" s="7">
        <v>200</v>
      </c>
      <c r="C80" s="7">
        <v>67</v>
      </c>
      <c r="D80">
        <v>1330</v>
      </c>
    </row>
    <row r="81" spans="1:4" x14ac:dyDescent="0.3">
      <c r="A81" t="s">
        <v>1082</v>
      </c>
      <c r="B81" s="7">
        <v>187</v>
      </c>
      <c r="C81" s="7">
        <v>78</v>
      </c>
      <c r="D81">
        <v>4066</v>
      </c>
    </row>
    <row r="82" spans="1:4" x14ac:dyDescent="0.3">
      <c r="A82" t="s">
        <v>1083</v>
      </c>
      <c r="B82" s="7">
        <v>198</v>
      </c>
      <c r="C82" s="7">
        <v>95</v>
      </c>
      <c r="D82">
        <v>3305</v>
      </c>
    </row>
    <row r="83" spans="1:4" x14ac:dyDescent="0.3">
      <c r="A83" t="s">
        <v>1084</v>
      </c>
      <c r="B83" s="7">
        <v>192</v>
      </c>
      <c r="C83" s="7">
        <v>74</v>
      </c>
      <c r="D83">
        <v>1197</v>
      </c>
    </row>
    <row r="84" spans="1:4" x14ac:dyDescent="0.3">
      <c r="A84" t="s">
        <v>1085</v>
      </c>
      <c r="B84" s="7">
        <v>152</v>
      </c>
      <c r="C84" s="7">
        <v>93</v>
      </c>
      <c r="D84">
        <v>4172</v>
      </c>
    </row>
    <row r="85" spans="1:4" x14ac:dyDescent="0.3">
      <c r="A85" t="s">
        <v>1086</v>
      </c>
      <c r="B85" s="7">
        <v>164</v>
      </c>
      <c r="C85" s="7">
        <v>101</v>
      </c>
      <c r="D85">
        <v>1972</v>
      </c>
    </row>
    <row r="86" spans="1:4" x14ac:dyDescent="0.3">
      <c r="A86" t="s">
        <v>1080</v>
      </c>
      <c r="B86" s="7">
        <v>160</v>
      </c>
      <c r="C86" s="7">
        <v>75</v>
      </c>
      <c r="D86">
        <v>1783</v>
      </c>
    </row>
    <row r="87" spans="1:4" x14ac:dyDescent="0.3">
      <c r="A87" t="s">
        <v>1081</v>
      </c>
      <c r="B87" s="7">
        <v>155</v>
      </c>
      <c r="C87" s="7">
        <v>92</v>
      </c>
      <c r="D87">
        <v>2031</v>
      </c>
    </row>
    <row r="88" spans="1:4" x14ac:dyDescent="0.3">
      <c r="A88" t="s">
        <v>1082</v>
      </c>
      <c r="B88" s="7">
        <v>165</v>
      </c>
      <c r="C88" s="7">
        <v>98</v>
      </c>
      <c r="D88">
        <v>2715</v>
      </c>
    </row>
    <row r="89" spans="1:4" x14ac:dyDescent="0.3">
      <c r="A89" t="s">
        <v>1083</v>
      </c>
      <c r="B89" s="7">
        <v>230</v>
      </c>
      <c r="C89" s="7">
        <v>72</v>
      </c>
      <c r="D89">
        <v>4879</v>
      </c>
    </row>
    <row r="90" spans="1:4" x14ac:dyDescent="0.3">
      <c r="A90" t="s">
        <v>1084</v>
      </c>
      <c r="B90" s="7">
        <v>177</v>
      </c>
      <c r="C90" s="7">
        <v>93</v>
      </c>
      <c r="D90">
        <v>3061</v>
      </c>
    </row>
    <row r="91" spans="1:4" x14ac:dyDescent="0.3">
      <c r="A91" t="s">
        <v>1085</v>
      </c>
      <c r="B91" s="7">
        <v>223</v>
      </c>
      <c r="C91" s="7">
        <v>103</v>
      </c>
      <c r="D91">
        <v>1035</v>
      </c>
    </row>
    <row r="92" spans="1:4" x14ac:dyDescent="0.3">
      <c r="A92" t="s">
        <v>1086</v>
      </c>
      <c r="B92" s="7">
        <v>137</v>
      </c>
      <c r="C92" s="7">
        <v>63</v>
      </c>
      <c r="D92">
        <v>1093</v>
      </c>
    </row>
    <row r="93" spans="1:4" x14ac:dyDescent="0.3">
      <c r="A93" t="s">
        <v>1080</v>
      </c>
      <c r="B93" s="7">
        <v>162</v>
      </c>
      <c r="C93" s="7">
        <v>83</v>
      </c>
      <c r="D93">
        <v>1982</v>
      </c>
    </row>
    <row r="94" spans="1:4" x14ac:dyDescent="0.3">
      <c r="A94" t="s">
        <v>1081</v>
      </c>
      <c r="B94" s="7">
        <v>196</v>
      </c>
      <c r="C94" s="7">
        <v>68</v>
      </c>
      <c r="D94">
        <v>2885</v>
      </c>
    </row>
    <row r="95" spans="1:4" x14ac:dyDescent="0.3">
      <c r="A95" t="s">
        <v>1082</v>
      </c>
      <c r="B95" s="7">
        <v>128</v>
      </c>
      <c r="C95" s="7">
        <v>64</v>
      </c>
      <c r="D95">
        <v>2327</v>
      </c>
    </row>
    <row r="96" spans="1:4" x14ac:dyDescent="0.3">
      <c r="A96" t="s">
        <v>1083</v>
      </c>
      <c r="B96" s="7">
        <v>158</v>
      </c>
      <c r="C96" s="7">
        <v>68</v>
      </c>
      <c r="D96">
        <v>2873</v>
      </c>
    </row>
    <row r="97" spans="1:4" x14ac:dyDescent="0.3">
      <c r="A97" t="s">
        <v>1084</v>
      </c>
      <c r="B97" s="7">
        <v>153</v>
      </c>
      <c r="C97" s="7">
        <v>43</v>
      </c>
      <c r="D97">
        <v>2911</v>
      </c>
    </row>
    <row r="98" spans="1:4" x14ac:dyDescent="0.3">
      <c r="A98" t="s">
        <v>1085</v>
      </c>
      <c r="B98" s="7">
        <v>157</v>
      </c>
      <c r="C98" s="7">
        <v>91</v>
      </c>
      <c r="D98">
        <v>4934</v>
      </c>
    </row>
    <row r="99" spans="1:4" x14ac:dyDescent="0.3">
      <c r="A99" t="s">
        <v>1086</v>
      </c>
      <c r="B99" s="7">
        <v>176</v>
      </c>
      <c r="C99" s="7">
        <v>96</v>
      </c>
      <c r="D99">
        <v>3738</v>
      </c>
    </row>
    <row r="100" spans="1:4" x14ac:dyDescent="0.3">
      <c r="A100" t="s">
        <v>1080</v>
      </c>
      <c r="B100" s="7">
        <v>220</v>
      </c>
      <c r="C100" s="7">
        <v>86</v>
      </c>
      <c r="D100">
        <v>2088</v>
      </c>
    </row>
    <row r="101" spans="1:4" x14ac:dyDescent="0.3">
      <c r="A101" t="s">
        <v>1081</v>
      </c>
      <c r="B101" s="7">
        <v>190</v>
      </c>
      <c r="C101" s="7">
        <v>86</v>
      </c>
      <c r="D101">
        <v>3677</v>
      </c>
    </row>
    <row r="102" spans="1:4" x14ac:dyDescent="0.3">
      <c r="A102" t="s">
        <v>1082</v>
      </c>
      <c r="B102" s="7">
        <v>144</v>
      </c>
      <c r="C102" s="7">
        <v>83</v>
      </c>
      <c r="D102">
        <v>4281</v>
      </c>
    </row>
    <row r="103" spans="1:4" x14ac:dyDescent="0.3">
      <c r="A103" t="s">
        <v>1083</v>
      </c>
      <c r="B103" s="7">
        <v>163</v>
      </c>
      <c r="C103" s="7">
        <v>75</v>
      </c>
      <c r="D103">
        <v>3506</v>
      </c>
    </row>
    <row r="104" spans="1:4" x14ac:dyDescent="0.3">
      <c r="A104" t="s">
        <v>1084</v>
      </c>
      <c r="B104" s="7">
        <v>155</v>
      </c>
      <c r="C104" s="7">
        <v>90</v>
      </c>
      <c r="D104">
        <v>2394</v>
      </c>
    </row>
    <row r="105" spans="1:4" x14ac:dyDescent="0.3">
      <c r="A105" t="s">
        <v>1085</v>
      </c>
      <c r="B105" s="7">
        <v>182</v>
      </c>
      <c r="C105" s="7">
        <v>69</v>
      </c>
      <c r="D105">
        <v>1055</v>
      </c>
    </row>
    <row r="106" spans="1:4" x14ac:dyDescent="0.3">
      <c r="A106" t="s">
        <v>1086</v>
      </c>
      <c r="B106" s="7">
        <v>198</v>
      </c>
      <c r="C106" s="7">
        <v>74</v>
      </c>
      <c r="D106">
        <v>2314</v>
      </c>
    </row>
    <row r="107" spans="1:4" x14ac:dyDescent="0.3">
      <c r="A107" t="s">
        <v>1080</v>
      </c>
      <c r="B107" s="7">
        <v>166</v>
      </c>
      <c r="C107" s="7">
        <v>86</v>
      </c>
      <c r="D107">
        <v>4399</v>
      </c>
    </row>
    <row r="108" spans="1:4" x14ac:dyDescent="0.3">
      <c r="A108" t="s">
        <v>1081</v>
      </c>
      <c r="B108" s="7">
        <v>191</v>
      </c>
      <c r="C108" s="7">
        <v>87</v>
      </c>
      <c r="D108">
        <v>3926</v>
      </c>
    </row>
    <row r="109" spans="1:4" x14ac:dyDescent="0.3">
      <c r="A109" t="s">
        <v>1082</v>
      </c>
      <c r="B109" s="7">
        <v>152</v>
      </c>
      <c r="C109" s="7">
        <v>71</v>
      </c>
      <c r="D109">
        <v>1021</v>
      </c>
    </row>
    <row r="110" spans="1:4" x14ac:dyDescent="0.3">
      <c r="A110" t="s">
        <v>1083</v>
      </c>
      <c r="B110" s="7">
        <v>150</v>
      </c>
      <c r="C110" s="7">
        <v>77</v>
      </c>
      <c r="D110">
        <v>2585</v>
      </c>
    </row>
    <row r="111" spans="1:4" x14ac:dyDescent="0.3">
      <c r="A111" t="s">
        <v>1084</v>
      </c>
      <c r="B111" s="7">
        <v>172</v>
      </c>
      <c r="C111" s="7">
        <v>88</v>
      </c>
      <c r="D111">
        <v>1966</v>
      </c>
    </row>
    <row r="112" spans="1:4" x14ac:dyDescent="0.3">
      <c r="A112" t="s">
        <v>1085</v>
      </c>
      <c r="B112" s="7">
        <v>152</v>
      </c>
      <c r="C112" s="7">
        <v>84</v>
      </c>
      <c r="D112">
        <v>4067</v>
      </c>
    </row>
    <row r="113" spans="1:4" x14ac:dyDescent="0.3">
      <c r="A113" t="s">
        <v>1086</v>
      </c>
      <c r="B113" s="7">
        <v>180</v>
      </c>
      <c r="C113" s="7">
        <v>100</v>
      </c>
      <c r="D113">
        <v>3416</v>
      </c>
    </row>
    <row r="114" spans="1:4" x14ac:dyDescent="0.3">
      <c r="A114" t="s">
        <v>1080</v>
      </c>
      <c r="B114" s="7">
        <v>196</v>
      </c>
      <c r="C114" s="7">
        <v>85</v>
      </c>
      <c r="D114">
        <v>4375</v>
      </c>
    </row>
    <row r="115" spans="1:4" x14ac:dyDescent="0.3">
      <c r="A115" t="s">
        <v>1081</v>
      </c>
      <c r="B115" s="7">
        <v>139</v>
      </c>
      <c r="C115" s="7">
        <v>93</v>
      </c>
      <c r="D115">
        <v>3974</v>
      </c>
    </row>
    <row r="116" spans="1:4" x14ac:dyDescent="0.3">
      <c r="A116" t="s">
        <v>1082</v>
      </c>
      <c r="B116" s="7">
        <v>238</v>
      </c>
      <c r="C116" s="7">
        <v>95</v>
      </c>
      <c r="D116">
        <v>3340</v>
      </c>
    </row>
    <row r="117" spans="1:4" x14ac:dyDescent="0.3">
      <c r="A117" t="s">
        <v>1083</v>
      </c>
      <c r="B117" s="7">
        <v>239</v>
      </c>
      <c r="C117" s="7">
        <v>71</v>
      </c>
      <c r="D117">
        <v>3953</v>
      </c>
    </row>
    <row r="118" spans="1:4" x14ac:dyDescent="0.3">
      <c r="A118" t="s">
        <v>1084</v>
      </c>
      <c r="B118" s="7">
        <v>124</v>
      </c>
      <c r="C118" s="7">
        <v>85</v>
      </c>
      <c r="D118">
        <v>1058</v>
      </c>
    </row>
    <row r="119" spans="1:4" x14ac:dyDescent="0.3">
      <c r="A119" t="s">
        <v>1085</v>
      </c>
      <c r="B119" s="7">
        <v>235</v>
      </c>
      <c r="C119" s="7">
        <v>101</v>
      </c>
      <c r="D119">
        <v>1635</v>
      </c>
    </row>
    <row r="120" spans="1:4" x14ac:dyDescent="0.3">
      <c r="A120" t="s">
        <v>1086</v>
      </c>
      <c r="B120" s="7">
        <v>124</v>
      </c>
      <c r="C120" s="7">
        <v>66</v>
      </c>
      <c r="D120">
        <v>4251</v>
      </c>
    </row>
    <row r="121" spans="1:4" x14ac:dyDescent="0.3">
      <c r="A121" t="s">
        <v>1080</v>
      </c>
      <c r="B121" s="7">
        <v>230</v>
      </c>
      <c r="C121" s="7">
        <v>101</v>
      </c>
      <c r="D121">
        <v>2132</v>
      </c>
    </row>
    <row r="122" spans="1:4" x14ac:dyDescent="0.3">
      <c r="A122" t="s">
        <v>1081</v>
      </c>
      <c r="B122" s="7">
        <v>135</v>
      </c>
      <c r="C122" s="7">
        <v>67</v>
      </c>
      <c r="D122">
        <v>1680</v>
      </c>
    </row>
    <row r="123" spans="1:4" x14ac:dyDescent="0.3">
      <c r="A123" t="s">
        <v>1082</v>
      </c>
      <c r="B123" s="7">
        <v>145</v>
      </c>
      <c r="C123" s="7">
        <v>70</v>
      </c>
      <c r="D123">
        <v>4176</v>
      </c>
    </row>
    <row r="124" spans="1:4" x14ac:dyDescent="0.3">
      <c r="A124" t="s">
        <v>1083</v>
      </c>
      <c r="B124" s="7">
        <v>142</v>
      </c>
      <c r="C124" s="7">
        <v>72</v>
      </c>
      <c r="D124">
        <v>2072</v>
      </c>
    </row>
    <row r="125" spans="1:4" x14ac:dyDescent="0.3">
      <c r="A125" t="s">
        <v>1084</v>
      </c>
      <c r="B125" s="7">
        <v>184</v>
      </c>
      <c r="C125" s="7">
        <v>80</v>
      </c>
      <c r="D125">
        <v>2999</v>
      </c>
    </row>
    <row r="126" spans="1:4" x14ac:dyDescent="0.3">
      <c r="A126" t="s">
        <v>1085</v>
      </c>
      <c r="B126" s="7">
        <v>151</v>
      </c>
      <c r="C126" s="7">
        <v>67</v>
      </c>
      <c r="D126">
        <v>3187</v>
      </c>
    </row>
    <row r="127" spans="1:4" x14ac:dyDescent="0.3">
      <c r="A127" t="s">
        <v>1086</v>
      </c>
      <c r="B127" s="7">
        <v>148</v>
      </c>
      <c r="C127" s="7">
        <v>83</v>
      </c>
      <c r="D127">
        <v>2363</v>
      </c>
    </row>
    <row r="128" spans="1:4" x14ac:dyDescent="0.3">
      <c r="A128" t="s">
        <v>1080</v>
      </c>
      <c r="B128" s="7">
        <v>194</v>
      </c>
      <c r="C128" s="7">
        <v>76</v>
      </c>
      <c r="D128">
        <v>2115</v>
      </c>
    </row>
    <row r="129" spans="1:4" x14ac:dyDescent="0.3">
      <c r="A129" t="s">
        <v>1081</v>
      </c>
      <c r="B129" s="7">
        <v>201</v>
      </c>
      <c r="C129" s="7">
        <v>72</v>
      </c>
      <c r="D129">
        <v>2079</v>
      </c>
    </row>
    <row r="130" spans="1:4" x14ac:dyDescent="0.3">
      <c r="A130" t="s">
        <v>1082</v>
      </c>
      <c r="B130" s="7">
        <v>150</v>
      </c>
      <c r="C130" s="7">
        <v>58</v>
      </c>
      <c r="D130">
        <v>2955</v>
      </c>
    </row>
    <row r="131" spans="1:4" x14ac:dyDescent="0.3">
      <c r="A131" t="s">
        <v>1083</v>
      </c>
      <c r="B131" s="7">
        <v>145</v>
      </c>
      <c r="C131" s="7">
        <v>67</v>
      </c>
      <c r="D131">
        <v>4561</v>
      </c>
    </row>
    <row r="132" spans="1:4" x14ac:dyDescent="0.3">
      <c r="A132" t="s">
        <v>1084</v>
      </c>
      <c r="B132" s="7">
        <v>169</v>
      </c>
      <c r="C132" s="7">
        <v>78</v>
      </c>
      <c r="D132">
        <v>2947</v>
      </c>
    </row>
    <row r="133" spans="1:4" x14ac:dyDescent="0.3">
      <c r="A133" t="s">
        <v>1085</v>
      </c>
      <c r="B133" s="7">
        <v>191</v>
      </c>
      <c r="C133" s="7">
        <v>92</v>
      </c>
      <c r="D133">
        <v>1696</v>
      </c>
    </row>
    <row r="134" spans="1:4" x14ac:dyDescent="0.3">
      <c r="A134" t="s">
        <v>1086</v>
      </c>
      <c r="B134" s="7">
        <v>227</v>
      </c>
      <c r="C134" s="7">
        <v>89</v>
      </c>
      <c r="D134">
        <v>1548</v>
      </c>
    </row>
    <row r="135" spans="1:4" x14ac:dyDescent="0.3">
      <c r="A135" t="s">
        <v>1080</v>
      </c>
      <c r="B135" s="7">
        <v>139</v>
      </c>
      <c r="C135" s="7">
        <v>87</v>
      </c>
      <c r="D135">
        <v>3190</v>
      </c>
    </row>
    <row r="136" spans="1:4" x14ac:dyDescent="0.3">
      <c r="A136" t="s">
        <v>1081</v>
      </c>
      <c r="B136" s="7">
        <v>189</v>
      </c>
      <c r="C136" s="7">
        <v>91</v>
      </c>
      <c r="D136">
        <v>1787</v>
      </c>
    </row>
    <row r="137" spans="1:4" x14ac:dyDescent="0.3">
      <c r="A137" t="s">
        <v>1082</v>
      </c>
      <c r="B137" s="7">
        <v>242</v>
      </c>
      <c r="C137" s="7">
        <v>83</v>
      </c>
      <c r="D137">
        <v>3890</v>
      </c>
    </row>
    <row r="138" spans="1:4" x14ac:dyDescent="0.3">
      <c r="A138" t="s">
        <v>1083</v>
      </c>
      <c r="B138" s="7">
        <v>202</v>
      </c>
      <c r="C138" s="7">
        <v>68</v>
      </c>
      <c r="D138">
        <v>4797</v>
      </c>
    </row>
    <row r="139" spans="1:4" x14ac:dyDescent="0.3">
      <c r="A139" t="s">
        <v>1084</v>
      </c>
      <c r="B139" s="7">
        <v>135</v>
      </c>
      <c r="C139" s="7">
        <v>51</v>
      </c>
      <c r="D139">
        <v>1026</v>
      </c>
    </row>
    <row r="140" spans="1:4" x14ac:dyDescent="0.3">
      <c r="A140" t="s">
        <v>1085</v>
      </c>
      <c r="B140" s="7">
        <v>187</v>
      </c>
      <c r="C140" s="7">
        <v>92</v>
      </c>
      <c r="D140">
        <v>4321</v>
      </c>
    </row>
    <row r="141" spans="1:4" x14ac:dyDescent="0.3">
      <c r="A141" t="s">
        <v>1086</v>
      </c>
      <c r="B141" s="7">
        <v>136</v>
      </c>
      <c r="C141" s="7">
        <v>63</v>
      </c>
      <c r="D141">
        <v>2381</v>
      </c>
    </row>
    <row r="142" spans="1:4" x14ac:dyDescent="0.3">
      <c r="A142" t="s">
        <v>1080</v>
      </c>
      <c r="B142" s="7">
        <v>183</v>
      </c>
      <c r="C142" s="7">
        <v>91</v>
      </c>
      <c r="D142">
        <v>1809</v>
      </c>
    </row>
    <row r="143" spans="1:4" x14ac:dyDescent="0.3">
      <c r="A143" t="s">
        <v>1081</v>
      </c>
      <c r="B143" s="7">
        <v>214</v>
      </c>
      <c r="C143" s="7">
        <v>105</v>
      </c>
      <c r="D143">
        <v>2293</v>
      </c>
    </row>
    <row r="144" spans="1:4" x14ac:dyDescent="0.3">
      <c r="A144" t="s">
        <v>1082</v>
      </c>
      <c r="B144" s="7">
        <v>178</v>
      </c>
      <c r="C144" s="7">
        <v>96</v>
      </c>
      <c r="D144">
        <v>1009</v>
      </c>
    </row>
    <row r="145" spans="1:4" x14ac:dyDescent="0.3">
      <c r="A145" t="s">
        <v>1083</v>
      </c>
      <c r="B145" s="7">
        <v>235</v>
      </c>
      <c r="C145" s="7">
        <v>89</v>
      </c>
      <c r="D145">
        <v>2793</v>
      </c>
    </row>
    <row r="146" spans="1:4" x14ac:dyDescent="0.3">
      <c r="A146" t="s">
        <v>1084</v>
      </c>
      <c r="B146" s="7">
        <v>203</v>
      </c>
      <c r="C146" s="7">
        <v>93</v>
      </c>
      <c r="D146">
        <v>4213</v>
      </c>
    </row>
    <row r="147" spans="1:4" x14ac:dyDescent="0.3">
      <c r="A147" t="s">
        <v>1085</v>
      </c>
      <c r="B147" s="7">
        <v>215</v>
      </c>
      <c r="C147" s="7">
        <v>86</v>
      </c>
      <c r="D147">
        <v>3896</v>
      </c>
    </row>
    <row r="148" spans="1:4" x14ac:dyDescent="0.3">
      <c r="A148" t="s">
        <v>1086</v>
      </c>
      <c r="B148" s="7">
        <v>185</v>
      </c>
      <c r="C148" s="7">
        <v>71</v>
      </c>
      <c r="D148">
        <v>1064</v>
      </c>
    </row>
    <row r="149" spans="1:4" x14ac:dyDescent="0.3">
      <c r="A149" t="s">
        <v>1080</v>
      </c>
      <c r="B149" s="7">
        <v>162</v>
      </c>
      <c r="C149" s="7">
        <v>92</v>
      </c>
      <c r="D149">
        <v>3833</v>
      </c>
    </row>
    <row r="150" spans="1:4" x14ac:dyDescent="0.3">
      <c r="A150" t="s">
        <v>1081</v>
      </c>
      <c r="B150" s="7">
        <v>222</v>
      </c>
      <c r="C150" s="7">
        <v>98</v>
      </c>
      <c r="D150">
        <v>4103</v>
      </c>
    </row>
    <row r="151" spans="1:4" x14ac:dyDescent="0.3">
      <c r="A151" t="s">
        <v>1082</v>
      </c>
      <c r="B151" s="7">
        <v>242</v>
      </c>
      <c r="C151" s="7">
        <v>101</v>
      </c>
      <c r="D151">
        <v>1255</v>
      </c>
    </row>
    <row r="152" spans="1:4" x14ac:dyDescent="0.3">
      <c r="A152" t="s">
        <v>1083</v>
      </c>
      <c r="B152" s="7">
        <v>157</v>
      </c>
      <c r="C152" s="7">
        <v>67</v>
      </c>
      <c r="D152">
        <v>1642</v>
      </c>
    </row>
    <row r="153" spans="1:4" x14ac:dyDescent="0.3">
      <c r="A153" t="s">
        <v>1084</v>
      </c>
      <c r="B153" s="7">
        <v>126</v>
      </c>
      <c r="C153" s="7">
        <v>56</v>
      </c>
      <c r="D153">
        <v>1905</v>
      </c>
    </row>
    <row r="154" spans="1:4" x14ac:dyDescent="0.3">
      <c r="A154" t="s">
        <v>1085</v>
      </c>
      <c r="B154" s="7">
        <v>139</v>
      </c>
      <c r="C154" s="7">
        <v>67</v>
      </c>
      <c r="D154">
        <v>2117</v>
      </c>
    </row>
    <row r="155" spans="1:4" x14ac:dyDescent="0.3">
      <c r="A155" t="s">
        <v>1086</v>
      </c>
      <c r="B155" s="7">
        <v>175</v>
      </c>
      <c r="C155" s="7">
        <v>81</v>
      </c>
      <c r="D155">
        <v>2243</v>
      </c>
    </row>
    <row r="156" spans="1:4" x14ac:dyDescent="0.3">
      <c r="A156" t="s">
        <v>1080</v>
      </c>
      <c r="B156" s="7">
        <v>207</v>
      </c>
      <c r="C156" s="7">
        <v>93</v>
      </c>
      <c r="D156">
        <v>4783</v>
      </c>
    </row>
    <row r="157" spans="1:4" x14ac:dyDescent="0.3">
      <c r="A157" t="s">
        <v>1081</v>
      </c>
      <c r="B157" s="7">
        <v>136</v>
      </c>
      <c r="C157" s="7">
        <v>80</v>
      </c>
      <c r="D157">
        <v>3392</v>
      </c>
    </row>
    <row r="158" spans="1:4" x14ac:dyDescent="0.3">
      <c r="A158" t="s">
        <v>1082</v>
      </c>
      <c r="B158" s="7">
        <v>150</v>
      </c>
      <c r="C158" s="7">
        <v>67</v>
      </c>
      <c r="D158">
        <v>3360</v>
      </c>
    </row>
    <row r="159" spans="1:4" x14ac:dyDescent="0.3">
      <c r="A159" t="s">
        <v>1083</v>
      </c>
      <c r="B159" s="7">
        <v>117</v>
      </c>
      <c r="C159" s="7">
        <v>81</v>
      </c>
      <c r="D159">
        <v>3322</v>
      </c>
    </row>
    <row r="160" spans="1:4" x14ac:dyDescent="0.3">
      <c r="A160" t="s">
        <v>1084</v>
      </c>
      <c r="B160" s="7">
        <v>155</v>
      </c>
      <c r="C160" s="7">
        <v>88</v>
      </c>
      <c r="D160">
        <v>3823</v>
      </c>
    </row>
    <row r="161" spans="1:4" x14ac:dyDescent="0.3">
      <c r="A161" t="s">
        <v>1085</v>
      </c>
      <c r="B161" s="7">
        <v>260</v>
      </c>
      <c r="C161" s="7">
        <v>79</v>
      </c>
      <c r="D161">
        <v>1311</v>
      </c>
    </row>
    <row r="162" spans="1:4" x14ac:dyDescent="0.3">
      <c r="A162" t="s">
        <v>1086</v>
      </c>
      <c r="B162" s="7">
        <v>134</v>
      </c>
      <c r="C162" s="7">
        <v>83</v>
      </c>
      <c r="D162">
        <v>1309</v>
      </c>
    </row>
    <row r="163" spans="1:4" x14ac:dyDescent="0.3">
      <c r="A163" t="s">
        <v>1080</v>
      </c>
      <c r="B163" s="7">
        <v>128</v>
      </c>
      <c r="C163" s="7">
        <v>83</v>
      </c>
      <c r="D163">
        <v>4289</v>
      </c>
    </row>
    <row r="164" spans="1:4" x14ac:dyDescent="0.3">
      <c r="A164" t="s">
        <v>1081</v>
      </c>
      <c r="B164" s="7">
        <v>222</v>
      </c>
      <c r="C164" s="7">
        <v>73</v>
      </c>
      <c r="D164">
        <v>2170</v>
      </c>
    </row>
    <row r="165" spans="1:4" x14ac:dyDescent="0.3">
      <c r="A165" t="s">
        <v>1082</v>
      </c>
      <c r="B165" s="7">
        <v>191</v>
      </c>
      <c r="C165" s="7">
        <v>77</v>
      </c>
      <c r="D165">
        <v>4340</v>
      </c>
    </row>
    <row r="166" spans="1:4" x14ac:dyDescent="0.3">
      <c r="A166" t="s">
        <v>1083</v>
      </c>
      <c r="B166" s="7">
        <v>130</v>
      </c>
      <c r="C166" s="7">
        <v>82</v>
      </c>
      <c r="D166">
        <v>1642</v>
      </c>
    </row>
    <row r="167" spans="1:4" x14ac:dyDescent="0.3">
      <c r="A167" t="s">
        <v>1084</v>
      </c>
      <c r="B167" s="7">
        <v>168</v>
      </c>
      <c r="C167" s="7">
        <v>71</v>
      </c>
      <c r="D167">
        <v>3507</v>
      </c>
    </row>
    <row r="168" spans="1:4" x14ac:dyDescent="0.3">
      <c r="A168" t="s">
        <v>1085</v>
      </c>
      <c r="B168" s="7">
        <v>189</v>
      </c>
      <c r="C168" s="7">
        <v>74</v>
      </c>
      <c r="D168">
        <v>2182</v>
      </c>
    </row>
    <row r="169" spans="1:4" x14ac:dyDescent="0.3">
      <c r="A169" t="s">
        <v>1086</v>
      </c>
      <c r="B169" s="7">
        <v>200</v>
      </c>
      <c r="C169" s="7">
        <v>99</v>
      </c>
      <c r="D169">
        <v>2267</v>
      </c>
    </row>
    <row r="170" spans="1:4" x14ac:dyDescent="0.3">
      <c r="A170" t="s">
        <v>1080</v>
      </c>
      <c r="B170" s="7">
        <v>161</v>
      </c>
      <c r="C170" s="7">
        <v>89</v>
      </c>
      <c r="D170">
        <v>4318</v>
      </c>
    </row>
    <row r="171" spans="1:4" x14ac:dyDescent="0.3">
      <c r="A171" t="s">
        <v>1081</v>
      </c>
      <c r="B171" s="7">
        <v>149</v>
      </c>
      <c r="C171" s="7">
        <v>71</v>
      </c>
      <c r="D171">
        <v>1463</v>
      </c>
    </row>
    <row r="172" spans="1:4" x14ac:dyDescent="0.3">
      <c r="A172" t="s">
        <v>1082</v>
      </c>
      <c r="B172" s="7">
        <v>184</v>
      </c>
      <c r="C172" s="7">
        <v>90</v>
      </c>
      <c r="D172">
        <v>3590</v>
      </c>
    </row>
    <row r="173" spans="1:4" x14ac:dyDescent="0.3">
      <c r="A173" t="s">
        <v>1083</v>
      </c>
      <c r="B173" s="7">
        <v>194</v>
      </c>
      <c r="C173" s="7">
        <v>79</v>
      </c>
      <c r="D173">
        <v>2687</v>
      </c>
    </row>
    <row r="174" spans="1:4" x14ac:dyDescent="0.3">
      <c r="A174" t="s">
        <v>1084</v>
      </c>
      <c r="B174" s="7">
        <v>130</v>
      </c>
      <c r="C174" s="7">
        <v>69</v>
      </c>
      <c r="D174">
        <v>2765</v>
      </c>
    </row>
    <row r="175" spans="1:4" x14ac:dyDescent="0.3">
      <c r="A175" t="s">
        <v>1085</v>
      </c>
      <c r="B175" s="7">
        <v>128</v>
      </c>
      <c r="C175" s="7">
        <v>75</v>
      </c>
      <c r="D175">
        <v>3823</v>
      </c>
    </row>
    <row r="176" spans="1:4" x14ac:dyDescent="0.3">
      <c r="A176" t="s">
        <v>1086</v>
      </c>
      <c r="B176" s="7">
        <v>170</v>
      </c>
      <c r="C176" s="7">
        <v>100</v>
      </c>
      <c r="D176">
        <v>1720</v>
      </c>
    </row>
    <row r="177" spans="1:4" x14ac:dyDescent="0.3">
      <c r="A177" t="s">
        <v>1080</v>
      </c>
      <c r="B177" s="7">
        <v>147</v>
      </c>
      <c r="C177" s="7">
        <v>95</v>
      </c>
      <c r="D177">
        <v>3497</v>
      </c>
    </row>
    <row r="178" spans="1:4" x14ac:dyDescent="0.3">
      <c r="A178" t="s">
        <v>1081</v>
      </c>
      <c r="B178" s="7">
        <v>167</v>
      </c>
      <c r="C178" s="7">
        <v>88</v>
      </c>
      <c r="D178">
        <v>3573</v>
      </c>
    </row>
    <row r="179" spans="1:4" x14ac:dyDescent="0.3">
      <c r="A179" t="s">
        <v>1082</v>
      </c>
      <c r="B179" s="7">
        <v>175</v>
      </c>
      <c r="C179" s="7">
        <v>83</v>
      </c>
      <c r="D179">
        <v>2788</v>
      </c>
    </row>
    <row r="180" spans="1:4" x14ac:dyDescent="0.3">
      <c r="A180" t="s">
        <v>1083</v>
      </c>
      <c r="B180" s="7">
        <v>199</v>
      </c>
      <c r="C180" s="7">
        <v>95</v>
      </c>
      <c r="D180">
        <v>4257</v>
      </c>
    </row>
    <row r="181" spans="1:4" x14ac:dyDescent="0.3">
      <c r="A181" t="s">
        <v>1084</v>
      </c>
      <c r="B181" s="7">
        <v>229</v>
      </c>
      <c r="C181" s="7">
        <v>95</v>
      </c>
      <c r="D181">
        <v>1794</v>
      </c>
    </row>
    <row r="182" spans="1:4" x14ac:dyDescent="0.3">
      <c r="A182" t="s">
        <v>1085</v>
      </c>
      <c r="B182" s="7">
        <v>182</v>
      </c>
      <c r="C182" s="7">
        <v>78</v>
      </c>
      <c r="D182">
        <v>1939</v>
      </c>
    </row>
    <row r="183" spans="1:4" x14ac:dyDescent="0.3">
      <c r="A183" t="s">
        <v>1086</v>
      </c>
      <c r="B183" s="7">
        <v>190</v>
      </c>
      <c r="C183" s="7">
        <v>61</v>
      </c>
      <c r="D183">
        <v>3844</v>
      </c>
    </row>
    <row r="184" spans="1:4" x14ac:dyDescent="0.3">
      <c r="A184" t="s">
        <v>1080</v>
      </c>
      <c r="B184" s="7">
        <v>157</v>
      </c>
      <c r="C184" s="7">
        <v>76</v>
      </c>
      <c r="D184">
        <v>1686</v>
      </c>
    </row>
    <row r="185" spans="1:4" x14ac:dyDescent="0.3">
      <c r="A185" t="s">
        <v>1081</v>
      </c>
      <c r="B185" s="7">
        <v>141</v>
      </c>
      <c r="C185" s="7">
        <v>67</v>
      </c>
      <c r="D185">
        <v>4397</v>
      </c>
    </row>
    <row r="186" spans="1:4" x14ac:dyDescent="0.3">
      <c r="A186" t="s">
        <v>1082</v>
      </c>
      <c r="B186" s="7">
        <v>124</v>
      </c>
      <c r="C186" s="7">
        <v>62</v>
      </c>
      <c r="D186">
        <v>3501</v>
      </c>
    </row>
    <row r="187" spans="1:4" x14ac:dyDescent="0.3">
      <c r="A187" t="s">
        <v>1083</v>
      </c>
      <c r="B187" s="7">
        <v>196</v>
      </c>
      <c r="C187" s="7">
        <v>78</v>
      </c>
      <c r="D187">
        <v>1203</v>
      </c>
    </row>
    <row r="188" spans="1:4" x14ac:dyDescent="0.3">
      <c r="A188" t="s">
        <v>1084</v>
      </c>
      <c r="B188" s="7">
        <v>180</v>
      </c>
      <c r="C188" s="7">
        <v>75</v>
      </c>
      <c r="D188">
        <v>4206</v>
      </c>
    </row>
    <row r="189" spans="1:4" x14ac:dyDescent="0.3">
      <c r="A189" t="s">
        <v>1085</v>
      </c>
      <c r="B189" s="7">
        <v>160</v>
      </c>
      <c r="C189" s="7">
        <v>76</v>
      </c>
      <c r="D189">
        <v>1312</v>
      </c>
    </row>
    <row r="190" spans="1:4" x14ac:dyDescent="0.3">
      <c r="A190" t="s">
        <v>1086</v>
      </c>
      <c r="B190" s="7">
        <v>217</v>
      </c>
      <c r="C190" s="7">
        <v>80</v>
      </c>
      <c r="D190">
        <v>3342</v>
      </c>
    </row>
    <row r="191" spans="1:4" x14ac:dyDescent="0.3">
      <c r="A191" t="s">
        <v>1080</v>
      </c>
      <c r="B191" s="7">
        <v>175</v>
      </c>
      <c r="C191" s="7">
        <v>93</v>
      </c>
      <c r="D191">
        <v>2364</v>
      </c>
    </row>
    <row r="192" spans="1:4" x14ac:dyDescent="0.3">
      <c r="A192" t="s">
        <v>1081</v>
      </c>
      <c r="B192" s="7">
        <v>164</v>
      </c>
      <c r="C192" s="7">
        <v>71</v>
      </c>
      <c r="D192">
        <v>4828</v>
      </c>
    </row>
    <row r="193" spans="1:4" x14ac:dyDescent="0.3">
      <c r="A193" t="s">
        <v>1082</v>
      </c>
      <c r="B193" s="7">
        <v>143</v>
      </c>
      <c r="C193" s="7">
        <v>96</v>
      </c>
      <c r="D193">
        <v>1427</v>
      </c>
    </row>
    <row r="194" spans="1:4" x14ac:dyDescent="0.3">
      <c r="A194" t="s">
        <v>1083</v>
      </c>
      <c r="B194" s="7">
        <v>183</v>
      </c>
      <c r="C194" s="7">
        <v>80</v>
      </c>
      <c r="D194">
        <v>3461</v>
      </c>
    </row>
    <row r="195" spans="1:4" x14ac:dyDescent="0.3">
      <c r="A195" t="s">
        <v>1084</v>
      </c>
      <c r="B195" s="7">
        <v>161</v>
      </c>
      <c r="C195" s="7">
        <v>88</v>
      </c>
      <c r="D195">
        <v>1049</v>
      </c>
    </row>
    <row r="196" spans="1:4" x14ac:dyDescent="0.3">
      <c r="A196" t="s">
        <v>1085</v>
      </c>
      <c r="B196" s="7">
        <v>199</v>
      </c>
      <c r="C196" s="7">
        <v>87</v>
      </c>
      <c r="D196">
        <v>3219</v>
      </c>
    </row>
    <row r="197" spans="1:4" x14ac:dyDescent="0.3">
      <c r="A197" t="s">
        <v>1086</v>
      </c>
      <c r="B197" s="7">
        <v>164</v>
      </c>
      <c r="C197" s="7">
        <v>70</v>
      </c>
      <c r="D197">
        <v>1338</v>
      </c>
    </row>
    <row r="198" spans="1:4" x14ac:dyDescent="0.3">
      <c r="A198" t="s">
        <v>1080</v>
      </c>
      <c r="B198" s="7">
        <v>203</v>
      </c>
      <c r="C198" s="7">
        <v>95</v>
      </c>
      <c r="D198">
        <v>2335</v>
      </c>
    </row>
    <row r="199" spans="1:4" x14ac:dyDescent="0.3">
      <c r="A199" t="s">
        <v>1081</v>
      </c>
      <c r="B199" s="7">
        <v>172</v>
      </c>
      <c r="C199" s="7">
        <v>78</v>
      </c>
      <c r="D199">
        <v>3711</v>
      </c>
    </row>
    <row r="200" spans="1:4" x14ac:dyDescent="0.3">
      <c r="A200" t="s">
        <v>1082</v>
      </c>
      <c r="B200" s="7">
        <v>216</v>
      </c>
      <c r="C200" s="7">
        <v>85</v>
      </c>
      <c r="D200">
        <v>2580</v>
      </c>
    </row>
    <row r="201" spans="1:4" x14ac:dyDescent="0.3">
      <c r="A201" t="s">
        <v>1083</v>
      </c>
      <c r="B201" s="7">
        <v>174</v>
      </c>
      <c r="C201" s="7">
        <v>82</v>
      </c>
      <c r="D201">
        <v>4004</v>
      </c>
    </row>
    <row r="202" spans="1:4" x14ac:dyDescent="0.3">
      <c r="A202" t="s">
        <v>1084</v>
      </c>
      <c r="B202" s="7">
        <v>184</v>
      </c>
      <c r="C202" s="7">
        <v>83</v>
      </c>
      <c r="D202">
        <v>1806</v>
      </c>
    </row>
    <row r="203" spans="1:4" x14ac:dyDescent="0.3">
      <c r="A203" t="s">
        <v>1085</v>
      </c>
      <c r="B203" s="7">
        <v>163</v>
      </c>
      <c r="C203" s="7">
        <v>76</v>
      </c>
      <c r="D203">
        <v>3843</v>
      </c>
    </row>
    <row r="204" spans="1:4" x14ac:dyDescent="0.3">
      <c r="A204" t="s">
        <v>1086</v>
      </c>
      <c r="B204" s="7">
        <v>222</v>
      </c>
      <c r="C204" s="7">
        <v>79</v>
      </c>
      <c r="D204">
        <v>4190</v>
      </c>
    </row>
    <row r="205" spans="1:4" x14ac:dyDescent="0.3">
      <c r="A205" t="s">
        <v>1080</v>
      </c>
      <c r="B205" s="7">
        <v>166</v>
      </c>
      <c r="C205" s="7">
        <v>66</v>
      </c>
      <c r="D205">
        <v>1901</v>
      </c>
    </row>
    <row r="206" spans="1:4" x14ac:dyDescent="0.3">
      <c r="A206" t="s">
        <v>1081</v>
      </c>
      <c r="B206" s="7">
        <v>153</v>
      </c>
      <c r="C206" s="7">
        <v>88</v>
      </c>
      <c r="D206">
        <v>1197</v>
      </c>
    </row>
    <row r="207" spans="1:4" x14ac:dyDescent="0.3">
      <c r="A207" t="s">
        <v>1082</v>
      </c>
      <c r="B207" s="7">
        <v>200</v>
      </c>
      <c r="C207" s="7">
        <v>97</v>
      </c>
      <c r="D207">
        <v>2981</v>
      </c>
    </row>
    <row r="208" spans="1:4" x14ac:dyDescent="0.3">
      <c r="A208" t="s">
        <v>1083</v>
      </c>
      <c r="B208" s="7">
        <v>236</v>
      </c>
      <c r="C208" s="7">
        <v>90</v>
      </c>
      <c r="D208">
        <v>2531</v>
      </c>
    </row>
    <row r="209" spans="1:4" x14ac:dyDescent="0.3">
      <c r="A209" t="s">
        <v>1084</v>
      </c>
      <c r="B209" s="7">
        <v>159</v>
      </c>
      <c r="C209" s="7">
        <v>89</v>
      </c>
      <c r="D209">
        <v>1037</v>
      </c>
    </row>
    <row r="210" spans="1:4" x14ac:dyDescent="0.3">
      <c r="A210" t="s">
        <v>1085</v>
      </c>
      <c r="B210" s="7">
        <v>192</v>
      </c>
      <c r="C210" s="7">
        <v>86</v>
      </c>
      <c r="D210">
        <v>1692</v>
      </c>
    </row>
    <row r="211" spans="1:4" x14ac:dyDescent="0.3">
      <c r="A211" t="s">
        <v>1086</v>
      </c>
      <c r="B211" s="7">
        <v>210</v>
      </c>
      <c r="C211" s="7">
        <v>97</v>
      </c>
      <c r="D211">
        <v>2710</v>
      </c>
    </row>
    <row r="212" spans="1:4" x14ac:dyDescent="0.3">
      <c r="A212" t="s">
        <v>1080</v>
      </c>
      <c r="B212" s="7">
        <v>187</v>
      </c>
      <c r="C212" s="7">
        <v>66</v>
      </c>
      <c r="D212">
        <v>4760</v>
      </c>
    </row>
    <row r="213" spans="1:4" x14ac:dyDescent="0.3">
      <c r="A213" t="s">
        <v>1081</v>
      </c>
      <c r="B213" s="7">
        <v>201</v>
      </c>
      <c r="C213" s="7">
        <v>71</v>
      </c>
      <c r="D213">
        <v>2207</v>
      </c>
    </row>
    <row r="214" spans="1:4" x14ac:dyDescent="0.3">
      <c r="A214" t="s">
        <v>1082</v>
      </c>
      <c r="B214" s="7">
        <v>123</v>
      </c>
      <c r="C214" s="7">
        <v>73</v>
      </c>
      <c r="D214">
        <v>1387</v>
      </c>
    </row>
    <row r="215" spans="1:4" x14ac:dyDescent="0.3">
      <c r="A215" t="s">
        <v>1083</v>
      </c>
      <c r="B215" s="7">
        <v>148</v>
      </c>
      <c r="C215" s="7">
        <v>68</v>
      </c>
      <c r="D215">
        <v>4522</v>
      </c>
    </row>
    <row r="216" spans="1:4" x14ac:dyDescent="0.3">
      <c r="A216" t="s">
        <v>1084</v>
      </c>
      <c r="B216" s="7">
        <v>171</v>
      </c>
      <c r="C216" s="7">
        <v>90</v>
      </c>
      <c r="D216">
        <v>3442</v>
      </c>
    </row>
    <row r="217" spans="1:4" x14ac:dyDescent="0.3">
      <c r="A217" t="s">
        <v>1085</v>
      </c>
      <c r="B217" s="7">
        <v>171</v>
      </c>
      <c r="C217" s="7">
        <v>90</v>
      </c>
      <c r="D217">
        <v>3520</v>
      </c>
    </row>
    <row r="218" spans="1:4" x14ac:dyDescent="0.3">
      <c r="A218" t="s">
        <v>1086</v>
      </c>
      <c r="B218" s="7">
        <v>171</v>
      </c>
      <c r="C218" s="7">
        <v>89</v>
      </c>
      <c r="D218">
        <v>1912</v>
      </c>
    </row>
    <row r="219" spans="1:4" x14ac:dyDescent="0.3">
      <c r="A219" t="s">
        <v>1080</v>
      </c>
      <c r="B219" s="7">
        <v>178</v>
      </c>
      <c r="C219" s="7">
        <v>96</v>
      </c>
      <c r="D219">
        <v>4472</v>
      </c>
    </row>
    <row r="220" spans="1:4" x14ac:dyDescent="0.3">
      <c r="A220" t="s">
        <v>1081</v>
      </c>
      <c r="B220" s="7">
        <v>102</v>
      </c>
      <c r="C220" s="7">
        <v>69</v>
      </c>
      <c r="D220">
        <v>3030</v>
      </c>
    </row>
    <row r="221" spans="1:4" x14ac:dyDescent="0.3">
      <c r="A221" t="s">
        <v>1082</v>
      </c>
      <c r="B221" s="7">
        <v>179</v>
      </c>
      <c r="C221" s="7">
        <v>75</v>
      </c>
      <c r="D221">
        <v>3917</v>
      </c>
    </row>
    <row r="222" spans="1:4" x14ac:dyDescent="0.3">
      <c r="A222" t="s">
        <v>1083</v>
      </c>
      <c r="B222" s="7">
        <v>204</v>
      </c>
      <c r="C222" s="7">
        <v>72</v>
      </c>
      <c r="D222">
        <v>1264</v>
      </c>
    </row>
    <row r="223" spans="1:4" x14ac:dyDescent="0.3">
      <c r="A223" t="s">
        <v>1084</v>
      </c>
      <c r="B223" s="7">
        <v>231</v>
      </c>
      <c r="C223" s="7">
        <v>83</v>
      </c>
      <c r="D223">
        <v>4229</v>
      </c>
    </row>
    <row r="224" spans="1:4" x14ac:dyDescent="0.3">
      <c r="A224" t="s">
        <v>1085</v>
      </c>
      <c r="B224" s="7">
        <v>118</v>
      </c>
      <c r="C224" s="7">
        <v>79</v>
      </c>
      <c r="D224">
        <v>1356</v>
      </c>
    </row>
    <row r="225" spans="1:4" x14ac:dyDescent="0.3">
      <c r="A225" t="s">
        <v>1086</v>
      </c>
      <c r="B225" s="7">
        <v>171</v>
      </c>
      <c r="C225" s="7">
        <v>76</v>
      </c>
      <c r="D225">
        <v>1715</v>
      </c>
    </row>
    <row r="226" spans="1:4" x14ac:dyDescent="0.3">
      <c r="A226" t="s">
        <v>1080</v>
      </c>
      <c r="B226" s="7">
        <v>165</v>
      </c>
      <c r="C226" s="7">
        <v>83</v>
      </c>
      <c r="D226">
        <v>2939</v>
      </c>
    </row>
    <row r="227" spans="1:4" x14ac:dyDescent="0.3">
      <c r="A227" t="s">
        <v>1081</v>
      </c>
      <c r="B227" s="7">
        <v>176</v>
      </c>
      <c r="C227" s="7">
        <v>84</v>
      </c>
      <c r="D227">
        <v>4359</v>
      </c>
    </row>
    <row r="228" spans="1:4" x14ac:dyDescent="0.3">
      <c r="A228" t="s">
        <v>1082</v>
      </c>
      <c r="B228" s="7">
        <v>167</v>
      </c>
      <c r="C228" s="7">
        <v>73</v>
      </c>
      <c r="D228">
        <v>4765</v>
      </c>
    </row>
    <row r="229" spans="1:4" x14ac:dyDescent="0.3">
      <c r="A229" t="s">
        <v>1083</v>
      </c>
      <c r="B229" s="7">
        <v>213</v>
      </c>
      <c r="C229" s="7">
        <v>89</v>
      </c>
      <c r="D229">
        <v>3597</v>
      </c>
    </row>
    <row r="230" spans="1:4" x14ac:dyDescent="0.3">
      <c r="A230" t="s">
        <v>1084</v>
      </c>
      <c r="B230" s="7">
        <v>131</v>
      </c>
      <c r="C230" s="7">
        <v>71</v>
      </c>
      <c r="D230">
        <v>2422</v>
      </c>
    </row>
    <row r="231" spans="1:4" x14ac:dyDescent="0.3">
      <c r="A231" t="s">
        <v>1085</v>
      </c>
      <c r="B231" s="7">
        <v>141</v>
      </c>
      <c r="C231" s="7">
        <v>78</v>
      </c>
      <c r="D231">
        <v>3775</v>
      </c>
    </row>
    <row r="232" spans="1:4" x14ac:dyDescent="0.3">
      <c r="A232" t="s">
        <v>1086</v>
      </c>
      <c r="B232" s="7">
        <v>142</v>
      </c>
      <c r="C232" s="7">
        <v>69</v>
      </c>
      <c r="D232">
        <v>1442</v>
      </c>
    </row>
    <row r="233" spans="1:4" x14ac:dyDescent="0.3">
      <c r="A233" t="s">
        <v>1080</v>
      </c>
      <c r="B233" s="7">
        <v>177</v>
      </c>
      <c r="C233" s="7">
        <v>88</v>
      </c>
      <c r="D233">
        <v>3313</v>
      </c>
    </row>
    <row r="234" spans="1:4" x14ac:dyDescent="0.3">
      <c r="A234" t="s">
        <v>1081</v>
      </c>
      <c r="B234" s="7">
        <v>151</v>
      </c>
      <c r="C234" s="7">
        <v>85</v>
      </c>
      <c r="D234">
        <v>3424</v>
      </c>
    </row>
    <row r="235" spans="1:4" x14ac:dyDescent="0.3">
      <c r="A235" t="s">
        <v>1082</v>
      </c>
      <c r="B235" s="7">
        <v>153</v>
      </c>
      <c r="C235" s="7">
        <v>88</v>
      </c>
      <c r="D235">
        <v>1465</v>
      </c>
    </row>
    <row r="236" spans="1:4" x14ac:dyDescent="0.3">
      <c r="A236" t="s">
        <v>1083</v>
      </c>
      <c r="B236" s="7">
        <v>129</v>
      </c>
      <c r="C236" s="7">
        <v>82</v>
      </c>
      <c r="D236">
        <v>3857</v>
      </c>
    </row>
    <row r="237" spans="1:4" x14ac:dyDescent="0.3">
      <c r="A237" t="s">
        <v>1084</v>
      </c>
      <c r="B237" s="7">
        <v>190</v>
      </c>
      <c r="C237" s="7">
        <v>72</v>
      </c>
      <c r="D237">
        <v>4636</v>
      </c>
    </row>
    <row r="238" spans="1:4" x14ac:dyDescent="0.3">
      <c r="A238" t="s">
        <v>1085</v>
      </c>
      <c r="B238" s="7">
        <v>123</v>
      </c>
      <c r="C238" s="7">
        <v>94</v>
      </c>
      <c r="D238">
        <v>2757</v>
      </c>
    </row>
    <row r="239" spans="1:4" x14ac:dyDescent="0.3">
      <c r="A239" t="s">
        <v>1086</v>
      </c>
      <c r="B239" s="7">
        <v>177</v>
      </c>
      <c r="C239" s="7">
        <v>88</v>
      </c>
      <c r="D239">
        <v>1062</v>
      </c>
    </row>
    <row r="240" spans="1:4" x14ac:dyDescent="0.3">
      <c r="A240" t="s">
        <v>1080</v>
      </c>
      <c r="B240" s="7">
        <v>166</v>
      </c>
      <c r="C240" s="7">
        <v>96</v>
      </c>
      <c r="D240">
        <v>2237</v>
      </c>
    </row>
    <row r="241" spans="1:4" x14ac:dyDescent="0.3">
      <c r="A241" t="s">
        <v>1081</v>
      </c>
      <c r="B241" s="7">
        <v>201</v>
      </c>
      <c r="C241" s="7">
        <v>94</v>
      </c>
      <c r="D241">
        <v>2540</v>
      </c>
    </row>
    <row r="242" spans="1:4" x14ac:dyDescent="0.3">
      <c r="A242" t="s">
        <v>1082</v>
      </c>
      <c r="B242" s="7">
        <v>208</v>
      </c>
      <c r="C242" s="7">
        <v>84</v>
      </c>
      <c r="D242">
        <v>2231</v>
      </c>
    </row>
    <row r="243" spans="1:4" x14ac:dyDescent="0.3">
      <c r="A243" t="s">
        <v>1083</v>
      </c>
      <c r="B243" s="7">
        <v>180</v>
      </c>
      <c r="C243" s="7">
        <v>97</v>
      </c>
      <c r="D243">
        <v>3807</v>
      </c>
    </row>
    <row r="244" spans="1:4" x14ac:dyDescent="0.3">
      <c r="A244" t="s">
        <v>1084</v>
      </c>
      <c r="B244" s="7">
        <v>125</v>
      </c>
      <c r="C244" s="7">
        <v>75</v>
      </c>
      <c r="D244">
        <v>1396</v>
      </c>
    </row>
    <row r="245" spans="1:4" x14ac:dyDescent="0.3">
      <c r="A245" t="s">
        <v>1085</v>
      </c>
      <c r="B245" s="7">
        <v>153</v>
      </c>
      <c r="C245" s="7">
        <v>67</v>
      </c>
      <c r="D245">
        <v>2155</v>
      </c>
    </row>
    <row r="246" spans="1:4" x14ac:dyDescent="0.3">
      <c r="A246" t="s">
        <v>1086</v>
      </c>
      <c r="B246" s="7">
        <v>117</v>
      </c>
      <c r="C246" s="7">
        <v>59</v>
      </c>
      <c r="D246">
        <v>2111</v>
      </c>
    </row>
    <row r="247" spans="1:4" x14ac:dyDescent="0.3">
      <c r="A247" t="s">
        <v>1080</v>
      </c>
      <c r="B247" s="7">
        <v>111</v>
      </c>
      <c r="C247" s="7">
        <v>88</v>
      </c>
      <c r="D247">
        <v>1400</v>
      </c>
    </row>
    <row r="248" spans="1:4" x14ac:dyDescent="0.3">
      <c r="A248" t="s">
        <v>1081</v>
      </c>
      <c r="B248" s="7">
        <v>120</v>
      </c>
      <c r="C248" s="7">
        <v>75</v>
      </c>
      <c r="D248">
        <v>3625</v>
      </c>
    </row>
    <row r="249" spans="1:4" x14ac:dyDescent="0.3">
      <c r="A249" t="s">
        <v>1082</v>
      </c>
      <c r="B249" s="7">
        <v>159</v>
      </c>
      <c r="C249" s="7">
        <v>82</v>
      </c>
      <c r="D249">
        <v>4213</v>
      </c>
    </row>
    <row r="250" spans="1:4" x14ac:dyDescent="0.3">
      <c r="A250" t="s">
        <v>1083</v>
      </c>
      <c r="B250" s="7">
        <v>172</v>
      </c>
      <c r="C250" s="7">
        <v>68</v>
      </c>
      <c r="D250">
        <v>4008</v>
      </c>
    </row>
    <row r="251" spans="1:4" x14ac:dyDescent="0.3">
      <c r="A251" t="s">
        <v>1084</v>
      </c>
      <c r="B251" s="7">
        <v>194</v>
      </c>
      <c r="C251" s="7">
        <v>79</v>
      </c>
      <c r="D251">
        <v>1047</v>
      </c>
    </row>
    <row r="252" spans="1:4" x14ac:dyDescent="0.3">
      <c r="A252" t="s">
        <v>1085</v>
      </c>
      <c r="B252" s="7">
        <v>160</v>
      </c>
      <c r="C252" s="7">
        <v>74</v>
      </c>
      <c r="D252">
        <v>4319</v>
      </c>
    </row>
    <row r="253" spans="1:4" x14ac:dyDescent="0.3">
      <c r="A253" t="s">
        <v>1086</v>
      </c>
      <c r="B253" s="7">
        <v>154</v>
      </c>
      <c r="C253" s="7">
        <v>63</v>
      </c>
      <c r="D253">
        <v>1282</v>
      </c>
    </row>
    <row r="254" spans="1:4" x14ac:dyDescent="0.3">
      <c r="A254" t="s">
        <v>1080</v>
      </c>
      <c r="B254" s="7">
        <v>187</v>
      </c>
      <c r="C254" s="7">
        <v>74</v>
      </c>
      <c r="D254">
        <v>3979</v>
      </c>
    </row>
    <row r="255" spans="1:4" x14ac:dyDescent="0.3">
      <c r="A255" t="s">
        <v>1081</v>
      </c>
      <c r="B255" s="7">
        <v>94</v>
      </c>
      <c r="C255" s="7">
        <v>72</v>
      </c>
      <c r="D255">
        <v>2125</v>
      </c>
    </row>
    <row r="256" spans="1:4" x14ac:dyDescent="0.3">
      <c r="A256" t="s">
        <v>1082</v>
      </c>
      <c r="B256" s="7">
        <v>171</v>
      </c>
      <c r="C256" s="7">
        <v>81</v>
      </c>
      <c r="D256">
        <v>3244</v>
      </c>
    </row>
    <row r="257" spans="1:4" x14ac:dyDescent="0.3">
      <c r="A257" t="s">
        <v>1083</v>
      </c>
      <c r="B257" s="7">
        <v>198</v>
      </c>
      <c r="C257" s="7">
        <v>90</v>
      </c>
      <c r="D257">
        <v>2514</v>
      </c>
    </row>
    <row r="258" spans="1:4" x14ac:dyDescent="0.3">
      <c r="A258" t="s">
        <v>1084</v>
      </c>
      <c r="B258" s="7">
        <v>167</v>
      </c>
      <c r="C258" s="7">
        <v>86</v>
      </c>
      <c r="D258">
        <v>2783</v>
      </c>
    </row>
    <row r="259" spans="1:4" x14ac:dyDescent="0.3">
      <c r="A259" t="s">
        <v>1085</v>
      </c>
      <c r="B259" s="7">
        <v>126</v>
      </c>
      <c r="C259" s="7">
        <v>86</v>
      </c>
      <c r="D259">
        <v>2361</v>
      </c>
    </row>
    <row r="260" spans="1:4" x14ac:dyDescent="0.3">
      <c r="A260" t="s">
        <v>1086</v>
      </c>
      <c r="B260" s="7">
        <v>214</v>
      </c>
      <c r="C260" s="7">
        <v>92</v>
      </c>
      <c r="D260">
        <v>2122</v>
      </c>
    </row>
    <row r="261" spans="1:4" x14ac:dyDescent="0.3">
      <c r="A261" t="s">
        <v>1080</v>
      </c>
      <c r="B261" s="7">
        <v>174</v>
      </c>
      <c r="C261" s="7">
        <v>86</v>
      </c>
      <c r="D261">
        <v>4724</v>
      </c>
    </row>
    <row r="262" spans="1:4" x14ac:dyDescent="0.3">
      <c r="A262" t="s">
        <v>1081</v>
      </c>
      <c r="B262" s="7">
        <v>130</v>
      </c>
      <c r="C262" s="7">
        <v>72</v>
      </c>
      <c r="D262">
        <v>1170</v>
      </c>
    </row>
    <row r="263" spans="1:4" x14ac:dyDescent="0.3">
      <c r="A263" t="s">
        <v>1082</v>
      </c>
      <c r="B263" s="7">
        <v>124</v>
      </c>
      <c r="C263" s="7">
        <v>61</v>
      </c>
      <c r="D263">
        <v>2863</v>
      </c>
    </row>
    <row r="264" spans="1:4" x14ac:dyDescent="0.3">
      <c r="A264" t="s">
        <v>1083</v>
      </c>
      <c r="B264" s="7">
        <v>184</v>
      </c>
      <c r="C264" s="7">
        <v>97</v>
      </c>
      <c r="D264">
        <v>1034</v>
      </c>
    </row>
    <row r="265" spans="1:4" x14ac:dyDescent="0.3">
      <c r="A265" t="s">
        <v>1084</v>
      </c>
      <c r="B265" s="7">
        <v>137</v>
      </c>
      <c r="C265" s="7">
        <v>84</v>
      </c>
      <c r="D265">
        <v>2876</v>
      </c>
    </row>
    <row r="266" spans="1:4" x14ac:dyDescent="0.3">
      <c r="A266" t="s">
        <v>1085</v>
      </c>
      <c r="B266" s="7">
        <v>159</v>
      </c>
      <c r="C266" s="7">
        <v>100</v>
      </c>
      <c r="D266">
        <v>4438</v>
      </c>
    </row>
    <row r="267" spans="1:4" x14ac:dyDescent="0.3">
      <c r="A267" t="s">
        <v>1086</v>
      </c>
      <c r="B267" s="7">
        <v>235</v>
      </c>
      <c r="C267" s="7">
        <v>89</v>
      </c>
      <c r="D267">
        <v>3062</v>
      </c>
    </row>
    <row r="268" spans="1:4" x14ac:dyDescent="0.3">
      <c r="A268" t="s">
        <v>1080</v>
      </c>
      <c r="B268" s="7">
        <v>173</v>
      </c>
      <c r="C268" s="7">
        <v>95</v>
      </c>
      <c r="D268">
        <v>1241</v>
      </c>
    </row>
    <row r="269" spans="1:4" x14ac:dyDescent="0.3">
      <c r="A269" t="s">
        <v>1081</v>
      </c>
      <c r="B269" s="7">
        <v>200</v>
      </c>
      <c r="C269" s="7">
        <v>74</v>
      </c>
      <c r="D269">
        <v>3466</v>
      </c>
    </row>
    <row r="270" spans="1:4" x14ac:dyDescent="0.3">
      <c r="A270" t="s">
        <v>1082</v>
      </c>
      <c r="B270" s="7">
        <v>172</v>
      </c>
      <c r="C270" s="7">
        <v>89</v>
      </c>
      <c r="D270">
        <v>3573</v>
      </c>
    </row>
    <row r="271" spans="1:4" x14ac:dyDescent="0.3">
      <c r="A271" t="s">
        <v>1083</v>
      </c>
      <c r="B271" s="7">
        <v>180</v>
      </c>
      <c r="C271" s="7">
        <v>89</v>
      </c>
      <c r="D271">
        <v>2247</v>
      </c>
    </row>
    <row r="272" spans="1:4" x14ac:dyDescent="0.3">
      <c r="A272" t="s">
        <v>1084</v>
      </c>
      <c r="B272" s="7">
        <v>159</v>
      </c>
      <c r="C272" s="7">
        <v>87</v>
      </c>
      <c r="D272">
        <v>1242</v>
      </c>
    </row>
    <row r="273" spans="1:4" x14ac:dyDescent="0.3">
      <c r="A273" t="s">
        <v>1085</v>
      </c>
      <c r="B273" s="7">
        <v>141</v>
      </c>
      <c r="C273" s="7">
        <v>75</v>
      </c>
      <c r="D273">
        <v>2150</v>
      </c>
    </row>
    <row r="274" spans="1:4" x14ac:dyDescent="0.3">
      <c r="A274" t="s">
        <v>1086</v>
      </c>
      <c r="B274" s="7">
        <v>125</v>
      </c>
      <c r="C274" s="7">
        <v>62</v>
      </c>
      <c r="D274">
        <v>1610</v>
      </c>
    </row>
    <row r="275" spans="1:4" x14ac:dyDescent="0.3">
      <c r="A275" t="s">
        <v>1080</v>
      </c>
      <c r="B275" s="7">
        <v>156</v>
      </c>
      <c r="C275" s="7">
        <v>59</v>
      </c>
      <c r="D275">
        <v>3977</v>
      </c>
    </row>
    <row r="276" spans="1:4" x14ac:dyDescent="0.3">
      <c r="A276" t="s">
        <v>1081</v>
      </c>
      <c r="B276" s="7">
        <v>135</v>
      </c>
      <c r="C276" s="7">
        <v>75</v>
      </c>
      <c r="D276">
        <v>3233</v>
      </c>
    </row>
    <row r="277" spans="1:4" x14ac:dyDescent="0.3">
      <c r="A277" t="s">
        <v>1082</v>
      </c>
      <c r="B277" s="7">
        <v>199</v>
      </c>
      <c r="C277" s="7">
        <v>84</v>
      </c>
      <c r="D277">
        <v>1114</v>
      </c>
    </row>
    <row r="278" spans="1:4" x14ac:dyDescent="0.3">
      <c r="A278" t="s">
        <v>1083</v>
      </c>
      <c r="B278" s="7">
        <v>172</v>
      </c>
      <c r="C278" s="7">
        <v>87</v>
      </c>
      <c r="D278">
        <v>3983</v>
      </c>
    </row>
    <row r="279" spans="1:4" x14ac:dyDescent="0.3">
      <c r="A279" t="s">
        <v>1084</v>
      </c>
      <c r="B279" s="7">
        <v>160</v>
      </c>
      <c r="C279" s="7">
        <v>64</v>
      </c>
      <c r="D279">
        <v>1582</v>
      </c>
    </row>
    <row r="280" spans="1:4" x14ac:dyDescent="0.3">
      <c r="A280" t="s">
        <v>1085</v>
      </c>
      <c r="B280" s="7">
        <v>224</v>
      </c>
      <c r="C280" s="7">
        <v>87</v>
      </c>
      <c r="D280">
        <v>4153</v>
      </c>
    </row>
    <row r="281" spans="1:4" x14ac:dyDescent="0.3">
      <c r="A281" t="s">
        <v>1086</v>
      </c>
      <c r="B281" s="7">
        <v>144</v>
      </c>
      <c r="C281" s="7">
        <v>65</v>
      </c>
      <c r="D281">
        <v>1072</v>
      </c>
    </row>
    <row r="282" spans="1:4" x14ac:dyDescent="0.3">
      <c r="A282" t="s">
        <v>1080</v>
      </c>
      <c r="B282" s="7">
        <v>173</v>
      </c>
      <c r="C282" s="7">
        <v>70</v>
      </c>
      <c r="D282">
        <v>1410</v>
      </c>
    </row>
    <row r="283" spans="1:4" x14ac:dyDescent="0.3">
      <c r="A283" t="s">
        <v>1081</v>
      </c>
      <c r="B283" s="7">
        <v>158</v>
      </c>
      <c r="C283" s="7">
        <v>78</v>
      </c>
      <c r="D283">
        <v>2040</v>
      </c>
    </row>
    <row r="284" spans="1:4" x14ac:dyDescent="0.3">
      <c r="A284" t="s">
        <v>1082</v>
      </c>
      <c r="B284" s="7">
        <v>190</v>
      </c>
      <c r="C284" s="7">
        <v>92</v>
      </c>
      <c r="D284">
        <v>1019</v>
      </c>
    </row>
    <row r="285" spans="1:4" x14ac:dyDescent="0.3">
      <c r="A285" t="s">
        <v>1083</v>
      </c>
      <c r="B285" s="7">
        <v>182</v>
      </c>
      <c r="C285" s="7">
        <v>80</v>
      </c>
      <c r="D285">
        <v>1841</v>
      </c>
    </row>
    <row r="286" spans="1:4" x14ac:dyDescent="0.3">
      <c r="A286" t="s">
        <v>1084</v>
      </c>
      <c r="B286" s="7">
        <v>209</v>
      </c>
      <c r="C286" s="7">
        <v>75</v>
      </c>
      <c r="D286">
        <v>1274</v>
      </c>
    </row>
    <row r="287" spans="1:4" x14ac:dyDescent="0.3">
      <c r="A287" t="s">
        <v>1085</v>
      </c>
      <c r="B287" s="7">
        <v>161</v>
      </c>
      <c r="C287" s="7">
        <v>65</v>
      </c>
      <c r="D287">
        <v>1400</v>
      </c>
    </row>
    <row r="288" spans="1:4" x14ac:dyDescent="0.3">
      <c r="A288" t="s">
        <v>1086</v>
      </c>
      <c r="B288" s="7">
        <v>122</v>
      </c>
      <c r="C288" s="7">
        <v>88</v>
      </c>
      <c r="D288">
        <v>2028</v>
      </c>
    </row>
    <row r="289" spans="1:4" x14ac:dyDescent="0.3">
      <c r="A289" t="s">
        <v>1080</v>
      </c>
      <c r="B289" s="7">
        <v>160</v>
      </c>
      <c r="C289" s="7">
        <v>91</v>
      </c>
      <c r="D289">
        <v>5000</v>
      </c>
    </row>
    <row r="290" spans="1:4" x14ac:dyDescent="0.3">
      <c r="A290" t="s">
        <v>1081</v>
      </c>
      <c r="B290" s="7">
        <v>184</v>
      </c>
      <c r="C290" s="7">
        <v>79</v>
      </c>
      <c r="D290">
        <v>1547</v>
      </c>
    </row>
    <row r="291" spans="1:4" x14ac:dyDescent="0.3">
      <c r="A291" t="s">
        <v>1082</v>
      </c>
      <c r="B291" s="7">
        <v>149</v>
      </c>
      <c r="C291" s="7">
        <v>86</v>
      </c>
      <c r="D291">
        <v>4967</v>
      </c>
    </row>
    <row r="292" spans="1:4" x14ac:dyDescent="0.3">
      <c r="A292" t="s">
        <v>1083</v>
      </c>
      <c r="B292" s="7">
        <v>160</v>
      </c>
      <c r="C292" s="7">
        <v>85</v>
      </c>
      <c r="D292">
        <v>2293</v>
      </c>
    </row>
    <row r="293" spans="1:4" x14ac:dyDescent="0.3">
      <c r="A293" t="s">
        <v>1084</v>
      </c>
      <c r="B293" s="7">
        <v>145</v>
      </c>
      <c r="C293" s="7">
        <v>95</v>
      </c>
      <c r="D293">
        <v>4324</v>
      </c>
    </row>
    <row r="294" spans="1:4" x14ac:dyDescent="0.3">
      <c r="A294" t="s">
        <v>1085</v>
      </c>
      <c r="B294" s="7">
        <v>142</v>
      </c>
      <c r="C294" s="7">
        <v>74</v>
      </c>
      <c r="D294">
        <v>1099</v>
      </c>
    </row>
    <row r="295" spans="1:4" x14ac:dyDescent="0.3">
      <c r="A295" t="s">
        <v>1086</v>
      </c>
      <c r="B295" s="7">
        <v>224</v>
      </c>
      <c r="C295" s="7">
        <v>93</v>
      </c>
      <c r="D295">
        <v>1845</v>
      </c>
    </row>
    <row r="296" spans="1:4" x14ac:dyDescent="0.3">
      <c r="A296" t="s">
        <v>1080</v>
      </c>
      <c r="B296" s="7">
        <v>173</v>
      </c>
      <c r="C296" s="7">
        <v>97</v>
      </c>
      <c r="D296">
        <v>3596</v>
      </c>
    </row>
    <row r="297" spans="1:4" x14ac:dyDescent="0.3">
      <c r="A297" t="s">
        <v>1081</v>
      </c>
      <c r="B297" s="7">
        <v>183</v>
      </c>
      <c r="C297" s="7">
        <v>86</v>
      </c>
      <c r="D297">
        <v>3900</v>
      </c>
    </row>
    <row r="298" spans="1:4" x14ac:dyDescent="0.3">
      <c r="A298" t="s">
        <v>1082</v>
      </c>
      <c r="B298" s="7">
        <v>212</v>
      </c>
      <c r="C298" s="7">
        <v>95</v>
      </c>
      <c r="D298">
        <v>4155</v>
      </c>
    </row>
    <row r="299" spans="1:4" x14ac:dyDescent="0.3">
      <c r="A299" t="s">
        <v>1083</v>
      </c>
      <c r="B299" s="7">
        <v>161</v>
      </c>
      <c r="C299" s="7">
        <v>83</v>
      </c>
      <c r="D299">
        <v>1247</v>
      </c>
    </row>
    <row r="300" spans="1:4" x14ac:dyDescent="0.3">
      <c r="A300" t="s">
        <v>1084</v>
      </c>
      <c r="B300" s="7">
        <v>95</v>
      </c>
      <c r="C300" s="7">
        <v>70</v>
      </c>
      <c r="D300">
        <v>1298</v>
      </c>
    </row>
    <row r="301" spans="1:4" x14ac:dyDescent="0.3">
      <c r="A301" t="s">
        <v>1085</v>
      </c>
      <c r="B301" s="7">
        <v>244</v>
      </c>
      <c r="C301" s="7">
        <v>103</v>
      </c>
      <c r="D301">
        <v>2984</v>
      </c>
    </row>
    <row r="302" spans="1:4" x14ac:dyDescent="0.3">
      <c r="A302" t="s">
        <v>1086</v>
      </c>
      <c r="B302" s="7">
        <v>126</v>
      </c>
      <c r="C302" s="7">
        <v>57</v>
      </c>
      <c r="D302">
        <v>2046</v>
      </c>
    </row>
    <row r="303" spans="1:4" x14ac:dyDescent="0.3">
      <c r="A303" t="s">
        <v>1080</v>
      </c>
      <c r="B303" s="7">
        <v>132</v>
      </c>
      <c r="C303" s="7">
        <v>90</v>
      </c>
      <c r="D303">
        <v>1183</v>
      </c>
    </row>
    <row r="304" spans="1:4" x14ac:dyDescent="0.3">
      <c r="A304" t="s">
        <v>1081</v>
      </c>
      <c r="B304" s="7">
        <v>162</v>
      </c>
      <c r="C304" s="7">
        <v>90</v>
      </c>
      <c r="D304">
        <v>3156</v>
      </c>
    </row>
    <row r="305" spans="1:4" x14ac:dyDescent="0.3">
      <c r="A305" t="s">
        <v>1082</v>
      </c>
      <c r="B305" s="7">
        <v>109</v>
      </c>
      <c r="C305" s="7">
        <v>81</v>
      </c>
      <c r="D305">
        <v>2355</v>
      </c>
    </row>
    <row r="306" spans="1:4" x14ac:dyDescent="0.3">
      <c r="A306" t="s">
        <v>1083</v>
      </c>
      <c r="B306" s="7">
        <v>152</v>
      </c>
      <c r="C306" s="7">
        <v>80</v>
      </c>
      <c r="D306">
        <v>3758</v>
      </c>
    </row>
    <row r="307" spans="1:4" x14ac:dyDescent="0.3">
      <c r="A307" t="s">
        <v>1084</v>
      </c>
      <c r="B307" s="7">
        <v>180</v>
      </c>
      <c r="C307" s="7">
        <v>65</v>
      </c>
      <c r="D307">
        <v>2313</v>
      </c>
    </row>
    <row r="308" spans="1:4" x14ac:dyDescent="0.3">
      <c r="A308" t="s">
        <v>1085</v>
      </c>
      <c r="B308" s="7">
        <v>128</v>
      </c>
      <c r="C308" s="7">
        <v>69</v>
      </c>
      <c r="D308">
        <v>3822</v>
      </c>
    </row>
    <row r="309" spans="1:4" x14ac:dyDescent="0.3">
      <c r="A309" t="s">
        <v>1086</v>
      </c>
      <c r="B309" s="7">
        <v>149</v>
      </c>
      <c r="C309" s="7">
        <v>69</v>
      </c>
      <c r="D309">
        <v>2750</v>
      </c>
    </row>
    <row r="310" spans="1:4" x14ac:dyDescent="0.3">
      <c r="A310" t="s">
        <v>1080</v>
      </c>
      <c r="B310" s="7">
        <v>257</v>
      </c>
      <c r="C310" s="7">
        <v>85</v>
      </c>
      <c r="D310">
        <v>1496</v>
      </c>
    </row>
    <row r="311" spans="1:4" x14ac:dyDescent="0.3">
      <c r="A311" t="s">
        <v>1081</v>
      </c>
      <c r="B311" s="7">
        <v>121</v>
      </c>
      <c r="C311" s="7">
        <v>67</v>
      </c>
      <c r="D311">
        <v>1896</v>
      </c>
    </row>
    <row r="312" spans="1:4" x14ac:dyDescent="0.3">
      <c r="A312" t="s">
        <v>1082</v>
      </c>
      <c r="B312" s="7">
        <v>188</v>
      </c>
      <c r="C312" s="7">
        <v>91</v>
      </c>
      <c r="D312">
        <v>2764</v>
      </c>
    </row>
    <row r="313" spans="1:4" x14ac:dyDescent="0.3">
      <c r="A313" t="s">
        <v>1083</v>
      </c>
      <c r="B313" s="7">
        <v>160</v>
      </c>
      <c r="C313" s="7">
        <v>96</v>
      </c>
      <c r="D313">
        <v>1826</v>
      </c>
    </row>
    <row r="314" spans="1:4" x14ac:dyDescent="0.3">
      <c r="A314" t="s">
        <v>1084</v>
      </c>
      <c r="B314" s="7">
        <v>182</v>
      </c>
      <c r="C314" s="7">
        <v>77</v>
      </c>
      <c r="D314">
        <v>3342</v>
      </c>
    </row>
    <row r="315" spans="1:4" x14ac:dyDescent="0.3">
      <c r="A315" t="s">
        <v>1085</v>
      </c>
      <c r="B315" s="7">
        <v>133</v>
      </c>
      <c r="C315" s="7">
        <v>66</v>
      </c>
      <c r="D315">
        <v>1961</v>
      </c>
    </row>
    <row r="316" spans="1:4" x14ac:dyDescent="0.3">
      <c r="A316" t="s">
        <v>1086</v>
      </c>
      <c r="B316" s="7">
        <v>173</v>
      </c>
      <c r="C316" s="7">
        <v>83</v>
      </c>
      <c r="D316">
        <v>2269</v>
      </c>
    </row>
    <row r="317" spans="1:4" x14ac:dyDescent="0.3">
      <c r="A317" t="s">
        <v>1080</v>
      </c>
      <c r="B317" s="7">
        <v>139</v>
      </c>
      <c r="C317" s="7">
        <v>91</v>
      </c>
      <c r="D317">
        <v>4078</v>
      </c>
    </row>
    <row r="318" spans="1:4" x14ac:dyDescent="0.3">
      <c r="A318" t="s">
        <v>1081</v>
      </c>
      <c r="B318" s="7">
        <v>101</v>
      </c>
      <c r="C318" s="7">
        <v>61</v>
      </c>
      <c r="D318">
        <v>3864</v>
      </c>
    </row>
    <row r="319" spans="1:4" x14ac:dyDescent="0.3">
      <c r="A319" t="s">
        <v>1082</v>
      </c>
      <c r="B319" s="7">
        <v>108</v>
      </c>
      <c r="C319" s="7">
        <v>76</v>
      </c>
      <c r="D319">
        <v>4277</v>
      </c>
    </row>
    <row r="320" spans="1:4" x14ac:dyDescent="0.3">
      <c r="A320" t="s">
        <v>1083</v>
      </c>
      <c r="B320" s="7">
        <v>150</v>
      </c>
      <c r="C320" s="7">
        <v>86</v>
      </c>
      <c r="D320">
        <v>3678</v>
      </c>
    </row>
    <row r="321" spans="1:4" x14ac:dyDescent="0.3">
      <c r="A321" t="s">
        <v>1084</v>
      </c>
      <c r="B321" s="7">
        <v>120</v>
      </c>
      <c r="C321" s="7">
        <v>80</v>
      </c>
      <c r="D321">
        <v>4414</v>
      </c>
    </row>
    <row r="322" spans="1:4" x14ac:dyDescent="0.3">
      <c r="A322" t="s">
        <v>1085</v>
      </c>
      <c r="B322" s="7">
        <v>142</v>
      </c>
      <c r="C322" s="7">
        <v>94</v>
      </c>
      <c r="D322">
        <v>1732</v>
      </c>
    </row>
    <row r="323" spans="1:4" x14ac:dyDescent="0.3">
      <c r="A323" t="s">
        <v>1086</v>
      </c>
      <c r="B323" s="7">
        <v>162</v>
      </c>
      <c r="C323" s="7">
        <v>92</v>
      </c>
      <c r="D323">
        <v>3139</v>
      </c>
    </row>
    <row r="324" spans="1:4" x14ac:dyDescent="0.3">
      <c r="A324" t="s">
        <v>1080</v>
      </c>
      <c r="B324" s="7">
        <v>155</v>
      </c>
      <c r="C324" s="7">
        <v>80</v>
      </c>
      <c r="D324">
        <v>3899</v>
      </c>
    </row>
    <row r="325" spans="1:4" x14ac:dyDescent="0.3">
      <c r="A325" t="s">
        <v>1081</v>
      </c>
      <c r="B325" s="7">
        <v>177</v>
      </c>
      <c r="C325" s="7">
        <v>88</v>
      </c>
      <c r="D325">
        <v>2321</v>
      </c>
    </row>
    <row r="326" spans="1:4" x14ac:dyDescent="0.3">
      <c r="A326" t="s">
        <v>1082</v>
      </c>
      <c r="B326" s="7">
        <v>152</v>
      </c>
      <c r="C326" s="7">
        <v>81</v>
      </c>
      <c r="D326">
        <v>2968</v>
      </c>
    </row>
    <row r="327" spans="1:4" x14ac:dyDescent="0.3">
      <c r="A327" t="s">
        <v>1083</v>
      </c>
      <c r="B327" s="7">
        <v>128</v>
      </c>
      <c r="C327" s="7">
        <v>79</v>
      </c>
      <c r="D327">
        <v>4807</v>
      </c>
    </row>
    <row r="328" spans="1:4" x14ac:dyDescent="0.3">
      <c r="A328" t="s">
        <v>1084</v>
      </c>
      <c r="B328" s="7">
        <v>166</v>
      </c>
      <c r="C328" s="7">
        <v>97</v>
      </c>
      <c r="D328">
        <v>4822</v>
      </c>
    </row>
    <row r="329" spans="1:4" x14ac:dyDescent="0.3">
      <c r="A329" t="s">
        <v>1085</v>
      </c>
      <c r="B329" s="7">
        <v>149</v>
      </c>
      <c r="C329" s="7">
        <v>75</v>
      </c>
      <c r="D329">
        <v>4637</v>
      </c>
    </row>
    <row r="330" spans="1:4" x14ac:dyDescent="0.3">
      <c r="A330" t="s">
        <v>1086</v>
      </c>
      <c r="B330" s="7">
        <v>211</v>
      </c>
      <c r="C330" s="7">
        <v>89</v>
      </c>
      <c r="D330">
        <v>2716</v>
      </c>
    </row>
    <row r="331" spans="1:4" x14ac:dyDescent="0.3">
      <c r="A331" t="s">
        <v>1080</v>
      </c>
      <c r="B331" s="7">
        <v>201</v>
      </c>
      <c r="C331" s="7">
        <v>95</v>
      </c>
      <c r="D331">
        <v>3124</v>
      </c>
    </row>
    <row r="332" spans="1:4" x14ac:dyDescent="0.3">
      <c r="A332" t="s">
        <v>1081</v>
      </c>
      <c r="B332" s="7">
        <v>129</v>
      </c>
      <c r="C332" s="7">
        <v>71</v>
      </c>
      <c r="D332">
        <v>1192</v>
      </c>
    </row>
    <row r="333" spans="1:4" x14ac:dyDescent="0.3">
      <c r="A333" t="s">
        <v>1082</v>
      </c>
      <c r="B333" s="7">
        <v>172</v>
      </c>
      <c r="C333" s="7">
        <v>91</v>
      </c>
      <c r="D333">
        <v>2150</v>
      </c>
    </row>
    <row r="334" spans="1:4" x14ac:dyDescent="0.3">
      <c r="A334" t="s">
        <v>1083</v>
      </c>
      <c r="B334" s="7">
        <v>107</v>
      </c>
      <c r="C334" s="7">
        <v>72</v>
      </c>
      <c r="D334">
        <v>2966</v>
      </c>
    </row>
    <row r="335" spans="1:4" x14ac:dyDescent="0.3">
      <c r="A335" t="s">
        <v>1084</v>
      </c>
      <c r="B335" s="7">
        <v>91</v>
      </c>
      <c r="C335" s="7">
        <v>71</v>
      </c>
      <c r="D335">
        <v>1952</v>
      </c>
    </row>
    <row r="336" spans="1:4" x14ac:dyDescent="0.3">
      <c r="A336" t="s">
        <v>1085</v>
      </c>
      <c r="B336" s="7">
        <v>154</v>
      </c>
      <c r="C336" s="7">
        <v>80</v>
      </c>
      <c r="D336">
        <v>2774</v>
      </c>
    </row>
    <row r="337" spans="1:4" x14ac:dyDescent="0.3">
      <c r="A337" t="s">
        <v>1086</v>
      </c>
      <c r="B337" s="7">
        <v>172</v>
      </c>
      <c r="C337" s="7">
        <v>94</v>
      </c>
      <c r="D337">
        <v>1901</v>
      </c>
    </row>
    <row r="338" spans="1:4" x14ac:dyDescent="0.3">
      <c r="A338" t="s">
        <v>1080</v>
      </c>
      <c r="B338" s="7">
        <v>149</v>
      </c>
      <c r="C338" s="7">
        <v>72</v>
      </c>
      <c r="D338">
        <v>3100</v>
      </c>
    </row>
    <row r="339" spans="1:4" x14ac:dyDescent="0.3">
      <c r="A339" t="s">
        <v>1081</v>
      </c>
      <c r="B339" s="7">
        <v>186</v>
      </c>
      <c r="C339" s="7">
        <v>81</v>
      </c>
      <c r="D339">
        <v>1644</v>
      </c>
    </row>
    <row r="340" spans="1:4" x14ac:dyDescent="0.3">
      <c r="A340" t="s">
        <v>1082</v>
      </c>
      <c r="B340" s="7">
        <v>154</v>
      </c>
      <c r="C340" s="7">
        <v>80</v>
      </c>
      <c r="D340">
        <v>1615</v>
      </c>
    </row>
    <row r="341" spans="1:4" x14ac:dyDescent="0.3">
      <c r="A341" t="s">
        <v>1083</v>
      </c>
      <c r="B341" s="7">
        <v>114</v>
      </c>
      <c r="C341" s="7">
        <v>74</v>
      </c>
      <c r="D341">
        <v>3448</v>
      </c>
    </row>
    <row r="342" spans="1:4" x14ac:dyDescent="0.3">
      <c r="A342" t="s">
        <v>1084</v>
      </c>
      <c r="B342" s="7">
        <v>95</v>
      </c>
      <c r="C342" s="7">
        <v>56</v>
      </c>
      <c r="D342">
        <v>4399</v>
      </c>
    </row>
    <row r="343" spans="1:4" x14ac:dyDescent="0.3">
      <c r="A343" t="s">
        <v>1085</v>
      </c>
      <c r="B343" s="7">
        <v>183</v>
      </c>
      <c r="C343" s="7">
        <v>79</v>
      </c>
      <c r="D343">
        <v>2126</v>
      </c>
    </row>
    <row r="344" spans="1:4" x14ac:dyDescent="0.3">
      <c r="A344" t="s">
        <v>1086</v>
      </c>
      <c r="B344" s="7">
        <v>191</v>
      </c>
      <c r="C344" s="7">
        <v>69</v>
      </c>
      <c r="D344">
        <v>3379</v>
      </c>
    </row>
    <row r="345" spans="1:4" x14ac:dyDescent="0.3">
      <c r="A345" t="s">
        <v>1080</v>
      </c>
      <c r="B345" s="7">
        <v>185</v>
      </c>
      <c r="C345" s="7">
        <v>96</v>
      </c>
      <c r="D345">
        <v>1729</v>
      </c>
    </row>
    <row r="346" spans="1:4" x14ac:dyDescent="0.3">
      <c r="A346" t="s">
        <v>1081</v>
      </c>
      <c r="B346" s="7">
        <v>109</v>
      </c>
      <c r="C346" s="7">
        <v>67</v>
      </c>
      <c r="D346">
        <v>4810</v>
      </c>
    </row>
    <row r="347" spans="1:4" x14ac:dyDescent="0.3">
      <c r="A347" t="s">
        <v>1082</v>
      </c>
      <c r="B347" s="7">
        <v>173</v>
      </c>
      <c r="C347" s="7">
        <v>89</v>
      </c>
      <c r="D347">
        <v>2414</v>
      </c>
    </row>
    <row r="348" spans="1:4" x14ac:dyDescent="0.3">
      <c r="A348" t="s">
        <v>1083</v>
      </c>
      <c r="B348" s="7">
        <v>163</v>
      </c>
      <c r="C348" s="7">
        <v>73</v>
      </c>
      <c r="D348">
        <v>3292</v>
      </c>
    </row>
    <row r="349" spans="1:4" x14ac:dyDescent="0.3">
      <c r="A349" t="s">
        <v>1084</v>
      </c>
      <c r="B349" s="7">
        <v>210</v>
      </c>
      <c r="C349" s="7">
        <v>96</v>
      </c>
      <c r="D349">
        <v>4820</v>
      </c>
    </row>
    <row r="350" spans="1:4" x14ac:dyDescent="0.3">
      <c r="A350" t="s">
        <v>1085</v>
      </c>
      <c r="B350" s="7">
        <v>117</v>
      </c>
      <c r="C350" s="7">
        <v>82</v>
      </c>
      <c r="D350">
        <v>3430</v>
      </c>
    </row>
    <row r="351" spans="1:4" x14ac:dyDescent="0.3">
      <c r="A351" t="s">
        <v>1086</v>
      </c>
      <c r="B351" s="7">
        <v>162</v>
      </c>
      <c r="C351" s="7">
        <v>90</v>
      </c>
      <c r="D351">
        <v>1391</v>
      </c>
    </row>
    <row r="352" spans="1:4" x14ac:dyDescent="0.3">
      <c r="A352" t="s">
        <v>1080</v>
      </c>
      <c r="B352" s="7">
        <v>169</v>
      </c>
      <c r="C352" s="7">
        <v>95</v>
      </c>
      <c r="D352">
        <v>2574</v>
      </c>
    </row>
    <row r="353" spans="1:4" x14ac:dyDescent="0.3">
      <c r="A353" t="s">
        <v>1081</v>
      </c>
      <c r="B353" s="7">
        <v>103</v>
      </c>
      <c r="C353" s="7">
        <v>63</v>
      </c>
      <c r="D353">
        <v>3973</v>
      </c>
    </row>
    <row r="354" spans="1:4" x14ac:dyDescent="0.3">
      <c r="A354" t="s">
        <v>1082</v>
      </c>
      <c r="B354" s="7">
        <v>121</v>
      </c>
      <c r="C354" s="7">
        <v>86</v>
      </c>
      <c r="D354">
        <v>2636</v>
      </c>
    </row>
    <row r="355" spans="1:4" x14ac:dyDescent="0.3">
      <c r="A355" t="s">
        <v>1083</v>
      </c>
      <c r="B355" s="7">
        <v>108</v>
      </c>
      <c r="C355" s="7">
        <v>77</v>
      </c>
      <c r="D355">
        <v>1496</v>
      </c>
    </row>
    <row r="356" spans="1:4" x14ac:dyDescent="0.3">
      <c r="A356" t="s">
        <v>1084</v>
      </c>
      <c r="B356" s="7">
        <v>148</v>
      </c>
      <c r="C356" s="7">
        <v>71</v>
      </c>
      <c r="D356">
        <v>2389</v>
      </c>
    </row>
    <row r="357" spans="1:4" x14ac:dyDescent="0.3">
      <c r="A357" t="s">
        <v>1085</v>
      </c>
      <c r="B357" s="7">
        <v>154</v>
      </c>
      <c r="C357" s="7">
        <v>79</v>
      </c>
      <c r="D357">
        <v>2758</v>
      </c>
    </row>
    <row r="358" spans="1:4" x14ac:dyDescent="0.3">
      <c r="A358" t="s">
        <v>1086</v>
      </c>
      <c r="B358" s="7">
        <v>155</v>
      </c>
      <c r="C358" s="7">
        <v>86</v>
      </c>
      <c r="D358">
        <v>2985</v>
      </c>
    </row>
    <row r="359" spans="1:4" x14ac:dyDescent="0.3">
      <c r="A359" t="s">
        <v>1080</v>
      </c>
      <c r="B359" s="7">
        <v>203</v>
      </c>
      <c r="C359" s="7">
        <v>90</v>
      </c>
      <c r="D359">
        <v>3978</v>
      </c>
    </row>
    <row r="360" spans="1:4" x14ac:dyDescent="0.3">
      <c r="A360" t="s">
        <v>1081</v>
      </c>
      <c r="B360" s="7">
        <v>153</v>
      </c>
      <c r="C360" s="7">
        <v>102</v>
      </c>
      <c r="D360">
        <v>3954</v>
      </c>
    </row>
    <row r="361" spans="1:4" x14ac:dyDescent="0.3">
      <c r="A361" t="s">
        <v>1082</v>
      </c>
      <c r="B361" s="7">
        <v>222</v>
      </c>
      <c r="C361" s="7">
        <v>97</v>
      </c>
      <c r="D361">
        <v>1596</v>
      </c>
    </row>
    <row r="362" spans="1:4" x14ac:dyDescent="0.3">
      <c r="A362" t="s">
        <v>1083</v>
      </c>
      <c r="B362" s="7">
        <v>121</v>
      </c>
      <c r="C362" s="7">
        <v>76</v>
      </c>
      <c r="D362">
        <v>4187</v>
      </c>
    </row>
    <row r="363" spans="1:4" x14ac:dyDescent="0.3">
      <c r="A363" t="s">
        <v>1084</v>
      </c>
      <c r="B363" s="7">
        <v>195</v>
      </c>
      <c r="C363" s="7">
        <v>94</v>
      </c>
      <c r="D363">
        <v>3050</v>
      </c>
    </row>
    <row r="364" spans="1:4" x14ac:dyDescent="0.3">
      <c r="A364" t="s">
        <v>1085</v>
      </c>
      <c r="B364" s="7">
        <v>146</v>
      </c>
      <c r="C364" s="7">
        <v>55</v>
      </c>
      <c r="D364">
        <v>1443</v>
      </c>
    </row>
    <row r="365" spans="1:4" x14ac:dyDescent="0.3">
      <c r="A365" t="s">
        <v>1086</v>
      </c>
      <c r="B365" s="7">
        <v>131</v>
      </c>
      <c r="C365" s="7">
        <v>72</v>
      </c>
      <c r="D365">
        <v>4539</v>
      </c>
    </row>
    <row r="366" spans="1:4" x14ac:dyDescent="0.3">
      <c r="A366" t="s">
        <v>1080</v>
      </c>
      <c r="B366" s="7">
        <v>170</v>
      </c>
      <c r="C366" s="7">
        <v>79</v>
      </c>
      <c r="D366">
        <v>1840</v>
      </c>
    </row>
    <row r="367" spans="1:4" x14ac:dyDescent="0.3">
      <c r="A367" t="s">
        <v>1081</v>
      </c>
      <c r="B367" s="7">
        <v>175</v>
      </c>
      <c r="C367" s="7">
        <v>90</v>
      </c>
      <c r="D367">
        <v>4040</v>
      </c>
    </row>
    <row r="368" spans="1:4" x14ac:dyDescent="0.3">
      <c r="A368" t="s">
        <v>1082</v>
      </c>
      <c r="B368" s="7">
        <v>165</v>
      </c>
      <c r="C368" s="7">
        <v>81</v>
      </c>
      <c r="D368">
        <v>2128</v>
      </c>
    </row>
    <row r="369" spans="1:4" x14ac:dyDescent="0.3">
      <c r="A369" t="s">
        <v>1083</v>
      </c>
      <c r="B369" s="7">
        <v>198</v>
      </c>
      <c r="C369" s="7">
        <v>73</v>
      </c>
      <c r="D369">
        <v>2989</v>
      </c>
    </row>
    <row r="370" spans="1:4" x14ac:dyDescent="0.3">
      <c r="A370" t="s">
        <v>1084</v>
      </c>
      <c r="B370" s="7">
        <v>214</v>
      </c>
      <c r="C370" s="7">
        <v>93</v>
      </c>
      <c r="D370">
        <v>4559</v>
      </c>
    </row>
    <row r="371" spans="1:4" x14ac:dyDescent="0.3">
      <c r="A371" t="s">
        <v>1085</v>
      </c>
      <c r="B371" s="7">
        <v>166</v>
      </c>
      <c r="C371" s="7">
        <v>64</v>
      </c>
      <c r="D371">
        <v>1894</v>
      </c>
    </row>
    <row r="372" spans="1:4" x14ac:dyDescent="0.3">
      <c r="A372" t="s">
        <v>1086</v>
      </c>
      <c r="B372" s="7">
        <v>136</v>
      </c>
      <c r="C372" s="7">
        <v>68</v>
      </c>
      <c r="D372">
        <v>2954</v>
      </c>
    </row>
    <row r="373" spans="1:4" x14ac:dyDescent="0.3">
      <c r="A373" t="s">
        <v>1080</v>
      </c>
      <c r="B373" s="7">
        <v>194</v>
      </c>
      <c r="C373" s="7">
        <v>98</v>
      </c>
      <c r="D373">
        <v>1278</v>
      </c>
    </row>
    <row r="374" spans="1:4" x14ac:dyDescent="0.3">
      <c r="A374" t="s">
        <v>1081</v>
      </c>
      <c r="B374" s="7">
        <v>149</v>
      </c>
      <c r="C374" s="7">
        <v>75</v>
      </c>
      <c r="D374">
        <v>1190</v>
      </c>
    </row>
    <row r="375" spans="1:4" x14ac:dyDescent="0.3">
      <c r="A375" t="s">
        <v>1082</v>
      </c>
      <c r="B375" s="7">
        <v>172</v>
      </c>
      <c r="C375" s="7">
        <v>97</v>
      </c>
      <c r="D375">
        <v>2559</v>
      </c>
    </row>
    <row r="376" spans="1:4" x14ac:dyDescent="0.3">
      <c r="A376" t="s">
        <v>1083</v>
      </c>
      <c r="B376" s="7">
        <v>149</v>
      </c>
      <c r="C376" s="7">
        <v>94</v>
      </c>
      <c r="D376">
        <v>4535</v>
      </c>
    </row>
    <row r="377" spans="1:4" x14ac:dyDescent="0.3">
      <c r="A377" t="s">
        <v>1084</v>
      </c>
      <c r="B377" s="7">
        <v>137</v>
      </c>
      <c r="C377" s="7">
        <v>61</v>
      </c>
      <c r="D377">
        <v>3097</v>
      </c>
    </row>
    <row r="378" spans="1:4" x14ac:dyDescent="0.3">
      <c r="A378" t="s">
        <v>1085</v>
      </c>
      <c r="B378" s="7">
        <v>139</v>
      </c>
      <c r="C378" s="7">
        <v>74</v>
      </c>
      <c r="D378">
        <v>2194</v>
      </c>
    </row>
    <row r="379" spans="1:4" x14ac:dyDescent="0.3">
      <c r="A379" t="s">
        <v>1086</v>
      </c>
      <c r="B379" s="7">
        <v>131</v>
      </c>
      <c r="C379" s="7">
        <v>66</v>
      </c>
      <c r="D379">
        <v>1801</v>
      </c>
    </row>
    <row r="380" spans="1:4" x14ac:dyDescent="0.3">
      <c r="A380" t="s">
        <v>1080</v>
      </c>
      <c r="B380" s="7">
        <v>116</v>
      </c>
      <c r="C380" s="7">
        <v>86</v>
      </c>
      <c r="D380">
        <v>3378</v>
      </c>
    </row>
    <row r="381" spans="1:4" x14ac:dyDescent="0.3">
      <c r="A381" t="s">
        <v>1081</v>
      </c>
      <c r="B381" s="7">
        <v>211</v>
      </c>
      <c r="C381" s="7">
        <v>85</v>
      </c>
      <c r="D381">
        <v>4722</v>
      </c>
    </row>
    <row r="382" spans="1:4" x14ac:dyDescent="0.3">
      <c r="A382" t="s">
        <v>1082</v>
      </c>
      <c r="B382" s="7">
        <v>202</v>
      </c>
      <c r="C382" s="7">
        <v>83</v>
      </c>
      <c r="D382">
        <v>1982</v>
      </c>
    </row>
    <row r="383" spans="1:4" x14ac:dyDescent="0.3">
      <c r="A383" t="s">
        <v>1083</v>
      </c>
      <c r="B383" s="7">
        <v>159</v>
      </c>
      <c r="C383" s="7">
        <v>88</v>
      </c>
      <c r="D383">
        <v>4404</v>
      </c>
    </row>
    <row r="384" spans="1:4" x14ac:dyDescent="0.3">
      <c r="A384" t="s">
        <v>1084</v>
      </c>
      <c r="B384" s="7">
        <v>103</v>
      </c>
      <c r="C384" s="7">
        <v>94</v>
      </c>
      <c r="D384">
        <v>4181</v>
      </c>
    </row>
    <row r="385" spans="1:4" x14ac:dyDescent="0.3">
      <c r="A385" t="s">
        <v>1085</v>
      </c>
      <c r="B385" s="7">
        <v>137</v>
      </c>
      <c r="C385" s="7">
        <v>69</v>
      </c>
      <c r="D385">
        <v>4578</v>
      </c>
    </row>
    <row r="386" spans="1:4" x14ac:dyDescent="0.3">
      <c r="A386" t="s">
        <v>1086</v>
      </c>
      <c r="B386" s="7">
        <v>200</v>
      </c>
      <c r="C386" s="7">
        <v>93</v>
      </c>
      <c r="D386">
        <v>3714</v>
      </c>
    </row>
    <row r="387" spans="1:4" x14ac:dyDescent="0.3">
      <c r="A387" t="s">
        <v>1080</v>
      </c>
      <c r="B387" s="7">
        <v>163</v>
      </c>
      <c r="C387" s="7">
        <v>88</v>
      </c>
      <c r="D387">
        <v>3943</v>
      </c>
    </row>
    <row r="388" spans="1:4" x14ac:dyDescent="0.3">
      <c r="A388" t="s">
        <v>1081</v>
      </c>
      <c r="B388" s="7">
        <v>187</v>
      </c>
      <c r="C388" s="7">
        <v>89</v>
      </c>
      <c r="D388">
        <v>2921</v>
      </c>
    </row>
    <row r="389" spans="1:4" x14ac:dyDescent="0.3">
      <c r="A389" t="s">
        <v>1082</v>
      </c>
      <c r="B389" s="7">
        <v>165</v>
      </c>
      <c r="C389" s="7">
        <v>69</v>
      </c>
      <c r="D389">
        <v>1875</v>
      </c>
    </row>
    <row r="390" spans="1:4" x14ac:dyDescent="0.3">
      <c r="A390" t="s">
        <v>1083</v>
      </c>
      <c r="B390" s="7">
        <v>158</v>
      </c>
      <c r="C390" s="7">
        <v>81</v>
      </c>
      <c r="D390">
        <v>3381</v>
      </c>
    </row>
    <row r="391" spans="1:4" x14ac:dyDescent="0.3">
      <c r="A391" t="s">
        <v>1084</v>
      </c>
      <c r="B391" s="7">
        <v>245</v>
      </c>
      <c r="C391" s="7">
        <v>95</v>
      </c>
      <c r="D391">
        <v>3881</v>
      </c>
    </row>
    <row r="392" spans="1:4" x14ac:dyDescent="0.3">
      <c r="A392" t="s">
        <v>1085</v>
      </c>
      <c r="B392" s="7">
        <v>148</v>
      </c>
      <c r="C392" s="7">
        <v>51</v>
      </c>
      <c r="D392">
        <v>4925</v>
      </c>
    </row>
    <row r="393" spans="1:4" x14ac:dyDescent="0.3">
      <c r="A393" t="s">
        <v>1086</v>
      </c>
      <c r="B393" s="7">
        <v>95</v>
      </c>
      <c r="C393" s="7">
        <v>62</v>
      </c>
      <c r="D393">
        <v>4673</v>
      </c>
    </row>
    <row r="394" spans="1:4" x14ac:dyDescent="0.3">
      <c r="A394" t="s">
        <v>1080</v>
      </c>
      <c r="B394" s="7">
        <v>130</v>
      </c>
      <c r="C394" s="7">
        <v>74</v>
      </c>
      <c r="D394">
        <v>3696</v>
      </c>
    </row>
    <row r="395" spans="1:4" x14ac:dyDescent="0.3">
      <c r="A395" t="s">
        <v>1081</v>
      </c>
      <c r="B395" s="7">
        <v>165</v>
      </c>
      <c r="C395" s="7">
        <v>92</v>
      </c>
      <c r="D395">
        <v>2882</v>
      </c>
    </row>
    <row r="396" spans="1:4" x14ac:dyDescent="0.3">
      <c r="A396" t="s">
        <v>1082</v>
      </c>
      <c r="B396" s="7">
        <v>186</v>
      </c>
      <c r="C396" s="7">
        <v>96</v>
      </c>
      <c r="D396">
        <v>2330</v>
      </c>
    </row>
    <row r="397" spans="1:4" x14ac:dyDescent="0.3">
      <c r="A397" t="s">
        <v>1083</v>
      </c>
      <c r="B397" s="7">
        <v>146</v>
      </c>
      <c r="C397" s="7">
        <v>76</v>
      </c>
      <c r="D397">
        <v>2475</v>
      </c>
    </row>
    <row r="398" spans="1:4" x14ac:dyDescent="0.3">
      <c r="A398" t="s">
        <v>1084</v>
      </c>
      <c r="B398" s="7">
        <v>188</v>
      </c>
      <c r="C398" s="7">
        <v>71</v>
      </c>
      <c r="D398">
        <v>3217</v>
      </c>
    </row>
    <row r="399" spans="1:4" x14ac:dyDescent="0.3">
      <c r="A399" t="s">
        <v>1085</v>
      </c>
      <c r="B399" s="7">
        <v>159</v>
      </c>
      <c r="C399" s="7">
        <v>74</v>
      </c>
      <c r="D399">
        <v>1730</v>
      </c>
    </row>
    <row r="400" spans="1:4" x14ac:dyDescent="0.3">
      <c r="A400" t="s">
        <v>1086</v>
      </c>
      <c r="B400" s="7">
        <v>151</v>
      </c>
      <c r="C400" s="7">
        <v>66</v>
      </c>
      <c r="D400">
        <v>4302</v>
      </c>
    </row>
    <row r="401" spans="1:4" x14ac:dyDescent="0.3">
      <c r="A401" t="s">
        <v>1080</v>
      </c>
      <c r="B401" s="7">
        <v>171</v>
      </c>
      <c r="C401" s="7">
        <v>92</v>
      </c>
      <c r="D401">
        <v>2634</v>
      </c>
    </row>
    <row r="402" spans="1:4" x14ac:dyDescent="0.3">
      <c r="A402" t="s">
        <v>1081</v>
      </c>
      <c r="B402" s="7">
        <v>157</v>
      </c>
      <c r="C402" s="7">
        <v>74</v>
      </c>
      <c r="D402">
        <v>1615</v>
      </c>
    </row>
    <row r="403" spans="1:4" x14ac:dyDescent="0.3">
      <c r="A403" t="s">
        <v>1082</v>
      </c>
      <c r="B403" s="7">
        <v>161</v>
      </c>
      <c r="C403" s="7">
        <v>94</v>
      </c>
      <c r="D403">
        <v>1971</v>
      </c>
    </row>
    <row r="404" spans="1:4" x14ac:dyDescent="0.3">
      <c r="A404" t="s">
        <v>1083</v>
      </c>
      <c r="B404" s="7">
        <v>112</v>
      </c>
      <c r="C404" s="7">
        <v>86</v>
      </c>
      <c r="D404">
        <v>1033</v>
      </c>
    </row>
    <row r="405" spans="1:4" x14ac:dyDescent="0.3">
      <c r="A405" t="s">
        <v>1084</v>
      </c>
      <c r="B405" s="7">
        <v>212</v>
      </c>
      <c r="C405" s="7">
        <v>85</v>
      </c>
      <c r="D405">
        <v>4229</v>
      </c>
    </row>
    <row r="406" spans="1:4" x14ac:dyDescent="0.3">
      <c r="A406" t="s">
        <v>1085</v>
      </c>
      <c r="B406" s="7">
        <v>181</v>
      </c>
      <c r="C406" s="7">
        <v>96</v>
      </c>
      <c r="D406">
        <v>3862</v>
      </c>
    </row>
    <row r="407" spans="1:4" x14ac:dyDescent="0.3">
      <c r="A407" t="s">
        <v>1086</v>
      </c>
      <c r="B407" s="7">
        <v>130</v>
      </c>
      <c r="C407" s="7">
        <v>81</v>
      </c>
      <c r="D407">
        <v>2799</v>
      </c>
    </row>
    <row r="408" spans="1:4" x14ac:dyDescent="0.3">
      <c r="A408" t="s">
        <v>1080</v>
      </c>
      <c r="B408" s="7">
        <v>125</v>
      </c>
      <c r="C408" s="7">
        <v>97</v>
      </c>
      <c r="D408">
        <v>1423</v>
      </c>
    </row>
    <row r="409" spans="1:4" x14ac:dyDescent="0.3">
      <c r="A409" t="s">
        <v>1081</v>
      </c>
      <c r="B409" s="7">
        <v>172</v>
      </c>
      <c r="C409" s="7">
        <v>66</v>
      </c>
      <c r="D409">
        <v>2906</v>
      </c>
    </row>
    <row r="410" spans="1:4" x14ac:dyDescent="0.3">
      <c r="A410" t="s">
        <v>1082</v>
      </c>
      <c r="B410" s="7">
        <v>155</v>
      </c>
      <c r="C410" s="7">
        <v>90</v>
      </c>
      <c r="D410">
        <v>1128</v>
      </c>
    </row>
    <row r="411" spans="1:4" x14ac:dyDescent="0.3">
      <c r="A411" t="s">
        <v>1083</v>
      </c>
      <c r="B411" s="7">
        <v>176</v>
      </c>
      <c r="C411" s="7">
        <v>91</v>
      </c>
      <c r="D411">
        <v>2535</v>
      </c>
    </row>
    <row r="412" spans="1:4" x14ac:dyDescent="0.3">
      <c r="A412" t="s">
        <v>1084</v>
      </c>
      <c r="B412" s="7">
        <v>161</v>
      </c>
      <c r="C412" s="7">
        <v>86</v>
      </c>
      <c r="D412">
        <v>3914</v>
      </c>
    </row>
    <row r="413" spans="1:4" x14ac:dyDescent="0.3">
      <c r="A413" t="s">
        <v>1085</v>
      </c>
      <c r="B413" s="7">
        <v>148</v>
      </c>
      <c r="C413" s="7">
        <v>63</v>
      </c>
      <c r="D413">
        <v>4628</v>
      </c>
    </row>
    <row r="414" spans="1:4" x14ac:dyDescent="0.3">
      <c r="A414" t="s">
        <v>1086</v>
      </c>
      <c r="B414" s="7">
        <v>164</v>
      </c>
      <c r="C414" s="7">
        <v>78</v>
      </c>
      <c r="D414">
        <v>2551</v>
      </c>
    </row>
    <row r="415" spans="1:4" x14ac:dyDescent="0.3">
      <c r="A415" t="s">
        <v>1080</v>
      </c>
      <c r="B415" s="7">
        <v>185</v>
      </c>
      <c r="C415" s="7">
        <v>74</v>
      </c>
      <c r="D415">
        <v>2885</v>
      </c>
    </row>
    <row r="416" spans="1:4" x14ac:dyDescent="0.3">
      <c r="A416" t="s">
        <v>1081</v>
      </c>
      <c r="B416" s="7">
        <v>107</v>
      </c>
      <c r="C416" s="7">
        <v>76</v>
      </c>
      <c r="D416">
        <v>2163</v>
      </c>
    </row>
    <row r="417" spans="1:4" x14ac:dyDescent="0.3">
      <c r="A417" t="s">
        <v>1082</v>
      </c>
      <c r="B417" s="7">
        <v>176</v>
      </c>
      <c r="C417" s="7">
        <v>93</v>
      </c>
      <c r="D417">
        <v>3141</v>
      </c>
    </row>
    <row r="418" spans="1:4" x14ac:dyDescent="0.3">
      <c r="A418" t="s">
        <v>1083</v>
      </c>
      <c r="B418" s="7">
        <v>178</v>
      </c>
      <c r="C418" s="7">
        <v>97</v>
      </c>
      <c r="D418">
        <v>3537</v>
      </c>
    </row>
    <row r="419" spans="1:4" x14ac:dyDescent="0.3">
      <c r="A419" t="s">
        <v>1084</v>
      </c>
      <c r="B419" s="7">
        <v>140</v>
      </c>
      <c r="C419" s="7">
        <v>73</v>
      </c>
      <c r="D419">
        <v>1849</v>
      </c>
    </row>
    <row r="420" spans="1:4" x14ac:dyDescent="0.3">
      <c r="A420" t="s">
        <v>1085</v>
      </c>
      <c r="B420" s="7">
        <v>138</v>
      </c>
      <c r="C420" s="7">
        <v>92</v>
      </c>
      <c r="D420">
        <v>1003</v>
      </c>
    </row>
    <row r="421" spans="1:4" x14ac:dyDescent="0.3">
      <c r="A421" t="s">
        <v>1086</v>
      </c>
      <c r="B421" s="7">
        <v>144</v>
      </c>
      <c r="C421" s="7">
        <v>85</v>
      </c>
      <c r="D421">
        <v>1795</v>
      </c>
    </row>
    <row r="422" spans="1:4" x14ac:dyDescent="0.3">
      <c r="A422" t="s">
        <v>1080</v>
      </c>
      <c r="B422" s="7">
        <v>163</v>
      </c>
      <c r="C422" s="7">
        <v>70</v>
      </c>
      <c r="D422">
        <v>2534</v>
      </c>
    </row>
    <row r="423" spans="1:4" x14ac:dyDescent="0.3">
      <c r="A423" t="s">
        <v>1081</v>
      </c>
      <c r="B423" s="7">
        <v>122</v>
      </c>
      <c r="C423" s="7">
        <v>77</v>
      </c>
      <c r="D423">
        <v>2088</v>
      </c>
    </row>
    <row r="424" spans="1:4" x14ac:dyDescent="0.3">
      <c r="A424" t="s">
        <v>1082</v>
      </c>
      <c r="B424" s="7">
        <v>157</v>
      </c>
      <c r="C424" s="7">
        <v>73</v>
      </c>
      <c r="D424">
        <v>4557</v>
      </c>
    </row>
    <row r="425" spans="1:4" x14ac:dyDescent="0.3">
      <c r="A425" t="s">
        <v>1083</v>
      </c>
      <c r="B425" s="7">
        <v>146</v>
      </c>
      <c r="C425" s="7">
        <v>88</v>
      </c>
      <c r="D425">
        <v>1151</v>
      </c>
    </row>
    <row r="426" spans="1:4" x14ac:dyDescent="0.3">
      <c r="A426" t="s">
        <v>1084</v>
      </c>
      <c r="B426" s="7">
        <v>117</v>
      </c>
      <c r="C426" s="7">
        <v>77</v>
      </c>
      <c r="D426">
        <v>2581</v>
      </c>
    </row>
    <row r="427" spans="1:4" x14ac:dyDescent="0.3">
      <c r="A427" t="s">
        <v>1085</v>
      </c>
      <c r="B427" s="7">
        <v>95</v>
      </c>
      <c r="C427" s="7">
        <v>89</v>
      </c>
      <c r="D427">
        <v>1189</v>
      </c>
    </row>
    <row r="428" spans="1:4" x14ac:dyDescent="0.3">
      <c r="A428" t="s">
        <v>1086</v>
      </c>
      <c r="B428" s="7">
        <v>109</v>
      </c>
      <c r="C428" s="7">
        <v>77</v>
      </c>
      <c r="D428">
        <v>3107</v>
      </c>
    </row>
    <row r="429" spans="1:4" x14ac:dyDescent="0.3">
      <c r="A429" t="s">
        <v>1080</v>
      </c>
      <c r="B429" s="7">
        <v>156</v>
      </c>
      <c r="C429" s="7">
        <v>88</v>
      </c>
      <c r="D429">
        <v>4181</v>
      </c>
    </row>
    <row r="430" spans="1:4" x14ac:dyDescent="0.3">
      <c r="A430" t="s">
        <v>1081</v>
      </c>
      <c r="B430" s="7">
        <v>155</v>
      </c>
      <c r="C430" s="7">
        <v>73</v>
      </c>
      <c r="D430">
        <v>1999</v>
      </c>
    </row>
    <row r="431" spans="1:4" x14ac:dyDescent="0.3">
      <c r="A431" t="s">
        <v>1082</v>
      </c>
      <c r="B431" s="7">
        <v>142</v>
      </c>
      <c r="C431" s="7">
        <v>85</v>
      </c>
      <c r="D431">
        <v>3763</v>
      </c>
    </row>
    <row r="432" spans="1:4" x14ac:dyDescent="0.3">
      <c r="A432" t="s">
        <v>1083</v>
      </c>
      <c r="B432" s="7">
        <v>128</v>
      </c>
      <c r="C432" s="7">
        <v>70</v>
      </c>
      <c r="D432">
        <v>1034</v>
      </c>
    </row>
    <row r="433" spans="1:4" x14ac:dyDescent="0.3">
      <c r="A433" t="s">
        <v>1084</v>
      </c>
      <c r="B433" s="7">
        <v>125</v>
      </c>
      <c r="C433" s="7">
        <v>79</v>
      </c>
      <c r="D433">
        <v>4191</v>
      </c>
    </row>
    <row r="434" spans="1:4" x14ac:dyDescent="0.3">
      <c r="A434" t="s">
        <v>1085</v>
      </c>
      <c r="B434" s="7">
        <v>136</v>
      </c>
      <c r="C434" s="7">
        <v>87</v>
      </c>
      <c r="D434">
        <v>4457</v>
      </c>
    </row>
    <row r="435" spans="1:4" x14ac:dyDescent="0.3">
      <c r="A435" t="s">
        <v>1086</v>
      </c>
      <c r="B435" s="7">
        <v>186</v>
      </c>
      <c r="C435" s="7">
        <v>66</v>
      </c>
      <c r="D435">
        <v>1759</v>
      </c>
    </row>
    <row r="436" spans="1:4" x14ac:dyDescent="0.3">
      <c r="A436" t="s">
        <v>1080</v>
      </c>
      <c r="B436" s="7">
        <v>123</v>
      </c>
      <c r="C436" s="7">
        <v>79</v>
      </c>
      <c r="D436">
        <v>2093</v>
      </c>
    </row>
    <row r="437" spans="1:4" x14ac:dyDescent="0.3">
      <c r="A437" t="s">
        <v>1081</v>
      </c>
      <c r="B437" s="7">
        <v>118</v>
      </c>
      <c r="C437" s="7">
        <v>64</v>
      </c>
      <c r="D437">
        <v>1668</v>
      </c>
    </row>
    <row r="438" spans="1:4" x14ac:dyDescent="0.3">
      <c r="A438" t="s">
        <v>1082</v>
      </c>
      <c r="B438" s="7">
        <v>150</v>
      </c>
      <c r="C438" s="7">
        <v>82</v>
      </c>
      <c r="D438">
        <v>3978</v>
      </c>
    </row>
    <row r="439" spans="1:4" x14ac:dyDescent="0.3">
      <c r="A439" t="s">
        <v>1083</v>
      </c>
      <c r="B439" s="7">
        <v>211</v>
      </c>
      <c r="C439" s="7">
        <v>96</v>
      </c>
      <c r="D439">
        <v>4612</v>
      </c>
    </row>
    <row r="440" spans="1:4" x14ac:dyDescent="0.3">
      <c r="A440" t="s">
        <v>1084</v>
      </c>
      <c r="B440" s="7">
        <v>131</v>
      </c>
      <c r="C440" s="7">
        <v>76</v>
      </c>
      <c r="D440">
        <v>3487</v>
      </c>
    </row>
    <row r="441" spans="1:4" x14ac:dyDescent="0.3">
      <c r="A441" t="s">
        <v>1085</v>
      </c>
      <c r="B441" s="7">
        <v>177</v>
      </c>
      <c r="C441" s="7">
        <v>83</v>
      </c>
      <c r="D441">
        <v>2544</v>
      </c>
    </row>
    <row r="442" spans="1:4" x14ac:dyDescent="0.3">
      <c r="A442" t="s">
        <v>1086</v>
      </c>
      <c r="B442" s="7">
        <v>111</v>
      </c>
      <c r="C442" s="7">
        <v>67</v>
      </c>
      <c r="D442">
        <v>2324</v>
      </c>
    </row>
    <row r="443" spans="1:4" x14ac:dyDescent="0.3">
      <c r="A443" t="s">
        <v>1080</v>
      </c>
      <c r="B443" s="7">
        <v>105</v>
      </c>
      <c r="C443" s="7">
        <v>90</v>
      </c>
      <c r="D443">
        <v>2498</v>
      </c>
    </row>
    <row r="444" spans="1:4" x14ac:dyDescent="0.3">
      <c r="A444" t="s">
        <v>1081</v>
      </c>
      <c r="B444" s="7">
        <v>155</v>
      </c>
      <c r="C444" s="7">
        <v>98</v>
      </c>
      <c r="D444">
        <v>1083</v>
      </c>
    </row>
    <row r="445" spans="1:4" x14ac:dyDescent="0.3">
      <c r="A445" t="s">
        <v>1082</v>
      </c>
      <c r="B445" s="7">
        <v>152</v>
      </c>
      <c r="C445" s="7">
        <v>96</v>
      </c>
      <c r="D445">
        <v>1001</v>
      </c>
    </row>
    <row r="446" spans="1:4" x14ac:dyDescent="0.3">
      <c r="A446" t="s">
        <v>1083</v>
      </c>
      <c r="B446" s="7">
        <v>123</v>
      </c>
      <c r="C446" s="7">
        <v>71</v>
      </c>
      <c r="D446">
        <v>4967</v>
      </c>
    </row>
    <row r="447" spans="1:4" x14ac:dyDescent="0.3">
      <c r="A447" t="s">
        <v>1084</v>
      </c>
      <c r="B447" s="7">
        <v>155</v>
      </c>
      <c r="C447" s="7">
        <v>90</v>
      </c>
      <c r="D447">
        <v>1862</v>
      </c>
    </row>
    <row r="448" spans="1:4" x14ac:dyDescent="0.3">
      <c r="A448" t="s">
        <v>1085</v>
      </c>
      <c r="B448" s="7">
        <v>132</v>
      </c>
      <c r="C448" s="7">
        <v>88</v>
      </c>
      <c r="D448">
        <v>1719</v>
      </c>
    </row>
    <row r="449" spans="1:4" x14ac:dyDescent="0.3">
      <c r="A449" t="s">
        <v>1086</v>
      </c>
      <c r="B449" s="7">
        <v>125</v>
      </c>
      <c r="C449" s="7">
        <v>73</v>
      </c>
      <c r="D449">
        <v>3634</v>
      </c>
    </row>
    <row r="450" spans="1:4" x14ac:dyDescent="0.3">
      <c r="A450" t="s">
        <v>1080</v>
      </c>
      <c r="B450" s="7">
        <v>147</v>
      </c>
      <c r="C450" s="7">
        <v>84</v>
      </c>
      <c r="D450">
        <v>1716</v>
      </c>
    </row>
    <row r="451" spans="1:4" x14ac:dyDescent="0.3">
      <c r="A451" t="s">
        <v>1081</v>
      </c>
      <c r="B451" s="7">
        <v>134</v>
      </c>
      <c r="C451" s="7">
        <v>94</v>
      </c>
      <c r="D451">
        <v>1215</v>
      </c>
    </row>
    <row r="452" spans="1:4" x14ac:dyDescent="0.3">
      <c r="A452" t="s">
        <v>1082</v>
      </c>
      <c r="B452" s="7">
        <v>154</v>
      </c>
      <c r="C452" s="7">
        <v>79</v>
      </c>
      <c r="D452">
        <v>3958</v>
      </c>
    </row>
    <row r="453" spans="1:4" x14ac:dyDescent="0.3">
      <c r="A453" t="s">
        <v>1083</v>
      </c>
      <c r="B453" s="7">
        <v>167</v>
      </c>
      <c r="C453" s="7">
        <v>80</v>
      </c>
      <c r="D453">
        <v>4588</v>
      </c>
    </row>
    <row r="454" spans="1:4" x14ac:dyDescent="0.3">
      <c r="A454" t="s">
        <v>1084</v>
      </c>
      <c r="B454" s="7">
        <v>120</v>
      </c>
      <c r="C454" s="7">
        <v>71</v>
      </c>
      <c r="D454">
        <v>2166</v>
      </c>
    </row>
    <row r="455" spans="1:4" x14ac:dyDescent="0.3">
      <c r="A455" t="s">
        <v>1085</v>
      </c>
      <c r="B455" s="7">
        <v>100</v>
      </c>
      <c r="C455" s="7">
        <v>67</v>
      </c>
      <c r="D455">
        <v>3175</v>
      </c>
    </row>
    <row r="456" spans="1:4" x14ac:dyDescent="0.3">
      <c r="A456" t="s">
        <v>1086</v>
      </c>
      <c r="B456" s="7">
        <v>230</v>
      </c>
      <c r="C456" s="7">
        <v>86</v>
      </c>
      <c r="D456">
        <v>1596</v>
      </c>
    </row>
    <row r="457" spans="1:4" x14ac:dyDescent="0.3">
      <c r="A457" t="s">
        <v>1080</v>
      </c>
      <c r="B457" s="7">
        <v>146</v>
      </c>
      <c r="C457" s="7">
        <v>68</v>
      </c>
      <c r="D457">
        <v>2500</v>
      </c>
    </row>
    <row r="458" spans="1:4" x14ac:dyDescent="0.3">
      <c r="A458" t="s">
        <v>1081</v>
      </c>
      <c r="B458" s="7">
        <v>141</v>
      </c>
      <c r="C458" s="7">
        <v>81</v>
      </c>
      <c r="D458">
        <v>2358</v>
      </c>
    </row>
    <row r="459" spans="1:4" x14ac:dyDescent="0.3">
      <c r="A459" t="s">
        <v>1082</v>
      </c>
      <c r="B459" s="7">
        <v>140</v>
      </c>
      <c r="C459" s="7">
        <v>98</v>
      </c>
      <c r="D459">
        <v>1523</v>
      </c>
    </row>
    <row r="460" spans="1:4" x14ac:dyDescent="0.3">
      <c r="A460" t="s">
        <v>1083</v>
      </c>
      <c r="B460" s="7">
        <v>186</v>
      </c>
      <c r="C460" s="7">
        <v>68</v>
      </c>
      <c r="D460">
        <v>1547</v>
      </c>
    </row>
    <row r="461" spans="1:4" x14ac:dyDescent="0.3">
      <c r="A461" t="s">
        <v>1084</v>
      </c>
      <c r="B461" s="7">
        <v>177</v>
      </c>
      <c r="C461" s="7">
        <v>90</v>
      </c>
      <c r="D461">
        <v>4566</v>
      </c>
    </row>
    <row r="462" spans="1:4" x14ac:dyDescent="0.3">
      <c r="A462" t="s">
        <v>1085</v>
      </c>
      <c r="B462" s="7">
        <v>145</v>
      </c>
      <c r="C462" s="7">
        <v>68</v>
      </c>
      <c r="D462">
        <v>4034</v>
      </c>
    </row>
    <row r="463" spans="1:4" x14ac:dyDescent="0.3">
      <c r="A463" t="s">
        <v>1086</v>
      </c>
      <c r="B463" s="7">
        <v>156</v>
      </c>
      <c r="C463" s="7">
        <v>83</v>
      </c>
      <c r="D463">
        <v>2691</v>
      </c>
    </row>
    <row r="464" spans="1:4" x14ac:dyDescent="0.3">
      <c r="A464" t="s">
        <v>1080</v>
      </c>
      <c r="B464" s="7">
        <v>130</v>
      </c>
      <c r="C464" s="7">
        <v>63</v>
      </c>
      <c r="D464">
        <v>4005</v>
      </c>
    </row>
    <row r="465" spans="1:4" x14ac:dyDescent="0.3">
      <c r="A465" t="s">
        <v>1081</v>
      </c>
      <c r="B465" s="7">
        <v>139</v>
      </c>
      <c r="C465" s="7">
        <v>95</v>
      </c>
      <c r="D465">
        <v>3016</v>
      </c>
    </row>
    <row r="466" spans="1:4" x14ac:dyDescent="0.3">
      <c r="A466" t="s">
        <v>1082</v>
      </c>
      <c r="B466" s="7">
        <v>136</v>
      </c>
      <c r="C466" s="7">
        <v>76</v>
      </c>
      <c r="D466">
        <v>4102</v>
      </c>
    </row>
    <row r="467" spans="1:4" x14ac:dyDescent="0.3">
      <c r="A467" t="s">
        <v>1083</v>
      </c>
      <c r="B467" s="7">
        <v>232</v>
      </c>
      <c r="C467" s="7">
        <v>93</v>
      </c>
      <c r="D467">
        <v>2973</v>
      </c>
    </row>
    <row r="468" spans="1:4" x14ac:dyDescent="0.3">
      <c r="A468" t="s">
        <v>1084</v>
      </c>
      <c r="B468" s="7">
        <v>167</v>
      </c>
      <c r="C468" s="7">
        <v>64</v>
      </c>
      <c r="D468">
        <v>1891</v>
      </c>
    </row>
    <row r="469" spans="1:4" x14ac:dyDescent="0.3">
      <c r="A469" t="s">
        <v>1085</v>
      </c>
      <c r="B469" s="7">
        <v>217</v>
      </c>
      <c r="C469" s="7">
        <v>81</v>
      </c>
      <c r="D469">
        <v>1307</v>
      </c>
    </row>
    <row r="470" spans="1:4" x14ac:dyDescent="0.3">
      <c r="A470" t="s">
        <v>1086</v>
      </c>
      <c r="B470" s="7">
        <v>171</v>
      </c>
      <c r="C470" s="7">
        <v>97</v>
      </c>
      <c r="D470">
        <v>3379</v>
      </c>
    </row>
    <row r="471" spans="1:4" x14ac:dyDescent="0.3">
      <c r="A471" t="s">
        <v>1080</v>
      </c>
      <c r="B471" s="7">
        <v>148</v>
      </c>
      <c r="C471" s="7">
        <v>74</v>
      </c>
      <c r="D471">
        <v>3611</v>
      </c>
    </row>
    <row r="472" spans="1:4" x14ac:dyDescent="0.3">
      <c r="A472" t="s">
        <v>1081</v>
      </c>
      <c r="B472" s="7">
        <v>137</v>
      </c>
      <c r="C472" s="7">
        <v>100</v>
      </c>
      <c r="D472">
        <v>2165</v>
      </c>
    </row>
    <row r="473" spans="1:4" x14ac:dyDescent="0.3">
      <c r="A473" t="s">
        <v>1082</v>
      </c>
      <c r="B473" s="7">
        <v>176</v>
      </c>
      <c r="C473" s="7">
        <v>85</v>
      </c>
      <c r="D473">
        <v>4439</v>
      </c>
    </row>
    <row r="474" spans="1:4" x14ac:dyDescent="0.3">
      <c r="A474" t="s">
        <v>1083</v>
      </c>
      <c r="B474" s="7">
        <v>198</v>
      </c>
      <c r="C474" s="7">
        <v>76</v>
      </c>
      <c r="D474">
        <v>4627</v>
      </c>
    </row>
    <row r="475" spans="1:4" x14ac:dyDescent="0.3">
      <c r="A475" t="s">
        <v>1084</v>
      </c>
      <c r="B475" s="7">
        <v>172</v>
      </c>
      <c r="C475" s="7">
        <v>88</v>
      </c>
      <c r="D475">
        <v>4580</v>
      </c>
    </row>
    <row r="476" spans="1:4" x14ac:dyDescent="0.3">
      <c r="A476" t="s">
        <v>1085</v>
      </c>
      <c r="B476" s="7">
        <v>177</v>
      </c>
      <c r="C476" s="7">
        <v>83</v>
      </c>
      <c r="D476">
        <v>3856</v>
      </c>
    </row>
    <row r="477" spans="1:4" x14ac:dyDescent="0.3">
      <c r="A477" t="s">
        <v>1086</v>
      </c>
      <c r="B477" s="7">
        <v>136</v>
      </c>
      <c r="C477" s="7">
        <v>84</v>
      </c>
      <c r="D477">
        <v>2528</v>
      </c>
    </row>
    <row r="478" spans="1:4" x14ac:dyDescent="0.3">
      <c r="A478" t="s">
        <v>1080</v>
      </c>
      <c r="B478" s="7">
        <v>151</v>
      </c>
      <c r="C478" s="7">
        <v>74</v>
      </c>
      <c r="D478">
        <v>4607</v>
      </c>
    </row>
    <row r="479" spans="1:4" x14ac:dyDescent="0.3">
      <c r="A479" t="s">
        <v>1081</v>
      </c>
      <c r="B479" s="7">
        <v>161</v>
      </c>
      <c r="C479" s="7">
        <v>78</v>
      </c>
      <c r="D479">
        <v>4539</v>
      </c>
    </row>
    <row r="480" spans="1:4" x14ac:dyDescent="0.3">
      <c r="A480" t="s">
        <v>1082</v>
      </c>
      <c r="B480" s="7">
        <v>212</v>
      </c>
      <c r="C480" s="7">
        <v>87</v>
      </c>
      <c r="D480">
        <v>1401</v>
      </c>
    </row>
    <row r="481" spans="1:4" x14ac:dyDescent="0.3">
      <c r="A481" t="s">
        <v>1083</v>
      </c>
      <c r="B481" s="7">
        <v>187</v>
      </c>
      <c r="C481" s="7">
        <v>92</v>
      </c>
      <c r="D481">
        <v>2628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44D8D-DEF2-49C4-8402-CEE28914E2B3}">
  <sheetPr codeName="Sheet8">
    <tabColor theme="5" tint="0.39997558519241921"/>
  </sheetPr>
  <dimension ref="A1:D481"/>
  <sheetViews>
    <sheetView showGridLines="0" workbookViewId="0">
      <selection activeCell="A11" sqref="A11"/>
    </sheetView>
  </sheetViews>
  <sheetFormatPr defaultRowHeight="14.4" x14ac:dyDescent="0.3"/>
  <cols>
    <col min="2" max="2" width="9.109375" style="7"/>
    <col min="3" max="3" width="12.88671875" style="7" bestFit="1" customWidth="1"/>
  </cols>
  <sheetData>
    <row r="1" spans="1:4" x14ac:dyDescent="0.3">
      <c r="A1" s="18" t="s">
        <v>1076</v>
      </c>
      <c r="B1" s="18" t="s">
        <v>1077</v>
      </c>
      <c r="C1" s="18" t="s">
        <v>1078</v>
      </c>
      <c r="D1" s="18" t="s">
        <v>1079</v>
      </c>
    </row>
    <row r="2" spans="1:4" x14ac:dyDescent="0.3">
      <c r="A2" t="s">
        <v>1080</v>
      </c>
      <c r="B2" s="7">
        <v>116</v>
      </c>
      <c r="C2" s="7">
        <v>69</v>
      </c>
      <c r="D2">
        <v>4740</v>
      </c>
    </row>
    <row r="3" spans="1:4" x14ac:dyDescent="0.3">
      <c r="A3" t="s">
        <v>1081</v>
      </c>
      <c r="B3" s="7">
        <v>160</v>
      </c>
      <c r="C3" s="7">
        <v>79</v>
      </c>
      <c r="D3">
        <v>3758</v>
      </c>
    </row>
    <row r="4" spans="1:4" x14ac:dyDescent="0.3">
      <c r="A4" t="s">
        <v>1082</v>
      </c>
      <c r="B4" s="7">
        <v>150</v>
      </c>
      <c r="C4" s="7">
        <v>77</v>
      </c>
      <c r="D4">
        <v>2674</v>
      </c>
    </row>
    <row r="5" spans="1:4" x14ac:dyDescent="0.3">
      <c r="A5" t="s">
        <v>1083</v>
      </c>
      <c r="B5" s="7">
        <v>168</v>
      </c>
      <c r="C5" s="7">
        <v>69</v>
      </c>
      <c r="D5">
        <v>4297</v>
      </c>
    </row>
    <row r="6" spans="1:4" x14ac:dyDescent="0.3">
      <c r="A6" t="s">
        <v>1084</v>
      </c>
      <c r="B6" s="7">
        <v>216</v>
      </c>
      <c r="C6" s="7">
        <v>95</v>
      </c>
      <c r="D6">
        <v>2043</v>
      </c>
    </row>
    <row r="7" spans="1:4" x14ac:dyDescent="0.3">
      <c r="A7" t="s">
        <v>1085</v>
      </c>
      <c r="B7" s="7">
        <v>239</v>
      </c>
      <c r="C7" s="7">
        <v>91</v>
      </c>
      <c r="D7">
        <v>4508</v>
      </c>
    </row>
    <row r="8" spans="1:4" x14ac:dyDescent="0.3">
      <c r="A8" t="s">
        <v>1086</v>
      </c>
      <c r="B8" s="7">
        <v>178</v>
      </c>
      <c r="C8" s="7">
        <v>67</v>
      </c>
      <c r="D8">
        <v>2379</v>
      </c>
    </row>
    <row r="9" spans="1:4" x14ac:dyDescent="0.3">
      <c r="A9" t="s">
        <v>1080</v>
      </c>
      <c r="B9" s="7">
        <v>177</v>
      </c>
      <c r="C9" s="7">
        <v>73</v>
      </c>
      <c r="D9">
        <v>2456</v>
      </c>
    </row>
    <row r="10" spans="1:4" x14ac:dyDescent="0.3">
      <c r="A10" t="s">
        <v>1081</v>
      </c>
      <c r="B10" s="7">
        <v>244</v>
      </c>
      <c r="C10" s="7">
        <v>83</v>
      </c>
      <c r="D10">
        <v>2930</v>
      </c>
    </row>
    <row r="11" spans="1:4" x14ac:dyDescent="0.3">
      <c r="A11" t="s">
        <v>1082</v>
      </c>
      <c r="B11" s="7">
        <v>200</v>
      </c>
      <c r="C11" s="7">
        <v>85</v>
      </c>
      <c r="D11">
        <v>1851</v>
      </c>
    </row>
    <row r="12" spans="1:4" x14ac:dyDescent="0.3">
      <c r="A12" t="s">
        <v>1083</v>
      </c>
      <c r="B12" s="7">
        <v>144</v>
      </c>
      <c r="C12" s="7">
        <v>65</v>
      </c>
      <c r="D12">
        <v>3511</v>
      </c>
    </row>
    <row r="13" spans="1:4" x14ac:dyDescent="0.3">
      <c r="A13" t="s">
        <v>1084</v>
      </c>
      <c r="B13" s="7">
        <v>249</v>
      </c>
      <c r="C13" s="7">
        <v>72</v>
      </c>
      <c r="D13">
        <v>1833</v>
      </c>
    </row>
    <row r="14" spans="1:4" x14ac:dyDescent="0.3">
      <c r="A14" t="s">
        <v>1085</v>
      </c>
      <c r="B14" s="7">
        <v>236</v>
      </c>
      <c r="C14" s="7">
        <v>82</v>
      </c>
      <c r="D14">
        <v>3505</v>
      </c>
    </row>
    <row r="15" spans="1:4" x14ac:dyDescent="0.3">
      <c r="A15" t="s">
        <v>1086</v>
      </c>
      <c r="B15" s="7">
        <v>226</v>
      </c>
      <c r="C15" s="7">
        <v>97</v>
      </c>
      <c r="D15">
        <v>2035</v>
      </c>
    </row>
    <row r="16" spans="1:4" x14ac:dyDescent="0.3">
      <c r="A16" t="s">
        <v>1080</v>
      </c>
      <c r="B16" s="7">
        <v>157</v>
      </c>
      <c r="C16" s="7">
        <v>76</v>
      </c>
      <c r="D16">
        <v>2238</v>
      </c>
    </row>
    <row r="17" spans="1:4" x14ac:dyDescent="0.3">
      <c r="A17" t="s">
        <v>1081</v>
      </c>
      <c r="B17" s="7">
        <v>177</v>
      </c>
      <c r="C17" s="7">
        <v>79</v>
      </c>
      <c r="D17">
        <v>4601</v>
      </c>
    </row>
    <row r="18" spans="1:4" x14ac:dyDescent="0.3">
      <c r="A18" t="s">
        <v>1082</v>
      </c>
      <c r="B18" s="7">
        <v>198</v>
      </c>
      <c r="C18" s="7">
        <v>91</v>
      </c>
      <c r="D18">
        <v>1728</v>
      </c>
    </row>
    <row r="19" spans="1:4" x14ac:dyDescent="0.3">
      <c r="A19" t="s">
        <v>1083</v>
      </c>
      <c r="B19" s="7">
        <v>183</v>
      </c>
      <c r="C19" s="7">
        <v>65</v>
      </c>
      <c r="D19">
        <v>3272</v>
      </c>
    </row>
    <row r="20" spans="1:4" x14ac:dyDescent="0.3">
      <c r="A20" t="s">
        <v>1084</v>
      </c>
      <c r="B20" s="7">
        <v>161</v>
      </c>
      <c r="C20" s="7">
        <v>82</v>
      </c>
      <c r="D20">
        <v>4579</v>
      </c>
    </row>
    <row r="21" spans="1:4" x14ac:dyDescent="0.3">
      <c r="A21" t="s">
        <v>1085</v>
      </c>
      <c r="B21" s="7">
        <v>235</v>
      </c>
      <c r="C21" s="7">
        <v>95</v>
      </c>
      <c r="D21">
        <v>2160</v>
      </c>
    </row>
    <row r="22" spans="1:4" x14ac:dyDescent="0.3">
      <c r="A22" t="s">
        <v>1086</v>
      </c>
      <c r="B22" s="7">
        <v>162</v>
      </c>
      <c r="C22" s="7">
        <v>69</v>
      </c>
      <c r="D22">
        <v>4987</v>
      </c>
    </row>
    <row r="23" spans="1:4" x14ac:dyDescent="0.3">
      <c r="A23" t="s">
        <v>1080</v>
      </c>
      <c r="B23" s="7">
        <v>173</v>
      </c>
      <c r="C23" s="7">
        <v>71</v>
      </c>
      <c r="D23">
        <v>2730</v>
      </c>
    </row>
    <row r="24" spans="1:4" x14ac:dyDescent="0.3">
      <c r="A24" t="s">
        <v>1081</v>
      </c>
      <c r="B24" s="7">
        <v>221</v>
      </c>
      <c r="C24" s="7">
        <v>90</v>
      </c>
      <c r="D24">
        <v>3136</v>
      </c>
    </row>
    <row r="25" spans="1:4" x14ac:dyDescent="0.3">
      <c r="A25" t="s">
        <v>1082</v>
      </c>
      <c r="B25" s="7">
        <v>167</v>
      </c>
      <c r="C25" s="7">
        <v>85</v>
      </c>
      <c r="D25">
        <v>2147</v>
      </c>
    </row>
    <row r="26" spans="1:4" x14ac:dyDescent="0.3">
      <c r="A26" t="s">
        <v>1083</v>
      </c>
      <c r="B26" s="7">
        <v>198</v>
      </c>
      <c r="C26" s="7">
        <v>94</v>
      </c>
      <c r="D26">
        <v>2465</v>
      </c>
    </row>
    <row r="27" spans="1:4" x14ac:dyDescent="0.3">
      <c r="A27" t="s">
        <v>1084</v>
      </c>
      <c r="B27" s="7">
        <v>179</v>
      </c>
      <c r="C27" s="7">
        <v>85</v>
      </c>
      <c r="D27">
        <v>2680</v>
      </c>
    </row>
    <row r="28" spans="1:4" x14ac:dyDescent="0.3">
      <c r="A28" t="s">
        <v>1085</v>
      </c>
      <c r="B28" s="7">
        <v>184</v>
      </c>
      <c r="C28" s="7">
        <v>74</v>
      </c>
      <c r="D28">
        <v>4864</v>
      </c>
    </row>
    <row r="29" spans="1:4" x14ac:dyDescent="0.3">
      <c r="A29" t="s">
        <v>1086</v>
      </c>
      <c r="B29" s="7">
        <v>179</v>
      </c>
      <c r="C29" s="7">
        <v>95</v>
      </c>
      <c r="D29">
        <v>4855</v>
      </c>
    </row>
    <row r="30" spans="1:4" x14ac:dyDescent="0.3">
      <c r="A30" t="s">
        <v>1080</v>
      </c>
      <c r="B30" s="7">
        <v>211</v>
      </c>
      <c r="C30" s="7">
        <v>86</v>
      </c>
      <c r="D30">
        <v>4810</v>
      </c>
    </row>
    <row r="31" spans="1:4" x14ac:dyDescent="0.3">
      <c r="A31" t="s">
        <v>1081</v>
      </c>
      <c r="B31" s="7">
        <v>205</v>
      </c>
      <c r="C31" s="7">
        <v>87</v>
      </c>
      <c r="D31">
        <v>1173</v>
      </c>
    </row>
    <row r="32" spans="1:4" x14ac:dyDescent="0.3">
      <c r="A32" t="s">
        <v>1082</v>
      </c>
      <c r="B32" s="7">
        <v>164</v>
      </c>
      <c r="C32" s="7">
        <v>85</v>
      </c>
      <c r="D32">
        <v>2926</v>
      </c>
    </row>
    <row r="33" spans="1:4" x14ac:dyDescent="0.3">
      <c r="A33" t="s">
        <v>1083</v>
      </c>
      <c r="B33" s="7">
        <v>199</v>
      </c>
      <c r="C33" s="7">
        <v>102</v>
      </c>
      <c r="D33">
        <v>2169</v>
      </c>
    </row>
    <row r="34" spans="1:4" x14ac:dyDescent="0.3">
      <c r="A34" t="s">
        <v>1084</v>
      </c>
      <c r="B34" s="7">
        <v>131</v>
      </c>
      <c r="C34" s="7">
        <v>68</v>
      </c>
      <c r="D34">
        <v>3712</v>
      </c>
    </row>
    <row r="35" spans="1:4" x14ac:dyDescent="0.3">
      <c r="A35" t="s">
        <v>1085</v>
      </c>
      <c r="B35" s="7">
        <v>152</v>
      </c>
      <c r="C35" s="7">
        <v>65</v>
      </c>
      <c r="D35">
        <v>2481</v>
      </c>
    </row>
    <row r="36" spans="1:4" x14ac:dyDescent="0.3">
      <c r="A36" t="s">
        <v>1086</v>
      </c>
      <c r="B36" s="7">
        <v>166</v>
      </c>
      <c r="C36" s="7">
        <v>76</v>
      </c>
      <c r="D36">
        <v>2077</v>
      </c>
    </row>
    <row r="37" spans="1:4" x14ac:dyDescent="0.3">
      <c r="A37" t="s">
        <v>1080</v>
      </c>
      <c r="B37" s="7">
        <v>161</v>
      </c>
      <c r="C37" s="7">
        <v>79</v>
      </c>
      <c r="D37">
        <v>2490</v>
      </c>
    </row>
    <row r="38" spans="1:4" x14ac:dyDescent="0.3">
      <c r="A38" t="s">
        <v>1081</v>
      </c>
      <c r="B38" s="7">
        <v>164</v>
      </c>
      <c r="C38" s="7">
        <v>86</v>
      </c>
      <c r="D38">
        <v>4037</v>
      </c>
    </row>
    <row r="39" spans="1:4" x14ac:dyDescent="0.3">
      <c r="A39" t="s">
        <v>1082</v>
      </c>
      <c r="B39" s="7">
        <v>209</v>
      </c>
      <c r="C39" s="7">
        <v>68</v>
      </c>
      <c r="D39">
        <v>3989</v>
      </c>
    </row>
    <row r="40" spans="1:4" x14ac:dyDescent="0.3">
      <c r="A40" t="s">
        <v>1083</v>
      </c>
      <c r="B40" s="7">
        <v>158</v>
      </c>
      <c r="C40" s="7">
        <v>75</v>
      </c>
      <c r="D40">
        <v>2573</v>
      </c>
    </row>
    <row r="41" spans="1:4" x14ac:dyDescent="0.3">
      <c r="A41" t="s">
        <v>1084</v>
      </c>
      <c r="B41" s="7">
        <v>176</v>
      </c>
      <c r="C41" s="7">
        <v>66</v>
      </c>
      <c r="D41">
        <v>3536</v>
      </c>
    </row>
    <row r="42" spans="1:4" x14ac:dyDescent="0.3">
      <c r="A42" t="s">
        <v>1085</v>
      </c>
      <c r="B42" s="7">
        <v>139</v>
      </c>
      <c r="C42" s="7">
        <v>66</v>
      </c>
      <c r="D42">
        <v>2761</v>
      </c>
    </row>
    <row r="43" spans="1:4" x14ac:dyDescent="0.3">
      <c r="A43" t="s">
        <v>1086</v>
      </c>
      <c r="B43" s="7">
        <v>121</v>
      </c>
      <c r="C43" s="7">
        <v>62</v>
      </c>
      <c r="D43">
        <v>1994</v>
      </c>
    </row>
    <row r="44" spans="1:4" x14ac:dyDescent="0.3">
      <c r="A44" t="s">
        <v>1080</v>
      </c>
      <c r="B44" s="7">
        <v>161</v>
      </c>
      <c r="C44" s="7">
        <v>62</v>
      </c>
      <c r="D44">
        <v>3626</v>
      </c>
    </row>
    <row r="45" spans="1:4" x14ac:dyDescent="0.3">
      <c r="A45" t="s">
        <v>1081</v>
      </c>
      <c r="B45" s="7">
        <v>208</v>
      </c>
      <c r="C45" s="7">
        <v>93</v>
      </c>
      <c r="D45">
        <v>4678</v>
      </c>
    </row>
    <row r="46" spans="1:4" x14ac:dyDescent="0.3">
      <c r="A46" t="s">
        <v>1082</v>
      </c>
      <c r="B46" s="7">
        <v>235</v>
      </c>
      <c r="C46" s="7">
        <v>90</v>
      </c>
      <c r="D46">
        <v>2640</v>
      </c>
    </row>
    <row r="47" spans="1:4" x14ac:dyDescent="0.3">
      <c r="A47" t="s">
        <v>1083</v>
      </c>
      <c r="B47" s="7">
        <v>194</v>
      </c>
      <c r="C47" s="7">
        <v>88</v>
      </c>
      <c r="D47">
        <v>4174</v>
      </c>
    </row>
    <row r="48" spans="1:4" x14ac:dyDescent="0.3">
      <c r="A48" t="s">
        <v>1084</v>
      </c>
      <c r="B48" s="7">
        <v>214</v>
      </c>
      <c r="C48" s="7">
        <v>83</v>
      </c>
      <c r="D48">
        <v>3951</v>
      </c>
    </row>
    <row r="49" spans="1:4" x14ac:dyDescent="0.3">
      <c r="A49" t="s">
        <v>1085</v>
      </c>
      <c r="B49" s="7">
        <v>136</v>
      </c>
      <c r="C49" s="7">
        <v>63</v>
      </c>
      <c r="D49">
        <v>3557</v>
      </c>
    </row>
    <row r="50" spans="1:4" x14ac:dyDescent="0.3">
      <c r="A50" t="s">
        <v>1086</v>
      </c>
      <c r="B50" s="7">
        <v>213</v>
      </c>
      <c r="C50" s="7">
        <v>73</v>
      </c>
      <c r="D50">
        <v>2163</v>
      </c>
    </row>
    <row r="51" spans="1:4" x14ac:dyDescent="0.3">
      <c r="A51" t="s">
        <v>1080</v>
      </c>
      <c r="B51" s="7">
        <v>169</v>
      </c>
      <c r="C51" s="7">
        <v>116</v>
      </c>
      <c r="D51">
        <v>1115</v>
      </c>
    </row>
    <row r="52" spans="1:4" x14ac:dyDescent="0.3">
      <c r="A52" t="s">
        <v>1081</v>
      </c>
      <c r="B52" s="7">
        <v>195</v>
      </c>
      <c r="C52" s="7">
        <v>80</v>
      </c>
      <c r="D52">
        <v>3547</v>
      </c>
    </row>
    <row r="53" spans="1:4" x14ac:dyDescent="0.3">
      <c r="A53" t="s">
        <v>1082</v>
      </c>
      <c r="B53" s="7">
        <v>199</v>
      </c>
      <c r="C53" s="7">
        <v>93</v>
      </c>
      <c r="D53">
        <v>3440</v>
      </c>
    </row>
    <row r="54" spans="1:4" x14ac:dyDescent="0.3">
      <c r="A54" t="s">
        <v>1083</v>
      </c>
      <c r="B54" s="7">
        <v>208</v>
      </c>
      <c r="C54" s="7">
        <v>92</v>
      </c>
      <c r="D54">
        <v>1393</v>
      </c>
    </row>
    <row r="55" spans="1:4" x14ac:dyDescent="0.3">
      <c r="A55" t="s">
        <v>1084</v>
      </c>
      <c r="B55" s="7">
        <v>246</v>
      </c>
      <c r="C55" s="7">
        <v>73</v>
      </c>
      <c r="D55">
        <v>1737</v>
      </c>
    </row>
    <row r="56" spans="1:4" x14ac:dyDescent="0.3">
      <c r="A56" t="s">
        <v>1085</v>
      </c>
      <c r="B56" s="7">
        <v>174</v>
      </c>
      <c r="C56" s="7">
        <v>88</v>
      </c>
      <c r="D56">
        <v>1838</v>
      </c>
    </row>
    <row r="57" spans="1:4" x14ac:dyDescent="0.3">
      <c r="A57" t="s">
        <v>1086</v>
      </c>
      <c r="B57" s="7">
        <v>212</v>
      </c>
      <c r="C57" s="7">
        <v>91</v>
      </c>
      <c r="D57">
        <v>1559</v>
      </c>
    </row>
    <row r="58" spans="1:4" x14ac:dyDescent="0.3">
      <c r="A58" t="s">
        <v>1080</v>
      </c>
      <c r="B58" s="7">
        <v>147</v>
      </c>
      <c r="C58" s="7">
        <v>82</v>
      </c>
      <c r="D58">
        <v>3466</v>
      </c>
    </row>
    <row r="59" spans="1:4" x14ac:dyDescent="0.3">
      <c r="A59" t="s">
        <v>1081</v>
      </c>
      <c r="B59" s="7">
        <v>206</v>
      </c>
      <c r="C59" s="7">
        <v>86</v>
      </c>
      <c r="D59">
        <v>3700</v>
      </c>
    </row>
    <row r="60" spans="1:4" x14ac:dyDescent="0.3">
      <c r="A60" t="s">
        <v>1082</v>
      </c>
      <c r="B60" s="7">
        <v>198</v>
      </c>
      <c r="C60" s="7">
        <v>82</v>
      </c>
      <c r="D60">
        <v>1591</v>
      </c>
    </row>
    <row r="61" spans="1:4" x14ac:dyDescent="0.3">
      <c r="A61" t="s">
        <v>1083</v>
      </c>
      <c r="B61" s="7">
        <v>203</v>
      </c>
      <c r="C61" s="7">
        <v>95</v>
      </c>
      <c r="D61">
        <v>3496</v>
      </c>
    </row>
    <row r="62" spans="1:4" x14ac:dyDescent="0.3">
      <c r="A62" t="s">
        <v>1084</v>
      </c>
      <c r="B62" s="7">
        <v>133</v>
      </c>
      <c r="C62" s="7">
        <v>55</v>
      </c>
      <c r="D62">
        <v>2579</v>
      </c>
    </row>
    <row r="63" spans="1:4" x14ac:dyDescent="0.3">
      <c r="A63" t="s">
        <v>1085</v>
      </c>
      <c r="B63" s="7">
        <v>162</v>
      </c>
      <c r="C63" s="7">
        <v>83</v>
      </c>
      <c r="D63">
        <v>1208</v>
      </c>
    </row>
    <row r="64" spans="1:4" x14ac:dyDescent="0.3">
      <c r="A64" t="s">
        <v>1086</v>
      </c>
      <c r="B64" s="7">
        <v>205</v>
      </c>
      <c r="C64" s="7">
        <v>103</v>
      </c>
      <c r="D64">
        <v>1692</v>
      </c>
    </row>
    <row r="65" spans="1:4" x14ac:dyDescent="0.3">
      <c r="A65" t="s">
        <v>1080</v>
      </c>
      <c r="B65" s="7">
        <v>167</v>
      </c>
      <c r="C65" s="7">
        <v>94</v>
      </c>
      <c r="D65">
        <v>2938</v>
      </c>
    </row>
    <row r="66" spans="1:4" x14ac:dyDescent="0.3">
      <c r="A66" t="s">
        <v>1081</v>
      </c>
      <c r="B66" s="7">
        <v>136</v>
      </c>
      <c r="C66" s="7">
        <v>66</v>
      </c>
      <c r="D66">
        <v>2523</v>
      </c>
    </row>
    <row r="67" spans="1:4" x14ac:dyDescent="0.3">
      <c r="A67" t="s">
        <v>1082</v>
      </c>
      <c r="B67" s="7">
        <v>146</v>
      </c>
      <c r="C67" s="7">
        <v>79</v>
      </c>
      <c r="D67">
        <v>1905</v>
      </c>
    </row>
    <row r="68" spans="1:4" x14ac:dyDescent="0.3">
      <c r="A68" t="s">
        <v>1083</v>
      </c>
      <c r="B68" s="7">
        <v>142</v>
      </c>
      <c r="C68" s="7">
        <v>72</v>
      </c>
      <c r="D68">
        <v>3019</v>
      </c>
    </row>
    <row r="69" spans="1:4" x14ac:dyDescent="0.3">
      <c r="A69" t="s">
        <v>1084</v>
      </c>
      <c r="B69" s="7">
        <v>169</v>
      </c>
      <c r="C69" s="7">
        <v>78</v>
      </c>
      <c r="D69">
        <v>4800</v>
      </c>
    </row>
    <row r="70" spans="1:4" x14ac:dyDescent="0.3">
      <c r="A70" t="s">
        <v>1085</v>
      </c>
      <c r="B70" s="7">
        <v>140</v>
      </c>
      <c r="C70" s="7">
        <v>62</v>
      </c>
      <c r="D70">
        <v>2482</v>
      </c>
    </row>
    <row r="71" spans="1:4" x14ac:dyDescent="0.3">
      <c r="A71" t="s">
        <v>1086</v>
      </c>
      <c r="B71" s="7">
        <v>139</v>
      </c>
      <c r="C71" s="7">
        <v>56</v>
      </c>
      <c r="D71">
        <v>4916</v>
      </c>
    </row>
    <row r="72" spans="1:4" x14ac:dyDescent="0.3">
      <c r="A72" t="s">
        <v>1080</v>
      </c>
      <c r="B72" s="7">
        <v>124</v>
      </c>
      <c r="C72" s="7">
        <v>55</v>
      </c>
      <c r="D72">
        <v>4463</v>
      </c>
    </row>
    <row r="73" spans="1:4" x14ac:dyDescent="0.3">
      <c r="A73" t="s">
        <v>1081</v>
      </c>
      <c r="B73" s="7">
        <v>152</v>
      </c>
      <c r="C73" s="7">
        <v>73</v>
      </c>
      <c r="D73">
        <v>4345</v>
      </c>
    </row>
    <row r="74" spans="1:4" x14ac:dyDescent="0.3">
      <c r="A74" t="s">
        <v>1082</v>
      </c>
      <c r="B74" s="7">
        <v>217</v>
      </c>
      <c r="C74" s="7">
        <v>81</v>
      </c>
      <c r="D74">
        <v>4286</v>
      </c>
    </row>
    <row r="75" spans="1:4" x14ac:dyDescent="0.3">
      <c r="A75" t="s">
        <v>1083</v>
      </c>
      <c r="B75" s="7">
        <v>165</v>
      </c>
      <c r="C75" s="7">
        <v>80</v>
      </c>
      <c r="D75">
        <v>3788</v>
      </c>
    </row>
    <row r="76" spans="1:4" x14ac:dyDescent="0.3">
      <c r="A76" t="s">
        <v>1084</v>
      </c>
      <c r="B76" s="7">
        <v>165</v>
      </c>
      <c r="C76" s="7">
        <v>67</v>
      </c>
      <c r="D76">
        <v>3701</v>
      </c>
    </row>
    <row r="77" spans="1:4" x14ac:dyDescent="0.3">
      <c r="A77" t="s">
        <v>1085</v>
      </c>
      <c r="B77" s="7">
        <v>152</v>
      </c>
      <c r="C77" s="7">
        <v>99</v>
      </c>
      <c r="D77">
        <v>2887</v>
      </c>
    </row>
    <row r="78" spans="1:4" x14ac:dyDescent="0.3">
      <c r="A78" t="s">
        <v>1086</v>
      </c>
      <c r="B78" s="7">
        <v>167</v>
      </c>
      <c r="C78" s="7">
        <v>84</v>
      </c>
      <c r="D78">
        <v>2448</v>
      </c>
    </row>
    <row r="79" spans="1:4" x14ac:dyDescent="0.3">
      <c r="A79" t="s">
        <v>1080</v>
      </c>
      <c r="B79" s="7">
        <v>175</v>
      </c>
      <c r="C79" s="7">
        <v>97</v>
      </c>
      <c r="D79">
        <v>4638</v>
      </c>
    </row>
    <row r="80" spans="1:4" x14ac:dyDescent="0.3">
      <c r="A80" t="s">
        <v>1081</v>
      </c>
      <c r="B80" s="7">
        <v>200</v>
      </c>
      <c r="C80" s="7">
        <v>67</v>
      </c>
      <c r="D80">
        <v>1330</v>
      </c>
    </row>
    <row r="81" spans="1:4" x14ac:dyDescent="0.3">
      <c r="A81" t="s">
        <v>1082</v>
      </c>
      <c r="B81" s="7">
        <v>187</v>
      </c>
      <c r="C81" s="7">
        <v>78</v>
      </c>
      <c r="D81">
        <v>4066</v>
      </c>
    </row>
    <row r="82" spans="1:4" x14ac:dyDescent="0.3">
      <c r="A82" t="s">
        <v>1083</v>
      </c>
      <c r="B82" s="7">
        <v>198</v>
      </c>
      <c r="C82" s="7">
        <v>95</v>
      </c>
      <c r="D82">
        <v>3305</v>
      </c>
    </row>
    <row r="83" spans="1:4" x14ac:dyDescent="0.3">
      <c r="A83" t="s">
        <v>1084</v>
      </c>
      <c r="B83" s="7">
        <v>192</v>
      </c>
      <c r="C83" s="7">
        <v>74</v>
      </c>
      <c r="D83">
        <v>1197</v>
      </c>
    </row>
    <row r="84" spans="1:4" x14ac:dyDescent="0.3">
      <c r="A84" t="s">
        <v>1085</v>
      </c>
      <c r="B84" s="7">
        <v>152</v>
      </c>
      <c r="C84" s="7">
        <v>93</v>
      </c>
      <c r="D84">
        <v>4172</v>
      </c>
    </row>
    <row r="85" spans="1:4" x14ac:dyDescent="0.3">
      <c r="A85" t="s">
        <v>1086</v>
      </c>
      <c r="B85" s="7">
        <v>164</v>
      </c>
      <c r="C85" s="7">
        <v>101</v>
      </c>
      <c r="D85">
        <v>1972</v>
      </c>
    </row>
    <row r="86" spans="1:4" x14ac:dyDescent="0.3">
      <c r="A86" t="s">
        <v>1080</v>
      </c>
      <c r="B86" s="7">
        <v>160</v>
      </c>
      <c r="C86" s="7">
        <v>75</v>
      </c>
      <c r="D86">
        <v>1783</v>
      </c>
    </row>
    <row r="87" spans="1:4" x14ac:dyDescent="0.3">
      <c r="A87" t="s">
        <v>1081</v>
      </c>
      <c r="B87" s="7">
        <v>155</v>
      </c>
      <c r="C87" s="7">
        <v>92</v>
      </c>
      <c r="D87">
        <v>2031</v>
      </c>
    </row>
    <row r="88" spans="1:4" x14ac:dyDescent="0.3">
      <c r="A88" t="s">
        <v>1082</v>
      </c>
      <c r="B88" s="7">
        <v>165</v>
      </c>
      <c r="C88" s="7">
        <v>98</v>
      </c>
      <c r="D88">
        <v>2715</v>
      </c>
    </row>
    <row r="89" spans="1:4" x14ac:dyDescent="0.3">
      <c r="A89" t="s">
        <v>1083</v>
      </c>
      <c r="B89" s="7">
        <v>230</v>
      </c>
      <c r="C89" s="7">
        <v>72</v>
      </c>
      <c r="D89">
        <v>4879</v>
      </c>
    </row>
    <row r="90" spans="1:4" x14ac:dyDescent="0.3">
      <c r="A90" t="s">
        <v>1084</v>
      </c>
      <c r="B90" s="7">
        <v>177</v>
      </c>
      <c r="C90" s="7">
        <v>93</v>
      </c>
      <c r="D90">
        <v>3061</v>
      </c>
    </row>
    <row r="91" spans="1:4" x14ac:dyDescent="0.3">
      <c r="A91" t="s">
        <v>1085</v>
      </c>
      <c r="B91" s="7">
        <v>223</v>
      </c>
      <c r="C91" s="7">
        <v>103</v>
      </c>
      <c r="D91">
        <v>1035</v>
      </c>
    </row>
    <row r="92" spans="1:4" x14ac:dyDescent="0.3">
      <c r="A92" t="s">
        <v>1086</v>
      </c>
      <c r="B92" s="7">
        <v>137</v>
      </c>
      <c r="C92" s="7">
        <v>63</v>
      </c>
      <c r="D92">
        <v>1093</v>
      </c>
    </row>
    <row r="93" spans="1:4" x14ac:dyDescent="0.3">
      <c r="A93" t="s">
        <v>1080</v>
      </c>
      <c r="B93" s="7">
        <v>162</v>
      </c>
      <c r="C93" s="7">
        <v>83</v>
      </c>
      <c r="D93">
        <v>1982</v>
      </c>
    </row>
    <row r="94" spans="1:4" x14ac:dyDescent="0.3">
      <c r="A94" t="s">
        <v>1081</v>
      </c>
      <c r="B94" s="7">
        <v>196</v>
      </c>
      <c r="C94" s="7">
        <v>68</v>
      </c>
      <c r="D94">
        <v>2885</v>
      </c>
    </row>
    <row r="95" spans="1:4" x14ac:dyDescent="0.3">
      <c r="A95" t="s">
        <v>1082</v>
      </c>
      <c r="B95" s="7">
        <v>128</v>
      </c>
      <c r="C95" s="7">
        <v>64</v>
      </c>
      <c r="D95">
        <v>2327</v>
      </c>
    </row>
    <row r="96" spans="1:4" x14ac:dyDescent="0.3">
      <c r="A96" t="s">
        <v>1083</v>
      </c>
      <c r="B96" s="7">
        <v>158</v>
      </c>
      <c r="C96" s="7">
        <v>68</v>
      </c>
      <c r="D96">
        <v>2873</v>
      </c>
    </row>
    <row r="97" spans="1:4" x14ac:dyDescent="0.3">
      <c r="A97" t="s">
        <v>1084</v>
      </c>
      <c r="B97" s="7">
        <v>153</v>
      </c>
      <c r="C97" s="7">
        <v>43</v>
      </c>
      <c r="D97">
        <v>2911</v>
      </c>
    </row>
    <row r="98" spans="1:4" x14ac:dyDescent="0.3">
      <c r="A98" t="s">
        <v>1085</v>
      </c>
      <c r="B98" s="7">
        <v>157</v>
      </c>
      <c r="C98" s="7">
        <v>91</v>
      </c>
      <c r="D98">
        <v>4934</v>
      </c>
    </row>
    <row r="99" spans="1:4" x14ac:dyDescent="0.3">
      <c r="A99" t="s">
        <v>1086</v>
      </c>
      <c r="B99" s="7">
        <v>176</v>
      </c>
      <c r="C99" s="7">
        <v>96</v>
      </c>
      <c r="D99">
        <v>3738</v>
      </c>
    </row>
    <row r="100" spans="1:4" x14ac:dyDescent="0.3">
      <c r="A100" t="s">
        <v>1080</v>
      </c>
      <c r="B100" s="7">
        <v>220</v>
      </c>
      <c r="C100" s="7">
        <v>86</v>
      </c>
      <c r="D100">
        <v>2088</v>
      </c>
    </row>
    <row r="101" spans="1:4" x14ac:dyDescent="0.3">
      <c r="A101" t="s">
        <v>1081</v>
      </c>
      <c r="B101" s="7">
        <v>190</v>
      </c>
      <c r="C101" s="7">
        <v>86</v>
      </c>
      <c r="D101">
        <v>3677</v>
      </c>
    </row>
    <row r="102" spans="1:4" x14ac:dyDescent="0.3">
      <c r="A102" t="s">
        <v>1082</v>
      </c>
      <c r="B102" s="7">
        <v>144</v>
      </c>
      <c r="C102" s="7">
        <v>83</v>
      </c>
      <c r="D102">
        <v>4281</v>
      </c>
    </row>
    <row r="103" spans="1:4" x14ac:dyDescent="0.3">
      <c r="A103" t="s">
        <v>1083</v>
      </c>
      <c r="B103" s="7">
        <v>163</v>
      </c>
      <c r="C103" s="7">
        <v>75</v>
      </c>
      <c r="D103">
        <v>3506</v>
      </c>
    </row>
    <row r="104" spans="1:4" x14ac:dyDescent="0.3">
      <c r="A104" t="s">
        <v>1084</v>
      </c>
      <c r="B104" s="7">
        <v>155</v>
      </c>
      <c r="C104" s="7">
        <v>90</v>
      </c>
      <c r="D104">
        <v>2394</v>
      </c>
    </row>
    <row r="105" spans="1:4" x14ac:dyDescent="0.3">
      <c r="A105" t="s">
        <v>1085</v>
      </c>
      <c r="B105" s="7">
        <v>182</v>
      </c>
      <c r="C105" s="7">
        <v>69</v>
      </c>
      <c r="D105">
        <v>1055</v>
      </c>
    </row>
    <row r="106" spans="1:4" x14ac:dyDescent="0.3">
      <c r="A106" t="s">
        <v>1086</v>
      </c>
      <c r="B106" s="7">
        <v>198</v>
      </c>
      <c r="C106" s="7">
        <v>74</v>
      </c>
      <c r="D106">
        <v>2314</v>
      </c>
    </row>
    <row r="107" spans="1:4" x14ac:dyDescent="0.3">
      <c r="A107" t="s">
        <v>1080</v>
      </c>
      <c r="B107" s="7">
        <v>166</v>
      </c>
      <c r="C107" s="7">
        <v>86</v>
      </c>
      <c r="D107">
        <v>4399</v>
      </c>
    </row>
    <row r="108" spans="1:4" x14ac:dyDescent="0.3">
      <c r="A108" t="s">
        <v>1081</v>
      </c>
      <c r="B108" s="7">
        <v>191</v>
      </c>
      <c r="C108" s="7">
        <v>87</v>
      </c>
      <c r="D108">
        <v>3926</v>
      </c>
    </row>
    <row r="109" spans="1:4" x14ac:dyDescent="0.3">
      <c r="A109" t="s">
        <v>1082</v>
      </c>
      <c r="B109" s="7">
        <v>152</v>
      </c>
      <c r="C109" s="7">
        <v>71</v>
      </c>
      <c r="D109">
        <v>1021</v>
      </c>
    </row>
    <row r="110" spans="1:4" x14ac:dyDescent="0.3">
      <c r="A110" t="s">
        <v>1083</v>
      </c>
      <c r="B110" s="7">
        <v>150</v>
      </c>
      <c r="C110" s="7">
        <v>77</v>
      </c>
      <c r="D110">
        <v>2585</v>
      </c>
    </row>
    <row r="111" spans="1:4" x14ac:dyDescent="0.3">
      <c r="A111" t="s">
        <v>1084</v>
      </c>
      <c r="B111" s="7">
        <v>172</v>
      </c>
      <c r="C111" s="7">
        <v>88</v>
      </c>
      <c r="D111">
        <v>1966</v>
      </c>
    </row>
    <row r="112" spans="1:4" x14ac:dyDescent="0.3">
      <c r="A112" t="s">
        <v>1085</v>
      </c>
      <c r="B112" s="7">
        <v>152</v>
      </c>
      <c r="C112" s="7">
        <v>84</v>
      </c>
      <c r="D112">
        <v>4067</v>
      </c>
    </row>
    <row r="113" spans="1:4" x14ac:dyDescent="0.3">
      <c r="A113" t="s">
        <v>1086</v>
      </c>
      <c r="B113" s="7">
        <v>180</v>
      </c>
      <c r="C113" s="7">
        <v>100</v>
      </c>
      <c r="D113">
        <v>3416</v>
      </c>
    </row>
    <row r="114" spans="1:4" x14ac:dyDescent="0.3">
      <c r="A114" t="s">
        <v>1080</v>
      </c>
      <c r="B114" s="7">
        <v>196</v>
      </c>
      <c r="C114" s="7">
        <v>85</v>
      </c>
      <c r="D114">
        <v>4375</v>
      </c>
    </row>
    <row r="115" spans="1:4" x14ac:dyDescent="0.3">
      <c r="A115" t="s">
        <v>1081</v>
      </c>
      <c r="B115" s="7">
        <v>139</v>
      </c>
      <c r="C115" s="7">
        <v>93</v>
      </c>
      <c r="D115">
        <v>3974</v>
      </c>
    </row>
    <row r="116" spans="1:4" x14ac:dyDescent="0.3">
      <c r="A116" t="s">
        <v>1082</v>
      </c>
      <c r="B116" s="7">
        <v>238</v>
      </c>
      <c r="C116" s="7">
        <v>95</v>
      </c>
      <c r="D116">
        <v>3340</v>
      </c>
    </row>
    <row r="117" spans="1:4" x14ac:dyDescent="0.3">
      <c r="A117" t="s">
        <v>1083</v>
      </c>
      <c r="B117" s="7">
        <v>239</v>
      </c>
      <c r="C117" s="7">
        <v>71</v>
      </c>
      <c r="D117">
        <v>3953</v>
      </c>
    </row>
    <row r="118" spans="1:4" x14ac:dyDescent="0.3">
      <c r="A118" t="s">
        <v>1084</v>
      </c>
      <c r="B118" s="7">
        <v>124</v>
      </c>
      <c r="C118" s="7">
        <v>85</v>
      </c>
      <c r="D118">
        <v>1058</v>
      </c>
    </row>
    <row r="119" spans="1:4" x14ac:dyDescent="0.3">
      <c r="A119" t="s">
        <v>1085</v>
      </c>
      <c r="B119" s="7">
        <v>235</v>
      </c>
      <c r="C119" s="7">
        <v>101</v>
      </c>
      <c r="D119">
        <v>1635</v>
      </c>
    </row>
    <row r="120" spans="1:4" x14ac:dyDescent="0.3">
      <c r="A120" t="s">
        <v>1086</v>
      </c>
      <c r="B120" s="7">
        <v>124</v>
      </c>
      <c r="C120" s="7">
        <v>66</v>
      </c>
      <c r="D120">
        <v>4251</v>
      </c>
    </row>
    <row r="121" spans="1:4" x14ac:dyDescent="0.3">
      <c r="A121" t="s">
        <v>1080</v>
      </c>
      <c r="B121" s="7">
        <v>230</v>
      </c>
      <c r="C121" s="7">
        <v>101</v>
      </c>
      <c r="D121">
        <v>2132</v>
      </c>
    </row>
    <row r="122" spans="1:4" x14ac:dyDescent="0.3">
      <c r="A122" t="s">
        <v>1081</v>
      </c>
      <c r="B122" s="7">
        <v>135</v>
      </c>
      <c r="C122" s="7">
        <v>67</v>
      </c>
      <c r="D122">
        <v>1680</v>
      </c>
    </row>
    <row r="123" spans="1:4" x14ac:dyDescent="0.3">
      <c r="A123" t="s">
        <v>1082</v>
      </c>
      <c r="B123" s="7">
        <v>145</v>
      </c>
      <c r="C123" s="7">
        <v>70</v>
      </c>
      <c r="D123">
        <v>4176</v>
      </c>
    </row>
    <row r="124" spans="1:4" x14ac:dyDescent="0.3">
      <c r="A124" t="s">
        <v>1083</v>
      </c>
      <c r="B124" s="7">
        <v>142</v>
      </c>
      <c r="C124" s="7">
        <v>72</v>
      </c>
      <c r="D124">
        <v>2072</v>
      </c>
    </row>
    <row r="125" spans="1:4" x14ac:dyDescent="0.3">
      <c r="A125" t="s">
        <v>1084</v>
      </c>
      <c r="B125" s="7">
        <v>184</v>
      </c>
      <c r="C125" s="7">
        <v>80</v>
      </c>
      <c r="D125">
        <v>2999</v>
      </c>
    </row>
    <row r="126" spans="1:4" x14ac:dyDescent="0.3">
      <c r="A126" t="s">
        <v>1085</v>
      </c>
      <c r="B126" s="7">
        <v>151</v>
      </c>
      <c r="C126" s="7">
        <v>67</v>
      </c>
      <c r="D126">
        <v>3187</v>
      </c>
    </row>
    <row r="127" spans="1:4" x14ac:dyDescent="0.3">
      <c r="A127" t="s">
        <v>1086</v>
      </c>
      <c r="B127" s="7">
        <v>148</v>
      </c>
      <c r="C127" s="7">
        <v>83</v>
      </c>
      <c r="D127">
        <v>2363</v>
      </c>
    </row>
    <row r="128" spans="1:4" x14ac:dyDescent="0.3">
      <c r="A128" t="s">
        <v>1080</v>
      </c>
      <c r="B128" s="7">
        <v>194</v>
      </c>
      <c r="C128" s="7">
        <v>76</v>
      </c>
      <c r="D128">
        <v>2115</v>
      </c>
    </row>
    <row r="129" spans="1:4" x14ac:dyDescent="0.3">
      <c r="A129" t="s">
        <v>1081</v>
      </c>
      <c r="B129" s="7">
        <v>201</v>
      </c>
      <c r="C129" s="7">
        <v>72</v>
      </c>
      <c r="D129">
        <v>2079</v>
      </c>
    </row>
    <row r="130" spans="1:4" x14ac:dyDescent="0.3">
      <c r="A130" t="s">
        <v>1082</v>
      </c>
      <c r="B130" s="7">
        <v>150</v>
      </c>
      <c r="C130" s="7">
        <v>58</v>
      </c>
      <c r="D130">
        <v>2955</v>
      </c>
    </row>
    <row r="131" spans="1:4" x14ac:dyDescent="0.3">
      <c r="A131" t="s">
        <v>1083</v>
      </c>
      <c r="B131" s="7">
        <v>145</v>
      </c>
      <c r="C131" s="7">
        <v>67</v>
      </c>
      <c r="D131">
        <v>4561</v>
      </c>
    </row>
    <row r="132" spans="1:4" x14ac:dyDescent="0.3">
      <c r="A132" t="s">
        <v>1084</v>
      </c>
      <c r="B132" s="7">
        <v>169</v>
      </c>
      <c r="C132" s="7">
        <v>78</v>
      </c>
      <c r="D132">
        <v>2947</v>
      </c>
    </row>
    <row r="133" spans="1:4" x14ac:dyDescent="0.3">
      <c r="A133" t="s">
        <v>1085</v>
      </c>
      <c r="B133" s="7">
        <v>191</v>
      </c>
      <c r="C133" s="7">
        <v>92</v>
      </c>
      <c r="D133">
        <v>1696</v>
      </c>
    </row>
    <row r="134" spans="1:4" x14ac:dyDescent="0.3">
      <c r="A134" t="s">
        <v>1086</v>
      </c>
      <c r="B134" s="7">
        <v>227</v>
      </c>
      <c r="C134" s="7">
        <v>89</v>
      </c>
      <c r="D134">
        <v>1548</v>
      </c>
    </row>
    <row r="135" spans="1:4" x14ac:dyDescent="0.3">
      <c r="A135" t="s">
        <v>1080</v>
      </c>
      <c r="B135" s="7">
        <v>139</v>
      </c>
      <c r="C135" s="7">
        <v>87</v>
      </c>
      <c r="D135">
        <v>3190</v>
      </c>
    </row>
    <row r="136" spans="1:4" x14ac:dyDescent="0.3">
      <c r="A136" t="s">
        <v>1081</v>
      </c>
      <c r="B136" s="7">
        <v>189</v>
      </c>
      <c r="C136" s="7">
        <v>91</v>
      </c>
      <c r="D136">
        <v>1787</v>
      </c>
    </row>
    <row r="137" spans="1:4" x14ac:dyDescent="0.3">
      <c r="A137" t="s">
        <v>1082</v>
      </c>
      <c r="B137" s="7">
        <v>242</v>
      </c>
      <c r="C137" s="7">
        <v>83</v>
      </c>
      <c r="D137">
        <v>3890</v>
      </c>
    </row>
    <row r="138" spans="1:4" x14ac:dyDescent="0.3">
      <c r="A138" t="s">
        <v>1083</v>
      </c>
      <c r="B138" s="7">
        <v>202</v>
      </c>
      <c r="C138" s="7">
        <v>68</v>
      </c>
      <c r="D138">
        <v>4797</v>
      </c>
    </row>
    <row r="139" spans="1:4" x14ac:dyDescent="0.3">
      <c r="A139" t="s">
        <v>1084</v>
      </c>
      <c r="B139" s="7">
        <v>135</v>
      </c>
      <c r="C139" s="7">
        <v>51</v>
      </c>
      <c r="D139">
        <v>1026</v>
      </c>
    </row>
    <row r="140" spans="1:4" x14ac:dyDescent="0.3">
      <c r="A140" t="s">
        <v>1085</v>
      </c>
      <c r="B140" s="7">
        <v>187</v>
      </c>
      <c r="C140" s="7">
        <v>92</v>
      </c>
      <c r="D140">
        <v>4321</v>
      </c>
    </row>
    <row r="141" spans="1:4" x14ac:dyDescent="0.3">
      <c r="A141" t="s">
        <v>1086</v>
      </c>
      <c r="B141" s="7">
        <v>136</v>
      </c>
      <c r="C141" s="7">
        <v>63</v>
      </c>
      <c r="D141">
        <v>2381</v>
      </c>
    </row>
    <row r="142" spans="1:4" x14ac:dyDescent="0.3">
      <c r="A142" t="s">
        <v>1080</v>
      </c>
      <c r="B142" s="7">
        <v>183</v>
      </c>
      <c r="C142" s="7">
        <v>91</v>
      </c>
      <c r="D142">
        <v>1809</v>
      </c>
    </row>
    <row r="143" spans="1:4" x14ac:dyDescent="0.3">
      <c r="A143" t="s">
        <v>1081</v>
      </c>
      <c r="B143" s="7">
        <v>214</v>
      </c>
      <c r="C143" s="7">
        <v>105</v>
      </c>
      <c r="D143">
        <v>2293</v>
      </c>
    </row>
    <row r="144" spans="1:4" x14ac:dyDescent="0.3">
      <c r="A144" t="s">
        <v>1082</v>
      </c>
      <c r="B144" s="7">
        <v>178</v>
      </c>
      <c r="C144" s="7">
        <v>96</v>
      </c>
      <c r="D144">
        <v>1009</v>
      </c>
    </row>
    <row r="145" spans="1:4" x14ac:dyDescent="0.3">
      <c r="A145" t="s">
        <v>1083</v>
      </c>
      <c r="B145" s="7">
        <v>235</v>
      </c>
      <c r="C145" s="7">
        <v>89</v>
      </c>
      <c r="D145">
        <v>2793</v>
      </c>
    </row>
    <row r="146" spans="1:4" x14ac:dyDescent="0.3">
      <c r="A146" t="s">
        <v>1084</v>
      </c>
      <c r="B146" s="7">
        <v>203</v>
      </c>
      <c r="C146" s="7">
        <v>93</v>
      </c>
      <c r="D146">
        <v>4213</v>
      </c>
    </row>
    <row r="147" spans="1:4" x14ac:dyDescent="0.3">
      <c r="A147" t="s">
        <v>1085</v>
      </c>
      <c r="B147" s="7">
        <v>215</v>
      </c>
      <c r="C147" s="7">
        <v>86</v>
      </c>
      <c r="D147">
        <v>3896</v>
      </c>
    </row>
    <row r="148" spans="1:4" x14ac:dyDescent="0.3">
      <c r="A148" t="s">
        <v>1086</v>
      </c>
      <c r="B148" s="7">
        <v>185</v>
      </c>
      <c r="C148" s="7">
        <v>71</v>
      </c>
      <c r="D148">
        <v>1064</v>
      </c>
    </row>
    <row r="149" spans="1:4" x14ac:dyDescent="0.3">
      <c r="A149" t="s">
        <v>1080</v>
      </c>
      <c r="B149" s="7">
        <v>162</v>
      </c>
      <c r="C149" s="7">
        <v>92</v>
      </c>
      <c r="D149">
        <v>3833</v>
      </c>
    </row>
    <row r="150" spans="1:4" x14ac:dyDescent="0.3">
      <c r="A150" t="s">
        <v>1081</v>
      </c>
      <c r="B150" s="7">
        <v>222</v>
      </c>
      <c r="C150" s="7">
        <v>98</v>
      </c>
      <c r="D150">
        <v>4103</v>
      </c>
    </row>
    <row r="151" spans="1:4" x14ac:dyDescent="0.3">
      <c r="A151" t="s">
        <v>1082</v>
      </c>
      <c r="B151" s="7">
        <v>242</v>
      </c>
      <c r="C151" s="7">
        <v>101</v>
      </c>
      <c r="D151">
        <v>1255</v>
      </c>
    </row>
    <row r="152" spans="1:4" x14ac:dyDescent="0.3">
      <c r="A152" t="s">
        <v>1083</v>
      </c>
      <c r="B152" s="7">
        <v>157</v>
      </c>
      <c r="C152" s="7">
        <v>67</v>
      </c>
      <c r="D152">
        <v>1642</v>
      </c>
    </row>
    <row r="153" spans="1:4" x14ac:dyDescent="0.3">
      <c r="A153" t="s">
        <v>1084</v>
      </c>
      <c r="B153" s="7">
        <v>126</v>
      </c>
      <c r="C153" s="7">
        <v>56</v>
      </c>
      <c r="D153">
        <v>1905</v>
      </c>
    </row>
    <row r="154" spans="1:4" x14ac:dyDescent="0.3">
      <c r="A154" t="s">
        <v>1085</v>
      </c>
      <c r="B154" s="7">
        <v>139</v>
      </c>
      <c r="C154" s="7">
        <v>67</v>
      </c>
      <c r="D154">
        <v>2117</v>
      </c>
    </row>
    <row r="155" spans="1:4" x14ac:dyDescent="0.3">
      <c r="A155" t="s">
        <v>1086</v>
      </c>
      <c r="B155" s="7">
        <v>175</v>
      </c>
      <c r="C155" s="7">
        <v>81</v>
      </c>
      <c r="D155">
        <v>2243</v>
      </c>
    </row>
    <row r="156" spans="1:4" x14ac:dyDescent="0.3">
      <c r="A156" t="s">
        <v>1080</v>
      </c>
      <c r="B156" s="7">
        <v>207</v>
      </c>
      <c r="C156" s="7">
        <v>93</v>
      </c>
      <c r="D156">
        <v>4783</v>
      </c>
    </row>
    <row r="157" spans="1:4" x14ac:dyDescent="0.3">
      <c r="A157" t="s">
        <v>1081</v>
      </c>
      <c r="B157" s="7">
        <v>136</v>
      </c>
      <c r="C157" s="7">
        <v>80</v>
      </c>
      <c r="D157">
        <v>3392</v>
      </c>
    </row>
    <row r="158" spans="1:4" x14ac:dyDescent="0.3">
      <c r="A158" t="s">
        <v>1082</v>
      </c>
      <c r="B158" s="7">
        <v>150</v>
      </c>
      <c r="C158" s="7">
        <v>67</v>
      </c>
      <c r="D158">
        <v>3360</v>
      </c>
    </row>
    <row r="159" spans="1:4" x14ac:dyDescent="0.3">
      <c r="A159" t="s">
        <v>1083</v>
      </c>
      <c r="B159" s="7">
        <v>117</v>
      </c>
      <c r="C159" s="7">
        <v>81</v>
      </c>
      <c r="D159">
        <v>3322</v>
      </c>
    </row>
    <row r="160" spans="1:4" x14ac:dyDescent="0.3">
      <c r="A160" t="s">
        <v>1084</v>
      </c>
      <c r="B160" s="7">
        <v>155</v>
      </c>
      <c r="C160" s="7">
        <v>88</v>
      </c>
      <c r="D160">
        <v>3823</v>
      </c>
    </row>
    <row r="161" spans="1:4" x14ac:dyDescent="0.3">
      <c r="A161" t="s">
        <v>1085</v>
      </c>
      <c r="B161" s="7">
        <v>260</v>
      </c>
      <c r="C161" s="7">
        <v>79</v>
      </c>
      <c r="D161">
        <v>1311</v>
      </c>
    </row>
    <row r="162" spans="1:4" x14ac:dyDescent="0.3">
      <c r="A162" t="s">
        <v>1086</v>
      </c>
      <c r="B162" s="7">
        <v>134</v>
      </c>
      <c r="C162" s="7">
        <v>83</v>
      </c>
      <c r="D162">
        <v>1309</v>
      </c>
    </row>
    <row r="163" spans="1:4" x14ac:dyDescent="0.3">
      <c r="A163" t="s">
        <v>1080</v>
      </c>
      <c r="B163" s="7">
        <v>128</v>
      </c>
      <c r="C163" s="7">
        <v>83</v>
      </c>
      <c r="D163">
        <v>4289</v>
      </c>
    </row>
    <row r="164" spans="1:4" x14ac:dyDescent="0.3">
      <c r="A164" t="s">
        <v>1081</v>
      </c>
      <c r="B164" s="7">
        <v>222</v>
      </c>
      <c r="C164" s="7">
        <v>73</v>
      </c>
      <c r="D164">
        <v>2170</v>
      </c>
    </row>
    <row r="165" spans="1:4" x14ac:dyDescent="0.3">
      <c r="A165" t="s">
        <v>1082</v>
      </c>
      <c r="B165" s="7">
        <v>191</v>
      </c>
      <c r="C165" s="7">
        <v>77</v>
      </c>
      <c r="D165">
        <v>4340</v>
      </c>
    </row>
    <row r="166" spans="1:4" x14ac:dyDescent="0.3">
      <c r="A166" t="s">
        <v>1083</v>
      </c>
      <c r="B166" s="7">
        <v>130</v>
      </c>
      <c r="C166" s="7">
        <v>82</v>
      </c>
      <c r="D166">
        <v>1642</v>
      </c>
    </row>
    <row r="167" spans="1:4" x14ac:dyDescent="0.3">
      <c r="A167" t="s">
        <v>1084</v>
      </c>
      <c r="B167" s="7">
        <v>168</v>
      </c>
      <c r="C167" s="7">
        <v>71</v>
      </c>
      <c r="D167">
        <v>3507</v>
      </c>
    </row>
    <row r="168" spans="1:4" x14ac:dyDescent="0.3">
      <c r="A168" t="s">
        <v>1085</v>
      </c>
      <c r="B168" s="7">
        <v>189</v>
      </c>
      <c r="C168" s="7">
        <v>74</v>
      </c>
      <c r="D168">
        <v>2182</v>
      </c>
    </row>
    <row r="169" spans="1:4" x14ac:dyDescent="0.3">
      <c r="A169" t="s">
        <v>1086</v>
      </c>
      <c r="B169" s="7">
        <v>200</v>
      </c>
      <c r="C169" s="7">
        <v>99</v>
      </c>
      <c r="D169">
        <v>2267</v>
      </c>
    </row>
    <row r="170" spans="1:4" x14ac:dyDescent="0.3">
      <c r="A170" t="s">
        <v>1080</v>
      </c>
      <c r="B170" s="7">
        <v>161</v>
      </c>
      <c r="C170" s="7">
        <v>89</v>
      </c>
      <c r="D170">
        <v>4318</v>
      </c>
    </row>
    <row r="171" spans="1:4" x14ac:dyDescent="0.3">
      <c r="A171" t="s">
        <v>1081</v>
      </c>
      <c r="B171" s="7">
        <v>149</v>
      </c>
      <c r="C171" s="7">
        <v>71</v>
      </c>
      <c r="D171">
        <v>1463</v>
      </c>
    </row>
    <row r="172" spans="1:4" x14ac:dyDescent="0.3">
      <c r="A172" t="s">
        <v>1082</v>
      </c>
      <c r="B172" s="7">
        <v>184</v>
      </c>
      <c r="C172" s="7">
        <v>90</v>
      </c>
      <c r="D172">
        <v>3590</v>
      </c>
    </row>
    <row r="173" spans="1:4" x14ac:dyDescent="0.3">
      <c r="A173" t="s">
        <v>1083</v>
      </c>
      <c r="B173" s="7">
        <v>194</v>
      </c>
      <c r="C173" s="7">
        <v>79</v>
      </c>
      <c r="D173">
        <v>2687</v>
      </c>
    </row>
    <row r="174" spans="1:4" x14ac:dyDescent="0.3">
      <c r="A174" t="s">
        <v>1084</v>
      </c>
      <c r="B174" s="7">
        <v>130</v>
      </c>
      <c r="C174" s="7">
        <v>69</v>
      </c>
      <c r="D174">
        <v>2765</v>
      </c>
    </row>
    <row r="175" spans="1:4" x14ac:dyDescent="0.3">
      <c r="A175" t="s">
        <v>1085</v>
      </c>
      <c r="B175" s="7">
        <v>128</v>
      </c>
      <c r="C175" s="7">
        <v>75</v>
      </c>
      <c r="D175">
        <v>3823</v>
      </c>
    </row>
    <row r="176" spans="1:4" x14ac:dyDescent="0.3">
      <c r="A176" t="s">
        <v>1086</v>
      </c>
      <c r="B176" s="7">
        <v>170</v>
      </c>
      <c r="C176" s="7">
        <v>100</v>
      </c>
      <c r="D176">
        <v>1720</v>
      </c>
    </row>
    <row r="177" spans="1:4" x14ac:dyDescent="0.3">
      <c r="A177" t="s">
        <v>1080</v>
      </c>
      <c r="B177" s="7">
        <v>147</v>
      </c>
      <c r="C177" s="7">
        <v>95</v>
      </c>
      <c r="D177">
        <v>3497</v>
      </c>
    </row>
    <row r="178" spans="1:4" x14ac:dyDescent="0.3">
      <c r="A178" t="s">
        <v>1081</v>
      </c>
      <c r="B178" s="7">
        <v>167</v>
      </c>
      <c r="C178" s="7">
        <v>88</v>
      </c>
      <c r="D178">
        <v>3573</v>
      </c>
    </row>
    <row r="179" spans="1:4" x14ac:dyDescent="0.3">
      <c r="A179" t="s">
        <v>1082</v>
      </c>
      <c r="B179" s="7">
        <v>175</v>
      </c>
      <c r="C179" s="7">
        <v>83</v>
      </c>
      <c r="D179">
        <v>2788</v>
      </c>
    </row>
    <row r="180" spans="1:4" x14ac:dyDescent="0.3">
      <c r="A180" t="s">
        <v>1083</v>
      </c>
      <c r="B180" s="7">
        <v>199</v>
      </c>
      <c r="C180" s="7">
        <v>95</v>
      </c>
      <c r="D180">
        <v>4257</v>
      </c>
    </row>
    <row r="181" spans="1:4" x14ac:dyDescent="0.3">
      <c r="A181" t="s">
        <v>1084</v>
      </c>
      <c r="B181" s="7">
        <v>229</v>
      </c>
      <c r="C181" s="7">
        <v>95</v>
      </c>
      <c r="D181">
        <v>1794</v>
      </c>
    </row>
    <row r="182" spans="1:4" x14ac:dyDescent="0.3">
      <c r="A182" t="s">
        <v>1085</v>
      </c>
      <c r="B182" s="7">
        <v>182</v>
      </c>
      <c r="C182" s="7">
        <v>78</v>
      </c>
      <c r="D182">
        <v>1939</v>
      </c>
    </row>
    <row r="183" spans="1:4" x14ac:dyDescent="0.3">
      <c r="A183" t="s">
        <v>1086</v>
      </c>
      <c r="B183" s="7">
        <v>190</v>
      </c>
      <c r="C183" s="7">
        <v>61</v>
      </c>
      <c r="D183">
        <v>3844</v>
      </c>
    </row>
    <row r="184" spans="1:4" x14ac:dyDescent="0.3">
      <c r="A184" t="s">
        <v>1080</v>
      </c>
      <c r="B184" s="7">
        <v>157</v>
      </c>
      <c r="C184" s="7">
        <v>76</v>
      </c>
      <c r="D184">
        <v>1686</v>
      </c>
    </row>
    <row r="185" spans="1:4" x14ac:dyDescent="0.3">
      <c r="A185" t="s">
        <v>1081</v>
      </c>
      <c r="B185" s="7">
        <v>141</v>
      </c>
      <c r="C185" s="7">
        <v>67</v>
      </c>
      <c r="D185">
        <v>4397</v>
      </c>
    </row>
    <row r="186" spans="1:4" x14ac:dyDescent="0.3">
      <c r="A186" t="s">
        <v>1082</v>
      </c>
      <c r="B186" s="7">
        <v>124</v>
      </c>
      <c r="C186" s="7">
        <v>62</v>
      </c>
      <c r="D186">
        <v>3501</v>
      </c>
    </row>
    <row r="187" spans="1:4" x14ac:dyDescent="0.3">
      <c r="A187" t="s">
        <v>1083</v>
      </c>
      <c r="B187" s="7">
        <v>196</v>
      </c>
      <c r="C187" s="7">
        <v>78</v>
      </c>
      <c r="D187">
        <v>1203</v>
      </c>
    </row>
    <row r="188" spans="1:4" x14ac:dyDescent="0.3">
      <c r="A188" t="s">
        <v>1084</v>
      </c>
      <c r="B188" s="7">
        <v>180</v>
      </c>
      <c r="C188" s="7">
        <v>75</v>
      </c>
      <c r="D188">
        <v>4206</v>
      </c>
    </row>
    <row r="189" spans="1:4" x14ac:dyDescent="0.3">
      <c r="A189" t="s">
        <v>1085</v>
      </c>
      <c r="B189" s="7">
        <v>160</v>
      </c>
      <c r="C189" s="7">
        <v>76</v>
      </c>
      <c r="D189">
        <v>1312</v>
      </c>
    </row>
    <row r="190" spans="1:4" x14ac:dyDescent="0.3">
      <c r="A190" t="s">
        <v>1086</v>
      </c>
      <c r="B190" s="7">
        <v>217</v>
      </c>
      <c r="C190" s="7">
        <v>80</v>
      </c>
      <c r="D190">
        <v>3342</v>
      </c>
    </row>
    <row r="191" spans="1:4" x14ac:dyDescent="0.3">
      <c r="A191" t="s">
        <v>1080</v>
      </c>
      <c r="B191" s="7">
        <v>175</v>
      </c>
      <c r="C191" s="7">
        <v>93</v>
      </c>
      <c r="D191">
        <v>2364</v>
      </c>
    </row>
    <row r="192" spans="1:4" x14ac:dyDescent="0.3">
      <c r="A192" t="s">
        <v>1081</v>
      </c>
      <c r="B192" s="7">
        <v>164</v>
      </c>
      <c r="C192" s="7">
        <v>71</v>
      </c>
      <c r="D192">
        <v>4828</v>
      </c>
    </row>
    <row r="193" spans="1:4" x14ac:dyDescent="0.3">
      <c r="A193" t="s">
        <v>1082</v>
      </c>
      <c r="B193" s="7">
        <v>143</v>
      </c>
      <c r="C193" s="7">
        <v>96</v>
      </c>
      <c r="D193">
        <v>1427</v>
      </c>
    </row>
    <row r="194" spans="1:4" x14ac:dyDescent="0.3">
      <c r="A194" t="s">
        <v>1083</v>
      </c>
      <c r="B194" s="7">
        <v>183</v>
      </c>
      <c r="C194" s="7">
        <v>80</v>
      </c>
      <c r="D194">
        <v>3461</v>
      </c>
    </row>
    <row r="195" spans="1:4" x14ac:dyDescent="0.3">
      <c r="A195" t="s">
        <v>1084</v>
      </c>
      <c r="B195" s="7">
        <v>161</v>
      </c>
      <c r="C195" s="7">
        <v>88</v>
      </c>
      <c r="D195">
        <v>1049</v>
      </c>
    </row>
    <row r="196" spans="1:4" x14ac:dyDescent="0.3">
      <c r="A196" t="s">
        <v>1085</v>
      </c>
      <c r="B196" s="7">
        <v>199</v>
      </c>
      <c r="C196" s="7">
        <v>87</v>
      </c>
      <c r="D196">
        <v>3219</v>
      </c>
    </row>
    <row r="197" spans="1:4" x14ac:dyDescent="0.3">
      <c r="A197" t="s">
        <v>1086</v>
      </c>
      <c r="B197" s="7">
        <v>164</v>
      </c>
      <c r="C197" s="7">
        <v>70</v>
      </c>
      <c r="D197">
        <v>1338</v>
      </c>
    </row>
    <row r="198" spans="1:4" x14ac:dyDescent="0.3">
      <c r="A198" t="s">
        <v>1080</v>
      </c>
      <c r="B198" s="7">
        <v>203</v>
      </c>
      <c r="C198" s="7">
        <v>95</v>
      </c>
      <c r="D198">
        <v>2335</v>
      </c>
    </row>
    <row r="199" spans="1:4" x14ac:dyDescent="0.3">
      <c r="A199" t="s">
        <v>1081</v>
      </c>
      <c r="B199" s="7">
        <v>172</v>
      </c>
      <c r="C199" s="7">
        <v>78</v>
      </c>
      <c r="D199">
        <v>3711</v>
      </c>
    </row>
    <row r="200" spans="1:4" x14ac:dyDescent="0.3">
      <c r="A200" t="s">
        <v>1082</v>
      </c>
      <c r="B200" s="7">
        <v>216</v>
      </c>
      <c r="C200" s="7">
        <v>85</v>
      </c>
      <c r="D200">
        <v>2580</v>
      </c>
    </row>
    <row r="201" spans="1:4" x14ac:dyDescent="0.3">
      <c r="A201" t="s">
        <v>1083</v>
      </c>
      <c r="B201" s="7">
        <v>174</v>
      </c>
      <c r="C201" s="7">
        <v>82</v>
      </c>
      <c r="D201">
        <v>4004</v>
      </c>
    </row>
    <row r="202" spans="1:4" x14ac:dyDescent="0.3">
      <c r="A202" t="s">
        <v>1084</v>
      </c>
      <c r="B202" s="7">
        <v>184</v>
      </c>
      <c r="C202" s="7">
        <v>83</v>
      </c>
      <c r="D202">
        <v>1806</v>
      </c>
    </row>
    <row r="203" spans="1:4" x14ac:dyDescent="0.3">
      <c r="A203" t="s">
        <v>1085</v>
      </c>
      <c r="B203" s="7">
        <v>163</v>
      </c>
      <c r="C203" s="7">
        <v>76</v>
      </c>
      <c r="D203">
        <v>3843</v>
      </c>
    </row>
    <row r="204" spans="1:4" x14ac:dyDescent="0.3">
      <c r="A204" t="s">
        <v>1086</v>
      </c>
      <c r="B204" s="7">
        <v>222</v>
      </c>
      <c r="C204" s="7">
        <v>79</v>
      </c>
      <c r="D204">
        <v>4190</v>
      </c>
    </row>
    <row r="205" spans="1:4" x14ac:dyDescent="0.3">
      <c r="A205" t="s">
        <v>1080</v>
      </c>
      <c r="B205" s="7">
        <v>166</v>
      </c>
      <c r="C205" s="7">
        <v>66</v>
      </c>
      <c r="D205">
        <v>1901</v>
      </c>
    </row>
    <row r="206" spans="1:4" x14ac:dyDescent="0.3">
      <c r="A206" t="s">
        <v>1081</v>
      </c>
      <c r="B206" s="7">
        <v>153</v>
      </c>
      <c r="C206" s="7">
        <v>88</v>
      </c>
      <c r="D206">
        <v>1197</v>
      </c>
    </row>
    <row r="207" spans="1:4" x14ac:dyDescent="0.3">
      <c r="A207" t="s">
        <v>1082</v>
      </c>
      <c r="B207" s="7">
        <v>200</v>
      </c>
      <c r="C207" s="7">
        <v>97</v>
      </c>
      <c r="D207">
        <v>2981</v>
      </c>
    </row>
    <row r="208" spans="1:4" x14ac:dyDescent="0.3">
      <c r="A208" t="s">
        <v>1083</v>
      </c>
      <c r="B208" s="7">
        <v>236</v>
      </c>
      <c r="C208" s="7">
        <v>90</v>
      </c>
      <c r="D208">
        <v>2531</v>
      </c>
    </row>
    <row r="209" spans="1:4" x14ac:dyDescent="0.3">
      <c r="A209" t="s">
        <v>1084</v>
      </c>
      <c r="B209" s="7">
        <v>159</v>
      </c>
      <c r="C209" s="7">
        <v>89</v>
      </c>
      <c r="D209">
        <v>1037</v>
      </c>
    </row>
    <row r="210" spans="1:4" x14ac:dyDescent="0.3">
      <c r="A210" t="s">
        <v>1085</v>
      </c>
      <c r="B210" s="7">
        <v>192</v>
      </c>
      <c r="C210" s="7">
        <v>86</v>
      </c>
      <c r="D210">
        <v>1692</v>
      </c>
    </row>
    <row r="211" spans="1:4" x14ac:dyDescent="0.3">
      <c r="A211" t="s">
        <v>1086</v>
      </c>
      <c r="B211" s="7">
        <v>210</v>
      </c>
      <c r="C211" s="7">
        <v>97</v>
      </c>
      <c r="D211">
        <v>2710</v>
      </c>
    </row>
    <row r="212" spans="1:4" x14ac:dyDescent="0.3">
      <c r="A212" t="s">
        <v>1080</v>
      </c>
      <c r="B212" s="7">
        <v>187</v>
      </c>
      <c r="C212" s="7">
        <v>66</v>
      </c>
      <c r="D212">
        <v>4760</v>
      </c>
    </row>
    <row r="213" spans="1:4" x14ac:dyDescent="0.3">
      <c r="A213" t="s">
        <v>1081</v>
      </c>
      <c r="B213" s="7">
        <v>201</v>
      </c>
      <c r="C213" s="7">
        <v>71</v>
      </c>
      <c r="D213">
        <v>2207</v>
      </c>
    </row>
    <row r="214" spans="1:4" x14ac:dyDescent="0.3">
      <c r="A214" t="s">
        <v>1082</v>
      </c>
      <c r="B214" s="7">
        <v>123</v>
      </c>
      <c r="C214" s="7">
        <v>73</v>
      </c>
      <c r="D214">
        <v>1387</v>
      </c>
    </row>
    <row r="215" spans="1:4" x14ac:dyDescent="0.3">
      <c r="A215" t="s">
        <v>1083</v>
      </c>
      <c r="B215" s="7">
        <v>148</v>
      </c>
      <c r="C215" s="7">
        <v>68</v>
      </c>
      <c r="D215">
        <v>4522</v>
      </c>
    </row>
    <row r="216" spans="1:4" x14ac:dyDescent="0.3">
      <c r="A216" t="s">
        <v>1084</v>
      </c>
      <c r="B216" s="7">
        <v>171</v>
      </c>
      <c r="C216" s="7">
        <v>90</v>
      </c>
      <c r="D216">
        <v>3442</v>
      </c>
    </row>
    <row r="217" spans="1:4" x14ac:dyDescent="0.3">
      <c r="A217" t="s">
        <v>1085</v>
      </c>
      <c r="B217" s="7">
        <v>171</v>
      </c>
      <c r="C217" s="7">
        <v>90</v>
      </c>
      <c r="D217">
        <v>3520</v>
      </c>
    </row>
    <row r="218" spans="1:4" x14ac:dyDescent="0.3">
      <c r="A218" t="s">
        <v>1086</v>
      </c>
      <c r="B218" s="7">
        <v>171</v>
      </c>
      <c r="C218" s="7">
        <v>89</v>
      </c>
      <c r="D218">
        <v>1912</v>
      </c>
    </row>
    <row r="219" spans="1:4" x14ac:dyDescent="0.3">
      <c r="A219" t="s">
        <v>1080</v>
      </c>
      <c r="B219" s="7">
        <v>178</v>
      </c>
      <c r="C219" s="7">
        <v>96</v>
      </c>
      <c r="D219">
        <v>4472</v>
      </c>
    </row>
    <row r="220" spans="1:4" x14ac:dyDescent="0.3">
      <c r="A220" t="s">
        <v>1081</v>
      </c>
      <c r="B220" s="7">
        <v>102</v>
      </c>
      <c r="C220" s="7">
        <v>69</v>
      </c>
      <c r="D220">
        <v>3030</v>
      </c>
    </row>
    <row r="221" spans="1:4" x14ac:dyDescent="0.3">
      <c r="A221" t="s">
        <v>1082</v>
      </c>
      <c r="B221" s="7">
        <v>179</v>
      </c>
      <c r="C221" s="7">
        <v>75</v>
      </c>
      <c r="D221">
        <v>3917</v>
      </c>
    </row>
    <row r="222" spans="1:4" x14ac:dyDescent="0.3">
      <c r="A222" t="s">
        <v>1083</v>
      </c>
      <c r="B222" s="7">
        <v>204</v>
      </c>
      <c r="C222" s="7">
        <v>72</v>
      </c>
      <c r="D222">
        <v>1264</v>
      </c>
    </row>
    <row r="223" spans="1:4" x14ac:dyDescent="0.3">
      <c r="A223" t="s">
        <v>1084</v>
      </c>
      <c r="B223" s="7">
        <v>231</v>
      </c>
      <c r="C223" s="7">
        <v>83</v>
      </c>
      <c r="D223">
        <v>4229</v>
      </c>
    </row>
    <row r="224" spans="1:4" x14ac:dyDescent="0.3">
      <c r="A224" t="s">
        <v>1085</v>
      </c>
      <c r="B224" s="7">
        <v>118</v>
      </c>
      <c r="C224" s="7">
        <v>79</v>
      </c>
      <c r="D224">
        <v>1356</v>
      </c>
    </row>
    <row r="225" spans="1:4" x14ac:dyDescent="0.3">
      <c r="A225" t="s">
        <v>1086</v>
      </c>
      <c r="B225" s="7">
        <v>171</v>
      </c>
      <c r="C225" s="7">
        <v>76</v>
      </c>
      <c r="D225">
        <v>1715</v>
      </c>
    </row>
    <row r="226" spans="1:4" x14ac:dyDescent="0.3">
      <c r="A226" t="s">
        <v>1080</v>
      </c>
      <c r="B226" s="7">
        <v>165</v>
      </c>
      <c r="C226" s="7">
        <v>83</v>
      </c>
      <c r="D226">
        <v>2939</v>
      </c>
    </row>
    <row r="227" spans="1:4" x14ac:dyDescent="0.3">
      <c r="A227" t="s">
        <v>1081</v>
      </c>
      <c r="B227" s="7">
        <v>176</v>
      </c>
      <c r="C227" s="7">
        <v>84</v>
      </c>
      <c r="D227">
        <v>4359</v>
      </c>
    </row>
    <row r="228" spans="1:4" x14ac:dyDescent="0.3">
      <c r="A228" t="s">
        <v>1082</v>
      </c>
      <c r="B228" s="7">
        <v>167</v>
      </c>
      <c r="C228" s="7">
        <v>73</v>
      </c>
      <c r="D228">
        <v>4765</v>
      </c>
    </row>
    <row r="229" spans="1:4" x14ac:dyDescent="0.3">
      <c r="A229" t="s">
        <v>1083</v>
      </c>
      <c r="B229" s="7">
        <v>213</v>
      </c>
      <c r="C229" s="7">
        <v>89</v>
      </c>
      <c r="D229">
        <v>3597</v>
      </c>
    </row>
    <row r="230" spans="1:4" x14ac:dyDescent="0.3">
      <c r="A230" t="s">
        <v>1084</v>
      </c>
      <c r="B230" s="7">
        <v>131</v>
      </c>
      <c r="C230" s="7">
        <v>71</v>
      </c>
      <c r="D230">
        <v>2422</v>
      </c>
    </row>
    <row r="231" spans="1:4" x14ac:dyDescent="0.3">
      <c r="A231" t="s">
        <v>1085</v>
      </c>
      <c r="B231" s="7">
        <v>141</v>
      </c>
      <c r="C231" s="7">
        <v>78</v>
      </c>
      <c r="D231">
        <v>3775</v>
      </c>
    </row>
    <row r="232" spans="1:4" x14ac:dyDescent="0.3">
      <c r="A232" t="s">
        <v>1086</v>
      </c>
      <c r="B232" s="7">
        <v>142</v>
      </c>
      <c r="C232" s="7">
        <v>69</v>
      </c>
      <c r="D232">
        <v>1442</v>
      </c>
    </row>
    <row r="233" spans="1:4" x14ac:dyDescent="0.3">
      <c r="A233" t="s">
        <v>1080</v>
      </c>
      <c r="B233" s="7">
        <v>177</v>
      </c>
      <c r="C233" s="7">
        <v>88</v>
      </c>
      <c r="D233">
        <v>3313</v>
      </c>
    </row>
    <row r="234" spans="1:4" x14ac:dyDescent="0.3">
      <c r="A234" t="s">
        <v>1081</v>
      </c>
      <c r="B234" s="7">
        <v>151</v>
      </c>
      <c r="C234" s="7">
        <v>85</v>
      </c>
      <c r="D234">
        <v>3424</v>
      </c>
    </row>
    <row r="235" spans="1:4" x14ac:dyDescent="0.3">
      <c r="A235" t="s">
        <v>1082</v>
      </c>
      <c r="B235" s="7">
        <v>153</v>
      </c>
      <c r="C235" s="7">
        <v>88</v>
      </c>
      <c r="D235">
        <v>1465</v>
      </c>
    </row>
    <row r="236" spans="1:4" x14ac:dyDescent="0.3">
      <c r="A236" t="s">
        <v>1083</v>
      </c>
      <c r="B236" s="7">
        <v>129</v>
      </c>
      <c r="C236" s="7">
        <v>82</v>
      </c>
      <c r="D236">
        <v>3857</v>
      </c>
    </row>
    <row r="237" spans="1:4" x14ac:dyDescent="0.3">
      <c r="A237" t="s">
        <v>1084</v>
      </c>
      <c r="B237" s="7">
        <v>190</v>
      </c>
      <c r="C237" s="7">
        <v>72</v>
      </c>
      <c r="D237">
        <v>4636</v>
      </c>
    </row>
    <row r="238" spans="1:4" x14ac:dyDescent="0.3">
      <c r="A238" t="s">
        <v>1085</v>
      </c>
      <c r="B238" s="7">
        <v>123</v>
      </c>
      <c r="C238" s="7">
        <v>94</v>
      </c>
      <c r="D238">
        <v>2757</v>
      </c>
    </row>
    <row r="239" spans="1:4" x14ac:dyDescent="0.3">
      <c r="A239" t="s">
        <v>1086</v>
      </c>
      <c r="B239" s="7">
        <v>177</v>
      </c>
      <c r="C239" s="7">
        <v>88</v>
      </c>
      <c r="D239">
        <v>1062</v>
      </c>
    </row>
    <row r="240" spans="1:4" x14ac:dyDescent="0.3">
      <c r="A240" t="s">
        <v>1080</v>
      </c>
      <c r="B240" s="7">
        <v>166</v>
      </c>
      <c r="C240" s="7">
        <v>96</v>
      </c>
      <c r="D240">
        <v>2237</v>
      </c>
    </row>
    <row r="241" spans="1:4" x14ac:dyDescent="0.3">
      <c r="A241" t="s">
        <v>1081</v>
      </c>
      <c r="B241" s="7">
        <v>201</v>
      </c>
      <c r="C241" s="7">
        <v>94</v>
      </c>
      <c r="D241">
        <v>2540</v>
      </c>
    </row>
    <row r="242" spans="1:4" x14ac:dyDescent="0.3">
      <c r="A242" t="s">
        <v>1082</v>
      </c>
      <c r="B242" s="7">
        <v>208</v>
      </c>
      <c r="C242" s="7">
        <v>84</v>
      </c>
      <c r="D242">
        <v>2231</v>
      </c>
    </row>
    <row r="243" spans="1:4" x14ac:dyDescent="0.3">
      <c r="A243" t="s">
        <v>1083</v>
      </c>
      <c r="B243" s="7">
        <v>180</v>
      </c>
      <c r="C243" s="7">
        <v>97</v>
      </c>
      <c r="D243">
        <v>3807</v>
      </c>
    </row>
    <row r="244" spans="1:4" x14ac:dyDescent="0.3">
      <c r="A244" t="s">
        <v>1084</v>
      </c>
      <c r="B244" s="7">
        <v>125</v>
      </c>
      <c r="C244" s="7">
        <v>75</v>
      </c>
      <c r="D244">
        <v>1396</v>
      </c>
    </row>
    <row r="245" spans="1:4" x14ac:dyDescent="0.3">
      <c r="A245" t="s">
        <v>1085</v>
      </c>
      <c r="B245" s="7">
        <v>153</v>
      </c>
      <c r="C245" s="7">
        <v>67</v>
      </c>
      <c r="D245">
        <v>2155</v>
      </c>
    </row>
    <row r="246" spans="1:4" x14ac:dyDescent="0.3">
      <c r="A246" t="s">
        <v>1086</v>
      </c>
      <c r="B246" s="7">
        <v>117</v>
      </c>
      <c r="C246" s="7">
        <v>59</v>
      </c>
      <c r="D246">
        <v>2111</v>
      </c>
    </row>
    <row r="247" spans="1:4" x14ac:dyDescent="0.3">
      <c r="A247" t="s">
        <v>1080</v>
      </c>
      <c r="B247" s="7">
        <v>111</v>
      </c>
      <c r="C247" s="7">
        <v>88</v>
      </c>
      <c r="D247">
        <v>1400</v>
      </c>
    </row>
    <row r="248" spans="1:4" x14ac:dyDescent="0.3">
      <c r="A248" t="s">
        <v>1081</v>
      </c>
      <c r="B248" s="7">
        <v>120</v>
      </c>
      <c r="C248" s="7">
        <v>75</v>
      </c>
      <c r="D248">
        <v>3625</v>
      </c>
    </row>
    <row r="249" spans="1:4" x14ac:dyDescent="0.3">
      <c r="A249" t="s">
        <v>1082</v>
      </c>
      <c r="B249" s="7">
        <v>159</v>
      </c>
      <c r="C249" s="7">
        <v>82</v>
      </c>
      <c r="D249">
        <v>4213</v>
      </c>
    </row>
    <row r="250" spans="1:4" x14ac:dyDescent="0.3">
      <c r="A250" t="s">
        <v>1083</v>
      </c>
      <c r="B250" s="7">
        <v>172</v>
      </c>
      <c r="C250" s="7">
        <v>68</v>
      </c>
      <c r="D250">
        <v>4008</v>
      </c>
    </row>
    <row r="251" spans="1:4" x14ac:dyDescent="0.3">
      <c r="A251" t="s">
        <v>1084</v>
      </c>
      <c r="B251" s="7">
        <v>194</v>
      </c>
      <c r="C251" s="7">
        <v>79</v>
      </c>
      <c r="D251">
        <v>1047</v>
      </c>
    </row>
    <row r="252" spans="1:4" x14ac:dyDescent="0.3">
      <c r="A252" t="s">
        <v>1085</v>
      </c>
      <c r="B252" s="7">
        <v>160</v>
      </c>
      <c r="C252" s="7">
        <v>74</v>
      </c>
      <c r="D252">
        <v>4319</v>
      </c>
    </row>
    <row r="253" spans="1:4" x14ac:dyDescent="0.3">
      <c r="A253" t="s">
        <v>1086</v>
      </c>
      <c r="B253" s="7">
        <v>154</v>
      </c>
      <c r="C253" s="7">
        <v>63</v>
      </c>
      <c r="D253">
        <v>1282</v>
      </c>
    </row>
    <row r="254" spans="1:4" x14ac:dyDescent="0.3">
      <c r="A254" t="s">
        <v>1080</v>
      </c>
      <c r="B254" s="7">
        <v>187</v>
      </c>
      <c r="C254" s="7">
        <v>74</v>
      </c>
      <c r="D254">
        <v>3979</v>
      </c>
    </row>
    <row r="255" spans="1:4" x14ac:dyDescent="0.3">
      <c r="A255" t="s">
        <v>1081</v>
      </c>
      <c r="B255" s="7">
        <v>94</v>
      </c>
      <c r="C255" s="7">
        <v>72</v>
      </c>
      <c r="D255">
        <v>2125</v>
      </c>
    </row>
    <row r="256" spans="1:4" x14ac:dyDescent="0.3">
      <c r="A256" t="s">
        <v>1082</v>
      </c>
      <c r="B256" s="7">
        <v>171</v>
      </c>
      <c r="C256" s="7">
        <v>81</v>
      </c>
      <c r="D256">
        <v>3244</v>
      </c>
    </row>
    <row r="257" spans="1:4" x14ac:dyDescent="0.3">
      <c r="A257" t="s">
        <v>1083</v>
      </c>
      <c r="B257" s="7">
        <v>198</v>
      </c>
      <c r="C257" s="7">
        <v>90</v>
      </c>
      <c r="D257">
        <v>2514</v>
      </c>
    </row>
    <row r="258" spans="1:4" x14ac:dyDescent="0.3">
      <c r="A258" t="s">
        <v>1084</v>
      </c>
      <c r="B258" s="7">
        <v>167</v>
      </c>
      <c r="C258" s="7">
        <v>86</v>
      </c>
      <c r="D258">
        <v>2783</v>
      </c>
    </row>
    <row r="259" spans="1:4" x14ac:dyDescent="0.3">
      <c r="A259" t="s">
        <v>1085</v>
      </c>
      <c r="B259" s="7">
        <v>126</v>
      </c>
      <c r="C259" s="7">
        <v>86</v>
      </c>
      <c r="D259">
        <v>2361</v>
      </c>
    </row>
    <row r="260" spans="1:4" x14ac:dyDescent="0.3">
      <c r="A260" t="s">
        <v>1086</v>
      </c>
      <c r="B260" s="7">
        <v>214</v>
      </c>
      <c r="C260" s="7">
        <v>92</v>
      </c>
      <c r="D260">
        <v>2122</v>
      </c>
    </row>
    <row r="261" spans="1:4" x14ac:dyDescent="0.3">
      <c r="A261" t="s">
        <v>1080</v>
      </c>
      <c r="B261" s="7">
        <v>174</v>
      </c>
      <c r="C261" s="7">
        <v>86</v>
      </c>
      <c r="D261">
        <v>4724</v>
      </c>
    </row>
    <row r="262" spans="1:4" x14ac:dyDescent="0.3">
      <c r="A262" t="s">
        <v>1081</v>
      </c>
      <c r="B262" s="7">
        <v>130</v>
      </c>
      <c r="C262" s="7">
        <v>72</v>
      </c>
      <c r="D262">
        <v>1170</v>
      </c>
    </row>
    <row r="263" spans="1:4" x14ac:dyDescent="0.3">
      <c r="A263" t="s">
        <v>1082</v>
      </c>
      <c r="B263" s="7">
        <v>124</v>
      </c>
      <c r="C263" s="7">
        <v>61</v>
      </c>
      <c r="D263">
        <v>2863</v>
      </c>
    </row>
    <row r="264" spans="1:4" x14ac:dyDescent="0.3">
      <c r="A264" t="s">
        <v>1083</v>
      </c>
      <c r="B264" s="7">
        <v>184</v>
      </c>
      <c r="C264" s="7">
        <v>97</v>
      </c>
      <c r="D264">
        <v>1034</v>
      </c>
    </row>
    <row r="265" spans="1:4" x14ac:dyDescent="0.3">
      <c r="A265" t="s">
        <v>1084</v>
      </c>
      <c r="B265" s="7">
        <v>137</v>
      </c>
      <c r="C265" s="7">
        <v>84</v>
      </c>
      <c r="D265">
        <v>2876</v>
      </c>
    </row>
    <row r="266" spans="1:4" x14ac:dyDescent="0.3">
      <c r="A266" t="s">
        <v>1085</v>
      </c>
      <c r="B266" s="7">
        <v>159</v>
      </c>
      <c r="C266" s="7">
        <v>100</v>
      </c>
      <c r="D266">
        <v>4438</v>
      </c>
    </row>
    <row r="267" spans="1:4" x14ac:dyDescent="0.3">
      <c r="A267" t="s">
        <v>1086</v>
      </c>
      <c r="B267" s="7">
        <v>235</v>
      </c>
      <c r="C267" s="7">
        <v>89</v>
      </c>
      <c r="D267">
        <v>3062</v>
      </c>
    </row>
    <row r="268" spans="1:4" x14ac:dyDescent="0.3">
      <c r="A268" t="s">
        <v>1080</v>
      </c>
      <c r="B268" s="7">
        <v>173</v>
      </c>
      <c r="C268" s="7">
        <v>95</v>
      </c>
      <c r="D268">
        <v>1241</v>
      </c>
    </row>
    <row r="269" spans="1:4" x14ac:dyDescent="0.3">
      <c r="A269" t="s">
        <v>1081</v>
      </c>
      <c r="B269" s="7">
        <v>200</v>
      </c>
      <c r="C269" s="7">
        <v>74</v>
      </c>
      <c r="D269">
        <v>3466</v>
      </c>
    </row>
    <row r="270" spans="1:4" x14ac:dyDescent="0.3">
      <c r="A270" t="s">
        <v>1082</v>
      </c>
      <c r="B270" s="7">
        <v>172</v>
      </c>
      <c r="C270" s="7">
        <v>89</v>
      </c>
      <c r="D270">
        <v>3573</v>
      </c>
    </row>
    <row r="271" spans="1:4" x14ac:dyDescent="0.3">
      <c r="A271" t="s">
        <v>1083</v>
      </c>
      <c r="B271" s="7">
        <v>180</v>
      </c>
      <c r="C271" s="7">
        <v>89</v>
      </c>
      <c r="D271">
        <v>2247</v>
      </c>
    </row>
    <row r="272" spans="1:4" x14ac:dyDescent="0.3">
      <c r="A272" t="s">
        <v>1084</v>
      </c>
      <c r="B272" s="7">
        <v>159</v>
      </c>
      <c r="C272" s="7">
        <v>87</v>
      </c>
      <c r="D272">
        <v>1242</v>
      </c>
    </row>
    <row r="273" spans="1:4" x14ac:dyDescent="0.3">
      <c r="A273" t="s">
        <v>1085</v>
      </c>
      <c r="B273" s="7">
        <v>141</v>
      </c>
      <c r="C273" s="7">
        <v>75</v>
      </c>
      <c r="D273">
        <v>2150</v>
      </c>
    </row>
    <row r="274" spans="1:4" x14ac:dyDescent="0.3">
      <c r="A274" t="s">
        <v>1086</v>
      </c>
      <c r="B274" s="7">
        <v>125</v>
      </c>
      <c r="C274" s="7">
        <v>62</v>
      </c>
      <c r="D274">
        <v>1610</v>
      </c>
    </row>
    <row r="275" spans="1:4" x14ac:dyDescent="0.3">
      <c r="A275" t="s">
        <v>1080</v>
      </c>
      <c r="B275" s="7">
        <v>156</v>
      </c>
      <c r="C275" s="7">
        <v>59</v>
      </c>
      <c r="D275">
        <v>3977</v>
      </c>
    </row>
    <row r="276" spans="1:4" x14ac:dyDescent="0.3">
      <c r="A276" t="s">
        <v>1081</v>
      </c>
      <c r="B276" s="7">
        <v>135</v>
      </c>
      <c r="C276" s="7">
        <v>75</v>
      </c>
      <c r="D276">
        <v>3233</v>
      </c>
    </row>
    <row r="277" spans="1:4" x14ac:dyDescent="0.3">
      <c r="A277" t="s">
        <v>1082</v>
      </c>
      <c r="B277" s="7">
        <v>199</v>
      </c>
      <c r="C277" s="7">
        <v>84</v>
      </c>
      <c r="D277">
        <v>1114</v>
      </c>
    </row>
    <row r="278" spans="1:4" x14ac:dyDescent="0.3">
      <c r="A278" t="s">
        <v>1083</v>
      </c>
      <c r="B278" s="7">
        <v>172</v>
      </c>
      <c r="C278" s="7">
        <v>87</v>
      </c>
      <c r="D278">
        <v>3983</v>
      </c>
    </row>
    <row r="279" spans="1:4" x14ac:dyDescent="0.3">
      <c r="A279" t="s">
        <v>1084</v>
      </c>
      <c r="B279" s="7">
        <v>160</v>
      </c>
      <c r="C279" s="7">
        <v>64</v>
      </c>
      <c r="D279">
        <v>1582</v>
      </c>
    </row>
    <row r="280" spans="1:4" x14ac:dyDescent="0.3">
      <c r="A280" t="s">
        <v>1085</v>
      </c>
      <c r="B280" s="7">
        <v>224</v>
      </c>
      <c r="C280" s="7">
        <v>87</v>
      </c>
      <c r="D280">
        <v>4153</v>
      </c>
    </row>
    <row r="281" spans="1:4" x14ac:dyDescent="0.3">
      <c r="A281" t="s">
        <v>1086</v>
      </c>
      <c r="B281" s="7">
        <v>144</v>
      </c>
      <c r="C281" s="7">
        <v>65</v>
      </c>
      <c r="D281">
        <v>1072</v>
      </c>
    </row>
    <row r="282" spans="1:4" x14ac:dyDescent="0.3">
      <c r="A282" t="s">
        <v>1080</v>
      </c>
      <c r="B282" s="7">
        <v>173</v>
      </c>
      <c r="C282" s="7">
        <v>70</v>
      </c>
      <c r="D282">
        <v>1410</v>
      </c>
    </row>
    <row r="283" spans="1:4" x14ac:dyDescent="0.3">
      <c r="A283" t="s">
        <v>1081</v>
      </c>
      <c r="B283" s="7">
        <v>158</v>
      </c>
      <c r="C283" s="7">
        <v>78</v>
      </c>
      <c r="D283">
        <v>2040</v>
      </c>
    </row>
    <row r="284" spans="1:4" x14ac:dyDescent="0.3">
      <c r="A284" t="s">
        <v>1082</v>
      </c>
      <c r="B284" s="7">
        <v>190</v>
      </c>
      <c r="C284" s="7">
        <v>92</v>
      </c>
      <c r="D284">
        <v>1019</v>
      </c>
    </row>
    <row r="285" spans="1:4" x14ac:dyDescent="0.3">
      <c r="A285" t="s">
        <v>1083</v>
      </c>
      <c r="B285" s="7">
        <v>182</v>
      </c>
      <c r="C285" s="7">
        <v>80</v>
      </c>
      <c r="D285">
        <v>1841</v>
      </c>
    </row>
    <row r="286" spans="1:4" x14ac:dyDescent="0.3">
      <c r="A286" t="s">
        <v>1084</v>
      </c>
      <c r="B286" s="7">
        <v>209</v>
      </c>
      <c r="C286" s="7">
        <v>75</v>
      </c>
      <c r="D286">
        <v>1274</v>
      </c>
    </row>
    <row r="287" spans="1:4" x14ac:dyDescent="0.3">
      <c r="A287" t="s">
        <v>1085</v>
      </c>
      <c r="B287" s="7">
        <v>161</v>
      </c>
      <c r="C287" s="7">
        <v>65</v>
      </c>
      <c r="D287">
        <v>1400</v>
      </c>
    </row>
    <row r="288" spans="1:4" x14ac:dyDescent="0.3">
      <c r="A288" t="s">
        <v>1086</v>
      </c>
      <c r="B288" s="7">
        <v>122</v>
      </c>
      <c r="C288" s="7">
        <v>88</v>
      </c>
      <c r="D288">
        <v>2028</v>
      </c>
    </row>
    <row r="289" spans="1:4" x14ac:dyDescent="0.3">
      <c r="A289" t="s">
        <v>1080</v>
      </c>
      <c r="B289" s="7">
        <v>160</v>
      </c>
      <c r="C289" s="7">
        <v>91</v>
      </c>
      <c r="D289">
        <v>5000</v>
      </c>
    </row>
    <row r="290" spans="1:4" x14ac:dyDescent="0.3">
      <c r="A290" t="s">
        <v>1081</v>
      </c>
      <c r="B290" s="7">
        <v>184</v>
      </c>
      <c r="C290" s="7">
        <v>79</v>
      </c>
      <c r="D290">
        <v>1547</v>
      </c>
    </row>
    <row r="291" spans="1:4" x14ac:dyDescent="0.3">
      <c r="A291" t="s">
        <v>1082</v>
      </c>
      <c r="B291" s="7">
        <v>149</v>
      </c>
      <c r="C291" s="7">
        <v>86</v>
      </c>
      <c r="D291">
        <v>4967</v>
      </c>
    </row>
    <row r="292" spans="1:4" x14ac:dyDescent="0.3">
      <c r="A292" t="s">
        <v>1083</v>
      </c>
      <c r="B292" s="7">
        <v>160</v>
      </c>
      <c r="C292" s="7">
        <v>85</v>
      </c>
      <c r="D292">
        <v>2293</v>
      </c>
    </row>
    <row r="293" spans="1:4" x14ac:dyDescent="0.3">
      <c r="A293" t="s">
        <v>1084</v>
      </c>
      <c r="B293" s="7">
        <v>145</v>
      </c>
      <c r="C293" s="7">
        <v>95</v>
      </c>
      <c r="D293">
        <v>4324</v>
      </c>
    </row>
    <row r="294" spans="1:4" x14ac:dyDescent="0.3">
      <c r="A294" t="s">
        <v>1085</v>
      </c>
      <c r="B294" s="7">
        <v>142</v>
      </c>
      <c r="C294" s="7">
        <v>74</v>
      </c>
      <c r="D294">
        <v>1099</v>
      </c>
    </row>
    <row r="295" spans="1:4" x14ac:dyDescent="0.3">
      <c r="A295" t="s">
        <v>1086</v>
      </c>
      <c r="B295" s="7">
        <v>224</v>
      </c>
      <c r="C295" s="7">
        <v>93</v>
      </c>
      <c r="D295">
        <v>1845</v>
      </c>
    </row>
    <row r="296" spans="1:4" x14ac:dyDescent="0.3">
      <c r="A296" t="s">
        <v>1080</v>
      </c>
      <c r="B296" s="7">
        <v>173</v>
      </c>
      <c r="C296" s="7">
        <v>97</v>
      </c>
      <c r="D296">
        <v>3596</v>
      </c>
    </row>
    <row r="297" spans="1:4" x14ac:dyDescent="0.3">
      <c r="A297" t="s">
        <v>1081</v>
      </c>
      <c r="B297" s="7">
        <v>183</v>
      </c>
      <c r="C297" s="7">
        <v>86</v>
      </c>
      <c r="D297">
        <v>3900</v>
      </c>
    </row>
    <row r="298" spans="1:4" x14ac:dyDescent="0.3">
      <c r="A298" t="s">
        <v>1082</v>
      </c>
      <c r="B298" s="7">
        <v>212</v>
      </c>
      <c r="C298" s="7">
        <v>95</v>
      </c>
      <c r="D298">
        <v>4155</v>
      </c>
    </row>
    <row r="299" spans="1:4" x14ac:dyDescent="0.3">
      <c r="A299" t="s">
        <v>1083</v>
      </c>
      <c r="B299" s="7">
        <v>161</v>
      </c>
      <c r="C299" s="7">
        <v>83</v>
      </c>
      <c r="D299">
        <v>1247</v>
      </c>
    </row>
    <row r="300" spans="1:4" x14ac:dyDescent="0.3">
      <c r="A300" t="s">
        <v>1084</v>
      </c>
      <c r="B300" s="7">
        <v>95</v>
      </c>
      <c r="C300" s="7">
        <v>70</v>
      </c>
      <c r="D300">
        <v>1298</v>
      </c>
    </row>
    <row r="301" spans="1:4" x14ac:dyDescent="0.3">
      <c r="A301" t="s">
        <v>1085</v>
      </c>
      <c r="B301" s="7">
        <v>244</v>
      </c>
      <c r="C301" s="7">
        <v>103</v>
      </c>
      <c r="D301">
        <v>2984</v>
      </c>
    </row>
    <row r="302" spans="1:4" x14ac:dyDescent="0.3">
      <c r="A302" t="s">
        <v>1086</v>
      </c>
      <c r="B302" s="7">
        <v>126</v>
      </c>
      <c r="C302" s="7">
        <v>57</v>
      </c>
      <c r="D302">
        <v>2046</v>
      </c>
    </row>
    <row r="303" spans="1:4" x14ac:dyDescent="0.3">
      <c r="A303" t="s">
        <v>1080</v>
      </c>
      <c r="B303" s="7">
        <v>132</v>
      </c>
      <c r="C303" s="7">
        <v>90</v>
      </c>
      <c r="D303">
        <v>1183</v>
      </c>
    </row>
    <row r="304" spans="1:4" x14ac:dyDescent="0.3">
      <c r="A304" t="s">
        <v>1081</v>
      </c>
      <c r="B304" s="7">
        <v>162</v>
      </c>
      <c r="C304" s="7">
        <v>90</v>
      </c>
      <c r="D304">
        <v>3156</v>
      </c>
    </row>
    <row r="305" spans="1:4" x14ac:dyDescent="0.3">
      <c r="A305" t="s">
        <v>1082</v>
      </c>
      <c r="B305" s="7">
        <v>109</v>
      </c>
      <c r="C305" s="7">
        <v>81</v>
      </c>
      <c r="D305">
        <v>2355</v>
      </c>
    </row>
    <row r="306" spans="1:4" x14ac:dyDescent="0.3">
      <c r="A306" t="s">
        <v>1083</v>
      </c>
      <c r="B306" s="7">
        <v>152</v>
      </c>
      <c r="C306" s="7">
        <v>80</v>
      </c>
      <c r="D306">
        <v>3758</v>
      </c>
    </row>
    <row r="307" spans="1:4" x14ac:dyDescent="0.3">
      <c r="A307" t="s">
        <v>1084</v>
      </c>
      <c r="B307" s="7">
        <v>180</v>
      </c>
      <c r="C307" s="7">
        <v>65</v>
      </c>
      <c r="D307">
        <v>2313</v>
      </c>
    </row>
    <row r="308" spans="1:4" x14ac:dyDescent="0.3">
      <c r="A308" t="s">
        <v>1085</v>
      </c>
      <c r="B308" s="7">
        <v>128</v>
      </c>
      <c r="C308" s="7">
        <v>69</v>
      </c>
      <c r="D308">
        <v>3822</v>
      </c>
    </row>
    <row r="309" spans="1:4" x14ac:dyDescent="0.3">
      <c r="A309" t="s">
        <v>1086</v>
      </c>
      <c r="B309" s="7">
        <v>149</v>
      </c>
      <c r="C309" s="7">
        <v>69</v>
      </c>
      <c r="D309">
        <v>2750</v>
      </c>
    </row>
    <row r="310" spans="1:4" x14ac:dyDescent="0.3">
      <c r="A310" t="s">
        <v>1080</v>
      </c>
      <c r="B310" s="7">
        <v>257</v>
      </c>
      <c r="C310" s="7">
        <v>85</v>
      </c>
      <c r="D310">
        <v>1496</v>
      </c>
    </row>
    <row r="311" spans="1:4" x14ac:dyDescent="0.3">
      <c r="A311" t="s">
        <v>1081</v>
      </c>
      <c r="B311" s="7">
        <v>121</v>
      </c>
      <c r="C311" s="7">
        <v>67</v>
      </c>
      <c r="D311">
        <v>1896</v>
      </c>
    </row>
    <row r="312" spans="1:4" x14ac:dyDescent="0.3">
      <c r="A312" t="s">
        <v>1082</v>
      </c>
      <c r="B312" s="7">
        <v>188</v>
      </c>
      <c r="C312" s="7">
        <v>91</v>
      </c>
      <c r="D312">
        <v>2764</v>
      </c>
    </row>
    <row r="313" spans="1:4" x14ac:dyDescent="0.3">
      <c r="A313" t="s">
        <v>1083</v>
      </c>
      <c r="B313" s="7">
        <v>160</v>
      </c>
      <c r="C313" s="7">
        <v>96</v>
      </c>
      <c r="D313">
        <v>1826</v>
      </c>
    </row>
    <row r="314" spans="1:4" x14ac:dyDescent="0.3">
      <c r="A314" t="s">
        <v>1084</v>
      </c>
      <c r="B314" s="7">
        <v>182</v>
      </c>
      <c r="C314" s="7">
        <v>77</v>
      </c>
      <c r="D314">
        <v>3342</v>
      </c>
    </row>
    <row r="315" spans="1:4" x14ac:dyDescent="0.3">
      <c r="A315" t="s">
        <v>1085</v>
      </c>
      <c r="B315" s="7">
        <v>133</v>
      </c>
      <c r="C315" s="7">
        <v>66</v>
      </c>
      <c r="D315">
        <v>1961</v>
      </c>
    </row>
    <row r="316" spans="1:4" x14ac:dyDescent="0.3">
      <c r="A316" t="s">
        <v>1086</v>
      </c>
      <c r="B316" s="7">
        <v>173</v>
      </c>
      <c r="C316" s="7">
        <v>83</v>
      </c>
      <c r="D316">
        <v>2269</v>
      </c>
    </row>
    <row r="317" spans="1:4" x14ac:dyDescent="0.3">
      <c r="A317" t="s">
        <v>1080</v>
      </c>
      <c r="B317" s="7">
        <v>139</v>
      </c>
      <c r="C317" s="7">
        <v>91</v>
      </c>
      <c r="D317">
        <v>4078</v>
      </c>
    </row>
    <row r="318" spans="1:4" x14ac:dyDescent="0.3">
      <c r="A318" t="s">
        <v>1081</v>
      </c>
      <c r="B318" s="7">
        <v>101</v>
      </c>
      <c r="C318" s="7">
        <v>61</v>
      </c>
      <c r="D318">
        <v>3864</v>
      </c>
    </row>
    <row r="319" spans="1:4" x14ac:dyDescent="0.3">
      <c r="A319" t="s">
        <v>1082</v>
      </c>
      <c r="B319" s="7">
        <v>108</v>
      </c>
      <c r="C319" s="7">
        <v>76</v>
      </c>
      <c r="D319">
        <v>4277</v>
      </c>
    </row>
    <row r="320" spans="1:4" x14ac:dyDescent="0.3">
      <c r="A320" t="s">
        <v>1083</v>
      </c>
      <c r="B320" s="7">
        <v>150</v>
      </c>
      <c r="C320" s="7">
        <v>86</v>
      </c>
      <c r="D320">
        <v>3678</v>
      </c>
    </row>
    <row r="321" spans="1:4" x14ac:dyDescent="0.3">
      <c r="A321" t="s">
        <v>1084</v>
      </c>
      <c r="B321" s="7">
        <v>120</v>
      </c>
      <c r="C321" s="7">
        <v>80</v>
      </c>
      <c r="D321">
        <v>4414</v>
      </c>
    </row>
    <row r="322" spans="1:4" x14ac:dyDescent="0.3">
      <c r="A322" t="s">
        <v>1085</v>
      </c>
      <c r="B322" s="7">
        <v>142</v>
      </c>
      <c r="C322" s="7">
        <v>94</v>
      </c>
      <c r="D322">
        <v>1732</v>
      </c>
    </row>
    <row r="323" spans="1:4" x14ac:dyDescent="0.3">
      <c r="A323" t="s">
        <v>1086</v>
      </c>
      <c r="B323" s="7">
        <v>162</v>
      </c>
      <c r="C323" s="7">
        <v>92</v>
      </c>
      <c r="D323">
        <v>3139</v>
      </c>
    </row>
    <row r="324" spans="1:4" x14ac:dyDescent="0.3">
      <c r="A324" t="s">
        <v>1080</v>
      </c>
      <c r="B324" s="7">
        <v>155</v>
      </c>
      <c r="C324" s="7">
        <v>80</v>
      </c>
      <c r="D324">
        <v>3899</v>
      </c>
    </row>
    <row r="325" spans="1:4" x14ac:dyDescent="0.3">
      <c r="A325" t="s">
        <v>1081</v>
      </c>
      <c r="B325" s="7">
        <v>177</v>
      </c>
      <c r="C325" s="7">
        <v>88</v>
      </c>
      <c r="D325">
        <v>2321</v>
      </c>
    </row>
    <row r="326" spans="1:4" x14ac:dyDescent="0.3">
      <c r="A326" t="s">
        <v>1082</v>
      </c>
      <c r="B326" s="7">
        <v>152</v>
      </c>
      <c r="C326" s="7">
        <v>81</v>
      </c>
      <c r="D326">
        <v>2968</v>
      </c>
    </row>
    <row r="327" spans="1:4" x14ac:dyDescent="0.3">
      <c r="A327" t="s">
        <v>1083</v>
      </c>
      <c r="B327" s="7">
        <v>128</v>
      </c>
      <c r="C327" s="7">
        <v>79</v>
      </c>
      <c r="D327">
        <v>4807</v>
      </c>
    </row>
    <row r="328" spans="1:4" x14ac:dyDescent="0.3">
      <c r="A328" t="s">
        <v>1084</v>
      </c>
      <c r="B328" s="7">
        <v>166</v>
      </c>
      <c r="C328" s="7">
        <v>97</v>
      </c>
      <c r="D328">
        <v>4822</v>
      </c>
    </row>
    <row r="329" spans="1:4" x14ac:dyDescent="0.3">
      <c r="A329" t="s">
        <v>1085</v>
      </c>
      <c r="B329" s="7">
        <v>149</v>
      </c>
      <c r="C329" s="7">
        <v>75</v>
      </c>
      <c r="D329">
        <v>4637</v>
      </c>
    </row>
    <row r="330" spans="1:4" x14ac:dyDescent="0.3">
      <c r="A330" t="s">
        <v>1086</v>
      </c>
      <c r="B330" s="7">
        <v>211</v>
      </c>
      <c r="C330" s="7">
        <v>89</v>
      </c>
      <c r="D330">
        <v>2716</v>
      </c>
    </row>
    <row r="331" spans="1:4" x14ac:dyDescent="0.3">
      <c r="A331" t="s">
        <v>1080</v>
      </c>
      <c r="B331" s="7">
        <v>201</v>
      </c>
      <c r="C331" s="7">
        <v>95</v>
      </c>
      <c r="D331">
        <v>3124</v>
      </c>
    </row>
    <row r="332" spans="1:4" x14ac:dyDescent="0.3">
      <c r="A332" t="s">
        <v>1081</v>
      </c>
      <c r="B332" s="7">
        <v>129</v>
      </c>
      <c r="C332" s="7">
        <v>71</v>
      </c>
      <c r="D332">
        <v>1192</v>
      </c>
    </row>
    <row r="333" spans="1:4" x14ac:dyDescent="0.3">
      <c r="A333" t="s">
        <v>1082</v>
      </c>
      <c r="B333" s="7">
        <v>172</v>
      </c>
      <c r="C333" s="7">
        <v>91</v>
      </c>
      <c r="D333">
        <v>2150</v>
      </c>
    </row>
    <row r="334" spans="1:4" x14ac:dyDescent="0.3">
      <c r="A334" t="s">
        <v>1083</v>
      </c>
      <c r="B334" s="7">
        <v>107</v>
      </c>
      <c r="C334" s="7">
        <v>72</v>
      </c>
      <c r="D334">
        <v>2966</v>
      </c>
    </row>
    <row r="335" spans="1:4" x14ac:dyDescent="0.3">
      <c r="A335" t="s">
        <v>1084</v>
      </c>
      <c r="B335" s="7">
        <v>91</v>
      </c>
      <c r="C335" s="7">
        <v>71</v>
      </c>
      <c r="D335">
        <v>1952</v>
      </c>
    </row>
    <row r="336" spans="1:4" x14ac:dyDescent="0.3">
      <c r="A336" t="s">
        <v>1085</v>
      </c>
      <c r="B336" s="7">
        <v>154</v>
      </c>
      <c r="C336" s="7">
        <v>80</v>
      </c>
      <c r="D336">
        <v>2774</v>
      </c>
    </row>
    <row r="337" spans="1:4" x14ac:dyDescent="0.3">
      <c r="A337" t="s">
        <v>1086</v>
      </c>
      <c r="B337" s="7">
        <v>172</v>
      </c>
      <c r="C337" s="7">
        <v>94</v>
      </c>
      <c r="D337">
        <v>1901</v>
      </c>
    </row>
    <row r="338" spans="1:4" x14ac:dyDescent="0.3">
      <c r="A338" t="s">
        <v>1080</v>
      </c>
      <c r="B338" s="7">
        <v>149</v>
      </c>
      <c r="C338" s="7">
        <v>72</v>
      </c>
      <c r="D338">
        <v>3100</v>
      </c>
    </row>
    <row r="339" spans="1:4" x14ac:dyDescent="0.3">
      <c r="A339" t="s">
        <v>1081</v>
      </c>
      <c r="B339" s="7">
        <v>186</v>
      </c>
      <c r="C339" s="7">
        <v>81</v>
      </c>
      <c r="D339">
        <v>1644</v>
      </c>
    </row>
    <row r="340" spans="1:4" x14ac:dyDescent="0.3">
      <c r="A340" t="s">
        <v>1082</v>
      </c>
      <c r="B340" s="7">
        <v>154</v>
      </c>
      <c r="C340" s="7">
        <v>80</v>
      </c>
      <c r="D340">
        <v>1615</v>
      </c>
    </row>
    <row r="341" spans="1:4" x14ac:dyDescent="0.3">
      <c r="A341" t="s">
        <v>1083</v>
      </c>
      <c r="B341" s="7">
        <v>114</v>
      </c>
      <c r="C341" s="7">
        <v>74</v>
      </c>
      <c r="D341">
        <v>3448</v>
      </c>
    </row>
    <row r="342" spans="1:4" x14ac:dyDescent="0.3">
      <c r="A342" t="s">
        <v>1084</v>
      </c>
      <c r="B342" s="7">
        <v>95</v>
      </c>
      <c r="C342" s="7">
        <v>56</v>
      </c>
      <c r="D342">
        <v>4399</v>
      </c>
    </row>
    <row r="343" spans="1:4" x14ac:dyDescent="0.3">
      <c r="A343" t="s">
        <v>1085</v>
      </c>
      <c r="B343" s="7">
        <v>183</v>
      </c>
      <c r="C343" s="7">
        <v>79</v>
      </c>
      <c r="D343">
        <v>2126</v>
      </c>
    </row>
    <row r="344" spans="1:4" x14ac:dyDescent="0.3">
      <c r="A344" t="s">
        <v>1086</v>
      </c>
      <c r="B344" s="7">
        <v>191</v>
      </c>
      <c r="C344" s="7">
        <v>69</v>
      </c>
      <c r="D344">
        <v>3379</v>
      </c>
    </row>
    <row r="345" spans="1:4" x14ac:dyDescent="0.3">
      <c r="A345" t="s">
        <v>1080</v>
      </c>
      <c r="B345" s="7">
        <v>185</v>
      </c>
      <c r="C345" s="7">
        <v>96</v>
      </c>
      <c r="D345">
        <v>1729</v>
      </c>
    </row>
    <row r="346" spans="1:4" x14ac:dyDescent="0.3">
      <c r="A346" t="s">
        <v>1081</v>
      </c>
      <c r="B346" s="7">
        <v>109</v>
      </c>
      <c r="C346" s="7">
        <v>67</v>
      </c>
      <c r="D346">
        <v>4810</v>
      </c>
    </row>
    <row r="347" spans="1:4" x14ac:dyDescent="0.3">
      <c r="A347" t="s">
        <v>1082</v>
      </c>
      <c r="B347" s="7">
        <v>173</v>
      </c>
      <c r="C347" s="7">
        <v>89</v>
      </c>
      <c r="D347">
        <v>2414</v>
      </c>
    </row>
    <row r="348" spans="1:4" x14ac:dyDescent="0.3">
      <c r="A348" t="s">
        <v>1083</v>
      </c>
      <c r="B348" s="7">
        <v>163</v>
      </c>
      <c r="C348" s="7">
        <v>73</v>
      </c>
      <c r="D348">
        <v>3292</v>
      </c>
    </row>
    <row r="349" spans="1:4" x14ac:dyDescent="0.3">
      <c r="A349" t="s">
        <v>1084</v>
      </c>
      <c r="B349" s="7">
        <v>210</v>
      </c>
      <c r="C349" s="7">
        <v>96</v>
      </c>
      <c r="D349">
        <v>4820</v>
      </c>
    </row>
    <row r="350" spans="1:4" x14ac:dyDescent="0.3">
      <c r="A350" t="s">
        <v>1085</v>
      </c>
      <c r="B350" s="7">
        <v>117</v>
      </c>
      <c r="C350" s="7">
        <v>82</v>
      </c>
      <c r="D350">
        <v>3430</v>
      </c>
    </row>
    <row r="351" spans="1:4" x14ac:dyDescent="0.3">
      <c r="A351" t="s">
        <v>1086</v>
      </c>
      <c r="B351" s="7">
        <v>162</v>
      </c>
      <c r="C351" s="7">
        <v>90</v>
      </c>
      <c r="D351">
        <v>1391</v>
      </c>
    </row>
    <row r="352" spans="1:4" x14ac:dyDescent="0.3">
      <c r="A352" t="s">
        <v>1080</v>
      </c>
      <c r="B352" s="7">
        <v>169</v>
      </c>
      <c r="C352" s="7">
        <v>95</v>
      </c>
      <c r="D352">
        <v>2574</v>
      </c>
    </row>
    <row r="353" spans="1:4" x14ac:dyDescent="0.3">
      <c r="A353" t="s">
        <v>1081</v>
      </c>
      <c r="B353" s="7">
        <v>103</v>
      </c>
      <c r="C353" s="7">
        <v>63</v>
      </c>
      <c r="D353">
        <v>3973</v>
      </c>
    </row>
    <row r="354" spans="1:4" x14ac:dyDescent="0.3">
      <c r="A354" t="s">
        <v>1082</v>
      </c>
      <c r="B354" s="7">
        <v>121</v>
      </c>
      <c r="C354" s="7">
        <v>86</v>
      </c>
      <c r="D354">
        <v>2636</v>
      </c>
    </row>
    <row r="355" spans="1:4" x14ac:dyDescent="0.3">
      <c r="A355" t="s">
        <v>1083</v>
      </c>
      <c r="B355" s="7">
        <v>108</v>
      </c>
      <c r="C355" s="7">
        <v>77</v>
      </c>
      <c r="D355">
        <v>1496</v>
      </c>
    </row>
    <row r="356" spans="1:4" x14ac:dyDescent="0.3">
      <c r="A356" t="s">
        <v>1084</v>
      </c>
      <c r="B356" s="7">
        <v>148</v>
      </c>
      <c r="C356" s="7">
        <v>71</v>
      </c>
      <c r="D356">
        <v>2389</v>
      </c>
    </row>
    <row r="357" spans="1:4" x14ac:dyDescent="0.3">
      <c r="A357" t="s">
        <v>1085</v>
      </c>
      <c r="B357" s="7">
        <v>154</v>
      </c>
      <c r="C357" s="7">
        <v>79</v>
      </c>
      <c r="D357">
        <v>2758</v>
      </c>
    </row>
    <row r="358" spans="1:4" x14ac:dyDescent="0.3">
      <c r="A358" t="s">
        <v>1086</v>
      </c>
      <c r="B358" s="7">
        <v>155</v>
      </c>
      <c r="C358" s="7">
        <v>86</v>
      </c>
      <c r="D358">
        <v>2985</v>
      </c>
    </row>
    <row r="359" spans="1:4" x14ac:dyDescent="0.3">
      <c r="A359" t="s">
        <v>1080</v>
      </c>
      <c r="B359" s="7">
        <v>203</v>
      </c>
      <c r="C359" s="7">
        <v>90</v>
      </c>
      <c r="D359">
        <v>3978</v>
      </c>
    </row>
    <row r="360" spans="1:4" x14ac:dyDescent="0.3">
      <c r="A360" t="s">
        <v>1081</v>
      </c>
      <c r="B360" s="7">
        <v>153</v>
      </c>
      <c r="C360" s="7">
        <v>102</v>
      </c>
      <c r="D360">
        <v>3954</v>
      </c>
    </row>
    <row r="361" spans="1:4" x14ac:dyDescent="0.3">
      <c r="A361" t="s">
        <v>1082</v>
      </c>
      <c r="B361" s="7">
        <v>222</v>
      </c>
      <c r="C361" s="7">
        <v>97</v>
      </c>
      <c r="D361">
        <v>1596</v>
      </c>
    </row>
    <row r="362" spans="1:4" x14ac:dyDescent="0.3">
      <c r="A362" t="s">
        <v>1083</v>
      </c>
      <c r="B362" s="7">
        <v>121</v>
      </c>
      <c r="C362" s="7">
        <v>76</v>
      </c>
      <c r="D362">
        <v>4187</v>
      </c>
    </row>
    <row r="363" spans="1:4" x14ac:dyDescent="0.3">
      <c r="A363" t="s">
        <v>1084</v>
      </c>
      <c r="B363" s="7">
        <v>195</v>
      </c>
      <c r="C363" s="7">
        <v>94</v>
      </c>
      <c r="D363">
        <v>3050</v>
      </c>
    </row>
    <row r="364" spans="1:4" x14ac:dyDescent="0.3">
      <c r="A364" t="s">
        <v>1085</v>
      </c>
      <c r="B364" s="7">
        <v>146</v>
      </c>
      <c r="C364" s="7">
        <v>55</v>
      </c>
      <c r="D364">
        <v>1443</v>
      </c>
    </row>
    <row r="365" spans="1:4" x14ac:dyDescent="0.3">
      <c r="A365" t="s">
        <v>1086</v>
      </c>
      <c r="B365" s="7">
        <v>131</v>
      </c>
      <c r="C365" s="7">
        <v>72</v>
      </c>
      <c r="D365">
        <v>4539</v>
      </c>
    </row>
    <row r="366" spans="1:4" x14ac:dyDescent="0.3">
      <c r="A366" t="s">
        <v>1080</v>
      </c>
      <c r="B366" s="7">
        <v>170</v>
      </c>
      <c r="C366" s="7">
        <v>79</v>
      </c>
      <c r="D366">
        <v>1840</v>
      </c>
    </row>
    <row r="367" spans="1:4" x14ac:dyDescent="0.3">
      <c r="A367" t="s">
        <v>1081</v>
      </c>
      <c r="B367" s="7">
        <v>175</v>
      </c>
      <c r="C367" s="7">
        <v>90</v>
      </c>
      <c r="D367">
        <v>4040</v>
      </c>
    </row>
    <row r="368" spans="1:4" x14ac:dyDescent="0.3">
      <c r="A368" t="s">
        <v>1082</v>
      </c>
      <c r="B368" s="7">
        <v>165</v>
      </c>
      <c r="C368" s="7">
        <v>81</v>
      </c>
      <c r="D368">
        <v>2128</v>
      </c>
    </row>
    <row r="369" spans="1:4" x14ac:dyDescent="0.3">
      <c r="A369" t="s">
        <v>1083</v>
      </c>
      <c r="B369" s="7">
        <v>198</v>
      </c>
      <c r="C369" s="7">
        <v>73</v>
      </c>
      <c r="D369">
        <v>2989</v>
      </c>
    </row>
    <row r="370" spans="1:4" x14ac:dyDescent="0.3">
      <c r="A370" t="s">
        <v>1084</v>
      </c>
      <c r="B370" s="7">
        <v>214</v>
      </c>
      <c r="C370" s="7">
        <v>93</v>
      </c>
      <c r="D370">
        <v>4559</v>
      </c>
    </row>
    <row r="371" spans="1:4" x14ac:dyDescent="0.3">
      <c r="A371" t="s">
        <v>1085</v>
      </c>
      <c r="B371" s="7">
        <v>166</v>
      </c>
      <c r="C371" s="7">
        <v>64</v>
      </c>
      <c r="D371">
        <v>1894</v>
      </c>
    </row>
    <row r="372" spans="1:4" x14ac:dyDescent="0.3">
      <c r="A372" t="s">
        <v>1086</v>
      </c>
      <c r="B372" s="7">
        <v>136</v>
      </c>
      <c r="C372" s="7">
        <v>68</v>
      </c>
      <c r="D372">
        <v>2954</v>
      </c>
    </row>
    <row r="373" spans="1:4" x14ac:dyDescent="0.3">
      <c r="A373" t="s">
        <v>1080</v>
      </c>
      <c r="B373" s="7">
        <v>194</v>
      </c>
      <c r="C373" s="7">
        <v>98</v>
      </c>
      <c r="D373">
        <v>1278</v>
      </c>
    </row>
    <row r="374" spans="1:4" x14ac:dyDescent="0.3">
      <c r="A374" t="s">
        <v>1081</v>
      </c>
      <c r="B374" s="7">
        <v>149</v>
      </c>
      <c r="C374" s="7">
        <v>75</v>
      </c>
      <c r="D374">
        <v>1190</v>
      </c>
    </row>
    <row r="375" spans="1:4" x14ac:dyDescent="0.3">
      <c r="A375" t="s">
        <v>1082</v>
      </c>
      <c r="B375" s="7">
        <v>172</v>
      </c>
      <c r="C375" s="7">
        <v>97</v>
      </c>
      <c r="D375">
        <v>2559</v>
      </c>
    </row>
    <row r="376" spans="1:4" x14ac:dyDescent="0.3">
      <c r="A376" t="s">
        <v>1083</v>
      </c>
      <c r="B376" s="7">
        <v>149</v>
      </c>
      <c r="C376" s="7">
        <v>94</v>
      </c>
      <c r="D376">
        <v>4535</v>
      </c>
    </row>
    <row r="377" spans="1:4" x14ac:dyDescent="0.3">
      <c r="A377" t="s">
        <v>1084</v>
      </c>
      <c r="B377" s="7">
        <v>137</v>
      </c>
      <c r="C377" s="7">
        <v>61</v>
      </c>
      <c r="D377">
        <v>3097</v>
      </c>
    </row>
    <row r="378" spans="1:4" x14ac:dyDescent="0.3">
      <c r="A378" t="s">
        <v>1085</v>
      </c>
      <c r="B378" s="7">
        <v>139</v>
      </c>
      <c r="C378" s="7">
        <v>74</v>
      </c>
      <c r="D378">
        <v>2194</v>
      </c>
    </row>
    <row r="379" spans="1:4" x14ac:dyDescent="0.3">
      <c r="A379" t="s">
        <v>1086</v>
      </c>
      <c r="B379" s="7">
        <v>131</v>
      </c>
      <c r="C379" s="7">
        <v>66</v>
      </c>
      <c r="D379">
        <v>1801</v>
      </c>
    </row>
    <row r="380" spans="1:4" x14ac:dyDescent="0.3">
      <c r="A380" t="s">
        <v>1080</v>
      </c>
      <c r="B380" s="7">
        <v>116</v>
      </c>
      <c r="C380" s="7">
        <v>86</v>
      </c>
      <c r="D380">
        <v>3378</v>
      </c>
    </row>
    <row r="381" spans="1:4" x14ac:dyDescent="0.3">
      <c r="A381" t="s">
        <v>1081</v>
      </c>
      <c r="B381" s="7">
        <v>211</v>
      </c>
      <c r="C381" s="7">
        <v>85</v>
      </c>
      <c r="D381">
        <v>4722</v>
      </c>
    </row>
    <row r="382" spans="1:4" x14ac:dyDescent="0.3">
      <c r="A382" t="s">
        <v>1082</v>
      </c>
      <c r="B382" s="7">
        <v>202</v>
      </c>
      <c r="C382" s="7">
        <v>83</v>
      </c>
      <c r="D382">
        <v>1982</v>
      </c>
    </row>
    <row r="383" spans="1:4" x14ac:dyDescent="0.3">
      <c r="A383" t="s">
        <v>1083</v>
      </c>
      <c r="B383" s="7">
        <v>159</v>
      </c>
      <c r="C383" s="7">
        <v>88</v>
      </c>
      <c r="D383">
        <v>4404</v>
      </c>
    </row>
    <row r="384" spans="1:4" x14ac:dyDescent="0.3">
      <c r="A384" t="s">
        <v>1084</v>
      </c>
      <c r="B384" s="7">
        <v>103</v>
      </c>
      <c r="C384" s="7">
        <v>94</v>
      </c>
      <c r="D384">
        <v>4181</v>
      </c>
    </row>
    <row r="385" spans="1:4" x14ac:dyDescent="0.3">
      <c r="A385" t="s">
        <v>1085</v>
      </c>
      <c r="B385" s="7">
        <v>137</v>
      </c>
      <c r="C385" s="7">
        <v>69</v>
      </c>
      <c r="D385">
        <v>4578</v>
      </c>
    </row>
    <row r="386" spans="1:4" x14ac:dyDescent="0.3">
      <c r="A386" t="s">
        <v>1086</v>
      </c>
      <c r="B386" s="7">
        <v>200</v>
      </c>
      <c r="C386" s="7">
        <v>93</v>
      </c>
      <c r="D386">
        <v>3714</v>
      </c>
    </row>
    <row r="387" spans="1:4" x14ac:dyDescent="0.3">
      <c r="A387" t="s">
        <v>1080</v>
      </c>
      <c r="B387" s="7">
        <v>163</v>
      </c>
      <c r="C387" s="7">
        <v>88</v>
      </c>
      <c r="D387">
        <v>3943</v>
      </c>
    </row>
    <row r="388" spans="1:4" x14ac:dyDescent="0.3">
      <c r="A388" t="s">
        <v>1081</v>
      </c>
      <c r="B388" s="7">
        <v>187</v>
      </c>
      <c r="C388" s="7">
        <v>89</v>
      </c>
      <c r="D388">
        <v>2921</v>
      </c>
    </row>
    <row r="389" spans="1:4" x14ac:dyDescent="0.3">
      <c r="A389" t="s">
        <v>1082</v>
      </c>
      <c r="B389" s="7">
        <v>165</v>
      </c>
      <c r="C389" s="7">
        <v>69</v>
      </c>
      <c r="D389">
        <v>1875</v>
      </c>
    </row>
    <row r="390" spans="1:4" x14ac:dyDescent="0.3">
      <c r="A390" t="s">
        <v>1083</v>
      </c>
      <c r="B390" s="7">
        <v>158</v>
      </c>
      <c r="C390" s="7">
        <v>81</v>
      </c>
      <c r="D390">
        <v>3381</v>
      </c>
    </row>
    <row r="391" spans="1:4" x14ac:dyDescent="0.3">
      <c r="A391" t="s">
        <v>1084</v>
      </c>
      <c r="B391" s="7">
        <v>245</v>
      </c>
      <c r="C391" s="7">
        <v>95</v>
      </c>
      <c r="D391">
        <v>3881</v>
      </c>
    </row>
    <row r="392" spans="1:4" x14ac:dyDescent="0.3">
      <c r="A392" t="s">
        <v>1085</v>
      </c>
      <c r="B392" s="7">
        <v>148</v>
      </c>
      <c r="C392" s="7">
        <v>51</v>
      </c>
      <c r="D392">
        <v>4925</v>
      </c>
    </row>
    <row r="393" spans="1:4" x14ac:dyDescent="0.3">
      <c r="A393" t="s">
        <v>1086</v>
      </c>
      <c r="B393" s="7">
        <v>95</v>
      </c>
      <c r="C393" s="7">
        <v>62</v>
      </c>
      <c r="D393">
        <v>4673</v>
      </c>
    </row>
    <row r="394" spans="1:4" x14ac:dyDescent="0.3">
      <c r="A394" t="s">
        <v>1080</v>
      </c>
      <c r="B394" s="7">
        <v>130</v>
      </c>
      <c r="C394" s="7">
        <v>74</v>
      </c>
      <c r="D394">
        <v>3696</v>
      </c>
    </row>
    <row r="395" spans="1:4" x14ac:dyDescent="0.3">
      <c r="A395" t="s">
        <v>1081</v>
      </c>
      <c r="B395" s="7">
        <v>165</v>
      </c>
      <c r="C395" s="7">
        <v>92</v>
      </c>
      <c r="D395">
        <v>2882</v>
      </c>
    </row>
    <row r="396" spans="1:4" x14ac:dyDescent="0.3">
      <c r="A396" t="s">
        <v>1082</v>
      </c>
      <c r="B396" s="7">
        <v>186</v>
      </c>
      <c r="C396" s="7">
        <v>96</v>
      </c>
      <c r="D396">
        <v>2330</v>
      </c>
    </row>
    <row r="397" spans="1:4" x14ac:dyDescent="0.3">
      <c r="A397" t="s">
        <v>1083</v>
      </c>
      <c r="B397" s="7">
        <v>146</v>
      </c>
      <c r="C397" s="7">
        <v>76</v>
      </c>
      <c r="D397">
        <v>2475</v>
      </c>
    </row>
    <row r="398" spans="1:4" x14ac:dyDescent="0.3">
      <c r="A398" t="s">
        <v>1084</v>
      </c>
      <c r="B398" s="7">
        <v>188</v>
      </c>
      <c r="C398" s="7">
        <v>71</v>
      </c>
      <c r="D398">
        <v>3217</v>
      </c>
    </row>
    <row r="399" spans="1:4" x14ac:dyDescent="0.3">
      <c r="A399" t="s">
        <v>1085</v>
      </c>
      <c r="B399" s="7">
        <v>159</v>
      </c>
      <c r="C399" s="7">
        <v>74</v>
      </c>
      <c r="D399">
        <v>1730</v>
      </c>
    </row>
    <row r="400" spans="1:4" x14ac:dyDescent="0.3">
      <c r="A400" t="s">
        <v>1086</v>
      </c>
      <c r="B400" s="7">
        <v>151</v>
      </c>
      <c r="C400" s="7">
        <v>66</v>
      </c>
      <c r="D400">
        <v>4302</v>
      </c>
    </row>
    <row r="401" spans="1:4" x14ac:dyDescent="0.3">
      <c r="A401" t="s">
        <v>1080</v>
      </c>
      <c r="B401" s="7">
        <v>171</v>
      </c>
      <c r="C401" s="7">
        <v>92</v>
      </c>
      <c r="D401">
        <v>2634</v>
      </c>
    </row>
    <row r="402" spans="1:4" x14ac:dyDescent="0.3">
      <c r="A402" t="s">
        <v>1081</v>
      </c>
      <c r="B402" s="7">
        <v>157</v>
      </c>
      <c r="C402" s="7">
        <v>74</v>
      </c>
      <c r="D402">
        <v>1615</v>
      </c>
    </row>
    <row r="403" spans="1:4" x14ac:dyDescent="0.3">
      <c r="A403" t="s">
        <v>1082</v>
      </c>
      <c r="B403" s="7">
        <v>161</v>
      </c>
      <c r="C403" s="7">
        <v>94</v>
      </c>
      <c r="D403">
        <v>1971</v>
      </c>
    </row>
    <row r="404" spans="1:4" x14ac:dyDescent="0.3">
      <c r="A404" t="s">
        <v>1083</v>
      </c>
      <c r="B404" s="7">
        <v>112</v>
      </c>
      <c r="C404" s="7">
        <v>86</v>
      </c>
      <c r="D404">
        <v>1033</v>
      </c>
    </row>
    <row r="405" spans="1:4" x14ac:dyDescent="0.3">
      <c r="A405" t="s">
        <v>1084</v>
      </c>
      <c r="B405" s="7">
        <v>212</v>
      </c>
      <c r="C405" s="7">
        <v>85</v>
      </c>
      <c r="D405">
        <v>4229</v>
      </c>
    </row>
    <row r="406" spans="1:4" x14ac:dyDescent="0.3">
      <c r="A406" t="s">
        <v>1085</v>
      </c>
      <c r="B406" s="7">
        <v>181</v>
      </c>
      <c r="C406" s="7">
        <v>96</v>
      </c>
      <c r="D406">
        <v>3862</v>
      </c>
    </row>
    <row r="407" spans="1:4" x14ac:dyDescent="0.3">
      <c r="A407" t="s">
        <v>1086</v>
      </c>
      <c r="B407" s="7">
        <v>130</v>
      </c>
      <c r="C407" s="7">
        <v>81</v>
      </c>
      <c r="D407">
        <v>2799</v>
      </c>
    </row>
    <row r="408" spans="1:4" x14ac:dyDescent="0.3">
      <c r="A408" t="s">
        <v>1080</v>
      </c>
      <c r="B408" s="7">
        <v>125</v>
      </c>
      <c r="C408" s="7">
        <v>97</v>
      </c>
      <c r="D408">
        <v>1423</v>
      </c>
    </row>
    <row r="409" spans="1:4" x14ac:dyDescent="0.3">
      <c r="A409" t="s">
        <v>1081</v>
      </c>
      <c r="B409" s="7">
        <v>172</v>
      </c>
      <c r="C409" s="7">
        <v>66</v>
      </c>
      <c r="D409">
        <v>2906</v>
      </c>
    </row>
    <row r="410" spans="1:4" x14ac:dyDescent="0.3">
      <c r="A410" t="s">
        <v>1082</v>
      </c>
      <c r="B410" s="7">
        <v>155</v>
      </c>
      <c r="C410" s="7">
        <v>90</v>
      </c>
      <c r="D410">
        <v>1128</v>
      </c>
    </row>
    <row r="411" spans="1:4" x14ac:dyDescent="0.3">
      <c r="A411" t="s">
        <v>1083</v>
      </c>
      <c r="B411" s="7">
        <v>176</v>
      </c>
      <c r="C411" s="7">
        <v>91</v>
      </c>
      <c r="D411">
        <v>2535</v>
      </c>
    </row>
    <row r="412" spans="1:4" x14ac:dyDescent="0.3">
      <c r="A412" t="s">
        <v>1084</v>
      </c>
      <c r="B412" s="7">
        <v>161</v>
      </c>
      <c r="C412" s="7">
        <v>86</v>
      </c>
      <c r="D412">
        <v>3914</v>
      </c>
    </row>
    <row r="413" spans="1:4" x14ac:dyDescent="0.3">
      <c r="A413" t="s">
        <v>1085</v>
      </c>
      <c r="B413" s="7">
        <v>148</v>
      </c>
      <c r="C413" s="7">
        <v>63</v>
      </c>
      <c r="D413">
        <v>4628</v>
      </c>
    </row>
    <row r="414" spans="1:4" x14ac:dyDescent="0.3">
      <c r="A414" t="s">
        <v>1086</v>
      </c>
      <c r="B414" s="7">
        <v>164</v>
      </c>
      <c r="C414" s="7">
        <v>78</v>
      </c>
      <c r="D414">
        <v>2551</v>
      </c>
    </row>
    <row r="415" spans="1:4" x14ac:dyDescent="0.3">
      <c r="A415" t="s">
        <v>1080</v>
      </c>
      <c r="B415" s="7">
        <v>185</v>
      </c>
      <c r="C415" s="7">
        <v>74</v>
      </c>
      <c r="D415">
        <v>2885</v>
      </c>
    </row>
    <row r="416" spans="1:4" x14ac:dyDescent="0.3">
      <c r="A416" t="s">
        <v>1081</v>
      </c>
      <c r="B416" s="7">
        <v>107</v>
      </c>
      <c r="C416" s="7">
        <v>76</v>
      </c>
      <c r="D416">
        <v>2163</v>
      </c>
    </row>
    <row r="417" spans="1:4" x14ac:dyDescent="0.3">
      <c r="A417" t="s">
        <v>1082</v>
      </c>
      <c r="B417" s="7">
        <v>176</v>
      </c>
      <c r="C417" s="7">
        <v>93</v>
      </c>
      <c r="D417">
        <v>3141</v>
      </c>
    </row>
    <row r="418" spans="1:4" x14ac:dyDescent="0.3">
      <c r="A418" t="s">
        <v>1083</v>
      </c>
      <c r="B418" s="7">
        <v>178</v>
      </c>
      <c r="C418" s="7">
        <v>97</v>
      </c>
      <c r="D418">
        <v>3537</v>
      </c>
    </row>
    <row r="419" spans="1:4" x14ac:dyDescent="0.3">
      <c r="A419" t="s">
        <v>1084</v>
      </c>
      <c r="B419" s="7">
        <v>140</v>
      </c>
      <c r="C419" s="7">
        <v>73</v>
      </c>
      <c r="D419">
        <v>1849</v>
      </c>
    </row>
    <row r="420" spans="1:4" x14ac:dyDescent="0.3">
      <c r="A420" t="s">
        <v>1085</v>
      </c>
      <c r="B420" s="7">
        <v>138</v>
      </c>
      <c r="C420" s="7">
        <v>92</v>
      </c>
      <c r="D420">
        <v>1003</v>
      </c>
    </row>
    <row r="421" spans="1:4" x14ac:dyDescent="0.3">
      <c r="A421" t="s">
        <v>1086</v>
      </c>
      <c r="B421" s="7">
        <v>144</v>
      </c>
      <c r="C421" s="7">
        <v>85</v>
      </c>
      <c r="D421">
        <v>1795</v>
      </c>
    </row>
    <row r="422" spans="1:4" x14ac:dyDescent="0.3">
      <c r="A422" t="s">
        <v>1080</v>
      </c>
      <c r="B422" s="7">
        <v>163</v>
      </c>
      <c r="C422" s="7">
        <v>70</v>
      </c>
      <c r="D422">
        <v>2534</v>
      </c>
    </row>
    <row r="423" spans="1:4" x14ac:dyDescent="0.3">
      <c r="A423" t="s">
        <v>1081</v>
      </c>
      <c r="B423" s="7">
        <v>122</v>
      </c>
      <c r="C423" s="7">
        <v>77</v>
      </c>
      <c r="D423">
        <v>2088</v>
      </c>
    </row>
    <row r="424" spans="1:4" x14ac:dyDescent="0.3">
      <c r="A424" t="s">
        <v>1082</v>
      </c>
      <c r="B424" s="7">
        <v>157</v>
      </c>
      <c r="C424" s="7">
        <v>73</v>
      </c>
      <c r="D424">
        <v>4557</v>
      </c>
    </row>
    <row r="425" spans="1:4" x14ac:dyDescent="0.3">
      <c r="A425" t="s">
        <v>1083</v>
      </c>
      <c r="B425" s="7">
        <v>146</v>
      </c>
      <c r="C425" s="7">
        <v>88</v>
      </c>
      <c r="D425">
        <v>1151</v>
      </c>
    </row>
    <row r="426" spans="1:4" x14ac:dyDescent="0.3">
      <c r="A426" t="s">
        <v>1084</v>
      </c>
      <c r="B426" s="7">
        <v>117</v>
      </c>
      <c r="C426" s="7">
        <v>77</v>
      </c>
      <c r="D426">
        <v>2581</v>
      </c>
    </row>
    <row r="427" spans="1:4" x14ac:dyDescent="0.3">
      <c r="A427" t="s">
        <v>1085</v>
      </c>
      <c r="B427" s="7">
        <v>95</v>
      </c>
      <c r="C427" s="7">
        <v>89</v>
      </c>
      <c r="D427">
        <v>1189</v>
      </c>
    </row>
    <row r="428" spans="1:4" x14ac:dyDescent="0.3">
      <c r="A428" t="s">
        <v>1086</v>
      </c>
      <c r="B428" s="7">
        <v>109</v>
      </c>
      <c r="C428" s="7">
        <v>77</v>
      </c>
      <c r="D428">
        <v>3107</v>
      </c>
    </row>
    <row r="429" spans="1:4" x14ac:dyDescent="0.3">
      <c r="A429" t="s">
        <v>1080</v>
      </c>
      <c r="B429" s="7">
        <v>156</v>
      </c>
      <c r="C429" s="7">
        <v>88</v>
      </c>
      <c r="D429">
        <v>4181</v>
      </c>
    </row>
    <row r="430" spans="1:4" x14ac:dyDescent="0.3">
      <c r="A430" t="s">
        <v>1081</v>
      </c>
      <c r="B430" s="7">
        <v>155</v>
      </c>
      <c r="C430" s="7">
        <v>73</v>
      </c>
      <c r="D430">
        <v>1999</v>
      </c>
    </row>
    <row r="431" spans="1:4" x14ac:dyDescent="0.3">
      <c r="A431" t="s">
        <v>1082</v>
      </c>
      <c r="B431" s="7">
        <v>142</v>
      </c>
      <c r="C431" s="7">
        <v>85</v>
      </c>
      <c r="D431">
        <v>3763</v>
      </c>
    </row>
    <row r="432" spans="1:4" x14ac:dyDescent="0.3">
      <c r="A432" t="s">
        <v>1083</v>
      </c>
      <c r="B432" s="7">
        <v>128</v>
      </c>
      <c r="C432" s="7">
        <v>70</v>
      </c>
      <c r="D432">
        <v>1034</v>
      </c>
    </row>
    <row r="433" spans="1:4" x14ac:dyDescent="0.3">
      <c r="A433" t="s">
        <v>1084</v>
      </c>
      <c r="B433" s="7">
        <v>125</v>
      </c>
      <c r="C433" s="7">
        <v>79</v>
      </c>
      <c r="D433">
        <v>4191</v>
      </c>
    </row>
    <row r="434" spans="1:4" x14ac:dyDescent="0.3">
      <c r="A434" t="s">
        <v>1085</v>
      </c>
      <c r="B434" s="7">
        <v>136</v>
      </c>
      <c r="C434" s="7">
        <v>87</v>
      </c>
      <c r="D434">
        <v>4457</v>
      </c>
    </row>
    <row r="435" spans="1:4" x14ac:dyDescent="0.3">
      <c r="A435" t="s">
        <v>1086</v>
      </c>
      <c r="B435" s="7">
        <v>186</v>
      </c>
      <c r="C435" s="7">
        <v>66</v>
      </c>
      <c r="D435">
        <v>1759</v>
      </c>
    </row>
    <row r="436" spans="1:4" x14ac:dyDescent="0.3">
      <c r="A436" t="s">
        <v>1080</v>
      </c>
      <c r="B436" s="7">
        <v>123</v>
      </c>
      <c r="C436" s="7">
        <v>79</v>
      </c>
      <c r="D436">
        <v>2093</v>
      </c>
    </row>
    <row r="437" spans="1:4" x14ac:dyDescent="0.3">
      <c r="A437" t="s">
        <v>1081</v>
      </c>
      <c r="B437" s="7">
        <v>118</v>
      </c>
      <c r="C437" s="7">
        <v>64</v>
      </c>
      <c r="D437">
        <v>1668</v>
      </c>
    </row>
    <row r="438" spans="1:4" x14ac:dyDescent="0.3">
      <c r="A438" t="s">
        <v>1082</v>
      </c>
      <c r="B438" s="7">
        <v>150</v>
      </c>
      <c r="C438" s="7">
        <v>82</v>
      </c>
      <c r="D438">
        <v>3978</v>
      </c>
    </row>
    <row r="439" spans="1:4" x14ac:dyDescent="0.3">
      <c r="A439" t="s">
        <v>1083</v>
      </c>
      <c r="B439" s="7">
        <v>211</v>
      </c>
      <c r="C439" s="7">
        <v>96</v>
      </c>
      <c r="D439">
        <v>4612</v>
      </c>
    </row>
    <row r="440" spans="1:4" x14ac:dyDescent="0.3">
      <c r="A440" t="s">
        <v>1084</v>
      </c>
      <c r="B440" s="7">
        <v>131</v>
      </c>
      <c r="C440" s="7">
        <v>76</v>
      </c>
      <c r="D440">
        <v>3487</v>
      </c>
    </row>
    <row r="441" spans="1:4" x14ac:dyDescent="0.3">
      <c r="A441" t="s">
        <v>1085</v>
      </c>
      <c r="B441" s="7">
        <v>177</v>
      </c>
      <c r="C441" s="7">
        <v>83</v>
      </c>
      <c r="D441">
        <v>2544</v>
      </c>
    </row>
    <row r="442" spans="1:4" x14ac:dyDescent="0.3">
      <c r="A442" t="s">
        <v>1086</v>
      </c>
      <c r="B442" s="7">
        <v>111</v>
      </c>
      <c r="C442" s="7">
        <v>67</v>
      </c>
      <c r="D442">
        <v>2324</v>
      </c>
    </row>
    <row r="443" spans="1:4" x14ac:dyDescent="0.3">
      <c r="A443" t="s">
        <v>1080</v>
      </c>
      <c r="B443" s="7">
        <v>105</v>
      </c>
      <c r="C443" s="7">
        <v>90</v>
      </c>
      <c r="D443">
        <v>2498</v>
      </c>
    </row>
    <row r="444" spans="1:4" x14ac:dyDescent="0.3">
      <c r="A444" t="s">
        <v>1081</v>
      </c>
      <c r="B444" s="7">
        <v>155</v>
      </c>
      <c r="C444" s="7">
        <v>98</v>
      </c>
      <c r="D444">
        <v>1083</v>
      </c>
    </row>
    <row r="445" spans="1:4" x14ac:dyDescent="0.3">
      <c r="A445" t="s">
        <v>1082</v>
      </c>
      <c r="B445" s="7">
        <v>152</v>
      </c>
      <c r="C445" s="7">
        <v>96</v>
      </c>
      <c r="D445">
        <v>1001</v>
      </c>
    </row>
    <row r="446" spans="1:4" x14ac:dyDescent="0.3">
      <c r="A446" t="s">
        <v>1083</v>
      </c>
      <c r="B446" s="7">
        <v>123</v>
      </c>
      <c r="C446" s="7">
        <v>71</v>
      </c>
      <c r="D446">
        <v>4967</v>
      </c>
    </row>
    <row r="447" spans="1:4" x14ac:dyDescent="0.3">
      <c r="A447" t="s">
        <v>1084</v>
      </c>
      <c r="B447" s="7">
        <v>155</v>
      </c>
      <c r="C447" s="7">
        <v>90</v>
      </c>
      <c r="D447">
        <v>1862</v>
      </c>
    </row>
    <row r="448" spans="1:4" x14ac:dyDescent="0.3">
      <c r="A448" t="s">
        <v>1085</v>
      </c>
      <c r="B448" s="7">
        <v>132</v>
      </c>
      <c r="C448" s="7">
        <v>88</v>
      </c>
      <c r="D448">
        <v>1719</v>
      </c>
    </row>
    <row r="449" spans="1:4" x14ac:dyDescent="0.3">
      <c r="A449" t="s">
        <v>1086</v>
      </c>
      <c r="B449" s="7">
        <v>125</v>
      </c>
      <c r="C449" s="7">
        <v>73</v>
      </c>
      <c r="D449">
        <v>3634</v>
      </c>
    </row>
    <row r="450" spans="1:4" x14ac:dyDescent="0.3">
      <c r="A450" t="s">
        <v>1080</v>
      </c>
      <c r="B450" s="7">
        <v>147</v>
      </c>
      <c r="C450" s="7">
        <v>84</v>
      </c>
      <c r="D450">
        <v>1716</v>
      </c>
    </row>
    <row r="451" spans="1:4" x14ac:dyDescent="0.3">
      <c r="A451" t="s">
        <v>1081</v>
      </c>
      <c r="B451" s="7">
        <v>134</v>
      </c>
      <c r="C451" s="7">
        <v>94</v>
      </c>
      <c r="D451">
        <v>1215</v>
      </c>
    </row>
    <row r="452" spans="1:4" x14ac:dyDescent="0.3">
      <c r="A452" t="s">
        <v>1082</v>
      </c>
      <c r="B452" s="7">
        <v>154</v>
      </c>
      <c r="C452" s="7">
        <v>79</v>
      </c>
      <c r="D452">
        <v>3958</v>
      </c>
    </row>
    <row r="453" spans="1:4" x14ac:dyDescent="0.3">
      <c r="A453" t="s">
        <v>1083</v>
      </c>
      <c r="B453" s="7">
        <v>167</v>
      </c>
      <c r="C453" s="7">
        <v>80</v>
      </c>
      <c r="D453">
        <v>4588</v>
      </c>
    </row>
    <row r="454" spans="1:4" x14ac:dyDescent="0.3">
      <c r="A454" t="s">
        <v>1084</v>
      </c>
      <c r="B454" s="7">
        <v>120</v>
      </c>
      <c r="C454" s="7">
        <v>71</v>
      </c>
      <c r="D454">
        <v>2166</v>
      </c>
    </row>
    <row r="455" spans="1:4" x14ac:dyDescent="0.3">
      <c r="A455" t="s">
        <v>1085</v>
      </c>
      <c r="B455" s="7">
        <v>100</v>
      </c>
      <c r="C455" s="7">
        <v>67</v>
      </c>
      <c r="D455">
        <v>3175</v>
      </c>
    </row>
    <row r="456" spans="1:4" x14ac:dyDescent="0.3">
      <c r="A456" t="s">
        <v>1086</v>
      </c>
      <c r="B456" s="7">
        <v>230</v>
      </c>
      <c r="C456" s="7">
        <v>86</v>
      </c>
      <c r="D456">
        <v>1596</v>
      </c>
    </row>
    <row r="457" spans="1:4" x14ac:dyDescent="0.3">
      <c r="A457" t="s">
        <v>1080</v>
      </c>
      <c r="B457" s="7">
        <v>146</v>
      </c>
      <c r="C457" s="7">
        <v>68</v>
      </c>
      <c r="D457">
        <v>2500</v>
      </c>
    </row>
    <row r="458" spans="1:4" x14ac:dyDescent="0.3">
      <c r="A458" t="s">
        <v>1081</v>
      </c>
      <c r="B458" s="7">
        <v>141</v>
      </c>
      <c r="C458" s="7">
        <v>81</v>
      </c>
      <c r="D458">
        <v>2358</v>
      </c>
    </row>
    <row r="459" spans="1:4" x14ac:dyDescent="0.3">
      <c r="A459" t="s">
        <v>1082</v>
      </c>
      <c r="B459" s="7">
        <v>140</v>
      </c>
      <c r="C459" s="7">
        <v>98</v>
      </c>
      <c r="D459">
        <v>1523</v>
      </c>
    </row>
    <row r="460" spans="1:4" x14ac:dyDescent="0.3">
      <c r="A460" t="s">
        <v>1083</v>
      </c>
      <c r="B460" s="7">
        <v>186</v>
      </c>
      <c r="C460" s="7">
        <v>68</v>
      </c>
      <c r="D460">
        <v>1547</v>
      </c>
    </row>
    <row r="461" spans="1:4" x14ac:dyDescent="0.3">
      <c r="A461" t="s">
        <v>1084</v>
      </c>
      <c r="B461" s="7">
        <v>177</v>
      </c>
      <c r="C461" s="7">
        <v>90</v>
      </c>
      <c r="D461">
        <v>4566</v>
      </c>
    </row>
    <row r="462" spans="1:4" x14ac:dyDescent="0.3">
      <c r="A462" t="s">
        <v>1085</v>
      </c>
      <c r="B462" s="7">
        <v>145</v>
      </c>
      <c r="C462" s="7">
        <v>68</v>
      </c>
      <c r="D462">
        <v>4034</v>
      </c>
    </row>
    <row r="463" spans="1:4" x14ac:dyDescent="0.3">
      <c r="A463" t="s">
        <v>1086</v>
      </c>
      <c r="B463" s="7">
        <v>156</v>
      </c>
      <c r="C463" s="7">
        <v>83</v>
      </c>
      <c r="D463">
        <v>2691</v>
      </c>
    </row>
    <row r="464" spans="1:4" x14ac:dyDescent="0.3">
      <c r="A464" t="s">
        <v>1080</v>
      </c>
      <c r="B464" s="7">
        <v>130</v>
      </c>
      <c r="C464" s="7">
        <v>63</v>
      </c>
      <c r="D464">
        <v>4005</v>
      </c>
    </row>
    <row r="465" spans="1:4" x14ac:dyDescent="0.3">
      <c r="A465" t="s">
        <v>1081</v>
      </c>
      <c r="B465" s="7">
        <v>139</v>
      </c>
      <c r="C465" s="7">
        <v>95</v>
      </c>
      <c r="D465">
        <v>3016</v>
      </c>
    </row>
    <row r="466" spans="1:4" x14ac:dyDescent="0.3">
      <c r="A466" t="s">
        <v>1082</v>
      </c>
      <c r="B466" s="7">
        <v>136</v>
      </c>
      <c r="C466" s="7">
        <v>76</v>
      </c>
      <c r="D466">
        <v>4102</v>
      </c>
    </row>
    <row r="467" spans="1:4" x14ac:dyDescent="0.3">
      <c r="A467" t="s">
        <v>1083</v>
      </c>
      <c r="B467" s="7">
        <v>232</v>
      </c>
      <c r="C467" s="7">
        <v>93</v>
      </c>
      <c r="D467">
        <v>2973</v>
      </c>
    </row>
    <row r="468" spans="1:4" x14ac:dyDescent="0.3">
      <c r="A468" t="s">
        <v>1084</v>
      </c>
      <c r="B468" s="7">
        <v>167</v>
      </c>
      <c r="C468" s="7">
        <v>64</v>
      </c>
      <c r="D468">
        <v>1891</v>
      </c>
    </row>
    <row r="469" spans="1:4" x14ac:dyDescent="0.3">
      <c r="A469" t="s">
        <v>1085</v>
      </c>
      <c r="B469" s="7">
        <v>217</v>
      </c>
      <c r="C469" s="7">
        <v>81</v>
      </c>
      <c r="D469">
        <v>1307</v>
      </c>
    </row>
    <row r="470" spans="1:4" x14ac:dyDescent="0.3">
      <c r="A470" t="s">
        <v>1086</v>
      </c>
      <c r="B470" s="7">
        <v>171</v>
      </c>
      <c r="C470" s="7">
        <v>97</v>
      </c>
      <c r="D470">
        <v>3379</v>
      </c>
    </row>
    <row r="471" spans="1:4" x14ac:dyDescent="0.3">
      <c r="A471" t="s">
        <v>1080</v>
      </c>
      <c r="B471" s="7">
        <v>148</v>
      </c>
      <c r="C471" s="7">
        <v>74</v>
      </c>
      <c r="D471">
        <v>3611</v>
      </c>
    </row>
    <row r="472" spans="1:4" x14ac:dyDescent="0.3">
      <c r="A472" t="s">
        <v>1081</v>
      </c>
      <c r="B472" s="7">
        <v>137</v>
      </c>
      <c r="C472" s="7">
        <v>100</v>
      </c>
      <c r="D472">
        <v>2165</v>
      </c>
    </row>
    <row r="473" spans="1:4" x14ac:dyDescent="0.3">
      <c r="A473" t="s">
        <v>1082</v>
      </c>
      <c r="B473" s="7">
        <v>176</v>
      </c>
      <c r="C473" s="7">
        <v>85</v>
      </c>
      <c r="D473">
        <v>4439</v>
      </c>
    </row>
    <row r="474" spans="1:4" x14ac:dyDescent="0.3">
      <c r="A474" t="s">
        <v>1083</v>
      </c>
      <c r="B474" s="7">
        <v>198</v>
      </c>
      <c r="C474" s="7">
        <v>76</v>
      </c>
      <c r="D474">
        <v>4627</v>
      </c>
    </row>
    <row r="475" spans="1:4" x14ac:dyDescent="0.3">
      <c r="A475" t="s">
        <v>1084</v>
      </c>
      <c r="B475" s="7">
        <v>172</v>
      </c>
      <c r="C475" s="7">
        <v>88</v>
      </c>
      <c r="D475">
        <v>4580</v>
      </c>
    </row>
    <row r="476" spans="1:4" x14ac:dyDescent="0.3">
      <c r="A476" t="s">
        <v>1085</v>
      </c>
      <c r="B476" s="7">
        <v>177</v>
      </c>
      <c r="C476" s="7">
        <v>83</v>
      </c>
      <c r="D476">
        <v>3856</v>
      </c>
    </row>
    <row r="477" spans="1:4" x14ac:dyDescent="0.3">
      <c r="A477" t="s">
        <v>1086</v>
      </c>
      <c r="B477" s="7">
        <v>136</v>
      </c>
      <c r="C477" s="7">
        <v>84</v>
      </c>
      <c r="D477">
        <v>2528</v>
      </c>
    </row>
    <row r="478" spans="1:4" x14ac:dyDescent="0.3">
      <c r="A478" t="s">
        <v>1080</v>
      </c>
      <c r="B478" s="7">
        <v>151</v>
      </c>
      <c r="C478" s="7">
        <v>74</v>
      </c>
      <c r="D478">
        <v>4607</v>
      </c>
    </row>
    <row r="479" spans="1:4" x14ac:dyDescent="0.3">
      <c r="A479" t="s">
        <v>1081</v>
      </c>
      <c r="B479" s="7">
        <v>161</v>
      </c>
      <c r="C479" s="7">
        <v>78</v>
      </c>
      <c r="D479">
        <v>4539</v>
      </c>
    </row>
    <row r="480" spans="1:4" x14ac:dyDescent="0.3">
      <c r="A480" t="s">
        <v>1082</v>
      </c>
      <c r="B480" s="7">
        <v>212</v>
      </c>
      <c r="C480" s="7">
        <v>87</v>
      </c>
      <c r="D480">
        <v>1401</v>
      </c>
    </row>
    <row r="481" spans="1:4" x14ac:dyDescent="0.3">
      <c r="A481" t="s">
        <v>1083</v>
      </c>
      <c r="B481" s="7">
        <v>187</v>
      </c>
      <c r="C481" s="7">
        <v>92</v>
      </c>
      <c r="D481">
        <v>2628</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F8193-19B4-494A-B7F1-D0AD7C3015B4}">
  <sheetPr codeName="Sheet9">
    <tabColor theme="5" tint="0.39997558519241921"/>
  </sheetPr>
  <dimension ref="A1:E54"/>
  <sheetViews>
    <sheetView showGridLines="0" workbookViewId="0">
      <selection activeCell="A11" sqref="A11"/>
    </sheetView>
  </sheetViews>
  <sheetFormatPr defaultRowHeight="14.4" x14ac:dyDescent="0.3"/>
  <cols>
    <col min="1" max="1" width="14.44140625" style="7" bestFit="1" customWidth="1"/>
    <col min="2" max="2" width="18.44140625" style="7" bestFit="1" customWidth="1"/>
    <col min="3" max="3" width="15.109375" style="7" bestFit="1" customWidth="1"/>
    <col min="4" max="4" width="16.5546875" style="7" bestFit="1" customWidth="1"/>
    <col min="5" max="5" width="6.33203125" style="7" bestFit="1" customWidth="1"/>
  </cols>
  <sheetData>
    <row r="1" spans="1:5" x14ac:dyDescent="0.3">
      <c r="A1" s="20" t="s">
        <v>1087</v>
      </c>
      <c r="B1" s="20" t="s">
        <v>1088</v>
      </c>
      <c r="C1" s="20" t="s">
        <v>1089</v>
      </c>
      <c r="D1" s="21"/>
      <c r="E1" s="21"/>
    </row>
    <row r="2" spans="1:5" x14ac:dyDescent="0.3">
      <c r="A2" s="7" t="s">
        <v>1090</v>
      </c>
      <c r="B2" s="2" t="s">
        <v>1091</v>
      </c>
      <c r="C2" s="11">
        <v>6370</v>
      </c>
      <c r="D2" s="21"/>
      <c r="E2" s="21"/>
    </row>
    <row r="3" spans="1:5" x14ac:dyDescent="0.3">
      <c r="A3" s="7" t="s">
        <v>1090</v>
      </c>
      <c r="B3" s="2" t="s">
        <v>1092</v>
      </c>
      <c r="C3" s="11">
        <v>9032</v>
      </c>
      <c r="D3" s="21"/>
      <c r="E3" s="21"/>
    </row>
    <row r="4" spans="1:5" x14ac:dyDescent="0.3">
      <c r="A4" s="7" t="s">
        <v>1090</v>
      </c>
      <c r="B4" s="2" t="s">
        <v>1093</v>
      </c>
      <c r="C4" s="11">
        <v>6515</v>
      </c>
      <c r="D4" s="21"/>
      <c r="E4" s="21"/>
    </row>
    <row r="5" spans="1:5" x14ac:dyDescent="0.3">
      <c r="A5" s="7" t="s">
        <v>1090</v>
      </c>
      <c r="B5" s="2" t="s">
        <v>1094</v>
      </c>
      <c r="C5" s="11">
        <v>9811</v>
      </c>
      <c r="D5" s="21"/>
      <c r="E5" s="21"/>
    </row>
    <row r="6" spans="1:5" x14ac:dyDescent="0.3">
      <c r="A6" s="7" t="s">
        <v>1095</v>
      </c>
      <c r="B6" s="2" t="s">
        <v>1092</v>
      </c>
      <c r="C6" s="11">
        <v>5585</v>
      </c>
      <c r="D6" s="21"/>
      <c r="E6" s="21"/>
    </row>
    <row r="7" spans="1:5" x14ac:dyDescent="0.3">
      <c r="A7" s="7" t="s">
        <v>1095</v>
      </c>
      <c r="B7" s="2" t="s">
        <v>1093</v>
      </c>
      <c r="C7" s="11">
        <v>5583</v>
      </c>
      <c r="D7" s="21"/>
      <c r="E7" s="21"/>
    </row>
    <row r="8" spans="1:5" x14ac:dyDescent="0.3">
      <c r="A8" s="7" t="s">
        <v>1095</v>
      </c>
      <c r="B8" s="2" t="s">
        <v>1094</v>
      </c>
      <c r="C8" s="11">
        <v>8658</v>
      </c>
      <c r="D8" s="21"/>
      <c r="E8" s="21"/>
    </row>
    <row r="9" spans="1:5" x14ac:dyDescent="0.3">
      <c r="A9" s="7" t="s">
        <v>1096</v>
      </c>
      <c r="B9" s="2" t="s">
        <v>1091</v>
      </c>
      <c r="C9" s="11">
        <v>6366</v>
      </c>
      <c r="D9" s="21"/>
      <c r="E9" s="21"/>
    </row>
    <row r="10" spans="1:5" x14ac:dyDescent="0.3">
      <c r="A10" s="7" t="s">
        <v>1096</v>
      </c>
      <c r="B10" s="2" t="s">
        <v>1092</v>
      </c>
      <c r="C10" s="11">
        <v>8260</v>
      </c>
      <c r="D10" s="21"/>
      <c r="E10" s="21"/>
    </row>
    <row r="11" spans="1:5" x14ac:dyDescent="0.3">
      <c r="A11" s="7" t="s">
        <v>1096</v>
      </c>
      <c r="B11" s="2" t="s">
        <v>1093</v>
      </c>
      <c r="C11" s="11">
        <v>7211</v>
      </c>
      <c r="D11" s="21"/>
      <c r="E11" s="21"/>
    </row>
    <row r="12" spans="1:5" x14ac:dyDescent="0.3">
      <c r="A12" s="7" t="s">
        <v>1096</v>
      </c>
      <c r="B12" s="2" t="s">
        <v>1094</v>
      </c>
      <c r="C12" s="11">
        <v>5908</v>
      </c>
      <c r="D12" s="21"/>
      <c r="E12" s="21"/>
    </row>
    <row r="13" spans="1:5" x14ac:dyDescent="0.3">
      <c r="A13" s="7" t="s">
        <v>1096</v>
      </c>
      <c r="B13" s="2" t="s">
        <v>1097</v>
      </c>
      <c r="C13" s="11">
        <v>9565</v>
      </c>
      <c r="D13" s="21"/>
      <c r="E13" s="21"/>
    </row>
    <row r="14" spans="1:5" x14ac:dyDescent="0.3">
      <c r="A14" s="7" t="s">
        <v>1098</v>
      </c>
      <c r="B14" s="2" t="s">
        <v>1099</v>
      </c>
      <c r="C14" s="11">
        <v>9409</v>
      </c>
      <c r="D14" s="21"/>
      <c r="E14" s="21"/>
    </row>
    <row r="17" spans="1:5" x14ac:dyDescent="0.3">
      <c r="A17" s="20" t="s">
        <v>1100</v>
      </c>
      <c r="B17" s="20" t="s">
        <v>1101</v>
      </c>
      <c r="C17" s="20" t="s">
        <v>1102</v>
      </c>
      <c r="D17" s="20" t="s">
        <v>1103</v>
      </c>
      <c r="E17" s="20" t="s">
        <v>1104</v>
      </c>
    </row>
    <row r="18" spans="1:5" x14ac:dyDescent="0.3">
      <c r="A18" s="7" t="s">
        <v>1068</v>
      </c>
      <c r="B18" s="2" t="s">
        <v>31</v>
      </c>
      <c r="C18" s="2" t="s">
        <v>1105</v>
      </c>
      <c r="D18" s="2" t="s">
        <v>54</v>
      </c>
      <c r="E18" s="7">
        <v>1</v>
      </c>
    </row>
    <row r="19" spans="1:5" x14ac:dyDescent="0.3">
      <c r="A19" s="7" t="s">
        <v>1068</v>
      </c>
      <c r="B19" s="2" t="s">
        <v>31</v>
      </c>
      <c r="C19" s="2" t="s">
        <v>1106</v>
      </c>
      <c r="D19" s="2" t="s">
        <v>55</v>
      </c>
      <c r="E19" s="7">
        <v>1</v>
      </c>
    </row>
    <row r="20" spans="1:5" x14ac:dyDescent="0.3">
      <c r="A20" s="7" t="s">
        <v>1068</v>
      </c>
      <c r="B20" s="2" t="s">
        <v>31</v>
      </c>
      <c r="C20" s="2" t="s">
        <v>1107</v>
      </c>
      <c r="D20" s="2" t="s">
        <v>56</v>
      </c>
      <c r="E20" s="7">
        <v>1</v>
      </c>
    </row>
    <row r="21" spans="1:5" x14ac:dyDescent="0.3">
      <c r="A21" s="7" t="s">
        <v>1068</v>
      </c>
      <c r="B21" s="2" t="s">
        <v>31</v>
      </c>
      <c r="C21" s="2" t="s">
        <v>1108</v>
      </c>
      <c r="D21" s="2" t="s">
        <v>57</v>
      </c>
      <c r="E21" s="7">
        <v>1</v>
      </c>
    </row>
    <row r="22" spans="1:5" x14ac:dyDescent="0.3">
      <c r="A22" s="7" t="s">
        <v>1068</v>
      </c>
      <c r="B22" s="2" t="s">
        <v>31</v>
      </c>
      <c r="C22" s="2" t="s">
        <v>1109</v>
      </c>
      <c r="D22" s="2"/>
      <c r="E22" s="7">
        <v>1</v>
      </c>
    </row>
    <row r="23" spans="1:5" x14ac:dyDescent="0.3">
      <c r="A23" s="7" t="s">
        <v>1110</v>
      </c>
      <c r="B23" s="2" t="s">
        <v>36</v>
      </c>
      <c r="C23" s="2" t="s">
        <v>1111</v>
      </c>
      <c r="D23" s="2" t="s">
        <v>59</v>
      </c>
      <c r="E23" s="7">
        <v>1</v>
      </c>
    </row>
    <row r="24" spans="1:5" x14ac:dyDescent="0.3">
      <c r="A24" s="7" t="s">
        <v>1110</v>
      </c>
      <c r="B24" s="2" t="s">
        <v>36</v>
      </c>
      <c r="C24" s="2" t="s">
        <v>1112</v>
      </c>
      <c r="D24" s="2" t="s">
        <v>60</v>
      </c>
      <c r="E24" s="7">
        <v>1</v>
      </c>
    </row>
    <row r="25" spans="1:5" x14ac:dyDescent="0.3">
      <c r="A25" s="7" t="s">
        <v>1110</v>
      </c>
      <c r="B25" s="2" t="s">
        <v>36</v>
      </c>
      <c r="C25" s="2" t="s">
        <v>1113</v>
      </c>
      <c r="D25" s="2" t="s">
        <v>61</v>
      </c>
      <c r="E25" s="7">
        <v>1</v>
      </c>
    </row>
    <row r="26" spans="1:5" x14ac:dyDescent="0.3">
      <c r="A26" s="7" t="s">
        <v>1110</v>
      </c>
      <c r="B26" s="2" t="s">
        <v>36</v>
      </c>
      <c r="C26" s="2" t="s">
        <v>1114</v>
      </c>
      <c r="D26" s="2"/>
      <c r="E26" s="7">
        <v>1</v>
      </c>
    </row>
    <row r="27" spans="1:5" x14ac:dyDescent="0.3">
      <c r="A27" s="7" t="s">
        <v>1110</v>
      </c>
      <c r="B27" s="2" t="s">
        <v>36</v>
      </c>
      <c r="C27" s="2" t="s">
        <v>1115</v>
      </c>
      <c r="D27" s="2"/>
      <c r="E27" s="7">
        <v>1</v>
      </c>
    </row>
    <row r="28" spans="1:5" x14ac:dyDescent="0.3">
      <c r="A28" s="7" t="s">
        <v>1110</v>
      </c>
      <c r="B28" s="2" t="s">
        <v>36</v>
      </c>
      <c r="C28" s="2" t="s">
        <v>1116</v>
      </c>
      <c r="D28" s="2" t="s">
        <v>64</v>
      </c>
      <c r="E28" s="7">
        <v>1</v>
      </c>
    </row>
    <row r="29" spans="1:5" x14ac:dyDescent="0.3">
      <c r="A29" s="7" t="s">
        <v>1117</v>
      </c>
      <c r="B29" s="2" t="s">
        <v>42</v>
      </c>
      <c r="C29" s="2" t="s">
        <v>1118</v>
      </c>
      <c r="D29" s="2" t="s">
        <v>65</v>
      </c>
      <c r="E29" s="7">
        <v>1</v>
      </c>
    </row>
    <row r="30" spans="1:5" x14ac:dyDescent="0.3">
      <c r="A30" s="7" t="s">
        <v>1117</v>
      </c>
      <c r="B30" s="2" t="s">
        <v>42</v>
      </c>
      <c r="C30" s="2" t="s">
        <v>1119</v>
      </c>
      <c r="D30" s="2" t="s">
        <v>66</v>
      </c>
      <c r="E30" s="7">
        <v>1</v>
      </c>
    </row>
    <row r="31" spans="1:5" x14ac:dyDescent="0.3">
      <c r="A31" s="7" t="s">
        <v>1117</v>
      </c>
      <c r="B31" s="2" t="s">
        <v>42</v>
      </c>
      <c r="C31" s="2" t="s">
        <v>1120</v>
      </c>
      <c r="D31" s="2"/>
      <c r="E31" s="7">
        <v>1</v>
      </c>
    </row>
    <row r="32" spans="1:5" x14ac:dyDescent="0.3">
      <c r="A32" s="7" t="s">
        <v>1117</v>
      </c>
      <c r="B32" s="2" t="s">
        <v>42</v>
      </c>
      <c r="C32" s="2" t="s">
        <v>1121</v>
      </c>
      <c r="D32" s="2" t="s">
        <v>68</v>
      </c>
      <c r="E32" s="7">
        <v>1</v>
      </c>
    </row>
    <row r="33" spans="1:5" x14ac:dyDescent="0.3">
      <c r="A33" s="7" t="s">
        <v>1117</v>
      </c>
      <c r="B33" s="2" t="s">
        <v>42</v>
      </c>
      <c r="C33" s="2" t="s">
        <v>1122</v>
      </c>
      <c r="D33" s="2" t="s">
        <v>69</v>
      </c>
      <c r="E33" s="7">
        <v>1</v>
      </c>
    </row>
    <row r="34" spans="1:5" x14ac:dyDescent="0.3">
      <c r="A34" s="7" t="s">
        <v>1117</v>
      </c>
      <c r="B34" s="2" t="s">
        <v>42</v>
      </c>
      <c r="C34" s="2" t="s">
        <v>1123</v>
      </c>
      <c r="D34" s="2"/>
      <c r="E34" s="7">
        <v>1</v>
      </c>
    </row>
    <row r="35" spans="1:5" x14ac:dyDescent="0.3">
      <c r="A35" s="7" t="s">
        <v>1124</v>
      </c>
      <c r="B35" s="2" t="s">
        <v>48</v>
      </c>
      <c r="C35" s="2" t="s">
        <v>1125</v>
      </c>
      <c r="D35" s="2" t="s">
        <v>71</v>
      </c>
      <c r="E35" s="7">
        <v>1</v>
      </c>
    </row>
    <row r="36" spans="1:5" x14ac:dyDescent="0.3">
      <c r="A36" s="7" t="s">
        <v>1124</v>
      </c>
      <c r="B36" s="2" t="s">
        <v>48</v>
      </c>
      <c r="C36" s="2" t="s">
        <v>1126</v>
      </c>
      <c r="D36" s="2"/>
      <c r="E36" s="7">
        <v>1</v>
      </c>
    </row>
    <row r="37" spans="1:5" x14ac:dyDescent="0.3">
      <c r="A37" s="7" t="s">
        <v>1124</v>
      </c>
      <c r="B37" s="2" t="s">
        <v>48</v>
      </c>
      <c r="C37" s="2" t="s">
        <v>1127</v>
      </c>
      <c r="D37" s="2" t="s">
        <v>73</v>
      </c>
      <c r="E37" s="7">
        <v>1</v>
      </c>
    </row>
    <row r="38" spans="1:5" x14ac:dyDescent="0.3">
      <c r="A38" s="7" t="s">
        <v>1124</v>
      </c>
      <c r="B38" s="2" t="s">
        <v>48</v>
      </c>
      <c r="C38" s="2" t="s">
        <v>1128</v>
      </c>
      <c r="D38" s="2" t="s">
        <v>74</v>
      </c>
      <c r="E38" s="7">
        <v>1</v>
      </c>
    </row>
    <row r="39" spans="1:5" x14ac:dyDescent="0.3">
      <c r="A39" s="7" t="s">
        <v>1124</v>
      </c>
      <c r="B39" s="2" t="s">
        <v>48</v>
      </c>
      <c r="C39" s="2" t="s">
        <v>1129</v>
      </c>
      <c r="D39" s="2" t="s">
        <v>75</v>
      </c>
      <c r="E39" s="7">
        <v>1</v>
      </c>
    </row>
    <row r="40" spans="1:5" x14ac:dyDescent="0.3">
      <c r="A40" s="7" t="s">
        <v>1124</v>
      </c>
      <c r="B40" s="2" t="s">
        <v>48</v>
      </c>
      <c r="C40" s="2" t="s">
        <v>1130</v>
      </c>
      <c r="D40" s="2"/>
      <c r="E40" s="7">
        <v>1</v>
      </c>
    </row>
    <row r="54" spans="4:4" x14ac:dyDescent="0.3">
      <c r="D54"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5E03D-A10A-4324-87BD-69A34FC80865}">
  <sheetPr codeName="Sheet10">
    <tabColor theme="5" tint="0.39997558519241921"/>
  </sheetPr>
  <dimension ref="A1:C30"/>
  <sheetViews>
    <sheetView showGridLines="0" topLeftCell="A7" workbookViewId="0">
      <selection activeCell="A11" sqref="A11"/>
    </sheetView>
  </sheetViews>
  <sheetFormatPr defaultRowHeight="14.4" x14ac:dyDescent="0.3"/>
  <cols>
    <col min="1" max="1" width="20.33203125" style="7" customWidth="1"/>
    <col min="2" max="2" width="20.33203125" style="25" bestFit="1" customWidth="1"/>
    <col min="3" max="3" width="13.5546875" customWidth="1"/>
  </cols>
  <sheetData>
    <row r="1" spans="1:2" x14ac:dyDescent="0.3">
      <c r="A1" s="22" t="s">
        <v>1131</v>
      </c>
      <c r="B1" s="23">
        <v>900000</v>
      </c>
    </row>
    <row r="2" spans="1:2" x14ac:dyDescent="0.3">
      <c r="A2" s="24" t="s">
        <v>1132</v>
      </c>
      <c r="B2" s="25">
        <v>-89000</v>
      </c>
    </row>
    <row r="3" spans="1:2" x14ac:dyDescent="0.3">
      <c r="A3" s="24" t="s">
        <v>1133</v>
      </c>
      <c r="B3" s="25">
        <v>3000</v>
      </c>
    </row>
    <row r="4" spans="1:2" x14ac:dyDescent="0.3">
      <c r="A4" s="22" t="s">
        <v>1134</v>
      </c>
      <c r="B4" s="23">
        <f>SUM(B1:B3)</f>
        <v>814000</v>
      </c>
    </row>
    <row r="5" spans="1:2" x14ac:dyDescent="0.3">
      <c r="A5" s="24" t="s">
        <v>1117</v>
      </c>
      <c r="B5" s="25">
        <v>-290000</v>
      </c>
    </row>
    <row r="6" spans="1:2" x14ac:dyDescent="0.3">
      <c r="A6" s="24" t="s">
        <v>1135</v>
      </c>
      <c r="B6" s="25">
        <v>-220000</v>
      </c>
    </row>
    <row r="7" spans="1:2" x14ac:dyDescent="0.3">
      <c r="A7" s="24" t="s">
        <v>1136</v>
      </c>
      <c r="B7" s="25">
        <v>-79000</v>
      </c>
    </row>
    <row r="8" spans="1:2" x14ac:dyDescent="0.3">
      <c r="A8" s="24" t="s">
        <v>1137</v>
      </c>
      <c r="B8" s="25">
        <v>-32000</v>
      </c>
    </row>
    <row r="9" spans="1:2" x14ac:dyDescent="0.3">
      <c r="A9" s="22" t="s">
        <v>1138</v>
      </c>
      <c r="B9" s="23">
        <f>SUM(B4:B8)</f>
        <v>193000</v>
      </c>
    </row>
    <row r="10" spans="1:2" x14ac:dyDescent="0.3">
      <c r="A10" s="24" t="s">
        <v>1139</v>
      </c>
      <c r="B10" s="25">
        <v>92000</v>
      </c>
    </row>
    <row r="11" spans="1:2" x14ac:dyDescent="0.3">
      <c r="A11" s="24" t="s">
        <v>1140</v>
      </c>
      <c r="B11" s="25">
        <v>-9500</v>
      </c>
    </row>
    <row r="12" spans="1:2" x14ac:dyDescent="0.3">
      <c r="A12" s="24" t="s">
        <v>1141</v>
      </c>
      <c r="B12" s="25">
        <v>-83000</v>
      </c>
    </row>
    <row r="13" spans="1:2" x14ac:dyDescent="0.3">
      <c r="A13" s="22" t="s">
        <v>1142</v>
      </c>
      <c r="B13" s="23">
        <f>SUM(B9:B12)</f>
        <v>192500</v>
      </c>
    </row>
    <row r="17" spans="1:3" x14ac:dyDescent="0.3">
      <c r="A17" s="22" t="s">
        <v>1143</v>
      </c>
      <c r="B17" s="22" t="s">
        <v>1144</v>
      </c>
      <c r="C17" s="26" t="s">
        <v>1145</v>
      </c>
    </row>
    <row r="18" spans="1:3" x14ac:dyDescent="0.3">
      <c r="A18" s="7" t="s">
        <v>1146</v>
      </c>
      <c r="B18" s="25">
        <v>100000</v>
      </c>
      <c r="C18" s="27">
        <v>1</v>
      </c>
    </row>
    <row r="19" spans="1:3" x14ac:dyDescent="0.3">
      <c r="A19" s="7" t="s">
        <v>1147</v>
      </c>
      <c r="B19" s="25">
        <v>98500</v>
      </c>
      <c r="C19" s="28">
        <f t="shared" ref="C19:C25" si="0">B19/$B$18</f>
        <v>0.98499999999999999</v>
      </c>
    </row>
    <row r="20" spans="1:3" x14ac:dyDescent="0.3">
      <c r="A20" s="7" t="s">
        <v>1148</v>
      </c>
      <c r="B20" s="25">
        <v>88000</v>
      </c>
      <c r="C20" s="28">
        <f t="shared" si="0"/>
        <v>0.88</v>
      </c>
    </row>
    <row r="21" spans="1:3" x14ac:dyDescent="0.3">
      <c r="A21" s="7" t="s">
        <v>1149</v>
      </c>
      <c r="B21" s="25">
        <v>79000</v>
      </c>
      <c r="C21" s="28">
        <f t="shared" si="0"/>
        <v>0.79</v>
      </c>
    </row>
    <row r="22" spans="1:3" x14ac:dyDescent="0.3">
      <c r="A22" s="7" t="s">
        <v>1150</v>
      </c>
      <c r="B22" s="25">
        <v>52000</v>
      </c>
      <c r="C22" s="28">
        <f t="shared" si="0"/>
        <v>0.52</v>
      </c>
    </row>
    <row r="23" spans="1:3" x14ac:dyDescent="0.3">
      <c r="A23" s="7" t="s">
        <v>1151</v>
      </c>
      <c r="B23" s="25">
        <v>30000</v>
      </c>
      <c r="C23" s="28">
        <f t="shared" si="0"/>
        <v>0.3</v>
      </c>
    </row>
    <row r="24" spans="1:3" x14ac:dyDescent="0.3">
      <c r="A24" s="7" t="s">
        <v>1152</v>
      </c>
      <c r="B24" s="25">
        <v>15000</v>
      </c>
      <c r="C24" s="28">
        <f t="shared" si="0"/>
        <v>0.15</v>
      </c>
    </row>
    <row r="25" spans="1:3" x14ac:dyDescent="0.3">
      <c r="A25" s="7" t="s">
        <v>1153</v>
      </c>
      <c r="B25" s="25">
        <v>1</v>
      </c>
      <c r="C25" s="28">
        <f t="shared" si="0"/>
        <v>1.0000000000000001E-5</v>
      </c>
    </row>
    <row r="26" spans="1:3" x14ac:dyDescent="0.3">
      <c r="B26" s="29"/>
      <c r="C26" s="27"/>
    </row>
    <row r="27" spans="1:3" x14ac:dyDescent="0.3">
      <c r="B27" s="29"/>
      <c r="C27" s="28"/>
    </row>
    <row r="28" spans="1:3" x14ac:dyDescent="0.3">
      <c r="B28" s="29"/>
      <c r="C28" s="28"/>
    </row>
    <row r="29" spans="1:3" x14ac:dyDescent="0.3">
      <c r="B29" s="29"/>
      <c r="C29" s="28"/>
    </row>
    <row r="30" spans="1:3" x14ac:dyDescent="0.3">
      <c r="B30" s="29"/>
      <c r="C30" s="28"/>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15F28-6F93-4F7A-BCB0-1EC056E11FFC}">
  <sheetPr codeName="Sheet11">
    <tabColor theme="5" tint="0.39997558519241921"/>
  </sheetPr>
  <dimension ref="A1:P17"/>
  <sheetViews>
    <sheetView showGridLines="0" workbookViewId="0">
      <selection activeCell="A13" sqref="A13"/>
    </sheetView>
  </sheetViews>
  <sheetFormatPr defaultRowHeight="14.4" x14ac:dyDescent="0.3"/>
  <cols>
    <col min="1" max="1" width="19.88671875" bestFit="1" customWidth="1"/>
    <col min="2" max="6" width="18.33203125" customWidth="1"/>
    <col min="7" max="7" width="6.44140625" bestFit="1" customWidth="1"/>
    <col min="8" max="8" width="7.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s>
  <sheetData>
    <row r="1" spans="1:16" ht="28.8" x14ac:dyDescent="0.3">
      <c r="A1" s="30" t="s">
        <v>1154</v>
      </c>
      <c r="B1" s="30" t="s">
        <v>1155</v>
      </c>
      <c r="C1" s="30" t="s">
        <v>1156</v>
      </c>
      <c r="D1" s="30" t="s">
        <v>1157</v>
      </c>
      <c r="E1" s="30" t="s">
        <v>1158</v>
      </c>
      <c r="F1" s="30" t="s">
        <v>1159</v>
      </c>
      <c r="G1" s="31"/>
      <c r="H1" s="32"/>
      <c r="I1" s="32"/>
      <c r="J1" s="32"/>
      <c r="K1" s="32"/>
      <c r="L1" s="32"/>
      <c r="M1" s="32"/>
      <c r="N1" s="32"/>
      <c r="O1" s="32"/>
      <c r="P1" s="32"/>
    </row>
    <row r="2" spans="1:16" x14ac:dyDescent="0.3">
      <c r="A2" s="2" t="s">
        <v>1160</v>
      </c>
      <c r="B2" s="7">
        <v>85</v>
      </c>
      <c r="C2" s="7">
        <v>46</v>
      </c>
      <c r="D2" s="7">
        <v>15</v>
      </c>
      <c r="E2" s="7">
        <v>81</v>
      </c>
      <c r="F2" s="7">
        <v>82</v>
      </c>
      <c r="I2" s="7"/>
      <c r="J2" s="7"/>
      <c r="K2" s="7"/>
      <c r="L2" s="7"/>
      <c r="M2" s="7"/>
      <c r="N2" s="7"/>
      <c r="O2" s="7"/>
      <c r="P2" s="7"/>
    </row>
    <row r="3" spans="1:16" x14ac:dyDescent="0.3">
      <c r="A3" s="2" t="s">
        <v>1161</v>
      </c>
      <c r="B3" s="7">
        <v>22</v>
      </c>
      <c r="C3" s="7">
        <v>81</v>
      </c>
      <c r="D3" s="7">
        <v>32</v>
      </c>
      <c r="E3" s="7">
        <v>32</v>
      </c>
      <c r="F3" s="7">
        <v>31</v>
      </c>
      <c r="I3" s="7"/>
      <c r="J3" s="7"/>
      <c r="K3" s="7"/>
      <c r="L3" s="7"/>
      <c r="M3" s="7"/>
      <c r="N3" s="7"/>
      <c r="O3" s="7"/>
      <c r="P3" s="7"/>
    </row>
    <row r="4" spans="1:16" x14ac:dyDescent="0.3">
      <c r="A4" s="2" t="s">
        <v>1162</v>
      </c>
      <c r="B4" s="7">
        <v>36</v>
      </c>
      <c r="C4" s="7">
        <v>26</v>
      </c>
      <c r="D4" s="7">
        <v>33</v>
      </c>
      <c r="E4" s="7">
        <v>82</v>
      </c>
      <c r="F4" s="7">
        <v>42</v>
      </c>
      <c r="I4" s="7"/>
      <c r="J4" s="7"/>
      <c r="K4" s="7"/>
      <c r="L4" s="7"/>
      <c r="M4" s="7"/>
      <c r="N4" s="7"/>
      <c r="O4" s="7"/>
      <c r="P4" s="7"/>
    </row>
    <row r="5" spans="1:16" x14ac:dyDescent="0.3">
      <c r="A5" s="7"/>
      <c r="B5" s="7"/>
      <c r="C5" s="7"/>
      <c r="I5" s="7"/>
      <c r="J5" s="7"/>
      <c r="K5" s="7"/>
      <c r="L5" s="7"/>
      <c r="M5" s="7"/>
      <c r="N5" s="7"/>
      <c r="O5" s="7"/>
      <c r="P5" s="7"/>
    </row>
    <row r="6" spans="1:16" x14ac:dyDescent="0.3">
      <c r="A6" s="7"/>
      <c r="B6" s="7"/>
      <c r="C6" s="7"/>
    </row>
    <row r="7" spans="1:16" x14ac:dyDescent="0.3">
      <c r="A7" s="33" t="s">
        <v>1163</v>
      </c>
      <c r="B7" s="34" t="s">
        <v>8</v>
      </c>
      <c r="C7" s="34" t="s">
        <v>9</v>
      </c>
      <c r="D7" s="34" t="s">
        <v>10</v>
      </c>
      <c r="E7" s="34" t="s">
        <v>11</v>
      </c>
      <c r="F7" s="34" t="s">
        <v>12</v>
      </c>
      <c r="G7" s="34" t="s">
        <v>13</v>
      </c>
      <c r="H7" s="34" t="s">
        <v>14</v>
      </c>
      <c r="I7" s="34" t="s">
        <v>15</v>
      </c>
      <c r="J7" s="34" t="s">
        <v>16</v>
      </c>
      <c r="K7" s="34" t="s">
        <v>17</v>
      </c>
      <c r="L7" s="34" t="s">
        <v>18</v>
      </c>
      <c r="M7" s="34" t="s">
        <v>19</v>
      </c>
    </row>
    <row r="8" spans="1:16" x14ac:dyDescent="0.3">
      <c r="A8" s="2" t="s">
        <v>23</v>
      </c>
      <c r="B8" s="11">
        <v>1728</v>
      </c>
      <c r="C8" s="11">
        <v>2016</v>
      </c>
      <c r="D8" s="11">
        <v>1728</v>
      </c>
      <c r="E8" s="11">
        <v>1440</v>
      </c>
      <c r="F8" s="11">
        <v>1296</v>
      </c>
      <c r="G8" s="11">
        <v>1080</v>
      </c>
      <c r="H8" s="11">
        <v>864</v>
      </c>
      <c r="I8" s="11">
        <v>1008</v>
      </c>
      <c r="J8" s="11">
        <v>1152</v>
      </c>
      <c r="K8" s="11">
        <v>1512</v>
      </c>
      <c r="L8" s="11">
        <v>2016</v>
      </c>
      <c r="M8" s="11">
        <v>2160</v>
      </c>
    </row>
    <row r="9" spans="1:16" x14ac:dyDescent="0.3">
      <c r="A9" s="2" t="s">
        <v>24</v>
      </c>
      <c r="B9" s="11">
        <v>2052.919708029197</v>
      </c>
      <c r="C9" s="11">
        <v>1806.5693430656934</v>
      </c>
      <c r="D9" s="11">
        <v>1560.2189781021898</v>
      </c>
      <c r="E9" s="11">
        <v>1445.2554744525548</v>
      </c>
      <c r="F9" s="11">
        <v>1395.9854014598541</v>
      </c>
      <c r="G9" s="11">
        <v>1215.3284671532847</v>
      </c>
      <c r="H9" s="11">
        <v>1149.6350364963505</v>
      </c>
      <c r="I9" s="11">
        <v>1149.6350364963505</v>
      </c>
      <c r="J9" s="11">
        <v>1182.4817518248176</v>
      </c>
      <c r="K9" s="11">
        <v>1395.9854014598541</v>
      </c>
      <c r="L9" s="11">
        <v>1708.0291970802919</v>
      </c>
      <c r="M9" s="11">
        <v>1937.956204379562</v>
      </c>
    </row>
    <row r="10" spans="1:16" x14ac:dyDescent="0.3">
      <c r="A10" s="2" t="s">
        <v>25</v>
      </c>
      <c r="B10" s="11">
        <v>943.82022471910113</v>
      </c>
      <c r="C10" s="11">
        <v>775.28089887640454</v>
      </c>
      <c r="D10" s="11">
        <v>808.98876404494376</v>
      </c>
      <c r="E10" s="11">
        <v>1011.2359550561797</v>
      </c>
      <c r="F10" s="11">
        <v>1280.8988764044943</v>
      </c>
      <c r="G10" s="11">
        <v>1516.8539325842696</v>
      </c>
      <c r="H10" s="11">
        <v>1617.9775280898875</v>
      </c>
      <c r="I10" s="11">
        <v>1853.932584269663</v>
      </c>
      <c r="J10" s="11">
        <v>2528.0898876404494</v>
      </c>
      <c r="K10" s="11">
        <v>2764.0449438202245</v>
      </c>
      <c r="L10" s="11">
        <v>1887.6404494382023</v>
      </c>
      <c r="M10" s="11">
        <v>1011.2359550561797</v>
      </c>
    </row>
    <row r="11" spans="1:16" x14ac:dyDescent="0.3">
      <c r="A11" s="2" t="s">
        <v>26</v>
      </c>
      <c r="B11" s="11">
        <v>209.30232558139534</v>
      </c>
      <c r="C11" s="11">
        <v>418.60465116279067</v>
      </c>
      <c r="D11" s="11">
        <v>837.20930232558135</v>
      </c>
      <c r="E11" s="11">
        <v>1255.8139534883721</v>
      </c>
      <c r="F11" s="11">
        <v>1883.7209302325582</v>
      </c>
      <c r="G11" s="11">
        <v>2930.2325581395353</v>
      </c>
      <c r="H11" s="11">
        <v>3139.5348837209303</v>
      </c>
      <c r="I11" s="11">
        <v>2825.5813953488373</v>
      </c>
      <c r="J11" s="11">
        <v>2302.3255813953488</v>
      </c>
      <c r="K11" s="11">
        <v>1255.8139534883721</v>
      </c>
      <c r="L11" s="11">
        <v>627.90697674418607</v>
      </c>
      <c r="M11" s="11">
        <v>313.95348837209303</v>
      </c>
    </row>
    <row r="12" spans="1:16" x14ac:dyDescent="0.3">
      <c r="A12" s="7"/>
      <c r="B12" s="7"/>
      <c r="C12" s="7"/>
    </row>
    <row r="13" spans="1:16" x14ac:dyDescent="0.3">
      <c r="A13" s="33" t="s">
        <v>1164</v>
      </c>
      <c r="B13" s="22" t="s">
        <v>1165</v>
      </c>
      <c r="C13" s="22" t="s">
        <v>1166</v>
      </c>
      <c r="D13" s="22" t="s">
        <v>1167</v>
      </c>
      <c r="E13" s="22" t="s">
        <v>1168</v>
      </c>
      <c r="F13" s="22" t="s">
        <v>12</v>
      </c>
      <c r="G13" s="22" t="s">
        <v>1169</v>
      </c>
      <c r="H13" s="22" t="s">
        <v>1170</v>
      </c>
      <c r="I13" s="22" t="s">
        <v>1171</v>
      </c>
      <c r="J13" s="22" t="s">
        <v>1172</v>
      </c>
      <c r="K13" s="22" t="s">
        <v>1173</v>
      </c>
      <c r="L13" s="22" t="s">
        <v>1174</v>
      </c>
      <c r="M13" s="22" t="s">
        <v>1175</v>
      </c>
    </row>
    <row r="14" spans="1:16" x14ac:dyDescent="0.3">
      <c r="A14" s="2" t="s">
        <v>23</v>
      </c>
      <c r="B14" s="35">
        <f>1+(B8-MIN($B8:$M8))*99/(MAX($B8:$M8)-MIN($B8:$M8))</f>
        <v>67</v>
      </c>
      <c r="C14" s="35">
        <f t="shared" ref="C14:M14" si="0">1+(C8-MIN($B8:$M8))*99/(MAX($B8:$M8)-MIN($B8:$M8))</f>
        <v>89</v>
      </c>
      <c r="D14" s="35">
        <f t="shared" si="0"/>
        <v>67</v>
      </c>
      <c r="E14" s="35">
        <f t="shared" si="0"/>
        <v>45</v>
      </c>
      <c r="F14" s="35">
        <f t="shared" si="0"/>
        <v>34</v>
      </c>
      <c r="G14" s="35">
        <f t="shared" si="0"/>
        <v>17.5</v>
      </c>
      <c r="H14" s="35">
        <f t="shared" si="0"/>
        <v>1</v>
      </c>
      <c r="I14" s="35">
        <f t="shared" si="0"/>
        <v>12</v>
      </c>
      <c r="J14" s="35">
        <f t="shared" si="0"/>
        <v>23</v>
      </c>
      <c r="K14" s="35">
        <f t="shared" si="0"/>
        <v>50.5</v>
      </c>
      <c r="L14" s="35">
        <f t="shared" si="0"/>
        <v>89</v>
      </c>
      <c r="M14" s="35">
        <f t="shared" si="0"/>
        <v>100</v>
      </c>
    </row>
    <row r="15" spans="1:16" x14ac:dyDescent="0.3">
      <c r="A15" s="2" t="s">
        <v>24</v>
      </c>
      <c r="B15" s="35">
        <f t="shared" ref="B15:M17" si="1">1+(B9-MIN($B9:$M9))*99/(MAX($B9:$M9)-MIN($B9:$M9))</f>
        <v>100.00000000000001</v>
      </c>
      <c r="C15" s="35">
        <f t="shared" si="1"/>
        <v>73</v>
      </c>
      <c r="D15" s="35">
        <f t="shared" si="1"/>
        <v>46</v>
      </c>
      <c r="E15" s="35">
        <f t="shared" si="1"/>
        <v>33.400000000000006</v>
      </c>
      <c r="F15" s="35">
        <f t="shared" si="1"/>
        <v>28</v>
      </c>
      <c r="G15" s="35">
        <f t="shared" si="1"/>
        <v>8.1999999999999886</v>
      </c>
      <c r="H15" s="35">
        <f t="shared" si="1"/>
        <v>1</v>
      </c>
      <c r="I15" s="35">
        <f t="shared" si="1"/>
        <v>1</v>
      </c>
      <c r="J15" s="35">
        <f t="shared" si="1"/>
        <v>4.5999999999999943</v>
      </c>
      <c r="K15" s="35">
        <f t="shared" si="1"/>
        <v>28</v>
      </c>
      <c r="L15" s="35">
        <f t="shared" si="1"/>
        <v>62.199999999999989</v>
      </c>
      <c r="M15" s="35">
        <f t="shared" si="1"/>
        <v>87.4</v>
      </c>
    </row>
    <row r="16" spans="1:16" x14ac:dyDescent="0.3">
      <c r="A16" s="2" t="s">
        <v>25</v>
      </c>
      <c r="B16" s="35">
        <f t="shared" si="1"/>
        <v>9.3898305084745761</v>
      </c>
      <c r="C16" s="35">
        <f t="shared" si="1"/>
        <v>1</v>
      </c>
      <c r="D16" s="35">
        <f t="shared" si="1"/>
        <v>2.6779661016949108</v>
      </c>
      <c r="E16" s="35">
        <f t="shared" si="1"/>
        <v>12.745762711864403</v>
      </c>
      <c r="F16" s="35">
        <f t="shared" si="1"/>
        <v>26.16949152542373</v>
      </c>
      <c r="G16" s="35">
        <f t="shared" si="1"/>
        <v>37.915254237288131</v>
      </c>
      <c r="H16" s="35">
        <f t="shared" si="1"/>
        <v>42.949152542372879</v>
      </c>
      <c r="I16" s="35">
        <f t="shared" si="1"/>
        <v>54.694915254237301</v>
      </c>
      <c r="J16" s="35">
        <f t="shared" si="1"/>
        <v>88.254237288135599</v>
      </c>
      <c r="K16" s="35">
        <f t="shared" si="1"/>
        <v>100</v>
      </c>
      <c r="L16" s="35">
        <f t="shared" si="1"/>
        <v>56.372881355932215</v>
      </c>
      <c r="M16" s="35">
        <f t="shared" si="1"/>
        <v>12.745762711864403</v>
      </c>
    </row>
    <row r="17" spans="1:13" x14ac:dyDescent="0.3">
      <c r="A17" s="2" t="s">
        <v>26</v>
      </c>
      <c r="B17" s="35">
        <f t="shared" si="1"/>
        <v>1</v>
      </c>
      <c r="C17" s="35">
        <f t="shared" si="1"/>
        <v>8.0714285714285712</v>
      </c>
      <c r="D17" s="35">
        <f t="shared" si="1"/>
        <v>22.214285714285715</v>
      </c>
      <c r="E17" s="35">
        <f t="shared" si="1"/>
        <v>36.357142857142861</v>
      </c>
      <c r="F17" s="35">
        <f t="shared" si="1"/>
        <v>57.571428571428577</v>
      </c>
      <c r="G17" s="35">
        <f t="shared" si="1"/>
        <v>92.928571428571431</v>
      </c>
      <c r="H17" s="35">
        <f t="shared" si="1"/>
        <v>99.999999999999986</v>
      </c>
      <c r="I17" s="35">
        <f t="shared" si="1"/>
        <v>89.392857142857139</v>
      </c>
      <c r="J17" s="35">
        <f t="shared" si="1"/>
        <v>71.714285714285708</v>
      </c>
      <c r="K17" s="35">
        <f t="shared" si="1"/>
        <v>36.357142857142861</v>
      </c>
      <c r="L17" s="35">
        <f t="shared" si="1"/>
        <v>15.142857142857144</v>
      </c>
      <c r="M17" s="35">
        <f t="shared" si="1"/>
        <v>4.5357142857142865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1D30E-2399-402F-8364-3969308F79A0}">
  <sheetPr codeName="Sheet12">
    <tabColor theme="5" tint="0.39997558519241921"/>
  </sheetPr>
  <dimension ref="A1:F58"/>
  <sheetViews>
    <sheetView showGridLines="0" zoomScale="75" zoomScaleNormal="75" workbookViewId="0">
      <selection activeCell="A11" sqref="A11"/>
    </sheetView>
  </sheetViews>
  <sheetFormatPr defaultRowHeight="14.4" x14ac:dyDescent="0.3"/>
  <cols>
    <col min="1" max="1" width="11.33203125" style="7" bestFit="1" customWidth="1"/>
    <col min="2" max="2" width="13.88671875" style="35" bestFit="1" customWidth="1"/>
    <col min="3" max="6" width="10" style="35" bestFit="1" customWidth="1"/>
  </cols>
  <sheetData>
    <row r="1" spans="1:6" x14ac:dyDescent="0.3">
      <c r="A1" s="22" t="s">
        <v>1063</v>
      </c>
      <c r="B1" s="36" t="s">
        <v>1079</v>
      </c>
      <c r="C1" s="36" t="s">
        <v>1176</v>
      </c>
      <c r="D1" s="36" t="s">
        <v>1177</v>
      </c>
      <c r="E1" s="36" t="s">
        <v>1178</v>
      </c>
      <c r="F1" s="36" t="s">
        <v>1179</v>
      </c>
    </row>
    <row r="2" spans="1:6" x14ac:dyDescent="0.3">
      <c r="A2" s="37">
        <v>44197</v>
      </c>
      <c r="B2" s="38">
        <v>246094</v>
      </c>
      <c r="C2" s="35">
        <v>1258.9499510000001</v>
      </c>
      <c r="D2" s="35">
        <v>1265.3000489999999</v>
      </c>
      <c r="E2" s="35">
        <v>1255</v>
      </c>
      <c r="F2" s="35">
        <v>1260.400024</v>
      </c>
    </row>
    <row r="3" spans="1:6" x14ac:dyDescent="0.3">
      <c r="A3" s="37">
        <v>44200</v>
      </c>
      <c r="B3" s="38">
        <v>329658</v>
      </c>
      <c r="C3" s="35">
        <v>1271.75</v>
      </c>
      <c r="D3" s="35">
        <v>1290.349976</v>
      </c>
      <c r="E3" s="35">
        <v>1261.5</v>
      </c>
      <c r="F3" s="35">
        <v>1288.5500489999999</v>
      </c>
    </row>
    <row r="4" spans="1:6" x14ac:dyDescent="0.3">
      <c r="A4" s="37">
        <v>44201</v>
      </c>
      <c r="B4" s="38">
        <v>424938</v>
      </c>
      <c r="C4" s="35">
        <v>1287</v>
      </c>
      <c r="D4" s="35">
        <v>1299</v>
      </c>
      <c r="E4" s="35">
        <v>1274.400024</v>
      </c>
      <c r="F4" s="35">
        <v>1293.5</v>
      </c>
    </row>
    <row r="5" spans="1:6" x14ac:dyDescent="0.3">
      <c r="A5" s="37">
        <v>44202</v>
      </c>
      <c r="B5" s="38">
        <v>357102</v>
      </c>
      <c r="C5" s="35">
        <v>1296.25</v>
      </c>
      <c r="D5" s="35">
        <v>1302.5</v>
      </c>
      <c r="E5" s="35">
        <v>1268.5</v>
      </c>
      <c r="F5" s="35">
        <v>1281.599976</v>
      </c>
    </row>
    <row r="6" spans="1:6" x14ac:dyDescent="0.3">
      <c r="A6" s="37">
        <v>44203</v>
      </c>
      <c r="B6" s="38">
        <v>354360</v>
      </c>
      <c r="C6" s="35">
        <v>1298</v>
      </c>
      <c r="D6" s="35">
        <v>1298</v>
      </c>
      <c r="E6" s="35">
        <v>1255.599976</v>
      </c>
      <c r="F6" s="35">
        <v>1261.9499510000001</v>
      </c>
    </row>
    <row r="7" spans="1:6" x14ac:dyDescent="0.3">
      <c r="A7" s="37">
        <v>44204</v>
      </c>
      <c r="B7" s="38">
        <v>2945503</v>
      </c>
      <c r="C7" s="35">
        <v>1280</v>
      </c>
      <c r="D7" s="35">
        <v>1316.4499510000001</v>
      </c>
      <c r="E7" s="35">
        <v>1278.650024</v>
      </c>
      <c r="F7" s="35">
        <v>1311.8000489999999</v>
      </c>
    </row>
    <row r="8" spans="1:6" x14ac:dyDescent="0.3">
      <c r="A8" s="37">
        <v>44207</v>
      </c>
      <c r="B8" s="38">
        <v>664987</v>
      </c>
      <c r="C8" s="35">
        <v>1340</v>
      </c>
      <c r="D8" s="35">
        <v>1382.650024</v>
      </c>
      <c r="E8" s="35">
        <v>1340</v>
      </c>
      <c r="F8" s="35">
        <v>1376.099976</v>
      </c>
    </row>
    <row r="9" spans="1:6" x14ac:dyDescent="0.3">
      <c r="A9" s="37">
        <v>44208</v>
      </c>
      <c r="B9" s="38">
        <v>350455</v>
      </c>
      <c r="C9" s="35">
        <v>1383.6999510000001</v>
      </c>
      <c r="D9" s="35">
        <v>1383.6999510000001</v>
      </c>
      <c r="E9" s="35">
        <v>1360.1999510000001</v>
      </c>
      <c r="F9" s="35">
        <v>1371.849976</v>
      </c>
    </row>
    <row r="10" spans="1:6" x14ac:dyDescent="0.3">
      <c r="A10" s="37">
        <v>44209</v>
      </c>
      <c r="B10" s="38">
        <v>993426</v>
      </c>
      <c r="C10" s="35">
        <v>1379.8000489999999</v>
      </c>
      <c r="D10" s="35">
        <v>1392.6999510000001</v>
      </c>
      <c r="E10" s="35">
        <v>1360</v>
      </c>
      <c r="F10" s="35">
        <v>1387.6999510000001</v>
      </c>
    </row>
    <row r="11" spans="1:6" x14ac:dyDescent="0.3">
      <c r="A11" s="37">
        <v>44210</v>
      </c>
      <c r="B11" s="38">
        <v>2734302</v>
      </c>
      <c r="C11" s="35">
        <v>1360</v>
      </c>
      <c r="D11" s="35">
        <v>1384.5</v>
      </c>
      <c r="E11" s="35">
        <v>1318.0500489999999</v>
      </c>
      <c r="F11" s="35">
        <v>1370.599976</v>
      </c>
    </row>
    <row r="12" spans="1:6" x14ac:dyDescent="0.3">
      <c r="A12" s="37">
        <v>44211</v>
      </c>
      <c r="B12" s="38">
        <v>1650161</v>
      </c>
      <c r="C12" s="35">
        <v>1370</v>
      </c>
      <c r="D12" s="35">
        <v>1370</v>
      </c>
      <c r="E12" s="35">
        <v>1341.75</v>
      </c>
      <c r="F12" s="35">
        <v>1345.099976</v>
      </c>
    </row>
    <row r="13" spans="1:6" x14ac:dyDescent="0.3">
      <c r="A13" s="37">
        <v>44214</v>
      </c>
      <c r="B13" s="38">
        <v>504205</v>
      </c>
      <c r="C13" s="35">
        <v>1340</v>
      </c>
      <c r="D13" s="35">
        <v>1340</v>
      </c>
      <c r="E13" s="35">
        <v>1306.349976</v>
      </c>
      <c r="F13" s="35">
        <v>1311.650024</v>
      </c>
    </row>
    <row r="14" spans="1:6" x14ac:dyDescent="0.3">
      <c r="A14" s="37">
        <v>44215</v>
      </c>
      <c r="B14" s="38">
        <v>189274</v>
      </c>
      <c r="C14" s="35">
        <v>1315</v>
      </c>
      <c r="D14" s="35">
        <v>1331.3000489999999</v>
      </c>
      <c r="E14" s="35">
        <v>1312.8000489999999</v>
      </c>
      <c r="F14" s="35">
        <v>1317.0500489999999</v>
      </c>
    </row>
    <row r="15" spans="1:6" x14ac:dyDescent="0.3">
      <c r="A15" s="37">
        <v>44216</v>
      </c>
      <c r="B15" s="38">
        <v>376961</v>
      </c>
      <c r="C15" s="35">
        <v>1318.599976</v>
      </c>
      <c r="D15" s="35">
        <v>1348.1999510000001</v>
      </c>
      <c r="E15" s="35">
        <v>1318.599976</v>
      </c>
      <c r="F15" s="35">
        <v>1339.4499510000001</v>
      </c>
    </row>
    <row r="16" spans="1:6" x14ac:dyDescent="0.3">
      <c r="A16" s="37">
        <v>44217</v>
      </c>
      <c r="B16" s="38">
        <v>634634</v>
      </c>
      <c r="C16" s="35">
        <v>1352.4499510000001</v>
      </c>
      <c r="D16" s="35">
        <v>1360.0500489999999</v>
      </c>
      <c r="E16" s="35">
        <v>1335</v>
      </c>
      <c r="F16" s="35">
        <v>1339.25</v>
      </c>
    </row>
    <row r="17" spans="1:6" x14ac:dyDescent="0.3">
      <c r="A17" s="37">
        <v>44218</v>
      </c>
      <c r="B17" s="38">
        <v>168138</v>
      </c>
      <c r="C17" s="35">
        <v>1326</v>
      </c>
      <c r="D17" s="35">
        <v>1355</v>
      </c>
      <c r="E17" s="35">
        <v>1326</v>
      </c>
      <c r="F17" s="35">
        <v>1340.4499510000001</v>
      </c>
    </row>
    <row r="18" spans="1:6" x14ac:dyDescent="0.3">
      <c r="A18" s="37">
        <v>44221</v>
      </c>
      <c r="B18" s="38">
        <v>1371908</v>
      </c>
      <c r="C18" s="35">
        <v>1340.4499510000001</v>
      </c>
      <c r="D18" s="35">
        <v>1347.4499510000001</v>
      </c>
      <c r="E18" s="35">
        <v>1313.4499510000001</v>
      </c>
      <c r="F18" s="35">
        <v>1322.599976</v>
      </c>
    </row>
    <row r="19" spans="1:6" x14ac:dyDescent="0.3">
      <c r="A19" s="37">
        <v>44223</v>
      </c>
      <c r="B19" s="38">
        <v>255409</v>
      </c>
      <c r="C19" s="35">
        <v>1313.099976</v>
      </c>
      <c r="D19" s="35">
        <v>1327.650024</v>
      </c>
      <c r="E19" s="35">
        <v>1285.3000489999999</v>
      </c>
      <c r="F19" s="35">
        <v>1301.75</v>
      </c>
    </row>
    <row r="20" spans="1:6" x14ac:dyDescent="0.3">
      <c r="A20" s="37">
        <v>44224</v>
      </c>
      <c r="B20" s="38">
        <v>1497298</v>
      </c>
      <c r="C20" s="35">
        <v>1289.5500489999999</v>
      </c>
      <c r="D20" s="35">
        <v>1295.650024</v>
      </c>
      <c r="E20" s="35">
        <v>1273</v>
      </c>
      <c r="F20" s="35">
        <v>1276.3000489999999</v>
      </c>
    </row>
    <row r="21" spans="1:6" x14ac:dyDescent="0.3">
      <c r="A21" s="37">
        <v>44225</v>
      </c>
      <c r="B21" s="38">
        <v>401843</v>
      </c>
      <c r="C21" s="35">
        <v>1288.9499510000001</v>
      </c>
      <c r="D21" s="35">
        <v>1290.9499510000001</v>
      </c>
      <c r="E21" s="35">
        <v>1231.150024</v>
      </c>
      <c r="F21" s="35">
        <v>1239.650024</v>
      </c>
    </row>
    <row r="22" spans="1:6" x14ac:dyDescent="0.3">
      <c r="A22" s="37">
        <v>44228</v>
      </c>
      <c r="B22" s="38">
        <v>387051</v>
      </c>
      <c r="C22" s="35">
        <v>1246</v>
      </c>
      <c r="D22" s="35">
        <v>1277.650024</v>
      </c>
      <c r="E22" s="35">
        <v>1240.5500489999999</v>
      </c>
      <c r="F22" s="35">
        <v>1261.4499510000001</v>
      </c>
    </row>
    <row r="23" spans="1:6" x14ac:dyDescent="0.3">
      <c r="A23" s="37">
        <v>44229</v>
      </c>
      <c r="B23" s="38">
        <v>278421</v>
      </c>
      <c r="C23" s="35">
        <v>1280.4499510000001</v>
      </c>
      <c r="D23" s="35">
        <v>1294.400024</v>
      </c>
      <c r="E23" s="35">
        <v>1264.0500489999999</v>
      </c>
      <c r="F23" s="35">
        <v>1270.8000489999999</v>
      </c>
    </row>
    <row r="24" spans="1:6" x14ac:dyDescent="0.3">
      <c r="A24" s="37">
        <v>44230</v>
      </c>
      <c r="B24" s="38">
        <v>250870</v>
      </c>
      <c r="C24" s="35">
        <v>1280</v>
      </c>
      <c r="D24" s="35">
        <v>1304</v>
      </c>
      <c r="E24" s="35">
        <v>1272.75</v>
      </c>
      <c r="F24" s="35">
        <v>1286.099976</v>
      </c>
    </row>
    <row r="25" spans="1:6" x14ac:dyDescent="0.3">
      <c r="A25" s="37">
        <v>44231</v>
      </c>
      <c r="B25" s="38">
        <v>1567940</v>
      </c>
      <c r="C25" s="35">
        <v>1287</v>
      </c>
      <c r="D25" s="35">
        <v>1291.4499510000001</v>
      </c>
      <c r="E25" s="35">
        <v>1272.1999510000001</v>
      </c>
      <c r="F25" s="35">
        <v>1279.6999510000001</v>
      </c>
    </row>
    <row r="26" spans="1:6" x14ac:dyDescent="0.3">
      <c r="A26" s="37">
        <v>44232</v>
      </c>
      <c r="B26" s="38">
        <v>249847</v>
      </c>
      <c r="C26" s="35">
        <v>1286</v>
      </c>
      <c r="D26" s="35">
        <v>1288</v>
      </c>
      <c r="E26" s="35">
        <v>1262.3000489999999</v>
      </c>
      <c r="F26" s="35">
        <v>1272.3000489999999</v>
      </c>
    </row>
    <row r="27" spans="1:6" x14ac:dyDescent="0.3">
      <c r="A27" s="37">
        <v>44235</v>
      </c>
      <c r="B27" s="38">
        <v>615834</v>
      </c>
      <c r="C27" s="35">
        <v>1281</v>
      </c>
      <c r="D27" s="35">
        <v>1310</v>
      </c>
      <c r="E27" s="35">
        <v>1275.5500489999999</v>
      </c>
      <c r="F27" s="35">
        <v>1304.349976</v>
      </c>
    </row>
    <row r="28" spans="1:6" x14ac:dyDescent="0.3">
      <c r="A28" s="37">
        <v>44236</v>
      </c>
      <c r="B28" s="38">
        <v>499049</v>
      </c>
      <c r="C28" s="35">
        <v>1308.4499510000001</v>
      </c>
      <c r="D28" s="35">
        <v>1331.849976</v>
      </c>
      <c r="E28" s="35">
        <v>1297.349976</v>
      </c>
      <c r="F28" s="35">
        <v>1305</v>
      </c>
    </row>
    <row r="29" spans="1:6" x14ac:dyDescent="0.3">
      <c r="A29" s="37">
        <v>44237</v>
      </c>
      <c r="B29" s="38">
        <v>170488</v>
      </c>
      <c r="C29" s="35">
        <v>1303.599976</v>
      </c>
      <c r="D29" s="35">
        <v>1304.1999510000001</v>
      </c>
      <c r="E29" s="35">
        <v>1284</v>
      </c>
      <c r="F29" s="35">
        <v>1296.099976</v>
      </c>
    </row>
    <row r="30" spans="1:6" x14ac:dyDescent="0.3">
      <c r="A30" s="37">
        <v>44238</v>
      </c>
      <c r="B30" s="38">
        <v>113926</v>
      </c>
      <c r="C30" s="35">
        <v>1287</v>
      </c>
      <c r="D30" s="35">
        <v>1296</v>
      </c>
      <c r="E30" s="35">
        <v>1282.650024</v>
      </c>
      <c r="F30" s="35">
        <v>1292</v>
      </c>
    </row>
    <row r="31" spans="1:6" x14ac:dyDescent="0.3">
      <c r="A31" s="37">
        <v>44239</v>
      </c>
      <c r="B31" s="38">
        <v>233667</v>
      </c>
      <c r="C31" s="35">
        <v>1302.099976</v>
      </c>
      <c r="D31" s="35">
        <v>1323.349976</v>
      </c>
      <c r="E31" s="35">
        <v>1302.099976</v>
      </c>
      <c r="F31" s="35">
        <v>1309.599976</v>
      </c>
    </row>
    <row r="32" spans="1:6" x14ac:dyDescent="0.3">
      <c r="A32" s="37">
        <v>44242</v>
      </c>
      <c r="B32" s="38">
        <v>132561</v>
      </c>
      <c r="C32" s="35">
        <v>1322.9499510000001</v>
      </c>
      <c r="D32" s="35">
        <v>1328.5</v>
      </c>
      <c r="E32" s="35">
        <v>1307.0500489999999</v>
      </c>
      <c r="F32" s="35">
        <v>1309.6999510000001</v>
      </c>
    </row>
    <row r="33" spans="1:6" x14ac:dyDescent="0.3">
      <c r="A33" s="37">
        <v>44243</v>
      </c>
      <c r="B33" s="38">
        <v>280869</v>
      </c>
      <c r="C33" s="35">
        <v>1318</v>
      </c>
      <c r="D33" s="35">
        <v>1319.900024</v>
      </c>
      <c r="E33" s="35">
        <v>1286</v>
      </c>
      <c r="F33" s="35">
        <v>1290.099976</v>
      </c>
    </row>
    <row r="34" spans="1:6" x14ac:dyDescent="0.3">
      <c r="A34" s="37">
        <v>44244</v>
      </c>
      <c r="B34" s="38">
        <v>169961</v>
      </c>
      <c r="C34" s="35">
        <v>1290.099976</v>
      </c>
      <c r="D34" s="35">
        <v>1294.4499510000001</v>
      </c>
      <c r="E34" s="35">
        <v>1276.400024</v>
      </c>
      <c r="F34" s="35">
        <v>1282</v>
      </c>
    </row>
    <row r="35" spans="1:6" x14ac:dyDescent="0.3">
      <c r="A35" s="37">
        <v>44245</v>
      </c>
      <c r="B35" s="38">
        <v>272639</v>
      </c>
      <c r="C35" s="35">
        <v>1277.349976</v>
      </c>
      <c r="D35" s="35">
        <v>1305.5500489999999</v>
      </c>
      <c r="E35" s="35">
        <v>1276</v>
      </c>
      <c r="F35" s="35">
        <v>1292.349976</v>
      </c>
    </row>
    <row r="36" spans="1:6" x14ac:dyDescent="0.3">
      <c r="A36" s="37">
        <v>44246</v>
      </c>
      <c r="B36" s="38">
        <v>118996</v>
      </c>
      <c r="C36" s="35">
        <v>1298</v>
      </c>
      <c r="D36" s="35">
        <v>1299.150024</v>
      </c>
      <c r="E36" s="35">
        <v>1277.150024</v>
      </c>
      <c r="F36" s="35">
        <v>1291.349976</v>
      </c>
    </row>
    <row r="37" spans="1:6" x14ac:dyDescent="0.3">
      <c r="A37" s="37">
        <v>44249</v>
      </c>
      <c r="B37" s="38">
        <v>471765</v>
      </c>
      <c r="C37" s="35">
        <v>1293</v>
      </c>
      <c r="D37" s="35">
        <v>1308</v>
      </c>
      <c r="E37" s="35">
        <v>1260.099976</v>
      </c>
      <c r="F37" s="35">
        <v>1264.6999510000001</v>
      </c>
    </row>
    <row r="38" spans="1:6" x14ac:dyDescent="0.3">
      <c r="A38" s="37">
        <v>44250</v>
      </c>
      <c r="B38" s="38">
        <v>505501</v>
      </c>
      <c r="C38" s="35">
        <v>1266.349976</v>
      </c>
      <c r="D38" s="35">
        <v>1290.599976</v>
      </c>
      <c r="E38" s="35">
        <v>1258</v>
      </c>
      <c r="F38" s="35">
        <v>1266.25</v>
      </c>
    </row>
    <row r="39" spans="1:6" x14ac:dyDescent="0.3">
      <c r="A39" s="37">
        <v>44251</v>
      </c>
      <c r="B39" s="38">
        <v>1479884</v>
      </c>
      <c r="C39" s="35">
        <v>1264</v>
      </c>
      <c r="D39" s="35">
        <v>1276.349976</v>
      </c>
      <c r="E39" s="35">
        <v>1230</v>
      </c>
      <c r="F39" s="35">
        <v>1272</v>
      </c>
    </row>
    <row r="40" spans="1:6" x14ac:dyDescent="0.3">
      <c r="A40" s="37">
        <v>44252</v>
      </c>
      <c r="B40" s="38">
        <v>1473572</v>
      </c>
      <c r="C40" s="35">
        <v>1291</v>
      </c>
      <c r="D40" s="35">
        <v>1299</v>
      </c>
      <c r="E40" s="35">
        <v>1271.849976</v>
      </c>
      <c r="F40" s="35">
        <v>1274.75</v>
      </c>
    </row>
    <row r="41" spans="1:6" x14ac:dyDescent="0.3">
      <c r="A41" s="37">
        <v>44253</v>
      </c>
      <c r="B41" s="38">
        <v>461700</v>
      </c>
      <c r="C41" s="35">
        <v>1261.1999510000001</v>
      </c>
      <c r="D41" s="35">
        <v>1274.150024</v>
      </c>
      <c r="E41" s="35">
        <v>1244.599976</v>
      </c>
      <c r="F41" s="35">
        <v>1252.349976</v>
      </c>
    </row>
    <row r="42" spans="1:6" x14ac:dyDescent="0.3">
      <c r="A42" s="37">
        <v>44256</v>
      </c>
      <c r="B42" s="38">
        <v>174197</v>
      </c>
      <c r="C42" s="35">
        <v>1268</v>
      </c>
      <c r="D42" s="35">
        <v>1284.5500489999999</v>
      </c>
      <c r="E42" s="35">
        <v>1259.6999510000001</v>
      </c>
      <c r="F42" s="35">
        <v>1268.6999510000001</v>
      </c>
    </row>
    <row r="43" spans="1:6" x14ac:dyDescent="0.3">
      <c r="A43" s="37">
        <v>44257</v>
      </c>
      <c r="B43" s="38">
        <v>506721</v>
      </c>
      <c r="C43" s="35">
        <v>1280</v>
      </c>
      <c r="D43" s="35">
        <v>1310</v>
      </c>
      <c r="E43" s="35">
        <v>1279.5</v>
      </c>
      <c r="F43" s="35">
        <v>1304.0500489999999</v>
      </c>
    </row>
    <row r="44" spans="1:6" x14ac:dyDescent="0.3">
      <c r="A44" s="37">
        <v>44258</v>
      </c>
      <c r="B44" s="38">
        <v>284390</v>
      </c>
      <c r="C44" s="35">
        <v>1316.150024</v>
      </c>
      <c r="D44" s="35">
        <v>1347</v>
      </c>
      <c r="E44" s="35">
        <v>1308.4499510000001</v>
      </c>
      <c r="F44" s="35">
        <v>1343.599976</v>
      </c>
    </row>
    <row r="45" spans="1:6" x14ac:dyDescent="0.3">
      <c r="A45" s="37">
        <v>44259</v>
      </c>
      <c r="B45" s="38">
        <v>1732078</v>
      </c>
      <c r="C45" s="35">
        <v>1337.6999510000001</v>
      </c>
      <c r="D45" s="35">
        <v>1363.8000489999999</v>
      </c>
      <c r="E45" s="35">
        <v>1326.150024</v>
      </c>
      <c r="F45" s="35">
        <v>1330.3000489999999</v>
      </c>
    </row>
    <row r="46" spans="1:6" x14ac:dyDescent="0.3">
      <c r="A46" s="37">
        <v>44260</v>
      </c>
      <c r="B46" s="38">
        <v>184593</v>
      </c>
      <c r="C46" s="35">
        <v>1332</v>
      </c>
      <c r="D46" s="35">
        <v>1340</v>
      </c>
      <c r="E46" s="35">
        <v>1306</v>
      </c>
      <c r="F46" s="35">
        <v>1316</v>
      </c>
    </row>
    <row r="47" spans="1:6" x14ac:dyDescent="0.3">
      <c r="A47" s="37">
        <v>44263</v>
      </c>
      <c r="B47" s="38">
        <v>259500</v>
      </c>
      <c r="C47" s="35">
        <v>1324.599976</v>
      </c>
      <c r="D47" s="35">
        <v>1346.1999510000001</v>
      </c>
      <c r="E47" s="35">
        <v>1317.6999510000001</v>
      </c>
      <c r="F47" s="35">
        <v>1336.3000489999999</v>
      </c>
    </row>
    <row r="48" spans="1:6" x14ac:dyDescent="0.3">
      <c r="A48" s="37">
        <v>44264</v>
      </c>
      <c r="B48" s="38">
        <v>249554</v>
      </c>
      <c r="C48" s="35">
        <v>1329</v>
      </c>
      <c r="D48" s="35">
        <v>1350</v>
      </c>
      <c r="E48" s="35">
        <v>1319</v>
      </c>
      <c r="F48" s="35">
        <v>1345.6999510000001</v>
      </c>
    </row>
    <row r="49" spans="1:6" x14ac:dyDescent="0.3">
      <c r="A49" s="37">
        <v>44265</v>
      </c>
      <c r="B49" s="38">
        <v>651158</v>
      </c>
      <c r="C49" s="35">
        <v>1358.5</v>
      </c>
      <c r="D49" s="35">
        <v>1373.8000489999999</v>
      </c>
      <c r="E49" s="35">
        <v>1354.349976</v>
      </c>
      <c r="F49" s="35">
        <v>1368.099976</v>
      </c>
    </row>
    <row r="50" spans="1:6" x14ac:dyDescent="0.3">
      <c r="A50" s="37">
        <v>44267</v>
      </c>
      <c r="B50" s="38">
        <v>242425</v>
      </c>
      <c r="C50" s="35">
        <v>1372</v>
      </c>
      <c r="D50" s="35">
        <v>1390.3000489999999</v>
      </c>
      <c r="E50" s="35">
        <v>1370.25</v>
      </c>
      <c r="F50" s="35">
        <v>1374.599976</v>
      </c>
    </row>
    <row r="51" spans="1:6" x14ac:dyDescent="0.3">
      <c r="A51" s="37">
        <v>44270</v>
      </c>
      <c r="B51" s="38">
        <v>187766</v>
      </c>
      <c r="C51" s="35">
        <v>1370</v>
      </c>
      <c r="D51" s="35">
        <v>1379.849976</v>
      </c>
      <c r="E51" s="35">
        <v>1358.099976</v>
      </c>
      <c r="F51" s="35">
        <v>1373.099976</v>
      </c>
    </row>
    <row r="52" spans="1:6" x14ac:dyDescent="0.3">
      <c r="A52" s="37">
        <v>44271</v>
      </c>
      <c r="B52" s="38">
        <v>266475</v>
      </c>
      <c r="C52" s="35">
        <v>1382.1999510000001</v>
      </c>
      <c r="D52" s="35">
        <v>1406.25</v>
      </c>
      <c r="E52" s="35">
        <v>1380.150024</v>
      </c>
      <c r="F52" s="35">
        <v>1384.25</v>
      </c>
    </row>
    <row r="53" spans="1:6" x14ac:dyDescent="0.3">
      <c r="A53" s="37">
        <v>44272</v>
      </c>
      <c r="B53" s="38">
        <v>274343</v>
      </c>
      <c r="C53" s="35">
        <v>1391</v>
      </c>
      <c r="D53" s="35">
        <v>1399.6999510000001</v>
      </c>
      <c r="E53" s="35">
        <v>1381.900024</v>
      </c>
      <c r="F53" s="35">
        <v>1387.1999510000001</v>
      </c>
    </row>
    <row r="54" spans="1:6" x14ac:dyDescent="0.3">
      <c r="A54" s="37">
        <v>44273</v>
      </c>
      <c r="B54" s="38">
        <v>405813</v>
      </c>
      <c r="C54" s="35">
        <v>1392.5500489999999</v>
      </c>
      <c r="D54" s="35">
        <v>1394.0500489999999</v>
      </c>
      <c r="E54" s="35">
        <v>1313.5</v>
      </c>
      <c r="F54" s="35">
        <v>1336.25</v>
      </c>
    </row>
    <row r="55" spans="1:6" x14ac:dyDescent="0.3">
      <c r="A55" s="37">
        <v>44274</v>
      </c>
      <c r="B55" s="38">
        <v>481898</v>
      </c>
      <c r="C55" s="35">
        <v>1335</v>
      </c>
      <c r="D55" s="35">
        <v>1354.849976</v>
      </c>
      <c r="E55" s="35">
        <v>1317.900024</v>
      </c>
      <c r="F55" s="35">
        <v>1345.349976</v>
      </c>
    </row>
    <row r="56" spans="1:6" x14ac:dyDescent="0.3">
      <c r="A56" s="37">
        <v>44277</v>
      </c>
      <c r="B56" s="38">
        <v>208736</v>
      </c>
      <c r="C56" s="35">
        <v>1350</v>
      </c>
      <c r="D56" s="35">
        <v>1376</v>
      </c>
      <c r="E56" s="35">
        <v>1335.849976</v>
      </c>
      <c r="F56" s="35">
        <v>1370.5</v>
      </c>
    </row>
    <row r="57" spans="1:6" x14ac:dyDescent="0.3">
      <c r="A57" s="37">
        <v>44278</v>
      </c>
      <c r="B57" s="38">
        <v>133032</v>
      </c>
      <c r="C57" s="35">
        <v>1371</v>
      </c>
      <c r="D57" s="35">
        <v>1383.3000489999999</v>
      </c>
      <c r="E57" s="35">
        <v>1359.6999510000001</v>
      </c>
      <c r="F57" s="35">
        <v>1371.1999510000001</v>
      </c>
    </row>
    <row r="58" spans="1:6" x14ac:dyDescent="0.3">
      <c r="A58" s="37">
        <v>44279</v>
      </c>
      <c r="B58" s="38">
        <v>116760</v>
      </c>
      <c r="C58" s="35">
        <v>1362</v>
      </c>
      <c r="D58" s="35">
        <v>1370.400024</v>
      </c>
      <c r="E58" s="35">
        <v>1346.599976</v>
      </c>
      <c r="F58" s="35">
        <v>1353.8000489999999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9CF7-B80A-479D-9C86-FC9BC2FD7AEC}">
  <sheetPr codeName="Sheet13">
    <tabColor theme="5" tint="0.39997558519241921"/>
  </sheetPr>
  <dimension ref="B2:N13"/>
  <sheetViews>
    <sheetView showGridLines="0" workbookViewId="0">
      <selection activeCell="A11" sqref="A11"/>
    </sheetView>
  </sheetViews>
  <sheetFormatPr defaultRowHeight="14.4" x14ac:dyDescent="0.3"/>
  <sheetData>
    <row r="2" spans="2:14" ht="16.2" thickBot="1" x14ac:dyDescent="0.35">
      <c r="C2" s="112" t="s">
        <v>1180</v>
      </c>
      <c r="D2" s="112"/>
      <c r="E2" s="112"/>
      <c r="F2" s="112"/>
      <c r="G2" s="112"/>
      <c r="H2" s="112"/>
      <c r="I2" s="112"/>
      <c r="J2" s="112"/>
      <c r="K2" s="112"/>
      <c r="L2" s="112"/>
      <c r="M2" s="112"/>
      <c r="N2" s="112"/>
    </row>
    <row r="3" spans="2:14" ht="15" thickBot="1" x14ac:dyDescent="0.35">
      <c r="C3" s="39" t="s">
        <v>1165</v>
      </c>
      <c r="D3" s="40" t="s">
        <v>1166</v>
      </c>
      <c r="E3" s="40" t="s">
        <v>1167</v>
      </c>
      <c r="F3" s="40" t="s">
        <v>1168</v>
      </c>
      <c r="G3" s="40" t="s">
        <v>12</v>
      </c>
      <c r="H3" s="40" t="s">
        <v>1169</v>
      </c>
      <c r="I3" s="40" t="s">
        <v>1170</v>
      </c>
      <c r="J3" s="40" t="s">
        <v>1171</v>
      </c>
      <c r="K3" s="40" t="s">
        <v>1172</v>
      </c>
      <c r="L3" s="40" t="s">
        <v>1173</v>
      </c>
      <c r="M3" s="40" t="s">
        <v>1174</v>
      </c>
      <c r="N3" s="41" t="s">
        <v>1175</v>
      </c>
    </row>
    <row r="4" spans="2:14" ht="15" thickBot="1" x14ac:dyDescent="0.35">
      <c r="B4" s="42" t="s">
        <v>1181</v>
      </c>
      <c r="C4" s="43">
        <v>23</v>
      </c>
      <c r="D4" s="43">
        <f>C4+1</f>
        <v>24</v>
      </c>
      <c r="E4" s="43">
        <f t="shared" ref="E4" si="0">D4+1</f>
        <v>25</v>
      </c>
      <c r="F4" s="43">
        <f>E4+2</f>
        <v>27</v>
      </c>
      <c r="G4" s="43">
        <f t="shared" ref="G4:I4" si="1">F4+2</f>
        <v>29</v>
      </c>
      <c r="H4" s="43">
        <f t="shared" si="1"/>
        <v>31</v>
      </c>
      <c r="I4" s="43">
        <f t="shared" si="1"/>
        <v>33</v>
      </c>
      <c r="J4" s="43">
        <f>I4-1</f>
        <v>32</v>
      </c>
      <c r="K4" s="43">
        <f t="shared" ref="K4" si="2">J4-1</f>
        <v>31</v>
      </c>
      <c r="L4" s="43">
        <f>K4-2</f>
        <v>29</v>
      </c>
      <c r="M4" s="43">
        <f t="shared" ref="M4:N4" si="3">L4-2</f>
        <v>27</v>
      </c>
      <c r="N4" s="43">
        <f t="shared" si="3"/>
        <v>25</v>
      </c>
    </row>
    <row r="5" spans="2:14" ht="15" thickBot="1" x14ac:dyDescent="0.35">
      <c r="B5" s="44" t="s">
        <v>1182</v>
      </c>
      <c r="C5" s="43">
        <v>23</v>
      </c>
      <c r="D5" s="43">
        <f t="shared" ref="D5:E13" si="4">C5+1</f>
        <v>24</v>
      </c>
      <c r="E5" s="43">
        <f t="shared" si="4"/>
        <v>25</v>
      </c>
      <c r="F5" s="43">
        <f t="shared" ref="F5:I13" si="5">E5+2</f>
        <v>27</v>
      </c>
      <c r="G5" s="43">
        <f t="shared" si="5"/>
        <v>29</v>
      </c>
      <c r="H5" s="43">
        <f t="shared" si="5"/>
        <v>31</v>
      </c>
      <c r="I5" s="43">
        <f t="shared" si="5"/>
        <v>33</v>
      </c>
      <c r="J5" s="43">
        <f t="shared" ref="J5:K13" si="6">I5-1</f>
        <v>32</v>
      </c>
      <c r="K5" s="43">
        <f t="shared" si="6"/>
        <v>31</v>
      </c>
      <c r="L5" s="43">
        <f t="shared" ref="L5:N13" si="7">K5-2</f>
        <v>29</v>
      </c>
      <c r="M5" s="43">
        <f t="shared" si="7"/>
        <v>27</v>
      </c>
      <c r="N5" s="43">
        <f t="shared" si="7"/>
        <v>25</v>
      </c>
    </row>
    <row r="6" spans="2:14" ht="15" thickBot="1" x14ac:dyDescent="0.35">
      <c r="B6" s="44" t="s">
        <v>1183</v>
      </c>
      <c r="C6" s="43">
        <v>24</v>
      </c>
      <c r="D6" s="43">
        <f t="shared" si="4"/>
        <v>25</v>
      </c>
      <c r="E6" s="43">
        <f t="shared" si="4"/>
        <v>26</v>
      </c>
      <c r="F6" s="43">
        <f t="shared" si="5"/>
        <v>28</v>
      </c>
      <c r="G6" s="43">
        <f t="shared" si="5"/>
        <v>30</v>
      </c>
      <c r="H6" s="43">
        <f t="shared" si="5"/>
        <v>32</v>
      </c>
      <c r="I6" s="43">
        <f t="shared" si="5"/>
        <v>34</v>
      </c>
      <c r="J6" s="43">
        <f t="shared" si="6"/>
        <v>33</v>
      </c>
      <c r="K6" s="43">
        <f t="shared" si="6"/>
        <v>32</v>
      </c>
      <c r="L6" s="43">
        <f t="shared" si="7"/>
        <v>30</v>
      </c>
      <c r="M6" s="43">
        <f t="shared" si="7"/>
        <v>28</v>
      </c>
      <c r="N6" s="43">
        <f t="shared" si="7"/>
        <v>26</v>
      </c>
    </row>
    <row r="7" spans="2:14" ht="15" thickBot="1" x14ac:dyDescent="0.35">
      <c r="B7" s="44" t="s">
        <v>1184</v>
      </c>
      <c r="C7" s="43">
        <v>24</v>
      </c>
      <c r="D7" s="43">
        <f t="shared" si="4"/>
        <v>25</v>
      </c>
      <c r="E7" s="43">
        <f t="shared" si="4"/>
        <v>26</v>
      </c>
      <c r="F7" s="43">
        <f t="shared" si="5"/>
        <v>28</v>
      </c>
      <c r="G7" s="43">
        <f t="shared" si="5"/>
        <v>30</v>
      </c>
      <c r="H7" s="43">
        <f t="shared" si="5"/>
        <v>32</v>
      </c>
      <c r="I7" s="43">
        <f t="shared" si="5"/>
        <v>34</v>
      </c>
      <c r="J7" s="43">
        <f t="shared" si="6"/>
        <v>33</v>
      </c>
      <c r="K7" s="43">
        <f t="shared" si="6"/>
        <v>32</v>
      </c>
      <c r="L7" s="43">
        <f t="shared" si="7"/>
        <v>30</v>
      </c>
      <c r="M7" s="43">
        <f t="shared" si="7"/>
        <v>28</v>
      </c>
      <c r="N7" s="43">
        <f t="shared" si="7"/>
        <v>26</v>
      </c>
    </row>
    <row r="8" spans="2:14" ht="15" thickBot="1" x14ac:dyDescent="0.35">
      <c r="B8" s="44" t="s">
        <v>1185</v>
      </c>
      <c r="C8" s="43">
        <v>26</v>
      </c>
      <c r="D8" s="43">
        <f t="shared" si="4"/>
        <v>27</v>
      </c>
      <c r="E8" s="43">
        <f t="shared" si="4"/>
        <v>28</v>
      </c>
      <c r="F8" s="43">
        <f t="shared" si="5"/>
        <v>30</v>
      </c>
      <c r="G8" s="43">
        <f t="shared" si="5"/>
        <v>32</v>
      </c>
      <c r="H8" s="43">
        <f t="shared" si="5"/>
        <v>34</v>
      </c>
      <c r="I8" s="43">
        <f t="shared" si="5"/>
        <v>36</v>
      </c>
      <c r="J8" s="43">
        <f t="shared" si="6"/>
        <v>35</v>
      </c>
      <c r="K8" s="43">
        <f t="shared" si="6"/>
        <v>34</v>
      </c>
      <c r="L8" s="43">
        <f t="shared" si="7"/>
        <v>32</v>
      </c>
      <c r="M8" s="43">
        <f t="shared" si="7"/>
        <v>30</v>
      </c>
      <c r="N8" s="43">
        <f t="shared" si="7"/>
        <v>28</v>
      </c>
    </row>
    <row r="9" spans="2:14" ht="15" thickBot="1" x14ac:dyDescent="0.35">
      <c r="B9" s="44" t="s">
        <v>1186</v>
      </c>
      <c r="C9" s="43">
        <v>27</v>
      </c>
      <c r="D9" s="43">
        <f t="shared" si="4"/>
        <v>28</v>
      </c>
      <c r="E9" s="43">
        <f t="shared" si="4"/>
        <v>29</v>
      </c>
      <c r="F9" s="43">
        <f t="shared" si="5"/>
        <v>31</v>
      </c>
      <c r="G9" s="43">
        <f t="shared" si="5"/>
        <v>33</v>
      </c>
      <c r="H9" s="43">
        <f t="shared" si="5"/>
        <v>35</v>
      </c>
      <c r="I9" s="43">
        <f t="shared" si="5"/>
        <v>37</v>
      </c>
      <c r="J9" s="43">
        <f t="shared" si="6"/>
        <v>36</v>
      </c>
      <c r="K9" s="43">
        <f t="shared" si="6"/>
        <v>35</v>
      </c>
      <c r="L9" s="43">
        <f t="shared" si="7"/>
        <v>33</v>
      </c>
      <c r="M9" s="43">
        <f t="shared" si="7"/>
        <v>31</v>
      </c>
      <c r="N9" s="43">
        <f t="shared" si="7"/>
        <v>29</v>
      </c>
    </row>
    <row r="10" spans="2:14" ht="15" thickBot="1" x14ac:dyDescent="0.35">
      <c r="B10" s="44" t="s">
        <v>1187</v>
      </c>
      <c r="C10" s="43">
        <v>24</v>
      </c>
      <c r="D10" s="43">
        <f t="shared" si="4"/>
        <v>25</v>
      </c>
      <c r="E10" s="43">
        <f t="shared" si="4"/>
        <v>26</v>
      </c>
      <c r="F10" s="43">
        <f t="shared" si="5"/>
        <v>28</v>
      </c>
      <c r="G10" s="43">
        <f t="shared" si="5"/>
        <v>30</v>
      </c>
      <c r="H10" s="43">
        <f t="shared" si="5"/>
        <v>32</v>
      </c>
      <c r="I10" s="43">
        <f t="shared" si="5"/>
        <v>34</v>
      </c>
      <c r="J10" s="43">
        <f t="shared" si="6"/>
        <v>33</v>
      </c>
      <c r="K10" s="43">
        <f t="shared" si="6"/>
        <v>32</v>
      </c>
      <c r="L10" s="43">
        <f t="shared" si="7"/>
        <v>30</v>
      </c>
      <c r="M10" s="43">
        <f t="shared" si="7"/>
        <v>28</v>
      </c>
      <c r="N10" s="43">
        <f t="shared" si="7"/>
        <v>26</v>
      </c>
    </row>
    <row r="11" spans="2:14" ht="15" thickBot="1" x14ac:dyDescent="0.35">
      <c r="B11" s="44" t="s">
        <v>1188</v>
      </c>
      <c r="C11" s="43">
        <v>26</v>
      </c>
      <c r="D11" s="43">
        <f t="shared" si="4"/>
        <v>27</v>
      </c>
      <c r="E11" s="43">
        <f t="shared" si="4"/>
        <v>28</v>
      </c>
      <c r="F11" s="43">
        <f t="shared" si="5"/>
        <v>30</v>
      </c>
      <c r="G11" s="43">
        <f t="shared" si="5"/>
        <v>32</v>
      </c>
      <c r="H11" s="43">
        <f t="shared" si="5"/>
        <v>34</v>
      </c>
      <c r="I11" s="43">
        <f t="shared" si="5"/>
        <v>36</v>
      </c>
      <c r="J11" s="43">
        <f t="shared" si="6"/>
        <v>35</v>
      </c>
      <c r="K11" s="43">
        <f t="shared" si="6"/>
        <v>34</v>
      </c>
      <c r="L11" s="43">
        <f t="shared" si="7"/>
        <v>32</v>
      </c>
      <c r="M11" s="43">
        <f t="shared" si="7"/>
        <v>30</v>
      </c>
      <c r="N11" s="43">
        <f t="shared" si="7"/>
        <v>28</v>
      </c>
    </row>
    <row r="12" spans="2:14" ht="15" thickBot="1" x14ac:dyDescent="0.35">
      <c r="B12" s="44" t="s">
        <v>1189</v>
      </c>
      <c r="C12" s="43">
        <v>24</v>
      </c>
      <c r="D12" s="43">
        <f t="shared" si="4"/>
        <v>25</v>
      </c>
      <c r="E12" s="43">
        <f t="shared" si="4"/>
        <v>26</v>
      </c>
      <c r="F12" s="43">
        <f t="shared" si="5"/>
        <v>28</v>
      </c>
      <c r="G12" s="43">
        <f t="shared" si="5"/>
        <v>30</v>
      </c>
      <c r="H12" s="43">
        <f t="shared" si="5"/>
        <v>32</v>
      </c>
      <c r="I12" s="43">
        <f t="shared" si="5"/>
        <v>34</v>
      </c>
      <c r="J12" s="43">
        <f t="shared" si="6"/>
        <v>33</v>
      </c>
      <c r="K12" s="43">
        <f t="shared" si="6"/>
        <v>32</v>
      </c>
      <c r="L12" s="43">
        <f t="shared" si="7"/>
        <v>30</v>
      </c>
      <c r="M12" s="43">
        <f t="shared" si="7"/>
        <v>28</v>
      </c>
      <c r="N12" s="43">
        <f t="shared" si="7"/>
        <v>26</v>
      </c>
    </row>
    <row r="13" spans="2:14" ht="15" thickBot="1" x14ac:dyDescent="0.35">
      <c r="B13" s="44" t="s">
        <v>1190</v>
      </c>
      <c r="C13" s="43">
        <v>27</v>
      </c>
      <c r="D13" s="43">
        <f t="shared" si="4"/>
        <v>28</v>
      </c>
      <c r="E13" s="43">
        <f t="shared" si="4"/>
        <v>29</v>
      </c>
      <c r="F13" s="43">
        <f t="shared" si="5"/>
        <v>31</v>
      </c>
      <c r="G13" s="43">
        <f t="shared" si="5"/>
        <v>33</v>
      </c>
      <c r="H13" s="43">
        <f t="shared" si="5"/>
        <v>35</v>
      </c>
      <c r="I13" s="43">
        <f t="shared" si="5"/>
        <v>37</v>
      </c>
      <c r="J13" s="43">
        <f t="shared" si="6"/>
        <v>36</v>
      </c>
      <c r="K13" s="43">
        <f t="shared" si="6"/>
        <v>35</v>
      </c>
      <c r="L13" s="43">
        <f t="shared" si="7"/>
        <v>33</v>
      </c>
      <c r="M13" s="43">
        <f t="shared" si="7"/>
        <v>31</v>
      </c>
      <c r="N13" s="43">
        <f t="shared" si="7"/>
        <v>29</v>
      </c>
    </row>
  </sheetData>
  <mergeCells count="1">
    <mergeCell ref="C2:N2"/>
  </mergeCells>
  <conditionalFormatting sqref="C4:N13">
    <cfRule type="colorScale" priority="1">
      <colorScale>
        <cfvo type="min"/>
        <cfvo type="percentile" val="50"/>
        <cfvo type="max"/>
        <color rgb="FF5A8AC6"/>
        <color rgb="FFFCFCFF"/>
        <color rgb="FFF8696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335D5-EC45-4466-B21B-DCBBDD9FE06E}">
  <sheetPr codeName="Sheet14">
    <tabColor theme="5" tint="0.39997558519241921"/>
  </sheetPr>
  <dimension ref="A1:P12"/>
  <sheetViews>
    <sheetView showGridLines="0" workbookViewId="0">
      <selection activeCell="A11" sqref="A11"/>
    </sheetView>
  </sheetViews>
  <sheetFormatPr defaultRowHeight="14.4" x14ac:dyDescent="0.3"/>
  <cols>
    <col min="1" max="1" width="13.88671875" bestFit="1" customWidth="1"/>
    <col min="2" max="2" width="14.109375" bestFit="1" customWidth="1"/>
    <col min="3" max="3" width="8.88671875" bestFit="1" customWidth="1"/>
    <col min="4" max="4" width="26" bestFit="1" customWidth="1"/>
    <col min="5" max="5" width="8.6640625" bestFit="1" customWidth="1"/>
    <col min="6" max="6" width="16.5546875" bestFit="1" customWidth="1"/>
    <col min="7" max="8" width="6.554687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s>
  <sheetData>
    <row r="1" spans="1:16" x14ac:dyDescent="0.3">
      <c r="A1" s="45" t="s">
        <v>1154</v>
      </c>
      <c r="B1" s="45" t="s">
        <v>1155</v>
      </c>
      <c r="C1" s="45" t="s">
        <v>1156</v>
      </c>
      <c r="D1" s="45" t="s">
        <v>1157</v>
      </c>
      <c r="E1" s="45" t="s">
        <v>1158</v>
      </c>
      <c r="F1" s="45" t="s">
        <v>1159</v>
      </c>
    </row>
    <row r="2" spans="1:16" x14ac:dyDescent="0.3">
      <c r="A2" s="2" t="s">
        <v>1160</v>
      </c>
      <c r="B2" s="7">
        <v>85</v>
      </c>
      <c r="C2" s="7">
        <v>46</v>
      </c>
      <c r="D2" s="7">
        <v>15</v>
      </c>
      <c r="E2" s="7">
        <v>81</v>
      </c>
      <c r="F2" s="7">
        <v>82</v>
      </c>
    </row>
    <row r="3" spans="1:16" x14ac:dyDescent="0.3">
      <c r="A3" s="2" t="s">
        <v>1161</v>
      </c>
      <c r="B3" s="7">
        <v>22</v>
      </c>
      <c r="C3" s="7">
        <v>81</v>
      </c>
      <c r="D3" s="7">
        <v>32</v>
      </c>
      <c r="E3" s="7">
        <v>32</v>
      </c>
      <c r="F3" s="7">
        <v>31</v>
      </c>
      <c r="G3" s="5"/>
      <c r="H3" s="5"/>
      <c r="I3" s="5"/>
      <c r="J3" s="5"/>
      <c r="K3" s="5"/>
      <c r="L3" s="5"/>
      <c r="M3" s="5"/>
      <c r="N3" s="5"/>
      <c r="O3" s="5"/>
      <c r="P3" s="5"/>
    </row>
    <row r="4" spans="1:16" x14ac:dyDescent="0.3">
      <c r="A4" s="2" t="s">
        <v>1162</v>
      </c>
      <c r="B4" s="7">
        <v>36</v>
      </c>
      <c r="C4" s="7">
        <v>26</v>
      </c>
      <c r="D4" s="7">
        <v>33</v>
      </c>
      <c r="E4" s="7">
        <v>82</v>
      </c>
      <c r="F4" s="7">
        <v>42</v>
      </c>
    </row>
    <row r="8" spans="1:16" x14ac:dyDescent="0.3">
      <c r="A8" s="45" t="s">
        <v>21</v>
      </c>
      <c r="B8" s="45" t="s">
        <v>8</v>
      </c>
      <c r="C8" s="45" t="s">
        <v>9</v>
      </c>
      <c r="D8" s="45" t="s">
        <v>10</v>
      </c>
      <c r="E8" s="45" t="s">
        <v>11</v>
      </c>
      <c r="F8" s="45" t="s">
        <v>12</v>
      </c>
      <c r="G8" s="45" t="s">
        <v>13</v>
      </c>
      <c r="H8" s="45" t="s">
        <v>14</v>
      </c>
      <c r="I8" s="45" t="s">
        <v>15</v>
      </c>
      <c r="J8" s="45" t="s">
        <v>16</v>
      </c>
      <c r="K8" s="45" t="s">
        <v>17</v>
      </c>
      <c r="L8" s="45" t="s">
        <v>18</v>
      </c>
      <c r="M8" s="45" t="s">
        <v>19</v>
      </c>
    </row>
    <row r="9" spans="1:16" x14ac:dyDescent="0.3">
      <c r="A9" s="2" t="s">
        <v>23</v>
      </c>
      <c r="B9" s="11">
        <v>25203</v>
      </c>
      <c r="C9" s="11">
        <v>32210</v>
      </c>
      <c r="D9" s="11">
        <v>31847</v>
      </c>
      <c r="E9" s="11">
        <v>33827</v>
      </c>
      <c r="F9" s="11">
        <v>35049</v>
      </c>
      <c r="G9" s="11">
        <v>48724</v>
      </c>
      <c r="H9" s="11">
        <v>35414</v>
      </c>
      <c r="I9" s="11">
        <v>32736</v>
      </c>
      <c r="J9" s="11">
        <v>34986</v>
      </c>
      <c r="K9" s="11">
        <v>43303</v>
      </c>
      <c r="L9" s="11">
        <v>36654</v>
      </c>
      <c r="M9" s="11">
        <v>36165</v>
      </c>
    </row>
    <row r="10" spans="1:16" x14ac:dyDescent="0.3">
      <c r="A10" s="2" t="s">
        <v>24</v>
      </c>
      <c r="B10" s="11">
        <v>27457</v>
      </c>
      <c r="C10" s="11">
        <v>30239</v>
      </c>
      <c r="D10" s="11">
        <v>32951</v>
      </c>
      <c r="E10" s="11">
        <v>17804</v>
      </c>
      <c r="F10" s="11">
        <v>31258</v>
      </c>
      <c r="G10" s="11">
        <v>18622</v>
      </c>
      <c r="H10" s="11">
        <v>22917</v>
      </c>
      <c r="I10" s="11">
        <v>21305</v>
      </c>
      <c r="J10" s="11">
        <v>34875</v>
      </c>
      <c r="K10" s="11">
        <v>20981</v>
      </c>
      <c r="L10" s="11">
        <v>28188</v>
      </c>
      <c r="M10" s="11">
        <v>17123</v>
      </c>
    </row>
    <row r="11" spans="1:16" x14ac:dyDescent="0.3">
      <c r="A11" s="2" t="s">
        <v>25</v>
      </c>
      <c r="B11" s="11">
        <v>10859</v>
      </c>
      <c r="C11" s="11">
        <v>11093</v>
      </c>
      <c r="D11" s="11">
        <v>13553</v>
      </c>
      <c r="E11" s="11">
        <v>12681</v>
      </c>
      <c r="F11" s="11">
        <v>7011</v>
      </c>
      <c r="G11" s="11">
        <v>11129</v>
      </c>
      <c r="H11" s="11">
        <v>9535</v>
      </c>
      <c r="I11" s="11">
        <v>11257</v>
      </c>
      <c r="J11" s="11">
        <v>8725</v>
      </c>
      <c r="K11" s="11">
        <v>8105</v>
      </c>
      <c r="L11" s="11">
        <v>9131</v>
      </c>
      <c r="M11" s="11">
        <v>5353</v>
      </c>
    </row>
    <row r="12" spans="1:16" x14ac:dyDescent="0.3">
      <c r="A12" s="2" t="s">
        <v>26</v>
      </c>
      <c r="B12" s="11">
        <v>29215</v>
      </c>
      <c r="C12" s="11">
        <v>28526</v>
      </c>
      <c r="D12" s="11">
        <v>28112</v>
      </c>
      <c r="E12" s="11">
        <v>29801</v>
      </c>
      <c r="F12" s="11">
        <v>29051</v>
      </c>
      <c r="G12" s="11">
        <v>27526</v>
      </c>
      <c r="H12" s="11">
        <v>29185</v>
      </c>
      <c r="I12" s="11">
        <v>29466</v>
      </c>
      <c r="J12" s="11">
        <v>29190</v>
      </c>
      <c r="K12" s="11">
        <v>27572</v>
      </c>
      <c r="L12" s="11">
        <v>27937</v>
      </c>
      <c r="M12" s="11">
        <v>26249</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CA336-86CF-4472-809A-291358CC59A5}">
  <sheetPr codeName="Sheet15">
    <tabColor theme="5" tint="0.39997558519241921"/>
  </sheetPr>
  <dimension ref="A1:C52"/>
  <sheetViews>
    <sheetView showGridLines="0" zoomScale="80" zoomScaleNormal="80" workbookViewId="0">
      <selection activeCell="A11" sqref="A11"/>
    </sheetView>
  </sheetViews>
  <sheetFormatPr defaultRowHeight="14.4" x14ac:dyDescent="0.3"/>
  <cols>
    <col min="1" max="1" width="21.33203125" style="7" customWidth="1"/>
    <col min="2" max="2" width="19.33203125" style="17" customWidth="1"/>
    <col min="3" max="3" width="19.5546875" style="11" customWidth="1"/>
  </cols>
  <sheetData>
    <row r="1" spans="1:3" x14ac:dyDescent="0.3">
      <c r="A1" s="18" t="s">
        <v>1191</v>
      </c>
      <c r="B1" s="15" t="s">
        <v>1192</v>
      </c>
      <c r="C1" s="9" t="s">
        <v>1193</v>
      </c>
    </row>
    <row r="2" spans="1:3" x14ac:dyDescent="0.3">
      <c r="A2" s="7" t="s">
        <v>1194</v>
      </c>
      <c r="B2" s="17">
        <v>15843.056005575962</v>
      </c>
      <c r="C2" s="11">
        <v>1584305.6005575969</v>
      </c>
    </row>
    <row r="3" spans="1:3" x14ac:dyDescent="0.3">
      <c r="A3" s="7" t="s">
        <v>1195</v>
      </c>
      <c r="B3" s="17">
        <v>26779.986373785949</v>
      </c>
      <c r="C3" s="11">
        <v>2677998.6373785962</v>
      </c>
    </row>
    <row r="4" spans="1:3" x14ac:dyDescent="0.3">
      <c r="A4" s="7" t="s">
        <v>1196</v>
      </c>
      <c r="B4" s="17">
        <v>17868.243461655136</v>
      </c>
      <c r="C4" s="11">
        <v>1786824.3461655143</v>
      </c>
    </row>
    <row r="5" spans="1:3" x14ac:dyDescent="0.3">
      <c r="A5" s="7" t="s">
        <v>1197</v>
      </c>
      <c r="B5" s="17">
        <v>14826.636838442908</v>
      </c>
      <c r="C5" s="11">
        <v>1482663.6838442914</v>
      </c>
    </row>
    <row r="6" spans="1:3" x14ac:dyDescent="0.3">
      <c r="A6" s="7" t="s">
        <v>1198</v>
      </c>
      <c r="B6" s="17">
        <v>25805.647036680988</v>
      </c>
      <c r="C6" s="11">
        <v>2580564.7036680998</v>
      </c>
    </row>
    <row r="7" spans="1:3" x14ac:dyDescent="0.3">
      <c r="A7" s="7" t="s">
        <v>1199</v>
      </c>
      <c r="B7" s="17">
        <v>21187.959506962106</v>
      </c>
      <c r="C7" s="11">
        <v>2118795.9506962118</v>
      </c>
    </row>
    <row r="8" spans="1:3" x14ac:dyDescent="0.3">
      <c r="A8" s="7" t="s">
        <v>1200</v>
      </c>
      <c r="B8" s="17">
        <v>25153.409671245587</v>
      </c>
      <c r="C8" s="11">
        <v>2515340.9671245599</v>
      </c>
    </row>
    <row r="9" spans="1:3" x14ac:dyDescent="0.3">
      <c r="A9" s="7" t="s">
        <v>1201</v>
      </c>
      <c r="B9" s="17">
        <v>22169.949722253994</v>
      </c>
      <c r="C9" s="11">
        <v>2216994.9722254006</v>
      </c>
    </row>
    <row r="10" spans="1:3" x14ac:dyDescent="0.3">
      <c r="A10" s="7" t="s">
        <v>1202</v>
      </c>
      <c r="B10" s="17">
        <v>24912.789552266782</v>
      </c>
      <c r="C10" s="11">
        <v>2491278.9552266793</v>
      </c>
    </row>
    <row r="11" spans="1:3" x14ac:dyDescent="0.3">
      <c r="A11" s="7" t="s">
        <v>1203</v>
      </c>
      <c r="B11" s="17">
        <v>16946.312640130618</v>
      </c>
      <c r="C11" s="11">
        <v>1694631.2640130627</v>
      </c>
    </row>
    <row r="12" spans="1:3" x14ac:dyDescent="0.3">
      <c r="A12" s="7" t="s">
        <v>1204</v>
      </c>
      <c r="B12" s="17">
        <v>17599.697637294052</v>
      </c>
      <c r="C12" s="11">
        <v>1759969.7637294058</v>
      </c>
    </row>
    <row r="13" spans="1:3" x14ac:dyDescent="0.3">
      <c r="A13" s="7" t="s">
        <v>1205</v>
      </c>
      <c r="B13" s="17">
        <v>24029.113121676888</v>
      </c>
      <c r="C13" s="11">
        <v>2402911.3121676897</v>
      </c>
    </row>
    <row r="14" spans="1:3" x14ac:dyDescent="0.3">
      <c r="A14" s="7" t="s">
        <v>1206</v>
      </c>
      <c r="B14" s="17">
        <v>16579.835574976882</v>
      </c>
      <c r="C14" s="11">
        <v>1657983.557497689</v>
      </c>
    </row>
    <row r="15" spans="1:3" x14ac:dyDescent="0.3">
      <c r="A15" s="7" t="s">
        <v>1207</v>
      </c>
      <c r="B15" s="17">
        <v>20364.342470139578</v>
      </c>
      <c r="C15" s="11">
        <v>2036434.2470139589</v>
      </c>
    </row>
    <row r="16" spans="1:3" x14ac:dyDescent="0.3">
      <c r="A16" s="7" t="s">
        <v>1208</v>
      </c>
      <c r="B16" s="17">
        <v>17764.574062222298</v>
      </c>
      <c r="C16" s="11">
        <v>1776457.4062222305</v>
      </c>
    </row>
    <row r="17" spans="1:3" x14ac:dyDescent="0.3">
      <c r="A17" s="7" t="s">
        <v>1209</v>
      </c>
      <c r="B17" s="17">
        <v>18907.997807258311</v>
      </c>
      <c r="C17" s="11">
        <v>1890799.7807258319</v>
      </c>
    </row>
    <row r="18" spans="1:3" x14ac:dyDescent="0.3">
      <c r="A18" s="7" t="s">
        <v>1210</v>
      </c>
      <c r="B18" s="17">
        <v>18730.879977230987</v>
      </c>
      <c r="C18" s="11">
        <v>1873087.9977230995</v>
      </c>
    </row>
    <row r="19" spans="1:3" x14ac:dyDescent="0.3">
      <c r="A19" s="7" t="s">
        <v>1211</v>
      </c>
      <c r="B19" s="17">
        <v>15738.238974415082</v>
      </c>
      <c r="C19" s="11">
        <v>1573823.8974415089</v>
      </c>
    </row>
    <row r="20" spans="1:3" x14ac:dyDescent="0.3">
      <c r="A20" s="7" t="s">
        <v>1212</v>
      </c>
      <c r="B20" s="17">
        <v>15965.087512657423</v>
      </c>
      <c r="C20" s="11">
        <v>1596508.751265743</v>
      </c>
    </row>
    <row r="21" spans="1:3" x14ac:dyDescent="0.3">
      <c r="A21" s="7" t="s">
        <v>1213</v>
      </c>
      <c r="B21" s="17">
        <v>17609.643778937054</v>
      </c>
      <c r="C21" s="11">
        <v>1760964.3778937061</v>
      </c>
    </row>
    <row r="22" spans="1:3" x14ac:dyDescent="0.3">
      <c r="A22" s="7" t="s">
        <v>1214</v>
      </c>
      <c r="B22" s="17">
        <v>26779.603829876603</v>
      </c>
      <c r="C22" s="11">
        <v>2677960.3829876613</v>
      </c>
    </row>
    <row r="23" spans="1:3" x14ac:dyDescent="0.3">
      <c r="A23" s="7" t="s">
        <v>1215</v>
      </c>
      <c r="B23" s="17">
        <v>24811.415416290019</v>
      </c>
      <c r="C23" s="11">
        <v>2481141.5416290029</v>
      </c>
    </row>
    <row r="24" spans="1:3" x14ac:dyDescent="0.3">
      <c r="A24" s="7" t="s">
        <v>1216</v>
      </c>
      <c r="B24" s="17">
        <v>17589.751495651049</v>
      </c>
      <c r="C24" s="11">
        <v>1758975.1495651058</v>
      </c>
    </row>
    <row r="25" spans="1:3" x14ac:dyDescent="0.3">
      <c r="A25" s="7" t="s">
        <v>1217</v>
      </c>
      <c r="B25" s="17">
        <v>23646.569212330614</v>
      </c>
      <c r="C25" s="11">
        <v>2364656.9212330626</v>
      </c>
    </row>
    <row r="26" spans="1:3" x14ac:dyDescent="0.3">
      <c r="A26" s="7" t="s">
        <v>1218</v>
      </c>
      <c r="B26" s="17">
        <v>14123.138589155111</v>
      </c>
      <c r="C26" s="11">
        <v>1412313.8589155118</v>
      </c>
    </row>
    <row r="27" spans="1:3" x14ac:dyDescent="0.3">
      <c r="A27" s="7" t="s">
        <v>1219</v>
      </c>
      <c r="B27" s="17">
        <v>17308.964266190884</v>
      </c>
      <c r="C27" s="11">
        <v>1730896.4266190892</v>
      </c>
    </row>
    <row r="28" spans="1:3" x14ac:dyDescent="0.3">
      <c r="A28" s="7" t="s">
        <v>1220</v>
      </c>
      <c r="B28" s="17">
        <v>16916.856759110953</v>
      </c>
      <c r="C28" s="11">
        <v>1691685.6759110962</v>
      </c>
    </row>
    <row r="29" spans="1:3" x14ac:dyDescent="0.3">
      <c r="A29" s="7" t="s">
        <v>1221</v>
      </c>
      <c r="B29" s="17">
        <v>19240.428464480225</v>
      </c>
      <c r="C29" s="11">
        <v>1924042.8464480233</v>
      </c>
    </row>
    <row r="30" spans="1:3" x14ac:dyDescent="0.3">
      <c r="A30" s="7" t="s">
        <v>1222</v>
      </c>
      <c r="B30" s="17">
        <v>18716.725852585172</v>
      </c>
      <c r="C30" s="11">
        <v>1871672.5852585179</v>
      </c>
    </row>
    <row r="31" spans="1:3" x14ac:dyDescent="0.3">
      <c r="A31" s="7" t="s">
        <v>1223</v>
      </c>
      <c r="B31" s="17">
        <v>24755.181461616117</v>
      </c>
      <c r="C31" s="11">
        <v>2475518.1461616131</v>
      </c>
    </row>
    <row r="32" spans="1:3" x14ac:dyDescent="0.3">
      <c r="A32" s="7" t="s">
        <v>1224</v>
      </c>
      <c r="B32" s="17">
        <v>23062.424662758855</v>
      </c>
      <c r="C32" s="11">
        <v>2306242.4662758866</v>
      </c>
    </row>
    <row r="33" spans="1:3" x14ac:dyDescent="0.3">
      <c r="A33" s="7" t="s">
        <v>1225</v>
      </c>
      <c r="B33" s="17">
        <v>16052.69006789772</v>
      </c>
      <c r="C33" s="11">
        <v>1605269.0067897728</v>
      </c>
    </row>
    <row r="34" spans="1:3" x14ac:dyDescent="0.3">
      <c r="A34" s="7" t="s">
        <v>1226</v>
      </c>
      <c r="B34" s="17">
        <v>21134.020815744283</v>
      </c>
      <c r="C34" s="11">
        <v>2113402.0815744293</v>
      </c>
    </row>
    <row r="35" spans="1:3" x14ac:dyDescent="0.3">
      <c r="A35" s="7" t="s">
        <v>1227</v>
      </c>
      <c r="B35" s="17">
        <v>16799.798322850995</v>
      </c>
      <c r="C35" s="11">
        <v>1679979.8322851004</v>
      </c>
    </row>
    <row r="36" spans="1:3" x14ac:dyDescent="0.3">
      <c r="A36" s="7" t="s">
        <v>1228</v>
      </c>
      <c r="B36" s="17">
        <v>19779.050288839779</v>
      </c>
      <c r="C36" s="11">
        <v>1977905.0288839787</v>
      </c>
    </row>
    <row r="37" spans="1:3" x14ac:dyDescent="0.3">
      <c r="A37" s="7" t="s">
        <v>1229</v>
      </c>
      <c r="B37" s="17">
        <v>17501.001308682713</v>
      </c>
      <c r="C37" s="11">
        <v>1750100.1308682722</v>
      </c>
    </row>
    <row r="38" spans="1:3" x14ac:dyDescent="0.3">
      <c r="A38" s="7" t="s">
        <v>1230</v>
      </c>
      <c r="B38" s="17">
        <v>16535.460481492715</v>
      </c>
      <c r="C38" s="11">
        <v>1653546.0481492723</v>
      </c>
    </row>
    <row r="39" spans="1:3" x14ac:dyDescent="0.3">
      <c r="A39" s="7" t="s">
        <v>1231</v>
      </c>
      <c r="B39" s="17">
        <v>17909.175659955188</v>
      </c>
      <c r="C39" s="11">
        <v>1790917.5659955197</v>
      </c>
    </row>
    <row r="40" spans="1:3" x14ac:dyDescent="0.3">
      <c r="A40" s="7" t="s">
        <v>1232</v>
      </c>
      <c r="B40" s="17">
        <v>19214.415478644678</v>
      </c>
      <c r="C40" s="11">
        <v>1921441.5478644688</v>
      </c>
    </row>
    <row r="41" spans="1:3" x14ac:dyDescent="0.3">
      <c r="A41" s="7" t="s">
        <v>1233</v>
      </c>
      <c r="B41" s="17">
        <v>20518.125121696783</v>
      </c>
      <c r="C41" s="11">
        <v>2051812.5121696794</v>
      </c>
    </row>
    <row r="42" spans="1:3" x14ac:dyDescent="0.3">
      <c r="A42" s="7" t="s">
        <v>1234</v>
      </c>
      <c r="B42" s="17">
        <v>16207.237807273612</v>
      </c>
      <c r="C42" s="11">
        <v>1620723.7807273618</v>
      </c>
    </row>
    <row r="43" spans="1:3" x14ac:dyDescent="0.3">
      <c r="A43" s="7" t="s">
        <v>1235</v>
      </c>
      <c r="B43" s="17">
        <v>18484.90424352133</v>
      </c>
      <c r="C43" s="11">
        <v>1848490.4243521339</v>
      </c>
    </row>
    <row r="44" spans="1:3" x14ac:dyDescent="0.3">
      <c r="A44" s="7" t="s">
        <v>1236</v>
      </c>
      <c r="B44" s="17">
        <v>15949.403212374224</v>
      </c>
      <c r="C44" s="11">
        <v>1594940.321237423</v>
      </c>
    </row>
    <row r="45" spans="1:3" x14ac:dyDescent="0.3">
      <c r="A45" s="7" t="s">
        <v>1237</v>
      </c>
      <c r="B45" s="17">
        <v>18894.60877043119</v>
      </c>
      <c r="C45" s="11">
        <v>1889460.8770431199</v>
      </c>
    </row>
    <row r="46" spans="1:3" x14ac:dyDescent="0.3">
      <c r="A46" s="7" t="s">
        <v>1238</v>
      </c>
      <c r="B46" s="17">
        <v>21372.345671267012</v>
      </c>
      <c r="C46" s="11">
        <v>2137234.5671267021</v>
      </c>
    </row>
    <row r="47" spans="1:3" x14ac:dyDescent="0.3">
      <c r="A47" s="7" t="s">
        <v>1239</v>
      </c>
      <c r="B47" s="17">
        <v>20189.137359658987</v>
      </c>
      <c r="C47" s="11">
        <v>2018913.7359658997</v>
      </c>
    </row>
    <row r="48" spans="1:3" x14ac:dyDescent="0.3">
      <c r="A48" s="7" t="s">
        <v>1240</v>
      </c>
      <c r="B48" s="17">
        <v>24054.74356360309</v>
      </c>
      <c r="C48" s="11">
        <v>2405474.3563603102</v>
      </c>
    </row>
    <row r="49" spans="1:3" x14ac:dyDescent="0.3">
      <c r="A49" s="7" t="s">
        <v>1241</v>
      </c>
      <c r="B49" s="17">
        <v>22124.426997041788</v>
      </c>
      <c r="C49" s="11">
        <v>2212442.69970418</v>
      </c>
    </row>
    <row r="50" spans="1:3" x14ac:dyDescent="0.3">
      <c r="A50" s="7" t="s">
        <v>1242</v>
      </c>
      <c r="B50" s="17">
        <v>14721.054719463336</v>
      </c>
      <c r="C50" s="11">
        <v>1472105.4719463345</v>
      </c>
    </row>
    <row r="51" spans="1:3" x14ac:dyDescent="0.3">
      <c r="A51" s="7" t="s">
        <v>1243</v>
      </c>
      <c r="B51" s="17">
        <v>19278.300311505507</v>
      </c>
      <c r="C51" s="11">
        <v>1927830.0311505517</v>
      </c>
    </row>
    <row r="52" spans="1:3" x14ac:dyDescent="0.3">
      <c r="A52" s="7" t="s">
        <v>1244</v>
      </c>
      <c r="B52" s="17">
        <v>21545.638062200876</v>
      </c>
      <c r="C52" s="11">
        <v>2154563.8062200886</v>
      </c>
    </row>
  </sheetData>
  <hyperlinks>
    <hyperlink ref="A22" r:id="rId1" tooltip="Maryland" display="https://en.wikipedia.org/wiki/Maryland" xr:uid="{3855311E-8F65-42C7-BDDA-6F03652C237D}"/>
    <hyperlink ref="A3" r:id="rId2" tooltip="Alaska" display="https://en.wikipedia.org/wiki/Alaska" xr:uid="{2086504C-CBD5-450B-A756-DCC056EA328D}"/>
    <hyperlink ref="A6" r:id="rId3" tooltip="California" display="https://en.wikipedia.org/wiki/California" xr:uid="{22D4F195-BCB8-4321-8561-686663624027}"/>
    <hyperlink ref="A8" r:id="rId4" tooltip="Connecticut" display="https://en.wikipedia.org/wiki/Connecticut" xr:uid="{A70D4881-3C6D-46D4-BB23-225982B7C2B9}"/>
    <hyperlink ref="A10" r:id="rId5" tooltip="District of Columbia" display="https://en.wikipedia.org/wiki/District_of_Columbia" xr:uid="{3A5838AC-78EB-4AAD-98BA-9C1E64AF952F}"/>
    <hyperlink ref="A23" r:id="rId6" tooltip="Massachusetts" display="https://en.wikipedia.org/wiki/Massachusetts" xr:uid="{2D1BDF96-21E4-4B44-B0A3-F7522826FDE6}"/>
    <hyperlink ref="A31" r:id="rId7" tooltip="New Hampshire" display="https://en.wikipedia.org/wiki/New_Hampshire" xr:uid="{FE490A4D-E11A-4E3A-A73E-E31CBB245B1E}"/>
    <hyperlink ref="A48" r:id="rId8" tooltip="Virginia" display="https://en.wikipedia.org/wiki/Virginia" xr:uid="{0A77381B-330A-4448-9B12-048380949A73}"/>
    <hyperlink ref="A13" r:id="rId9" tooltip="Hawaii" display="https://en.wikipedia.org/wiki/Hawaii" xr:uid="{6596E13D-0E21-419C-9973-9DDB79EA9FAC}"/>
    <hyperlink ref="A25" r:id="rId10" tooltip="Minnesota" display="https://en.wikipedia.org/wiki/Minnesota" xr:uid="{FC3AA45B-EEE4-47F2-A9EE-D61DE622227F}"/>
    <hyperlink ref="A32" r:id="rId11" tooltip="New Jersey" display="https://en.wikipedia.org/wiki/New_Jersey" xr:uid="{AF91E936-D61E-4A48-AE02-86D49C54ECA6}"/>
    <hyperlink ref="A9" r:id="rId12" tooltip="Delaware" display="https://en.wikipedia.org/wiki/Delaware" xr:uid="{909ACAB2-A44C-4AC9-B8D2-E87EE2BE2F08}"/>
    <hyperlink ref="A49" r:id="rId13" tooltip="Washington (U.S. state)" display="https://en.wikipedia.org/wiki/Washington_(U.S._state)" xr:uid="{9A8BB1F2-60DE-432F-9F6A-A505310B5318}"/>
    <hyperlink ref="A52" r:id="rId14" tooltip="Wyoming" display="https://en.wikipedia.org/wiki/Wyoming" xr:uid="{5D821B07-39CC-4D59-AE92-28F37DFA2A7D}"/>
    <hyperlink ref="A46" r:id="rId15" tooltip="Utah" display="https://en.wikipedia.org/wiki/Utah" xr:uid="{98CA2312-84D1-4FD4-A9B5-0B88DD6AA8CF}"/>
    <hyperlink ref="A7" r:id="rId16" tooltip="Colorado" display="https://en.wikipedia.org/wiki/Colorado" xr:uid="{3CC4F6E0-7CA2-4B8D-AC86-5ECFF673C56E}"/>
    <hyperlink ref="A34" r:id="rId17" tooltip="New York" display="https://en.wikipedia.org/wiki/New_York" xr:uid="{21F260F8-403B-4578-8C48-C4FB7293D178}"/>
    <hyperlink ref="A41" r:id="rId18" tooltip="Rhode Island" display="https://en.wikipedia.org/wiki/Rhode_Island" xr:uid="{0C2C8AFC-1B3A-4CE2-91C5-04EEF9931349}"/>
    <hyperlink ref="A15" r:id="rId19" tooltip="Illinois" display="https://en.wikipedia.org/wiki/Illinois" xr:uid="{83965416-31C5-4CB8-AC8B-E1DE9BF8174B}"/>
    <hyperlink ref="A47" r:id="rId20" tooltip="Vermont" display="https://en.wikipedia.org/wiki/Vermont" xr:uid="{908FF963-F060-4FA3-8949-E31C11E7B73A}"/>
    <hyperlink ref="A36" r:id="rId21" tooltip="North Dakota" display="https://en.wikipedia.org/wiki/North_Dakota" xr:uid="{BC88839A-9486-4F7D-ABA7-405E01567DEE}"/>
    <hyperlink ref="A51" r:id="rId22" tooltip="Wisconsin" display="https://en.wikipedia.org/wiki/Wisconsin" xr:uid="{D1ABC44B-0F05-4816-B1E0-137CD90D0C85}"/>
    <hyperlink ref="A29" r:id="rId23" tooltip="Nebraska" display="https://en.wikipedia.org/wiki/Nebraska" xr:uid="{470DE973-38F7-4455-83E8-FEA6231E9836}"/>
    <hyperlink ref="A40" r:id="rId24" tooltip="Pennsylvania" display="https://en.wikipedia.org/wiki/Pennsylvania" xr:uid="{6C2C3B9E-05AE-4FD5-A46C-A5EB541918D9}"/>
    <hyperlink ref="A17" r:id="rId25" tooltip="Iowa" display="https://en.wikipedia.org/wiki/Iowa" xr:uid="{DEAE9796-59D4-457E-B855-B8F4C11D63BF}"/>
    <hyperlink ref="A45" r:id="rId26" tooltip="Texas" display="https://en.wikipedia.org/wiki/Texas" xr:uid="{96041F2D-94FE-4D4C-8F8E-583ABEA88DAB}"/>
    <hyperlink ref="A18" r:id="rId27" tooltip="Kansas" display="https://en.wikipedia.org/wiki/Kansas" xr:uid="{B28018EA-4057-43F6-B698-095B40158521}"/>
    <hyperlink ref="A30" r:id="rId28" tooltip="Nevada" display="https://en.wikipedia.org/wiki/Nevada" xr:uid="{D3201F3E-F7D4-47C4-B246-0FDE993E6BF7}"/>
    <hyperlink ref="A43" r:id="rId29" tooltip="South Dakota" display="https://en.wikipedia.org/wiki/South_Dakota" xr:uid="{18A3E9CF-CD5E-43F8-A415-065B10474C8A}"/>
    <hyperlink ref="A39" r:id="rId30" tooltip="Oregon" display="https://en.wikipedia.org/wiki/Oregon" xr:uid="{55B65B96-9092-4D20-BE11-936181223F7D}"/>
    <hyperlink ref="A4" r:id="rId31" tooltip="Arizona" display="https://en.wikipedia.org/wiki/Arizona" xr:uid="{BAAAF50B-65A8-4296-B5D8-7ABC09B39E2D}"/>
    <hyperlink ref="A16" r:id="rId32" tooltip="Indiana" display="https://en.wikipedia.org/wiki/Indiana" xr:uid="{E732A762-F04F-4E04-8196-99789A03EA4E}"/>
    <hyperlink ref="A21" r:id="rId33" tooltip="Maine" display="https://en.wikipedia.org/wiki/Maine" xr:uid="{D9A8B515-45A7-4355-8B6B-0351DE2BEC6E}"/>
    <hyperlink ref="A12" r:id="rId34" tooltip="Georgia (U.S. state)" display="https://en.wikipedia.org/wiki/Georgia_(U.S._state)" xr:uid="{FB396E3F-8A29-453E-8AB9-A38D6C339FAF}"/>
    <hyperlink ref="A24" r:id="rId35" tooltip="Michigan" display="https://en.wikipedia.org/wiki/Michigan" xr:uid="{77E3F50B-FE83-420A-8704-5FC7A7CBA847}"/>
    <hyperlink ref="A37" r:id="rId36" tooltip="Ohio" display="https://en.wikipedia.org/wiki/Ohio" xr:uid="{B24D7389-B8F3-433B-B070-58508481BCC9}"/>
    <hyperlink ref="A27" r:id="rId37" tooltip="Missouri" display="https://en.wikipedia.org/wiki/Missouri" xr:uid="{279E1282-63AB-4E30-89F7-BED0D391D592}"/>
    <hyperlink ref="A11" r:id="rId38" tooltip="Florida" display="https://en.wikipedia.org/wiki/Florida" xr:uid="{D215D4BD-A235-4A9F-BF70-CF23F10992CA}"/>
    <hyperlink ref="A28" r:id="rId39" tooltip="Montana" display="https://en.wikipedia.org/wiki/Montana" xr:uid="{D2E0908B-A29C-4E11-8087-077C15D074C9}"/>
    <hyperlink ref="A35" r:id="rId40" tooltip="North Carolina" display="https://en.wikipedia.org/wiki/North_Carolina" xr:uid="{B89548CF-A842-4F5A-BF10-9AF453C2C7CB}"/>
    <hyperlink ref="A14" r:id="rId41" tooltip="Idaho" display="https://en.wikipedia.org/wiki/Idaho" xr:uid="{34DC8669-812D-4F89-B662-0E4CEA49C396}"/>
    <hyperlink ref="A38" r:id="rId42" tooltip="Oklahoma" display="https://en.wikipedia.org/wiki/Oklahoma" xr:uid="{C63A25C8-E131-4840-A127-25455C6E3CF4}"/>
    <hyperlink ref="A42" r:id="rId43" tooltip="South Carolina" display="https://en.wikipedia.org/wiki/South_Carolina" xr:uid="{2C265C63-5F7F-4015-9199-B13CA5BF0128}"/>
    <hyperlink ref="A33" r:id="rId44" tooltip="New Mexico" display="https://en.wikipedia.org/wiki/New_Mexico" xr:uid="{6AE8061B-0557-49C0-8ABD-5FF3578921A4}"/>
    <hyperlink ref="A20" r:id="rId45" tooltip="Louisiana" display="https://en.wikipedia.org/wiki/Louisiana" xr:uid="{E64D2586-D2C7-43B4-907B-6E4690F27FD1}"/>
    <hyperlink ref="A44" r:id="rId46" tooltip="Tennessee" display="https://en.wikipedia.org/wiki/Tennessee" xr:uid="{07F78D51-3284-42FB-9E67-F4479D78BEE7}"/>
    <hyperlink ref="A2" r:id="rId47" tooltip="Alabama" display="https://en.wikipedia.org/wiki/Alabama" xr:uid="{AC0D7DC0-80A1-4B41-AFBB-7C3A2AE10541}"/>
    <hyperlink ref="A19" r:id="rId48" tooltip="Kentucky" display="https://en.wikipedia.org/wiki/Kentucky" xr:uid="{E815CD65-7981-4859-86F1-5723BDCE4253}"/>
    <hyperlink ref="A5" r:id="rId49" tooltip="Arkansas" display="https://en.wikipedia.org/wiki/Arkansas" xr:uid="{61E7C782-0D08-49B1-BE58-1FB3602E3EEA}"/>
    <hyperlink ref="A50" r:id="rId50" tooltip="West Virginia" display="https://en.wikipedia.org/wiki/West_Virginia" xr:uid="{CB22060C-4FF3-4EED-A3EC-F9FE23491CB6}"/>
    <hyperlink ref="A26" r:id="rId51" tooltip="Mississippi" display="https://en.wikipedia.org/wiki/Mississippi" xr:uid="{99A30D56-7A11-4D3C-8301-9105E77DE4CA}"/>
  </hyperlinks>
  <pageMargins left="0.7" right="0.7" top="0.75" bottom="0.75" header="0.3" footer="0.3"/>
  <drawing r:id="rId5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5DE8D-AA91-4234-9901-4AE76C5D9A58}">
  <sheetPr codeName="Sheet16">
    <tabColor theme="5" tint="0.39997558519241921"/>
  </sheetPr>
  <dimension ref="A1:M25"/>
  <sheetViews>
    <sheetView showGridLines="0" zoomScale="70" zoomScaleNormal="70" workbookViewId="0">
      <selection activeCell="E1" sqref="E1"/>
    </sheetView>
  </sheetViews>
  <sheetFormatPr defaultRowHeight="14.4" x14ac:dyDescent="0.3"/>
  <cols>
    <col min="1" max="1" width="14.5546875" style="7" bestFit="1" customWidth="1"/>
    <col min="2" max="2" width="15.6640625" style="7" bestFit="1" customWidth="1"/>
    <col min="3" max="3" width="16.44140625" style="7" bestFit="1" customWidth="1"/>
    <col min="4" max="4" width="15.6640625" style="7" bestFit="1" customWidth="1"/>
    <col min="5" max="5" width="12.44140625" style="7" bestFit="1" customWidth="1"/>
    <col min="6" max="6" width="11.5546875" style="7" bestFit="1" customWidth="1"/>
    <col min="7" max="8" width="14.44140625" style="7" bestFit="1" customWidth="1"/>
    <col min="9" max="13" width="14.88671875" customWidth="1"/>
  </cols>
  <sheetData>
    <row r="1" spans="1:8" ht="28.8" x14ac:dyDescent="0.3">
      <c r="A1" s="46" t="s">
        <v>0</v>
      </c>
      <c r="B1" s="46" t="s">
        <v>1</v>
      </c>
      <c r="C1" s="46" t="s">
        <v>2</v>
      </c>
      <c r="D1" s="46" t="s">
        <v>3</v>
      </c>
      <c r="E1" s="46" t="s">
        <v>4</v>
      </c>
      <c r="F1" s="46" t="s">
        <v>5</v>
      </c>
      <c r="G1" s="46" t="s">
        <v>6</v>
      </c>
      <c r="H1" s="46" t="s">
        <v>7</v>
      </c>
    </row>
    <row r="2" spans="1:8" x14ac:dyDescent="0.3">
      <c r="A2" s="2" t="s">
        <v>8</v>
      </c>
      <c r="B2" s="3">
        <v>261850.5393579441</v>
      </c>
      <c r="C2" s="3">
        <v>286712.8517774904</v>
      </c>
      <c r="D2" s="4">
        <f>B2+C2</f>
        <v>548563.3911354345</v>
      </c>
      <c r="E2" s="5">
        <v>22030</v>
      </c>
      <c r="F2" s="4">
        <f>D2/E2</f>
        <v>24.900744037014729</v>
      </c>
      <c r="G2">
        <v>3525</v>
      </c>
      <c r="H2" s="6">
        <f>G2/E2</f>
        <v>0.16000907852927826</v>
      </c>
    </row>
    <row r="3" spans="1:8" x14ac:dyDescent="0.3">
      <c r="A3" s="2" t="s">
        <v>9</v>
      </c>
      <c r="B3" s="3">
        <v>215354.50448080694</v>
      </c>
      <c r="C3" s="3">
        <v>106885.19774841517</v>
      </c>
      <c r="D3" s="4">
        <f t="shared" ref="D3:D13" si="0">B3+C3</f>
        <v>322239.70222922211</v>
      </c>
      <c r="E3" s="5">
        <v>10024</v>
      </c>
      <c r="F3" s="4">
        <f t="shared" ref="F3:F13" si="1">D3/E3</f>
        <v>32.146817860058071</v>
      </c>
      <c r="G3">
        <v>2005</v>
      </c>
      <c r="H3" s="6">
        <f t="shared" ref="H3:H13" si="2">G3/E3</f>
        <v>0.20001995211492418</v>
      </c>
    </row>
    <row r="4" spans="1:8" x14ac:dyDescent="0.3">
      <c r="A4" s="2" t="s">
        <v>10</v>
      </c>
      <c r="B4" s="3">
        <v>237530.02088055236</v>
      </c>
      <c r="C4" s="3">
        <v>139454.11176019738</v>
      </c>
      <c r="D4" s="4">
        <f t="shared" si="0"/>
        <v>376984.13264074974</v>
      </c>
      <c r="E4" s="5">
        <v>18473</v>
      </c>
      <c r="F4" s="4">
        <f t="shared" si="1"/>
        <v>20.407304316610716</v>
      </c>
      <c r="G4">
        <v>2401</v>
      </c>
      <c r="H4" s="6">
        <f t="shared" si="2"/>
        <v>0.129973474801061</v>
      </c>
    </row>
    <row r="5" spans="1:8" x14ac:dyDescent="0.3">
      <c r="A5" s="2" t="s">
        <v>11</v>
      </c>
      <c r="B5" s="3">
        <v>194616.67366379232</v>
      </c>
      <c r="C5" s="3">
        <v>209490.73132581136</v>
      </c>
      <c r="D5" s="4">
        <f t="shared" si="0"/>
        <v>404107.40498960367</v>
      </c>
      <c r="E5" s="5">
        <v>14873</v>
      </c>
      <c r="F5" s="4">
        <f t="shared" si="1"/>
        <v>27.17053755056839</v>
      </c>
      <c r="G5">
        <v>2826</v>
      </c>
      <c r="H5" s="6">
        <f t="shared" si="2"/>
        <v>0.19000874067101459</v>
      </c>
    </row>
    <row r="6" spans="1:8" x14ac:dyDescent="0.3">
      <c r="A6" s="2" t="s">
        <v>12</v>
      </c>
      <c r="B6" s="3">
        <v>279127.88407588442</v>
      </c>
      <c r="C6" s="3">
        <v>201731.44457014115</v>
      </c>
      <c r="D6" s="4">
        <f t="shared" si="0"/>
        <v>480859.32864602556</v>
      </c>
      <c r="E6" s="5">
        <v>19313</v>
      </c>
      <c r="F6" s="4">
        <f t="shared" si="1"/>
        <v>24.898220299592271</v>
      </c>
      <c r="G6">
        <v>4249</v>
      </c>
      <c r="H6" s="6">
        <f t="shared" si="2"/>
        <v>0.22000724900326205</v>
      </c>
    </row>
    <row r="7" spans="1:8" x14ac:dyDescent="0.3">
      <c r="A7" s="2" t="s">
        <v>13</v>
      </c>
      <c r="B7" s="3">
        <v>262708.78156161401</v>
      </c>
      <c r="C7" s="3">
        <v>298709.73528861342</v>
      </c>
      <c r="D7" s="4">
        <f t="shared" si="0"/>
        <v>561418.51685022749</v>
      </c>
      <c r="E7" s="5">
        <v>18231</v>
      </c>
      <c r="F7" s="4">
        <f t="shared" si="1"/>
        <v>30.794718712644809</v>
      </c>
      <c r="G7">
        <v>4740</v>
      </c>
      <c r="H7" s="6">
        <f t="shared" si="2"/>
        <v>0.25999670890241894</v>
      </c>
    </row>
    <row r="8" spans="1:8" x14ac:dyDescent="0.3">
      <c r="A8" s="2" t="s">
        <v>14</v>
      </c>
      <c r="B8" s="3">
        <v>289438.75264639949</v>
      </c>
      <c r="C8" s="3">
        <v>241917.38657910493</v>
      </c>
      <c r="D8" s="4">
        <f t="shared" si="0"/>
        <v>531356.13922550436</v>
      </c>
      <c r="E8" s="5">
        <v>19479</v>
      </c>
      <c r="F8" s="4">
        <f t="shared" si="1"/>
        <v>27.278409529519195</v>
      </c>
      <c r="G8">
        <v>4091</v>
      </c>
      <c r="H8" s="6">
        <f t="shared" si="2"/>
        <v>0.21002104830843474</v>
      </c>
    </row>
    <row r="9" spans="1:8" x14ac:dyDescent="0.3">
      <c r="A9" s="2" t="s">
        <v>15</v>
      </c>
      <c r="B9" s="3">
        <v>150499.57414884458</v>
      </c>
      <c r="C9" s="3">
        <v>115135.78950578626</v>
      </c>
      <c r="D9" s="4">
        <f t="shared" si="0"/>
        <v>265635.36365463084</v>
      </c>
      <c r="E9" s="5">
        <v>28035</v>
      </c>
      <c r="F9" s="4">
        <f t="shared" si="1"/>
        <v>9.4751333566838181</v>
      </c>
      <c r="G9">
        <v>7289</v>
      </c>
      <c r="H9" s="6">
        <f t="shared" si="2"/>
        <v>0.25999643303014092</v>
      </c>
    </row>
    <row r="10" spans="1:8" x14ac:dyDescent="0.3">
      <c r="A10" s="2" t="s">
        <v>16</v>
      </c>
      <c r="B10" s="3">
        <v>147272.57927297906</v>
      </c>
      <c r="C10" s="3">
        <v>209917.02667731431</v>
      </c>
      <c r="D10" s="4">
        <f t="shared" si="0"/>
        <v>357189.60595029336</v>
      </c>
      <c r="E10" s="5">
        <v>12740</v>
      </c>
      <c r="F10" s="4">
        <f t="shared" si="1"/>
        <v>28.036860749630563</v>
      </c>
      <c r="G10">
        <v>3695</v>
      </c>
      <c r="H10" s="6">
        <f t="shared" si="2"/>
        <v>0.2900313971742543</v>
      </c>
    </row>
    <row r="11" spans="1:8" x14ac:dyDescent="0.3">
      <c r="A11" s="2" t="s">
        <v>17</v>
      </c>
      <c r="B11" s="3">
        <v>125323.86512369331</v>
      </c>
      <c r="C11" s="3">
        <v>118634.83810899686</v>
      </c>
      <c r="D11" s="4">
        <f t="shared" si="0"/>
        <v>243958.70323269017</v>
      </c>
      <c r="E11" s="5">
        <v>22833</v>
      </c>
      <c r="F11" s="4">
        <f t="shared" si="1"/>
        <v>10.684478747106827</v>
      </c>
      <c r="G11">
        <v>3882</v>
      </c>
      <c r="H11" s="6">
        <f t="shared" si="2"/>
        <v>0.17001708054132178</v>
      </c>
    </row>
    <row r="12" spans="1:8" x14ac:dyDescent="0.3">
      <c r="A12" s="2" t="s">
        <v>18</v>
      </c>
      <c r="B12" s="3">
        <v>223044.93907784711</v>
      </c>
      <c r="C12" s="3">
        <v>257696.38945516321</v>
      </c>
      <c r="D12" s="4">
        <f t="shared" si="0"/>
        <v>480741.32853301032</v>
      </c>
      <c r="E12" s="5">
        <v>23963</v>
      </c>
      <c r="F12" s="4">
        <f t="shared" si="1"/>
        <v>20.061817323916468</v>
      </c>
      <c r="G12">
        <v>7189</v>
      </c>
      <c r="H12" s="6">
        <f t="shared" si="2"/>
        <v>0.30000417310019611</v>
      </c>
    </row>
    <row r="13" spans="1:8" x14ac:dyDescent="0.3">
      <c r="A13" s="2" t="s">
        <v>19</v>
      </c>
      <c r="B13" s="3">
        <v>178434.07321060117</v>
      </c>
      <c r="C13" s="3">
        <v>205853.19632718537</v>
      </c>
      <c r="D13" s="4">
        <f t="shared" si="0"/>
        <v>384287.26953778655</v>
      </c>
      <c r="E13" s="5">
        <v>26365</v>
      </c>
      <c r="F13" s="4">
        <f t="shared" si="1"/>
        <v>14.575659758687143</v>
      </c>
      <c r="G13">
        <v>2900</v>
      </c>
      <c r="H13" s="6">
        <f t="shared" si="2"/>
        <v>0.10999431063910488</v>
      </c>
    </row>
    <row r="18" spans="1:13" x14ac:dyDescent="0.3">
      <c r="A18" s="113" t="s">
        <v>20</v>
      </c>
      <c r="B18" s="113"/>
      <c r="C18" s="113"/>
      <c r="D18" s="113"/>
      <c r="E18" s="113"/>
      <c r="F18" s="113"/>
      <c r="G18" s="113"/>
      <c r="H18" s="113"/>
      <c r="I18" s="113"/>
      <c r="J18" s="113"/>
      <c r="K18" s="113"/>
      <c r="L18" s="113"/>
      <c r="M18" s="113"/>
    </row>
    <row r="19" spans="1:13" x14ac:dyDescent="0.3">
      <c r="A19" s="47" t="s">
        <v>21</v>
      </c>
      <c r="B19" s="48" t="s">
        <v>8</v>
      </c>
      <c r="C19" s="48" t="s">
        <v>9</v>
      </c>
      <c r="D19" s="48" t="s">
        <v>10</v>
      </c>
      <c r="E19" s="48" t="s">
        <v>11</v>
      </c>
      <c r="F19" s="48" t="s">
        <v>12</v>
      </c>
      <c r="G19" s="48" t="s">
        <v>13</v>
      </c>
      <c r="H19" s="48" t="s">
        <v>14</v>
      </c>
      <c r="I19" s="48" t="s">
        <v>15</v>
      </c>
      <c r="J19" s="48" t="s">
        <v>16</v>
      </c>
      <c r="K19" s="48" t="s">
        <v>17</v>
      </c>
      <c r="L19" s="48" t="s">
        <v>18</v>
      </c>
      <c r="M19" s="48" t="s">
        <v>19</v>
      </c>
    </row>
    <row r="20" spans="1:13" x14ac:dyDescent="0.3">
      <c r="A20" s="2" t="s">
        <v>23</v>
      </c>
      <c r="B20" s="11">
        <v>25203</v>
      </c>
      <c r="C20" s="11">
        <v>32210</v>
      </c>
      <c r="D20" s="11">
        <v>31847</v>
      </c>
      <c r="E20" s="11">
        <v>33827</v>
      </c>
      <c r="F20" s="11">
        <v>35049</v>
      </c>
      <c r="G20" s="11">
        <v>48724</v>
      </c>
      <c r="H20" s="11">
        <v>35414</v>
      </c>
      <c r="I20" s="11">
        <v>32736</v>
      </c>
      <c r="J20" s="11">
        <v>34986</v>
      </c>
      <c r="K20" s="11">
        <v>43303</v>
      </c>
      <c r="L20" s="11">
        <v>36654</v>
      </c>
      <c r="M20" s="11">
        <v>36165</v>
      </c>
    </row>
    <row r="21" spans="1:13" x14ac:dyDescent="0.3">
      <c r="A21" s="2" t="s">
        <v>24</v>
      </c>
      <c r="B21" s="11">
        <v>27457</v>
      </c>
      <c r="C21" s="11">
        <v>30239</v>
      </c>
      <c r="D21" s="11">
        <v>32951</v>
      </c>
      <c r="E21" s="11">
        <v>17804</v>
      </c>
      <c r="F21" s="11">
        <v>31258</v>
      </c>
      <c r="G21" s="11">
        <v>18622</v>
      </c>
      <c r="H21" s="11">
        <v>22917</v>
      </c>
      <c r="I21" s="11">
        <v>21305</v>
      </c>
      <c r="J21" s="11">
        <v>34875</v>
      </c>
      <c r="K21" s="11">
        <v>20981</v>
      </c>
      <c r="L21" s="11">
        <v>28188</v>
      </c>
      <c r="M21" s="11">
        <v>17123</v>
      </c>
    </row>
    <row r="22" spans="1:13" x14ac:dyDescent="0.3">
      <c r="A22" s="2" t="s">
        <v>25</v>
      </c>
      <c r="B22" s="11">
        <v>10859</v>
      </c>
      <c r="C22" s="11">
        <v>11093</v>
      </c>
      <c r="D22" s="11">
        <v>13553</v>
      </c>
      <c r="E22" s="11">
        <v>12681</v>
      </c>
      <c r="F22" s="11">
        <v>7011</v>
      </c>
      <c r="G22" s="11">
        <v>11129</v>
      </c>
      <c r="H22" s="11">
        <v>9535</v>
      </c>
      <c r="I22" s="11">
        <v>11257</v>
      </c>
      <c r="J22" s="11">
        <v>8725</v>
      </c>
      <c r="K22" s="11">
        <v>8105</v>
      </c>
      <c r="L22" s="11">
        <v>9131</v>
      </c>
      <c r="M22" s="11">
        <v>5353</v>
      </c>
    </row>
    <row r="23" spans="1:13" x14ac:dyDescent="0.3">
      <c r="A23" s="2" t="s">
        <v>26</v>
      </c>
      <c r="B23" s="11">
        <v>29215</v>
      </c>
      <c r="C23" s="11">
        <v>28526</v>
      </c>
      <c r="D23" s="11">
        <v>28112</v>
      </c>
      <c r="E23" s="11">
        <v>29801</v>
      </c>
      <c r="F23" s="11">
        <v>29051</v>
      </c>
      <c r="G23" s="11">
        <v>27526</v>
      </c>
      <c r="H23" s="11">
        <v>29185</v>
      </c>
      <c r="I23" s="11">
        <v>29466</v>
      </c>
      <c r="J23" s="11">
        <v>29190</v>
      </c>
      <c r="K23" s="11">
        <v>27572</v>
      </c>
      <c r="L23" s="11">
        <v>27937</v>
      </c>
      <c r="M23" s="11">
        <v>26249</v>
      </c>
    </row>
    <row r="24" spans="1:13" x14ac:dyDescent="0.3">
      <c r="A24" s="8"/>
      <c r="B24" s="12">
        <f t="shared" ref="B24:M24" si="3">SUM(B20:B23)</f>
        <v>92734</v>
      </c>
      <c r="C24" s="12">
        <f t="shared" si="3"/>
        <v>102068</v>
      </c>
      <c r="D24" s="12">
        <f t="shared" si="3"/>
        <v>106463</v>
      </c>
      <c r="E24" s="12">
        <f t="shared" si="3"/>
        <v>94113</v>
      </c>
      <c r="F24" s="12">
        <f t="shared" si="3"/>
        <v>102369</v>
      </c>
      <c r="G24" s="12">
        <f t="shared" si="3"/>
        <v>106001</v>
      </c>
      <c r="H24" s="12">
        <f t="shared" si="3"/>
        <v>97051</v>
      </c>
      <c r="I24" s="12">
        <f t="shared" si="3"/>
        <v>94764</v>
      </c>
      <c r="J24" s="12">
        <f t="shared" si="3"/>
        <v>107776</v>
      </c>
      <c r="K24" s="12">
        <f t="shared" si="3"/>
        <v>99961</v>
      </c>
      <c r="L24" s="12">
        <f t="shared" si="3"/>
        <v>101910</v>
      </c>
      <c r="M24" s="12">
        <f t="shared" si="3"/>
        <v>84890</v>
      </c>
    </row>
    <row r="25" spans="1:13" x14ac:dyDescent="0.3">
      <c r="B25" s="12">
        <v>0</v>
      </c>
      <c r="C25" s="12">
        <v>0</v>
      </c>
      <c r="D25" s="12">
        <v>0</v>
      </c>
      <c r="E25" s="12">
        <v>0</v>
      </c>
      <c r="F25" s="12">
        <v>0</v>
      </c>
      <c r="G25" s="12">
        <v>0</v>
      </c>
      <c r="H25" s="12">
        <v>0</v>
      </c>
      <c r="I25" s="12">
        <v>0</v>
      </c>
      <c r="J25" s="12">
        <v>0</v>
      </c>
      <c r="K25" s="12">
        <v>0</v>
      </c>
      <c r="L25" s="12">
        <v>0</v>
      </c>
      <c r="M25" s="12">
        <v>0</v>
      </c>
    </row>
  </sheetData>
  <mergeCells count="1">
    <mergeCell ref="A18:M1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6C883-A8E4-4784-BCC7-8E610C81FC80}">
  <sheetPr codeName="Sheet17">
    <tabColor theme="5" tint="0.39997558519241921"/>
  </sheetPr>
  <dimension ref="B2:O13"/>
  <sheetViews>
    <sheetView showGridLines="0" workbookViewId="0">
      <selection activeCell="A11" sqref="A11"/>
    </sheetView>
  </sheetViews>
  <sheetFormatPr defaultRowHeight="14.4" x14ac:dyDescent="0.3"/>
  <cols>
    <col min="15" max="15" width="16.109375" customWidth="1"/>
  </cols>
  <sheetData>
    <row r="2" spans="2:15" ht="15.6" x14ac:dyDescent="0.3">
      <c r="C2" s="114" t="s">
        <v>1180</v>
      </c>
      <c r="D2" s="114"/>
      <c r="E2" s="114"/>
      <c r="F2" s="114"/>
      <c r="G2" s="114"/>
      <c r="H2" s="114"/>
      <c r="I2" s="114"/>
      <c r="J2" s="114"/>
      <c r="K2" s="114"/>
      <c r="L2" s="114"/>
      <c r="M2" s="114"/>
      <c r="N2" s="114"/>
      <c r="O2" s="114"/>
    </row>
    <row r="3" spans="2:15" ht="15" thickBot="1" x14ac:dyDescent="0.35">
      <c r="C3" s="39" t="s">
        <v>1165</v>
      </c>
      <c r="D3" s="40" t="s">
        <v>1166</v>
      </c>
      <c r="E3" s="40" t="s">
        <v>1167</v>
      </c>
      <c r="F3" s="40" t="s">
        <v>1168</v>
      </c>
      <c r="G3" s="40" t="s">
        <v>12</v>
      </c>
      <c r="H3" s="40" t="s">
        <v>1169</v>
      </c>
      <c r="I3" s="40" t="s">
        <v>1170</v>
      </c>
      <c r="J3" s="40" t="s">
        <v>1171</v>
      </c>
      <c r="K3" s="40" t="s">
        <v>1172</v>
      </c>
      <c r="L3" s="40" t="s">
        <v>1173</v>
      </c>
      <c r="M3" s="40" t="s">
        <v>1174</v>
      </c>
      <c r="N3" s="41" t="s">
        <v>1175</v>
      </c>
      <c r="O3" s="41" t="s">
        <v>1245</v>
      </c>
    </row>
    <row r="4" spans="2:15" ht="15" thickBot="1" x14ac:dyDescent="0.35">
      <c r="B4" s="42" t="s">
        <v>1181</v>
      </c>
      <c r="C4" s="7">
        <v>23</v>
      </c>
      <c r="D4" s="7">
        <f>C4+1</f>
        <v>24</v>
      </c>
      <c r="E4" s="7">
        <f t="shared" ref="E4" si="0">D4+1</f>
        <v>25</v>
      </c>
      <c r="F4" s="7">
        <f>E4+2</f>
        <v>27</v>
      </c>
      <c r="G4" s="7">
        <f t="shared" ref="G4:I4" si="1">F4+2</f>
        <v>29</v>
      </c>
      <c r="H4" s="7">
        <f t="shared" si="1"/>
        <v>31</v>
      </c>
      <c r="I4" s="7">
        <f t="shared" si="1"/>
        <v>33</v>
      </c>
      <c r="J4" s="7">
        <f>I4-1</f>
        <v>32</v>
      </c>
      <c r="K4" s="7">
        <f t="shared" ref="K4" si="2">J4-1</f>
        <v>31</v>
      </c>
      <c r="L4" s="7">
        <f>K4-2</f>
        <v>29</v>
      </c>
      <c r="M4" s="7">
        <f t="shared" ref="M4:N4" si="3">L4-2</f>
        <v>27</v>
      </c>
      <c r="N4" s="7">
        <f t="shared" si="3"/>
        <v>25</v>
      </c>
    </row>
    <row r="5" spans="2:15" ht="15" thickBot="1" x14ac:dyDescent="0.35">
      <c r="B5" s="44" t="s">
        <v>1182</v>
      </c>
      <c r="C5" s="7">
        <v>23</v>
      </c>
      <c r="D5" s="7">
        <f t="shared" ref="D5:E13" si="4">C5+1</f>
        <v>24</v>
      </c>
      <c r="E5" s="7">
        <f t="shared" si="4"/>
        <v>25</v>
      </c>
      <c r="F5" s="7">
        <f t="shared" ref="F5:I13" si="5">E5+2</f>
        <v>27</v>
      </c>
      <c r="G5" s="7">
        <f t="shared" si="5"/>
        <v>29</v>
      </c>
      <c r="H5" s="7">
        <f t="shared" si="5"/>
        <v>31</v>
      </c>
      <c r="I5" s="7">
        <f t="shared" si="5"/>
        <v>33</v>
      </c>
      <c r="J5" s="7">
        <f t="shared" ref="J5:K13" si="6">I5-1</f>
        <v>32</v>
      </c>
      <c r="K5" s="7">
        <f t="shared" si="6"/>
        <v>31</v>
      </c>
      <c r="L5" s="7">
        <f t="shared" ref="L5:N13" si="7">K5-2</f>
        <v>29</v>
      </c>
      <c r="M5" s="7">
        <f t="shared" si="7"/>
        <v>27</v>
      </c>
      <c r="N5" s="7">
        <f t="shared" si="7"/>
        <v>25</v>
      </c>
    </row>
    <row r="6" spans="2:15" ht="15" thickBot="1" x14ac:dyDescent="0.35">
      <c r="B6" s="44" t="s">
        <v>1183</v>
      </c>
      <c r="C6" s="7">
        <v>24</v>
      </c>
      <c r="D6" s="7">
        <f t="shared" si="4"/>
        <v>25</v>
      </c>
      <c r="E6" s="7">
        <f t="shared" si="4"/>
        <v>26</v>
      </c>
      <c r="F6" s="7">
        <f t="shared" si="5"/>
        <v>28</v>
      </c>
      <c r="G6" s="7">
        <f t="shared" si="5"/>
        <v>30</v>
      </c>
      <c r="H6" s="7">
        <f t="shared" si="5"/>
        <v>32</v>
      </c>
      <c r="I6" s="7">
        <f t="shared" si="5"/>
        <v>34</v>
      </c>
      <c r="J6" s="7">
        <f t="shared" si="6"/>
        <v>33</v>
      </c>
      <c r="K6" s="7">
        <f t="shared" si="6"/>
        <v>32</v>
      </c>
      <c r="L6" s="7">
        <f t="shared" si="7"/>
        <v>30</v>
      </c>
      <c r="M6" s="7">
        <f t="shared" si="7"/>
        <v>28</v>
      </c>
      <c r="N6" s="7">
        <f t="shared" si="7"/>
        <v>26</v>
      </c>
    </row>
    <row r="7" spans="2:15" ht="15" thickBot="1" x14ac:dyDescent="0.35">
      <c r="B7" s="44" t="s">
        <v>1184</v>
      </c>
      <c r="C7" s="7">
        <v>24</v>
      </c>
      <c r="D7" s="7">
        <f t="shared" si="4"/>
        <v>25</v>
      </c>
      <c r="E7" s="7">
        <f t="shared" si="4"/>
        <v>26</v>
      </c>
      <c r="F7" s="7">
        <f t="shared" si="5"/>
        <v>28</v>
      </c>
      <c r="G7" s="7">
        <f t="shared" si="5"/>
        <v>30</v>
      </c>
      <c r="H7" s="7">
        <f t="shared" si="5"/>
        <v>32</v>
      </c>
      <c r="I7" s="7">
        <f t="shared" si="5"/>
        <v>34</v>
      </c>
      <c r="J7" s="7">
        <f t="shared" si="6"/>
        <v>33</v>
      </c>
      <c r="K7" s="7">
        <f t="shared" si="6"/>
        <v>32</v>
      </c>
      <c r="L7" s="7">
        <f t="shared" si="7"/>
        <v>30</v>
      </c>
      <c r="M7" s="7">
        <f t="shared" si="7"/>
        <v>28</v>
      </c>
      <c r="N7" s="7">
        <f t="shared" si="7"/>
        <v>26</v>
      </c>
    </row>
    <row r="8" spans="2:15" ht="15" thickBot="1" x14ac:dyDescent="0.35">
      <c r="B8" s="44" t="s">
        <v>1185</v>
      </c>
      <c r="C8" s="7">
        <v>26</v>
      </c>
      <c r="D8" s="7">
        <f t="shared" si="4"/>
        <v>27</v>
      </c>
      <c r="E8" s="7">
        <f t="shared" si="4"/>
        <v>28</v>
      </c>
      <c r="F8" s="7">
        <f t="shared" si="5"/>
        <v>30</v>
      </c>
      <c r="G8" s="7">
        <f t="shared" si="5"/>
        <v>32</v>
      </c>
      <c r="H8" s="7">
        <f t="shared" si="5"/>
        <v>34</v>
      </c>
      <c r="I8" s="7">
        <f t="shared" si="5"/>
        <v>36</v>
      </c>
      <c r="J8" s="7">
        <f t="shared" si="6"/>
        <v>35</v>
      </c>
      <c r="K8" s="7">
        <f t="shared" si="6"/>
        <v>34</v>
      </c>
      <c r="L8" s="7">
        <f t="shared" si="7"/>
        <v>32</v>
      </c>
      <c r="M8" s="7">
        <f t="shared" si="7"/>
        <v>30</v>
      </c>
      <c r="N8" s="7">
        <f t="shared" si="7"/>
        <v>28</v>
      </c>
    </row>
    <row r="9" spans="2:15" ht="15" thickBot="1" x14ac:dyDescent="0.35">
      <c r="B9" s="44" t="s">
        <v>1186</v>
      </c>
      <c r="C9" s="7">
        <v>27</v>
      </c>
      <c r="D9" s="7">
        <f t="shared" si="4"/>
        <v>28</v>
      </c>
      <c r="E9" s="7">
        <f t="shared" si="4"/>
        <v>29</v>
      </c>
      <c r="F9" s="7">
        <f t="shared" si="5"/>
        <v>31</v>
      </c>
      <c r="G9" s="7">
        <f t="shared" si="5"/>
        <v>33</v>
      </c>
      <c r="H9" s="7">
        <f t="shared" si="5"/>
        <v>35</v>
      </c>
      <c r="I9" s="7">
        <f t="shared" si="5"/>
        <v>37</v>
      </c>
      <c r="J9" s="7">
        <f t="shared" si="6"/>
        <v>36</v>
      </c>
      <c r="K9" s="7">
        <f t="shared" si="6"/>
        <v>35</v>
      </c>
      <c r="L9" s="7">
        <f t="shared" si="7"/>
        <v>33</v>
      </c>
      <c r="M9" s="7">
        <f t="shared" si="7"/>
        <v>31</v>
      </c>
      <c r="N9" s="7">
        <f t="shared" si="7"/>
        <v>29</v>
      </c>
    </row>
    <row r="10" spans="2:15" ht="15" thickBot="1" x14ac:dyDescent="0.35">
      <c r="B10" s="44" t="s">
        <v>1187</v>
      </c>
      <c r="C10" s="7">
        <v>24</v>
      </c>
      <c r="D10" s="7">
        <f t="shared" si="4"/>
        <v>25</v>
      </c>
      <c r="E10" s="7">
        <f t="shared" si="4"/>
        <v>26</v>
      </c>
      <c r="F10" s="7">
        <f t="shared" si="5"/>
        <v>28</v>
      </c>
      <c r="G10" s="7">
        <f t="shared" si="5"/>
        <v>30</v>
      </c>
      <c r="H10" s="7">
        <f t="shared" si="5"/>
        <v>32</v>
      </c>
      <c r="I10" s="7">
        <f t="shared" si="5"/>
        <v>34</v>
      </c>
      <c r="J10" s="7">
        <f t="shared" si="6"/>
        <v>33</v>
      </c>
      <c r="K10" s="7">
        <f t="shared" si="6"/>
        <v>32</v>
      </c>
      <c r="L10" s="7">
        <f t="shared" si="7"/>
        <v>30</v>
      </c>
      <c r="M10" s="7">
        <f t="shared" si="7"/>
        <v>28</v>
      </c>
      <c r="N10" s="7">
        <f t="shared" si="7"/>
        <v>26</v>
      </c>
    </row>
    <row r="11" spans="2:15" ht="15" thickBot="1" x14ac:dyDescent="0.35">
      <c r="B11" s="44" t="s">
        <v>1188</v>
      </c>
      <c r="C11" s="7">
        <v>38</v>
      </c>
      <c r="D11" s="7">
        <f t="shared" si="4"/>
        <v>39</v>
      </c>
      <c r="E11" s="7">
        <f t="shared" si="4"/>
        <v>40</v>
      </c>
      <c r="F11" s="7">
        <f t="shared" si="5"/>
        <v>42</v>
      </c>
      <c r="G11" s="7">
        <f t="shared" si="5"/>
        <v>44</v>
      </c>
      <c r="H11" s="7">
        <f t="shared" si="5"/>
        <v>46</v>
      </c>
      <c r="I11" s="7">
        <f t="shared" si="5"/>
        <v>48</v>
      </c>
      <c r="J11" s="7">
        <f t="shared" si="6"/>
        <v>47</v>
      </c>
      <c r="K11" s="7">
        <f t="shared" si="6"/>
        <v>46</v>
      </c>
      <c r="L11" s="7">
        <f t="shared" si="7"/>
        <v>44</v>
      </c>
      <c r="M11" s="7">
        <f t="shared" si="7"/>
        <v>42</v>
      </c>
      <c r="N11" s="7">
        <f t="shared" si="7"/>
        <v>40</v>
      </c>
    </row>
    <row r="12" spans="2:15" ht="15" thickBot="1" x14ac:dyDescent="0.35">
      <c r="B12" s="44" t="s">
        <v>1189</v>
      </c>
      <c r="C12" s="7">
        <v>24</v>
      </c>
      <c r="D12" s="7">
        <f t="shared" si="4"/>
        <v>25</v>
      </c>
      <c r="E12" s="7">
        <f t="shared" si="4"/>
        <v>26</v>
      </c>
      <c r="F12" s="7">
        <f t="shared" si="5"/>
        <v>28</v>
      </c>
      <c r="G12" s="7">
        <f t="shared" si="5"/>
        <v>30</v>
      </c>
      <c r="H12" s="7">
        <f t="shared" si="5"/>
        <v>32</v>
      </c>
      <c r="I12" s="7">
        <f t="shared" si="5"/>
        <v>34</v>
      </c>
      <c r="J12" s="7">
        <f t="shared" si="6"/>
        <v>33</v>
      </c>
      <c r="K12" s="7">
        <f t="shared" si="6"/>
        <v>32</v>
      </c>
      <c r="L12" s="7">
        <f t="shared" si="7"/>
        <v>30</v>
      </c>
      <c r="M12" s="7">
        <f t="shared" si="7"/>
        <v>28</v>
      </c>
      <c r="N12" s="7">
        <f t="shared" si="7"/>
        <v>26</v>
      </c>
    </row>
    <row r="13" spans="2:15" ht="15" thickBot="1" x14ac:dyDescent="0.35">
      <c r="B13" s="44" t="s">
        <v>1190</v>
      </c>
      <c r="C13" s="7">
        <v>27</v>
      </c>
      <c r="D13" s="7">
        <f t="shared" si="4"/>
        <v>28</v>
      </c>
      <c r="E13" s="7">
        <f t="shared" si="4"/>
        <v>29</v>
      </c>
      <c r="F13" s="7">
        <f t="shared" si="5"/>
        <v>31</v>
      </c>
      <c r="G13" s="7">
        <f t="shared" si="5"/>
        <v>33</v>
      </c>
      <c r="H13" s="7">
        <f t="shared" si="5"/>
        <v>35</v>
      </c>
      <c r="I13" s="7">
        <f t="shared" si="5"/>
        <v>37</v>
      </c>
      <c r="J13" s="7">
        <f t="shared" si="6"/>
        <v>36</v>
      </c>
      <c r="K13" s="7">
        <f t="shared" si="6"/>
        <v>35</v>
      </c>
      <c r="L13" s="7">
        <f t="shared" si="7"/>
        <v>33</v>
      </c>
      <c r="M13" s="7">
        <f t="shared" si="7"/>
        <v>31</v>
      </c>
      <c r="N13" s="7">
        <f t="shared" si="7"/>
        <v>29</v>
      </c>
    </row>
  </sheetData>
  <mergeCells count="1">
    <mergeCell ref="C2:O2"/>
  </mergeCells>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minAxisType="group" xr2:uid="{949DADF3-1ACF-43A0-AA59-B7A4740F0011}">
          <x14:colorSeries rgb="FF376092"/>
          <x14:colorNegative rgb="FFD00000"/>
          <x14:colorAxis rgb="FF000000"/>
          <x14:colorMarkers rgb="FFD00000"/>
          <x14:colorFirst rgb="FFD00000"/>
          <x14:colorLast rgb="FFD00000"/>
          <x14:colorHigh rgb="FFD00000"/>
          <x14:colorLow rgb="FFD00000"/>
          <x14:sparklines>
            <x14:sparkline>
              <xm:f>Sparklines!C4:N4</xm:f>
              <xm:sqref>O4</xm:sqref>
            </x14:sparkline>
            <x14:sparkline>
              <xm:f>Sparklines!C5:N5</xm:f>
              <xm:sqref>O5</xm:sqref>
            </x14:sparkline>
            <x14:sparkline>
              <xm:f>Sparklines!C6:N6</xm:f>
              <xm:sqref>O6</xm:sqref>
            </x14:sparkline>
            <x14:sparkline>
              <xm:f>Sparklines!C7:N7</xm:f>
              <xm:sqref>O7</xm:sqref>
            </x14:sparkline>
            <x14:sparkline>
              <xm:f>Sparklines!C8:N8</xm:f>
              <xm:sqref>O8</xm:sqref>
            </x14:sparkline>
            <x14:sparkline>
              <xm:f>Sparklines!C9:N9</xm:f>
              <xm:sqref>O9</xm:sqref>
            </x14:sparkline>
            <x14:sparkline>
              <xm:f>Sparklines!C10:N10</xm:f>
              <xm:sqref>O10</xm:sqref>
            </x14:sparkline>
            <x14:sparkline>
              <xm:f>Sparklines!C11:N11</xm:f>
              <xm:sqref>O11</xm:sqref>
            </x14:sparkline>
            <x14:sparkline>
              <xm:f>Sparklines!C12:N12</xm:f>
              <xm:sqref>O12</xm:sqref>
            </x14:sparkline>
            <x14:sparkline>
              <xm:f>Sparklines!C13:N13</xm:f>
              <xm:sqref>O13</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0B115-AEC4-470A-A904-268E0E13AB66}">
  <sheetPr codeName="Sheet18">
    <tabColor theme="5" tint="0.39997558519241921"/>
  </sheetPr>
  <dimension ref="A1:D2"/>
  <sheetViews>
    <sheetView showGridLines="0" workbookViewId="0">
      <selection activeCell="C7" sqref="C7"/>
    </sheetView>
  </sheetViews>
  <sheetFormatPr defaultRowHeight="14.4" x14ac:dyDescent="0.3"/>
  <cols>
    <col min="1" max="1" width="17.88671875" bestFit="1" customWidth="1"/>
    <col min="2" max="2" width="16.5546875" bestFit="1" customWidth="1"/>
    <col min="3" max="3" width="12.88671875" bestFit="1" customWidth="1"/>
    <col min="4" max="4" width="12.44140625" bestFit="1" customWidth="1"/>
  </cols>
  <sheetData>
    <row r="1" spans="1:4" x14ac:dyDescent="0.3">
      <c r="A1" s="49" t="s">
        <v>1246</v>
      </c>
      <c r="B1" s="50" t="s">
        <v>1247</v>
      </c>
      <c r="C1" s="50" t="s">
        <v>1248</v>
      </c>
      <c r="D1" s="51" t="s">
        <v>1249</v>
      </c>
    </row>
    <row r="2" spans="1:4" x14ac:dyDescent="0.3">
      <c r="A2" s="52">
        <v>1000000</v>
      </c>
      <c r="B2" s="53">
        <v>400000</v>
      </c>
      <c r="C2" s="54">
        <f>A2-B2</f>
        <v>600000</v>
      </c>
      <c r="D2" s="55">
        <f>B2/A2</f>
        <v>0.4</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1BD96-3909-4F59-A097-EEA1EDD962D2}">
  <sheetPr codeName="Sheet19">
    <tabColor theme="9" tint="0.39997558519241921"/>
  </sheetPr>
  <dimension ref="A1:C91"/>
  <sheetViews>
    <sheetView showGridLines="0" workbookViewId="0">
      <selection activeCell="N19" sqref="N19"/>
    </sheetView>
  </sheetViews>
  <sheetFormatPr defaultRowHeight="14.4" x14ac:dyDescent="0.3"/>
  <cols>
    <col min="1" max="1" width="7.33203125" style="7" bestFit="1" customWidth="1"/>
    <col min="2" max="2" width="14.33203125" style="7" customWidth="1"/>
  </cols>
  <sheetData>
    <row r="1" spans="1:3" x14ac:dyDescent="0.3">
      <c r="A1" s="21" t="s">
        <v>1063</v>
      </c>
      <c r="B1" s="21" t="s">
        <v>1250</v>
      </c>
      <c r="C1" s="21" t="s">
        <v>1251</v>
      </c>
    </row>
    <row r="2" spans="1:3" x14ac:dyDescent="0.3">
      <c r="A2" s="56">
        <v>44501</v>
      </c>
      <c r="B2" s="7">
        <v>2131</v>
      </c>
      <c r="C2">
        <v>0</v>
      </c>
    </row>
    <row r="3" spans="1:3" x14ac:dyDescent="0.3">
      <c r="A3" s="56">
        <f>A2+1</f>
        <v>44502</v>
      </c>
      <c r="B3" s="7">
        <v>1903</v>
      </c>
      <c r="C3">
        <v>0</v>
      </c>
    </row>
    <row r="4" spans="1:3" x14ac:dyDescent="0.3">
      <c r="A4" s="56">
        <f t="shared" ref="A4:A67" si="0">A3+1</f>
        <v>44503</v>
      </c>
      <c r="B4" s="7">
        <v>4367</v>
      </c>
      <c r="C4">
        <v>0</v>
      </c>
    </row>
    <row r="5" spans="1:3" x14ac:dyDescent="0.3">
      <c r="A5" s="56">
        <f t="shared" si="0"/>
        <v>44504</v>
      </c>
      <c r="B5" s="7">
        <v>4846</v>
      </c>
      <c r="C5">
        <v>0</v>
      </c>
    </row>
    <row r="6" spans="1:3" x14ac:dyDescent="0.3">
      <c r="A6" s="56">
        <f t="shared" si="0"/>
        <v>44505</v>
      </c>
      <c r="B6" s="7">
        <v>4953</v>
      </c>
      <c r="C6">
        <v>0</v>
      </c>
    </row>
    <row r="7" spans="1:3" x14ac:dyDescent="0.3">
      <c r="A7" s="56">
        <f t="shared" si="0"/>
        <v>44506</v>
      </c>
      <c r="B7" s="7">
        <v>4825</v>
      </c>
      <c r="C7">
        <v>0</v>
      </c>
    </row>
    <row r="8" spans="1:3" x14ac:dyDescent="0.3">
      <c r="A8" s="56">
        <f t="shared" si="0"/>
        <v>44507</v>
      </c>
      <c r="B8" s="7">
        <v>2543</v>
      </c>
      <c r="C8">
        <v>0</v>
      </c>
    </row>
    <row r="9" spans="1:3" x14ac:dyDescent="0.3">
      <c r="A9" s="56">
        <f t="shared" si="0"/>
        <v>44508</v>
      </c>
      <c r="B9" s="7">
        <v>4222</v>
      </c>
      <c r="C9">
        <v>0</v>
      </c>
    </row>
    <row r="10" spans="1:3" x14ac:dyDescent="0.3">
      <c r="A10" s="56">
        <f t="shared" si="0"/>
        <v>44509</v>
      </c>
      <c r="B10" s="7">
        <v>4076</v>
      </c>
      <c r="C10">
        <v>0</v>
      </c>
    </row>
    <row r="11" spans="1:3" x14ac:dyDescent="0.3">
      <c r="A11" s="56">
        <f t="shared" si="0"/>
        <v>44510</v>
      </c>
      <c r="B11" s="7">
        <v>1781</v>
      </c>
      <c r="C11">
        <v>0</v>
      </c>
    </row>
    <row r="12" spans="1:3" x14ac:dyDescent="0.3">
      <c r="A12" s="56">
        <f t="shared" si="0"/>
        <v>44511</v>
      </c>
      <c r="B12" s="7">
        <v>2372</v>
      </c>
      <c r="C12">
        <v>0</v>
      </c>
    </row>
    <row r="13" spans="1:3" x14ac:dyDescent="0.3">
      <c r="A13" s="56">
        <f t="shared" si="0"/>
        <v>44512</v>
      </c>
      <c r="B13" s="7">
        <v>1805</v>
      </c>
      <c r="C13">
        <v>0</v>
      </c>
    </row>
    <row r="14" spans="1:3" x14ac:dyDescent="0.3">
      <c r="A14" s="57">
        <f t="shared" si="0"/>
        <v>44513</v>
      </c>
      <c r="B14" s="7">
        <v>6239</v>
      </c>
      <c r="C14">
        <v>1</v>
      </c>
    </row>
    <row r="15" spans="1:3" x14ac:dyDescent="0.3">
      <c r="A15" s="57">
        <f t="shared" si="0"/>
        <v>44514</v>
      </c>
      <c r="B15" s="7">
        <v>7325</v>
      </c>
      <c r="C15">
        <v>1</v>
      </c>
    </row>
    <row r="16" spans="1:3" x14ac:dyDescent="0.3">
      <c r="A16" s="57">
        <f t="shared" si="0"/>
        <v>44515</v>
      </c>
      <c r="B16" s="7">
        <v>5798</v>
      </c>
      <c r="C16">
        <v>1</v>
      </c>
    </row>
    <row r="17" spans="1:3" x14ac:dyDescent="0.3">
      <c r="A17" s="56">
        <f t="shared" si="0"/>
        <v>44516</v>
      </c>
      <c r="B17" s="7">
        <v>2158</v>
      </c>
      <c r="C17">
        <v>0</v>
      </c>
    </row>
    <row r="18" spans="1:3" x14ac:dyDescent="0.3">
      <c r="A18" s="56">
        <f t="shared" si="0"/>
        <v>44517</v>
      </c>
      <c r="B18" s="7">
        <v>2392</v>
      </c>
      <c r="C18">
        <v>0</v>
      </c>
    </row>
    <row r="19" spans="1:3" x14ac:dyDescent="0.3">
      <c r="A19" s="56">
        <f t="shared" si="0"/>
        <v>44518</v>
      </c>
      <c r="B19" s="7">
        <v>3875</v>
      </c>
      <c r="C19">
        <v>0</v>
      </c>
    </row>
    <row r="20" spans="1:3" x14ac:dyDescent="0.3">
      <c r="A20" s="56">
        <f t="shared" si="0"/>
        <v>44519</v>
      </c>
      <c r="B20" s="7">
        <v>3235</v>
      </c>
      <c r="C20">
        <v>0</v>
      </c>
    </row>
    <row r="21" spans="1:3" x14ac:dyDescent="0.3">
      <c r="A21" s="56">
        <f t="shared" si="0"/>
        <v>44520</v>
      </c>
      <c r="B21" s="7">
        <v>1828</v>
      </c>
      <c r="C21">
        <v>0</v>
      </c>
    </row>
    <row r="22" spans="1:3" x14ac:dyDescent="0.3">
      <c r="A22" s="56">
        <f t="shared" si="0"/>
        <v>44521</v>
      </c>
      <c r="B22" s="7">
        <v>2938</v>
      </c>
      <c r="C22">
        <v>0</v>
      </c>
    </row>
    <row r="23" spans="1:3" x14ac:dyDescent="0.3">
      <c r="A23" s="57">
        <f t="shared" si="0"/>
        <v>44522</v>
      </c>
      <c r="B23" s="7">
        <v>6239</v>
      </c>
      <c r="C23">
        <v>1</v>
      </c>
    </row>
    <row r="24" spans="1:3" x14ac:dyDescent="0.3">
      <c r="A24" s="57">
        <f t="shared" si="0"/>
        <v>44523</v>
      </c>
      <c r="B24" s="7">
        <v>7325</v>
      </c>
      <c r="C24">
        <v>1</v>
      </c>
    </row>
    <row r="25" spans="1:3" x14ac:dyDescent="0.3">
      <c r="A25" s="57">
        <f t="shared" si="0"/>
        <v>44524</v>
      </c>
      <c r="B25" s="7">
        <v>5798</v>
      </c>
      <c r="C25">
        <v>1</v>
      </c>
    </row>
    <row r="26" spans="1:3" x14ac:dyDescent="0.3">
      <c r="A26" s="57">
        <f t="shared" si="0"/>
        <v>44525</v>
      </c>
      <c r="B26" s="7">
        <v>7259</v>
      </c>
      <c r="C26">
        <v>1</v>
      </c>
    </row>
    <row r="27" spans="1:3" x14ac:dyDescent="0.3">
      <c r="A27" s="57">
        <f t="shared" si="0"/>
        <v>44526</v>
      </c>
      <c r="B27" s="7">
        <v>7986</v>
      </c>
      <c r="C27">
        <v>1</v>
      </c>
    </row>
    <row r="28" spans="1:3" x14ac:dyDescent="0.3">
      <c r="A28" s="56">
        <f t="shared" si="0"/>
        <v>44527</v>
      </c>
      <c r="B28" s="7">
        <v>1876</v>
      </c>
      <c r="C28">
        <v>0</v>
      </c>
    </row>
    <row r="29" spans="1:3" x14ac:dyDescent="0.3">
      <c r="A29" s="56">
        <f t="shared" si="0"/>
        <v>44528</v>
      </c>
      <c r="B29" s="7">
        <v>4700</v>
      </c>
      <c r="C29">
        <v>0</v>
      </c>
    </row>
    <row r="30" spans="1:3" x14ac:dyDescent="0.3">
      <c r="A30" s="56">
        <f t="shared" si="0"/>
        <v>44529</v>
      </c>
      <c r="B30" s="7">
        <v>2236</v>
      </c>
      <c r="C30">
        <v>0</v>
      </c>
    </row>
    <row r="31" spans="1:3" x14ac:dyDescent="0.3">
      <c r="A31" s="56">
        <f t="shared" si="0"/>
        <v>44530</v>
      </c>
      <c r="B31" s="7">
        <v>1072</v>
      </c>
      <c r="C31">
        <v>0</v>
      </c>
    </row>
    <row r="32" spans="1:3" x14ac:dyDescent="0.3">
      <c r="A32" s="56">
        <f t="shared" si="0"/>
        <v>44531</v>
      </c>
      <c r="B32" s="7">
        <v>4257</v>
      </c>
      <c r="C32">
        <v>0</v>
      </c>
    </row>
    <row r="33" spans="1:3" x14ac:dyDescent="0.3">
      <c r="A33" s="56">
        <f t="shared" si="0"/>
        <v>44532</v>
      </c>
      <c r="B33" s="7">
        <v>1392</v>
      </c>
      <c r="C33">
        <v>0</v>
      </c>
    </row>
    <row r="34" spans="1:3" x14ac:dyDescent="0.3">
      <c r="A34" s="56">
        <f t="shared" si="0"/>
        <v>44533</v>
      </c>
      <c r="B34" s="7">
        <v>3903</v>
      </c>
      <c r="C34">
        <v>0</v>
      </c>
    </row>
    <row r="35" spans="1:3" x14ac:dyDescent="0.3">
      <c r="A35" s="56">
        <f t="shared" si="0"/>
        <v>44534</v>
      </c>
      <c r="B35" s="7">
        <v>3528</v>
      </c>
      <c r="C35">
        <v>0</v>
      </c>
    </row>
    <row r="36" spans="1:3" x14ac:dyDescent="0.3">
      <c r="A36" s="56">
        <f t="shared" si="0"/>
        <v>44535</v>
      </c>
      <c r="B36" s="7">
        <v>2133</v>
      </c>
      <c r="C36">
        <v>0</v>
      </c>
    </row>
    <row r="37" spans="1:3" x14ac:dyDescent="0.3">
      <c r="A37" s="56">
        <f t="shared" si="0"/>
        <v>44536</v>
      </c>
      <c r="B37" s="7">
        <v>2203</v>
      </c>
      <c r="C37">
        <v>0</v>
      </c>
    </row>
    <row r="38" spans="1:3" x14ac:dyDescent="0.3">
      <c r="A38" s="56">
        <f t="shared" si="0"/>
        <v>44537</v>
      </c>
      <c r="B38" s="7">
        <v>1802</v>
      </c>
      <c r="C38">
        <v>0</v>
      </c>
    </row>
    <row r="39" spans="1:3" x14ac:dyDescent="0.3">
      <c r="A39" s="56">
        <f t="shared" si="0"/>
        <v>44538</v>
      </c>
      <c r="B39" s="7">
        <v>2180</v>
      </c>
      <c r="C39">
        <v>0</v>
      </c>
    </row>
    <row r="40" spans="1:3" x14ac:dyDescent="0.3">
      <c r="A40" s="56">
        <f t="shared" si="0"/>
        <v>44539</v>
      </c>
      <c r="B40" s="7">
        <v>3079</v>
      </c>
      <c r="C40">
        <v>0</v>
      </c>
    </row>
    <row r="41" spans="1:3" x14ac:dyDescent="0.3">
      <c r="A41" s="56">
        <f t="shared" si="0"/>
        <v>44540</v>
      </c>
      <c r="B41" s="7">
        <v>5969</v>
      </c>
      <c r="C41">
        <v>1</v>
      </c>
    </row>
    <row r="42" spans="1:3" x14ac:dyDescent="0.3">
      <c r="A42" s="56">
        <f t="shared" si="0"/>
        <v>44541</v>
      </c>
      <c r="B42" s="7">
        <v>6236</v>
      </c>
      <c r="C42">
        <v>1</v>
      </c>
    </row>
    <row r="43" spans="1:3" x14ac:dyDescent="0.3">
      <c r="A43" s="56">
        <f t="shared" si="0"/>
        <v>44542</v>
      </c>
      <c r="B43" s="7">
        <v>1478</v>
      </c>
      <c r="C43">
        <v>0</v>
      </c>
    </row>
    <row r="44" spans="1:3" x14ac:dyDescent="0.3">
      <c r="A44" s="56">
        <f t="shared" si="0"/>
        <v>44543</v>
      </c>
      <c r="B44" s="7">
        <v>1794</v>
      </c>
      <c r="C44">
        <v>0</v>
      </c>
    </row>
    <row r="45" spans="1:3" x14ac:dyDescent="0.3">
      <c r="A45" s="56">
        <f t="shared" si="0"/>
        <v>44544</v>
      </c>
      <c r="B45" s="7">
        <v>3274</v>
      </c>
      <c r="C45">
        <v>0</v>
      </c>
    </row>
    <row r="46" spans="1:3" x14ac:dyDescent="0.3">
      <c r="A46" s="56">
        <f t="shared" si="0"/>
        <v>44545</v>
      </c>
      <c r="B46" s="7">
        <v>3818</v>
      </c>
      <c r="C46">
        <v>0</v>
      </c>
    </row>
    <row r="47" spans="1:3" x14ac:dyDescent="0.3">
      <c r="A47" s="56">
        <f t="shared" si="0"/>
        <v>44546</v>
      </c>
      <c r="B47" s="7">
        <v>1075</v>
      </c>
      <c r="C47">
        <v>0</v>
      </c>
    </row>
    <row r="48" spans="1:3" x14ac:dyDescent="0.3">
      <c r="A48" s="56">
        <f t="shared" si="0"/>
        <v>44547</v>
      </c>
      <c r="B48" s="7">
        <v>2435</v>
      </c>
      <c r="C48">
        <v>0</v>
      </c>
    </row>
    <row r="49" spans="1:3" x14ac:dyDescent="0.3">
      <c r="A49" s="56">
        <f t="shared" si="0"/>
        <v>44548</v>
      </c>
      <c r="B49" s="7">
        <v>3708</v>
      </c>
      <c r="C49">
        <v>0</v>
      </c>
    </row>
    <row r="50" spans="1:3" x14ac:dyDescent="0.3">
      <c r="A50" s="56">
        <f t="shared" si="0"/>
        <v>44549</v>
      </c>
      <c r="B50" s="7">
        <v>3731</v>
      </c>
      <c r="C50">
        <v>0</v>
      </c>
    </row>
    <row r="51" spans="1:3" x14ac:dyDescent="0.3">
      <c r="A51" s="56">
        <f t="shared" si="0"/>
        <v>44550</v>
      </c>
      <c r="B51" s="7">
        <v>3746</v>
      </c>
      <c r="C51">
        <v>0</v>
      </c>
    </row>
    <row r="52" spans="1:3" x14ac:dyDescent="0.3">
      <c r="A52" s="56">
        <f t="shared" si="0"/>
        <v>44551</v>
      </c>
      <c r="B52" s="7">
        <v>4682</v>
      </c>
      <c r="C52">
        <v>0</v>
      </c>
    </row>
    <row r="53" spans="1:3" x14ac:dyDescent="0.3">
      <c r="A53" s="57">
        <f t="shared" si="0"/>
        <v>44552</v>
      </c>
      <c r="B53" s="7">
        <v>6536</v>
      </c>
      <c r="C53">
        <v>1</v>
      </c>
    </row>
    <row r="54" spans="1:3" x14ac:dyDescent="0.3">
      <c r="A54" s="57">
        <f t="shared" si="0"/>
        <v>44553</v>
      </c>
      <c r="B54" s="7">
        <v>8569</v>
      </c>
      <c r="C54">
        <v>1</v>
      </c>
    </row>
    <row r="55" spans="1:3" x14ac:dyDescent="0.3">
      <c r="A55" s="57">
        <f t="shared" si="0"/>
        <v>44554</v>
      </c>
      <c r="B55" s="7">
        <v>9266</v>
      </c>
      <c r="C55">
        <v>1</v>
      </c>
    </row>
    <row r="56" spans="1:3" x14ac:dyDescent="0.3">
      <c r="A56" s="57">
        <f t="shared" si="0"/>
        <v>44555</v>
      </c>
      <c r="B56" s="7">
        <v>9586</v>
      </c>
      <c r="C56">
        <v>1</v>
      </c>
    </row>
    <row r="57" spans="1:3" x14ac:dyDescent="0.3">
      <c r="A57" s="57">
        <f t="shared" si="0"/>
        <v>44556</v>
      </c>
      <c r="B57" s="7">
        <v>7458</v>
      </c>
      <c r="C57">
        <v>1</v>
      </c>
    </row>
    <row r="58" spans="1:3" x14ac:dyDescent="0.3">
      <c r="A58" s="57">
        <f t="shared" si="0"/>
        <v>44557</v>
      </c>
      <c r="B58" s="7">
        <v>8412</v>
      </c>
      <c r="C58">
        <v>1</v>
      </c>
    </row>
    <row r="59" spans="1:3" x14ac:dyDescent="0.3">
      <c r="A59" s="56">
        <f t="shared" si="0"/>
        <v>44558</v>
      </c>
      <c r="B59" s="7">
        <v>4187</v>
      </c>
      <c r="C59">
        <v>0</v>
      </c>
    </row>
    <row r="60" spans="1:3" x14ac:dyDescent="0.3">
      <c r="A60" s="56">
        <f t="shared" si="0"/>
        <v>44559</v>
      </c>
      <c r="B60" s="7">
        <v>1067</v>
      </c>
      <c r="C60">
        <v>0</v>
      </c>
    </row>
    <row r="61" spans="1:3" x14ac:dyDescent="0.3">
      <c r="A61" s="56">
        <f t="shared" si="0"/>
        <v>44560</v>
      </c>
      <c r="B61" s="7">
        <v>1292</v>
      </c>
      <c r="C61">
        <v>0</v>
      </c>
    </row>
    <row r="62" spans="1:3" x14ac:dyDescent="0.3">
      <c r="A62" s="56">
        <f t="shared" si="0"/>
        <v>44561</v>
      </c>
      <c r="B62" s="7">
        <v>1094</v>
      </c>
      <c r="C62">
        <v>0</v>
      </c>
    </row>
    <row r="63" spans="1:3" x14ac:dyDescent="0.3">
      <c r="A63" s="56">
        <f t="shared" si="0"/>
        <v>44562</v>
      </c>
      <c r="B63" s="7">
        <v>1801</v>
      </c>
      <c r="C63">
        <v>0</v>
      </c>
    </row>
    <row r="64" spans="1:3" x14ac:dyDescent="0.3">
      <c r="A64" s="56">
        <f t="shared" si="0"/>
        <v>44563</v>
      </c>
      <c r="B64" s="7">
        <v>3329</v>
      </c>
      <c r="C64">
        <v>0</v>
      </c>
    </row>
    <row r="65" spans="1:3" x14ac:dyDescent="0.3">
      <c r="A65" s="56">
        <f t="shared" si="0"/>
        <v>44564</v>
      </c>
      <c r="B65" s="7">
        <v>1402</v>
      </c>
      <c r="C65">
        <v>0</v>
      </c>
    </row>
    <row r="66" spans="1:3" x14ac:dyDescent="0.3">
      <c r="A66" s="56">
        <f t="shared" si="0"/>
        <v>44565</v>
      </c>
      <c r="B66" s="7">
        <v>2150</v>
      </c>
      <c r="C66">
        <v>0</v>
      </c>
    </row>
    <row r="67" spans="1:3" x14ac:dyDescent="0.3">
      <c r="A67" s="56">
        <f t="shared" si="0"/>
        <v>44566</v>
      </c>
      <c r="B67" s="7">
        <v>4199</v>
      </c>
      <c r="C67">
        <v>0</v>
      </c>
    </row>
    <row r="68" spans="1:3" x14ac:dyDescent="0.3">
      <c r="A68" s="56">
        <f t="shared" ref="A68:A91" si="1">A67+1</f>
        <v>44567</v>
      </c>
      <c r="B68" s="7">
        <v>5986</v>
      </c>
      <c r="C68">
        <v>1</v>
      </c>
    </row>
    <row r="69" spans="1:3" x14ac:dyDescent="0.3">
      <c r="A69" s="56">
        <f t="shared" si="1"/>
        <v>44568</v>
      </c>
      <c r="B69" s="7">
        <v>9259</v>
      </c>
      <c r="C69">
        <v>1</v>
      </c>
    </row>
    <row r="70" spans="1:3" x14ac:dyDescent="0.3">
      <c r="A70" s="56">
        <f t="shared" si="1"/>
        <v>44569</v>
      </c>
      <c r="B70" s="7">
        <v>2901</v>
      </c>
      <c r="C70">
        <v>0</v>
      </c>
    </row>
    <row r="71" spans="1:3" x14ac:dyDescent="0.3">
      <c r="A71" s="56">
        <f t="shared" si="1"/>
        <v>44570</v>
      </c>
      <c r="B71" s="7">
        <v>3158</v>
      </c>
      <c r="C71">
        <v>0</v>
      </c>
    </row>
    <row r="72" spans="1:3" x14ac:dyDescent="0.3">
      <c r="A72" s="56">
        <f t="shared" si="1"/>
        <v>44571</v>
      </c>
      <c r="B72" s="7">
        <v>1989</v>
      </c>
      <c r="C72">
        <v>0</v>
      </c>
    </row>
    <row r="73" spans="1:3" x14ac:dyDescent="0.3">
      <c r="A73" s="56">
        <f t="shared" si="1"/>
        <v>44572</v>
      </c>
      <c r="B73" s="7">
        <v>2652</v>
      </c>
      <c r="C73">
        <v>0</v>
      </c>
    </row>
    <row r="74" spans="1:3" x14ac:dyDescent="0.3">
      <c r="A74" s="56">
        <f t="shared" si="1"/>
        <v>44573</v>
      </c>
      <c r="B74" s="7">
        <v>2443</v>
      </c>
      <c r="C74">
        <v>0</v>
      </c>
    </row>
    <row r="75" spans="1:3" x14ac:dyDescent="0.3">
      <c r="A75" s="56">
        <f t="shared" si="1"/>
        <v>44574</v>
      </c>
      <c r="B75" s="7">
        <v>4470</v>
      </c>
      <c r="C75">
        <v>0</v>
      </c>
    </row>
    <row r="76" spans="1:3" x14ac:dyDescent="0.3">
      <c r="A76" s="56">
        <f t="shared" si="1"/>
        <v>44575</v>
      </c>
      <c r="B76" s="7">
        <v>4287</v>
      </c>
      <c r="C76">
        <v>0</v>
      </c>
    </row>
    <row r="77" spans="1:3" x14ac:dyDescent="0.3">
      <c r="A77" s="56">
        <f t="shared" si="1"/>
        <v>44576</v>
      </c>
      <c r="B77" s="7">
        <v>1517</v>
      </c>
      <c r="C77">
        <v>0</v>
      </c>
    </row>
    <row r="78" spans="1:3" x14ac:dyDescent="0.3">
      <c r="A78" s="56">
        <f t="shared" si="1"/>
        <v>44577</v>
      </c>
      <c r="B78" s="7">
        <v>1714</v>
      </c>
      <c r="C78">
        <v>0</v>
      </c>
    </row>
    <row r="79" spans="1:3" x14ac:dyDescent="0.3">
      <c r="A79" s="56">
        <f t="shared" si="1"/>
        <v>44578</v>
      </c>
      <c r="B79" s="7">
        <v>1305</v>
      </c>
      <c r="C79">
        <v>0</v>
      </c>
    </row>
    <row r="80" spans="1:3" x14ac:dyDescent="0.3">
      <c r="A80" s="56">
        <f t="shared" si="1"/>
        <v>44579</v>
      </c>
      <c r="B80" s="7">
        <v>3406</v>
      </c>
      <c r="C80">
        <v>0</v>
      </c>
    </row>
    <row r="81" spans="1:3" x14ac:dyDescent="0.3">
      <c r="A81" s="56">
        <f t="shared" si="1"/>
        <v>44580</v>
      </c>
      <c r="B81" s="7">
        <v>4810</v>
      </c>
      <c r="C81">
        <v>0</v>
      </c>
    </row>
    <row r="82" spans="1:3" x14ac:dyDescent="0.3">
      <c r="A82" s="56">
        <f t="shared" si="1"/>
        <v>44581</v>
      </c>
      <c r="B82" s="7">
        <v>3160</v>
      </c>
      <c r="C82">
        <v>0</v>
      </c>
    </row>
    <row r="83" spans="1:3" x14ac:dyDescent="0.3">
      <c r="A83" s="56">
        <f t="shared" si="1"/>
        <v>44582</v>
      </c>
      <c r="B83" s="7">
        <v>4248</v>
      </c>
      <c r="C83">
        <v>0</v>
      </c>
    </row>
    <row r="84" spans="1:3" x14ac:dyDescent="0.3">
      <c r="A84" s="56">
        <f t="shared" si="1"/>
        <v>44583</v>
      </c>
      <c r="B84" s="7">
        <v>3604</v>
      </c>
      <c r="C84">
        <v>0</v>
      </c>
    </row>
    <row r="85" spans="1:3" x14ac:dyDescent="0.3">
      <c r="A85" s="56">
        <f t="shared" si="1"/>
        <v>44584</v>
      </c>
      <c r="B85" s="7">
        <v>2326</v>
      </c>
      <c r="C85">
        <v>0</v>
      </c>
    </row>
    <row r="86" spans="1:3" x14ac:dyDescent="0.3">
      <c r="A86" s="56">
        <f t="shared" si="1"/>
        <v>44585</v>
      </c>
      <c r="B86" s="7">
        <v>4475</v>
      </c>
      <c r="C86">
        <v>0</v>
      </c>
    </row>
    <row r="87" spans="1:3" x14ac:dyDescent="0.3">
      <c r="A87" s="56">
        <f t="shared" si="1"/>
        <v>44586</v>
      </c>
      <c r="B87" s="7">
        <v>1343</v>
      </c>
      <c r="C87">
        <v>0</v>
      </c>
    </row>
    <row r="88" spans="1:3" x14ac:dyDescent="0.3">
      <c r="A88" s="56">
        <f t="shared" si="1"/>
        <v>44587</v>
      </c>
      <c r="B88" s="7">
        <v>1828</v>
      </c>
      <c r="C88">
        <v>0</v>
      </c>
    </row>
    <row r="89" spans="1:3" x14ac:dyDescent="0.3">
      <c r="A89" s="56">
        <f t="shared" si="1"/>
        <v>44588</v>
      </c>
      <c r="B89" s="7">
        <v>4828</v>
      </c>
      <c r="C89">
        <v>0</v>
      </c>
    </row>
    <row r="90" spans="1:3" x14ac:dyDescent="0.3">
      <c r="A90" s="56">
        <f t="shared" si="1"/>
        <v>44589</v>
      </c>
      <c r="B90" s="7">
        <v>2353</v>
      </c>
      <c r="C90">
        <v>0</v>
      </c>
    </row>
    <row r="91" spans="1:3" x14ac:dyDescent="0.3">
      <c r="A91" s="56">
        <f t="shared" si="1"/>
        <v>44590</v>
      </c>
      <c r="B91" s="7">
        <v>2387</v>
      </c>
      <c r="C91">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8C557-2E53-48C3-87DC-0F149AD48B5C}">
  <sheetPr>
    <tabColor theme="9" tint="0.39997558519241921"/>
  </sheetPr>
  <dimension ref="A1:P21"/>
  <sheetViews>
    <sheetView showGridLines="0" workbookViewId="0">
      <selection activeCell="E1" sqref="E1:H1"/>
    </sheetView>
  </sheetViews>
  <sheetFormatPr defaultRowHeight="14.4" x14ac:dyDescent="0.3"/>
  <cols>
    <col min="1" max="3" width="15.6640625" customWidth="1"/>
    <col min="4" max="6" width="2.6640625" customWidth="1"/>
    <col min="7" max="7" width="22.44140625" bestFit="1" customWidth="1"/>
    <col min="8" max="8" width="25" customWidth="1"/>
  </cols>
  <sheetData>
    <row r="1" spans="1:16" x14ac:dyDescent="0.3">
      <c r="A1" s="14" t="s">
        <v>1063</v>
      </c>
      <c r="B1" s="15" t="s">
        <v>1064</v>
      </c>
      <c r="C1" s="15" t="s">
        <v>1065</v>
      </c>
      <c r="H1" s="58"/>
      <c r="L1" s="115" t="s">
        <v>1264</v>
      </c>
      <c r="M1" s="115"/>
      <c r="N1" s="115"/>
      <c r="O1" s="115"/>
      <c r="P1" s="115"/>
    </row>
    <row r="2" spans="1:16" x14ac:dyDescent="0.3">
      <c r="A2" s="16">
        <v>43841</v>
      </c>
      <c r="B2" s="17">
        <v>555.29</v>
      </c>
      <c r="C2" s="17">
        <v>436.59</v>
      </c>
      <c r="L2" s="115"/>
      <c r="M2" s="115"/>
      <c r="N2" s="115"/>
      <c r="O2" s="115"/>
      <c r="P2" s="115"/>
    </row>
    <row r="3" spans="1:16" x14ac:dyDescent="0.3">
      <c r="A3" s="16">
        <v>43843</v>
      </c>
      <c r="B3" s="17">
        <v>551.69000000000005</v>
      </c>
      <c r="C3" s="17">
        <v>430.78</v>
      </c>
      <c r="L3" s="115"/>
      <c r="M3" s="115"/>
      <c r="N3" s="115"/>
      <c r="O3" s="115"/>
      <c r="P3" s="115"/>
    </row>
    <row r="4" spans="1:16" ht="15" thickBot="1" x14ac:dyDescent="0.35">
      <c r="A4" s="16">
        <v>43845</v>
      </c>
      <c r="B4" s="17">
        <v>549.53</v>
      </c>
      <c r="C4" s="17">
        <v>426.95</v>
      </c>
      <c r="G4" s="70" t="s">
        <v>1252</v>
      </c>
      <c r="H4" s="59" t="s">
        <v>1065</v>
      </c>
      <c r="L4" t="s">
        <v>1063</v>
      </c>
      <c r="M4" t="str">
        <f>H4</f>
        <v>Product 2</v>
      </c>
    </row>
    <row r="5" spans="1:16" ht="15" thickTop="1" x14ac:dyDescent="0.3">
      <c r="A5" s="16">
        <v>43847</v>
      </c>
      <c r="B5" s="17">
        <v>543.48</v>
      </c>
      <c r="C5" s="17">
        <v>423.5</v>
      </c>
      <c r="L5" cm="1">
        <f t="array" aca="1" ref="L5:L21" ca="1">OFFSET($A$2,,,COUNTA($A$2:$A$18),)</f>
        <v>43841</v>
      </c>
      <c r="M5" cm="1">
        <f t="array" aca="1" ref="M5:M21" ca="1">OFFSET($A$2,,MATCH($H$4,$A$1:$C$1,0)-1,COUNTA($A$2:$A$18),)</f>
        <v>436.59</v>
      </c>
    </row>
    <row r="6" spans="1:16" x14ac:dyDescent="0.3">
      <c r="A6" s="16">
        <v>43848</v>
      </c>
      <c r="B6" s="17">
        <v>542.16</v>
      </c>
      <c r="C6" s="17">
        <v>425.48</v>
      </c>
      <c r="L6">
        <f ca="1"/>
        <v>43843</v>
      </c>
      <c r="M6">
        <f ca="1"/>
        <v>430.78</v>
      </c>
    </row>
    <row r="7" spans="1:16" x14ac:dyDescent="0.3">
      <c r="A7" s="16">
        <v>43849</v>
      </c>
      <c r="B7" s="17">
        <v>552.6</v>
      </c>
      <c r="C7" s="17">
        <v>430.77</v>
      </c>
      <c r="L7">
        <f ca="1"/>
        <v>43845</v>
      </c>
      <c r="M7">
        <f ca="1"/>
        <v>426.95</v>
      </c>
    </row>
    <row r="8" spans="1:16" x14ac:dyDescent="0.3">
      <c r="A8" s="16">
        <v>43851</v>
      </c>
      <c r="B8" s="17">
        <v>550.04</v>
      </c>
      <c r="C8" s="17">
        <v>432.97</v>
      </c>
      <c r="L8">
        <f ca="1"/>
        <v>43847</v>
      </c>
      <c r="M8">
        <f ca="1"/>
        <v>423.5</v>
      </c>
    </row>
    <row r="9" spans="1:16" x14ac:dyDescent="0.3">
      <c r="A9" s="16">
        <v>43852</v>
      </c>
      <c r="B9" s="17">
        <v>547.47</v>
      </c>
      <c r="C9" s="17">
        <v>429.92</v>
      </c>
      <c r="L9">
        <f ca="1"/>
        <v>43848</v>
      </c>
      <c r="M9">
        <f ca="1"/>
        <v>425.48</v>
      </c>
    </row>
    <row r="10" spans="1:16" x14ac:dyDescent="0.3">
      <c r="A10" s="16">
        <v>43853</v>
      </c>
      <c r="B10" s="17">
        <v>543</v>
      </c>
      <c r="C10" s="17">
        <v>423.67</v>
      </c>
      <c r="L10">
        <f ca="1"/>
        <v>43849</v>
      </c>
      <c r="M10">
        <f ca="1"/>
        <v>430.77</v>
      </c>
    </row>
    <row r="11" spans="1:16" x14ac:dyDescent="0.3">
      <c r="A11" s="16">
        <v>43854</v>
      </c>
      <c r="B11" s="17">
        <v>544.87</v>
      </c>
      <c r="C11" s="17">
        <v>427.26</v>
      </c>
      <c r="L11">
        <f ca="1"/>
        <v>43851</v>
      </c>
      <c r="M11">
        <f ca="1"/>
        <v>432.97</v>
      </c>
    </row>
    <row r="12" spans="1:16" x14ac:dyDescent="0.3">
      <c r="A12" s="16">
        <v>43855</v>
      </c>
      <c r="B12" s="17">
        <v>546.6</v>
      </c>
      <c r="C12" s="17">
        <v>427.81</v>
      </c>
      <c r="L12">
        <f ca="1"/>
        <v>43852</v>
      </c>
      <c r="M12">
        <f ca="1"/>
        <v>429.92</v>
      </c>
    </row>
    <row r="13" spans="1:16" x14ac:dyDescent="0.3">
      <c r="A13" s="16">
        <v>43856</v>
      </c>
      <c r="B13" s="17">
        <v>556.17999999999995</v>
      </c>
      <c r="C13" s="17">
        <v>439.7</v>
      </c>
      <c r="L13">
        <f ca="1"/>
        <v>43853</v>
      </c>
      <c r="M13">
        <f ca="1"/>
        <v>423.67</v>
      </c>
    </row>
    <row r="14" spans="1:16" x14ac:dyDescent="0.3">
      <c r="A14" s="16">
        <v>43858</v>
      </c>
      <c r="B14" s="17">
        <v>557.52</v>
      </c>
      <c r="C14" s="17">
        <v>434.92</v>
      </c>
      <c r="L14">
        <f ca="1"/>
        <v>43854</v>
      </c>
      <c r="M14">
        <f ca="1"/>
        <v>427.26</v>
      </c>
    </row>
    <row r="15" spans="1:16" x14ac:dyDescent="0.3">
      <c r="A15" s="16">
        <v>43860</v>
      </c>
      <c r="B15" s="17">
        <v>559.67999999999995</v>
      </c>
      <c r="C15" s="17">
        <v>436.29</v>
      </c>
      <c r="L15">
        <f ca="1"/>
        <v>43855</v>
      </c>
      <c r="M15">
        <f ca="1"/>
        <v>427.81</v>
      </c>
    </row>
    <row r="16" spans="1:16" x14ac:dyDescent="0.3">
      <c r="A16" s="16">
        <v>43861</v>
      </c>
      <c r="B16" s="17">
        <v>600</v>
      </c>
      <c r="C16" s="17">
        <v>300</v>
      </c>
      <c r="L16">
        <f ca="1"/>
        <v>43856</v>
      </c>
      <c r="M16">
        <f ca="1"/>
        <v>439.7</v>
      </c>
    </row>
    <row r="17" spans="1:13" x14ac:dyDescent="0.3">
      <c r="A17" s="16">
        <v>43862</v>
      </c>
      <c r="B17" s="17">
        <v>300</v>
      </c>
      <c r="C17" s="17">
        <v>500</v>
      </c>
      <c r="L17">
        <f ca="1"/>
        <v>43858</v>
      </c>
      <c r="M17">
        <f ca="1"/>
        <v>434.92</v>
      </c>
    </row>
    <row r="18" spans="1:13" x14ac:dyDescent="0.3">
      <c r="A18" s="16">
        <f>A17+1</f>
        <v>43863</v>
      </c>
      <c r="B18" s="17">
        <v>900</v>
      </c>
      <c r="C18" s="17">
        <v>300</v>
      </c>
      <c r="L18">
        <f ca="1"/>
        <v>43860</v>
      </c>
      <c r="M18">
        <f ca="1"/>
        <v>436.29</v>
      </c>
    </row>
    <row r="19" spans="1:13" x14ac:dyDescent="0.3">
      <c r="L19">
        <f ca="1"/>
        <v>43861</v>
      </c>
      <c r="M19">
        <f ca="1"/>
        <v>300</v>
      </c>
    </row>
    <row r="20" spans="1:13" x14ac:dyDescent="0.3">
      <c r="L20">
        <f ca="1"/>
        <v>43862</v>
      </c>
      <c r="M20">
        <f ca="1"/>
        <v>500</v>
      </c>
    </row>
    <row r="21" spans="1:13" x14ac:dyDescent="0.3">
      <c r="L21">
        <f ca="1"/>
        <v>43863</v>
      </c>
      <c r="M21">
        <f ca="1"/>
        <v>300</v>
      </c>
    </row>
  </sheetData>
  <mergeCells count="1">
    <mergeCell ref="L1:P3"/>
  </mergeCells>
  <dataValidations count="1">
    <dataValidation type="list" allowBlank="1" showInputMessage="1" showErrorMessage="1" sqref="H4" xr:uid="{B73D120D-C886-484D-977C-D34C19B2E556}">
      <formula1>$B$1:$C$1</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8971C-BA85-4277-8E0A-07ED5EE19E2F}">
  <sheetPr codeName="Sheet21">
    <tabColor theme="9" tint="0.39997558519241921"/>
  </sheetPr>
  <dimension ref="A1:F19"/>
  <sheetViews>
    <sheetView showGridLines="0" workbookViewId="0">
      <selection activeCell="N19" sqref="N19"/>
    </sheetView>
  </sheetViews>
  <sheetFormatPr defaultColWidth="9.109375" defaultRowHeight="14.4" x14ac:dyDescent="0.3"/>
  <cols>
    <col min="1" max="1" width="10.88671875" style="60" bestFit="1" customWidth="1"/>
    <col min="2" max="2" width="15.88671875" style="60" bestFit="1" customWidth="1"/>
    <col min="3" max="3" width="13.109375" style="60" customWidth="1"/>
    <col min="4" max="4" width="13" style="60" customWidth="1"/>
    <col min="5" max="16384" width="9.109375" style="60"/>
  </cols>
  <sheetData>
    <row r="1" spans="1:6" ht="28.8" x14ac:dyDescent="0.3">
      <c r="A1" s="1" t="s">
        <v>0</v>
      </c>
      <c r="B1" s="1" t="s">
        <v>1253</v>
      </c>
      <c r="C1" s="1" t="s">
        <v>4</v>
      </c>
      <c r="D1" s="1" t="s">
        <v>5</v>
      </c>
    </row>
    <row r="2" spans="1:6" x14ac:dyDescent="0.3">
      <c r="A2" s="2" t="s">
        <v>8</v>
      </c>
      <c r="B2" s="4">
        <v>548563.3911354345</v>
      </c>
      <c r="C2" s="5">
        <v>22030</v>
      </c>
      <c r="D2" s="4">
        <v>24.900744037014729</v>
      </c>
    </row>
    <row r="3" spans="1:6" x14ac:dyDescent="0.3">
      <c r="A3" s="2" t="s">
        <v>9</v>
      </c>
      <c r="B3" s="4">
        <v>322239.70222922211</v>
      </c>
      <c r="C3" s="5">
        <v>10024</v>
      </c>
      <c r="D3" s="4">
        <v>32.146817860058071</v>
      </c>
    </row>
    <row r="4" spans="1:6" x14ac:dyDescent="0.3">
      <c r="A4" s="2" t="s">
        <v>10</v>
      </c>
      <c r="B4" s="4">
        <v>376984.13264074974</v>
      </c>
      <c r="C4" s="5">
        <v>18473</v>
      </c>
      <c r="D4" s="4">
        <v>20.407304316610716</v>
      </c>
    </row>
    <row r="5" spans="1:6" x14ac:dyDescent="0.3">
      <c r="A5" s="2" t="s">
        <v>11</v>
      </c>
      <c r="B5" s="4">
        <v>404107.40498960367</v>
      </c>
      <c r="C5" s="5">
        <v>14873</v>
      </c>
      <c r="D5" s="4">
        <v>27.17053755056839</v>
      </c>
    </row>
    <row r="6" spans="1:6" x14ac:dyDescent="0.3">
      <c r="A6" s="2" t="s">
        <v>12</v>
      </c>
      <c r="B6" s="4">
        <v>480859.32864602556</v>
      </c>
      <c r="C6" s="5">
        <v>19313</v>
      </c>
      <c r="D6" s="4">
        <v>24.898220299592271</v>
      </c>
    </row>
    <row r="7" spans="1:6" x14ac:dyDescent="0.3">
      <c r="A7" s="2" t="s">
        <v>13</v>
      </c>
      <c r="B7" s="4">
        <v>561418.51685022749</v>
      </c>
      <c r="C7" s="5">
        <v>18231</v>
      </c>
      <c r="D7" s="4">
        <v>30.794718712644809</v>
      </c>
    </row>
    <row r="8" spans="1:6" x14ac:dyDescent="0.3">
      <c r="A8" s="2" t="s">
        <v>14</v>
      </c>
      <c r="B8" s="4">
        <v>531356.13922550436</v>
      </c>
      <c r="C8" s="5">
        <v>19479</v>
      </c>
      <c r="D8" s="4">
        <v>27.278409529519195</v>
      </c>
    </row>
    <row r="9" spans="1:6" x14ac:dyDescent="0.3">
      <c r="A9" s="2" t="s">
        <v>15</v>
      </c>
      <c r="B9" s="4">
        <v>265635.36365463084</v>
      </c>
      <c r="C9" s="5">
        <v>28035</v>
      </c>
      <c r="D9" s="4">
        <v>9.4751333566838181</v>
      </c>
    </row>
    <row r="10" spans="1:6" x14ac:dyDescent="0.3">
      <c r="A10" s="2" t="s">
        <v>16</v>
      </c>
      <c r="B10" s="4">
        <v>357189.60595029336</v>
      </c>
      <c r="C10" s="5">
        <v>12740</v>
      </c>
      <c r="D10" s="4">
        <v>28.036860749630563</v>
      </c>
    </row>
    <row r="11" spans="1:6" x14ac:dyDescent="0.3">
      <c r="A11" s="2" t="s">
        <v>17</v>
      </c>
      <c r="B11" s="4">
        <v>243958.70323269017</v>
      </c>
      <c r="C11" s="5">
        <v>22833</v>
      </c>
      <c r="D11" s="4">
        <v>10.684478747106827</v>
      </c>
    </row>
    <row r="12" spans="1:6" x14ac:dyDescent="0.3">
      <c r="A12" s="2" t="s">
        <v>18</v>
      </c>
      <c r="B12" s="4">
        <v>480741.32853301032</v>
      </c>
      <c r="C12" s="5">
        <v>23963</v>
      </c>
      <c r="D12" s="4">
        <v>20.061817323916468</v>
      </c>
    </row>
    <row r="13" spans="1:6" x14ac:dyDescent="0.3">
      <c r="A13" s="2" t="s">
        <v>19</v>
      </c>
      <c r="B13" s="4">
        <v>384287.26953778655</v>
      </c>
      <c r="C13" s="5">
        <v>26365</v>
      </c>
      <c r="D13" s="4">
        <v>14.575659758687143</v>
      </c>
    </row>
    <row r="14" spans="1:6" x14ac:dyDescent="0.3">
      <c r="B14" s="61"/>
      <c r="C14" s="61"/>
      <c r="D14" s="61"/>
      <c r="F14" s="62" t="s">
        <v>1254</v>
      </c>
    </row>
    <row r="15" spans="1:6" ht="15.6" x14ac:dyDescent="0.3">
      <c r="B15" s="63" t="s">
        <v>1255</v>
      </c>
      <c r="C15" s="64">
        <v>11</v>
      </c>
      <c r="D15" s="61"/>
      <c r="F15" s="62"/>
    </row>
    <row r="16" spans="1:6" ht="15.6" x14ac:dyDescent="0.3">
      <c r="B16" s="63" t="s">
        <v>1256</v>
      </c>
      <c r="C16" s="64">
        <v>7</v>
      </c>
    </row>
    <row r="17" spans="2:6" ht="15.6" x14ac:dyDescent="0.3">
      <c r="B17" s="63" t="s">
        <v>1257</v>
      </c>
      <c r="C17" s="64">
        <f>IF(C16+C15&lt;=12,C15,12-C16)</f>
        <v>5</v>
      </c>
      <c r="F17" s="62" t="s">
        <v>1258</v>
      </c>
    </row>
    <row r="19" spans="2:6" x14ac:dyDescent="0.3">
      <c r="D19"/>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505" r:id="rId4" name="Scroll Bar 1">
              <controlPr defaultSize="0" autoPict="0">
                <anchor moveWithCells="1">
                  <from>
                    <xdr:col>6</xdr:col>
                    <xdr:colOff>175260</xdr:colOff>
                    <xdr:row>12</xdr:row>
                    <xdr:rowOff>121920</xdr:rowOff>
                  </from>
                  <to>
                    <xdr:col>14</xdr:col>
                    <xdr:colOff>137160</xdr:colOff>
                    <xdr:row>14</xdr:row>
                    <xdr:rowOff>45720</xdr:rowOff>
                  </to>
                </anchor>
              </controlPr>
            </control>
          </mc:Choice>
        </mc:AlternateContent>
        <mc:AlternateContent xmlns:mc="http://schemas.openxmlformats.org/markup-compatibility/2006">
          <mc:Choice Requires="x14">
            <control shapeId="21506" r:id="rId5" name="Scroll Bar 2">
              <controlPr defaultSize="0" autoPict="0">
                <anchor moveWithCells="1">
                  <from>
                    <xdr:col>6</xdr:col>
                    <xdr:colOff>175260</xdr:colOff>
                    <xdr:row>15</xdr:row>
                    <xdr:rowOff>160020</xdr:rowOff>
                  </from>
                  <to>
                    <xdr:col>14</xdr:col>
                    <xdr:colOff>137160</xdr:colOff>
                    <xdr:row>17</xdr:row>
                    <xdr:rowOff>68580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B3C3C-E818-449C-B8BA-4307FA6A9B63}">
  <sheetPr codeName="Sheet22">
    <tabColor theme="9" tint="0.39997558519241921"/>
  </sheetPr>
  <dimension ref="A1:X22"/>
  <sheetViews>
    <sheetView showGridLines="0" zoomScale="80" zoomScaleNormal="80" workbookViewId="0">
      <selection activeCell="N19" sqref="N19"/>
    </sheetView>
  </sheetViews>
  <sheetFormatPr defaultColWidth="0" defaultRowHeight="14.4" x14ac:dyDescent="0.3"/>
  <cols>
    <col min="1" max="1" width="9.109375" customWidth="1"/>
    <col min="2" max="2" width="13.44140625" customWidth="1"/>
    <col min="3" max="3" width="19" customWidth="1"/>
    <col min="4" max="4" width="18" customWidth="1"/>
    <col min="5" max="6" width="15.109375" customWidth="1"/>
    <col min="7" max="10" width="12.88671875" customWidth="1"/>
    <col min="11" max="11" width="16.88671875" customWidth="1"/>
    <col min="12" max="12" width="18.88671875" customWidth="1"/>
    <col min="13" max="14" width="16.88671875" customWidth="1"/>
    <col min="15" max="15" width="12.88671875" customWidth="1"/>
    <col min="16" max="17" width="9.109375" customWidth="1"/>
    <col min="18" max="19" width="9.109375" hidden="1" customWidth="1"/>
    <col min="20" max="20" width="11.44140625" hidden="1" customWidth="1"/>
    <col min="21" max="24" width="17.109375" hidden="1" customWidth="1"/>
    <col min="25" max="16384" width="9.109375" hidden="1"/>
  </cols>
  <sheetData>
    <row r="1" spans="2:24" x14ac:dyDescent="0.3">
      <c r="U1">
        <v>1</v>
      </c>
      <c r="V1">
        <v>2</v>
      </c>
      <c r="W1">
        <v>3</v>
      </c>
      <c r="X1">
        <v>4</v>
      </c>
    </row>
    <row r="2" spans="2:24" x14ac:dyDescent="0.3">
      <c r="B2" s="65" t="s">
        <v>1259</v>
      </c>
      <c r="C2" s="66" t="s">
        <v>23</v>
      </c>
      <c r="D2" s="66" t="str">
        <f>C20</f>
        <v>Product Sales</v>
      </c>
      <c r="E2" s="66" t="str">
        <f>C21</f>
        <v>Servicing</v>
      </c>
      <c r="F2" s="66" t="str">
        <f>C22</f>
        <v>Renewals</v>
      </c>
      <c r="J2" s="65" t="s">
        <v>1260</v>
      </c>
      <c r="K2" s="67" t="s">
        <v>23</v>
      </c>
      <c r="L2" s="67" t="s">
        <v>24</v>
      </c>
      <c r="M2" s="67" t="s">
        <v>25</v>
      </c>
      <c r="N2" s="67" t="s">
        <v>26</v>
      </c>
      <c r="T2" t="s">
        <v>1261</v>
      </c>
      <c r="U2" t="str">
        <f>VLOOKUP(U1,$A$18:$C$22,3,0)</f>
        <v>Advertising</v>
      </c>
      <c r="V2" t="str">
        <f t="shared" ref="V2" si="0">VLOOKUP(V1,$A$18:$C$22,3,0)</f>
        <v>Product Sales</v>
      </c>
      <c r="W2" t="str">
        <f>IFERROR(VLOOKUP(W1,$A$18:$C$22,3,0),"")</f>
        <v/>
      </c>
      <c r="X2" t="str">
        <f>IFERROR(VLOOKUP(X1,$A$18:$C$22,3,0),"")</f>
        <v/>
      </c>
    </row>
    <row r="3" spans="2:24" x14ac:dyDescent="0.3">
      <c r="T3" t="s">
        <v>8</v>
      </c>
      <c r="U3">
        <f>IFERROR(HLOOKUP($T3,$C$18:$P$22,MATCH(U$2,$C$18:$C$22,0),0),"")</f>
        <v>28000</v>
      </c>
      <c r="V3">
        <f t="shared" ref="V3:X3" si="1">IFERROR(HLOOKUP($T3,$C$18:$P$22,MATCH(V$2,$C$18:$C$22,0),0),"")</f>
        <v>27457</v>
      </c>
      <c r="W3" t="str">
        <f t="shared" si="1"/>
        <v/>
      </c>
      <c r="X3" t="str">
        <f t="shared" si="1"/>
        <v/>
      </c>
    </row>
    <row r="4" spans="2:24" x14ac:dyDescent="0.3">
      <c r="T4" t="s">
        <v>9</v>
      </c>
      <c r="U4">
        <f t="shared" ref="U4:X14" si="2">IFERROR(HLOOKUP($T4,$C$18:$P$22,MATCH(U$2,$C$18:$C$22,0),0),"")</f>
        <v>32210</v>
      </c>
      <c r="V4">
        <f t="shared" si="2"/>
        <v>30239</v>
      </c>
      <c r="W4" t="str">
        <f t="shared" si="2"/>
        <v/>
      </c>
      <c r="X4" t="str">
        <f t="shared" si="2"/>
        <v/>
      </c>
    </row>
    <row r="5" spans="2:24" x14ac:dyDescent="0.3">
      <c r="T5" t="s">
        <v>10</v>
      </c>
      <c r="U5">
        <f t="shared" si="2"/>
        <v>31847</v>
      </c>
      <c r="V5">
        <f t="shared" si="2"/>
        <v>32951</v>
      </c>
      <c r="W5" t="str">
        <f t="shared" si="2"/>
        <v/>
      </c>
      <c r="X5" t="str">
        <f t="shared" si="2"/>
        <v/>
      </c>
    </row>
    <row r="6" spans="2:24" x14ac:dyDescent="0.3">
      <c r="J6" s="2"/>
      <c r="T6" t="s">
        <v>11</v>
      </c>
      <c r="U6">
        <f t="shared" si="2"/>
        <v>33827</v>
      </c>
      <c r="V6">
        <f t="shared" si="2"/>
        <v>17804</v>
      </c>
      <c r="W6" t="str">
        <f t="shared" si="2"/>
        <v/>
      </c>
      <c r="X6" t="str">
        <f t="shared" si="2"/>
        <v/>
      </c>
    </row>
    <row r="7" spans="2:24" x14ac:dyDescent="0.3">
      <c r="J7" s="2"/>
      <c r="T7" t="s">
        <v>12</v>
      </c>
      <c r="U7">
        <f t="shared" si="2"/>
        <v>35049</v>
      </c>
      <c r="V7">
        <f t="shared" si="2"/>
        <v>31258</v>
      </c>
      <c r="W7" t="str">
        <f t="shared" si="2"/>
        <v/>
      </c>
      <c r="X7" t="str">
        <f t="shared" si="2"/>
        <v/>
      </c>
    </row>
    <row r="8" spans="2:24" x14ac:dyDescent="0.3">
      <c r="J8" s="2"/>
      <c r="T8" t="s">
        <v>13</v>
      </c>
      <c r="U8">
        <f t="shared" si="2"/>
        <v>48724</v>
      </c>
      <c r="V8">
        <f t="shared" si="2"/>
        <v>18622</v>
      </c>
      <c r="W8" t="str">
        <f t="shared" si="2"/>
        <v/>
      </c>
      <c r="X8" t="str">
        <f t="shared" si="2"/>
        <v/>
      </c>
    </row>
    <row r="9" spans="2:24" x14ac:dyDescent="0.3">
      <c r="J9" s="2"/>
      <c r="T9" t="s">
        <v>14</v>
      </c>
      <c r="U9">
        <f t="shared" si="2"/>
        <v>35414</v>
      </c>
      <c r="V9">
        <f t="shared" si="2"/>
        <v>22917</v>
      </c>
      <c r="W9" t="str">
        <f t="shared" si="2"/>
        <v/>
      </c>
      <c r="X9" t="str">
        <f t="shared" si="2"/>
        <v/>
      </c>
    </row>
    <row r="10" spans="2:24" x14ac:dyDescent="0.3">
      <c r="T10" t="s">
        <v>15</v>
      </c>
      <c r="U10">
        <f t="shared" si="2"/>
        <v>32736</v>
      </c>
      <c r="V10">
        <f t="shared" si="2"/>
        <v>21305</v>
      </c>
      <c r="W10" t="str">
        <f t="shared" si="2"/>
        <v/>
      </c>
      <c r="X10" t="str">
        <f t="shared" si="2"/>
        <v/>
      </c>
    </row>
    <row r="11" spans="2:24" x14ac:dyDescent="0.3">
      <c r="T11" t="s">
        <v>16</v>
      </c>
      <c r="U11">
        <f t="shared" si="2"/>
        <v>34986</v>
      </c>
      <c r="V11">
        <f t="shared" si="2"/>
        <v>34875</v>
      </c>
      <c r="W11" t="str">
        <f t="shared" si="2"/>
        <v/>
      </c>
      <c r="X11" t="str">
        <f t="shared" si="2"/>
        <v/>
      </c>
    </row>
    <row r="12" spans="2:24" x14ac:dyDescent="0.3">
      <c r="T12" t="s">
        <v>17</v>
      </c>
      <c r="U12">
        <f t="shared" si="2"/>
        <v>43303</v>
      </c>
      <c r="V12">
        <f t="shared" si="2"/>
        <v>20981</v>
      </c>
      <c r="W12" t="str">
        <f t="shared" si="2"/>
        <v/>
      </c>
      <c r="X12" t="str">
        <f t="shared" si="2"/>
        <v/>
      </c>
    </row>
    <row r="13" spans="2:24" x14ac:dyDescent="0.3">
      <c r="T13" t="s">
        <v>18</v>
      </c>
      <c r="U13">
        <f t="shared" si="2"/>
        <v>36654</v>
      </c>
      <c r="V13">
        <f t="shared" si="2"/>
        <v>28188</v>
      </c>
      <c r="W13" t="str">
        <f t="shared" si="2"/>
        <v/>
      </c>
      <c r="X13" t="str">
        <f t="shared" si="2"/>
        <v/>
      </c>
    </row>
    <row r="14" spans="2:24" x14ac:dyDescent="0.3">
      <c r="T14" t="s">
        <v>19</v>
      </c>
      <c r="U14">
        <f t="shared" si="2"/>
        <v>36165</v>
      </c>
      <c r="V14">
        <f t="shared" si="2"/>
        <v>17123</v>
      </c>
      <c r="W14" t="str">
        <f t="shared" si="2"/>
        <v/>
      </c>
      <c r="X14" t="str">
        <f t="shared" si="2"/>
        <v/>
      </c>
    </row>
    <row r="17" spans="1:16" ht="14.25" customHeight="1" x14ac:dyDescent="0.3">
      <c r="C17" s="7"/>
      <c r="D17" s="111" t="s">
        <v>20</v>
      </c>
      <c r="E17" s="111"/>
      <c r="F17" s="111"/>
      <c r="G17" s="111"/>
      <c r="H17" s="111"/>
      <c r="I17" s="111"/>
      <c r="J17" s="111"/>
      <c r="K17" s="111"/>
      <c r="L17" s="111"/>
      <c r="M17" s="111"/>
      <c r="N17" s="111"/>
      <c r="O17" s="111"/>
    </row>
    <row r="18" spans="1:16" x14ac:dyDescent="0.3">
      <c r="A18" t="s">
        <v>1262</v>
      </c>
      <c r="B18" s="68">
        <v>3</v>
      </c>
      <c r="C18" s="8" t="s">
        <v>21</v>
      </c>
      <c r="D18" s="9" t="s">
        <v>8</v>
      </c>
      <c r="E18" s="9" t="s">
        <v>9</v>
      </c>
      <c r="F18" s="9" t="s">
        <v>10</v>
      </c>
      <c r="G18" s="9" t="s">
        <v>11</v>
      </c>
      <c r="H18" s="9" t="s">
        <v>12</v>
      </c>
      <c r="I18" s="9" t="s">
        <v>13</v>
      </c>
      <c r="J18" s="9" t="s">
        <v>14</v>
      </c>
      <c r="K18" s="9" t="s">
        <v>15</v>
      </c>
      <c r="L18" s="9" t="s">
        <v>16</v>
      </c>
      <c r="M18" s="9" t="s">
        <v>17</v>
      </c>
      <c r="N18" s="9" t="s">
        <v>18</v>
      </c>
      <c r="O18" s="9" t="s">
        <v>19</v>
      </c>
      <c r="P18" s="9" t="s">
        <v>1263</v>
      </c>
    </row>
    <row r="19" spans="1:16" x14ac:dyDescent="0.3">
      <c r="A19">
        <f>COUNTIFS($P$18:P19,TRUE)</f>
        <v>1</v>
      </c>
      <c r="B19" s="69" t="str" cm="1">
        <f t="array" ref="B19">INDEX($C$19:$C$22,B18)&amp;" 12 Months Trend"</f>
        <v>Servicing 12 Months Trend</v>
      </c>
      <c r="C19" s="2" t="s">
        <v>23</v>
      </c>
      <c r="D19" s="11">
        <v>28000</v>
      </c>
      <c r="E19" s="11">
        <v>32210</v>
      </c>
      <c r="F19" s="11">
        <v>31847</v>
      </c>
      <c r="G19" s="11">
        <v>33827</v>
      </c>
      <c r="H19" s="11">
        <v>35049</v>
      </c>
      <c r="I19" s="11">
        <v>48724</v>
      </c>
      <c r="J19" s="11">
        <v>35414</v>
      </c>
      <c r="K19" s="11">
        <v>32736</v>
      </c>
      <c r="L19" s="11">
        <v>34986</v>
      </c>
      <c r="M19" s="11">
        <v>43303</v>
      </c>
      <c r="N19" s="11">
        <v>36654</v>
      </c>
      <c r="O19" s="11">
        <v>36165</v>
      </c>
      <c r="P19" t="b">
        <v>1</v>
      </c>
    </row>
    <row r="20" spans="1:16" x14ac:dyDescent="0.3">
      <c r="A20">
        <f>COUNTIFS($P$18:P20,TRUE)</f>
        <v>2</v>
      </c>
      <c r="C20" s="2" t="s">
        <v>24</v>
      </c>
      <c r="D20" s="11">
        <v>27457</v>
      </c>
      <c r="E20" s="11">
        <v>30239</v>
      </c>
      <c r="F20" s="11">
        <v>32951</v>
      </c>
      <c r="G20" s="11">
        <v>17804</v>
      </c>
      <c r="H20" s="11">
        <v>31258</v>
      </c>
      <c r="I20" s="11">
        <v>18622</v>
      </c>
      <c r="J20" s="11">
        <v>22917</v>
      </c>
      <c r="K20" s="11">
        <v>21305</v>
      </c>
      <c r="L20" s="11">
        <v>34875</v>
      </c>
      <c r="M20" s="11">
        <v>20981</v>
      </c>
      <c r="N20" s="11">
        <v>28188</v>
      </c>
      <c r="O20" s="11">
        <v>17123</v>
      </c>
      <c r="P20" t="b">
        <v>1</v>
      </c>
    </row>
    <row r="21" spans="1:16" x14ac:dyDescent="0.3">
      <c r="A21">
        <f>COUNTIFS($P$18:P21,TRUE)</f>
        <v>2</v>
      </c>
      <c r="C21" s="2" t="s">
        <v>25</v>
      </c>
      <c r="D21" s="11">
        <v>10859</v>
      </c>
      <c r="E21" s="11">
        <v>11093</v>
      </c>
      <c r="F21" s="11">
        <v>13553</v>
      </c>
      <c r="G21" s="11">
        <v>12681</v>
      </c>
      <c r="H21" s="11">
        <v>7011</v>
      </c>
      <c r="I21" s="11">
        <v>11129</v>
      </c>
      <c r="J21" s="11">
        <v>9535</v>
      </c>
      <c r="K21" s="11">
        <v>11257</v>
      </c>
      <c r="L21" s="11">
        <v>8725</v>
      </c>
      <c r="M21" s="11">
        <v>8105</v>
      </c>
      <c r="N21" s="11">
        <v>9131</v>
      </c>
      <c r="O21" s="11">
        <v>5353</v>
      </c>
      <c r="P21" t="b">
        <v>0</v>
      </c>
    </row>
    <row r="22" spans="1:16" x14ac:dyDescent="0.3">
      <c r="A22">
        <f>COUNTIFS($P$18:P22,TRUE)</f>
        <v>2</v>
      </c>
      <c r="C22" s="2" t="s">
        <v>26</v>
      </c>
      <c r="D22" s="11">
        <v>29215</v>
      </c>
      <c r="E22" s="11">
        <v>28526</v>
      </c>
      <c r="F22" s="11">
        <v>28112</v>
      </c>
      <c r="G22" s="11">
        <v>29801</v>
      </c>
      <c r="H22" s="11">
        <v>29051</v>
      </c>
      <c r="I22" s="11">
        <v>27526</v>
      </c>
      <c r="J22" s="11">
        <v>29185</v>
      </c>
      <c r="K22" s="11">
        <v>29466</v>
      </c>
      <c r="L22" s="11">
        <v>29190</v>
      </c>
      <c r="M22" s="11">
        <v>27572</v>
      </c>
      <c r="N22" s="11">
        <v>27937</v>
      </c>
      <c r="O22" s="11">
        <v>26249</v>
      </c>
      <c r="P22" t="b">
        <v>0</v>
      </c>
    </row>
  </sheetData>
  <mergeCells count="1">
    <mergeCell ref="D17:O17"/>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2529" r:id="rId4" name="Option Button 1">
              <controlPr defaultSize="0" autoFill="0" autoLine="0" autoPict="0">
                <anchor moveWithCells="1">
                  <from>
                    <xdr:col>2</xdr:col>
                    <xdr:colOff>0</xdr:colOff>
                    <xdr:row>1</xdr:row>
                    <xdr:rowOff>7620</xdr:rowOff>
                  </from>
                  <to>
                    <xdr:col>2</xdr:col>
                    <xdr:colOff>213360</xdr:colOff>
                    <xdr:row>2</xdr:row>
                    <xdr:rowOff>0</xdr:rowOff>
                  </to>
                </anchor>
              </controlPr>
            </control>
          </mc:Choice>
        </mc:AlternateContent>
        <mc:AlternateContent xmlns:mc="http://schemas.openxmlformats.org/markup-compatibility/2006">
          <mc:Choice Requires="x14">
            <control shapeId="22530" r:id="rId5" name="Option Button 2">
              <controlPr defaultSize="0" autoFill="0" autoLine="0" autoPict="0">
                <anchor moveWithCells="1">
                  <from>
                    <xdr:col>3</xdr:col>
                    <xdr:colOff>0</xdr:colOff>
                    <xdr:row>1</xdr:row>
                    <xdr:rowOff>7620</xdr:rowOff>
                  </from>
                  <to>
                    <xdr:col>3</xdr:col>
                    <xdr:colOff>213360</xdr:colOff>
                    <xdr:row>2</xdr:row>
                    <xdr:rowOff>0</xdr:rowOff>
                  </to>
                </anchor>
              </controlPr>
            </control>
          </mc:Choice>
        </mc:AlternateContent>
        <mc:AlternateContent xmlns:mc="http://schemas.openxmlformats.org/markup-compatibility/2006">
          <mc:Choice Requires="x14">
            <control shapeId="22531" r:id="rId6" name="Option Button 3">
              <controlPr defaultSize="0" autoFill="0" autoLine="0" autoPict="0">
                <anchor moveWithCells="1">
                  <from>
                    <xdr:col>4</xdr:col>
                    <xdr:colOff>0</xdr:colOff>
                    <xdr:row>1</xdr:row>
                    <xdr:rowOff>7620</xdr:rowOff>
                  </from>
                  <to>
                    <xdr:col>4</xdr:col>
                    <xdr:colOff>213360</xdr:colOff>
                    <xdr:row>2</xdr:row>
                    <xdr:rowOff>0</xdr:rowOff>
                  </to>
                </anchor>
              </controlPr>
            </control>
          </mc:Choice>
        </mc:AlternateContent>
        <mc:AlternateContent xmlns:mc="http://schemas.openxmlformats.org/markup-compatibility/2006">
          <mc:Choice Requires="x14">
            <control shapeId="22532" r:id="rId7" name="Option Button 4">
              <controlPr defaultSize="0" autoFill="0" autoLine="0" autoPict="0">
                <anchor moveWithCells="1">
                  <from>
                    <xdr:col>5</xdr:col>
                    <xdr:colOff>0</xdr:colOff>
                    <xdr:row>1</xdr:row>
                    <xdr:rowOff>7620</xdr:rowOff>
                  </from>
                  <to>
                    <xdr:col>5</xdr:col>
                    <xdr:colOff>213360</xdr:colOff>
                    <xdr:row>2</xdr:row>
                    <xdr:rowOff>0</xdr:rowOff>
                  </to>
                </anchor>
              </controlPr>
            </control>
          </mc:Choice>
        </mc:AlternateContent>
        <mc:AlternateContent xmlns:mc="http://schemas.openxmlformats.org/markup-compatibility/2006">
          <mc:Choice Requires="x14">
            <control shapeId="22533" r:id="rId8" name="Check Box 5">
              <controlPr defaultSize="0" autoFill="0" autoLine="0" autoPict="0">
                <anchor moveWithCells="1">
                  <from>
                    <xdr:col>10</xdr:col>
                    <xdr:colOff>60960</xdr:colOff>
                    <xdr:row>0</xdr:row>
                    <xdr:rowOff>182880</xdr:rowOff>
                  </from>
                  <to>
                    <xdr:col>10</xdr:col>
                    <xdr:colOff>426720</xdr:colOff>
                    <xdr:row>2</xdr:row>
                    <xdr:rowOff>22860</xdr:rowOff>
                  </to>
                </anchor>
              </controlPr>
            </control>
          </mc:Choice>
        </mc:AlternateContent>
        <mc:AlternateContent xmlns:mc="http://schemas.openxmlformats.org/markup-compatibility/2006">
          <mc:Choice Requires="x14">
            <control shapeId="22534" r:id="rId9" name="Check Box 6">
              <controlPr defaultSize="0" autoFill="0" autoLine="0" autoPict="0">
                <anchor moveWithCells="1">
                  <from>
                    <xdr:col>11</xdr:col>
                    <xdr:colOff>60960</xdr:colOff>
                    <xdr:row>0</xdr:row>
                    <xdr:rowOff>182880</xdr:rowOff>
                  </from>
                  <to>
                    <xdr:col>11</xdr:col>
                    <xdr:colOff>426720</xdr:colOff>
                    <xdr:row>2</xdr:row>
                    <xdr:rowOff>22860</xdr:rowOff>
                  </to>
                </anchor>
              </controlPr>
            </control>
          </mc:Choice>
        </mc:AlternateContent>
        <mc:AlternateContent xmlns:mc="http://schemas.openxmlformats.org/markup-compatibility/2006">
          <mc:Choice Requires="x14">
            <control shapeId="22535" r:id="rId10" name="Check Box 7">
              <controlPr defaultSize="0" autoFill="0" autoLine="0" autoPict="0">
                <anchor moveWithCells="1">
                  <from>
                    <xdr:col>12</xdr:col>
                    <xdr:colOff>68580</xdr:colOff>
                    <xdr:row>0</xdr:row>
                    <xdr:rowOff>182880</xdr:rowOff>
                  </from>
                  <to>
                    <xdr:col>12</xdr:col>
                    <xdr:colOff>441960</xdr:colOff>
                    <xdr:row>2</xdr:row>
                    <xdr:rowOff>22860</xdr:rowOff>
                  </to>
                </anchor>
              </controlPr>
            </control>
          </mc:Choice>
        </mc:AlternateContent>
        <mc:AlternateContent xmlns:mc="http://schemas.openxmlformats.org/markup-compatibility/2006">
          <mc:Choice Requires="x14">
            <control shapeId="22536" r:id="rId11" name="Check Box 8">
              <controlPr defaultSize="0" autoFill="0" autoLine="0" autoPict="0">
                <anchor moveWithCells="1">
                  <from>
                    <xdr:col>13</xdr:col>
                    <xdr:colOff>182880</xdr:colOff>
                    <xdr:row>0</xdr:row>
                    <xdr:rowOff>182880</xdr:rowOff>
                  </from>
                  <to>
                    <xdr:col>13</xdr:col>
                    <xdr:colOff>556260</xdr:colOff>
                    <xdr:row>2</xdr:row>
                    <xdr:rowOff>22860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B93C-84A7-43A8-8DC3-5A1BCA9E8ADB}">
  <sheetPr>
    <tabColor theme="9" tint="0.39997558519241921"/>
  </sheetPr>
  <dimension ref="A1:S49"/>
  <sheetViews>
    <sheetView showGridLines="0" topLeftCell="C1" workbookViewId="0">
      <selection activeCell="N19" sqref="N19"/>
    </sheetView>
  </sheetViews>
  <sheetFormatPr defaultRowHeight="14.4" x14ac:dyDescent="0.3"/>
  <cols>
    <col min="8" max="8" width="13.33203125" customWidth="1"/>
    <col min="9" max="9" width="17.6640625" customWidth="1"/>
  </cols>
  <sheetData>
    <row r="1" spans="1:19" x14ac:dyDescent="0.3">
      <c r="A1" t="s">
        <v>1265</v>
      </c>
      <c r="B1" t="s">
        <v>0</v>
      </c>
      <c r="C1" t="s">
        <v>1090</v>
      </c>
      <c r="D1" t="s">
        <v>1098</v>
      </c>
    </row>
    <row r="2" spans="1:19" x14ac:dyDescent="0.3">
      <c r="A2">
        <v>2018</v>
      </c>
      <c r="B2" t="s">
        <v>1165</v>
      </c>
      <c r="C2">
        <v>8208</v>
      </c>
      <c r="D2">
        <v>1955</v>
      </c>
    </row>
    <row r="3" spans="1:19" ht="15" thickBot="1" x14ac:dyDescent="0.35">
      <c r="A3">
        <v>2018</v>
      </c>
      <c r="B3" t="s">
        <v>1166</v>
      </c>
      <c r="C3">
        <v>22572</v>
      </c>
      <c r="D3">
        <v>2052</v>
      </c>
      <c r="H3" s="70" t="s">
        <v>1266</v>
      </c>
      <c r="I3" s="59">
        <v>2019</v>
      </c>
      <c r="J3" t="s">
        <v>1267</v>
      </c>
      <c r="P3" s="7" t="s">
        <v>1265</v>
      </c>
      <c r="Q3" s="7" t="s">
        <v>0</v>
      </c>
      <c r="R3" s="7" t="s">
        <v>1090</v>
      </c>
      <c r="S3" s="7" t="s">
        <v>1098</v>
      </c>
    </row>
    <row r="4" spans="1:19" ht="15" thickTop="1" x14ac:dyDescent="0.3">
      <c r="A4">
        <v>2018</v>
      </c>
      <c r="B4" t="s">
        <v>1167</v>
      </c>
      <c r="C4">
        <v>24624</v>
      </c>
      <c r="D4">
        <v>4104</v>
      </c>
      <c r="P4">
        <f>$I$3</f>
        <v>2019</v>
      </c>
      <c r="Q4" s="7" t="s">
        <v>1165</v>
      </c>
      <c r="R4">
        <f>SUMIFS($C:$C,$A:$A,$P$4,$B:$B,$Q4)</f>
        <v>18468</v>
      </c>
      <c r="S4">
        <f>SUMIFS($D:$D,$A:$A,$P$4,$B:$B,$Q4)</f>
        <v>4104</v>
      </c>
    </row>
    <row r="5" spans="1:19" x14ac:dyDescent="0.3">
      <c r="A5">
        <v>2018</v>
      </c>
      <c r="B5" t="s">
        <v>1168</v>
      </c>
      <c r="C5">
        <v>51300</v>
      </c>
      <c r="D5">
        <v>20520</v>
      </c>
      <c r="P5">
        <f t="shared" ref="P5:P15" si="0">$I$3</f>
        <v>2019</v>
      </c>
      <c r="Q5" s="7" t="s">
        <v>1166</v>
      </c>
      <c r="R5">
        <f t="shared" ref="R5:R15" si="1">SUMIFS($C:$C,$A:$A,$P$4,$B:$B,$Q5)</f>
        <v>41040</v>
      </c>
      <c r="S5">
        <f t="shared" ref="S5:S15" si="2">SUMIFS($D:$D,$A:$A,$P$4,$B:$B,$Q5)</f>
        <v>6156</v>
      </c>
    </row>
    <row r="6" spans="1:19" x14ac:dyDescent="0.3">
      <c r="A6">
        <v>2018</v>
      </c>
      <c r="B6" t="s">
        <v>12</v>
      </c>
      <c r="C6">
        <v>59508</v>
      </c>
      <c r="D6">
        <v>22572</v>
      </c>
      <c r="P6">
        <f t="shared" si="0"/>
        <v>2019</v>
      </c>
      <c r="Q6" s="7" t="s">
        <v>1167</v>
      </c>
      <c r="R6">
        <f t="shared" si="1"/>
        <v>47196</v>
      </c>
      <c r="S6">
        <f t="shared" si="2"/>
        <v>8208</v>
      </c>
    </row>
    <row r="7" spans="1:19" x14ac:dyDescent="0.3">
      <c r="A7">
        <v>2018</v>
      </c>
      <c r="B7" t="s">
        <v>1169</v>
      </c>
      <c r="C7">
        <v>65256</v>
      </c>
      <c r="D7">
        <v>41040</v>
      </c>
      <c r="P7">
        <f t="shared" si="0"/>
        <v>2019</v>
      </c>
      <c r="Q7" s="7" t="s">
        <v>1168</v>
      </c>
      <c r="R7">
        <f t="shared" si="1"/>
        <v>65256</v>
      </c>
      <c r="S7">
        <f t="shared" si="2"/>
        <v>32832</v>
      </c>
    </row>
    <row r="8" spans="1:19" x14ac:dyDescent="0.3">
      <c r="A8">
        <v>2018</v>
      </c>
      <c r="B8" t="s">
        <v>1170</v>
      </c>
      <c r="C8">
        <v>63612</v>
      </c>
      <c r="D8">
        <v>60256</v>
      </c>
      <c r="P8">
        <f t="shared" si="0"/>
        <v>2019</v>
      </c>
      <c r="Q8" s="7" t="s">
        <v>12</v>
      </c>
      <c r="R8">
        <f t="shared" si="1"/>
        <v>75256</v>
      </c>
      <c r="S8">
        <f t="shared" si="2"/>
        <v>38988</v>
      </c>
    </row>
    <row r="9" spans="1:19" x14ac:dyDescent="0.3">
      <c r="A9">
        <v>2018</v>
      </c>
      <c r="B9" t="s">
        <v>1171</v>
      </c>
      <c r="C9">
        <v>32832</v>
      </c>
      <c r="D9">
        <v>61256</v>
      </c>
      <c r="P9">
        <f t="shared" si="0"/>
        <v>2019</v>
      </c>
      <c r="Q9" s="7" t="s">
        <v>1169</v>
      </c>
      <c r="R9">
        <f t="shared" si="1"/>
        <v>68056</v>
      </c>
      <c r="S9">
        <f t="shared" si="2"/>
        <v>61560</v>
      </c>
    </row>
    <row r="10" spans="1:19" x14ac:dyDescent="0.3">
      <c r="A10">
        <v>2018</v>
      </c>
      <c r="B10" t="s">
        <v>1172</v>
      </c>
      <c r="C10">
        <v>28728</v>
      </c>
      <c r="D10">
        <v>63000</v>
      </c>
      <c r="P10">
        <f t="shared" si="0"/>
        <v>2019</v>
      </c>
      <c r="Q10" s="7" t="s">
        <v>1170</v>
      </c>
      <c r="R10">
        <f t="shared" si="1"/>
        <v>43092</v>
      </c>
      <c r="S10">
        <f t="shared" si="2"/>
        <v>63056</v>
      </c>
    </row>
    <row r="11" spans="1:19" x14ac:dyDescent="0.3">
      <c r="A11">
        <v>2018</v>
      </c>
      <c r="B11" t="s">
        <v>1173</v>
      </c>
      <c r="C11">
        <v>14364</v>
      </c>
      <c r="D11">
        <v>53256</v>
      </c>
      <c r="P11">
        <f t="shared" si="0"/>
        <v>2019</v>
      </c>
      <c r="Q11" s="7" t="s">
        <v>1171</v>
      </c>
      <c r="R11">
        <f t="shared" si="1"/>
        <v>16416</v>
      </c>
      <c r="S11">
        <f t="shared" si="2"/>
        <v>63612</v>
      </c>
    </row>
    <row r="12" spans="1:19" x14ac:dyDescent="0.3">
      <c r="A12">
        <v>2018</v>
      </c>
      <c r="B12" t="s">
        <v>1174</v>
      </c>
      <c r="C12">
        <v>8208</v>
      </c>
      <c r="D12">
        <v>48256</v>
      </c>
      <c r="P12">
        <f t="shared" si="0"/>
        <v>2019</v>
      </c>
      <c r="Q12" s="7" t="s">
        <v>1172</v>
      </c>
      <c r="R12">
        <f t="shared" si="1"/>
        <v>12312</v>
      </c>
      <c r="S12">
        <f t="shared" si="2"/>
        <v>59508</v>
      </c>
    </row>
    <row r="13" spans="1:19" x14ac:dyDescent="0.3">
      <c r="A13">
        <v>2018</v>
      </c>
      <c r="B13" t="s">
        <v>1175</v>
      </c>
      <c r="C13">
        <v>2052</v>
      </c>
      <c r="D13">
        <v>20520</v>
      </c>
      <c r="P13">
        <f t="shared" si="0"/>
        <v>2019</v>
      </c>
      <c r="Q13" s="7" t="s">
        <v>1173</v>
      </c>
      <c r="R13">
        <f t="shared" si="1"/>
        <v>4104</v>
      </c>
      <c r="S13">
        <f t="shared" si="2"/>
        <v>53352</v>
      </c>
    </row>
    <row r="14" spans="1:19" x14ac:dyDescent="0.3">
      <c r="A14">
        <v>2019</v>
      </c>
      <c r="B14" t="s">
        <v>1165</v>
      </c>
      <c r="C14">
        <v>18468</v>
      </c>
      <c r="D14">
        <v>4104</v>
      </c>
      <c r="P14">
        <f t="shared" si="0"/>
        <v>2019</v>
      </c>
      <c r="Q14" s="7" t="s">
        <v>1174</v>
      </c>
      <c r="R14">
        <f t="shared" si="1"/>
        <v>2052</v>
      </c>
      <c r="S14">
        <f t="shared" si="2"/>
        <v>41040</v>
      </c>
    </row>
    <row r="15" spans="1:19" x14ac:dyDescent="0.3">
      <c r="A15">
        <v>2019</v>
      </c>
      <c r="B15" t="s">
        <v>1166</v>
      </c>
      <c r="C15">
        <v>41040</v>
      </c>
      <c r="D15">
        <v>6156</v>
      </c>
      <c r="P15">
        <f t="shared" si="0"/>
        <v>2019</v>
      </c>
      <c r="Q15" s="7" t="s">
        <v>1175</v>
      </c>
      <c r="R15">
        <f t="shared" si="1"/>
        <v>1955</v>
      </c>
      <c r="S15">
        <f t="shared" si="2"/>
        <v>16416</v>
      </c>
    </row>
    <row r="16" spans="1:19" x14ac:dyDescent="0.3">
      <c r="A16">
        <v>2019</v>
      </c>
      <c r="B16" t="s">
        <v>1167</v>
      </c>
      <c r="C16">
        <v>47196</v>
      </c>
      <c r="D16">
        <v>8208</v>
      </c>
    </row>
    <row r="17" spans="1:4" x14ac:dyDescent="0.3">
      <c r="A17">
        <v>2019</v>
      </c>
      <c r="B17" t="s">
        <v>1168</v>
      </c>
      <c r="C17">
        <v>65256</v>
      </c>
      <c r="D17">
        <v>32832</v>
      </c>
    </row>
    <row r="18" spans="1:4" x14ac:dyDescent="0.3">
      <c r="A18">
        <v>2019</v>
      </c>
      <c r="B18" t="s">
        <v>12</v>
      </c>
      <c r="C18">
        <v>75256</v>
      </c>
      <c r="D18">
        <v>38988</v>
      </c>
    </row>
    <row r="19" spans="1:4" x14ac:dyDescent="0.3">
      <c r="A19">
        <v>2019</v>
      </c>
      <c r="B19" t="s">
        <v>1169</v>
      </c>
      <c r="C19">
        <v>68056</v>
      </c>
      <c r="D19">
        <v>61560</v>
      </c>
    </row>
    <row r="20" spans="1:4" x14ac:dyDescent="0.3">
      <c r="A20">
        <v>2019</v>
      </c>
      <c r="B20" t="s">
        <v>1170</v>
      </c>
      <c r="C20">
        <v>43092</v>
      </c>
      <c r="D20">
        <v>63056</v>
      </c>
    </row>
    <row r="21" spans="1:4" x14ac:dyDescent="0.3">
      <c r="A21">
        <v>2019</v>
      </c>
      <c r="B21" t="s">
        <v>1171</v>
      </c>
      <c r="C21">
        <v>16416</v>
      </c>
      <c r="D21">
        <v>63612</v>
      </c>
    </row>
    <row r="22" spans="1:4" x14ac:dyDescent="0.3">
      <c r="A22">
        <v>2019</v>
      </c>
      <c r="B22" t="s">
        <v>1172</v>
      </c>
      <c r="C22">
        <v>12312</v>
      </c>
      <c r="D22">
        <v>59508</v>
      </c>
    </row>
    <row r="23" spans="1:4" x14ac:dyDescent="0.3">
      <c r="A23">
        <v>2019</v>
      </c>
      <c r="B23" t="s">
        <v>1173</v>
      </c>
      <c r="C23">
        <v>4104</v>
      </c>
      <c r="D23">
        <v>53352</v>
      </c>
    </row>
    <row r="24" spans="1:4" x14ac:dyDescent="0.3">
      <c r="A24">
        <v>2019</v>
      </c>
      <c r="B24" t="s">
        <v>1174</v>
      </c>
      <c r="C24">
        <v>2052</v>
      </c>
      <c r="D24">
        <v>41040</v>
      </c>
    </row>
    <row r="25" spans="1:4" x14ac:dyDescent="0.3">
      <c r="A25">
        <v>2019</v>
      </c>
      <c r="B25" t="s">
        <v>1175</v>
      </c>
      <c r="C25">
        <v>1955</v>
      </c>
      <c r="D25">
        <v>16416</v>
      </c>
    </row>
    <row r="26" spans="1:4" x14ac:dyDescent="0.3">
      <c r="A26">
        <v>2020</v>
      </c>
      <c r="B26" t="s">
        <v>1165</v>
      </c>
      <c r="C26">
        <v>30780</v>
      </c>
      <c r="D26">
        <v>2052</v>
      </c>
    </row>
    <row r="27" spans="1:4" x14ac:dyDescent="0.3">
      <c r="A27">
        <v>2020</v>
      </c>
      <c r="B27" t="s">
        <v>1166</v>
      </c>
      <c r="C27">
        <v>57456</v>
      </c>
      <c r="D27">
        <v>10260</v>
      </c>
    </row>
    <row r="28" spans="1:4" x14ac:dyDescent="0.3">
      <c r="A28">
        <v>2020</v>
      </c>
      <c r="B28" t="s">
        <v>1167</v>
      </c>
      <c r="C28">
        <v>63612</v>
      </c>
      <c r="D28">
        <v>15689</v>
      </c>
    </row>
    <row r="29" spans="1:4" x14ac:dyDescent="0.3">
      <c r="A29">
        <v>2020</v>
      </c>
      <c r="B29" t="s">
        <v>1168</v>
      </c>
      <c r="C29">
        <v>64256</v>
      </c>
      <c r="D29">
        <v>24589</v>
      </c>
    </row>
    <row r="30" spans="1:4" x14ac:dyDescent="0.3">
      <c r="A30">
        <v>2020</v>
      </c>
      <c r="B30" t="s">
        <v>12</v>
      </c>
      <c r="C30">
        <v>65259</v>
      </c>
      <c r="D30">
        <v>32569</v>
      </c>
    </row>
    <row r="31" spans="1:4" x14ac:dyDescent="0.3">
      <c r="A31">
        <v>2020</v>
      </c>
      <c r="B31" t="s">
        <v>1169</v>
      </c>
      <c r="C31">
        <v>65789</v>
      </c>
      <c r="D31">
        <v>38596</v>
      </c>
    </row>
    <row r="32" spans="1:4" x14ac:dyDescent="0.3">
      <c r="A32">
        <v>2020</v>
      </c>
      <c r="B32" t="s">
        <v>1170</v>
      </c>
      <c r="C32">
        <v>56989</v>
      </c>
      <c r="D32">
        <v>45689</v>
      </c>
    </row>
    <row r="33" spans="1:4" x14ac:dyDescent="0.3">
      <c r="A33">
        <v>2020</v>
      </c>
      <c r="B33" t="s">
        <v>1171</v>
      </c>
      <c r="C33">
        <v>45698</v>
      </c>
      <c r="D33">
        <v>54258</v>
      </c>
    </row>
    <row r="34" spans="1:4" x14ac:dyDescent="0.3">
      <c r="A34">
        <v>2020</v>
      </c>
      <c r="B34" t="s">
        <v>1172</v>
      </c>
      <c r="C34">
        <v>24589</v>
      </c>
      <c r="D34">
        <v>55404</v>
      </c>
    </row>
    <row r="35" spans="1:4" x14ac:dyDescent="0.3">
      <c r="A35">
        <v>2020</v>
      </c>
      <c r="B35" t="s">
        <v>1173</v>
      </c>
      <c r="C35">
        <v>19859</v>
      </c>
      <c r="D35">
        <v>48596</v>
      </c>
    </row>
    <row r="36" spans="1:4" x14ac:dyDescent="0.3">
      <c r="A36">
        <v>2020</v>
      </c>
      <c r="B36" t="s">
        <v>1174</v>
      </c>
      <c r="C36">
        <v>12569</v>
      </c>
      <c r="D36">
        <v>22572</v>
      </c>
    </row>
    <row r="37" spans="1:4" x14ac:dyDescent="0.3">
      <c r="A37">
        <v>2020</v>
      </c>
      <c r="B37" t="s">
        <v>1175</v>
      </c>
      <c r="C37">
        <v>1955</v>
      </c>
      <c r="D37">
        <v>16416</v>
      </c>
    </row>
    <row r="38" spans="1:4" x14ac:dyDescent="0.3">
      <c r="A38">
        <v>2021</v>
      </c>
      <c r="B38" t="s">
        <v>1165</v>
      </c>
      <c r="C38">
        <v>43092</v>
      </c>
      <c r="D38">
        <v>1955</v>
      </c>
    </row>
    <row r="39" spans="1:4" x14ac:dyDescent="0.3">
      <c r="A39">
        <v>2021</v>
      </c>
      <c r="B39" t="s">
        <v>1166</v>
      </c>
      <c r="C39">
        <v>61560</v>
      </c>
      <c r="D39">
        <v>2052</v>
      </c>
    </row>
    <row r="40" spans="1:4" x14ac:dyDescent="0.3">
      <c r="A40">
        <v>2021</v>
      </c>
      <c r="B40" t="s">
        <v>1167</v>
      </c>
      <c r="C40">
        <v>63612</v>
      </c>
      <c r="D40">
        <v>4104</v>
      </c>
    </row>
    <row r="41" spans="1:4" x14ac:dyDescent="0.3">
      <c r="A41">
        <v>2021</v>
      </c>
      <c r="B41" t="s">
        <v>1168</v>
      </c>
      <c r="C41">
        <v>64589</v>
      </c>
      <c r="D41">
        <v>12312</v>
      </c>
    </row>
    <row r="42" spans="1:4" x14ac:dyDescent="0.3">
      <c r="A42">
        <v>2021</v>
      </c>
      <c r="B42" t="s">
        <v>12</v>
      </c>
      <c r="C42">
        <v>70256</v>
      </c>
      <c r="D42">
        <v>18468</v>
      </c>
    </row>
    <row r="43" spans="1:4" x14ac:dyDescent="0.3">
      <c r="A43">
        <v>2021</v>
      </c>
      <c r="B43" t="s">
        <v>1169</v>
      </c>
      <c r="C43">
        <v>72025</v>
      </c>
      <c r="D43">
        <v>38988</v>
      </c>
    </row>
    <row r="44" spans="1:4" x14ac:dyDescent="0.3">
      <c r="A44">
        <v>2021</v>
      </c>
      <c r="B44" t="s">
        <v>1170</v>
      </c>
      <c r="C44">
        <v>32832</v>
      </c>
      <c r="D44">
        <v>45896</v>
      </c>
    </row>
    <row r="45" spans="1:4" x14ac:dyDescent="0.3">
      <c r="A45">
        <v>2021</v>
      </c>
      <c r="B45" t="s">
        <v>1171</v>
      </c>
      <c r="C45">
        <v>16416</v>
      </c>
      <c r="D45">
        <v>52456</v>
      </c>
    </row>
    <row r="46" spans="1:4" x14ac:dyDescent="0.3">
      <c r="A46">
        <v>2021</v>
      </c>
      <c r="B46" t="s">
        <v>1172</v>
      </c>
      <c r="C46">
        <v>14364</v>
      </c>
      <c r="D46">
        <v>53478</v>
      </c>
    </row>
    <row r="47" spans="1:4" x14ac:dyDescent="0.3">
      <c r="A47">
        <v>2021</v>
      </c>
      <c r="B47" t="s">
        <v>1173</v>
      </c>
      <c r="C47">
        <v>10260</v>
      </c>
      <c r="D47">
        <v>62563</v>
      </c>
    </row>
    <row r="48" spans="1:4" x14ac:dyDescent="0.3">
      <c r="A48">
        <v>2021</v>
      </c>
      <c r="B48" t="s">
        <v>1174</v>
      </c>
      <c r="C48">
        <v>6156</v>
      </c>
      <c r="D48">
        <v>63612</v>
      </c>
    </row>
    <row r="49" spans="1:4" x14ac:dyDescent="0.3">
      <c r="A49">
        <v>2021</v>
      </c>
      <c r="B49" t="s">
        <v>1175</v>
      </c>
      <c r="C49">
        <v>1955</v>
      </c>
      <c r="D49">
        <v>38988</v>
      </c>
    </row>
  </sheetData>
  <dataValidations count="1">
    <dataValidation type="list" allowBlank="1" showInputMessage="1" showErrorMessage="1" sqref="I3" xr:uid="{6BE2546C-C959-4137-979B-25C52D923D8B}">
      <formula1>"2018,2019,2020,2021"</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D07EB-B435-46E1-A2CA-F2209D42741E}">
  <sheetPr>
    <tabColor theme="9" tint="0.39997558519241921"/>
  </sheetPr>
  <dimension ref="A1:H121"/>
  <sheetViews>
    <sheetView showGridLines="0" workbookViewId="0">
      <selection activeCell="M19" sqref="M19"/>
    </sheetView>
  </sheetViews>
  <sheetFormatPr defaultRowHeight="14.4" x14ac:dyDescent="0.3"/>
  <cols>
    <col min="1" max="1" width="7.44140625" bestFit="1" customWidth="1"/>
    <col min="2" max="2" width="15.44140625" bestFit="1" customWidth="1"/>
    <col min="3" max="3" width="12.88671875" bestFit="1" customWidth="1"/>
    <col min="4" max="4" width="11.33203125" bestFit="1" customWidth="1"/>
    <col min="5" max="5" width="5" bestFit="1" customWidth="1"/>
  </cols>
  <sheetData>
    <row r="1" spans="1:8" x14ac:dyDescent="0.3">
      <c r="A1" s="71" t="s">
        <v>0</v>
      </c>
      <c r="B1" s="72" t="s">
        <v>1268</v>
      </c>
      <c r="C1" s="73" t="s">
        <v>1269</v>
      </c>
      <c r="D1" s="73" t="s">
        <v>1067</v>
      </c>
      <c r="E1" s="74" t="s">
        <v>1265</v>
      </c>
      <c r="H1" s="58"/>
    </row>
    <row r="2" spans="1:8" x14ac:dyDescent="0.3">
      <c r="A2" s="75">
        <v>43466</v>
      </c>
      <c r="B2" s="76" t="s">
        <v>1270</v>
      </c>
      <c r="C2" s="77">
        <v>192437</v>
      </c>
      <c r="D2" s="77">
        <v>28865.55</v>
      </c>
      <c r="E2" s="78">
        <f>YEAR(A2)</f>
        <v>2019</v>
      </c>
    </row>
    <row r="3" spans="1:8" x14ac:dyDescent="0.3">
      <c r="A3" s="79">
        <v>43497</v>
      </c>
      <c r="B3" s="80" t="s">
        <v>1270</v>
      </c>
      <c r="C3" s="81">
        <v>141833</v>
      </c>
      <c r="D3" s="81">
        <v>14183.3</v>
      </c>
      <c r="E3" s="82">
        <f t="shared" ref="E3:E66" si="0">YEAR(A3)</f>
        <v>2019</v>
      </c>
    </row>
    <row r="4" spans="1:8" x14ac:dyDescent="0.3">
      <c r="A4" s="75">
        <v>43525</v>
      </c>
      <c r="B4" s="76" t="s">
        <v>1270</v>
      </c>
      <c r="C4" s="77">
        <v>144792</v>
      </c>
      <c r="D4" s="77">
        <v>14479.2</v>
      </c>
      <c r="E4" s="78">
        <f t="shared" si="0"/>
        <v>2019</v>
      </c>
    </row>
    <row r="5" spans="1:8" x14ac:dyDescent="0.3">
      <c r="A5" s="79">
        <v>43556</v>
      </c>
      <c r="B5" s="80" t="s">
        <v>1270</v>
      </c>
      <c r="C5" s="81">
        <v>181172</v>
      </c>
      <c r="D5" s="81">
        <v>27175.8</v>
      </c>
      <c r="E5" s="82">
        <f t="shared" si="0"/>
        <v>2019</v>
      </c>
    </row>
    <row r="6" spans="1:8" x14ac:dyDescent="0.3">
      <c r="A6" s="75">
        <v>43586</v>
      </c>
      <c r="B6" s="76" t="s">
        <v>1270</v>
      </c>
      <c r="C6" s="77">
        <v>102377</v>
      </c>
      <c r="D6" s="77">
        <v>12285.24</v>
      </c>
      <c r="E6" s="78">
        <f t="shared" si="0"/>
        <v>2019</v>
      </c>
    </row>
    <row r="7" spans="1:8" x14ac:dyDescent="0.3">
      <c r="A7" s="79">
        <v>43617</v>
      </c>
      <c r="B7" s="80" t="s">
        <v>1270</v>
      </c>
      <c r="C7" s="81">
        <v>166693</v>
      </c>
      <c r="D7" s="81">
        <v>23337.02</v>
      </c>
      <c r="E7" s="82">
        <f t="shared" si="0"/>
        <v>2019</v>
      </c>
    </row>
    <row r="8" spans="1:8" x14ac:dyDescent="0.3">
      <c r="A8" s="75">
        <v>43647</v>
      </c>
      <c r="B8" s="76" t="s">
        <v>1270</v>
      </c>
      <c r="C8" s="77">
        <v>185194</v>
      </c>
      <c r="D8" s="77">
        <v>18519.400000000001</v>
      </c>
      <c r="E8" s="78">
        <f t="shared" si="0"/>
        <v>2019</v>
      </c>
    </row>
    <row r="9" spans="1:8" x14ac:dyDescent="0.3">
      <c r="A9" s="79">
        <v>43678</v>
      </c>
      <c r="B9" s="80" t="s">
        <v>1270</v>
      </c>
      <c r="C9" s="81">
        <v>160531</v>
      </c>
      <c r="D9" s="81">
        <v>19263.72</v>
      </c>
      <c r="E9" s="82">
        <f t="shared" si="0"/>
        <v>2019</v>
      </c>
    </row>
    <row r="10" spans="1:8" x14ac:dyDescent="0.3">
      <c r="A10" s="75">
        <v>43709</v>
      </c>
      <c r="B10" s="76" t="s">
        <v>1270</v>
      </c>
      <c r="C10" s="77">
        <v>117751</v>
      </c>
      <c r="D10" s="77">
        <v>12952.61</v>
      </c>
      <c r="E10" s="78">
        <f t="shared" si="0"/>
        <v>2019</v>
      </c>
    </row>
    <row r="11" spans="1:8" x14ac:dyDescent="0.3">
      <c r="A11" s="79">
        <v>43739</v>
      </c>
      <c r="B11" s="80" t="s">
        <v>1270</v>
      </c>
      <c r="C11" s="81">
        <v>191388</v>
      </c>
      <c r="D11" s="81">
        <v>21052.68</v>
      </c>
      <c r="E11" s="82">
        <f t="shared" si="0"/>
        <v>2019</v>
      </c>
    </row>
    <row r="12" spans="1:8" x14ac:dyDescent="0.3">
      <c r="A12" s="75">
        <v>43770</v>
      </c>
      <c r="B12" s="76" t="s">
        <v>1270</v>
      </c>
      <c r="C12" s="77">
        <v>134351</v>
      </c>
      <c r="D12" s="77">
        <v>14778.61</v>
      </c>
      <c r="E12" s="78">
        <f t="shared" si="0"/>
        <v>2019</v>
      </c>
    </row>
    <row r="13" spans="1:8" x14ac:dyDescent="0.3">
      <c r="A13" s="79">
        <v>43800</v>
      </c>
      <c r="B13" s="80" t="s">
        <v>1270</v>
      </c>
      <c r="C13" s="81">
        <v>185319</v>
      </c>
      <c r="D13" s="81">
        <v>27797.85</v>
      </c>
      <c r="E13" s="82">
        <f t="shared" si="0"/>
        <v>2019</v>
      </c>
    </row>
    <row r="14" spans="1:8" x14ac:dyDescent="0.3">
      <c r="A14" s="75">
        <v>43831</v>
      </c>
      <c r="B14" s="76" t="s">
        <v>1270</v>
      </c>
      <c r="C14" s="77">
        <v>120681</v>
      </c>
      <c r="D14" s="77">
        <v>16895.34</v>
      </c>
      <c r="E14" s="78">
        <f t="shared" si="0"/>
        <v>2020</v>
      </c>
    </row>
    <row r="15" spans="1:8" x14ac:dyDescent="0.3">
      <c r="A15" s="79">
        <v>43862</v>
      </c>
      <c r="B15" s="80" t="s">
        <v>1270</v>
      </c>
      <c r="C15" s="81">
        <v>139272</v>
      </c>
      <c r="D15" s="81">
        <v>15319.92</v>
      </c>
      <c r="E15" s="82">
        <f t="shared" si="0"/>
        <v>2020</v>
      </c>
    </row>
    <row r="16" spans="1:8" x14ac:dyDescent="0.3">
      <c r="A16" s="75">
        <v>43891</v>
      </c>
      <c r="B16" s="76" t="s">
        <v>1270</v>
      </c>
      <c r="C16" s="77">
        <v>161161</v>
      </c>
      <c r="D16" s="77">
        <v>17727.71</v>
      </c>
      <c r="E16" s="78">
        <f t="shared" si="0"/>
        <v>2020</v>
      </c>
    </row>
    <row r="17" spans="1:5" x14ac:dyDescent="0.3">
      <c r="A17" s="79">
        <v>43922</v>
      </c>
      <c r="B17" s="80" t="s">
        <v>1270</v>
      </c>
      <c r="C17" s="81">
        <v>175433</v>
      </c>
      <c r="D17" s="81">
        <v>22806.29</v>
      </c>
      <c r="E17" s="82">
        <f t="shared" si="0"/>
        <v>2020</v>
      </c>
    </row>
    <row r="18" spans="1:5" x14ac:dyDescent="0.3">
      <c r="A18" s="75">
        <v>43952</v>
      </c>
      <c r="B18" s="76" t="s">
        <v>1270</v>
      </c>
      <c r="C18" s="77">
        <v>144991</v>
      </c>
      <c r="D18" s="77">
        <v>15949.01</v>
      </c>
      <c r="E18" s="78">
        <f t="shared" si="0"/>
        <v>2020</v>
      </c>
    </row>
    <row r="19" spans="1:5" x14ac:dyDescent="0.3">
      <c r="A19" s="79">
        <v>43983</v>
      </c>
      <c r="B19" s="80" t="s">
        <v>1270</v>
      </c>
      <c r="C19" s="81">
        <v>146903</v>
      </c>
      <c r="D19" s="81">
        <v>19097.39</v>
      </c>
      <c r="E19" s="82">
        <f t="shared" si="0"/>
        <v>2020</v>
      </c>
    </row>
    <row r="20" spans="1:5" x14ac:dyDescent="0.3">
      <c r="A20" s="75">
        <v>44013</v>
      </c>
      <c r="B20" s="76" t="s">
        <v>1270</v>
      </c>
      <c r="C20" s="77">
        <v>124969</v>
      </c>
      <c r="D20" s="77">
        <v>14996.28</v>
      </c>
      <c r="E20" s="78">
        <f t="shared" si="0"/>
        <v>2020</v>
      </c>
    </row>
    <row r="21" spans="1:5" x14ac:dyDescent="0.3">
      <c r="A21" s="79">
        <v>44044</v>
      </c>
      <c r="B21" s="80" t="s">
        <v>1270</v>
      </c>
      <c r="C21" s="81">
        <v>100127</v>
      </c>
      <c r="D21" s="81">
        <v>11013.97</v>
      </c>
      <c r="E21" s="82">
        <f t="shared" si="0"/>
        <v>2020</v>
      </c>
    </row>
    <row r="22" spans="1:5" x14ac:dyDescent="0.3">
      <c r="A22" s="75">
        <v>44075</v>
      </c>
      <c r="B22" s="76" t="s">
        <v>1270</v>
      </c>
      <c r="C22" s="77">
        <v>120065</v>
      </c>
      <c r="D22" s="77">
        <v>12006.5</v>
      </c>
      <c r="E22" s="78">
        <f t="shared" si="0"/>
        <v>2020</v>
      </c>
    </row>
    <row r="23" spans="1:5" x14ac:dyDescent="0.3">
      <c r="A23" s="79">
        <v>44105</v>
      </c>
      <c r="B23" s="80" t="s">
        <v>1270</v>
      </c>
      <c r="C23" s="81">
        <v>145681</v>
      </c>
      <c r="D23" s="81">
        <v>14568.1</v>
      </c>
      <c r="E23" s="82">
        <f t="shared" si="0"/>
        <v>2020</v>
      </c>
    </row>
    <row r="24" spans="1:5" x14ac:dyDescent="0.3">
      <c r="A24" s="75">
        <v>44136</v>
      </c>
      <c r="B24" s="76" t="s">
        <v>1270</v>
      </c>
      <c r="C24" s="77">
        <v>172968</v>
      </c>
      <c r="D24" s="77">
        <v>17296.8</v>
      </c>
      <c r="E24" s="78">
        <f t="shared" si="0"/>
        <v>2020</v>
      </c>
    </row>
    <row r="25" spans="1:5" x14ac:dyDescent="0.3">
      <c r="A25" s="79">
        <v>44166</v>
      </c>
      <c r="B25" s="80" t="s">
        <v>1270</v>
      </c>
      <c r="C25" s="81">
        <v>128549</v>
      </c>
      <c r="D25" s="81">
        <v>16711.37</v>
      </c>
      <c r="E25" s="82">
        <f t="shared" si="0"/>
        <v>2020</v>
      </c>
    </row>
    <row r="26" spans="1:5" x14ac:dyDescent="0.3">
      <c r="A26" s="75">
        <v>43466</v>
      </c>
      <c r="B26" s="76" t="s">
        <v>1271</v>
      </c>
      <c r="C26" s="77">
        <v>156384</v>
      </c>
      <c r="D26" s="77">
        <v>20329.919999999998</v>
      </c>
      <c r="E26" s="78">
        <f t="shared" si="0"/>
        <v>2019</v>
      </c>
    </row>
    <row r="27" spans="1:5" x14ac:dyDescent="0.3">
      <c r="A27" s="79">
        <v>43497</v>
      </c>
      <c r="B27" s="80" t="s">
        <v>1271</v>
      </c>
      <c r="C27" s="81">
        <v>140946</v>
      </c>
      <c r="D27" s="81">
        <v>15504.06</v>
      </c>
      <c r="E27" s="82">
        <f t="shared" si="0"/>
        <v>2019</v>
      </c>
    </row>
    <row r="28" spans="1:5" x14ac:dyDescent="0.3">
      <c r="A28" s="75">
        <v>43525</v>
      </c>
      <c r="B28" s="76" t="s">
        <v>1271</v>
      </c>
      <c r="C28" s="77">
        <v>103598</v>
      </c>
      <c r="D28" s="77">
        <v>14503.72</v>
      </c>
      <c r="E28" s="78">
        <f t="shared" si="0"/>
        <v>2019</v>
      </c>
    </row>
    <row r="29" spans="1:5" x14ac:dyDescent="0.3">
      <c r="A29" s="79">
        <v>43556</v>
      </c>
      <c r="B29" s="80" t="s">
        <v>1271</v>
      </c>
      <c r="C29" s="81">
        <v>185066</v>
      </c>
      <c r="D29" s="81">
        <v>25909.24</v>
      </c>
      <c r="E29" s="82">
        <f t="shared" si="0"/>
        <v>2019</v>
      </c>
    </row>
    <row r="30" spans="1:5" x14ac:dyDescent="0.3">
      <c r="A30" s="75">
        <v>43586</v>
      </c>
      <c r="B30" s="76" t="s">
        <v>1271</v>
      </c>
      <c r="C30" s="77">
        <v>162642</v>
      </c>
      <c r="D30" s="77">
        <v>19517.04</v>
      </c>
      <c r="E30" s="78">
        <f t="shared" si="0"/>
        <v>2019</v>
      </c>
    </row>
    <row r="31" spans="1:5" x14ac:dyDescent="0.3">
      <c r="A31" s="79">
        <v>43617</v>
      </c>
      <c r="B31" s="80" t="s">
        <v>1271</v>
      </c>
      <c r="C31" s="81">
        <v>193053</v>
      </c>
      <c r="D31" s="81">
        <v>23166.36</v>
      </c>
      <c r="E31" s="82">
        <f t="shared" si="0"/>
        <v>2019</v>
      </c>
    </row>
    <row r="32" spans="1:5" x14ac:dyDescent="0.3">
      <c r="A32" s="75">
        <v>43647</v>
      </c>
      <c r="B32" s="76" t="s">
        <v>1271</v>
      </c>
      <c r="C32" s="77">
        <v>115708</v>
      </c>
      <c r="D32" s="77">
        <v>16199.12</v>
      </c>
      <c r="E32" s="78">
        <f t="shared" si="0"/>
        <v>2019</v>
      </c>
    </row>
    <row r="33" spans="1:5" x14ac:dyDescent="0.3">
      <c r="A33" s="79">
        <v>43678</v>
      </c>
      <c r="B33" s="80" t="s">
        <v>1271</v>
      </c>
      <c r="C33" s="81">
        <v>146964</v>
      </c>
      <c r="D33" s="81">
        <v>14696.4</v>
      </c>
      <c r="E33" s="82">
        <f t="shared" si="0"/>
        <v>2019</v>
      </c>
    </row>
    <row r="34" spans="1:5" x14ac:dyDescent="0.3">
      <c r="A34" s="75">
        <v>43709</v>
      </c>
      <c r="B34" s="76" t="s">
        <v>1271</v>
      </c>
      <c r="C34" s="77">
        <v>179173</v>
      </c>
      <c r="D34" s="77">
        <v>19709.03</v>
      </c>
      <c r="E34" s="78">
        <f t="shared" si="0"/>
        <v>2019</v>
      </c>
    </row>
    <row r="35" spans="1:5" x14ac:dyDescent="0.3">
      <c r="A35" s="79">
        <v>43739</v>
      </c>
      <c r="B35" s="80" t="s">
        <v>1271</v>
      </c>
      <c r="C35" s="81">
        <v>141925</v>
      </c>
      <c r="D35" s="81">
        <v>17031</v>
      </c>
      <c r="E35" s="82">
        <f t="shared" si="0"/>
        <v>2019</v>
      </c>
    </row>
    <row r="36" spans="1:5" x14ac:dyDescent="0.3">
      <c r="A36" s="75">
        <v>43770</v>
      </c>
      <c r="B36" s="76" t="s">
        <v>1271</v>
      </c>
      <c r="C36" s="77">
        <v>140784</v>
      </c>
      <c r="D36" s="77">
        <v>19709.759999999998</v>
      </c>
      <c r="E36" s="78">
        <f t="shared" si="0"/>
        <v>2019</v>
      </c>
    </row>
    <row r="37" spans="1:5" x14ac:dyDescent="0.3">
      <c r="A37" s="79">
        <v>43800</v>
      </c>
      <c r="B37" s="80" t="s">
        <v>1271</v>
      </c>
      <c r="C37" s="81">
        <v>199311</v>
      </c>
      <c r="D37" s="81">
        <v>19931.099999999999</v>
      </c>
      <c r="E37" s="82">
        <f t="shared" si="0"/>
        <v>2019</v>
      </c>
    </row>
    <row r="38" spans="1:5" x14ac:dyDescent="0.3">
      <c r="A38" s="75">
        <v>43831</v>
      </c>
      <c r="B38" s="76" t="s">
        <v>1271</v>
      </c>
      <c r="C38" s="77">
        <v>146424</v>
      </c>
      <c r="D38" s="77">
        <v>14642.4</v>
      </c>
      <c r="E38" s="78">
        <f t="shared" si="0"/>
        <v>2020</v>
      </c>
    </row>
    <row r="39" spans="1:5" x14ac:dyDescent="0.3">
      <c r="A39" s="79">
        <v>43862</v>
      </c>
      <c r="B39" s="80" t="s">
        <v>1271</v>
      </c>
      <c r="C39" s="81">
        <v>173649</v>
      </c>
      <c r="D39" s="81">
        <v>24310.86</v>
      </c>
      <c r="E39" s="82">
        <f t="shared" si="0"/>
        <v>2020</v>
      </c>
    </row>
    <row r="40" spans="1:5" x14ac:dyDescent="0.3">
      <c r="A40" s="75">
        <v>43891</v>
      </c>
      <c r="B40" s="76" t="s">
        <v>1271</v>
      </c>
      <c r="C40" s="77">
        <v>133284</v>
      </c>
      <c r="D40" s="77">
        <v>13328.4</v>
      </c>
      <c r="E40" s="78">
        <f t="shared" si="0"/>
        <v>2020</v>
      </c>
    </row>
    <row r="41" spans="1:5" x14ac:dyDescent="0.3">
      <c r="A41" s="79">
        <v>43922</v>
      </c>
      <c r="B41" s="80" t="s">
        <v>1271</v>
      </c>
      <c r="C41" s="81">
        <v>124257</v>
      </c>
      <c r="D41" s="81">
        <v>18638.55</v>
      </c>
      <c r="E41" s="82">
        <f t="shared" si="0"/>
        <v>2020</v>
      </c>
    </row>
    <row r="42" spans="1:5" x14ac:dyDescent="0.3">
      <c r="A42" s="75">
        <v>43952</v>
      </c>
      <c r="B42" s="76" t="s">
        <v>1271</v>
      </c>
      <c r="C42" s="77">
        <v>146752</v>
      </c>
      <c r="D42" s="77">
        <v>17610.240000000002</v>
      </c>
      <c r="E42" s="78">
        <f t="shared" si="0"/>
        <v>2020</v>
      </c>
    </row>
    <row r="43" spans="1:5" x14ac:dyDescent="0.3">
      <c r="A43" s="79">
        <v>43983</v>
      </c>
      <c r="B43" s="80" t="s">
        <v>1271</v>
      </c>
      <c r="C43" s="81">
        <v>177278</v>
      </c>
      <c r="D43" s="81">
        <v>24818.92</v>
      </c>
      <c r="E43" s="82">
        <f t="shared" si="0"/>
        <v>2020</v>
      </c>
    </row>
    <row r="44" spans="1:5" x14ac:dyDescent="0.3">
      <c r="A44" s="75">
        <v>44013</v>
      </c>
      <c r="B44" s="76" t="s">
        <v>1271</v>
      </c>
      <c r="C44" s="77">
        <v>157144</v>
      </c>
      <c r="D44" s="77">
        <v>18857.28</v>
      </c>
      <c r="E44" s="78">
        <f t="shared" si="0"/>
        <v>2020</v>
      </c>
    </row>
    <row r="45" spans="1:5" x14ac:dyDescent="0.3">
      <c r="A45" s="79">
        <v>44044</v>
      </c>
      <c r="B45" s="80" t="s">
        <v>1271</v>
      </c>
      <c r="C45" s="81">
        <v>118900</v>
      </c>
      <c r="D45" s="81">
        <v>11890</v>
      </c>
      <c r="E45" s="82">
        <f t="shared" si="0"/>
        <v>2020</v>
      </c>
    </row>
    <row r="46" spans="1:5" x14ac:dyDescent="0.3">
      <c r="A46" s="75">
        <v>44075</v>
      </c>
      <c r="B46" s="76" t="s">
        <v>1271</v>
      </c>
      <c r="C46" s="77">
        <v>149316</v>
      </c>
      <c r="D46" s="77">
        <v>20904.240000000002</v>
      </c>
      <c r="E46" s="78">
        <f t="shared" si="0"/>
        <v>2020</v>
      </c>
    </row>
    <row r="47" spans="1:5" x14ac:dyDescent="0.3">
      <c r="A47" s="79">
        <v>44105</v>
      </c>
      <c r="B47" s="80" t="s">
        <v>1271</v>
      </c>
      <c r="C47" s="81">
        <v>166777</v>
      </c>
      <c r="D47" s="81">
        <v>20013.240000000002</v>
      </c>
      <c r="E47" s="82">
        <f t="shared" si="0"/>
        <v>2020</v>
      </c>
    </row>
    <row r="48" spans="1:5" x14ac:dyDescent="0.3">
      <c r="A48" s="75">
        <v>44136</v>
      </c>
      <c r="B48" s="76" t="s">
        <v>1271</v>
      </c>
      <c r="C48" s="77">
        <v>191326</v>
      </c>
      <c r="D48" s="77">
        <v>24872.38</v>
      </c>
      <c r="E48" s="78">
        <f t="shared" si="0"/>
        <v>2020</v>
      </c>
    </row>
    <row r="49" spans="1:5" x14ac:dyDescent="0.3">
      <c r="A49" s="79">
        <v>44166</v>
      </c>
      <c r="B49" s="80" t="s">
        <v>1271</v>
      </c>
      <c r="C49" s="81">
        <v>191489</v>
      </c>
      <c r="D49" s="81">
        <v>28723.35</v>
      </c>
      <c r="E49" s="82">
        <f t="shared" si="0"/>
        <v>2020</v>
      </c>
    </row>
    <row r="50" spans="1:5" x14ac:dyDescent="0.3">
      <c r="A50" s="75">
        <v>43466</v>
      </c>
      <c r="B50" s="76" t="s">
        <v>1272</v>
      </c>
      <c r="C50" s="77">
        <v>118113</v>
      </c>
      <c r="D50" s="77">
        <v>15354.69</v>
      </c>
      <c r="E50" s="78">
        <f t="shared" si="0"/>
        <v>2019</v>
      </c>
    </row>
    <row r="51" spans="1:5" x14ac:dyDescent="0.3">
      <c r="A51" s="79">
        <v>43497</v>
      </c>
      <c r="B51" s="80" t="s">
        <v>1272</v>
      </c>
      <c r="C51" s="81">
        <v>140971</v>
      </c>
      <c r="D51" s="81">
        <v>16916.52</v>
      </c>
      <c r="E51" s="82">
        <f t="shared" si="0"/>
        <v>2019</v>
      </c>
    </row>
    <row r="52" spans="1:5" x14ac:dyDescent="0.3">
      <c r="A52" s="75">
        <v>43525</v>
      </c>
      <c r="B52" s="76" t="s">
        <v>1272</v>
      </c>
      <c r="C52" s="77">
        <v>132097</v>
      </c>
      <c r="D52" s="77">
        <v>19814.55</v>
      </c>
      <c r="E52" s="78">
        <f t="shared" si="0"/>
        <v>2019</v>
      </c>
    </row>
    <row r="53" spans="1:5" x14ac:dyDescent="0.3">
      <c r="A53" s="79">
        <v>43556</v>
      </c>
      <c r="B53" s="80" t="s">
        <v>1272</v>
      </c>
      <c r="C53" s="81">
        <v>109881</v>
      </c>
      <c r="D53" s="81">
        <v>14284.53</v>
      </c>
      <c r="E53" s="82">
        <f t="shared" si="0"/>
        <v>2019</v>
      </c>
    </row>
    <row r="54" spans="1:5" x14ac:dyDescent="0.3">
      <c r="A54" s="75">
        <v>43586</v>
      </c>
      <c r="B54" s="76" t="s">
        <v>1272</v>
      </c>
      <c r="C54" s="77">
        <v>190112</v>
      </c>
      <c r="D54" s="77">
        <v>22813.439999999999</v>
      </c>
      <c r="E54" s="78">
        <f t="shared" si="0"/>
        <v>2019</v>
      </c>
    </row>
    <row r="55" spans="1:5" x14ac:dyDescent="0.3">
      <c r="A55" s="79">
        <v>43617</v>
      </c>
      <c r="B55" s="80" t="s">
        <v>1272</v>
      </c>
      <c r="C55" s="81">
        <v>174542</v>
      </c>
      <c r="D55" s="81">
        <v>26181.3</v>
      </c>
      <c r="E55" s="82">
        <f t="shared" si="0"/>
        <v>2019</v>
      </c>
    </row>
    <row r="56" spans="1:5" x14ac:dyDescent="0.3">
      <c r="A56" s="75">
        <v>43647</v>
      </c>
      <c r="B56" s="76" t="s">
        <v>1272</v>
      </c>
      <c r="C56" s="77">
        <v>189227</v>
      </c>
      <c r="D56" s="77">
        <v>24599.51</v>
      </c>
      <c r="E56" s="78">
        <f t="shared" si="0"/>
        <v>2019</v>
      </c>
    </row>
    <row r="57" spans="1:5" x14ac:dyDescent="0.3">
      <c r="A57" s="79">
        <v>43678</v>
      </c>
      <c r="B57" s="80" t="s">
        <v>1272</v>
      </c>
      <c r="C57" s="81">
        <v>128709</v>
      </c>
      <c r="D57" s="81">
        <v>12870.9</v>
      </c>
      <c r="E57" s="82">
        <f t="shared" si="0"/>
        <v>2019</v>
      </c>
    </row>
    <row r="58" spans="1:5" x14ac:dyDescent="0.3">
      <c r="A58" s="75">
        <v>43709</v>
      </c>
      <c r="B58" s="76" t="s">
        <v>1272</v>
      </c>
      <c r="C58" s="77">
        <v>192399</v>
      </c>
      <c r="D58" s="77">
        <v>28859.85</v>
      </c>
      <c r="E58" s="78">
        <f t="shared" si="0"/>
        <v>2019</v>
      </c>
    </row>
    <row r="59" spans="1:5" x14ac:dyDescent="0.3">
      <c r="A59" s="79">
        <v>43739</v>
      </c>
      <c r="B59" s="80" t="s">
        <v>1272</v>
      </c>
      <c r="C59" s="81">
        <v>131395</v>
      </c>
      <c r="D59" s="81">
        <v>19709.25</v>
      </c>
      <c r="E59" s="82">
        <f t="shared" si="0"/>
        <v>2019</v>
      </c>
    </row>
    <row r="60" spans="1:5" x14ac:dyDescent="0.3">
      <c r="A60" s="75">
        <v>43770</v>
      </c>
      <c r="B60" s="76" t="s">
        <v>1272</v>
      </c>
      <c r="C60" s="77">
        <v>110292</v>
      </c>
      <c r="D60" s="77">
        <v>12132.12</v>
      </c>
      <c r="E60" s="78">
        <f t="shared" si="0"/>
        <v>2019</v>
      </c>
    </row>
    <row r="61" spans="1:5" x14ac:dyDescent="0.3">
      <c r="A61" s="79">
        <v>43800</v>
      </c>
      <c r="B61" s="80" t="s">
        <v>1272</v>
      </c>
      <c r="C61" s="81">
        <v>135381</v>
      </c>
      <c r="D61" s="81">
        <v>20307.150000000001</v>
      </c>
      <c r="E61" s="82">
        <f t="shared" si="0"/>
        <v>2019</v>
      </c>
    </row>
    <row r="62" spans="1:5" x14ac:dyDescent="0.3">
      <c r="A62" s="75">
        <v>43831</v>
      </c>
      <c r="B62" s="76" t="s">
        <v>1272</v>
      </c>
      <c r="C62" s="77">
        <v>131393</v>
      </c>
      <c r="D62" s="77">
        <v>15767.16</v>
      </c>
      <c r="E62" s="78">
        <f t="shared" si="0"/>
        <v>2020</v>
      </c>
    </row>
    <row r="63" spans="1:5" x14ac:dyDescent="0.3">
      <c r="A63" s="79">
        <v>43862</v>
      </c>
      <c r="B63" s="80" t="s">
        <v>1272</v>
      </c>
      <c r="C63" s="81">
        <v>171650</v>
      </c>
      <c r="D63" s="81">
        <v>18881.5</v>
      </c>
      <c r="E63" s="82">
        <f t="shared" si="0"/>
        <v>2020</v>
      </c>
    </row>
    <row r="64" spans="1:5" x14ac:dyDescent="0.3">
      <c r="A64" s="75">
        <v>43891</v>
      </c>
      <c r="B64" s="76" t="s">
        <v>1272</v>
      </c>
      <c r="C64" s="77">
        <v>198731</v>
      </c>
      <c r="D64" s="77">
        <v>19873.099999999999</v>
      </c>
      <c r="E64" s="78">
        <f t="shared" si="0"/>
        <v>2020</v>
      </c>
    </row>
    <row r="65" spans="1:5" x14ac:dyDescent="0.3">
      <c r="A65" s="79">
        <v>43922</v>
      </c>
      <c r="B65" s="80" t="s">
        <v>1272</v>
      </c>
      <c r="C65" s="81">
        <v>164865</v>
      </c>
      <c r="D65" s="81">
        <v>24729.75</v>
      </c>
      <c r="E65" s="82">
        <f t="shared" si="0"/>
        <v>2020</v>
      </c>
    </row>
    <row r="66" spans="1:5" x14ac:dyDescent="0.3">
      <c r="A66" s="75">
        <v>43952</v>
      </c>
      <c r="B66" s="76" t="s">
        <v>1272</v>
      </c>
      <c r="C66" s="77">
        <v>184782</v>
      </c>
      <c r="D66" s="77">
        <v>24021.66</v>
      </c>
      <c r="E66" s="78">
        <f t="shared" si="0"/>
        <v>2020</v>
      </c>
    </row>
    <row r="67" spans="1:5" x14ac:dyDescent="0.3">
      <c r="A67" s="79">
        <v>43983</v>
      </c>
      <c r="B67" s="80" t="s">
        <v>1272</v>
      </c>
      <c r="C67" s="81">
        <v>157055</v>
      </c>
      <c r="D67" s="81">
        <v>21987.7</v>
      </c>
      <c r="E67" s="82">
        <f t="shared" ref="E67:E121" si="1">YEAR(A67)</f>
        <v>2020</v>
      </c>
    </row>
    <row r="68" spans="1:5" x14ac:dyDescent="0.3">
      <c r="A68" s="75">
        <v>44013</v>
      </c>
      <c r="B68" s="76" t="s">
        <v>1272</v>
      </c>
      <c r="C68" s="77">
        <v>110914</v>
      </c>
      <c r="D68" s="77">
        <v>11091.4</v>
      </c>
      <c r="E68" s="78">
        <f t="shared" si="1"/>
        <v>2020</v>
      </c>
    </row>
    <row r="69" spans="1:5" x14ac:dyDescent="0.3">
      <c r="A69" s="79">
        <v>44044</v>
      </c>
      <c r="B69" s="80" t="s">
        <v>1272</v>
      </c>
      <c r="C69" s="81">
        <v>105260</v>
      </c>
      <c r="D69" s="81">
        <v>14736.4</v>
      </c>
      <c r="E69" s="82">
        <f t="shared" si="1"/>
        <v>2020</v>
      </c>
    </row>
    <row r="70" spans="1:5" x14ac:dyDescent="0.3">
      <c r="A70" s="75">
        <v>44075</v>
      </c>
      <c r="B70" s="76" t="s">
        <v>1272</v>
      </c>
      <c r="C70" s="77">
        <v>145156</v>
      </c>
      <c r="D70" s="77">
        <v>18870.28</v>
      </c>
      <c r="E70" s="78">
        <f t="shared" si="1"/>
        <v>2020</v>
      </c>
    </row>
    <row r="71" spans="1:5" x14ac:dyDescent="0.3">
      <c r="A71" s="79">
        <v>44105</v>
      </c>
      <c r="B71" s="80" t="s">
        <v>1272</v>
      </c>
      <c r="C71" s="81">
        <v>169412</v>
      </c>
      <c r="D71" s="81">
        <v>20329.439999999999</v>
      </c>
      <c r="E71" s="82">
        <f t="shared" si="1"/>
        <v>2020</v>
      </c>
    </row>
    <row r="72" spans="1:5" x14ac:dyDescent="0.3">
      <c r="A72" s="75">
        <v>44136</v>
      </c>
      <c r="B72" s="76" t="s">
        <v>1272</v>
      </c>
      <c r="C72" s="77">
        <v>179443</v>
      </c>
      <c r="D72" s="77">
        <v>19738.73</v>
      </c>
      <c r="E72" s="78">
        <f t="shared" si="1"/>
        <v>2020</v>
      </c>
    </row>
    <row r="73" spans="1:5" x14ac:dyDescent="0.3">
      <c r="A73" s="79">
        <v>44166</v>
      </c>
      <c r="B73" s="80" t="s">
        <v>1272</v>
      </c>
      <c r="C73" s="81">
        <v>163097</v>
      </c>
      <c r="D73" s="81">
        <v>24464.55</v>
      </c>
      <c r="E73" s="82">
        <f t="shared" si="1"/>
        <v>2020</v>
      </c>
    </row>
    <row r="74" spans="1:5" x14ac:dyDescent="0.3">
      <c r="A74" s="75">
        <v>43466</v>
      </c>
      <c r="B74" s="76" t="s">
        <v>1272</v>
      </c>
      <c r="C74" s="77">
        <v>195191</v>
      </c>
      <c r="D74" s="77">
        <v>21471.01</v>
      </c>
      <c r="E74" s="78">
        <f t="shared" si="1"/>
        <v>2019</v>
      </c>
    </row>
    <row r="75" spans="1:5" x14ac:dyDescent="0.3">
      <c r="A75" s="79">
        <v>43497</v>
      </c>
      <c r="B75" s="80" t="s">
        <v>1272</v>
      </c>
      <c r="C75" s="81">
        <v>119425</v>
      </c>
      <c r="D75" s="81">
        <v>11942.5</v>
      </c>
      <c r="E75" s="82">
        <f t="shared" si="1"/>
        <v>2019</v>
      </c>
    </row>
    <row r="76" spans="1:5" x14ac:dyDescent="0.3">
      <c r="A76" s="75">
        <v>43525</v>
      </c>
      <c r="B76" s="76" t="s">
        <v>1272</v>
      </c>
      <c r="C76" s="77">
        <v>128352</v>
      </c>
      <c r="D76" s="77">
        <v>16685.759999999998</v>
      </c>
      <c r="E76" s="78">
        <f t="shared" si="1"/>
        <v>2019</v>
      </c>
    </row>
    <row r="77" spans="1:5" x14ac:dyDescent="0.3">
      <c r="A77" s="79">
        <v>43556</v>
      </c>
      <c r="B77" s="80" t="s">
        <v>1272</v>
      </c>
      <c r="C77" s="81">
        <v>195654</v>
      </c>
      <c r="D77" s="81">
        <v>27391.56</v>
      </c>
      <c r="E77" s="82">
        <f t="shared" si="1"/>
        <v>2019</v>
      </c>
    </row>
    <row r="78" spans="1:5" x14ac:dyDescent="0.3">
      <c r="A78" s="75">
        <v>43586</v>
      </c>
      <c r="B78" s="76" t="s">
        <v>1272</v>
      </c>
      <c r="C78" s="77">
        <v>135885</v>
      </c>
      <c r="D78" s="77">
        <v>16306.2</v>
      </c>
      <c r="E78" s="78">
        <f t="shared" si="1"/>
        <v>2019</v>
      </c>
    </row>
    <row r="79" spans="1:5" x14ac:dyDescent="0.3">
      <c r="A79" s="79">
        <v>43617</v>
      </c>
      <c r="B79" s="80" t="s">
        <v>1272</v>
      </c>
      <c r="C79" s="81">
        <v>110114</v>
      </c>
      <c r="D79" s="81">
        <v>15415.96</v>
      </c>
      <c r="E79" s="82">
        <f t="shared" si="1"/>
        <v>2019</v>
      </c>
    </row>
    <row r="80" spans="1:5" x14ac:dyDescent="0.3">
      <c r="A80" s="75">
        <v>43647</v>
      </c>
      <c r="B80" s="76" t="s">
        <v>1272</v>
      </c>
      <c r="C80" s="77">
        <v>186762</v>
      </c>
      <c r="D80" s="77">
        <v>24279.06</v>
      </c>
      <c r="E80" s="78">
        <f t="shared" si="1"/>
        <v>2019</v>
      </c>
    </row>
    <row r="81" spans="1:5" x14ac:dyDescent="0.3">
      <c r="A81" s="79">
        <v>43678</v>
      </c>
      <c r="B81" s="80" t="s">
        <v>1272</v>
      </c>
      <c r="C81" s="81">
        <v>136657</v>
      </c>
      <c r="D81" s="81">
        <v>19131.98</v>
      </c>
      <c r="E81" s="82">
        <f t="shared" si="1"/>
        <v>2019</v>
      </c>
    </row>
    <row r="82" spans="1:5" x14ac:dyDescent="0.3">
      <c r="A82" s="75">
        <v>43709</v>
      </c>
      <c r="B82" s="76" t="s">
        <v>1272</v>
      </c>
      <c r="C82" s="77">
        <v>100426</v>
      </c>
      <c r="D82" s="77">
        <v>11046.86</v>
      </c>
      <c r="E82" s="78">
        <f t="shared" si="1"/>
        <v>2019</v>
      </c>
    </row>
    <row r="83" spans="1:5" x14ac:dyDescent="0.3">
      <c r="A83" s="79">
        <v>43739</v>
      </c>
      <c r="B83" s="80" t="s">
        <v>1272</v>
      </c>
      <c r="C83" s="81">
        <v>103829</v>
      </c>
      <c r="D83" s="81">
        <v>13497.77</v>
      </c>
      <c r="E83" s="82">
        <f t="shared" si="1"/>
        <v>2019</v>
      </c>
    </row>
    <row r="84" spans="1:5" x14ac:dyDescent="0.3">
      <c r="A84" s="75">
        <v>43770</v>
      </c>
      <c r="B84" s="76" t="s">
        <v>1272</v>
      </c>
      <c r="C84" s="77">
        <v>159054</v>
      </c>
      <c r="D84" s="77">
        <v>22267.56</v>
      </c>
      <c r="E84" s="78">
        <f t="shared" si="1"/>
        <v>2019</v>
      </c>
    </row>
    <row r="85" spans="1:5" x14ac:dyDescent="0.3">
      <c r="A85" s="79">
        <v>43800</v>
      </c>
      <c r="B85" s="80" t="s">
        <v>1272</v>
      </c>
      <c r="C85" s="81">
        <v>151584</v>
      </c>
      <c r="D85" s="81">
        <v>19705.919999999998</v>
      </c>
      <c r="E85" s="82">
        <f t="shared" si="1"/>
        <v>2019</v>
      </c>
    </row>
    <row r="86" spans="1:5" x14ac:dyDescent="0.3">
      <c r="A86" s="75">
        <v>43831</v>
      </c>
      <c r="B86" s="76" t="s">
        <v>1272</v>
      </c>
      <c r="C86" s="77">
        <v>132488</v>
      </c>
      <c r="D86" s="77">
        <v>18548.32</v>
      </c>
      <c r="E86" s="78">
        <f t="shared" si="1"/>
        <v>2020</v>
      </c>
    </row>
    <row r="87" spans="1:5" x14ac:dyDescent="0.3">
      <c r="A87" s="79">
        <v>43862</v>
      </c>
      <c r="B87" s="80" t="s">
        <v>1272</v>
      </c>
      <c r="C87" s="81">
        <v>148274</v>
      </c>
      <c r="D87" s="81">
        <v>17792.88</v>
      </c>
      <c r="E87" s="82">
        <f t="shared" si="1"/>
        <v>2020</v>
      </c>
    </row>
    <row r="88" spans="1:5" x14ac:dyDescent="0.3">
      <c r="A88" s="75">
        <v>43891</v>
      </c>
      <c r="B88" s="76" t="s">
        <v>1272</v>
      </c>
      <c r="C88" s="77">
        <v>138394</v>
      </c>
      <c r="D88" s="77">
        <v>19375.16</v>
      </c>
      <c r="E88" s="78">
        <f t="shared" si="1"/>
        <v>2020</v>
      </c>
    </row>
    <row r="89" spans="1:5" x14ac:dyDescent="0.3">
      <c r="A89" s="79">
        <v>43922</v>
      </c>
      <c r="B89" s="80" t="s">
        <v>1272</v>
      </c>
      <c r="C89" s="81">
        <v>161578</v>
      </c>
      <c r="D89" s="81">
        <v>17773.580000000002</v>
      </c>
      <c r="E89" s="82">
        <f t="shared" si="1"/>
        <v>2020</v>
      </c>
    </row>
    <row r="90" spans="1:5" x14ac:dyDescent="0.3">
      <c r="A90" s="75">
        <v>43952</v>
      </c>
      <c r="B90" s="76" t="s">
        <v>1272</v>
      </c>
      <c r="C90" s="77">
        <v>117127</v>
      </c>
      <c r="D90" s="77">
        <v>12883.97</v>
      </c>
      <c r="E90" s="78">
        <f t="shared" si="1"/>
        <v>2020</v>
      </c>
    </row>
    <row r="91" spans="1:5" x14ac:dyDescent="0.3">
      <c r="A91" s="79">
        <v>43983</v>
      </c>
      <c r="B91" s="80" t="s">
        <v>1272</v>
      </c>
      <c r="C91" s="81">
        <v>141330</v>
      </c>
      <c r="D91" s="81">
        <v>16959.599999999999</v>
      </c>
      <c r="E91" s="82">
        <f t="shared" si="1"/>
        <v>2020</v>
      </c>
    </row>
    <row r="92" spans="1:5" x14ac:dyDescent="0.3">
      <c r="A92" s="75">
        <v>44013</v>
      </c>
      <c r="B92" s="76" t="s">
        <v>1272</v>
      </c>
      <c r="C92" s="77">
        <v>131584</v>
      </c>
      <c r="D92" s="77">
        <v>15790.08</v>
      </c>
      <c r="E92" s="78">
        <f t="shared" si="1"/>
        <v>2020</v>
      </c>
    </row>
    <row r="93" spans="1:5" x14ac:dyDescent="0.3">
      <c r="A93" s="79">
        <v>44044</v>
      </c>
      <c r="B93" s="80" t="s">
        <v>1272</v>
      </c>
      <c r="C93" s="81">
        <v>137118</v>
      </c>
      <c r="D93" s="81">
        <v>19196.52</v>
      </c>
      <c r="E93" s="82">
        <f t="shared" si="1"/>
        <v>2020</v>
      </c>
    </row>
    <row r="94" spans="1:5" x14ac:dyDescent="0.3">
      <c r="A94" s="75">
        <v>44075</v>
      </c>
      <c r="B94" s="76" t="s">
        <v>1272</v>
      </c>
      <c r="C94" s="77">
        <v>102260</v>
      </c>
      <c r="D94" s="77">
        <v>10226</v>
      </c>
      <c r="E94" s="78">
        <f t="shared" si="1"/>
        <v>2020</v>
      </c>
    </row>
    <row r="95" spans="1:5" x14ac:dyDescent="0.3">
      <c r="A95" s="79">
        <v>44105</v>
      </c>
      <c r="B95" s="80" t="s">
        <v>1272</v>
      </c>
      <c r="C95" s="81">
        <v>140776</v>
      </c>
      <c r="D95" s="81">
        <v>19708.64</v>
      </c>
      <c r="E95" s="82">
        <f t="shared" si="1"/>
        <v>2020</v>
      </c>
    </row>
    <row r="96" spans="1:5" x14ac:dyDescent="0.3">
      <c r="A96" s="75">
        <v>44136</v>
      </c>
      <c r="B96" s="76" t="s">
        <v>1272</v>
      </c>
      <c r="C96" s="77">
        <v>120857</v>
      </c>
      <c r="D96" s="77">
        <v>16919.98</v>
      </c>
      <c r="E96" s="78">
        <f t="shared" si="1"/>
        <v>2020</v>
      </c>
    </row>
    <row r="97" spans="1:5" x14ac:dyDescent="0.3">
      <c r="A97" s="79">
        <v>44166</v>
      </c>
      <c r="B97" s="80" t="s">
        <v>1272</v>
      </c>
      <c r="C97" s="81">
        <v>115614</v>
      </c>
      <c r="D97" s="81">
        <v>15029.82</v>
      </c>
      <c r="E97" s="82">
        <f t="shared" si="1"/>
        <v>2020</v>
      </c>
    </row>
    <row r="98" spans="1:5" x14ac:dyDescent="0.3">
      <c r="A98" s="75">
        <v>43466</v>
      </c>
      <c r="B98" s="76" t="s">
        <v>1273</v>
      </c>
      <c r="C98" s="77">
        <v>107155</v>
      </c>
      <c r="D98" s="77">
        <v>15001.7</v>
      </c>
      <c r="E98" s="78">
        <f t="shared" si="1"/>
        <v>2019</v>
      </c>
    </row>
    <row r="99" spans="1:5" x14ac:dyDescent="0.3">
      <c r="A99" s="79">
        <v>43497</v>
      </c>
      <c r="B99" s="80" t="s">
        <v>1273</v>
      </c>
      <c r="C99" s="81">
        <v>168064</v>
      </c>
      <c r="D99" s="81">
        <v>21848.32</v>
      </c>
      <c r="E99" s="82">
        <f t="shared" si="1"/>
        <v>2019</v>
      </c>
    </row>
    <row r="100" spans="1:5" x14ac:dyDescent="0.3">
      <c r="A100" s="75">
        <v>43525</v>
      </c>
      <c r="B100" s="76" t="s">
        <v>1273</v>
      </c>
      <c r="C100" s="77">
        <v>178218</v>
      </c>
      <c r="D100" s="77">
        <v>19603.98</v>
      </c>
      <c r="E100" s="78">
        <f t="shared" si="1"/>
        <v>2019</v>
      </c>
    </row>
    <row r="101" spans="1:5" x14ac:dyDescent="0.3">
      <c r="A101" s="79">
        <v>43556</v>
      </c>
      <c r="B101" s="80" t="s">
        <v>1273</v>
      </c>
      <c r="C101" s="81">
        <v>193982</v>
      </c>
      <c r="D101" s="81">
        <v>29097.3</v>
      </c>
      <c r="E101" s="82">
        <f t="shared" si="1"/>
        <v>2019</v>
      </c>
    </row>
    <row r="102" spans="1:5" x14ac:dyDescent="0.3">
      <c r="A102" s="75">
        <v>43586</v>
      </c>
      <c r="B102" s="76" t="s">
        <v>1273</v>
      </c>
      <c r="C102" s="77">
        <v>142022</v>
      </c>
      <c r="D102" s="77">
        <v>14202.2</v>
      </c>
      <c r="E102" s="78">
        <f t="shared" si="1"/>
        <v>2019</v>
      </c>
    </row>
    <row r="103" spans="1:5" x14ac:dyDescent="0.3">
      <c r="A103" s="79">
        <v>43617</v>
      </c>
      <c r="B103" s="80" t="s">
        <v>1273</v>
      </c>
      <c r="C103" s="81">
        <v>151525</v>
      </c>
      <c r="D103" s="81">
        <v>16667.75</v>
      </c>
      <c r="E103" s="82">
        <f t="shared" si="1"/>
        <v>2019</v>
      </c>
    </row>
    <row r="104" spans="1:5" x14ac:dyDescent="0.3">
      <c r="A104" s="75">
        <v>43647</v>
      </c>
      <c r="B104" s="76" t="s">
        <v>1273</v>
      </c>
      <c r="C104" s="77">
        <v>185058</v>
      </c>
      <c r="D104" s="77">
        <v>18505.8</v>
      </c>
      <c r="E104" s="78">
        <f t="shared" si="1"/>
        <v>2019</v>
      </c>
    </row>
    <row r="105" spans="1:5" x14ac:dyDescent="0.3">
      <c r="A105" s="79">
        <v>43678</v>
      </c>
      <c r="B105" s="80" t="s">
        <v>1273</v>
      </c>
      <c r="C105" s="81">
        <v>110521</v>
      </c>
      <c r="D105" s="81">
        <v>12157.31</v>
      </c>
      <c r="E105" s="82">
        <f t="shared" si="1"/>
        <v>2019</v>
      </c>
    </row>
    <row r="106" spans="1:5" x14ac:dyDescent="0.3">
      <c r="A106" s="75">
        <v>43709</v>
      </c>
      <c r="B106" s="76" t="s">
        <v>1273</v>
      </c>
      <c r="C106" s="77">
        <v>152460</v>
      </c>
      <c r="D106" s="77">
        <v>21344.400000000001</v>
      </c>
      <c r="E106" s="78">
        <f t="shared" si="1"/>
        <v>2019</v>
      </c>
    </row>
    <row r="107" spans="1:5" x14ac:dyDescent="0.3">
      <c r="A107" s="79">
        <v>43739</v>
      </c>
      <c r="B107" s="80" t="s">
        <v>1273</v>
      </c>
      <c r="C107" s="81">
        <v>127959</v>
      </c>
      <c r="D107" s="81">
        <v>15355.08</v>
      </c>
      <c r="E107" s="82">
        <f t="shared" si="1"/>
        <v>2019</v>
      </c>
    </row>
    <row r="108" spans="1:5" x14ac:dyDescent="0.3">
      <c r="A108" s="75">
        <v>43770</v>
      </c>
      <c r="B108" s="76" t="s">
        <v>1273</v>
      </c>
      <c r="C108" s="77">
        <v>144640</v>
      </c>
      <c r="D108" s="77">
        <v>18803.2</v>
      </c>
      <c r="E108" s="78">
        <f t="shared" si="1"/>
        <v>2019</v>
      </c>
    </row>
    <row r="109" spans="1:5" x14ac:dyDescent="0.3">
      <c r="A109" s="79">
        <v>43800</v>
      </c>
      <c r="B109" s="80" t="s">
        <v>1273</v>
      </c>
      <c r="C109" s="81">
        <v>188819</v>
      </c>
      <c r="D109" s="81">
        <v>22658.28</v>
      </c>
      <c r="E109" s="82">
        <f t="shared" si="1"/>
        <v>2019</v>
      </c>
    </row>
    <row r="110" spans="1:5" x14ac:dyDescent="0.3">
      <c r="A110" s="75">
        <v>43831</v>
      </c>
      <c r="B110" s="76" t="s">
        <v>1273</v>
      </c>
      <c r="C110" s="77">
        <v>161882</v>
      </c>
      <c r="D110" s="77">
        <v>21044.66</v>
      </c>
      <c r="E110" s="78">
        <f t="shared" si="1"/>
        <v>2020</v>
      </c>
    </row>
    <row r="111" spans="1:5" x14ac:dyDescent="0.3">
      <c r="A111" s="79">
        <v>43862</v>
      </c>
      <c r="B111" s="80" t="s">
        <v>1273</v>
      </c>
      <c r="C111" s="81">
        <v>125966</v>
      </c>
      <c r="D111" s="81">
        <v>15115.92</v>
      </c>
      <c r="E111" s="82">
        <f t="shared" si="1"/>
        <v>2020</v>
      </c>
    </row>
    <row r="112" spans="1:5" x14ac:dyDescent="0.3">
      <c r="A112" s="75">
        <v>43891</v>
      </c>
      <c r="B112" s="76" t="s">
        <v>1273</v>
      </c>
      <c r="C112" s="77">
        <v>155984</v>
      </c>
      <c r="D112" s="77">
        <v>20277.919999999998</v>
      </c>
      <c r="E112" s="78">
        <f t="shared" si="1"/>
        <v>2020</v>
      </c>
    </row>
    <row r="113" spans="1:5" x14ac:dyDescent="0.3">
      <c r="A113" s="79">
        <v>43922</v>
      </c>
      <c r="B113" s="80" t="s">
        <v>1273</v>
      </c>
      <c r="C113" s="81">
        <v>148669</v>
      </c>
      <c r="D113" s="81">
        <v>16353.59</v>
      </c>
      <c r="E113" s="82">
        <f t="shared" si="1"/>
        <v>2020</v>
      </c>
    </row>
    <row r="114" spans="1:5" x14ac:dyDescent="0.3">
      <c r="A114" s="75">
        <v>43952</v>
      </c>
      <c r="B114" s="76" t="s">
        <v>1273</v>
      </c>
      <c r="C114" s="77">
        <v>173763</v>
      </c>
      <c r="D114" s="77">
        <v>22589.19</v>
      </c>
      <c r="E114" s="78">
        <f t="shared" si="1"/>
        <v>2020</v>
      </c>
    </row>
    <row r="115" spans="1:5" x14ac:dyDescent="0.3">
      <c r="A115" s="79">
        <v>43983</v>
      </c>
      <c r="B115" s="80" t="s">
        <v>1273</v>
      </c>
      <c r="C115" s="81">
        <v>127111</v>
      </c>
      <c r="D115" s="81">
        <v>17795.54</v>
      </c>
      <c r="E115" s="82">
        <f t="shared" si="1"/>
        <v>2020</v>
      </c>
    </row>
    <row r="116" spans="1:5" x14ac:dyDescent="0.3">
      <c r="A116" s="75">
        <v>44013</v>
      </c>
      <c r="B116" s="76" t="s">
        <v>1273</v>
      </c>
      <c r="C116" s="77">
        <v>174271</v>
      </c>
      <c r="D116" s="77">
        <v>17427.099999999999</v>
      </c>
      <c r="E116" s="78">
        <f t="shared" si="1"/>
        <v>2020</v>
      </c>
    </row>
    <row r="117" spans="1:5" x14ac:dyDescent="0.3">
      <c r="A117" s="79">
        <v>44044</v>
      </c>
      <c r="B117" s="80" t="s">
        <v>1273</v>
      </c>
      <c r="C117" s="81">
        <v>159317</v>
      </c>
      <c r="D117" s="81">
        <v>17524.87</v>
      </c>
      <c r="E117" s="82">
        <f t="shared" si="1"/>
        <v>2020</v>
      </c>
    </row>
    <row r="118" spans="1:5" x14ac:dyDescent="0.3">
      <c r="A118" s="75">
        <v>44075</v>
      </c>
      <c r="B118" s="76" t="s">
        <v>1273</v>
      </c>
      <c r="C118" s="77">
        <v>172378</v>
      </c>
      <c r="D118" s="77">
        <v>20685.36</v>
      </c>
      <c r="E118" s="78">
        <f t="shared" si="1"/>
        <v>2020</v>
      </c>
    </row>
    <row r="119" spans="1:5" x14ac:dyDescent="0.3">
      <c r="A119" s="79">
        <v>44105</v>
      </c>
      <c r="B119" s="80" t="s">
        <v>1273</v>
      </c>
      <c r="C119" s="81">
        <v>188389</v>
      </c>
      <c r="D119" s="81">
        <v>20722.79</v>
      </c>
      <c r="E119" s="82">
        <f t="shared" si="1"/>
        <v>2020</v>
      </c>
    </row>
    <row r="120" spans="1:5" x14ac:dyDescent="0.3">
      <c r="A120" s="75">
        <v>44136</v>
      </c>
      <c r="B120" s="76" t="s">
        <v>1273</v>
      </c>
      <c r="C120" s="77">
        <v>126885</v>
      </c>
      <c r="D120" s="77">
        <v>12688.5</v>
      </c>
      <c r="E120" s="78">
        <f t="shared" si="1"/>
        <v>2020</v>
      </c>
    </row>
    <row r="121" spans="1:5" x14ac:dyDescent="0.3">
      <c r="A121" s="83">
        <v>44166</v>
      </c>
      <c r="B121" s="84" t="s">
        <v>1273</v>
      </c>
      <c r="C121" s="85">
        <v>140820</v>
      </c>
      <c r="D121" s="85">
        <v>16898.400000000001</v>
      </c>
      <c r="E121" s="86">
        <f t="shared" si="1"/>
        <v>2020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EB052-D54D-4D00-9FBD-AB6EEDB81E06}">
  <sheetPr>
    <tabColor theme="9" tint="0.39997558519241921"/>
  </sheetPr>
  <dimension ref="A1:C24"/>
  <sheetViews>
    <sheetView showGridLines="0" topLeftCell="D1" workbookViewId="0">
      <selection activeCell="N19" sqref="N19"/>
    </sheetView>
  </sheetViews>
  <sheetFormatPr defaultRowHeight="14.4" x14ac:dyDescent="0.3"/>
  <cols>
    <col min="1" max="1" width="13.109375" hidden="1" customWidth="1"/>
    <col min="2" max="2" width="15.5546875" hidden="1" customWidth="1"/>
    <col min="3" max="3" width="15.109375" hidden="1" customWidth="1"/>
    <col min="8" max="8" width="4.6640625" customWidth="1"/>
  </cols>
  <sheetData>
    <row r="1" spans="1:3" x14ac:dyDescent="0.3">
      <c r="A1" s="87" t="s">
        <v>1274</v>
      </c>
      <c r="B1" t="s">
        <v>1276</v>
      </c>
      <c r="C1" t="s">
        <v>1277</v>
      </c>
    </row>
    <row r="2" spans="1:3" x14ac:dyDescent="0.3">
      <c r="A2" s="2" t="s">
        <v>1272</v>
      </c>
      <c r="B2" s="88">
        <v>6945210</v>
      </c>
      <c r="C2" s="88">
        <v>887682.16999999993</v>
      </c>
    </row>
    <row r="3" spans="1:3" x14ac:dyDescent="0.3">
      <c r="A3" s="2" t="s">
        <v>1273</v>
      </c>
      <c r="B3" s="88">
        <v>3705858</v>
      </c>
      <c r="C3" s="88">
        <v>444369.16</v>
      </c>
    </row>
    <row r="4" spans="1:3" x14ac:dyDescent="0.3">
      <c r="A4" s="2" t="s">
        <v>1271</v>
      </c>
      <c r="B4" s="88">
        <v>3742150</v>
      </c>
      <c r="C4" s="88">
        <v>464816.61</v>
      </c>
    </row>
    <row r="5" spans="1:3" x14ac:dyDescent="0.3">
      <c r="A5" s="2" t="s">
        <v>1270</v>
      </c>
      <c r="B5" s="88">
        <v>3584638</v>
      </c>
      <c r="C5" s="88">
        <v>429079.66</v>
      </c>
    </row>
    <row r="6" spans="1:3" x14ac:dyDescent="0.3">
      <c r="A6" s="2" t="s">
        <v>1275</v>
      </c>
      <c r="B6" s="88">
        <v>17977856</v>
      </c>
      <c r="C6" s="88">
        <v>2225947.6</v>
      </c>
    </row>
    <row r="11" spans="1:3" x14ac:dyDescent="0.3">
      <c r="A11" s="87" t="s">
        <v>1274</v>
      </c>
      <c r="B11" t="s">
        <v>1276</v>
      </c>
      <c r="C11" t="s">
        <v>1277</v>
      </c>
    </row>
    <row r="12" spans="1:3" x14ac:dyDescent="0.3">
      <c r="A12" s="89" t="s">
        <v>1165</v>
      </c>
      <c r="B12" s="88">
        <v>1462148</v>
      </c>
      <c r="C12" s="88">
        <v>187920.75000000003</v>
      </c>
    </row>
    <row r="13" spans="1:3" x14ac:dyDescent="0.3">
      <c r="A13" s="89" t="s">
        <v>1166</v>
      </c>
      <c r="B13" s="88">
        <v>1470050</v>
      </c>
      <c r="C13" s="88">
        <v>171815.78000000003</v>
      </c>
    </row>
    <row r="14" spans="1:3" x14ac:dyDescent="0.3">
      <c r="A14" s="89" t="s">
        <v>1167</v>
      </c>
      <c r="B14" s="88">
        <v>1474611</v>
      </c>
      <c r="C14" s="88">
        <v>175669.5</v>
      </c>
    </row>
    <row r="15" spans="1:3" x14ac:dyDescent="0.3">
      <c r="A15" s="89" t="s">
        <v>1168</v>
      </c>
      <c r="B15" s="88">
        <v>1640557</v>
      </c>
      <c r="C15" s="88">
        <v>224160.18999999997</v>
      </c>
    </row>
    <row r="16" spans="1:3" x14ac:dyDescent="0.3">
      <c r="A16" s="89" t="s">
        <v>12</v>
      </c>
      <c r="B16" s="88">
        <v>1500453</v>
      </c>
      <c r="C16" s="88">
        <v>178178.19</v>
      </c>
    </row>
    <row r="17" spans="1:3" x14ac:dyDescent="0.3">
      <c r="A17" s="89" t="s">
        <v>1169</v>
      </c>
      <c r="B17" s="88">
        <v>1545604</v>
      </c>
      <c r="C17" s="88">
        <v>205427.54</v>
      </c>
    </row>
    <row r="18" spans="1:3" x14ac:dyDescent="0.3">
      <c r="A18" s="89" t="s">
        <v>1170</v>
      </c>
      <c r="B18" s="88">
        <v>1560831</v>
      </c>
      <c r="C18" s="88">
        <v>180265.02999999997</v>
      </c>
    </row>
    <row r="19" spans="1:3" x14ac:dyDescent="0.3">
      <c r="A19" s="89" t="s">
        <v>1171</v>
      </c>
      <c r="B19" s="88">
        <v>1304104</v>
      </c>
      <c r="C19" s="88">
        <v>152482.07</v>
      </c>
    </row>
    <row r="20" spans="1:3" x14ac:dyDescent="0.3">
      <c r="A20" s="89" t="s">
        <v>1172</v>
      </c>
      <c r="B20" s="88">
        <v>1431384</v>
      </c>
      <c r="C20" s="88">
        <v>176605.13</v>
      </c>
    </row>
    <row r="21" spans="1:3" x14ac:dyDescent="0.3">
      <c r="A21" s="89" t="s">
        <v>1173</v>
      </c>
      <c r="B21" s="88">
        <v>1507531</v>
      </c>
      <c r="C21" s="88">
        <v>181987.99</v>
      </c>
    </row>
    <row r="22" spans="1:3" x14ac:dyDescent="0.3">
      <c r="A22" s="89" t="s">
        <v>1174</v>
      </c>
      <c r="B22" s="88">
        <v>1480600</v>
      </c>
      <c r="C22" s="88">
        <v>179207.64</v>
      </c>
    </row>
    <row r="23" spans="1:3" x14ac:dyDescent="0.3">
      <c r="A23" s="89" t="s">
        <v>1175</v>
      </c>
      <c r="B23" s="88">
        <v>1599983</v>
      </c>
      <c r="C23" s="88">
        <v>212227.78999999998</v>
      </c>
    </row>
    <row r="24" spans="1:3" x14ac:dyDescent="0.3">
      <c r="A24" s="89" t="s">
        <v>1275</v>
      </c>
      <c r="B24" s="88">
        <v>17977856</v>
      </c>
      <c r="C24" s="88">
        <v>2225947.6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49E5E-8824-40E7-898B-33F1798B8A29}">
  <sheetPr>
    <tabColor theme="9" tint="0.39997558519241921"/>
  </sheetPr>
  <dimension ref="A1:G60"/>
  <sheetViews>
    <sheetView showGridLines="0" workbookViewId="0">
      <selection activeCell="N19" sqref="N19"/>
    </sheetView>
  </sheetViews>
  <sheetFormatPr defaultRowHeight="14.4" x14ac:dyDescent="0.3"/>
  <sheetData>
    <row r="1" spans="1:7" x14ac:dyDescent="0.3">
      <c r="A1" s="90" t="s">
        <v>1063</v>
      </c>
      <c r="B1" s="91" t="s">
        <v>1068</v>
      </c>
      <c r="C1" s="2" t="s">
        <v>1278</v>
      </c>
      <c r="D1">
        <v>0.25</v>
      </c>
      <c r="E1">
        <v>0.5</v>
      </c>
      <c r="F1">
        <v>0.75</v>
      </c>
      <c r="G1">
        <v>1</v>
      </c>
    </row>
    <row r="2" spans="1:7" x14ac:dyDescent="0.3">
      <c r="A2" s="92">
        <v>44197</v>
      </c>
      <c r="B2" s="5">
        <v>5871</v>
      </c>
      <c r="C2" s="93">
        <f>_xlfn.PERCENTRANK.EXC($B$2:$B$60,B2)</f>
        <v>0.61599999999999999</v>
      </c>
      <c r="D2" t="str">
        <f>IF($C2&lt;=D$1,$B2,"")</f>
        <v/>
      </c>
      <c r="E2" t="str">
        <f>IF(AND($C2&lt;=E$1,$C2&gt;D$1),$B2,"")</f>
        <v/>
      </c>
      <c r="F2">
        <f>IF(AND($C2&lt;=F$1,$C2&gt;E$1),$B2,"")</f>
        <v>5871</v>
      </c>
      <c r="G2" t="str">
        <f>IF(AND($C2&lt;=G$1,$C2&gt;F$1),$B2,"")</f>
        <v/>
      </c>
    </row>
    <row r="3" spans="1:7" x14ac:dyDescent="0.3">
      <c r="A3" s="92">
        <v>44198</v>
      </c>
      <c r="B3" s="5">
        <v>5078</v>
      </c>
      <c r="C3" s="93">
        <f t="shared" ref="C3:C60" si="0">_xlfn.PERCENTRANK.EXC($B$2:$B$60,B3)</f>
        <v>0.5</v>
      </c>
      <c r="D3" t="str">
        <f t="shared" ref="D3:D60" si="1">IF($C3&lt;=D$1,$B3,"")</f>
        <v/>
      </c>
      <c r="E3">
        <f t="shared" ref="E3:G18" si="2">IF(AND($C3&lt;=E$1,$C3&gt;D$1),$B3,"")</f>
        <v>5078</v>
      </c>
      <c r="F3" t="str">
        <f t="shared" si="2"/>
        <v/>
      </c>
      <c r="G3" t="str">
        <f t="shared" si="2"/>
        <v/>
      </c>
    </row>
    <row r="4" spans="1:7" x14ac:dyDescent="0.3">
      <c r="A4" s="92">
        <v>44199</v>
      </c>
      <c r="B4" s="5">
        <v>7696</v>
      </c>
      <c r="C4" s="93">
        <f t="shared" si="0"/>
        <v>0.83299999999999996</v>
      </c>
      <c r="D4" t="str">
        <f t="shared" si="1"/>
        <v/>
      </c>
      <c r="E4" t="str">
        <f t="shared" si="2"/>
        <v/>
      </c>
      <c r="F4" t="str">
        <f t="shared" si="2"/>
        <v/>
      </c>
      <c r="G4">
        <f t="shared" si="2"/>
        <v>7696</v>
      </c>
    </row>
    <row r="5" spans="1:7" x14ac:dyDescent="0.3">
      <c r="A5" s="92">
        <v>44200</v>
      </c>
      <c r="B5" s="5">
        <v>4459</v>
      </c>
      <c r="C5" s="93">
        <f t="shared" si="0"/>
        <v>0.38300000000000001</v>
      </c>
      <c r="D5" t="str">
        <f t="shared" si="1"/>
        <v/>
      </c>
      <c r="E5">
        <f t="shared" si="2"/>
        <v>4459</v>
      </c>
      <c r="F5" t="str">
        <f t="shared" si="2"/>
        <v/>
      </c>
      <c r="G5" t="str">
        <f t="shared" si="2"/>
        <v/>
      </c>
    </row>
    <row r="6" spans="1:7" x14ac:dyDescent="0.3">
      <c r="A6" s="92">
        <v>44201</v>
      </c>
      <c r="B6" s="5">
        <v>2059</v>
      </c>
      <c r="C6" s="93">
        <f t="shared" si="0"/>
        <v>6.6000000000000003E-2</v>
      </c>
      <c r="D6">
        <f t="shared" si="1"/>
        <v>2059</v>
      </c>
      <c r="E6" t="str">
        <f t="shared" si="2"/>
        <v/>
      </c>
      <c r="F6" t="str">
        <f t="shared" si="2"/>
        <v/>
      </c>
      <c r="G6" t="str">
        <f t="shared" si="2"/>
        <v/>
      </c>
    </row>
    <row r="7" spans="1:7" x14ac:dyDescent="0.3">
      <c r="A7" s="92">
        <v>44202</v>
      </c>
      <c r="B7" s="5">
        <v>9041</v>
      </c>
      <c r="C7" s="93">
        <f t="shared" si="0"/>
        <v>0.88300000000000001</v>
      </c>
      <c r="D7" t="str">
        <f t="shared" si="1"/>
        <v/>
      </c>
      <c r="E7" t="str">
        <f t="shared" si="2"/>
        <v/>
      </c>
      <c r="F7" t="str">
        <f t="shared" si="2"/>
        <v/>
      </c>
      <c r="G7">
        <f t="shared" si="2"/>
        <v>9041</v>
      </c>
    </row>
    <row r="8" spans="1:7" x14ac:dyDescent="0.3">
      <c r="A8" s="92">
        <v>44203</v>
      </c>
      <c r="B8" s="5">
        <v>2091</v>
      </c>
      <c r="C8" s="93">
        <f t="shared" si="0"/>
        <v>8.3000000000000004E-2</v>
      </c>
      <c r="D8">
        <f t="shared" si="1"/>
        <v>2091</v>
      </c>
      <c r="E8" t="str">
        <f t="shared" si="2"/>
        <v/>
      </c>
      <c r="F8" t="str">
        <f t="shared" si="2"/>
        <v/>
      </c>
      <c r="G8" t="str">
        <f t="shared" si="2"/>
        <v/>
      </c>
    </row>
    <row r="9" spans="1:7" x14ac:dyDescent="0.3">
      <c r="A9" s="92">
        <v>44204</v>
      </c>
      <c r="B9" s="5">
        <v>5451</v>
      </c>
      <c r="C9" s="93">
        <f t="shared" si="0"/>
        <v>0.56599999999999995</v>
      </c>
      <c r="D9" t="str">
        <f t="shared" si="1"/>
        <v/>
      </c>
      <c r="E9" t="str">
        <f t="shared" si="2"/>
        <v/>
      </c>
      <c r="F9">
        <f t="shared" si="2"/>
        <v>5451</v>
      </c>
      <c r="G9" t="str">
        <f t="shared" si="2"/>
        <v/>
      </c>
    </row>
    <row r="10" spans="1:7" x14ac:dyDescent="0.3">
      <c r="A10" s="92">
        <v>44205</v>
      </c>
      <c r="B10" s="5">
        <v>2634</v>
      </c>
      <c r="C10" s="93">
        <f t="shared" si="0"/>
        <v>0.16600000000000001</v>
      </c>
      <c r="D10">
        <f t="shared" si="1"/>
        <v>2634</v>
      </c>
      <c r="E10" t="str">
        <f t="shared" si="2"/>
        <v/>
      </c>
      <c r="F10" t="str">
        <f t="shared" si="2"/>
        <v/>
      </c>
      <c r="G10" t="str">
        <f t="shared" si="2"/>
        <v/>
      </c>
    </row>
    <row r="11" spans="1:7" x14ac:dyDescent="0.3">
      <c r="A11" s="92">
        <v>44206</v>
      </c>
      <c r="B11" s="5">
        <v>9391</v>
      </c>
      <c r="C11" s="93">
        <f t="shared" si="0"/>
        <v>0.93300000000000005</v>
      </c>
      <c r="D11" t="str">
        <f t="shared" si="1"/>
        <v/>
      </c>
      <c r="E11" t="str">
        <f t="shared" si="2"/>
        <v/>
      </c>
      <c r="F11" t="str">
        <f t="shared" si="2"/>
        <v/>
      </c>
      <c r="G11">
        <f t="shared" si="2"/>
        <v>9391</v>
      </c>
    </row>
    <row r="12" spans="1:7" x14ac:dyDescent="0.3">
      <c r="A12" s="92">
        <v>44207</v>
      </c>
      <c r="B12" s="5">
        <v>6455</v>
      </c>
      <c r="C12" s="93">
        <f t="shared" si="0"/>
        <v>0.7</v>
      </c>
      <c r="D12" t="str">
        <f t="shared" si="1"/>
        <v/>
      </c>
      <c r="E12" t="str">
        <f t="shared" si="2"/>
        <v/>
      </c>
      <c r="F12">
        <f t="shared" si="2"/>
        <v>6455</v>
      </c>
      <c r="G12" t="str">
        <f t="shared" si="2"/>
        <v/>
      </c>
    </row>
    <row r="13" spans="1:7" x14ac:dyDescent="0.3">
      <c r="A13" s="92">
        <v>44208</v>
      </c>
      <c r="B13" s="5">
        <v>3092</v>
      </c>
      <c r="C13" s="93">
        <f t="shared" si="0"/>
        <v>0.216</v>
      </c>
      <c r="D13">
        <f t="shared" si="1"/>
        <v>3092</v>
      </c>
      <c r="E13" t="str">
        <f t="shared" si="2"/>
        <v/>
      </c>
      <c r="F13" t="str">
        <f t="shared" si="2"/>
        <v/>
      </c>
      <c r="G13" t="str">
        <f t="shared" si="2"/>
        <v/>
      </c>
    </row>
    <row r="14" spans="1:7" x14ac:dyDescent="0.3">
      <c r="A14" s="92">
        <v>44209</v>
      </c>
      <c r="B14" s="5">
        <v>3811</v>
      </c>
      <c r="C14" s="93">
        <f t="shared" si="0"/>
        <v>0.35</v>
      </c>
      <c r="D14" t="str">
        <f t="shared" si="1"/>
        <v/>
      </c>
      <c r="E14">
        <f t="shared" si="2"/>
        <v>3811</v>
      </c>
      <c r="F14" t="str">
        <f t="shared" si="2"/>
        <v/>
      </c>
      <c r="G14" t="str">
        <f t="shared" si="2"/>
        <v/>
      </c>
    </row>
    <row r="15" spans="1:7" x14ac:dyDescent="0.3">
      <c r="A15" s="92">
        <v>44210</v>
      </c>
      <c r="B15" s="5">
        <v>6191</v>
      </c>
      <c r="C15" s="93">
        <f t="shared" si="0"/>
        <v>0.66600000000000004</v>
      </c>
      <c r="D15" t="str">
        <f t="shared" si="1"/>
        <v/>
      </c>
      <c r="E15" t="str">
        <f t="shared" si="2"/>
        <v/>
      </c>
      <c r="F15">
        <f t="shared" si="2"/>
        <v>6191</v>
      </c>
      <c r="G15" t="str">
        <f t="shared" si="2"/>
        <v/>
      </c>
    </row>
    <row r="16" spans="1:7" x14ac:dyDescent="0.3">
      <c r="A16" s="92">
        <v>44211</v>
      </c>
      <c r="B16" s="5">
        <v>3329</v>
      </c>
      <c r="C16" s="93">
        <f t="shared" si="0"/>
        <v>0.28299999999999997</v>
      </c>
      <c r="D16" t="str">
        <f t="shared" si="1"/>
        <v/>
      </c>
      <c r="E16">
        <f t="shared" si="2"/>
        <v>3329</v>
      </c>
      <c r="F16" t="str">
        <f t="shared" si="2"/>
        <v/>
      </c>
      <c r="G16" t="str">
        <f t="shared" si="2"/>
        <v/>
      </c>
    </row>
    <row r="17" spans="1:7" x14ac:dyDescent="0.3">
      <c r="A17" s="92">
        <v>44212</v>
      </c>
      <c r="B17" s="5">
        <v>2785</v>
      </c>
      <c r="C17" s="93">
        <f t="shared" si="0"/>
        <v>0.2</v>
      </c>
      <c r="D17">
        <f t="shared" si="1"/>
        <v>2785</v>
      </c>
      <c r="E17" t="str">
        <f t="shared" si="2"/>
        <v/>
      </c>
      <c r="F17" t="str">
        <f t="shared" si="2"/>
        <v/>
      </c>
      <c r="G17" t="str">
        <f t="shared" si="2"/>
        <v/>
      </c>
    </row>
    <row r="18" spans="1:7" x14ac:dyDescent="0.3">
      <c r="A18" s="92">
        <v>44213</v>
      </c>
      <c r="B18" s="5">
        <v>6659</v>
      </c>
      <c r="C18" s="93">
        <f t="shared" si="0"/>
        <v>0.75</v>
      </c>
      <c r="D18" t="str">
        <f t="shared" si="1"/>
        <v/>
      </c>
      <c r="E18" t="str">
        <f t="shared" si="2"/>
        <v/>
      </c>
      <c r="F18">
        <f t="shared" si="2"/>
        <v>6659</v>
      </c>
      <c r="G18" t="str">
        <f t="shared" si="2"/>
        <v/>
      </c>
    </row>
    <row r="19" spans="1:7" x14ac:dyDescent="0.3">
      <c r="A19" s="92">
        <v>44214</v>
      </c>
      <c r="B19" s="5">
        <v>6645</v>
      </c>
      <c r="C19" s="93">
        <f t="shared" si="0"/>
        <v>0.73299999999999998</v>
      </c>
      <c r="D19" t="str">
        <f t="shared" si="1"/>
        <v/>
      </c>
      <c r="E19" t="str">
        <f t="shared" ref="E19:G34" si="3">IF(AND($C19&lt;=E$1,$C19&gt;D$1),$B19,"")</f>
        <v/>
      </c>
      <c r="F19">
        <f t="shared" si="3"/>
        <v>6645</v>
      </c>
      <c r="G19" t="str">
        <f t="shared" si="3"/>
        <v/>
      </c>
    </row>
    <row r="20" spans="1:7" x14ac:dyDescent="0.3">
      <c r="A20" s="92">
        <v>44215</v>
      </c>
      <c r="B20" s="5">
        <v>2591</v>
      </c>
      <c r="C20" s="93">
        <f t="shared" si="0"/>
        <v>0.15</v>
      </c>
      <c r="D20">
        <f t="shared" si="1"/>
        <v>2591</v>
      </c>
      <c r="E20" t="str">
        <f t="shared" si="3"/>
        <v/>
      </c>
      <c r="F20" t="str">
        <f t="shared" si="3"/>
        <v/>
      </c>
      <c r="G20" t="str">
        <f t="shared" si="3"/>
        <v/>
      </c>
    </row>
    <row r="21" spans="1:7" x14ac:dyDescent="0.3">
      <c r="A21" s="92">
        <v>44216</v>
      </c>
      <c r="B21" s="5">
        <v>9119</v>
      </c>
      <c r="C21" s="93">
        <f t="shared" si="0"/>
        <v>0.9</v>
      </c>
      <c r="D21" t="str">
        <f t="shared" si="1"/>
        <v/>
      </c>
      <c r="E21" t="str">
        <f t="shared" si="3"/>
        <v/>
      </c>
      <c r="F21" t="str">
        <f t="shared" si="3"/>
        <v/>
      </c>
      <c r="G21">
        <f t="shared" si="3"/>
        <v>9119</v>
      </c>
    </row>
    <row r="22" spans="1:7" x14ac:dyDescent="0.3">
      <c r="A22" s="92">
        <v>44217</v>
      </c>
      <c r="B22" s="5">
        <v>7356</v>
      </c>
      <c r="C22" s="93">
        <f t="shared" si="0"/>
        <v>0.8</v>
      </c>
      <c r="D22" t="str">
        <f t="shared" si="1"/>
        <v/>
      </c>
      <c r="E22" t="str">
        <f t="shared" si="3"/>
        <v/>
      </c>
      <c r="F22" t="str">
        <f t="shared" si="3"/>
        <v/>
      </c>
      <c r="G22">
        <f t="shared" si="3"/>
        <v>7356</v>
      </c>
    </row>
    <row r="23" spans="1:7" x14ac:dyDescent="0.3">
      <c r="A23" s="92">
        <v>44218</v>
      </c>
      <c r="B23" s="5">
        <v>5520</v>
      </c>
      <c r="C23" s="93">
        <f t="shared" si="0"/>
        <v>0.6</v>
      </c>
      <c r="D23" t="str">
        <f t="shared" si="1"/>
        <v/>
      </c>
      <c r="E23" t="str">
        <f t="shared" si="3"/>
        <v/>
      </c>
      <c r="F23">
        <f t="shared" si="3"/>
        <v>5520</v>
      </c>
      <c r="G23" t="str">
        <f t="shared" si="3"/>
        <v/>
      </c>
    </row>
    <row r="24" spans="1:7" x14ac:dyDescent="0.3">
      <c r="A24" s="92">
        <v>44219</v>
      </c>
      <c r="B24" s="5">
        <v>3449</v>
      </c>
      <c r="C24" s="93">
        <f t="shared" si="0"/>
        <v>0.3</v>
      </c>
      <c r="D24" t="str">
        <f t="shared" si="1"/>
        <v/>
      </c>
      <c r="E24">
        <f t="shared" si="3"/>
        <v>3449</v>
      </c>
      <c r="F24" t="str">
        <f t="shared" si="3"/>
        <v/>
      </c>
      <c r="G24" t="str">
        <f t="shared" si="3"/>
        <v/>
      </c>
    </row>
    <row r="25" spans="1:7" x14ac:dyDescent="0.3">
      <c r="A25" s="92">
        <v>44220</v>
      </c>
      <c r="B25" s="5">
        <v>2529</v>
      </c>
      <c r="C25" s="93">
        <f t="shared" si="0"/>
        <v>0.13300000000000001</v>
      </c>
      <c r="D25">
        <f t="shared" si="1"/>
        <v>2529</v>
      </c>
      <c r="E25" t="str">
        <f t="shared" si="3"/>
        <v/>
      </c>
      <c r="F25" t="str">
        <f t="shared" si="3"/>
        <v/>
      </c>
      <c r="G25" t="str">
        <f t="shared" si="3"/>
        <v/>
      </c>
    </row>
    <row r="26" spans="1:7" x14ac:dyDescent="0.3">
      <c r="A26" s="92">
        <v>44221</v>
      </c>
      <c r="B26" s="5">
        <v>5188</v>
      </c>
      <c r="C26" s="93">
        <f t="shared" si="0"/>
        <v>0.51600000000000001</v>
      </c>
      <c r="D26" t="str">
        <f t="shared" si="1"/>
        <v/>
      </c>
      <c r="E26" t="str">
        <f t="shared" si="3"/>
        <v/>
      </c>
      <c r="F26">
        <f t="shared" si="3"/>
        <v>5188</v>
      </c>
      <c r="G26" t="str">
        <f t="shared" si="3"/>
        <v/>
      </c>
    </row>
    <row r="27" spans="1:7" x14ac:dyDescent="0.3">
      <c r="A27" s="92">
        <v>44222</v>
      </c>
      <c r="B27" s="5">
        <v>4729</v>
      </c>
      <c r="C27" s="93">
        <f t="shared" si="0"/>
        <v>0.41599999999999998</v>
      </c>
      <c r="D27" t="str">
        <f t="shared" si="1"/>
        <v/>
      </c>
      <c r="E27">
        <f t="shared" si="3"/>
        <v>4729</v>
      </c>
      <c r="F27" t="str">
        <f t="shared" si="3"/>
        <v/>
      </c>
      <c r="G27" t="str">
        <f t="shared" si="3"/>
        <v/>
      </c>
    </row>
    <row r="28" spans="1:7" x14ac:dyDescent="0.3">
      <c r="A28" s="92">
        <v>44223</v>
      </c>
      <c r="B28" s="5">
        <v>2407</v>
      </c>
      <c r="C28" s="93">
        <f t="shared" si="0"/>
        <v>0.1</v>
      </c>
      <c r="D28">
        <f t="shared" si="1"/>
        <v>2407</v>
      </c>
      <c r="E28" t="str">
        <f t="shared" si="3"/>
        <v/>
      </c>
      <c r="F28" t="str">
        <f t="shared" si="3"/>
        <v/>
      </c>
      <c r="G28" t="str">
        <f t="shared" si="3"/>
        <v/>
      </c>
    </row>
    <row r="29" spans="1:7" x14ac:dyDescent="0.3">
      <c r="A29" s="92">
        <v>44224</v>
      </c>
      <c r="B29" s="5">
        <v>2410</v>
      </c>
      <c r="C29" s="93">
        <f t="shared" si="0"/>
        <v>0.11600000000000001</v>
      </c>
      <c r="D29">
        <f t="shared" si="1"/>
        <v>2410</v>
      </c>
      <c r="E29" t="str">
        <f t="shared" si="3"/>
        <v/>
      </c>
      <c r="F29" t="str">
        <f t="shared" si="3"/>
        <v/>
      </c>
      <c r="G29" t="str">
        <f t="shared" si="3"/>
        <v/>
      </c>
    </row>
    <row r="30" spans="1:7" x14ac:dyDescent="0.3">
      <c r="A30" s="92">
        <v>44225</v>
      </c>
      <c r="B30" s="5">
        <v>1110</v>
      </c>
      <c r="C30" s="93">
        <f t="shared" si="0"/>
        <v>1.6E-2</v>
      </c>
      <c r="D30">
        <f t="shared" si="1"/>
        <v>1110</v>
      </c>
      <c r="E30" t="str">
        <f t="shared" si="3"/>
        <v/>
      </c>
      <c r="F30" t="str">
        <f t="shared" si="3"/>
        <v/>
      </c>
      <c r="G30" t="str">
        <f t="shared" si="3"/>
        <v/>
      </c>
    </row>
    <row r="31" spans="1:7" x14ac:dyDescent="0.3">
      <c r="A31" s="92">
        <v>44226</v>
      </c>
      <c r="B31" s="5">
        <v>8961</v>
      </c>
      <c r="C31" s="93">
        <f t="shared" si="0"/>
        <v>0.86599999999999999</v>
      </c>
      <c r="D31" t="str">
        <f t="shared" si="1"/>
        <v/>
      </c>
      <c r="E31" t="str">
        <f t="shared" si="3"/>
        <v/>
      </c>
      <c r="F31" t="str">
        <f t="shared" si="3"/>
        <v/>
      </c>
      <c r="G31">
        <f t="shared" si="3"/>
        <v>8961</v>
      </c>
    </row>
    <row r="32" spans="1:7" x14ac:dyDescent="0.3">
      <c r="A32" s="92">
        <v>44227</v>
      </c>
      <c r="B32" s="5">
        <v>8553</v>
      </c>
      <c r="C32" s="93">
        <f t="shared" si="0"/>
        <v>0.85</v>
      </c>
      <c r="D32" t="str">
        <f t="shared" si="1"/>
        <v/>
      </c>
      <c r="E32" t="str">
        <f t="shared" si="3"/>
        <v/>
      </c>
      <c r="F32" t="str">
        <f t="shared" si="3"/>
        <v/>
      </c>
      <c r="G32">
        <f t="shared" si="3"/>
        <v>8553</v>
      </c>
    </row>
    <row r="33" spans="1:7" x14ac:dyDescent="0.3">
      <c r="A33" s="92">
        <v>44228</v>
      </c>
      <c r="B33" s="5">
        <v>4584</v>
      </c>
      <c r="C33" s="93">
        <f t="shared" si="0"/>
        <v>0.4</v>
      </c>
      <c r="D33" t="str">
        <f t="shared" si="1"/>
        <v/>
      </c>
      <c r="E33">
        <f t="shared" si="3"/>
        <v>4584</v>
      </c>
      <c r="F33" t="str">
        <f t="shared" si="3"/>
        <v/>
      </c>
      <c r="G33" t="str">
        <f t="shared" si="3"/>
        <v/>
      </c>
    </row>
    <row r="34" spans="1:7" x14ac:dyDescent="0.3">
      <c r="A34" s="92">
        <v>44229</v>
      </c>
      <c r="B34" s="5">
        <v>2670</v>
      </c>
      <c r="C34" s="93">
        <f t="shared" si="0"/>
        <v>0.183</v>
      </c>
      <c r="D34">
        <f t="shared" si="1"/>
        <v>2670</v>
      </c>
      <c r="E34" t="str">
        <f t="shared" si="3"/>
        <v/>
      </c>
      <c r="F34" t="str">
        <f t="shared" si="3"/>
        <v/>
      </c>
      <c r="G34" t="str">
        <f t="shared" si="3"/>
        <v/>
      </c>
    </row>
    <row r="35" spans="1:7" x14ac:dyDescent="0.3">
      <c r="A35" s="92">
        <v>44230</v>
      </c>
      <c r="B35" s="5">
        <v>6078</v>
      </c>
      <c r="C35" s="93">
        <f t="shared" si="0"/>
        <v>0.65</v>
      </c>
      <c r="D35" t="str">
        <f t="shared" si="1"/>
        <v/>
      </c>
      <c r="E35" t="str">
        <f t="shared" ref="E35:G50" si="4">IF(AND($C35&lt;=E$1,$C35&gt;D$1),$B35,"")</f>
        <v/>
      </c>
      <c r="F35">
        <f t="shared" si="4"/>
        <v>6078</v>
      </c>
      <c r="G35" t="str">
        <f t="shared" si="4"/>
        <v/>
      </c>
    </row>
    <row r="36" spans="1:7" x14ac:dyDescent="0.3">
      <c r="A36" s="92">
        <v>44231</v>
      </c>
      <c r="B36" s="5">
        <v>5485</v>
      </c>
      <c r="C36" s="93">
        <f t="shared" si="0"/>
        <v>0.58299999999999996</v>
      </c>
      <c r="D36" t="str">
        <f t="shared" si="1"/>
        <v/>
      </c>
      <c r="E36" t="str">
        <f t="shared" si="4"/>
        <v/>
      </c>
      <c r="F36">
        <f t="shared" si="4"/>
        <v>5485</v>
      </c>
      <c r="G36" t="str">
        <f t="shared" si="4"/>
        <v/>
      </c>
    </row>
    <row r="37" spans="1:7" x14ac:dyDescent="0.3">
      <c r="A37" s="92">
        <v>44232</v>
      </c>
      <c r="B37" s="5">
        <v>9214</v>
      </c>
      <c r="C37" s="93">
        <f t="shared" si="0"/>
        <v>0.91600000000000004</v>
      </c>
      <c r="D37" t="str">
        <f t="shared" si="1"/>
        <v/>
      </c>
      <c r="E37" t="str">
        <f t="shared" si="4"/>
        <v/>
      </c>
      <c r="F37" t="str">
        <f t="shared" si="4"/>
        <v/>
      </c>
      <c r="G37">
        <f t="shared" si="4"/>
        <v>9214</v>
      </c>
    </row>
    <row r="38" spans="1:7" x14ac:dyDescent="0.3">
      <c r="A38" s="92">
        <v>44233</v>
      </c>
      <c r="B38" s="5">
        <v>4884</v>
      </c>
      <c r="C38" s="93">
        <f t="shared" si="0"/>
        <v>0.45</v>
      </c>
      <c r="D38" t="str">
        <f t="shared" si="1"/>
        <v/>
      </c>
      <c r="E38">
        <f t="shared" si="4"/>
        <v>4884</v>
      </c>
      <c r="F38" t="str">
        <f t="shared" si="4"/>
        <v/>
      </c>
      <c r="G38" t="str">
        <f t="shared" si="4"/>
        <v/>
      </c>
    </row>
    <row r="39" spans="1:7" x14ac:dyDescent="0.3">
      <c r="A39" s="92">
        <v>44234</v>
      </c>
      <c r="B39" s="5">
        <v>4772</v>
      </c>
      <c r="C39" s="93">
        <f t="shared" si="0"/>
        <v>0.433</v>
      </c>
      <c r="D39" t="str">
        <f t="shared" si="1"/>
        <v/>
      </c>
      <c r="E39">
        <f t="shared" si="4"/>
        <v>4772</v>
      </c>
      <c r="F39" t="str">
        <f t="shared" si="4"/>
        <v/>
      </c>
      <c r="G39" t="str">
        <f t="shared" si="4"/>
        <v/>
      </c>
    </row>
    <row r="40" spans="1:7" x14ac:dyDescent="0.3">
      <c r="A40" s="92">
        <v>44235</v>
      </c>
      <c r="B40" s="5">
        <v>4908</v>
      </c>
      <c r="C40" s="93">
        <f t="shared" si="0"/>
        <v>0.48299999999999998</v>
      </c>
      <c r="D40" t="str">
        <f t="shared" si="1"/>
        <v/>
      </c>
      <c r="E40">
        <f t="shared" si="4"/>
        <v>4908</v>
      </c>
      <c r="F40" t="str">
        <f t="shared" si="4"/>
        <v/>
      </c>
      <c r="G40" t="str">
        <f t="shared" si="4"/>
        <v/>
      </c>
    </row>
    <row r="41" spans="1:7" x14ac:dyDescent="0.3">
      <c r="A41" s="92">
        <v>44236</v>
      </c>
      <c r="B41" s="5">
        <v>3318</v>
      </c>
      <c r="C41" s="93">
        <f t="shared" si="0"/>
        <v>0.26600000000000001</v>
      </c>
      <c r="D41" t="str">
        <f t="shared" si="1"/>
        <v/>
      </c>
      <c r="E41">
        <f t="shared" si="4"/>
        <v>3318</v>
      </c>
      <c r="F41" t="str">
        <f t="shared" si="4"/>
        <v/>
      </c>
      <c r="G41" t="str">
        <f t="shared" si="4"/>
        <v/>
      </c>
    </row>
    <row r="42" spans="1:7" x14ac:dyDescent="0.3">
      <c r="A42" s="92">
        <v>44237</v>
      </c>
      <c r="B42" s="5">
        <v>1164</v>
      </c>
      <c r="C42" s="93">
        <f t="shared" si="0"/>
        <v>3.3000000000000002E-2</v>
      </c>
      <c r="D42">
        <f t="shared" si="1"/>
        <v>1164</v>
      </c>
      <c r="E42" t="str">
        <f t="shared" si="4"/>
        <v/>
      </c>
      <c r="F42" t="str">
        <f t="shared" si="4"/>
        <v/>
      </c>
      <c r="G42" t="str">
        <f t="shared" si="4"/>
        <v/>
      </c>
    </row>
    <row r="43" spans="1:7" x14ac:dyDescent="0.3">
      <c r="A43" s="92">
        <v>44238</v>
      </c>
      <c r="B43" s="5">
        <v>7457</v>
      </c>
      <c r="C43" s="93">
        <f t="shared" si="0"/>
        <v>0.81599999999999995</v>
      </c>
      <c r="D43" t="str">
        <f t="shared" si="1"/>
        <v/>
      </c>
      <c r="E43" t="str">
        <f t="shared" si="4"/>
        <v/>
      </c>
      <c r="F43" t="str">
        <f t="shared" si="4"/>
        <v/>
      </c>
      <c r="G43">
        <f t="shared" si="4"/>
        <v>7457</v>
      </c>
    </row>
    <row r="44" spans="1:7" x14ac:dyDescent="0.3">
      <c r="A44" s="92">
        <v>44239</v>
      </c>
      <c r="B44" s="5">
        <v>6307</v>
      </c>
      <c r="C44" s="93">
        <f t="shared" si="0"/>
        <v>0.68300000000000005</v>
      </c>
      <c r="D44" t="str">
        <f t="shared" si="1"/>
        <v/>
      </c>
      <c r="E44" t="str">
        <f t="shared" si="4"/>
        <v/>
      </c>
      <c r="F44">
        <f t="shared" si="4"/>
        <v>6307</v>
      </c>
      <c r="G44" t="str">
        <f t="shared" si="4"/>
        <v/>
      </c>
    </row>
    <row r="45" spans="1:7" x14ac:dyDescent="0.3">
      <c r="A45" s="92">
        <v>44240</v>
      </c>
      <c r="B45" s="5">
        <v>5268</v>
      </c>
      <c r="C45" s="93">
        <f t="shared" si="0"/>
        <v>0.53300000000000003</v>
      </c>
      <c r="D45" t="str">
        <f t="shared" si="1"/>
        <v/>
      </c>
      <c r="E45" t="str">
        <f t="shared" si="4"/>
        <v/>
      </c>
      <c r="F45">
        <f t="shared" si="4"/>
        <v>5268</v>
      </c>
      <c r="G45" t="str">
        <f t="shared" si="4"/>
        <v/>
      </c>
    </row>
    <row r="46" spans="1:7" x14ac:dyDescent="0.3">
      <c r="A46" s="92">
        <v>44241</v>
      </c>
      <c r="B46" s="5">
        <v>6501</v>
      </c>
      <c r="C46" s="93">
        <f t="shared" si="0"/>
        <v>0.71599999999999997</v>
      </c>
      <c r="D46" t="str">
        <f t="shared" si="1"/>
        <v/>
      </c>
      <c r="E46" t="str">
        <f t="shared" si="4"/>
        <v/>
      </c>
      <c r="F46">
        <f t="shared" si="4"/>
        <v>6501</v>
      </c>
      <c r="G46" t="str">
        <f t="shared" si="4"/>
        <v/>
      </c>
    </row>
    <row r="47" spans="1:7" x14ac:dyDescent="0.3">
      <c r="A47" s="92">
        <v>44242</v>
      </c>
      <c r="B47" s="5">
        <v>1623</v>
      </c>
      <c r="C47" s="93">
        <f t="shared" si="0"/>
        <v>0.05</v>
      </c>
      <c r="D47">
        <f t="shared" si="1"/>
        <v>1623</v>
      </c>
      <c r="E47" t="str">
        <f t="shared" si="4"/>
        <v/>
      </c>
      <c r="F47" t="str">
        <f t="shared" si="4"/>
        <v/>
      </c>
      <c r="G47" t="str">
        <f t="shared" si="4"/>
        <v/>
      </c>
    </row>
    <row r="48" spans="1:7" x14ac:dyDescent="0.3">
      <c r="A48" s="92">
        <v>44243</v>
      </c>
      <c r="B48" s="5">
        <v>6718</v>
      </c>
      <c r="C48" s="93">
        <f t="shared" si="0"/>
        <v>0.76600000000000001</v>
      </c>
      <c r="D48" t="str">
        <f t="shared" si="1"/>
        <v/>
      </c>
      <c r="E48" t="str">
        <f t="shared" si="4"/>
        <v/>
      </c>
      <c r="F48" t="str">
        <f t="shared" si="4"/>
        <v/>
      </c>
      <c r="G48">
        <f t="shared" si="4"/>
        <v>6718</v>
      </c>
    </row>
    <row r="49" spans="1:7" x14ac:dyDescent="0.3">
      <c r="A49" s="92">
        <v>44244</v>
      </c>
      <c r="B49" s="5">
        <v>9689</v>
      </c>
      <c r="C49" s="93">
        <f t="shared" si="0"/>
        <v>0.96599999999999997</v>
      </c>
      <c r="D49" t="str">
        <f t="shared" si="1"/>
        <v/>
      </c>
      <c r="E49" t="str">
        <f t="shared" si="4"/>
        <v/>
      </c>
      <c r="F49" t="str">
        <f t="shared" si="4"/>
        <v/>
      </c>
      <c r="G49">
        <f t="shared" si="4"/>
        <v>9689</v>
      </c>
    </row>
    <row r="50" spans="1:7" x14ac:dyDescent="0.3">
      <c r="A50" s="92">
        <v>44245</v>
      </c>
      <c r="B50" s="5">
        <v>3793</v>
      </c>
      <c r="C50" s="93">
        <f t="shared" si="0"/>
        <v>0.33300000000000002</v>
      </c>
      <c r="D50" t="str">
        <f t="shared" si="1"/>
        <v/>
      </c>
      <c r="E50">
        <f t="shared" si="4"/>
        <v>3793</v>
      </c>
      <c r="F50" t="str">
        <f t="shared" si="4"/>
        <v/>
      </c>
      <c r="G50" t="str">
        <f t="shared" si="4"/>
        <v/>
      </c>
    </row>
    <row r="51" spans="1:7" x14ac:dyDescent="0.3">
      <c r="A51" s="92">
        <v>44246</v>
      </c>
      <c r="B51" s="5">
        <v>9730</v>
      </c>
      <c r="C51" s="93">
        <f t="shared" si="0"/>
        <v>0.98299999999999998</v>
      </c>
      <c r="D51" t="str">
        <f t="shared" si="1"/>
        <v/>
      </c>
      <c r="E51" t="str">
        <f t="shared" ref="E51:G60" si="5">IF(AND($C51&lt;=E$1,$C51&gt;D$1),$B51,"")</f>
        <v/>
      </c>
      <c r="F51" t="str">
        <f t="shared" si="5"/>
        <v/>
      </c>
      <c r="G51">
        <f t="shared" si="5"/>
        <v>9730</v>
      </c>
    </row>
    <row r="52" spans="1:7" x14ac:dyDescent="0.3">
      <c r="A52" s="92">
        <v>44247</v>
      </c>
      <c r="B52" s="5">
        <v>3144</v>
      </c>
      <c r="C52" s="93">
        <f t="shared" si="0"/>
        <v>0.25</v>
      </c>
      <c r="D52">
        <f t="shared" si="1"/>
        <v>3144</v>
      </c>
      <c r="E52" t="str">
        <f t="shared" si="5"/>
        <v/>
      </c>
      <c r="F52" t="str">
        <f t="shared" si="5"/>
        <v/>
      </c>
      <c r="G52" t="str">
        <f t="shared" si="5"/>
        <v/>
      </c>
    </row>
    <row r="53" spans="1:7" x14ac:dyDescent="0.3">
      <c r="A53" s="92">
        <v>44248</v>
      </c>
      <c r="B53" s="5">
        <v>5449</v>
      </c>
      <c r="C53" s="93">
        <f t="shared" si="0"/>
        <v>0.55000000000000004</v>
      </c>
      <c r="D53" t="str">
        <f t="shared" si="1"/>
        <v/>
      </c>
      <c r="E53" t="str">
        <f t="shared" si="5"/>
        <v/>
      </c>
      <c r="F53">
        <f t="shared" si="5"/>
        <v>5449</v>
      </c>
      <c r="G53" t="str">
        <f t="shared" si="5"/>
        <v/>
      </c>
    </row>
    <row r="54" spans="1:7" x14ac:dyDescent="0.3">
      <c r="A54" s="92">
        <v>44249</v>
      </c>
      <c r="B54" s="5">
        <v>4888</v>
      </c>
      <c r="C54" s="93">
        <f t="shared" si="0"/>
        <v>0.46600000000000003</v>
      </c>
      <c r="D54" t="str">
        <f t="shared" si="1"/>
        <v/>
      </c>
      <c r="E54">
        <f t="shared" si="5"/>
        <v>4888</v>
      </c>
      <c r="F54" t="str">
        <f t="shared" si="5"/>
        <v/>
      </c>
      <c r="G54" t="str">
        <f t="shared" si="5"/>
        <v/>
      </c>
    </row>
    <row r="55" spans="1:7" x14ac:dyDescent="0.3">
      <c r="A55" s="92">
        <v>44250</v>
      </c>
      <c r="B55" s="5">
        <v>3532</v>
      </c>
      <c r="C55" s="93">
        <f t="shared" si="0"/>
        <v>0.316</v>
      </c>
      <c r="D55" t="str">
        <f t="shared" si="1"/>
        <v/>
      </c>
      <c r="E55">
        <f t="shared" si="5"/>
        <v>3532</v>
      </c>
      <c r="F55" t="str">
        <f t="shared" si="5"/>
        <v/>
      </c>
      <c r="G55" t="str">
        <f t="shared" si="5"/>
        <v/>
      </c>
    </row>
    <row r="56" spans="1:7" x14ac:dyDescent="0.3">
      <c r="A56" s="92">
        <v>44251</v>
      </c>
      <c r="B56" s="5">
        <v>9558</v>
      </c>
      <c r="C56" s="93">
        <f t="shared" si="0"/>
        <v>0.95</v>
      </c>
      <c r="D56" t="str">
        <f t="shared" si="1"/>
        <v/>
      </c>
      <c r="E56" t="str">
        <f t="shared" si="5"/>
        <v/>
      </c>
      <c r="F56" t="str">
        <f t="shared" si="5"/>
        <v/>
      </c>
      <c r="G56">
        <f t="shared" si="5"/>
        <v>9558</v>
      </c>
    </row>
    <row r="57" spans="1:7" x14ac:dyDescent="0.3">
      <c r="A57" s="92">
        <v>44252</v>
      </c>
      <c r="B57" s="5">
        <v>6948</v>
      </c>
      <c r="C57" s="93">
        <f t="shared" si="0"/>
        <v>0.78300000000000003</v>
      </c>
      <c r="D57" t="str">
        <f t="shared" si="1"/>
        <v/>
      </c>
      <c r="E57" t="str">
        <f t="shared" si="5"/>
        <v/>
      </c>
      <c r="F57" t="str">
        <f t="shared" si="5"/>
        <v/>
      </c>
      <c r="G57">
        <f t="shared" si="5"/>
        <v>6948</v>
      </c>
    </row>
    <row r="58" spans="1:7" x14ac:dyDescent="0.3">
      <c r="A58" s="92">
        <v>44253</v>
      </c>
      <c r="B58" s="5">
        <v>5899</v>
      </c>
      <c r="C58" s="93">
        <f t="shared" si="0"/>
        <v>0.63300000000000001</v>
      </c>
      <c r="D58" t="str">
        <f t="shared" si="1"/>
        <v/>
      </c>
      <c r="E58" t="str">
        <f t="shared" si="5"/>
        <v/>
      </c>
      <c r="F58">
        <f t="shared" si="5"/>
        <v>5899</v>
      </c>
      <c r="G58" t="str">
        <f t="shared" si="5"/>
        <v/>
      </c>
    </row>
    <row r="59" spans="1:7" x14ac:dyDescent="0.3">
      <c r="A59" s="92">
        <v>44254</v>
      </c>
      <c r="B59" s="5">
        <v>3127</v>
      </c>
      <c r="C59" s="93">
        <f t="shared" si="0"/>
        <v>0.23300000000000001</v>
      </c>
      <c r="D59">
        <f t="shared" si="1"/>
        <v>3127</v>
      </c>
      <c r="E59" t="str">
        <f t="shared" si="5"/>
        <v/>
      </c>
      <c r="F59" t="str">
        <f t="shared" si="5"/>
        <v/>
      </c>
      <c r="G59" t="str">
        <f t="shared" si="5"/>
        <v/>
      </c>
    </row>
    <row r="60" spans="1:7" x14ac:dyDescent="0.3">
      <c r="A60" s="92">
        <v>44255</v>
      </c>
      <c r="B60" s="5">
        <v>4112</v>
      </c>
      <c r="C60" s="93">
        <f t="shared" si="0"/>
        <v>0.36599999999999999</v>
      </c>
      <c r="D60" t="str">
        <f t="shared" si="1"/>
        <v/>
      </c>
      <c r="E60">
        <f t="shared" si="5"/>
        <v>4112</v>
      </c>
      <c r="F60" t="str">
        <f t="shared" si="5"/>
        <v/>
      </c>
      <c r="G60" t="str">
        <f t="shared" si="5"/>
        <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EEB71-A5D6-4C7D-B5FF-05151C8FF86C}">
  <sheetPr>
    <tabColor theme="9" tint="0.39997558519241921"/>
  </sheetPr>
  <dimension ref="B2:N32"/>
  <sheetViews>
    <sheetView showGridLines="0" workbookViewId="0">
      <selection activeCell="C4" sqref="C4"/>
    </sheetView>
  </sheetViews>
  <sheetFormatPr defaultRowHeight="14.4" x14ac:dyDescent="0.3"/>
  <cols>
    <col min="2" max="2" width="16.109375" bestFit="1" customWidth="1"/>
    <col min="3" max="14" width="12.44140625" customWidth="1"/>
  </cols>
  <sheetData>
    <row r="2" spans="2:3" x14ac:dyDescent="0.3">
      <c r="B2" s="94" t="s">
        <v>1287</v>
      </c>
      <c r="C2" s="95" t="s">
        <v>24</v>
      </c>
    </row>
    <row r="17" spans="2:14" x14ac:dyDescent="0.3">
      <c r="B17" s="7"/>
      <c r="C17" s="111" t="s">
        <v>20</v>
      </c>
      <c r="D17" s="111"/>
      <c r="E17" s="111"/>
      <c r="F17" s="111"/>
      <c r="G17" s="111"/>
      <c r="H17" s="111"/>
      <c r="I17" s="111"/>
      <c r="J17" s="111"/>
      <c r="K17" s="111"/>
      <c r="L17" s="111"/>
      <c r="M17" s="111"/>
      <c r="N17" s="111"/>
    </row>
    <row r="18" spans="2:14" x14ac:dyDescent="0.3">
      <c r="B18" s="8" t="s">
        <v>21</v>
      </c>
      <c r="C18" s="9" t="s">
        <v>8</v>
      </c>
      <c r="D18" s="9" t="s">
        <v>9</v>
      </c>
      <c r="E18" s="9" t="s">
        <v>10</v>
      </c>
      <c r="F18" s="9" t="s">
        <v>11</v>
      </c>
      <c r="G18" s="9" t="s">
        <v>12</v>
      </c>
      <c r="H18" s="9" t="s">
        <v>13</v>
      </c>
      <c r="I18" s="9" t="s">
        <v>14</v>
      </c>
      <c r="J18" s="9" t="s">
        <v>15</v>
      </c>
      <c r="K18" s="9" t="s">
        <v>16</v>
      </c>
      <c r="L18" s="9" t="s">
        <v>17</v>
      </c>
      <c r="M18" s="9" t="s">
        <v>18</v>
      </c>
      <c r="N18" s="9" t="s">
        <v>19</v>
      </c>
    </row>
    <row r="19" spans="2:14" x14ac:dyDescent="0.3">
      <c r="B19" s="2" t="s">
        <v>23</v>
      </c>
      <c r="C19" s="11">
        <v>25203</v>
      </c>
      <c r="D19" s="11">
        <v>32210</v>
      </c>
      <c r="E19" s="11">
        <v>31847</v>
      </c>
      <c r="F19" s="11">
        <v>33827</v>
      </c>
      <c r="G19" s="11">
        <v>35049</v>
      </c>
      <c r="H19" s="11">
        <v>48724</v>
      </c>
      <c r="I19" s="11">
        <v>35414</v>
      </c>
      <c r="J19" s="11">
        <v>32736</v>
      </c>
      <c r="K19" s="11">
        <v>34986</v>
      </c>
      <c r="L19" s="11">
        <v>43303</v>
      </c>
      <c r="M19" s="11">
        <v>36654</v>
      </c>
      <c r="N19" s="11">
        <v>36165</v>
      </c>
    </row>
    <row r="20" spans="2:14" x14ac:dyDescent="0.3">
      <c r="B20" s="2" t="s">
        <v>24</v>
      </c>
      <c r="C20" s="11">
        <v>27457</v>
      </c>
      <c r="D20" s="11">
        <v>30239</v>
      </c>
      <c r="E20" s="11">
        <v>32951</v>
      </c>
      <c r="F20" s="11">
        <v>17804</v>
      </c>
      <c r="G20" s="11">
        <v>31258</v>
      </c>
      <c r="H20" s="11">
        <v>18622</v>
      </c>
      <c r="I20" s="11">
        <v>22917</v>
      </c>
      <c r="J20" s="11">
        <v>21305</v>
      </c>
      <c r="K20" s="11">
        <v>34875</v>
      </c>
      <c r="L20" s="11">
        <v>20981</v>
      </c>
      <c r="M20" s="11">
        <v>28188</v>
      </c>
      <c r="N20" s="11">
        <v>17123</v>
      </c>
    </row>
    <row r="21" spans="2:14" x14ac:dyDescent="0.3">
      <c r="B21" s="2" t="s">
        <v>25</v>
      </c>
      <c r="C21" s="11">
        <v>10859</v>
      </c>
      <c r="D21" s="11">
        <v>11093</v>
      </c>
      <c r="E21" s="11">
        <v>13553</v>
      </c>
      <c r="F21" s="11">
        <v>12681</v>
      </c>
      <c r="G21" s="11">
        <v>7011</v>
      </c>
      <c r="H21" s="11">
        <v>11129</v>
      </c>
      <c r="I21" s="11">
        <v>9535</v>
      </c>
      <c r="J21" s="11">
        <v>11257</v>
      </c>
      <c r="K21" s="11">
        <v>8725</v>
      </c>
      <c r="L21" s="11">
        <v>8105</v>
      </c>
      <c r="M21" s="11">
        <v>9131</v>
      </c>
      <c r="N21" s="11">
        <v>5353</v>
      </c>
    </row>
    <row r="22" spans="2:14" x14ac:dyDescent="0.3">
      <c r="B22" s="2" t="s">
        <v>26</v>
      </c>
      <c r="C22" s="11">
        <v>29215</v>
      </c>
      <c r="D22" s="11">
        <v>28526</v>
      </c>
      <c r="E22" s="11">
        <v>28112</v>
      </c>
      <c r="F22" s="11">
        <v>29801</v>
      </c>
      <c r="G22" s="11">
        <v>29051</v>
      </c>
      <c r="H22" s="11">
        <v>27526</v>
      </c>
      <c r="I22" s="11">
        <v>29185</v>
      </c>
      <c r="J22" s="11">
        <v>29466</v>
      </c>
      <c r="K22" s="11">
        <v>29190</v>
      </c>
      <c r="L22" s="11">
        <v>27572</v>
      </c>
      <c r="M22" s="11">
        <v>27937</v>
      </c>
      <c r="N22" s="11">
        <v>26249</v>
      </c>
    </row>
    <row r="23" spans="2:14" x14ac:dyDescent="0.3">
      <c r="B23" s="7"/>
      <c r="C23" s="17"/>
      <c r="D23" s="17"/>
      <c r="E23" s="17"/>
      <c r="F23" s="17"/>
    </row>
    <row r="24" spans="2:14" x14ac:dyDescent="0.3">
      <c r="B24" s="2"/>
      <c r="C24" s="11"/>
      <c r="D24" s="11"/>
      <c r="E24" s="11"/>
      <c r="F24" s="11"/>
      <c r="G24" s="11"/>
      <c r="H24" s="11"/>
      <c r="I24" s="11"/>
      <c r="J24" s="11"/>
      <c r="K24" s="11"/>
      <c r="L24" s="11"/>
      <c r="M24" s="11"/>
      <c r="N24" s="11"/>
    </row>
    <row r="25" spans="2:14" x14ac:dyDescent="0.3">
      <c r="B25" s="2" t="s">
        <v>1279</v>
      </c>
      <c r="C25" s="11" t="str">
        <f>IF($C$2=$B$19,C$19,"")</f>
        <v/>
      </c>
      <c r="D25" s="11" t="str">
        <f t="shared" ref="D25:N25" si="0">IF($C$2=$B$19,D$19,"")</f>
        <v/>
      </c>
      <c r="E25" s="11" t="str">
        <f t="shared" si="0"/>
        <v/>
      </c>
      <c r="F25" s="11" t="str">
        <f t="shared" si="0"/>
        <v/>
      </c>
      <c r="G25" s="11" t="str">
        <f t="shared" si="0"/>
        <v/>
      </c>
      <c r="H25" s="11" t="str">
        <f t="shared" si="0"/>
        <v/>
      </c>
      <c r="I25" s="11" t="str">
        <f t="shared" si="0"/>
        <v/>
      </c>
      <c r="J25" s="11" t="str">
        <f t="shared" si="0"/>
        <v/>
      </c>
      <c r="K25" s="11" t="str">
        <f t="shared" si="0"/>
        <v/>
      </c>
      <c r="L25" s="11" t="str">
        <f t="shared" si="0"/>
        <v/>
      </c>
      <c r="M25" s="11" t="str">
        <f t="shared" si="0"/>
        <v/>
      </c>
      <c r="N25" s="11" t="str">
        <f t="shared" si="0"/>
        <v/>
      </c>
    </row>
    <row r="26" spans="2:14" x14ac:dyDescent="0.3">
      <c r="B26" s="2" t="s">
        <v>1280</v>
      </c>
      <c r="C26" s="11">
        <f>IF($C$2&lt;&gt;$B$19,C$19,"")</f>
        <v>25203</v>
      </c>
      <c r="D26" s="11">
        <f t="shared" ref="D26:N26" si="1">IF($C$2&lt;&gt;$B$19,D$19,"")</f>
        <v>32210</v>
      </c>
      <c r="E26" s="11">
        <f t="shared" si="1"/>
        <v>31847</v>
      </c>
      <c r="F26" s="11">
        <f t="shared" si="1"/>
        <v>33827</v>
      </c>
      <c r="G26" s="11">
        <f t="shared" si="1"/>
        <v>35049</v>
      </c>
      <c r="H26" s="11">
        <f t="shared" si="1"/>
        <v>48724</v>
      </c>
      <c r="I26" s="11">
        <f t="shared" si="1"/>
        <v>35414</v>
      </c>
      <c r="J26" s="11">
        <f t="shared" si="1"/>
        <v>32736</v>
      </c>
      <c r="K26" s="11">
        <f t="shared" si="1"/>
        <v>34986</v>
      </c>
      <c r="L26" s="11">
        <f t="shared" si="1"/>
        <v>43303</v>
      </c>
      <c r="M26" s="11">
        <f t="shared" si="1"/>
        <v>36654</v>
      </c>
      <c r="N26" s="11">
        <f t="shared" si="1"/>
        <v>36165</v>
      </c>
    </row>
    <row r="27" spans="2:14" x14ac:dyDescent="0.3">
      <c r="B27" s="2" t="s">
        <v>1281</v>
      </c>
      <c r="C27" s="11">
        <f>IF($C$2=$B$20,C$20,"")</f>
        <v>27457</v>
      </c>
      <c r="D27" s="11">
        <f t="shared" ref="D27:N27" si="2">IF($C$2=$B$20,D$20,"")</f>
        <v>30239</v>
      </c>
      <c r="E27" s="11">
        <f t="shared" si="2"/>
        <v>32951</v>
      </c>
      <c r="F27" s="11">
        <f t="shared" si="2"/>
        <v>17804</v>
      </c>
      <c r="G27" s="11">
        <f t="shared" si="2"/>
        <v>31258</v>
      </c>
      <c r="H27" s="11">
        <f t="shared" si="2"/>
        <v>18622</v>
      </c>
      <c r="I27" s="11">
        <f t="shared" si="2"/>
        <v>22917</v>
      </c>
      <c r="J27" s="11">
        <f t="shared" si="2"/>
        <v>21305</v>
      </c>
      <c r="K27" s="11">
        <f t="shared" si="2"/>
        <v>34875</v>
      </c>
      <c r="L27" s="11">
        <f t="shared" si="2"/>
        <v>20981</v>
      </c>
      <c r="M27" s="11">
        <f t="shared" si="2"/>
        <v>28188</v>
      </c>
      <c r="N27" s="11">
        <f t="shared" si="2"/>
        <v>17123</v>
      </c>
    </row>
    <row r="28" spans="2:14" x14ac:dyDescent="0.3">
      <c r="B28" s="2" t="s">
        <v>1282</v>
      </c>
      <c r="C28" s="11" t="str">
        <f>IF($C$2&lt;&gt;$B$20,C$20,"")</f>
        <v/>
      </c>
      <c r="D28" s="11" t="str">
        <f t="shared" ref="D28:N28" si="3">IF($C$2&lt;&gt;$B$20,D$20,"")</f>
        <v/>
      </c>
      <c r="E28" s="11" t="str">
        <f t="shared" si="3"/>
        <v/>
      </c>
      <c r="F28" s="11" t="str">
        <f t="shared" si="3"/>
        <v/>
      </c>
      <c r="G28" s="11" t="str">
        <f t="shared" si="3"/>
        <v/>
      </c>
      <c r="H28" s="11" t="str">
        <f t="shared" si="3"/>
        <v/>
      </c>
      <c r="I28" s="11" t="str">
        <f t="shared" si="3"/>
        <v/>
      </c>
      <c r="J28" s="11" t="str">
        <f t="shared" si="3"/>
        <v/>
      </c>
      <c r="K28" s="11" t="str">
        <f t="shared" si="3"/>
        <v/>
      </c>
      <c r="L28" s="11" t="str">
        <f t="shared" si="3"/>
        <v/>
      </c>
      <c r="M28" s="11" t="str">
        <f t="shared" si="3"/>
        <v/>
      </c>
      <c r="N28" s="11" t="str">
        <f t="shared" si="3"/>
        <v/>
      </c>
    </row>
    <row r="29" spans="2:14" x14ac:dyDescent="0.3">
      <c r="B29" s="2" t="s">
        <v>1283</v>
      </c>
      <c r="C29" s="11" t="str">
        <f>IF($C$2=$B$21,C$21,"")</f>
        <v/>
      </c>
      <c r="D29" s="11" t="str">
        <f t="shared" ref="D29:N29" si="4">IF($C$2=$B$21,D$21,"")</f>
        <v/>
      </c>
      <c r="E29" s="11" t="str">
        <f t="shared" si="4"/>
        <v/>
      </c>
      <c r="F29" s="11" t="str">
        <f t="shared" si="4"/>
        <v/>
      </c>
      <c r="G29" s="11" t="str">
        <f t="shared" si="4"/>
        <v/>
      </c>
      <c r="H29" s="11" t="str">
        <f t="shared" si="4"/>
        <v/>
      </c>
      <c r="I29" s="11" t="str">
        <f t="shared" si="4"/>
        <v/>
      </c>
      <c r="J29" s="11" t="str">
        <f t="shared" si="4"/>
        <v/>
      </c>
      <c r="K29" s="11" t="str">
        <f t="shared" si="4"/>
        <v/>
      </c>
      <c r="L29" s="11" t="str">
        <f t="shared" si="4"/>
        <v/>
      </c>
      <c r="M29" s="11" t="str">
        <f t="shared" si="4"/>
        <v/>
      </c>
      <c r="N29" s="11" t="str">
        <f t="shared" si="4"/>
        <v/>
      </c>
    </row>
    <row r="30" spans="2:14" x14ac:dyDescent="0.3">
      <c r="B30" s="2" t="s">
        <v>1284</v>
      </c>
      <c r="C30" s="11">
        <f>IF($C$2&lt;&gt;$B$21,C$21,"")</f>
        <v>10859</v>
      </c>
      <c r="D30" s="11">
        <f t="shared" ref="D30:N30" si="5">IF($C$2&lt;&gt;$B$21,D$21,"")</f>
        <v>11093</v>
      </c>
      <c r="E30" s="11">
        <f t="shared" si="5"/>
        <v>13553</v>
      </c>
      <c r="F30" s="11">
        <f t="shared" si="5"/>
        <v>12681</v>
      </c>
      <c r="G30" s="11">
        <f t="shared" si="5"/>
        <v>7011</v>
      </c>
      <c r="H30" s="11">
        <f t="shared" si="5"/>
        <v>11129</v>
      </c>
      <c r="I30" s="11">
        <f t="shared" si="5"/>
        <v>9535</v>
      </c>
      <c r="J30" s="11">
        <f t="shared" si="5"/>
        <v>11257</v>
      </c>
      <c r="K30" s="11">
        <f t="shared" si="5"/>
        <v>8725</v>
      </c>
      <c r="L30" s="11">
        <f t="shared" si="5"/>
        <v>8105</v>
      </c>
      <c r="M30" s="11">
        <f t="shared" si="5"/>
        <v>9131</v>
      </c>
      <c r="N30" s="11">
        <f t="shared" si="5"/>
        <v>5353</v>
      </c>
    </row>
    <row r="31" spans="2:14" x14ac:dyDescent="0.3">
      <c r="B31" s="2" t="s">
        <v>1285</v>
      </c>
      <c r="C31" s="11" t="str">
        <f>IF($C$2=$B$22,C$22,"")</f>
        <v/>
      </c>
      <c r="D31" s="11" t="str">
        <f t="shared" ref="D31:N31" si="6">IF($C$2=$B$22,D$22,"")</f>
        <v/>
      </c>
      <c r="E31" s="11" t="str">
        <f t="shared" si="6"/>
        <v/>
      </c>
      <c r="F31" s="11" t="str">
        <f t="shared" si="6"/>
        <v/>
      </c>
      <c r="G31" s="11" t="str">
        <f t="shared" si="6"/>
        <v/>
      </c>
      <c r="H31" s="11" t="str">
        <f t="shared" si="6"/>
        <v/>
      </c>
      <c r="I31" s="11" t="str">
        <f t="shared" si="6"/>
        <v/>
      </c>
      <c r="J31" s="11" t="str">
        <f t="shared" si="6"/>
        <v/>
      </c>
      <c r="K31" s="11" t="str">
        <f t="shared" si="6"/>
        <v/>
      </c>
      <c r="L31" s="11" t="str">
        <f t="shared" si="6"/>
        <v/>
      </c>
      <c r="M31" s="11" t="str">
        <f t="shared" si="6"/>
        <v/>
      </c>
      <c r="N31" s="11" t="str">
        <f t="shared" si="6"/>
        <v/>
      </c>
    </row>
    <row r="32" spans="2:14" x14ac:dyDescent="0.3">
      <c r="B32" s="2" t="s">
        <v>1286</v>
      </c>
      <c r="C32" s="11">
        <f>IF($C$2&lt;&gt;$B$22,C$22,"")</f>
        <v>29215</v>
      </c>
      <c r="D32" s="11">
        <f t="shared" ref="D32:N32" si="7">IF($C$2&lt;&gt;$B$22,D$22,"")</f>
        <v>28526</v>
      </c>
      <c r="E32" s="11">
        <f t="shared" si="7"/>
        <v>28112</v>
      </c>
      <c r="F32" s="11">
        <f t="shared" si="7"/>
        <v>29801</v>
      </c>
      <c r="G32" s="11">
        <f t="shared" si="7"/>
        <v>29051</v>
      </c>
      <c r="H32" s="11">
        <f t="shared" si="7"/>
        <v>27526</v>
      </c>
      <c r="I32" s="11">
        <f t="shared" si="7"/>
        <v>29185</v>
      </c>
      <c r="J32" s="11">
        <f t="shared" si="7"/>
        <v>29466</v>
      </c>
      <c r="K32" s="11">
        <f t="shared" si="7"/>
        <v>29190</v>
      </c>
      <c r="L32" s="11">
        <f t="shared" si="7"/>
        <v>27572</v>
      </c>
      <c r="M32" s="11">
        <f t="shared" si="7"/>
        <v>27937</v>
      </c>
      <c r="N32" s="11">
        <f t="shared" si="7"/>
        <v>26249</v>
      </c>
    </row>
  </sheetData>
  <mergeCells count="1">
    <mergeCell ref="C17:N17"/>
  </mergeCells>
  <dataValidations disablePrompts="1" count="1">
    <dataValidation type="list" allowBlank="1" showInputMessage="1" showErrorMessage="1" sqref="C2" xr:uid="{882FFFC6-52DD-4E51-B520-BC88DDE70D07}">
      <formula1>$B$19:$B$22</formula1>
    </dataValidation>
  </dataValidation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B359-8DF3-4A5E-8829-E4E1F9E1AAE3}">
  <sheetPr>
    <tabColor theme="9" tint="0.39997558519241921"/>
  </sheetPr>
  <dimension ref="A1:K25"/>
  <sheetViews>
    <sheetView showGridLines="0" zoomScale="70" zoomScaleNormal="70" workbookViewId="0">
      <selection activeCell="N19" sqref="N19"/>
    </sheetView>
  </sheetViews>
  <sheetFormatPr defaultRowHeight="14.4" x14ac:dyDescent="0.3"/>
  <cols>
    <col min="1" max="1" width="8.6640625" bestFit="1" customWidth="1"/>
    <col min="2" max="2" width="11.5546875" bestFit="1" customWidth="1"/>
    <col min="3" max="3" width="16.33203125" bestFit="1" customWidth="1"/>
    <col min="4" max="5" width="13.44140625" bestFit="1" customWidth="1"/>
    <col min="6" max="6" width="10.109375" bestFit="1" customWidth="1"/>
    <col min="7" max="7" width="16.44140625" bestFit="1" customWidth="1"/>
    <col min="8" max="8" width="12" bestFit="1" customWidth="1"/>
    <col min="9" max="9" width="13.44140625" bestFit="1" customWidth="1"/>
    <col min="10" max="10" width="14" bestFit="1" customWidth="1"/>
    <col min="11" max="11" width="12.5546875" customWidth="1"/>
  </cols>
  <sheetData>
    <row r="1" spans="1:11" ht="15.6" x14ac:dyDescent="0.3">
      <c r="A1" s="96" t="s">
        <v>0</v>
      </c>
      <c r="B1" s="96" t="s">
        <v>1269</v>
      </c>
      <c r="C1" s="96" t="s">
        <v>1288</v>
      </c>
      <c r="D1" s="96" t="s">
        <v>1289</v>
      </c>
      <c r="E1" s="96" t="s">
        <v>1290</v>
      </c>
      <c r="F1" s="97" t="s">
        <v>1291</v>
      </c>
      <c r="G1" s="96" t="s">
        <v>1292</v>
      </c>
      <c r="H1" s="96" t="s">
        <v>1293</v>
      </c>
      <c r="I1" s="96" t="s">
        <v>1294</v>
      </c>
      <c r="J1" s="96" t="s">
        <v>1295</v>
      </c>
      <c r="K1" s="96" t="s">
        <v>1296</v>
      </c>
    </row>
    <row r="2" spans="1:11" x14ac:dyDescent="0.3">
      <c r="A2" s="98">
        <v>43831</v>
      </c>
      <c r="B2" s="38">
        <v>2359</v>
      </c>
      <c r="C2" s="99">
        <f>B2</f>
        <v>2359</v>
      </c>
      <c r="D2" s="100">
        <v>150000</v>
      </c>
      <c r="E2" s="99">
        <f>D2-C2</f>
        <v>147641</v>
      </c>
      <c r="F2" s="6">
        <f>(COUNTA($A$1:$A2)-1)/COUNTA($A$2:$A$25)</f>
        <v>4.1666666666666664E-2</v>
      </c>
      <c r="G2" s="99">
        <f>D2*F2</f>
        <v>6250</v>
      </c>
      <c r="H2" s="99">
        <f>MIN(G2,C2)</f>
        <v>2359</v>
      </c>
      <c r="I2" s="99">
        <f>MAX(G2,C2)</f>
        <v>6250</v>
      </c>
      <c r="J2">
        <f>IF(G2&gt;C2,I2-H2,"")</f>
        <v>3891</v>
      </c>
      <c r="K2" t="str">
        <f>IF(G2&lt;C2,I2-H2,"")</f>
        <v/>
      </c>
    </row>
    <row r="3" spans="1:11" x14ac:dyDescent="0.3">
      <c r="A3" s="98">
        <f>EOMONTH(A2,1)</f>
        <v>43890</v>
      </c>
      <c r="B3" s="38">
        <v>3256</v>
      </c>
      <c r="C3" s="99">
        <f>B3+C2</f>
        <v>5615</v>
      </c>
      <c r="D3" s="100">
        <v>150000</v>
      </c>
      <c r="E3" s="99">
        <f t="shared" ref="E3:E25" si="0">D3-C3</f>
        <v>144385</v>
      </c>
      <c r="F3" s="6">
        <f>(COUNTA($A$1:$A3)-1)/COUNTA($A$2:$A$25)</f>
        <v>8.3333333333333329E-2</v>
      </c>
      <c r="G3" s="99">
        <f t="shared" ref="G3:G25" si="1">D3*F3</f>
        <v>12500</v>
      </c>
      <c r="H3" s="99">
        <f t="shared" ref="H3:H25" si="2">MIN(G3,C3)</f>
        <v>5615</v>
      </c>
      <c r="I3" s="99">
        <f t="shared" ref="I3:I25" si="3">MAX(G3,C3)</f>
        <v>12500</v>
      </c>
      <c r="J3">
        <f t="shared" ref="J3:J25" si="4">IF(G3&gt;C3,I3-H3,"")</f>
        <v>6885</v>
      </c>
      <c r="K3" t="str">
        <f t="shared" ref="K3:K25" si="5">IF(G3&lt;C3,I3-H3,"")</f>
        <v/>
      </c>
    </row>
    <row r="4" spans="1:11" x14ac:dyDescent="0.3">
      <c r="A4" s="98">
        <f t="shared" ref="A4:A25" si="6">EOMONTH(A3,1)</f>
        <v>43921</v>
      </c>
      <c r="B4" s="38">
        <v>3259</v>
      </c>
      <c r="C4" s="99">
        <f t="shared" ref="C4:C25" si="7">B4+C3</f>
        <v>8874</v>
      </c>
      <c r="D4" s="100">
        <v>150000</v>
      </c>
      <c r="E4" s="99">
        <f t="shared" si="0"/>
        <v>141126</v>
      </c>
      <c r="F4" s="6">
        <f>(COUNTA($A$1:$A4)-1)/COUNTA($A$2:$A$25)</f>
        <v>0.125</v>
      </c>
      <c r="G4" s="99">
        <f t="shared" si="1"/>
        <v>18750</v>
      </c>
      <c r="H4" s="99">
        <f t="shared" si="2"/>
        <v>8874</v>
      </c>
      <c r="I4" s="99">
        <f t="shared" si="3"/>
        <v>18750</v>
      </c>
      <c r="J4">
        <f t="shared" si="4"/>
        <v>9876</v>
      </c>
      <c r="K4" t="str">
        <f t="shared" si="5"/>
        <v/>
      </c>
    </row>
    <row r="5" spans="1:11" x14ac:dyDescent="0.3">
      <c r="A5" s="98">
        <f t="shared" si="6"/>
        <v>43951</v>
      </c>
      <c r="B5" s="38">
        <v>4698</v>
      </c>
      <c r="C5" s="99">
        <f t="shared" si="7"/>
        <v>13572</v>
      </c>
      <c r="D5" s="100">
        <v>150000</v>
      </c>
      <c r="E5" s="99">
        <f t="shared" si="0"/>
        <v>136428</v>
      </c>
      <c r="F5" s="6">
        <f>(COUNTA($A$1:$A5)-1)/COUNTA($A$2:$A$25)</f>
        <v>0.16666666666666666</v>
      </c>
      <c r="G5" s="99">
        <f t="shared" si="1"/>
        <v>25000</v>
      </c>
      <c r="H5" s="99">
        <f t="shared" si="2"/>
        <v>13572</v>
      </c>
      <c r="I5" s="99">
        <f t="shared" si="3"/>
        <v>25000</v>
      </c>
      <c r="J5">
        <f t="shared" si="4"/>
        <v>11428</v>
      </c>
      <c r="K5" t="str">
        <f t="shared" si="5"/>
        <v/>
      </c>
    </row>
    <row r="6" spans="1:11" x14ac:dyDescent="0.3">
      <c r="A6" s="98">
        <f t="shared" si="6"/>
        <v>43982</v>
      </c>
      <c r="B6" s="38">
        <v>7256</v>
      </c>
      <c r="C6" s="99">
        <f t="shared" si="7"/>
        <v>20828</v>
      </c>
      <c r="D6" s="100">
        <v>150000</v>
      </c>
      <c r="E6" s="99">
        <f t="shared" si="0"/>
        <v>129172</v>
      </c>
      <c r="F6" s="6">
        <f>(COUNTA($A$1:$A6)-1)/COUNTA($A$2:$A$25)</f>
        <v>0.20833333333333334</v>
      </c>
      <c r="G6" s="99">
        <f t="shared" si="1"/>
        <v>31250</v>
      </c>
      <c r="H6" s="99">
        <f t="shared" si="2"/>
        <v>20828</v>
      </c>
      <c r="I6" s="99">
        <f t="shared" si="3"/>
        <v>31250</v>
      </c>
      <c r="J6">
        <f t="shared" si="4"/>
        <v>10422</v>
      </c>
      <c r="K6" t="str">
        <f t="shared" si="5"/>
        <v/>
      </c>
    </row>
    <row r="7" spans="1:11" x14ac:dyDescent="0.3">
      <c r="A7" s="98">
        <f t="shared" si="6"/>
        <v>44012</v>
      </c>
      <c r="B7" s="38">
        <v>7659</v>
      </c>
      <c r="C7" s="99">
        <f t="shared" si="7"/>
        <v>28487</v>
      </c>
      <c r="D7" s="100">
        <v>150000</v>
      </c>
      <c r="E7" s="99">
        <f t="shared" si="0"/>
        <v>121513</v>
      </c>
      <c r="F7" s="6">
        <f>(COUNTA($A$1:$A7)-1)/COUNTA($A$2:$A$25)</f>
        <v>0.25</v>
      </c>
      <c r="G7" s="99">
        <f t="shared" si="1"/>
        <v>37500</v>
      </c>
      <c r="H7" s="99">
        <f t="shared" si="2"/>
        <v>28487</v>
      </c>
      <c r="I7" s="99">
        <f t="shared" si="3"/>
        <v>37500</v>
      </c>
      <c r="J7">
        <f t="shared" si="4"/>
        <v>9013</v>
      </c>
      <c r="K7" t="str">
        <f t="shared" si="5"/>
        <v/>
      </c>
    </row>
    <row r="8" spans="1:11" x14ac:dyDescent="0.3">
      <c r="A8" s="98">
        <f t="shared" si="6"/>
        <v>44043</v>
      </c>
      <c r="B8" s="38">
        <v>9321</v>
      </c>
      <c r="C8" s="99">
        <f t="shared" si="7"/>
        <v>37808</v>
      </c>
      <c r="D8" s="100">
        <v>150000</v>
      </c>
      <c r="E8" s="99">
        <f t="shared" si="0"/>
        <v>112192</v>
      </c>
      <c r="F8" s="6">
        <f>(COUNTA($A$1:$A8)-1)/COUNTA($A$2:$A$25)</f>
        <v>0.29166666666666669</v>
      </c>
      <c r="G8" s="99">
        <f t="shared" si="1"/>
        <v>43750</v>
      </c>
      <c r="H8" s="99">
        <f t="shared" si="2"/>
        <v>37808</v>
      </c>
      <c r="I8" s="99">
        <f t="shared" si="3"/>
        <v>43750</v>
      </c>
      <c r="J8">
        <f t="shared" si="4"/>
        <v>5942</v>
      </c>
      <c r="K8" t="str">
        <f t="shared" si="5"/>
        <v/>
      </c>
    </row>
    <row r="9" spans="1:11" x14ac:dyDescent="0.3">
      <c r="A9" s="98">
        <f t="shared" si="6"/>
        <v>44074</v>
      </c>
      <c r="B9" s="38">
        <v>9254</v>
      </c>
      <c r="C9" s="99">
        <f t="shared" si="7"/>
        <v>47062</v>
      </c>
      <c r="D9" s="100">
        <v>150000</v>
      </c>
      <c r="E9" s="99">
        <f t="shared" si="0"/>
        <v>102938</v>
      </c>
      <c r="F9" s="6">
        <f>(COUNTA($A$1:$A9)-1)/COUNTA($A$2:$A$25)</f>
        <v>0.33333333333333331</v>
      </c>
      <c r="G9" s="99">
        <f t="shared" si="1"/>
        <v>50000</v>
      </c>
      <c r="H9" s="99">
        <f t="shared" si="2"/>
        <v>47062</v>
      </c>
      <c r="I9" s="99">
        <f t="shared" si="3"/>
        <v>50000</v>
      </c>
      <c r="J9">
        <f t="shared" si="4"/>
        <v>2938</v>
      </c>
      <c r="K9" t="str">
        <f t="shared" si="5"/>
        <v/>
      </c>
    </row>
    <row r="10" spans="1:11" x14ac:dyDescent="0.3">
      <c r="A10" s="98">
        <f t="shared" si="6"/>
        <v>44104</v>
      </c>
      <c r="B10" s="38">
        <v>10024</v>
      </c>
      <c r="C10" s="99">
        <f t="shared" si="7"/>
        <v>57086</v>
      </c>
      <c r="D10" s="100">
        <v>150000</v>
      </c>
      <c r="E10" s="99">
        <f t="shared" si="0"/>
        <v>92914</v>
      </c>
      <c r="F10" s="6">
        <f>(COUNTA($A$1:$A10)-1)/COUNTA($A$2:$A$25)</f>
        <v>0.375</v>
      </c>
      <c r="G10" s="99">
        <f t="shared" si="1"/>
        <v>56250</v>
      </c>
      <c r="H10" s="99">
        <f t="shared" si="2"/>
        <v>56250</v>
      </c>
      <c r="I10" s="99">
        <f t="shared" si="3"/>
        <v>57086</v>
      </c>
      <c r="J10" t="str">
        <f t="shared" si="4"/>
        <v/>
      </c>
      <c r="K10">
        <f t="shared" si="5"/>
        <v>836</v>
      </c>
    </row>
    <row r="11" spans="1:11" x14ac:dyDescent="0.3">
      <c r="A11" s="98">
        <f t="shared" si="6"/>
        <v>44135</v>
      </c>
      <c r="B11" s="38">
        <v>9256</v>
      </c>
      <c r="C11" s="99">
        <f t="shared" si="7"/>
        <v>66342</v>
      </c>
      <c r="D11" s="100">
        <v>150000</v>
      </c>
      <c r="E11" s="99">
        <f t="shared" si="0"/>
        <v>83658</v>
      </c>
      <c r="F11" s="6">
        <f>(COUNTA($A$1:$A11)-1)/COUNTA($A$2:$A$25)</f>
        <v>0.41666666666666669</v>
      </c>
      <c r="G11" s="99">
        <f t="shared" si="1"/>
        <v>62500</v>
      </c>
      <c r="H11" s="99">
        <f t="shared" si="2"/>
        <v>62500</v>
      </c>
      <c r="I11" s="99">
        <f t="shared" si="3"/>
        <v>66342</v>
      </c>
      <c r="J11" t="str">
        <f t="shared" si="4"/>
        <v/>
      </c>
      <c r="K11">
        <f t="shared" si="5"/>
        <v>3842</v>
      </c>
    </row>
    <row r="12" spans="1:11" x14ac:dyDescent="0.3">
      <c r="A12" s="98">
        <f t="shared" si="6"/>
        <v>44165</v>
      </c>
      <c r="B12" s="38">
        <v>8789</v>
      </c>
      <c r="C12" s="99">
        <f t="shared" si="7"/>
        <v>75131</v>
      </c>
      <c r="D12" s="100">
        <v>150000</v>
      </c>
      <c r="E12" s="99">
        <f t="shared" si="0"/>
        <v>74869</v>
      </c>
      <c r="F12" s="6">
        <f>(COUNTA($A$1:$A12)-1)/COUNTA($A$2:$A$25)</f>
        <v>0.45833333333333331</v>
      </c>
      <c r="G12" s="99">
        <f t="shared" si="1"/>
        <v>68750</v>
      </c>
      <c r="H12" s="99">
        <f t="shared" si="2"/>
        <v>68750</v>
      </c>
      <c r="I12" s="99">
        <f t="shared" si="3"/>
        <v>75131</v>
      </c>
      <c r="J12" t="str">
        <f t="shared" si="4"/>
        <v/>
      </c>
      <c r="K12">
        <f t="shared" si="5"/>
        <v>6381</v>
      </c>
    </row>
    <row r="13" spans="1:11" x14ac:dyDescent="0.3">
      <c r="A13" s="98">
        <f t="shared" si="6"/>
        <v>44196</v>
      </c>
      <c r="B13" s="38">
        <v>8567</v>
      </c>
      <c r="C13" s="99">
        <f t="shared" si="7"/>
        <v>83698</v>
      </c>
      <c r="D13" s="100">
        <v>150000</v>
      </c>
      <c r="E13" s="99">
        <f t="shared" si="0"/>
        <v>66302</v>
      </c>
      <c r="F13" s="6">
        <f>(COUNTA($A$1:$A13)-1)/COUNTA($A$2:$A$25)</f>
        <v>0.5</v>
      </c>
      <c r="G13" s="99">
        <f t="shared" si="1"/>
        <v>75000</v>
      </c>
      <c r="H13" s="99">
        <f t="shared" si="2"/>
        <v>75000</v>
      </c>
      <c r="I13" s="99">
        <f t="shared" si="3"/>
        <v>83698</v>
      </c>
      <c r="J13" t="str">
        <f t="shared" si="4"/>
        <v/>
      </c>
      <c r="K13">
        <f t="shared" si="5"/>
        <v>8698</v>
      </c>
    </row>
    <row r="14" spans="1:11" x14ac:dyDescent="0.3">
      <c r="A14" s="98">
        <f t="shared" si="6"/>
        <v>44227</v>
      </c>
      <c r="B14" s="38">
        <v>5689</v>
      </c>
      <c r="C14" s="99">
        <f t="shared" si="7"/>
        <v>89387</v>
      </c>
      <c r="D14" s="100">
        <v>150000</v>
      </c>
      <c r="E14" s="99">
        <f t="shared" si="0"/>
        <v>60613</v>
      </c>
      <c r="F14" s="6">
        <f>(COUNTA($A$1:$A14)-1)/COUNTA($A$2:$A$25)</f>
        <v>0.54166666666666663</v>
      </c>
      <c r="G14" s="99">
        <f t="shared" si="1"/>
        <v>81250</v>
      </c>
      <c r="H14" s="99">
        <f t="shared" si="2"/>
        <v>81250</v>
      </c>
      <c r="I14" s="99">
        <f t="shared" si="3"/>
        <v>89387</v>
      </c>
      <c r="J14" t="str">
        <f t="shared" si="4"/>
        <v/>
      </c>
      <c r="K14">
        <f t="shared" si="5"/>
        <v>8137</v>
      </c>
    </row>
    <row r="15" spans="1:11" x14ac:dyDescent="0.3">
      <c r="A15" s="98">
        <f t="shared" si="6"/>
        <v>44255</v>
      </c>
      <c r="B15" s="38">
        <v>4589</v>
      </c>
      <c r="C15" s="99">
        <f t="shared" si="7"/>
        <v>93976</v>
      </c>
      <c r="D15" s="100">
        <v>150000</v>
      </c>
      <c r="E15" s="99">
        <f t="shared" si="0"/>
        <v>56024</v>
      </c>
      <c r="F15" s="6">
        <f>(COUNTA($A$1:$A15)-1)/COUNTA($A$2:$A$25)</f>
        <v>0.58333333333333337</v>
      </c>
      <c r="G15" s="99">
        <f t="shared" si="1"/>
        <v>87500</v>
      </c>
      <c r="H15" s="99">
        <f t="shared" si="2"/>
        <v>87500</v>
      </c>
      <c r="I15" s="99">
        <f t="shared" si="3"/>
        <v>93976</v>
      </c>
      <c r="J15" t="str">
        <f t="shared" si="4"/>
        <v/>
      </c>
      <c r="K15">
        <f t="shared" si="5"/>
        <v>6476</v>
      </c>
    </row>
    <row r="16" spans="1:11" x14ac:dyDescent="0.3">
      <c r="A16" s="98">
        <f t="shared" si="6"/>
        <v>44286</v>
      </c>
      <c r="B16" s="38">
        <v>1145</v>
      </c>
      <c r="C16" s="99">
        <f t="shared" si="7"/>
        <v>95121</v>
      </c>
      <c r="D16" s="100">
        <v>150000</v>
      </c>
      <c r="E16" s="99">
        <f t="shared" si="0"/>
        <v>54879</v>
      </c>
      <c r="F16" s="6">
        <f>(COUNTA($A$1:$A16)-1)/COUNTA($A$2:$A$25)</f>
        <v>0.625</v>
      </c>
      <c r="G16" s="99">
        <f t="shared" si="1"/>
        <v>93750</v>
      </c>
      <c r="H16" s="99">
        <f t="shared" si="2"/>
        <v>93750</v>
      </c>
      <c r="I16" s="99">
        <f t="shared" si="3"/>
        <v>95121</v>
      </c>
      <c r="J16" t="str">
        <f t="shared" si="4"/>
        <v/>
      </c>
      <c r="K16">
        <f t="shared" si="5"/>
        <v>1371</v>
      </c>
    </row>
    <row r="17" spans="1:11" x14ac:dyDescent="0.3">
      <c r="A17" s="98">
        <f t="shared" si="6"/>
        <v>44316</v>
      </c>
      <c r="B17" s="38">
        <v>1825</v>
      </c>
      <c r="C17" s="99">
        <f t="shared" si="7"/>
        <v>96946</v>
      </c>
      <c r="D17" s="100">
        <v>150000</v>
      </c>
      <c r="E17" s="99">
        <f t="shared" si="0"/>
        <v>53054</v>
      </c>
      <c r="F17" s="6">
        <f>(COUNTA($A$1:$A17)-1)/COUNTA($A$2:$A$25)</f>
        <v>0.66666666666666663</v>
      </c>
      <c r="G17" s="99">
        <f t="shared" si="1"/>
        <v>100000</v>
      </c>
      <c r="H17" s="99">
        <f t="shared" si="2"/>
        <v>96946</v>
      </c>
      <c r="I17" s="99">
        <f t="shared" si="3"/>
        <v>100000</v>
      </c>
      <c r="J17">
        <f t="shared" si="4"/>
        <v>3054</v>
      </c>
      <c r="K17" t="str">
        <f t="shared" si="5"/>
        <v/>
      </c>
    </row>
    <row r="18" spans="1:11" x14ac:dyDescent="0.3">
      <c r="A18" s="98">
        <f t="shared" si="6"/>
        <v>44347</v>
      </c>
      <c r="B18" s="38">
        <v>1456</v>
      </c>
      <c r="C18" s="99">
        <f t="shared" si="7"/>
        <v>98402</v>
      </c>
      <c r="D18" s="100">
        <v>150000</v>
      </c>
      <c r="E18" s="99">
        <f t="shared" si="0"/>
        <v>51598</v>
      </c>
      <c r="F18" s="6">
        <f>(COUNTA($A$1:$A18)-1)/COUNTA($A$2:$A$25)</f>
        <v>0.70833333333333337</v>
      </c>
      <c r="G18" s="99">
        <f t="shared" si="1"/>
        <v>106250</v>
      </c>
      <c r="H18" s="99">
        <f t="shared" si="2"/>
        <v>98402</v>
      </c>
      <c r="I18" s="99">
        <f t="shared" si="3"/>
        <v>106250</v>
      </c>
      <c r="J18">
        <f t="shared" si="4"/>
        <v>7848</v>
      </c>
      <c r="K18" t="str">
        <f t="shared" si="5"/>
        <v/>
      </c>
    </row>
    <row r="19" spans="1:11" x14ac:dyDescent="0.3">
      <c r="A19" s="98">
        <f t="shared" si="6"/>
        <v>44377</v>
      </c>
      <c r="C19" s="99">
        <f t="shared" si="7"/>
        <v>98402</v>
      </c>
      <c r="D19" s="100">
        <v>150000</v>
      </c>
      <c r="E19" s="99">
        <f t="shared" si="0"/>
        <v>51598</v>
      </c>
      <c r="F19" s="6">
        <f>(COUNTA($A$1:$A19)-1)/COUNTA($A$2:$A$25)</f>
        <v>0.75</v>
      </c>
      <c r="G19" s="99">
        <f t="shared" si="1"/>
        <v>112500</v>
      </c>
      <c r="H19" s="99">
        <f t="shared" si="2"/>
        <v>98402</v>
      </c>
      <c r="I19" s="99">
        <f t="shared" si="3"/>
        <v>112500</v>
      </c>
      <c r="J19">
        <f t="shared" si="4"/>
        <v>14098</v>
      </c>
      <c r="K19" t="str">
        <f t="shared" si="5"/>
        <v/>
      </c>
    </row>
    <row r="20" spans="1:11" x14ac:dyDescent="0.3">
      <c r="A20" s="98">
        <f t="shared" si="6"/>
        <v>44408</v>
      </c>
      <c r="C20" s="99">
        <f t="shared" si="7"/>
        <v>98402</v>
      </c>
      <c r="D20" s="100">
        <v>150000</v>
      </c>
      <c r="E20" s="99">
        <f t="shared" si="0"/>
        <v>51598</v>
      </c>
      <c r="F20" s="6">
        <f>(COUNTA($A$1:$A20)-1)/COUNTA($A$2:$A$25)</f>
        <v>0.79166666666666663</v>
      </c>
      <c r="G20" s="99">
        <f t="shared" si="1"/>
        <v>118750</v>
      </c>
      <c r="H20" s="99">
        <f t="shared" si="2"/>
        <v>98402</v>
      </c>
      <c r="I20" s="99">
        <f t="shared" si="3"/>
        <v>118750</v>
      </c>
      <c r="J20">
        <f t="shared" si="4"/>
        <v>20348</v>
      </c>
      <c r="K20" t="str">
        <f t="shared" si="5"/>
        <v/>
      </c>
    </row>
    <row r="21" spans="1:11" x14ac:dyDescent="0.3">
      <c r="A21" s="98">
        <f t="shared" si="6"/>
        <v>44439</v>
      </c>
      <c r="C21" s="99">
        <f t="shared" si="7"/>
        <v>98402</v>
      </c>
      <c r="D21" s="100">
        <v>150000</v>
      </c>
      <c r="E21" s="99">
        <f t="shared" si="0"/>
        <v>51598</v>
      </c>
      <c r="F21" s="6">
        <f>(COUNTA($A$1:$A21)-1)/COUNTA($A$2:$A$25)</f>
        <v>0.83333333333333337</v>
      </c>
      <c r="G21" s="99">
        <f t="shared" si="1"/>
        <v>125000</v>
      </c>
      <c r="H21" s="99">
        <f t="shared" si="2"/>
        <v>98402</v>
      </c>
      <c r="I21" s="99">
        <f t="shared" si="3"/>
        <v>125000</v>
      </c>
      <c r="J21">
        <f t="shared" si="4"/>
        <v>26598</v>
      </c>
      <c r="K21" t="str">
        <f t="shared" si="5"/>
        <v/>
      </c>
    </row>
    <row r="22" spans="1:11" x14ac:dyDescent="0.3">
      <c r="A22" s="98">
        <f t="shared" si="6"/>
        <v>44469</v>
      </c>
      <c r="C22" s="99">
        <f t="shared" si="7"/>
        <v>98402</v>
      </c>
      <c r="D22" s="100">
        <v>150000</v>
      </c>
      <c r="E22" s="99">
        <f t="shared" si="0"/>
        <v>51598</v>
      </c>
      <c r="F22" s="6">
        <f>(COUNTA($A$1:$A22)-1)/COUNTA($A$2:$A$25)</f>
        <v>0.875</v>
      </c>
      <c r="G22" s="99">
        <f t="shared" si="1"/>
        <v>131250</v>
      </c>
      <c r="H22" s="99">
        <f t="shared" si="2"/>
        <v>98402</v>
      </c>
      <c r="I22" s="99">
        <f t="shared" si="3"/>
        <v>131250</v>
      </c>
      <c r="J22">
        <f t="shared" si="4"/>
        <v>32848</v>
      </c>
      <c r="K22" t="str">
        <f t="shared" si="5"/>
        <v/>
      </c>
    </row>
    <row r="23" spans="1:11" x14ac:dyDescent="0.3">
      <c r="A23" s="98">
        <f t="shared" si="6"/>
        <v>44500</v>
      </c>
      <c r="C23" s="99">
        <f t="shared" si="7"/>
        <v>98402</v>
      </c>
      <c r="D23" s="100">
        <v>150000</v>
      </c>
      <c r="E23" s="99">
        <f t="shared" si="0"/>
        <v>51598</v>
      </c>
      <c r="F23" s="6">
        <f>(COUNTA($A$1:$A23)-1)/COUNTA($A$2:$A$25)</f>
        <v>0.91666666666666663</v>
      </c>
      <c r="G23" s="99">
        <f t="shared" si="1"/>
        <v>137500</v>
      </c>
      <c r="H23" s="99">
        <f t="shared" si="2"/>
        <v>98402</v>
      </c>
      <c r="I23" s="99">
        <f t="shared" si="3"/>
        <v>137500</v>
      </c>
      <c r="J23">
        <f t="shared" si="4"/>
        <v>39098</v>
      </c>
      <c r="K23" t="str">
        <f t="shared" si="5"/>
        <v/>
      </c>
    </row>
    <row r="24" spans="1:11" x14ac:dyDescent="0.3">
      <c r="A24" s="98">
        <f t="shared" si="6"/>
        <v>44530</v>
      </c>
      <c r="C24" s="99">
        <f t="shared" si="7"/>
        <v>98402</v>
      </c>
      <c r="D24" s="100">
        <v>150000</v>
      </c>
      <c r="E24" s="99">
        <f t="shared" si="0"/>
        <v>51598</v>
      </c>
      <c r="F24" s="6">
        <f>(COUNTA($A$1:$A24)-1)/COUNTA($A$2:$A$25)</f>
        <v>0.95833333333333337</v>
      </c>
      <c r="G24" s="99">
        <f t="shared" si="1"/>
        <v>143750</v>
      </c>
      <c r="H24" s="99">
        <f t="shared" si="2"/>
        <v>98402</v>
      </c>
      <c r="I24" s="99">
        <f t="shared" si="3"/>
        <v>143750</v>
      </c>
      <c r="J24">
        <f t="shared" si="4"/>
        <v>45348</v>
      </c>
      <c r="K24" t="str">
        <f t="shared" si="5"/>
        <v/>
      </c>
    </row>
    <row r="25" spans="1:11" x14ac:dyDescent="0.3">
      <c r="A25" s="98">
        <f t="shared" si="6"/>
        <v>44561</v>
      </c>
      <c r="C25" s="99">
        <f t="shared" si="7"/>
        <v>98402</v>
      </c>
      <c r="D25" s="100">
        <v>150000</v>
      </c>
      <c r="E25" s="99">
        <f t="shared" si="0"/>
        <v>51598</v>
      </c>
      <c r="F25" s="6">
        <f>(COUNTA($A$1:$A25)-1)/COUNTA($A$2:$A$25)</f>
        <v>1</v>
      </c>
      <c r="G25" s="99">
        <f t="shared" si="1"/>
        <v>150000</v>
      </c>
      <c r="H25" s="99">
        <f t="shared" si="2"/>
        <v>98402</v>
      </c>
      <c r="I25" s="99">
        <f t="shared" si="3"/>
        <v>150000</v>
      </c>
      <c r="J25">
        <f t="shared" si="4"/>
        <v>51598</v>
      </c>
      <c r="K25" t="str">
        <f t="shared" si="5"/>
        <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D3152-E941-4095-B7AE-A8FF78FCA597}">
  <sheetPr>
    <tabColor theme="9" tint="0.39997558519241921"/>
  </sheetPr>
  <dimension ref="A1:K18"/>
  <sheetViews>
    <sheetView showGridLines="0" workbookViewId="0">
      <selection activeCell="D12" sqref="D12"/>
    </sheetView>
  </sheetViews>
  <sheetFormatPr defaultRowHeight="14.4" x14ac:dyDescent="0.3"/>
  <cols>
    <col min="1" max="6" width="15.33203125" customWidth="1"/>
  </cols>
  <sheetData>
    <row r="1" spans="1:11" x14ac:dyDescent="0.3">
      <c r="A1" s="101" t="s">
        <v>1297</v>
      </c>
      <c r="B1" s="101" t="s">
        <v>1298</v>
      </c>
      <c r="C1" s="101" t="s">
        <v>1299</v>
      </c>
      <c r="D1" s="101" t="s">
        <v>1300</v>
      </c>
      <c r="E1" s="101" t="s">
        <v>1301</v>
      </c>
      <c r="F1" s="101" t="s">
        <v>1302</v>
      </c>
    </row>
    <row r="2" spans="1:11" x14ac:dyDescent="0.3">
      <c r="A2" s="102">
        <v>45000</v>
      </c>
      <c r="B2" s="103">
        <v>150000</v>
      </c>
      <c r="C2" s="104">
        <f>0.5/5</f>
        <v>0.1</v>
      </c>
      <c r="D2" s="105">
        <f>A2/B2*180</f>
        <v>54</v>
      </c>
      <c r="E2" s="105">
        <v>0</v>
      </c>
      <c r="F2" s="105">
        <v>0</v>
      </c>
    </row>
    <row r="3" spans="1:11" x14ac:dyDescent="0.3">
      <c r="A3" s="105"/>
      <c r="B3" s="105"/>
      <c r="C3" s="104">
        <f t="shared" ref="C3:C6" si="0">0.5/5</f>
        <v>0.1</v>
      </c>
      <c r="D3" s="105"/>
      <c r="E3" s="105">
        <f>-COS(RADIANS(D2))</f>
        <v>-0.58778525229247314</v>
      </c>
      <c r="F3" s="105">
        <f>SIN(RADIANS(D2))</f>
        <v>0.80901699437494745</v>
      </c>
    </row>
    <row r="4" spans="1:11" x14ac:dyDescent="0.3">
      <c r="A4" s="105"/>
      <c r="B4" s="105"/>
      <c r="C4" s="104">
        <f t="shared" si="0"/>
        <v>0.1</v>
      </c>
      <c r="D4" s="105"/>
      <c r="E4" s="105"/>
      <c r="F4" s="105"/>
    </row>
    <row r="5" spans="1:11" x14ac:dyDescent="0.3">
      <c r="C5" s="104">
        <f t="shared" si="0"/>
        <v>0.1</v>
      </c>
    </row>
    <row r="6" spans="1:11" x14ac:dyDescent="0.3">
      <c r="C6" s="104">
        <f t="shared" si="0"/>
        <v>0.1</v>
      </c>
      <c r="H6" s="106"/>
      <c r="I6" s="106"/>
    </row>
    <row r="7" spans="1:11" x14ac:dyDescent="0.3">
      <c r="C7" s="104">
        <v>0.5</v>
      </c>
      <c r="I7" s="107"/>
    </row>
    <row r="8" spans="1:11" x14ac:dyDescent="0.3">
      <c r="I8" s="107"/>
    </row>
    <row r="9" spans="1:11" x14ac:dyDescent="0.3">
      <c r="I9" s="108"/>
    </row>
    <row r="10" spans="1:11" x14ac:dyDescent="0.3">
      <c r="A10" s="58"/>
      <c r="I10" s="108"/>
      <c r="J10" s="106"/>
    </row>
    <row r="11" spans="1:11" x14ac:dyDescent="0.3">
      <c r="H11" s="105"/>
      <c r="I11" s="105"/>
      <c r="J11" s="106"/>
    </row>
    <row r="12" spans="1:11" x14ac:dyDescent="0.3">
      <c r="H12" s="105"/>
      <c r="I12" s="106"/>
      <c r="J12" s="106"/>
    </row>
    <row r="13" spans="1:11" x14ac:dyDescent="0.3">
      <c r="H13" s="105"/>
      <c r="J13" s="106"/>
      <c r="K13" s="106"/>
    </row>
    <row r="14" spans="1:11" x14ac:dyDescent="0.3">
      <c r="H14" s="106"/>
      <c r="J14" s="106"/>
      <c r="K14" s="106"/>
    </row>
    <row r="15" spans="1:11" x14ac:dyDescent="0.3">
      <c r="J15" s="106"/>
      <c r="K15" s="106"/>
    </row>
    <row r="16" spans="1:11" x14ac:dyDescent="0.3">
      <c r="J16" s="106"/>
      <c r="K16" s="106"/>
    </row>
    <row r="17" spans="10:11" x14ac:dyDescent="0.3">
      <c r="J17" s="106"/>
      <c r="K17" s="106"/>
    </row>
    <row r="18" spans="10:11" x14ac:dyDescent="0.3">
      <c r="J18" s="106"/>
      <c r="K18" s="106"/>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5E79A-A011-4F0A-8851-C056F1E34BF4}">
  <sheetPr>
    <tabColor theme="9" tint="0.39997558519241921"/>
  </sheetPr>
  <dimension ref="B1:H102"/>
  <sheetViews>
    <sheetView showGridLines="0" tabSelected="1" workbookViewId="0">
      <selection activeCell="N19" sqref="N19"/>
    </sheetView>
  </sheetViews>
  <sheetFormatPr defaultRowHeight="14.4" x14ac:dyDescent="0.3"/>
  <cols>
    <col min="2" max="2" width="12.44140625" customWidth="1"/>
    <col min="3" max="3" width="21" customWidth="1"/>
  </cols>
  <sheetData>
    <row r="1" spans="2:8" x14ac:dyDescent="0.3">
      <c r="E1" s="116" t="s">
        <v>1304</v>
      </c>
      <c r="F1" s="116"/>
      <c r="G1" s="117" t="s">
        <v>1305</v>
      </c>
      <c r="H1" s="117"/>
    </row>
    <row r="2" spans="2:8" ht="21" x14ac:dyDescent="0.4">
      <c r="B2" s="109" t="s">
        <v>1303</v>
      </c>
      <c r="C2" s="110">
        <v>0.25</v>
      </c>
      <c r="E2" s="5" t="s">
        <v>1306</v>
      </c>
      <c r="F2" s="5" t="s">
        <v>1307</v>
      </c>
      <c r="G2" s="5" t="s">
        <v>1308</v>
      </c>
      <c r="H2" s="5" t="s">
        <v>1309</v>
      </c>
    </row>
    <row r="3" spans="2:8" x14ac:dyDescent="0.3">
      <c r="E3" s="7">
        <f>MOD(ROW($E3)-3,10)</f>
        <v>0</v>
      </c>
      <c r="F3" s="7">
        <f>COUNTIFS($E$2:E3,E3)-1</f>
        <v>0</v>
      </c>
      <c r="G3" s="7">
        <f>IF(ROW(E3)-3&lt;INT($C$2*100),E3,0)</f>
        <v>0</v>
      </c>
      <c r="H3" s="7">
        <f>IF(ROW(F3)-3&lt;INT($C$2*100),F3,0)</f>
        <v>0</v>
      </c>
    </row>
    <row r="4" spans="2:8" x14ac:dyDescent="0.3">
      <c r="E4" s="7">
        <f t="shared" ref="E4:E67" si="0">MOD(ROW($E4)-3,10)</f>
        <v>1</v>
      </c>
      <c r="F4" s="7">
        <f>COUNTIFS($E$2:E4,E4)-1</f>
        <v>0</v>
      </c>
      <c r="G4" s="7">
        <f t="shared" ref="G4:G67" si="1">IF(ROW(E4)-3&lt;INT($C$2*100),E4,0)</f>
        <v>1</v>
      </c>
      <c r="H4" s="7">
        <f t="shared" ref="H4:H67" si="2">IF(ROW(F4)-3&lt;INT($C$2*100),F4,0)</f>
        <v>0</v>
      </c>
    </row>
    <row r="5" spans="2:8" x14ac:dyDescent="0.3">
      <c r="E5" s="7">
        <f t="shared" si="0"/>
        <v>2</v>
      </c>
      <c r="F5" s="7">
        <f>COUNTIFS($E$2:E5,E5)-1</f>
        <v>0</v>
      </c>
      <c r="G5" s="7">
        <f t="shared" si="1"/>
        <v>2</v>
      </c>
      <c r="H5" s="7">
        <f t="shared" si="2"/>
        <v>0</v>
      </c>
    </row>
    <row r="6" spans="2:8" x14ac:dyDescent="0.3">
      <c r="E6" s="7">
        <f t="shared" si="0"/>
        <v>3</v>
      </c>
      <c r="F6" s="7">
        <f>COUNTIFS($E$2:E6,E6)-1</f>
        <v>0</v>
      </c>
      <c r="G6" s="7">
        <f t="shared" si="1"/>
        <v>3</v>
      </c>
      <c r="H6" s="7">
        <f t="shared" si="2"/>
        <v>0</v>
      </c>
    </row>
    <row r="7" spans="2:8" x14ac:dyDescent="0.3">
      <c r="E7" s="7">
        <f t="shared" si="0"/>
        <v>4</v>
      </c>
      <c r="F7" s="7">
        <f>COUNTIFS($E$2:E7,E7)-1</f>
        <v>0</v>
      </c>
      <c r="G7" s="7">
        <f t="shared" si="1"/>
        <v>4</v>
      </c>
      <c r="H7" s="7">
        <f t="shared" si="2"/>
        <v>0</v>
      </c>
    </row>
    <row r="8" spans="2:8" x14ac:dyDescent="0.3">
      <c r="E8" s="7">
        <f t="shared" si="0"/>
        <v>5</v>
      </c>
      <c r="F8" s="7">
        <f>COUNTIFS($E$2:E8,E8)-1</f>
        <v>0</v>
      </c>
      <c r="G8" s="7">
        <f t="shared" si="1"/>
        <v>5</v>
      </c>
      <c r="H8" s="7">
        <f t="shared" si="2"/>
        <v>0</v>
      </c>
    </row>
    <row r="9" spans="2:8" x14ac:dyDescent="0.3">
      <c r="E9" s="7">
        <f t="shared" si="0"/>
        <v>6</v>
      </c>
      <c r="F9" s="7">
        <f>COUNTIFS($E$2:E9,E9)-1</f>
        <v>0</v>
      </c>
      <c r="G9" s="7">
        <f t="shared" si="1"/>
        <v>6</v>
      </c>
      <c r="H9" s="7">
        <f t="shared" si="2"/>
        <v>0</v>
      </c>
    </row>
    <row r="10" spans="2:8" x14ac:dyDescent="0.3">
      <c r="E10" s="7">
        <f t="shared" si="0"/>
        <v>7</v>
      </c>
      <c r="F10" s="7">
        <f>COUNTIFS($E$2:E10,E10)-1</f>
        <v>0</v>
      </c>
      <c r="G10" s="7">
        <f t="shared" si="1"/>
        <v>7</v>
      </c>
      <c r="H10" s="7">
        <f t="shared" si="2"/>
        <v>0</v>
      </c>
    </row>
    <row r="11" spans="2:8" x14ac:dyDescent="0.3">
      <c r="E11" s="7">
        <f t="shared" si="0"/>
        <v>8</v>
      </c>
      <c r="F11" s="7">
        <f>COUNTIFS($E$2:E11,E11)-1</f>
        <v>0</v>
      </c>
      <c r="G11" s="7">
        <f t="shared" si="1"/>
        <v>8</v>
      </c>
      <c r="H11" s="7">
        <f t="shared" si="2"/>
        <v>0</v>
      </c>
    </row>
    <row r="12" spans="2:8" x14ac:dyDescent="0.3">
      <c r="E12" s="7">
        <f t="shared" si="0"/>
        <v>9</v>
      </c>
      <c r="F12" s="7">
        <f>COUNTIFS($E$2:E12,E12)-1</f>
        <v>0</v>
      </c>
      <c r="G12" s="7">
        <f t="shared" si="1"/>
        <v>9</v>
      </c>
      <c r="H12" s="7">
        <f t="shared" si="2"/>
        <v>0</v>
      </c>
    </row>
    <row r="13" spans="2:8" x14ac:dyDescent="0.3">
      <c r="E13" s="7">
        <f t="shared" si="0"/>
        <v>0</v>
      </c>
      <c r="F13" s="7">
        <f>COUNTIFS($E$2:E13,E13)-1</f>
        <v>1</v>
      </c>
      <c r="G13" s="7">
        <f t="shared" si="1"/>
        <v>0</v>
      </c>
      <c r="H13" s="7">
        <f t="shared" si="2"/>
        <v>1</v>
      </c>
    </row>
    <row r="14" spans="2:8" x14ac:dyDescent="0.3">
      <c r="E14" s="7">
        <f t="shared" si="0"/>
        <v>1</v>
      </c>
      <c r="F14" s="7">
        <f>COUNTIFS($E$2:E14,E14)-1</f>
        <v>1</v>
      </c>
      <c r="G14" s="7">
        <f t="shared" si="1"/>
        <v>1</v>
      </c>
      <c r="H14" s="7">
        <f t="shared" si="2"/>
        <v>1</v>
      </c>
    </row>
    <row r="15" spans="2:8" x14ac:dyDescent="0.3">
      <c r="E15" s="7">
        <f t="shared" si="0"/>
        <v>2</v>
      </c>
      <c r="F15" s="7">
        <f>COUNTIFS($E$2:E15,E15)-1</f>
        <v>1</v>
      </c>
      <c r="G15" s="7">
        <f t="shared" si="1"/>
        <v>2</v>
      </c>
      <c r="H15" s="7">
        <f t="shared" si="2"/>
        <v>1</v>
      </c>
    </row>
    <row r="16" spans="2:8" x14ac:dyDescent="0.3">
      <c r="E16" s="7">
        <f t="shared" si="0"/>
        <v>3</v>
      </c>
      <c r="F16" s="7">
        <f>COUNTIFS($E$2:E16,E16)-1</f>
        <v>1</v>
      </c>
      <c r="G16" s="7">
        <f t="shared" si="1"/>
        <v>3</v>
      </c>
      <c r="H16" s="7">
        <f t="shared" si="2"/>
        <v>1</v>
      </c>
    </row>
    <row r="17" spans="5:8" x14ac:dyDescent="0.3">
      <c r="E17" s="7">
        <f t="shared" si="0"/>
        <v>4</v>
      </c>
      <c r="F17" s="7">
        <f>COUNTIFS($E$2:E17,E17)-1</f>
        <v>1</v>
      </c>
      <c r="G17" s="7">
        <f t="shared" si="1"/>
        <v>4</v>
      </c>
      <c r="H17" s="7">
        <f t="shared" si="2"/>
        <v>1</v>
      </c>
    </row>
    <row r="18" spans="5:8" x14ac:dyDescent="0.3">
      <c r="E18" s="7">
        <f t="shared" si="0"/>
        <v>5</v>
      </c>
      <c r="F18" s="7">
        <f>COUNTIFS($E$2:E18,E18)-1</f>
        <v>1</v>
      </c>
      <c r="G18" s="7">
        <f t="shared" si="1"/>
        <v>5</v>
      </c>
      <c r="H18" s="7">
        <f t="shared" si="2"/>
        <v>1</v>
      </c>
    </row>
    <row r="19" spans="5:8" x14ac:dyDescent="0.3">
      <c r="E19" s="7">
        <f t="shared" si="0"/>
        <v>6</v>
      </c>
      <c r="F19" s="7">
        <f>COUNTIFS($E$2:E19,E19)-1</f>
        <v>1</v>
      </c>
      <c r="G19" s="7">
        <f t="shared" si="1"/>
        <v>6</v>
      </c>
      <c r="H19" s="7">
        <f t="shared" si="2"/>
        <v>1</v>
      </c>
    </row>
    <row r="20" spans="5:8" x14ac:dyDescent="0.3">
      <c r="E20" s="7">
        <f t="shared" si="0"/>
        <v>7</v>
      </c>
      <c r="F20" s="7">
        <f>COUNTIFS($E$2:E20,E20)-1</f>
        <v>1</v>
      </c>
      <c r="G20" s="7">
        <f t="shared" si="1"/>
        <v>7</v>
      </c>
      <c r="H20" s="7">
        <f t="shared" si="2"/>
        <v>1</v>
      </c>
    </row>
    <row r="21" spans="5:8" x14ac:dyDescent="0.3">
      <c r="E21" s="7">
        <f t="shared" si="0"/>
        <v>8</v>
      </c>
      <c r="F21" s="7">
        <f>COUNTIFS($E$2:E21,E21)-1</f>
        <v>1</v>
      </c>
      <c r="G21" s="7">
        <f t="shared" si="1"/>
        <v>8</v>
      </c>
      <c r="H21" s="7">
        <f t="shared" si="2"/>
        <v>1</v>
      </c>
    </row>
    <row r="22" spans="5:8" x14ac:dyDescent="0.3">
      <c r="E22" s="7">
        <f t="shared" si="0"/>
        <v>9</v>
      </c>
      <c r="F22" s="7">
        <f>COUNTIFS($E$2:E22,E22)-1</f>
        <v>1</v>
      </c>
      <c r="G22" s="7">
        <f t="shared" si="1"/>
        <v>9</v>
      </c>
      <c r="H22" s="7">
        <f t="shared" si="2"/>
        <v>1</v>
      </c>
    </row>
    <row r="23" spans="5:8" x14ac:dyDescent="0.3">
      <c r="E23" s="7">
        <f t="shared" si="0"/>
        <v>0</v>
      </c>
      <c r="F23" s="7">
        <f>COUNTIFS($E$2:E23,E23)-1</f>
        <v>2</v>
      </c>
      <c r="G23" s="7">
        <f t="shared" si="1"/>
        <v>0</v>
      </c>
      <c r="H23" s="7">
        <f t="shared" si="2"/>
        <v>2</v>
      </c>
    </row>
    <row r="24" spans="5:8" x14ac:dyDescent="0.3">
      <c r="E24" s="7">
        <f t="shared" si="0"/>
        <v>1</v>
      </c>
      <c r="F24" s="7">
        <f>COUNTIFS($E$2:E24,E24)-1</f>
        <v>2</v>
      </c>
      <c r="G24" s="7">
        <f t="shared" si="1"/>
        <v>1</v>
      </c>
      <c r="H24" s="7">
        <f t="shared" si="2"/>
        <v>2</v>
      </c>
    </row>
    <row r="25" spans="5:8" x14ac:dyDescent="0.3">
      <c r="E25" s="7">
        <f t="shared" si="0"/>
        <v>2</v>
      </c>
      <c r="F25" s="7">
        <f>COUNTIFS($E$2:E25,E25)-1</f>
        <v>2</v>
      </c>
      <c r="G25" s="7">
        <f t="shared" si="1"/>
        <v>2</v>
      </c>
      <c r="H25" s="7">
        <f t="shared" si="2"/>
        <v>2</v>
      </c>
    </row>
    <row r="26" spans="5:8" x14ac:dyDescent="0.3">
      <c r="E26" s="7">
        <f t="shared" si="0"/>
        <v>3</v>
      </c>
      <c r="F26" s="7">
        <f>COUNTIFS($E$2:E26,E26)-1</f>
        <v>2</v>
      </c>
      <c r="G26" s="7">
        <f t="shared" si="1"/>
        <v>3</v>
      </c>
      <c r="H26" s="7">
        <f t="shared" si="2"/>
        <v>2</v>
      </c>
    </row>
    <row r="27" spans="5:8" x14ac:dyDescent="0.3">
      <c r="E27" s="7">
        <f t="shared" si="0"/>
        <v>4</v>
      </c>
      <c r="F27" s="7">
        <f>COUNTIFS($E$2:E27,E27)-1</f>
        <v>2</v>
      </c>
      <c r="G27" s="7">
        <f t="shared" si="1"/>
        <v>4</v>
      </c>
      <c r="H27" s="7">
        <f t="shared" si="2"/>
        <v>2</v>
      </c>
    </row>
    <row r="28" spans="5:8" x14ac:dyDescent="0.3">
      <c r="E28" s="7">
        <f t="shared" si="0"/>
        <v>5</v>
      </c>
      <c r="F28" s="7">
        <f>COUNTIFS($E$2:E28,E28)-1</f>
        <v>2</v>
      </c>
      <c r="G28" s="7">
        <f t="shared" si="1"/>
        <v>0</v>
      </c>
      <c r="H28" s="7">
        <f t="shared" si="2"/>
        <v>0</v>
      </c>
    </row>
    <row r="29" spans="5:8" x14ac:dyDescent="0.3">
      <c r="E29" s="7">
        <f t="shared" si="0"/>
        <v>6</v>
      </c>
      <c r="F29" s="7">
        <f>COUNTIFS($E$2:E29,E29)-1</f>
        <v>2</v>
      </c>
      <c r="G29" s="7">
        <f t="shared" si="1"/>
        <v>0</v>
      </c>
      <c r="H29" s="7">
        <f t="shared" si="2"/>
        <v>0</v>
      </c>
    </row>
    <row r="30" spans="5:8" x14ac:dyDescent="0.3">
      <c r="E30" s="7">
        <f t="shared" si="0"/>
        <v>7</v>
      </c>
      <c r="F30" s="7">
        <f>COUNTIFS($E$2:E30,E30)-1</f>
        <v>2</v>
      </c>
      <c r="G30" s="7">
        <f t="shared" si="1"/>
        <v>0</v>
      </c>
      <c r="H30" s="7">
        <f t="shared" si="2"/>
        <v>0</v>
      </c>
    </row>
    <row r="31" spans="5:8" x14ac:dyDescent="0.3">
      <c r="E31" s="7">
        <f t="shared" si="0"/>
        <v>8</v>
      </c>
      <c r="F31" s="7">
        <f>COUNTIFS($E$2:E31,E31)-1</f>
        <v>2</v>
      </c>
      <c r="G31" s="7">
        <f t="shared" si="1"/>
        <v>0</v>
      </c>
      <c r="H31" s="7">
        <f t="shared" si="2"/>
        <v>0</v>
      </c>
    </row>
    <row r="32" spans="5:8" x14ac:dyDescent="0.3">
      <c r="E32" s="7">
        <f t="shared" si="0"/>
        <v>9</v>
      </c>
      <c r="F32" s="7">
        <f>COUNTIFS($E$2:E32,E32)-1</f>
        <v>2</v>
      </c>
      <c r="G32" s="7">
        <f t="shared" si="1"/>
        <v>0</v>
      </c>
      <c r="H32" s="7">
        <f t="shared" si="2"/>
        <v>0</v>
      </c>
    </row>
    <row r="33" spans="5:8" x14ac:dyDescent="0.3">
      <c r="E33" s="7">
        <f t="shared" si="0"/>
        <v>0</v>
      </c>
      <c r="F33" s="7">
        <f>COUNTIFS($E$2:E33,E33)-1</f>
        <v>3</v>
      </c>
      <c r="G33" s="7">
        <f t="shared" si="1"/>
        <v>0</v>
      </c>
      <c r="H33" s="7">
        <f t="shared" si="2"/>
        <v>0</v>
      </c>
    </row>
    <row r="34" spans="5:8" x14ac:dyDescent="0.3">
      <c r="E34" s="7">
        <f t="shared" si="0"/>
        <v>1</v>
      </c>
      <c r="F34" s="7">
        <f>COUNTIFS($E$2:E34,E34)-1</f>
        <v>3</v>
      </c>
      <c r="G34" s="7">
        <f t="shared" si="1"/>
        <v>0</v>
      </c>
      <c r="H34" s="7">
        <f t="shared" si="2"/>
        <v>0</v>
      </c>
    </row>
    <row r="35" spans="5:8" x14ac:dyDescent="0.3">
      <c r="E35" s="7">
        <f t="shared" si="0"/>
        <v>2</v>
      </c>
      <c r="F35" s="7">
        <f>COUNTIFS($E$2:E35,E35)-1</f>
        <v>3</v>
      </c>
      <c r="G35" s="7">
        <f t="shared" si="1"/>
        <v>0</v>
      </c>
      <c r="H35" s="7">
        <f t="shared" si="2"/>
        <v>0</v>
      </c>
    </row>
    <row r="36" spans="5:8" x14ac:dyDescent="0.3">
      <c r="E36" s="7">
        <f t="shared" si="0"/>
        <v>3</v>
      </c>
      <c r="F36" s="7">
        <f>COUNTIFS($E$2:E36,E36)-1</f>
        <v>3</v>
      </c>
      <c r="G36" s="7">
        <f t="shared" si="1"/>
        <v>0</v>
      </c>
      <c r="H36" s="7">
        <f t="shared" si="2"/>
        <v>0</v>
      </c>
    </row>
    <row r="37" spans="5:8" x14ac:dyDescent="0.3">
      <c r="E37" s="7">
        <f t="shared" si="0"/>
        <v>4</v>
      </c>
      <c r="F37" s="7">
        <f>COUNTIFS($E$2:E37,E37)-1</f>
        <v>3</v>
      </c>
      <c r="G37" s="7">
        <f t="shared" si="1"/>
        <v>0</v>
      </c>
      <c r="H37" s="7">
        <f t="shared" si="2"/>
        <v>0</v>
      </c>
    </row>
    <row r="38" spans="5:8" x14ac:dyDescent="0.3">
      <c r="E38" s="7">
        <f t="shared" si="0"/>
        <v>5</v>
      </c>
      <c r="F38" s="7">
        <f>COUNTIFS($E$2:E38,E38)-1</f>
        <v>3</v>
      </c>
      <c r="G38" s="7">
        <f t="shared" si="1"/>
        <v>0</v>
      </c>
      <c r="H38" s="7">
        <f t="shared" si="2"/>
        <v>0</v>
      </c>
    </row>
    <row r="39" spans="5:8" x14ac:dyDescent="0.3">
      <c r="E39" s="7">
        <f t="shared" si="0"/>
        <v>6</v>
      </c>
      <c r="F39" s="7">
        <f>COUNTIFS($E$2:E39,E39)-1</f>
        <v>3</v>
      </c>
      <c r="G39" s="7">
        <f t="shared" si="1"/>
        <v>0</v>
      </c>
      <c r="H39" s="7">
        <f t="shared" si="2"/>
        <v>0</v>
      </c>
    </row>
    <row r="40" spans="5:8" x14ac:dyDescent="0.3">
      <c r="E40" s="7">
        <f t="shared" si="0"/>
        <v>7</v>
      </c>
      <c r="F40" s="7">
        <f>COUNTIFS($E$2:E40,E40)-1</f>
        <v>3</v>
      </c>
      <c r="G40" s="7">
        <f t="shared" si="1"/>
        <v>0</v>
      </c>
      <c r="H40" s="7">
        <f t="shared" si="2"/>
        <v>0</v>
      </c>
    </row>
    <row r="41" spans="5:8" x14ac:dyDescent="0.3">
      <c r="E41" s="7">
        <f t="shared" si="0"/>
        <v>8</v>
      </c>
      <c r="F41" s="7">
        <f>COUNTIFS($E$2:E41,E41)-1</f>
        <v>3</v>
      </c>
      <c r="G41" s="7">
        <f t="shared" si="1"/>
        <v>0</v>
      </c>
      <c r="H41" s="7">
        <f t="shared" si="2"/>
        <v>0</v>
      </c>
    </row>
    <row r="42" spans="5:8" x14ac:dyDescent="0.3">
      <c r="E42" s="7">
        <f t="shared" si="0"/>
        <v>9</v>
      </c>
      <c r="F42" s="7">
        <f>COUNTIFS($E$2:E42,E42)-1</f>
        <v>3</v>
      </c>
      <c r="G42" s="7">
        <f t="shared" si="1"/>
        <v>0</v>
      </c>
      <c r="H42" s="7">
        <f t="shared" si="2"/>
        <v>0</v>
      </c>
    </row>
    <row r="43" spans="5:8" x14ac:dyDescent="0.3">
      <c r="E43" s="7">
        <f t="shared" si="0"/>
        <v>0</v>
      </c>
      <c r="F43" s="7">
        <f>COUNTIFS($E$2:E43,E43)-1</f>
        <v>4</v>
      </c>
      <c r="G43" s="7">
        <f t="shared" si="1"/>
        <v>0</v>
      </c>
      <c r="H43" s="7">
        <f t="shared" si="2"/>
        <v>0</v>
      </c>
    </row>
    <row r="44" spans="5:8" x14ac:dyDescent="0.3">
      <c r="E44" s="7">
        <f t="shared" si="0"/>
        <v>1</v>
      </c>
      <c r="F44" s="7">
        <f>COUNTIFS($E$2:E44,E44)-1</f>
        <v>4</v>
      </c>
      <c r="G44" s="7">
        <f t="shared" si="1"/>
        <v>0</v>
      </c>
      <c r="H44" s="7">
        <f t="shared" si="2"/>
        <v>0</v>
      </c>
    </row>
    <row r="45" spans="5:8" x14ac:dyDescent="0.3">
      <c r="E45" s="7">
        <f t="shared" si="0"/>
        <v>2</v>
      </c>
      <c r="F45" s="7">
        <f>COUNTIFS($E$2:E45,E45)-1</f>
        <v>4</v>
      </c>
      <c r="G45" s="7">
        <f t="shared" si="1"/>
        <v>0</v>
      </c>
      <c r="H45" s="7">
        <f t="shared" si="2"/>
        <v>0</v>
      </c>
    </row>
    <row r="46" spans="5:8" x14ac:dyDescent="0.3">
      <c r="E46" s="7">
        <f t="shared" si="0"/>
        <v>3</v>
      </c>
      <c r="F46" s="7">
        <f>COUNTIFS($E$2:E46,E46)-1</f>
        <v>4</v>
      </c>
      <c r="G46" s="7">
        <f t="shared" si="1"/>
        <v>0</v>
      </c>
      <c r="H46" s="7">
        <f t="shared" si="2"/>
        <v>0</v>
      </c>
    </row>
    <row r="47" spans="5:8" x14ac:dyDescent="0.3">
      <c r="E47" s="7">
        <f t="shared" si="0"/>
        <v>4</v>
      </c>
      <c r="F47" s="7">
        <f>COUNTIFS($E$2:E47,E47)-1</f>
        <v>4</v>
      </c>
      <c r="G47" s="7">
        <f t="shared" si="1"/>
        <v>0</v>
      </c>
      <c r="H47" s="7">
        <f t="shared" si="2"/>
        <v>0</v>
      </c>
    </row>
    <row r="48" spans="5:8" x14ac:dyDescent="0.3">
      <c r="E48" s="7">
        <f t="shared" si="0"/>
        <v>5</v>
      </c>
      <c r="F48" s="7">
        <f>COUNTIFS($E$2:E48,E48)-1</f>
        <v>4</v>
      </c>
      <c r="G48" s="7">
        <f t="shared" si="1"/>
        <v>0</v>
      </c>
      <c r="H48" s="7">
        <f t="shared" si="2"/>
        <v>0</v>
      </c>
    </row>
    <row r="49" spans="5:8" x14ac:dyDescent="0.3">
      <c r="E49" s="7">
        <f t="shared" si="0"/>
        <v>6</v>
      </c>
      <c r="F49" s="7">
        <f>COUNTIFS($E$2:E49,E49)-1</f>
        <v>4</v>
      </c>
      <c r="G49" s="7">
        <f t="shared" si="1"/>
        <v>0</v>
      </c>
      <c r="H49" s="7">
        <f t="shared" si="2"/>
        <v>0</v>
      </c>
    </row>
    <row r="50" spans="5:8" x14ac:dyDescent="0.3">
      <c r="E50" s="7">
        <f t="shared" si="0"/>
        <v>7</v>
      </c>
      <c r="F50" s="7">
        <f>COUNTIFS($E$2:E50,E50)-1</f>
        <v>4</v>
      </c>
      <c r="G50" s="7">
        <f t="shared" si="1"/>
        <v>0</v>
      </c>
      <c r="H50" s="7">
        <f t="shared" si="2"/>
        <v>0</v>
      </c>
    </row>
    <row r="51" spans="5:8" x14ac:dyDescent="0.3">
      <c r="E51" s="7">
        <f t="shared" si="0"/>
        <v>8</v>
      </c>
      <c r="F51" s="7">
        <f>COUNTIFS($E$2:E51,E51)-1</f>
        <v>4</v>
      </c>
      <c r="G51" s="7">
        <f t="shared" si="1"/>
        <v>0</v>
      </c>
      <c r="H51" s="7">
        <f t="shared" si="2"/>
        <v>0</v>
      </c>
    </row>
    <row r="52" spans="5:8" x14ac:dyDescent="0.3">
      <c r="E52" s="7">
        <f t="shared" si="0"/>
        <v>9</v>
      </c>
      <c r="F52" s="7">
        <f>COUNTIFS($E$2:E52,E52)-1</f>
        <v>4</v>
      </c>
      <c r="G52" s="7">
        <f t="shared" si="1"/>
        <v>0</v>
      </c>
      <c r="H52" s="7">
        <f t="shared" si="2"/>
        <v>0</v>
      </c>
    </row>
    <row r="53" spans="5:8" x14ac:dyDescent="0.3">
      <c r="E53" s="7">
        <f t="shared" si="0"/>
        <v>0</v>
      </c>
      <c r="F53" s="7">
        <f>COUNTIFS($E$2:E53,E53)-1</f>
        <v>5</v>
      </c>
      <c r="G53" s="7">
        <f t="shared" si="1"/>
        <v>0</v>
      </c>
      <c r="H53" s="7">
        <f t="shared" si="2"/>
        <v>0</v>
      </c>
    </row>
    <row r="54" spans="5:8" x14ac:dyDescent="0.3">
      <c r="E54" s="7">
        <f t="shared" si="0"/>
        <v>1</v>
      </c>
      <c r="F54" s="7">
        <f>COUNTIFS($E$2:E54,E54)-1</f>
        <v>5</v>
      </c>
      <c r="G54" s="7">
        <f t="shared" si="1"/>
        <v>0</v>
      </c>
      <c r="H54" s="7">
        <f t="shared" si="2"/>
        <v>0</v>
      </c>
    </row>
    <row r="55" spans="5:8" x14ac:dyDescent="0.3">
      <c r="E55" s="7">
        <f t="shared" si="0"/>
        <v>2</v>
      </c>
      <c r="F55" s="7">
        <f>COUNTIFS($E$2:E55,E55)-1</f>
        <v>5</v>
      </c>
      <c r="G55" s="7">
        <f t="shared" si="1"/>
        <v>0</v>
      </c>
      <c r="H55" s="7">
        <f t="shared" si="2"/>
        <v>0</v>
      </c>
    </row>
    <row r="56" spans="5:8" x14ac:dyDescent="0.3">
      <c r="E56" s="7">
        <f t="shared" si="0"/>
        <v>3</v>
      </c>
      <c r="F56" s="7">
        <f>COUNTIFS($E$2:E56,E56)-1</f>
        <v>5</v>
      </c>
      <c r="G56" s="7">
        <f t="shared" si="1"/>
        <v>0</v>
      </c>
      <c r="H56" s="7">
        <f t="shared" si="2"/>
        <v>0</v>
      </c>
    </row>
    <row r="57" spans="5:8" x14ac:dyDescent="0.3">
      <c r="E57" s="7">
        <f t="shared" si="0"/>
        <v>4</v>
      </c>
      <c r="F57" s="7">
        <f>COUNTIFS($E$2:E57,E57)-1</f>
        <v>5</v>
      </c>
      <c r="G57" s="7">
        <f t="shared" si="1"/>
        <v>0</v>
      </c>
      <c r="H57" s="7">
        <f t="shared" si="2"/>
        <v>0</v>
      </c>
    </row>
    <row r="58" spans="5:8" x14ac:dyDescent="0.3">
      <c r="E58" s="7">
        <f t="shared" si="0"/>
        <v>5</v>
      </c>
      <c r="F58" s="7">
        <f>COUNTIFS($E$2:E58,E58)-1</f>
        <v>5</v>
      </c>
      <c r="G58" s="7">
        <f t="shared" si="1"/>
        <v>0</v>
      </c>
      <c r="H58" s="7">
        <f t="shared" si="2"/>
        <v>0</v>
      </c>
    </row>
    <row r="59" spans="5:8" x14ac:dyDescent="0.3">
      <c r="E59" s="7">
        <f t="shared" si="0"/>
        <v>6</v>
      </c>
      <c r="F59" s="7">
        <f>COUNTIFS($E$2:E59,E59)-1</f>
        <v>5</v>
      </c>
      <c r="G59" s="7">
        <f t="shared" si="1"/>
        <v>0</v>
      </c>
      <c r="H59" s="7">
        <f t="shared" si="2"/>
        <v>0</v>
      </c>
    </row>
    <row r="60" spans="5:8" x14ac:dyDescent="0.3">
      <c r="E60" s="7">
        <f t="shared" si="0"/>
        <v>7</v>
      </c>
      <c r="F60" s="7">
        <f>COUNTIFS($E$2:E60,E60)-1</f>
        <v>5</v>
      </c>
      <c r="G60" s="7">
        <f t="shared" si="1"/>
        <v>0</v>
      </c>
      <c r="H60" s="7">
        <f t="shared" si="2"/>
        <v>0</v>
      </c>
    </row>
    <row r="61" spans="5:8" x14ac:dyDescent="0.3">
      <c r="E61" s="7">
        <f t="shared" si="0"/>
        <v>8</v>
      </c>
      <c r="F61" s="7">
        <f>COUNTIFS($E$2:E61,E61)-1</f>
        <v>5</v>
      </c>
      <c r="G61" s="7">
        <f t="shared" si="1"/>
        <v>0</v>
      </c>
      <c r="H61" s="7">
        <f t="shared" si="2"/>
        <v>0</v>
      </c>
    </row>
    <row r="62" spans="5:8" x14ac:dyDescent="0.3">
      <c r="E62" s="7">
        <f t="shared" si="0"/>
        <v>9</v>
      </c>
      <c r="F62" s="7">
        <f>COUNTIFS($E$2:E62,E62)-1</f>
        <v>5</v>
      </c>
      <c r="G62" s="7">
        <f t="shared" si="1"/>
        <v>0</v>
      </c>
      <c r="H62" s="7">
        <f t="shared" si="2"/>
        <v>0</v>
      </c>
    </row>
    <row r="63" spans="5:8" x14ac:dyDescent="0.3">
      <c r="E63" s="7">
        <f t="shared" si="0"/>
        <v>0</v>
      </c>
      <c r="F63" s="7">
        <f>COUNTIFS($E$2:E63,E63)-1</f>
        <v>6</v>
      </c>
      <c r="G63" s="7">
        <f t="shared" si="1"/>
        <v>0</v>
      </c>
      <c r="H63" s="7">
        <f t="shared" si="2"/>
        <v>0</v>
      </c>
    </row>
    <row r="64" spans="5:8" x14ac:dyDescent="0.3">
      <c r="E64" s="7">
        <f t="shared" si="0"/>
        <v>1</v>
      </c>
      <c r="F64" s="7">
        <f>COUNTIFS($E$2:E64,E64)-1</f>
        <v>6</v>
      </c>
      <c r="G64" s="7">
        <f t="shared" si="1"/>
        <v>0</v>
      </c>
      <c r="H64" s="7">
        <f t="shared" si="2"/>
        <v>0</v>
      </c>
    </row>
    <row r="65" spans="5:8" x14ac:dyDescent="0.3">
      <c r="E65" s="7">
        <f t="shared" si="0"/>
        <v>2</v>
      </c>
      <c r="F65" s="7">
        <f>COUNTIFS($E$2:E65,E65)-1</f>
        <v>6</v>
      </c>
      <c r="G65" s="7">
        <f t="shared" si="1"/>
        <v>0</v>
      </c>
      <c r="H65" s="7">
        <f t="shared" si="2"/>
        <v>0</v>
      </c>
    </row>
    <row r="66" spans="5:8" x14ac:dyDescent="0.3">
      <c r="E66" s="7">
        <f t="shared" si="0"/>
        <v>3</v>
      </c>
      <c r="F66" s="7">
        <f>COUNTIFS($E$2:E66,E66)-1</f>
        <v>6</v>
      </c>
      <c r="G66" s="7">
        <f t="shared" si="1"/>
        <v>0</v>
      </c>
      <c r="H66" s="7">
        <f t="shared" si="2"/>
        <v>0</v>
      </c>
    </row>
    <row r="67" spans="5:8" x14ac:dyDescent="0.3">
      <c r="E67" s="7">
        <f t="shared" si="0"/>
        <v>4</v>
      </c>
      <c r="F67" s="7">
        <f>COUNTIFS($E$2:E67,E67)-1</f>
        <v>6</v>
      </c>
      <c r="G67" s="7">
        <f t="shared" si="1"/>
        <v>0</v>
      </c>
      <c r="H67" s="7">
        <f t="shared" si="2"/>
        <v>0</v>
      </c>
    </row>
    <row r="68" spans="5:8" x14ac:dyDescent="0.3">
      <c r="E68" s="7">
        <f t="shared" ref="E68:E102" si="3">MOD(ROW($E68)-3,10)</f>
        <v>5</v>
      </c>
      <c r="F68" s="7">
        <f>COUNTIFS($E$2:E68,E68)-1</f>
        <v>6</v>
      </c>
      <c r="G68" s="7">
        <f t="shared" ref="G68:G102" si="4">IF(ROW(E68)-3&lt;INT($C$2*100),E68,0)</f>
        <v>0</v>
      </c>
      <c r="H68" s="7">
        <f t="shared" ref="H68:H102" si="5">IF(ROW(F68)-3&lt;INT($C$2*100),F68,0)</f>
        <v>0</v>
      </c>
    </row>
    <row r="69" spans="5:8" x14ac:dyDescent="0.3">
      <c r="E69" s="7">
        <f t="shared" si="3"/>
        <v>6</v>
      </c>
      <c r="F69" s="7">
        <f>COUNTIFS($E$2:E69,E69)-1</f>
        <v>6</v>
      </c>
      <c r="G69" s="7">
        <f t="shared" si="4"/>
        <v>0</v>
      </c>
      <c r="H69" s="7">
        <f t="shared" si="5"/>
        <v>0</v>
      </c>
    </row>
    <row r="70" spans="5:8" x14ac:dyDescent="0.3">
      <c r="E70" s="7">
        <f t="shared" si="3"/>
        <v>7</v>
      </c>
      <c r="F70" s="7">
        <f>COUNTIFS($E$2:E70,E70)-1</f>
        <v>6</v>
      </c>
      <c r="G70" s="7">
        <f t="shared" si="4"/>
        <v>0</v>
      </c>
      <c r="H70" s="7">
        <f t="shared" si="5"/>
        <v>0</v>
      </c>
    </row>
    <row r="71" spans="5:8" x14ac:dyDescent="0.3">
      <c r="E71" s="7">
        <f t="shared" si="3"/>
        <v>8</v>
      </c>
      <c r="F71" s="7">
        <f>COUNTIFS($E$2:E71,E71)-1</f>
        <v>6</v>
      </c>
      <c r="G71" s="7">
        <f t="shared" si="4"/>
        <v>0</v>
      </c>
      <c r="H71" s="7">
        <f t="shared" si="5"/>
        <v>0</v>
      </c>
    </row>
    <row r="72" spans="5:8" x14ac:dyDescent="0.3">
      <c r="E72" s="7">
        <f t="shared" si="3"/>
        <v>9</v>
      </c>
      <c r="F72" s="7">
        <f>COUNTIFS($E$2:E72,E72)-1</f>
        <v>6</v>
      </c>
      <c r="G72" s="7">
        <f t="shared" si="4"/>
        <v>0</v>
      </c>
      <c r="H72" s="7">
        <f t="shared" si="5"/>
        <v>0</v>
      </c>
    </row>
    <row r="73" spans="5:8" x14ac:dyDescent="0.3">
      <c r="E73" s="7">
        <f t="shared" si="3"/>
        <v>0</v>
      </c>
      <c r="F73" s="7">
        <f>COUNTIFS($E$2:E73,E73)-1</f>
        <v>7</v>
      </c>
      <c r="G73" s="7">
        <f t="shared" si="4"/>
        <v>0</v>
      </c>
      <c r="H73" s="7">
        <f t="shared" si="5"/>
        <v>0</v>
      </c>
    </row>
    <row r="74" spans="5:8" x14ac:dyDescent="0.3">
      <c r="E74" s="7">
        <f t="shared" si="3"/>
        <v>1</v>
      </c>
      <c r="F74" s="7">
        <f>COUNTIFS($E$2:E74,E74)-1</f>
        <v>7</v>
      </c>
      <c r="G74" s="7">
        <f t="shared" si="4"/>
        <v>0</v>
      </c>
      <c r="H74" s="7">
        <f t="shared" si="5"/>
        <v>0</v>
      </c>
    </row>
    <row r="75" spans="5:8" x14ac:dyDescent="0.3">
      <c r="E75" s="7">
        <f t="shared" si="3"/>
        <v>2</v>
      </c>
      <c r="F75" s="7">
        <f>COUNTIFS($E$2:E75,E75)-1</f>
        <v>7</v>
      </c>
      <c r="G75" s="7">
        <f t="shared" si="4"/>
        <v>0</v>
      </c>
      <c r="H75" s="7">
        <f t="shared" si="5"/>
        <v>0</v>
      </c>
    </row>
    <row r="76" spans="5:8" x14ac:dyDescent="0.3">
      <c r="E76" s="7">
        <f t="shared" si="3"/>
        <v>3</v>
      </c>
      <c r="F76" s="7">
        <f>COUNTIFS($E$2:E76,E76)-1</f>
        <v>7</v>
      </c>
      <c r="G76" s="7">
        <f t="shared" si="4"/>
        <v>0</v>
      </c>
      <c r="H76" s="7">
        <f t="shared" si="5"/>
        <v>0</v>
      </c>
    </row>
    <row r="77" spans="5:8" x14ac:dyDescent="0.3">
      <c r="E77" s="7">
        <f t="shared" si="3"/>
        <v>4</v>
      </c>
      <c r="F77" s="7">
        <f>COUNTIFS($E$2:E77,E77)-1</f>
        <v>7</v>
      </c>
      <c r="G77" s="7">
        <f t="shared" si="4"/>
        <v>0</v>
      </c>
      <c r="H77" s="7">
        <f t="shared" si="5"/>
        <v>0</v>
      </c>
    </row>
    <row r="78" spans="5:8" x14ac:dyDescent="0.3">
      <c r="E78" s="7">
        <f t="shared" si="3"/>
        <v>5</v>
      </c>
      <c r="F78" s="7">
        <f>COUNTIFS($E$2:E78,E78)-1</f>
        <v>7</v>
      </c>
      <c r="G78" s="7">
        <f t="shared" si="4"/>
        <v>0</v>
      </c>
      <c r="H78" s="7">
        <f t="shared" si="5"/>
        <v>0</v>
      </c>
    </row>
    <row r="79" spans="5:8" x14ac:dyDescent="0.3">
      <c r="E79" s="7">
        <f t="shared" si="3"/>
        <v>6</v>
      </c>
      <c r="F79" s="7">
        <f>COUNTIFS($E$2:E79,E79)-1</f>
        <v>7</v>
      </c>
      <c r="G79" s="7">
        <f t="shared" si="4"/>
        <v>0</v>
      </c>
      <c r="H79" s="7">
        <f t="shared" si="5"/>
        <v>0</v>
      </c>
    </row>
    <row r="80" spans="5:8" x14ac:dyDescent="0.3">
      <c r="E80" s="7">
        <f t="shared" si="3"/>
        <v>7</v>
      </c>
      <c r="F80" s="7">
        <f>COUNTIFS($E$2:E80,E80)-1</f>
        <v>7</v>
      </c>
      <c r="G80" s="7">
        <f t="shared" si="4"/>
        <v>0</v>
      </c>
      <c r="H80" s="7">
        <f t="shared" si="5"/>
        <v>0</v>
      </c>
    </row>
    <row r="81" spans="5:8" x14ac:dyDescent="0.3">
      <c r="E81" s="7">
        <f t="shared" si="3"/>
        <v>8</v>
      </c>
      <c r="F81" s="7">
        <f>COUNTIFS($E$2:E81,E81)-1</f>
        <v>7</v>
      </c>
      <c r="G81" s="7">
        <f t="shared" si="4"/>
        <v>0</v>
      </c>
      <c r="H81" s="7">
        <f t="shared" si="5"/>
        <v>0</v>
      </c>
    </row>
    <row r="82" spans="5:8" x14ac:dyDescent="0.3">
      <c r="E82" s="7">
        <f t="shared" si="3"/>
        <v>9</v>
      </c>
      <c r="F82" s="7">
        <f>COUNTIFS($E$2:E82,E82)-1</f>
        <v>7</v>
      </c>
      <c r="G82" s="7">
        <f t="shared" si="4"/>
        <v>0</v>
      </c>
      <c r="H82" s="7">
        <f t="shared" si="5"/>
        <v>0</v>
      </c>
    </row>
    <row r="83" spans="5:8" x14ac:dyDescent="0.3">
      <c r="E83" s="7">
        <f t="shared" si="3"/>
        <v>0</v>
      </c>
      <c r="F83" s="7">
        <f>COUNTIFS($E$2:E83,E83)-1</f>
        <v>8</v>
      </c>
      <c r="G83" s="7">
        <f t="shared" si="4"/>
        <v>0</v>
      </c>
      <c r="H83" s="7">
        <f t="shared" si="5"/>
        <v>0</v>
      </c>
    </row>
    <row r="84" spans="5:8" x14ac:dyDescent="0.3">
      <c r="E84" s="7">
        <f t="shared" si="3"/>
        <v>1</v>
      </c>
      <c r="F84" s="7">
        <f>COUNTIFS($E$2:E84,E84)-1</f>
        <v>8</v>
      </c>
      <c r="G84" s="7">
        <f t="shared" si="4"/>
        <v>0</v>
      </c>
      <c r="H84" s="7">
        <f t="shared" si="5"/>
        <v>0</v>
      </c>
    </row>
    <row r="85" spans="5:8" x14ac:dyDescent="0.3">
      <c r="E85" s="7">
        <f t="shared" si="3"/>
        <v>2</v>
      </c>
      <c r="F85" s="7">
        <f>COUNTIFS($E$2:E85,E85)-1</f>
        <v>8</v>
      </c>
      <c r="G85" s="7">
        <f t="shared" si="4"/>
        <v>0</v>
      </c>
      <c r="H85" s="7">
        <f t="shared" si="5"/>
        <v>0</v>
      </c>
    </row>
    <row r="86" spans="5:8" x14ac:dyDescent="0.3">
      <c r="E86" s="7">
        <f t="shared" si="3"/>
        <v>3</v>
      </c>
      <c r="F86" s="7">
        <f>COUNTIFS($E$2:E86,E86)-1</f>
        <v>8</v>
      </c>
      <c r="G86" s="7">
        <f t="shared" si="4"/>
        <v>0</v>
      </c>
      <c r="H86" s="7">
        <f t="shared" si="5"/>
        <v>0</v>
      </c>
    </row>
    <row r="87" spans="5:8" x14ac:dyDescent="0.3">
      <c r="E87" s="7">
        <f t="shared" si="3"/>
        <v>4</v>
      </c>
      <c r="F87" s="7">
        <f>COUNTIFS($E$2:E87,E87)-1</f>
        <v>8</v>
      </c>
      <c r="G87" s="7">
        <f t="shared" si="4"/>
        <v>0</v>
      </c>
      <c r="H87" s="7">
        <f t="shared" si="5"/>
        <v>0</v>
      </c>
    </row>
    <row r="88" spans="5:8" x14ac:dyDescent="0.3">
      <c r="E88" s="7">
        <f t="shared" si="3"/>
        <v>5</v>
      </c>
      <c r="F88" s="7">
        <f>COUNTIFS($E$2:E88,E88)-1</f>
        <v>8</v>
      </c>
      <c r="G88" s="7">
        <f t="shared" si="4"/>
        <v>0</v>
      </c>
      <c r="H88" s="7">
        <f t="shared" si="5"/>
        <v>0</v>
      </c>
    </row>
    <row r="89" spans="5:8" x14ac:dyDescent="0.3">
      <c r="E89" s="7">
        <f t="shared" si="3"/>
        <v>6</v>
      </c>
      <c r="F89" s="7">
        <f>COUNTIFS($E$2:E89,E89)-1</f>
        <v>8</v>
      </c>
      <c r="G89" s="7">
        <f t="shared" si="4"/>
        <v>0</v>
      </c>
      <c r="H89" s="7">
        <f t="shared" si="5"/>
        <v>0</v>
      </c>
    </row>
    <row r="90" spans="5:8" x14ac:dyDescent="0.3">
      <c r="E90" s="7">
        <f t="shared" si="3"/>
        <v>7</v>
      </c>
      <c r="F90" s="7">
        <f>COUNTIFS($E$2:E90,E90)-1</f>
        <v>8</v>
      </c>
      <c r="G90" s="7">
        <f t="shared" si="4"/>
        <v>0</v>
      </c>
      <c r="H90" s="7">
        <f t="shared" si="5"/>
        <v>0</v>
      </c>
    </row>
    <row r="91" spans="5:8" x14ac:dyDescent="0.3">
      <c r="E91" s="7">
        <f t="shared" si="3"/>
        <v>8</v>
      </c>
      <c r="F91" s="7">
        <f>COUNTIFS($E$2:E91,E91)-1</f>
        <v>8</v>
      </c>
      <c r="G91" s="7">
        <f t="shared" si="4"/>
        <v>0</v>
      </c>
      <c r="H91" s="7">
        <f t="shared" si="5"/>
        <v>0</v>
      </c>
    </row>
    <row r="92" spans="5:8" x14ac:dyDescent="0.3">
      <c r="E92" s="7">
        <f t="shared" si="3"/>
        <v>9</v>
      </c>
      <c r="F92" s="7">
        <f>COUNTIFS($E$2:E92,E92)-1</f>
        <v>8</v>
      </c>
      <c r="G92" s="7">
        <f t="shared" si="4"/>
        <v>0</v>
      </c>
      <c r="H92" s="7">
        <f t="shared" si="5"/>
        <v>0</v>
      </c>
    </row>
    <row r="93" spans="5:8" x14ac:dyDescent="0.3">
      <c r="E93" s="7">
        <f t="shared" si="3"/>
        <v>0</v>
      </c>
      <c r="F93" s="7">
        <f>COUNTIFS($E$2:E93,E93)-1</f>
        <v>9</v>
      </c>
      <c r="G93" s="7">
        <f t="shared" si="4"/>
        <v>0</v>
      </c>
      <c r="H93" s="7">
        <f t="shared" si="5"/>
        <v>0</v>
      </c>
    </row>
    <row r="94" spans="5:8" x14ac:dyDescent="0.3">
      <c r="E94" s="7">
        <f t="shared" si="3"/>
        <v>1</v>
      </c>
      <c r="F94" s="7">
        <f>COUNTIFS($E$2:E94,E94)-1</f>
        <v>9</v>
      </c>
      <c r="G94" s="7">
        <f t="shared" si="4"/>
        <v>0</v>
      </c>
      <c r="H94" s="7">
        <f t="shared" si="5"/>
        <v>0</v>
      </c>
    </row>
    <row r="95" spans="5:8" x14ac:dyDescent="0.3">
      <c r="E95" s="7">
        <f t="shared" si="3"/>
        <v>2</v>
      </c>
      <c r="F95" s="7">
        <f>COUNTIFS($E$2:E95,E95)-1</f>
        <v>9</v>
      </c>
      <c r="G95" s="7">
        <f t="shared" si="4"/>
        <v>0</v>
      </c>
      <c r="H95" s="7">
        <f t="shared" si="5"/>
        <v>0</v>
      </c>
    </row>
    <row r="96" spans="5:8" x14ac:dyDescent="0.3">
      <c r="E96" s="7">
        <f t="shared" si="3"/>
        <v>3</v>
      </c>
      <c r="F96" s="7">
        <f>COUNTIFS($E$2:E96,E96)-1</f>
        <v>9</v>
      </c>
      <c r="G96" s="7">
        <f t="shared" si="4"/>
        <v>0</v>
      </c>
      <c r="H96" s="7">
        <f t="shared" si="5"/>
        <v>0</v>
      </c>
    </row>
    <row r="97" spans="5:8" x14ac:dyDescent="0.3">
      <c r="E97" s="7">
        <f t="shared" si="3"/>
        <v>4</v>
      </c>
      <c r="F97" s="7">
        <f>COUNTIFS($E$2:E97,E97)-1</f>
        <v>9</v>
      </c>
      <c r="G97" s="7">
        <f t="shared" si="4"/>
        <v>0</v>
      </c>
      <c r="H97" s="7">
        <f t="shared" si="5"/>
        <v>0</v>
      </c>
    </row>
    <row r="98" spans="5:8" x14ac:dyDescent="0.3">
      <c r="E98" s="7">
        <f t="shared" si="3"/>
        <v>5</v>
      </c>
      <c r="F98" s="7">
        <f>COUNTIFS($E$2:E98,E98)-1</f>
        <v>9</v>
      </c>
      <c r="G98" s="7">
        <f t="shared" si="4"/>
        <v>0</v>
      </c>
      <c r="H98" s="7">
        <f t="shared" si="5"/>
        <v>0</v>
      </c>
    </row>
    <row r="99" spans="5:8" x14ac:dyDescent="0.3">
      <c r="E99" s="7">
        <f t="shared" si="3"/>
        <v>6</v>
      </c>
      <c r="F99" s="7">
        <f>COUNTIFS($E$2:E99,E99)-1</f>
        <v>9</v>
      </c>
      <c r="G99" s="7">
        <f t="shared" si="4"/>
        <v>0</v>
      </c>
      <c r="H99" s="7">
        <f t="shared" si="5"/>
        <v>0</v>
      </c>
    </row>
    <row r="100" spans="5:8" x14ac:dyDescent="0.3">
      <c r="E100" s="7">
        <f t="shared" si="3"/>
        <v>7</v>
      </c>
      <c r="F100" s="7">
        <f>COUNTIFS($E$2:E100,E100)-1</f>
        <v>9</v>
      </c>
      <c r="G100" s="7">
        <f t="shared" si="4"/>
        <v>0</v>
      </c>
      <c r="H100" s="7">
        <f t="shared" si="5"/>
        <v>0</v>
      </c>
    </row>
    <row r="101" spans="5:8" x14ac:dyDescent="0.3">
      <c r="E101" s="7">
        <f t="shared" si="3"/>
        <v>8</v>
      </c>
      <c r="F101" s="7">
        <f>COUNTIFS($E$2:E101,E101)-1</f>
        <v>9</v>
      </c>
      <c r="G101" s="7">
        <f t="shared" si="4"/>
        <v>0</v>
      </c>
      <c r="H101" s="7">
        <f t="shared" si="5"/>
        <v>0</v>
      </c>
    </row>
    <row r="102" spans="5:8" x14ac:dyDescent="0.3">
      <c r="E102" s="7">
        <f t="shared" si="3"/>
        <v>9</v>
      </c>
      <c r="F102" s="7">
        <f>COUNTIFS($E$2:E102,E102)-1</f>
        <v>9</v>
      </c>
      <c r="G102" s="7">
        <f t="shared" si="4"/>
        <v>0</v>
      </c>
      <c r="H102" s="7">
        <f t="shared" si="5"/>
        <v>0</v>
      </c>
    </row>
  </sheetData>
  <mergeCells count="2">
    <mergeCell ref="E1:F1"/>
    <mergeCell ref="G1:H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Customizing Charts</vt:lpstr>
      <vt:lpstr>Bar &amp; Column Charts</vt:lpstr>
      <vt:lpstr>Histogram &amp; Pareto Charts</vt:lpstr>
      <vt:lpstr>Line Charts</vt:lpstr>
      <vt:lpstr>Area Charts</vt:lpstr>
      <vt:lpstr>Pie and Donut Charts</vt:lpstr>
      <vt:lpstr>Scatter Plots &amp; Bubble Charts</vt:lpstr>
      <vt:lpstr>Box and Whisker Charts</vt:lpstr>
      <vt:lpstr>Tree Maps &amp; Sunburst Charts</vt:lpstr>
      <vt:lpstr>Waterfall and Funnel Charts</vt:lpstr>
      <vt:lpstr>Radar Charts</vt:lpstr>
      <vt:lpstr>Stock Charts</vt:lpstr>
      <vt:lpstr>Heat Maps</vt:lpstr>
      <vt:lpstr>Surface Charts</vt:lpstr>
      <vt:lpstr>Power Map</vt:lpstr>
      <vt:lpstr>Combo Charts</vt:lpstr>
      <vt:lpstr>Sparklines</vt:lpstr>
      <vt:lpstr>Image Overlay Charts</vt:lpstr>
      <vt:lpstr>Highlight Special Cases</vt:lpstr>
      <vt:lpstr>Automatic Chart Updates</vt:lpstr>
      <vt:lpstr>Scroll &amp; Zoom Visualization</vt:lpstr>
      <vt:lpstr>Dashboarding Tricks</vt:lpstr>
      <vt:lpstr>Animation Change Over Time</vt:lpstr>
      <vt:lpstr>Pivot Charts</vt:lpstr>
      <vt:lpstr>Pivot Charts_Dashboard</vt:lpstr>
      <vt:lpstr>Color Based Formatting</vt:lpstr>
      <vt:lpstr>Dynamic Series Selection</vt:lpstr>
      <vt:lpstr>Pacing Chart</vt:lpstr>
      <vt:lpstr>Guage Chart</vt:lpstr>
      <vt:lpstr>Array Precentage Grid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Dauda Bilau</dc:creator>
  <cp:lastModifiedBy>Bilau Dauda Adeoti</cp:lastModifiedBy>
  <dcterms:created xsi:type="dcterms:W3CDTF">2021-06-09T04:45:52Z</dcterms:created>
  <dcterms:modified xsi:type="dcterms:W3CDTF">2022-06-02T16:34:31Z</dcterms:modified>
</cp:coreProperties>
</file>