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GitHub\TravauxProgUniversitaires\TLSI_ADBD\Visualisation des données\TP\TP2\"/>
    </mc:Choice>
  </mc:AlternateContent>
  <xr:revisionPtr revIDLastSave="0" documentId="13_ncr:1_{25B123BB-3DBF-4045-B1CE-2F94B941A5C1}" xr6:coauthVersionLast="47" xr6:coauthVersionMax="47" xr10:uidLastSave="{00000000-0000-0000-0000-000000000000}"/>
  <bookViews>
    <workbookView xWindow="-120" yWindow="-120" windowWidth="20730" windowHeight="11310" tabRatio="625" activeTab="2" xr2:uid="{00000000-000D-0000-FFFF-FFFF00000000}"/>
  </bookViews>
  <sheets>
    <sheet name="listes des notes" sheetId="5" r:id="rId1"/>
    <sheet name="listes des matières" sheetId="3" r:id="rId2"/>
    <sheet name="relevé de notes" sheetId="4" r:id="rId3"/>
  </sheets>
  <definedNames>
    <definedName name="CC2_r0">'listes des notes'!$A$5:$E$11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" i="4" l="1"/>
  <c r="B21" i="4" s="1"/>
  <c r="B22" i="4"/>
  <c r="B20" i="4"/>
  <c r="F14" i="4"/>
  <c r="F15" i="4"/>
  <c r="F16" i="4"/>
  <c r="F17" i="4"/>
  <c r="F18" i="4"/>
  <c r="F13" i="4"/>
  <c r="K14" i="4"/>
  <c r="K15" i="4"/>
  <c r="K16" i="4"/>
  <c r="K17" i="4"/>
  <c r="K18" i="4"/>
  <c r="E14" i="4"/>
  <c r="E15" i="4"/>
  <c r="E16" i="4"/>
  <c r="E17" i="4"/>
  <c r="E18" i="4"/>
  <c r="E13" i="4"/>
  <c r="D14" i="4"/>
  <c r="D15" i="4"/>
  <c r="D16" i="4"/>
  <c r="D17" i="4"/>
  <c r="D18" i="4"/>
  <c r="D13" i="4"/>
  <c r="C14" i="4"/>
  <c r="C15" i="4"/>
  <c r="C16" i="4"/>
  <c r="C17" i="4"/>
  <c r="C18" i="4"/>
  <c r="C13" i="4"/>
  <c r="J14" i="4"/>
  <c r="J15" i="4"/>
  <c r="J16" i="4"/>
  <c r="J17" i="4"/>
  <c r="J18" i="4"/>
  <c r="J13" i="4"/>
  <c r="I15" i="4"/>
  <c r="H15" i="4"/>
  <c r="G15" i="4"/>
  <c r="I16" i="4"/>
  <c r="H16" i="4"/>
  <c r="G16" i="4"/>
  <c r="I14" i="4"/>
  <c r="H14" i="4"/>
  <c r="G14" i="4"/>
  <c r="I18" i="4"/>
  <c r="H18" i="4"/>
  <c r="G18" i="4"/>
  <c r="I17" i="4"/>
  <c r="H17" i="4"/>
  <c r="G17" i="4"/>
  <c r="I13" i="4"/>
  <c r="H13" i="4"/>
  <c r="G13" i="4"/>
  <c r="D5" i="4"/>
  <c r="B14" i="4"/>
  <c r="B15" i="4"/>
  <c r="B16" i="4"/>
  <c r="B17" i="4"/>
  <c r="B18" i="4"/>
  <c r="B13" i="4"/>
  <c r="A14" i="4"/>
  <c r="A15" i="4"/>
  <c r="A16" i="4"/>
  <c r="A17" i="4"/>
  <c r="A18" i="4"/>
  <c r="A13" i="4"/>
</calcChain>
</file>

<file path=xl/sharedStrings.xml><?xml version="1.0" encoding="utf-8"?>
<sst xmlns="http://schemas.openxmlformats.org/spreadsheetml/2006/main" count="94" uniqueCount="81">
  <si>
    <t>Relevé de notes</t>
  </si>
  <si>
    <t>Nom et prénom:</t>
  </si>
  <si>
    <t>Identifiant:</t>
  </si>
  <si>
    <t>Spécialité:</t>
  </si>
  <si>
    <t>Niveau d'études:</t>
  </si>
  <si>
    <t>Première année</t>
  </si>
  <si>
    <t>Identifiant du matière</t>
  </si>
  <si>
    <t>Matiére</t>
  </si>
  <si>
    <t>Module</t>
  </si>
  <si>
    <t>crédit</t>
  </si>
  <si>
    <t>coefficient</t>
  </si>
  <si>
    <t>Crédit</t>
  </si>
  <si>
    <t>CC1</t>
  </si>
  <si>
    <t>CC2</t>
  </si>
  <si>
    <t>Ex</t>
  </si>
  <si>
    <t>Moyenne</t>
  </si>
  <si>
    <t>Crédit obtenu</t>
  </si>
  <si>
    <t>Moyenne annuelle:</t>
  </si>
  <si>
    <t>Crédit annuel:</t>
  </si>
  <si>
    <t>Mention:</t>
  </si>
  <si>
    <t>Listes de matières</t>
  </si>
  <si>
    <t>Identifiant_Matiére</t>
  </si>
  <si>
    <t>r01</t>
  </si>
  <si>
    <t xml:space="preserve">Web sémantique </t>
  </si>
  <si>
    <t>M01</t>
  </si>
  <si>
    <t>r03</t>
  </si>
  <si>
    <t>Ingénierie Ontologique</t>
  </si>
  <si>
    <t>r04</t>
  </si>
  <si>
    <t>Programmation déclarative</t>
  </si>
  <si>
    <t>M02</t>
  </si>
  <si>
    <t>r02</t>
  </si>
  <si>
    <t>Algorithmique et complexité</t>
  </si>
  <si>
    <t>r05</t>
  </si>
  <si>
    <t>Webservices</t>
  </si>
  <si>
    <t>M03</t>
  </si>
  <si>
    <t>r06</t>
  </si>
  <si>
    <t>Workflow</t>
  </si>
  <si>
    <t>Pourcentage du CC1</t>
  </si>
  <si>
    <t>Pourcentage du CC2</t>
  </si>
  <si>
    <t>Pourcentage du  l'Examen</t>
  </si>
  <si>
    <t>Crédit total:</t>
  </si>
  <si>
    <t xml:space="preserve">Listes des notes des étudiants </t>
  </si>
  <si>
    <t>Identifiant</t>
  </si>
  <si>
    <t xml:space="preserve">Nom </t>
  </si>
  <si>
    <t>Prénom</t>
  </si>
  <si>
    <t>CC1_r1</t>
  </si>
  <si>
    <t>CC2_r2</t>
  </si>
  <si>
    <t>EX_r2</t>
  </si>
  <si>
    <t>CC1_r3</t>
  </si>
  <si>
    <t>CC2_r3</t>
  </si>
  <si>
    <t>EX_r3</t>
  </si>
  <si>
    <t>CC1_r4</t>
  </si>
  <si>
    <t>CC2_r4</t>
  </si>
  <si>
    <t>EX_r4</t>
  </si>
  <si>
    <t>CC1_r5</t>
  </si>
  <si>
    <t>CC2_r5</t>
  </si>
  <si>
    <t>EX_r5</t>
  </si>
  <si>
    <t>CC1_r6</t>
  </si>
  <si>
    <t>CC2_r6</t>
  </si>
  <si>
    <t>EX_r6</t>
  </si>
  <si>
    <t>08958236</t>
  </si>
  <si>
    <t>chaari</t>
  </si>
  <si>
    <t>slim</t>
  </si>
  <si>
    <t>08521436</t>
  </si>
  <si>
    <t>cherif</t>
  </si>
  <si>
    <t>mohamed</t>
  </si>
  <si>
    <t>08369852</t>
  </si>
  <si>
    <t>maaloul</t>
  </si>
  <si>
    <t>mariam</t>
  </si>
  <si>
    <t>08741852</t>
  </si>
  <si>
    <t>ksibi</t>
  </si>
  <si>
    <t>08520136</t>
  </si>
  <si>
    <t>elloumi</t>
  </si>
  <si>
    <t>rim</t>
  </si>
  <si>
    <t>08897898</t>
  </si>
  <si>
    <t>karim</t>
  </si>
  <si>
    <t>CC2_r1</t>
  </si>
  <si>
    <t>EX_r1</t>
  </si>
  <si>
    <t>CC1_r2</t>
  </si>
  <si>
    <t>Mastère Inofrmatique</t>
  </si>
  <si>
    <t>Mastère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</si>
</sst>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rgb="FF000000"/>
      <name val="Arial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36363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2" fontId="0" fillId="0" borderId="0" xfId="0" applyNumberFormat="1"/>
    <xf numFmtId="0" fontId="1" fillId="0" borderId="1" xfId="0" applyFont="1" applyBorder="1" applyAlignment="1">
      <alignment wrapText="1"/>
    </xf>
    <xf numFmtId="2" fontId="0" fillId="0" borderId="1" xfId="0" applyNumberFormat="1" applyBorder="1"/>
    <xf numFmtId="2" fontId="0" fillId="0" borderId="0" xfId="0" applyNumberFormat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1" fontId="0" fillId="0" borderId="1" xfId="0" applyNumberFormat="1" applyBorder="1"/>
    <xf numFmtId="49" fontId="4" fillId="0" borderId="0" xfId="0" applyNumberFormat="1" applyFont="1"/>
    <xf numFmtId="0" fontId="5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6" fillId="0" borderId="0" xfId="0" applyNumberFormat="1" applyFont="1"/>
    <xf numFmtId="0" fontId="7" fillId="0" borderId="0" xfId="0" applyFont="1"/>
    <xf numFmtId="49" fontId="0" fillId="0" borderId="0" xfId="0" applyNumberFormat="1" applyAlignment="1" applyProtection="1">
      <alignment wrapText="1"/>
      <protection hidden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ChartReprésentez graphiquement les matières et leurs moyennes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'relevé de notes'!$B$13</c:f>
              <c:strCache>
                <c:ptCount val="1"/>
                <c:pt idx="0">
                  <c:v>Web sémantique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'relevé de notes'!$J$12</c:f>
              <c:strCache>
                <c:ptCount val="1"/>
                <c:pt idx="0">
                  <c:v>Moyenne</c:v>
                </c:pt>
              </c:strCache>
            </c:strRef>
          </c:cat>
          <c:val>
            <c:numRef>
              <c:f>'relevé de notes'!$J$13</c:f>
              <c:numCache>
                <c:formatCode>General</c:formatCode>
                <c:ptCount val="1"/>
                <c:pt idx="0">
                  <c:v>14.375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7-4269-BC2A-C6A7969B5809}"/>
            </c:ext>
          </c:extLst>
        </c:ser>
        <c:ser>
          <c:idx val="1"/>
          <c:order val="1"/>
          <c:tx>
            <c:strRef>
              <c:f>'relevé de notes'!$B$14</c:f>
              <c:strCache>
                <c:ptCount val="1"/>
                <c:pt idx="0">
                  <c:v>Ingénierie Ontologique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'relevé de notes'!$J$12</c:f>
              <c:strCache>
                <c:ptCount val="1"/>
                <c:pt idx="0">
                  <c:v>Moyenne</c:v>
                </c:pt>
              </c:strCache>
            </c:strRef>
          </c:cat>
          <c:val>
            <c:numRef>
              <c:f>'relevé de notes'!$J$14</c:f>
              <c:numCache>
                <c:formatCode>General</c:formatCode>
                <c:ptCount val="1"/>
                <c:pt idx="0">
                  <c:v>16.899999999999999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27-4269-BC2A-C6A7969B5809}"/>
            </c:ext>
          </c:extLst>
        </c:ser>
        <c:ser>
          <c:idx val="2"/>
          <c:order val="2"/>
          <c:tx>
            <c:strRef>
              <c:f>'relevé de notes'!$B$15</c:f>
              <c:strCache>
                <c:ptCount val="1"/>
                <c:pt idx="0">
                  <c:v>Programmation déclarative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'relevé de notes'!$J$12</c:f>
              <c:strCache>
                <c:ptCount val="1"/>
                <c:pt idx="0">
                  <c:v>Moyenne</c:v>
                </c:pt>
              </c:strCache>
            </c:strRef>
          </c:cat>
          <c:val>
            <c:numRef>
              <c:f>'relevé de notes'!$J$15</c:f>
              <c:numCache>
                <c:formatCode>General</c:formatCode>
                <c:ptCount val="1"/>
                <c:pt idx="0">
                  <c:v>16.55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27-4269-BC2A-C6A7969B5809}"/>
            </c:ext>
          </c:extLst>
        </c:ser>
        <c:ser>
          <c:idx val="3"/>
          <c:order val="3"/>
          <c:tx>
            <c:strRef>
              <c:f>'relevé de notes'!$B$16</c:f>
              <c:strCache>
                <c:ptCount val="1"/>
                <c:pt idx="0">
                  <c:v>Algorithmique et complexité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'relevé de notes'!$J$12</c:f>
              <c:strCache>
                <c:ptCount val="1"/>
                <c:pt idx="0">
                  <c:v>Moyenne</c:v>
                </c:pt>
              </c:strCache>
            </c:strRef>
          </c:cat>
          <c:val>
            <c:numRef>
              <c:f>'relevé de notes'!$J$16</c:f>
              <c:numCache>
                <c:formatCode>General</c:formatCode>
                <c:ptCount val="1"/>
                <c:pt idx="0">
                  <c:v>13.475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27-4269-BC2A-C6A7969B5809}"/>
            </c:ext>
          </c:extLst>
        </c:ser>
        <c:ser>
          <c:idx val="4"/>
          <c:order val="4"/>
          <c:tx>
            <c:strRef>
              <c:f>'relevé de notes'!$B$17</c:f>
              <c:strCache>
                <c:ptCount val="1"/>
                <c:pt idx="0">
                  <c:v>Webservices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'relevé de notes'!$J$12</c:f>
              <c:strCache>
                <c:ptCount val="1"/>
                <c:pt idx="0">
                  <c:v>Moyenne</c:v>
                </c:pt>
              </c:strCache>
            </c:strRef>
          </c:cat>
          <c:val>
            <c:numRef>
              <c:f>'relevé de notes'!$J$17</c:f>
              <c:numCache>
                <c:formatCode>General</c:formatCode>
                <c:ptCount val="1"/>
                <c:pt idx="0">
                  <c:v>11.05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27-4269-BC2A-C6A7969B5809}"/>
            </c:ext>
          </c:extLst>
        </c:ser>
        <c:ser>
          <c:idx val="5"/>
          <c:order val="5"/>
          <c:tx>
            <c:strRef>
              <c:f>'relevé de notes'!$B$18</c:f>
              <c:strCache>
                <c:ptCount val="1"/>
                <c:pt idx="0">
                  <c:v>Workflow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'relevé de notes'!$J$12</c:f>
              <c:strCache>
                <c:ptCount val="1"/>
                <c:pt idx="0">
                  <c:v>Moyenne</c:v>
                </c:pt>
              </c:strCache>
            </c:strRef>
          </c:cat>
          <c:val>
            <c:numRef>
              <c:f>'relevé de notes'!$J$18</c:f>
              <c:numCache>
                <c:formatCode>General</c:formatCode>
                <c:ptCount val="1"/>
                <c:pt idx="0">
                  <c:v>17.45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27-4269-BC2A-C6A7969B5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024623"/>
        <c:axId val="205025103"/>
      </c:barChart>
      <c:catAx>
        <c:axId val="20502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025103"/>
        <c:crosses val="autoZero"/>
        <c:auto val="1"/>
        <c:lblAlgn val="ctr"/>
        <c:lblOffset val="100"/>
        <c:noMultiLvlLbl val="0"/>
      </c:catAx>
      <c:valAx>
        <c:axId val="20502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502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161925</xdr:rowOff>
    </xdr:from>
    <xdr:to>
      <xdr:col>7</xdr:col>
      <xdr:colOff>66675</xdr:colOff>
      <xdr:row>3</xdr:row>
      <xdr:rowOff>66675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895475" y="161925"/>
          <a:ext cx="2905125" cy="4762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238125</xdr:colOff>
      <xdr:row>18</xdr:row>
      <xdr:rowOff>180975</xdr:rowOff>
    </xdr:from>
    <xdr:to>
      <xdr:col>8</xdr:col>
      <xdr:colOff>28575</xdr:colOff>
      <xdr:row>34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0BA190-6424-74FA-692B-FFDDAC241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workbookViewId="0">
      <selection activeCell="A6" sqref="A6"/>
    </sheetView>
  </sheetViews>
  <sheetFormatPr defaultColWidth="11.42578125" defaultRowHeight="15" x14ac:dyDescent="0.25"/>
  <cols>
    <col min="1" max="1" width="18.5703125" customWidth="1"/>
    <col min="2" max="2" width="9.85546875" customWidth="1"/>
    <col min="3" max="3" width="9.5703125" customWidth="1"/>
    <col min="4" max="4" width="8.28515625" customWidth="1"/>
    <col min="5" max="5" width="10.140625" customWidth="1"/>
    <col min="6" max="6" width="7.140625" customWidth="1"/>
    <col min="7" max="7" width="11.5703125" customWidth="1"/>
    <col min="8" max="8" width="10" customWidth="1"/>
    <col min="9" max="9" width="9.42578125" customWidth="1"/>
    <col min="10" max="10" width="7.42578125" customWidth="1"/>
    <col min="11" max="11" width="7.28515625" customWidth="1"/>
    <col min="12" max="12" width="10.5703125" customWidth="1"/>
    <col min="13" max="13" width="8" customWidth="1"/>
    <col min="14" max="14" width="7.7109375" customWidth="1"/>
    <col min="15" max="15" width="15" customWidth="1"/>
    <col min="16" max="16" width="7.7109375" customWidth="1"/>
    <col min="17" max="17" width="7.85546875" customWidth="1"/>
    <col min="18" max="18" width="7.140625" customWidth="1"/>
    <col min="19" max="19" width="7.42578125" customWidth="1"/>
    <col min="20" max="20" width="7.7109375" customWidth="1"/>
    <col min="21" max="21" width="9.42578125" customWidth="1"/>
    <col min="247" max="247" width="19.140625" customWidth="1"/>
    <col min="251" max="251" width="9.140625" customWidth="1"/>
    <col min="503" max="503" width="19.140625" customWidth="1"/>
    <col min="507" max="507" width="9.140625" customWidth="1"/>
    <col min="759" max="759" width="19.140625" customWidth="1"/>
    <col min="763" max="763" width="9.140625" customWidth="1"/>
    <col min="1015" max="1015" width="19.140625" customWidth="1"/>
    <col min="1019" max="1019" width="9.140625" customWidth="1"/>
    <col min="1271" max="1271" width="19.140625" customWidth="1"/>
    <col min="1275" max="1275" width="9.140625" customWidth="1"/>
    <col min="1527" max="1527" width="19.140625" customWidth="1"/>
    <col min="1531" max="1531" width="9.140625" customWidth="1"/>
    <col min="1783" max="1783" width="19.140625" customWidth="1"/>
    <col min="1787" max="1787" width="9.140625" customWidth="1"/>
    <col min="2039" max="2039" width="19.140625" customWidth="1"/>
    <col min="2043" max="2043" width="9.140625" customWidth="1"/>
    <col min="2295" max="2295" width="19.140625" customWidth="1"/>
    <col min="2299" max="2299" width="9.140625" customWidth="1"/>
    <col min="2551" max="2551" width="19.140625" customWidth="1"/>
    <col min="2555" max="2555" width="9.140625" customWidth="1"/>
    <col min="2807" max="2807" width="19.140625" customWidth="1"/>
    <col min="2811" max="2811" width="9.140625" customWidth="1"/>
    <col min="3063" max="3063" width="19.140625" customWidth="1"/>
    <col min="3067" max="3067" width="9.140625" customWidth="1"/>
    <col min="3319" max="3319" width="19.140625" customWidth="1"/>
    <col min="3323" max="3323" width="9.140625" customWidth="1"/>
    <col min="3575" max="3575" width="19.140625" customWidth="1"/>
    <col min="3579" max="3579" width="9.140625" customWidth="1"/>
    <col min="3831" max="3831" width="19.140625" customWidth="1"/>
    <col min="3835" max="3835" width="9.140625" customWidth="1"/>
    <col min="4087" max="4087" width="19.140625" customWidth="1"/>
    <col min="4091" max="4091" width="9.140625" customWidth="1"/>
    <col min="4343" max="4343" width="19.140625" customWidth="1"/>
    <col min="4347" max="4347" width="9.140625" customWidth="1"/>
    <col min="4599" max="4599" width="19.140625" customWidth="1"/>
    <col min="4603" max="4603" width="9.140625" customWidth="1"/>
    <col min="4855" max="4855" width="19.140625" customWidth="1"/>
    <col min="4859" max="4859" width="9.140625" customWidth="1"/>
    <col min="5111" max="5111" width="19.140625" customWidth="1"/>
    <col min="5115" max="5115" width="9.140625" customWidth="1"/>
    <col min="5367" max="5367" width="19.140625" customWidth="1"/>
    <col min="5371" max="5371" width="9.140625" customWidth="1"/>
    <col min="5623" max="5623" width="19.140625" customWidth="1"/>
    <col min="5627" max="5627" width="9.140625" customWidth="1"/>
    <col min="5879" max="5879" width="19.140625" customWidth="1"/>
    <col min="5883" max="5883" width="9.140625" customWidth="1"/>
    <col min="6135" max="6135" width="19.140625" customWidth="1"/>
    <col min="6139" max="6139" width="9.140625" customWidth="1"/>
    <col min="6391" max="6391" width="19.140625" customWidth="1"/>
    <col min="6395" max="6395" width="9.140625" customWidth="1"/>
    <col min="6647" max="6647" width="19.140625" customWidth="1"/>
    <col min="6651" max="6651" width="9.140625" customWidth="1"/>
    <col min="6903" max="6903" width="19.140625" customWidth="1"/>
    <col min="6907" max="6907" width="9.140625" customWidth="1"/>
    <col min="7159" max="7159" width="19.140625" customWidth="1"/>
    <col min="7163" max="7163" width="9.140625" customWidth="1"/>
    <col min="7415" max="7415" width="19.140625" customWidth="1"/>
    <col min="7419" max="7419" width="9.140625" customWidth="1"/>
    <col min="7671" max="7671" width="19.140625" customWidth="1"/>
    <col min="7675" max="7675" width="9.140625" customWidth="1"/>
    <col min="7927" max="7927" width="19.140625" customWidth="1"/>
    <col min="7931" max="7931" width="9.140625" customWidth="1"/>
    <col min="8183" max="8183" width="19.140625" customWidth="1"/>
    <col min="8187" max="8187" width="9.140625" customWidth="1"/>
    <col min="8439" max="8439" width="19.140625" customWidth="1"/>
    <col min="8443" max="8443" width="9.140625" customWidth="1"/>
    <col min="8695" max="8695" width="19.140625" customWidth="1"/>
    <col min="8699" max="8699" width="9.140625" customWidth="1"/>
    <col min="8951" max="8951" width="19.140625" customWidth="1"/>
    <col min="8955" max="8955" width="9.140625" customWidth="1"/>
    <col min="9207" max="9207" width="19.140625" customWidth="1"/>
    <col min="9211" max="9211" width="9.140625" customWidth="1"/>
    <col min="9463" max="9463" width="19.140625" customWidth="1"/>
    <col min="9467" max="9467" width="9.140625" customWidth="1"/>
    <col min="9719" max="9719" width="19.140625" customWidth="1"/>
    <col min="9723" max="9723" width="9.140625" customWidth="1"/>
    <col min="9975" max="9975" width="19.140625" customWidth="1"/>
    <col min="9979" max="9979" width="9.140625" customWidth="1"/>
    <col min="10231" max="10231" width="19.140625" customWidth="1"/>
    <col min="10235" max="10235" width="9.140625" customWidth="1"/>
    <col min="10487" max="10487" width="19.140625" customWidth="1"/>
    <col min="10491" max="10491" width="9.140625" customWidth="1"/>
    <col min="10743" max="10743" width="19.140625" customWidth="1"/>
    <col min="10747" max="10747" width="9.140625" customWidth="1"/>
    <col min="10999" max="10999" width="19.140625" customWidth="1"/>
    <col min="11003" max="11003" width="9.140625" customWidth="1"/>
    <col min="11255" max="11255" width="19.140625" customWidth="1"/>
    <col min="11259" max="11259" width="9.140625" customWidth="1"/>
    <col min="11511" max="11511" width="19.140625" customWidth="1"/>
    <col min="11515" max="11515" width="9.140625" customWidth="1"/>
    <col min="11767" max="11767" width="19.140625" customWidth="1"/>
    <col min="11771" max="11771" width="9.140625" customWidth="1"/>
    <col min="12023" max="12023" width="19.140625" customWidth="1"/>
    <col min="12027" max="12027" width="9.140625" customWidth="1"/>
    <col min="12279" max="12279" width="19.140625" customWidth="1"/>
    <col min="12283" max="12283" width="9.140625" customWidth="1"/>
    <col min="12535" max="12535" width="19.140625" customWidth="1"/>
    <col min="12539" max="12539" width="9.140625" customWidth="1"/>
    <col min="12791" max="12791" width="19.140625" customWidth="1"/>
    <col min="12795" max="12795" width="9.140625" customWidth="1"/>
    <col min="13047" max="13047" width="19.140625" customWidth="1"/>
    <col min="13051" max="13051" width="9.140625" customWidth="1"/>
    <col min="13303" max="13303" width="19.140625" customWidth="1"/>
    <col min="13307" max="13307" width="9.140625" customWidth="1"/>
    <col min="13559" max="13559" width="19.140625" customWidth="1"/>
    <col min="13563" max="13563" width="9.140625" customWidth="1"/>
    <col min="13815" max="13815" width="19.140625" customWidth="1"/>
    <col min="13819" max="13819" width="9.140625" customWidth="1"/>
    <col min="14071" max="14071" width="19.140625" customWidth="1"/>
    <col min="14075" max="14075" width="9.140625" customWidth="1"/>
    <col min="14327" max="14327" width="19.140625" customWidth="1"/>
    <col min="14331" max="14331" width="9.140625" customWidth="1"/>
    <col min="14583" max="14583" width="19.140625" customWidth="1"/>
    <col min="14587" max="14587" width="9.140625" customWidth="1"/>
    <col min="14839" max="14839" width="19.140625" customWidth="1"/>
    <col min="14843" max="14843" width="9.140625" customWidth="1"/>
    <col min="15095" max="15095" width="19.140625" customWidth="1"/>
    <col min="15099" max="15099" width="9.140625" customWidth="1"/>
    <col min="15351" max="15351" width="19.140625" customWidth="1"/>
    <col min="15355" max="15355" width="9.140625" customWidth="1"/>
    <col min="15607" max="15607" width="19.140625" customWidth="1"/>
    <col min="15611" max="15611" width="9.140625" customWidth="1"/>
    <col min="15863" max="15863" width="19.140625" customWidth="1"/>
    <col min="15867" max="15867" width="9.140625" customWidth="1"/>
    <col min="16119" max="16119" width="19.140625" customWidth="1"/>
    <col min="16123" max="16123" width="9.140625" customWidth="1"/>
  </cols>
  <sheetData>
    <row r="1" spans="1:21" ht="20.25" x14ac:dyDescent="0.3">
      <c r="A1" s="21" t="s">
        <v>41</v>
      </c>
      <c r="B1" s="21"/>
      <c r="C1" s="21"/>
      <c r="D1" s="21"/>
    </row>
    <row r="2" spans="1:21" x14ac:dyDescent="0.25">
      <c r="A2" s="1" t="s">
        <v>3</v>
      </c>
      <c r="B2" t="s">
        <v>80</v>
      </c>
    </row>
    <row r="3" spans="1:21" x14ac:dyDescent="0.25">
      <c r="A3" s="1" t="s">
        <v>4</v>
      </c>
      <c r="B3" s="22" t="s">
        <v>5</v>
      </c>
      <c r="C3" s="22"/>
    </row>
    <row r="5" spans="1:21" s="1" customFormat="1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76</v>
      </c>
      <c r="F5" s="1" t="s">
        <v>77</v>
      </c>
      <c r="G5" s="1" t="s">
        <v>78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s="1" t="s">
        <v>59</v>
      </c>
    </row>
    <row r="6" spans="1:21" x14ac:dyDescent="0.25">
      <c r="A6" s="17" t="s">
        <v>66</v>
      </c>
      <c r="B6" t="s">
        <v>67</v>
      </c>
      <c r="C6" t="s">
        <v>68</v>
      </c>
      <c r="D6">
        <v>13.75</v>
      </c>
      <c r="E6">
        <v>16</v>
      </c>
      <c r="F6">
        <v>14</v>
      </c>
      <c r="G6">
        <v>12.75</v>
      </c>
      <c r="H6">
        <v>12</v>
      </c>
      <c r="I6">
        <v>14</v>
      </c>
      <c r="J6">
        <v>17</v>
      </c>
      <c r="K6">
        <v>16.5</v>
      </c>
      <c r="L6">
        <v>17</v>
      </c>
      <c r="M6">
        <v>10</v>
      </c>
      <c r="N6">
        <v>14.75</v>
      </c>
      <c r="O6">
        <v>18</v>
      </c>
      <c r="P6">
        <v>9</v>
      </c>
      <c r="Q6">
        <v>14</v>
      </c>
      <c r="R6">
        <v>10.5</v>
      </c>
      <c r="S6">
        <v>17</v>
      </c>
      <c r="T6">
        <v>14</v>
      </c>
      <c r="U6">
        <v>18.5</v>
      </c>
    </row>
    <row r="7" spans="1:21" x14ac:dyDescent="0.25">
      <c r="A7" s="16" t="s">
        <v>71</v>
      </c>
      <c r="B7" t="s">
        <v>72</v>
      </c>
      <c r="C7" t="s">
        <v>73</v>
      </c>
      <c r="D7">
        <v>5</v>
      </c>
      <c r="E7">
        <v>3</v>
      </c>
      <c r="F7">
        <v>0</v>
      </c>
      <c r="G7">
        <v>6</v>
      </c>
      <c r="H7">
        <v>7</v>
      </c>
      <c r="I7">
        <v>8</v>
      </c>
      <c r="J7">
        <v>8.75</v>
      </c>
      <c r="K7">
        <v>10</v>
      </c>
      <c r="L7">
        <v>6.75</v>
      </c>
      <c r="M7">
        <v>10</v>
      </c>
      <c r="N7">
        <v>9</v>
      </c>
      <c r="O7">
        <v>7.5</v>
      </c>
      <c r="P7">
        <v>7</v>
      </c>
      <c r="Q7">
        <v>5</v>
      </c>
      <c r="R7">
        <v>6.75</v>
      </c>
      <c r="S7">
        <v>4</v>
      </c>
      <c r="T7">
        <v>7</v>
      </c>
      <c r="U7">
        <v>3.25</v>
      </c>
    </row>
    <row r="8" spans="1:21" x14ac:dyDescent="0.25">
      <c r="A8" s="16" t="s">
        <v>63</v>
      </c>
      <c r="B8" t="s">
        <v>64</v>
      </c>
      <c r="C8" t="s">
        <v>65</v>
      </c>
      <c r="D8">
        <v>5.75</v>
      </c>
      <c r="E8">
        <v>7</v>
      </c>
      <c r="F8">
        <v>9</v>
      </c>
      <c r="G8">
        <v>12</v>
      </c>
      <c r="H8">
        <v>14</v>
      </c>
      <c r="I8">
        <v>11</v>
      </c>
      <c r="J8">
        <v>10</v>
      </c>
      <c r="K8">
        <v>8</v>
      </c>
      <c r="L8">
        <v>0</v>
      </c>
      <c r="M8">
        <v>12.5</v>
      </c>
      <c r="N8">
        <v>14.75</v>
      </c>
      <c r="O8">
        <v>13.75</v>
      </c>
      <c r="P8">
        <v>13.5</v>
      </c>
      <c r="Q8">
        <v>13.5</v>
      </c>
      <c r="R8">
        <v>14.75</v>
      </c>
      <c r="S8">
        <v>10</v>
      </c>
      <c r="T8">
        <v>10.5</v>
      </c>
      <c r="U8">
        <v>9</v>
      </c>
    </row>
    <row r="9" spans="1:21" x14ac:dyDescent="0.25">
      <c r="A9" s="16" t="s">
        <v>69</v>
      </c>
      <c r="B9" t="s">
        <v>70</v>
      </c>
      <c r="C9" t="s">
        <v>65</v>
      </c>
      <c r="D9">
        <v>14</v>
      </c>
      <c r="E9">
        <v>12.5</v>
      </c>
      <c r="F9">
        <v>14.75</v>
      </c>
      <c r="G9">
        <v>8</v>
      </c>
      <c r="H9">
        <v>10</v>
      </c>
      <c r="I9">
        <v>7</v>
      </c>
      <c r="J9">
        <v>20</v>
      </c>
      <c r="K9">
        <v>18</v>
      </c>
      <c r="L9">
        <v>17.75</v>
      </c>
      <c r="M9">
        <v>14</v>
      </c>
      <c r="N9">
        <v>13.75</v>
      </c>
      <c r="O9">
        <v>17</v>
      </c>
      <c r="P9">
        <v>17</v>
      </c>
      <c r="Q9">
        <v>18</v>
      </c>
      <c r="R9">
        <v>16.75</v>
      </c>
      <c r="S9">
        <v>14</v>
      </c>
      <c r="T9">
        <v>15.75</v>
      </c>
      <c r="U9">
        <v>12</v>
      </c>
    </row>
    <row r="10" spans="1:21" x14ac:dyDescent="0.25">
      <c r="A10" s="16" t="s">
        <v>74</v>
      </c>
      <c r="B10" t="s">
        <v>67</v>
      </c>
      <c r="C10" t="s">
        <v>75</v>
      </c>
      <c r="D10">
        <v>8</v>
      </c>
      <c r="E10">
        <v>4</v>
      </c>
      <c r="F10">
        <v>7.75</v>
      </c>
      <c r="G10">
        <v>0</v>
      </c>
      <c r="H10">
        <v>0</v>
      </c>
      <c r="I10">
        <v>4</v>
      </c>
      <c r="J10">
        <v>10</v>
      </c>
      <c r="K10">
        <v>11</v>
      </c>
      <c r="L10">
        <v>9.5</v>
      </c>
      <c r="M10">
        <v>8</v>
      </c>
      <c r="N10">
        <v>7</v>
      </c>
      <c r="O10">
        <v>5.25</v>
      </c>
      <c r="P10">
        <v>11</v>
      </c>
      <c r="Q10">
        <v>10</v>
      </c>
      <c r="R10">
        <v>12.25</v>
      </c>
      <c r="S10">
        <v>3</v>
      </c>
      <c r="T10">
        <v>0</v>
      </c>
      <c r="U10">
        <v>1.25</v>
      </c>
    </row>
    <row r="11" spans="1:21" x14ac:dyDescent="0.25">
      <c r="A11" s="18" t="s">
        <v>60</v>
      </c>
      <c r="B11" t="s">
        <v>61</v>
      </c>
      <c r="C11" t="s">
        <v>62</v>
      </c>
      <c r="D11" s="15">
        <v>15</v>
      </c>
      <c r="E11">
        <v>13</v>
      </c>
      <c r="F11">
        <v>11</v>
      </c>
      <c r="G11">
        <v>6</v>
      </c>
      <c r="H11">
        <v>8</v>
      </c>
      <c r="I11">
        <v>9</v>
      </c>
      <c r="J11">
        <v>12.5</v>
      </c>
      <c r="K11">
        <v>12.5</v>
      </c>
      <c r="L11">
        <v>14</v>
      </c>
      <c r="M11">
        <v>16</v>
      </c>
      <c r="N11">
        <v>12</v>
      </c>
      <c r="O11">
        <v>14</v>
      </c>
      <c r="P11">
        <v>7</v>
      </c>
      <c r="Q11">
        <v>9</v>
      </c>
      <c r="R11">
        <v>6</v>
      </c>
      <c r="S11">
        <v>10</v>
      </c>
      <c r="T11">
        <v>18</v>
      </c>
      <c r="U11">
        <v>14</v>
      </c>
    </row>
    <row r="17" spans="4:4" x14ac:dyDescent="0.25">
      <c r="D17" s="14"/>
    </row>
  </sheetData>
  <sortState xmlns:xlrd2="http://schemas.microsoft.com/office/spreadsheetml/2017/richdata2" ref="A6:U11">
    <sortCondition ref="A6:A11"/>
  </sortState>
  <mergeCells count="2">
    <mergeCell ref="A1:D1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4" sqref="B4"/>
    </sheetView>
  </sheetViews>
  <sheetFormatPr defaultColWidth="11.42578125" defaultRowHeight="15" x14ac:dyDescent="0.25"/>
  <cols>
    <col min="1" max="1" width="16" customWidth="1"/>
    <col min="2" max="2" width="31.28515625" customWidth="1"/>
  </cols>
  <sheetData>
    <row r="1" spans="1:5" s="1" customFormat="1" ht="20.25" x14ac:dyDescent="0.3">
      <c r="A1" s="21" t="s">
        <v>20</v>
      </c>
      <c r="B1" s="21"/>
    </row>
    <row r="3" spans="1:5" x14ac:dyDescent="0.25">
      <c r="A3" s="2" t="s">
        <v>21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5">
      <c r="A4" s="3" t="s">
        <v>22</v>
      </c>
      <c r="B4" s="3" t="s">
        <v>23</v>
      </c>
      <c r="C4" s="3" t="s">
        <v>24</v>
      </c>
      <c r="D4" s="9">
        <v>3</v>
      </c>
      <c r="E4" s="8">
        <v>1.5</v>
      </c>
    </row>
    <row r="5" spans="1:5" x14ac:dyDescent="0.25">
      <c r="A5" s="3" t="s">
        <v>25</v>
      </c>
      <c r="B5" s="5" t="s">
        <v>26</v>
      </c>
      <c r="C5" s="5" t="s">
        <v>24</v>
      </c>
      <c r="D5" s="10">
        <v>3</v>
      </c>
      <c r="E5" s="8">
        <v>1.5</v>
      </c>
    </row>
    <row r="6" spans="1:5" x14ac:dyDescent="0.25">
      <c r="A6" s="3" t="s">
        <v>27</v>
      </c>
      <c r="B6" s="3" t="s">
        <v>28</v>
      </c>
      <c r="C6" s="3" t="s">
        <v>29</v>
      </c>
      <c r="D6" s="8">
        <v>3</v>
      </c>
      <c r="E6" s="8">
        <v>1.5</v>
      </c>
    </row>
    <row r="7" spans="1:5" x14ac:dyDescent="0.25">
      <c r="A7" s="3" t="s">
        <v>30</v>
      </c>
      <c r="B7" s="3" t="s">
        <v>31</v>
      </c>
      <c r="C7" s="3" t="s">
        <v>29</v>
      </c>
      <c r="D7" s="8">
        <v>4</v>
      </c>
      <c r="E7" s="8">
        <v>2</v>
      </c>
    </row>
    <row r="8" spans="1:5" x14ac:dyDescent="0.25">
      <c r="A8" s="3" t="s">
        <v>32</v>
      </c>
      <c r="B8" s="3" t="s">
        <v>33</v>
      </c>
      <c r="C8" s="3" t="s">
        <v>34</v>
      </c>
      <c r="D8" s="8">
        <v>3</v>
      </c>
      <c r="E8" s="8">
        <v>1.5</v>
      </c>
    </row>
    <row r="9" spans="1:5" x14ac:dyDescent="0.25">
      <c r="A9" s="3" t="s">
        <v>35</v>
      </c>
      <c r="B9" s="3" t="s">
        <v>36</v>
      </c>
      <c r="C9" s="3" t="s">
        <v>34</v>
      </c>
      <c r="D9" s="8">
        <v>3</v>
      </c>
      <c r="E9" s="8">
        <v>1.5</v>
      </c>
    </row>
    <row r="13" spans="1:5" ht="30" x14ac:dyDescent="0.25">
      <c r="A13" s="11" t="s">
        <v>37</v>
      </c>
      <c r="B13" s="12">
        <v>0.1</v>
      </c>
    </row>
    <row r="14" spans="1:5" ht="30" x14ac:dyDescent="0.25">
      <c r="A14" s="11" t="s">
        <v>38</v>
      </c>
      <c r="B14" s="12">
        <v>0.2</v>
      </c>
    </row>
    <row r="15" spans="1:5" ht="30" x14ac:dyDescent="0.25">
      <c r="A15" s="11" t="s">
        <v>39</v>
      </c>
      <c r="B15" s="12">
        <v>0.7</v>
      </c>
    </row>
    <row r="16" spans="1:5" x14ac:dyDescent="0.25">
      <c r="A16" s="11" t="s">
        <v>40</v>
      </c>
      <c r="B16" s="13">
        <v>19</v>
      </c>
    </row>
  </sheetData>
  <mergeCells count="1">
    <mergeCell ref="A1:B1"/>
  </mergeCells>
  <pageMargins left="0.7" right="0.7" top="0.75" bottom="0.75" header="0.3" footer="0.3"/>
  <pageSetup paperSize="9" orientation="portrait" r:id="rId1"/>
  <headerFooter>
    <oddHeader xml:space="preserve">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2"/>
  <sheetViews>
    <sheetView tabSelected="1" topLeftCell="A9" workbookViewId="0">
      <selection activeCell="H11" sqref="H11"/>
    </sheetView>
  </sheetViews>
  <sheetFormatPr defaultColWidth="11.42578125" defaultRowHeight="15" x14ac:dyDescent="0.25"/>
  <cols>
    <col min="1" max="1" width="12.28515625" customWidth="1"/>
    <col min="2" max="2" width="24.140625" bestFit="1" customWidth="1"/>
    <col min="3" max="3" width="19" bestFit="1" customWidth="1"/>
    <col min="4" max="4" width="8.85546875" customWidth="1"/>
    <col min="5" max="6" width="10.140625" customWidth="1"/>
    <col min="7" max="7" width="16.5703125" customWidth="1"/>
    <col min="8" max="8" width="15" customWidth="1"/>
    <col min="9" max="9" width="6.7109375" customWidth="1"/>
    <col min="10" max="10" width="9.28515625" customWidth="1"/>
    <col min="11" max="11" width="13" customWidth="1"/>
  </cols>
  <sheetData>
    <row r="2" spans="1:13" ht="15" customHeight="1" x14ac:dyDescent="0.25">
      <c r="C2" s="23" t="s">
        <v>0</v>
      </c>
      <c r="D2" s="23"/>
      <c r="E2" s="23"/>
      <c r="F2" s="23"/>
      <c r="G2" s="23"/>
    </row>
    <row r="3" spans="1:13" ht="15" customHeight="1" x14ac:dyDescent="0.25">
      <c r="C3" s="23"/>
      <c r="D3" s="23"/>
      <c r="E3" s="23"/>
      <c r="F3" s="23"/>
      <c r="G3" s="23"/>
    </row>
    <row r="5" spans="1:13" x14ac:dyDescent="0.25">
      <c r="B5" s="2" t="s">
        <v>1</v>
      </c>
      <c r="C5" s="20"/>
      <c r="D5" t="str">
        <f>_xlfn.CONCAT(VLOOKUP('relevé de notes'!C6,'listes des notes'!A5:U11,2,0)," ",VLOOKUP('relevé de notes'!C6,'listes des notes'!A5:U11,3,0))</f>
        <v>maaloul mariam</v>
      </c>
    </row>
    <row r="6" spans="1:13" x14ac:dyDescent="0.25">
      <c r="B6" s="2" t="s">
        <v>2</v>
      </c>
      <c r="C6" s="17" t="s">
        <v>66</v>
      </c>
      <c r="D6" s="16"/>
    </row>
    <row r="7" spans="1:13" x14ac:dyDescent="0.25">
      <c r="B7" s="4" t="s">
        <v>3</v>
      </c>
      <c r="C7" s="3" t="s">
        <v>79</v>
      </c>
    </row>
    <row r="8" spans="1:13" x14ac:dyDescent="0.25">
      <c r="B8" s="2" t="s">
        <v>4</v>
      </c>
      <c r="C8" s="5" t="s">
        <v>5</v>
      </c>
      <c r="E8" s="6"/>
    </row>
    <row r="9" spans="1:13" ht="16.5" x14ac:dyDescent="0.3">
      <c r="H9" s="19"/>
    </row>
    <row r="12" spans="1:13" s="1" customFormat="1" ht="30" x14ac:dyDescent="0.25">
      <c r="A12" s="7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14</v>
      </c>
      <c r="J12" s="2" t="s">
        <v>15</v>
      </c>
      <c r="K12" s="2" t="s">
        <v>16</v>
      </c>
    </row>
    <row r="13" spans="1:13" x14ac:dyDescent="0.25">
      <c r="A13" s="3" t="str">
        <f>'listes des matières'!A4</f>
        <v>r01</v>
      </c>
      <c r="B13" s="3" t="str">
        <f>VLOOKUP('relevé de notes'!A13,'listes des matières'!A3:E9,2,0)</f>
        <v xml:space="preserve">Web sémantique </v>
      </c>
      <c r="C13" s="3" t="str">
        <f>VLOOKUP(A13,'listes des matières'!A3:E9,3,0)</f>
        <v>M01</v>
      </c>
      <c r="D13" s="3">
        <f>VLOOKUP(A13,'listes des matières'!A3:E9,4,0)</f>
        <v>3</v>
      </c>
      <c r="E13" s="3">
        <f>VLOOKUP(A13,'listes des matières'!A3:E9,5,0)</f>
        <v>1.5</v>
      </c>
      <c r="F13" s="3">
        <f>D13</f>
        <v>3</v>
      </c>
      <c r="G13" s="3">
        <f>VLOOKUP('relevé de notes'!C6,'listes des notes'!A5:U11,4)</f>
        <v>13.75</v>
      </c>
      <c r="H13" s="3">
        <f>VLOOKUP('relevé de notes'!C6,'listes des notes'!A5:U11,5)</f>
        <v>16</v>
      </c>
      <c r="I13" s="3">
        <f>VLOOKUP('relevé de notes'!C6,'listes des notes'!A5:U11,6)</f>
        <v>14</v>
      </c>
      <c r="J13" s="3">
        <f>(G13*0.1+H13*0.2+I13*0.7)</f>
        <v>14.375</v>
      </c>
      <c r="K13" s="3">
        <f>IF(SUMIF(C12:C18,C13,J12:J18)/COUNTIF(C12:C18,C13)&gt;=10,D13,IF(J13&gt;=10,D13,0))</f>
        <v>3</v>
      </c>
      <c r="M13" s="9"/>
    </row>
    <row r="14" spans="1:13" x14ac:dyDescent="0.25">
      <c r="A14" s="3" t="str">
        <f>'listes des matières'!A5</f>
        <v>r03</v>
      </c>
      <c r="B14" s="3" t="str">
        <f>VLOOKUP('relevé de notes'!A14,'listes des matières'!A4:E10,2,0)</f>
        <v>Ingénierie Ontologique</v>
      </c>
      <c r="C14" s="3" t="str">
        <f>VLOOKUP(A14,'listes des matières'!A4:E10,3,0)</f>
        <v>M01</v>
      </c>
      <c r="D14" s="3">
        <f>VLOOKUP(A14,'listes des matières'!A4:E10,4,0)</f>
        <v>3</v>
      </c>
      <c r="E14" s="3">
        <f>VLOOKUP(A14,'listes des matières'!A4:E10,5,0)</f>
        <v>1.5</v>
      </c>
      <c r="F14" s="3">
        <f t="shared" ref="F14:F18" si="0">D14</f>
        <v>3</v>
      </c>
      <c r="G14" s="3">
        <f>VLOOKUP('relevé de notes'!C6,'listes des notes'!A5:U11,10)</f>
        <v>17</v>
      </c>
      <c r="H14" s="3">
        <f>VLOOKUP('relevé de notes'!C6,'listes des notes'!A5:U11,11)</f>
        <v>16.5</v>
      </c>
      <c r="I14" s="3">
        <f>VLOOKUP('relevé de notes'!C6,'listes des notes'!A5:U11,12)</f>
        <v>17</v>
      </c>
      <c r="J14" s="3">
        <f t="shared" ref="J14:J18" si="1">(G14*0.1+H14*0.2+I14*0.7)</f>
        <v>16.899999999999999</v>
      </c>
      <c r="K14" s="3">
        <f t="shared" ref="K14:K18" si="2">IF(SUMIF(C13:C19,C14,J13:J19)/COUNTIF(C13:C19,C14)&gt;=10,D14,IF(J14&gt;=10,D14,0))</f>
        <v>3</v>
      </c>
    </row>
    <row r="15" spans="1:13" x14ac:dyDescent="0.25">
      <c r="A15" s="3" t="str">
        <f>'listes des matières'!A6</f>
        <v>r04</v>
      </c>
      <c r="B15" s="3" t="str">
        <f>VLOOKUP('relevé de notes'!A15,'listes des matières'!A5:E11,2,0)</f>
        <v>Programmation déclarative</v>
      </c>
      <c r="C15" s="3" t="str">
        <f>VLOOKUP(A15,'listes des matières'!A5:E11,3,0)</f>
        <v>M02</v>
      </c>
      <c r="D15" s="3">
        <f>VLOOKUP(A15,'listes des matières'!A5:E11,4,0)</f>
        <v>3</v>
      </c>
      <c r="E15" s="3">
        <f>VLOOKUP(A15,'listes des matières'!A5:E11,5,0)</f>
        <v>1.5</v>
      </c>
      <c r="F15" s="3">
        <f t="shared" si="0"/>
        <v>3</v>
      </c>
      <c r="G15" s="3">
        <f>VLOOKUP('relevé de notes'!C6,'listes des notes'!A5:U11,13)</f>
        <v>10</v>
      </c>
      <c r="H15" s="3">
        <f>VLOOKUP('relevé de notes'!C6,'listes des notes'!A5:U11,14)</f>
        <v>14.75</v>
      </c>
      <c r="I15" s="3">
        <f>VLOOKUP('relevé de notes'!C6,'listes des notes'!A5:U11,15)</f>
        <v>18</v>
      </c>
      <c r="J15" s="3">
        <f t="shared" si="1"/>
        <v>16.55</v>
      </c>
      <c r="K15" s="3">
        <f t="shared" si="2"/>
        <v>3</v>
      </c>
    </row>
    <row r="16" spans="1:13" x14ac:dyDescent="0.25">
      <c r="A16" s="3" t="str">
        <f>'listes des matières'!A7</f>
        <v>r02</v>
      </c>
      <c r="B16" s="3" t="str">
        <f>VLOOKUP('relevé de notes'!A16,'listes des matières'!A6:E12,2,0)</f>
        <v>Algorithmique et complexité</v>
      </c>
      <c r="C16" s="3" t="str">
        <f>VLOOKUP(A16,'listes des matières'!A6:E12,3,0)</f>
        <v>M02</v>
      </c>
      <c r="D16" s="3">
        <f>VLOOKUP(A16,'listes des matières'!A6:E12,4,0)</f>
        <v>4</v>
      </c>
      <c r="E16" s="3">
        <f>VLOOKUP(A16,'listes des matières'!A6:E12,5,0)</f>
        <v>2</v>
      </c>
      <c r="F16" s="3">
        <f t="shared" si="0"/>
        <v>4</v>
      </c>
      <c r="G16" s="3">
        <f>VLOOKUP('relevé de notes'!C6,'listes des notes'!A5:U11,7)</f>
        <v>12.75</v>
      </c>
      <c r="H16" s="3">
        <f>VLOOKUP('relevé de notes'!C6,'listes des notes'!A5:U11,8)</f>
        <v>12</v>
      </c>
      <c r="I16" s="3">
        <f>VLOOKUP('relevé de notes'!C6,'listes des notes'!A5:U11,9)</f>
        <v>14</v>
      </c>
      <c r="J16" s="3">
        <f t="shared" si="1"/>
        <v>13.475</v>
      </c>
      <c r="K16" s="3">
        <f t="shared" si="2"/>
        <v>4</v>
      </c>
      <c r="M16" s="9"/>
    </row>
    <row r="17" spans="1:13" x14ac:dyDescent="0.25">
      <c r="A17" s="3" t="str">
        <f>'listes des matières'!A8</f>
        <v>r05</v>
      </c>
      <c r="B17" s="3" t="str">
        <f>VLOOKUP('relevé de notes'!A17,'listes des matières'!A7:E13,2,0)</f>
        <v>Webservices</v>
      </c>
      <c r="C17" s="3" t="str">
        <f>VLOOKUP(A17,'listes des matières'!A7:E13,3,0)</f>
        <v>M03</v>
      </c>
      <c r="D17" s="3">
        <f>VLOOKUP(A17,'listes des matières'!A7:E13,4,0)</f>
        <v>3</v>
      </c>
      <c r="E17" s="3">
        <f>VLOOKUP(A17,'listes des matières'!A7:E13,5,0)</f>
        <v>1.5</v>
      </c>
      <c r="F17" s="3">
        <f t="shared" si="0"/>
        <v>3</v>
      </c>
      <c r="G17" s="3">
        <f>VLOOKUP('relevé de notes'!C6,'listes des notes'!A5:U11,16)</f>
        <v>9</v>
      </c>
      <c r="H17" s="3">
        <f>VLOOKUP('relevé de notes'!C6,'listes des notes'!A5:U11,17)</f>
        <v>14</v>
      </c>
      <c r="I17" s="3">
        <f>VLOOKUP('relevé de notes'!C6,'listes des notes'!A5:U11,18)</f>
        <v>10.5</v>
      </c>
      <c r="J17" s="3">
        <f t="shared" si="1"/>
        <v>11.05</v>
      </c>
      <c r="K17" s="3">
        <f t="shared" si="2"/>
        <v>3</v>
      </c>
    </row>
    <row r="18" spans="1:13" x14ac:dyDescent="0.25">
      <c r="A18" s="3" t="str">
        <f>'listes des matières'!A9</f>
        <v>r06</v>
      </c>
      <c r="B18" s="3" t="str">
        <f>VLOOKUP('relevé de notes'!A18,'listes des matières'!A8:E14,2,0)</f>
        <v>Workflow</v>
      </c>
      <c r="C18" s="3" t="str">
        <f>VLOOKUP(A18,'listes des matières'!A8:E14,3,0)</f>
        <v>M03</v>
      </c>
      <c r="D18" s="3">
        <f>VLOOKUP(A18,'listes des matières'!A8:E14,4,0)</f>
        <v>3</v>
      </c>
      <c r="E18" s="3">
        <f>VLOOKUP(A18,'listes des matières'!A8:E14,5,0)</f>
        <v>1.5</v>
      </c>
      <c r="F18" s="3">
        <f t="shared" si="0"/>
        <v>3</v>
      </c>
      <c r="G18" s="3">
        <f>VLOOKUP('relevé de notes'!C6,'listes des notes'!A5:U11,19)</f>
        <v>17</v>
      </c>
      <c r="H18" s="3">
        <f>VLOOKUP('relevé de notes'!C6,'listes des notes'!A5:U11,20)</f>
        <v>14</v>
      </c>
      <c r="I18" s="3">
        <f>VLOOKUP('relevé de notes'!C6,'listes des notes'!A5:U11,21)</f>
        <v>18.5</v>
      </c>
      <c r="J18" s="3">
        <f t="shared" si="1"/>
        <v>17.45</v>
      </c>
      <c r="K18" s="3">
        <f t="shared" si="2"/>
        <v>3</v>
      </c>
      <c r="M18" s="9"/>
    </row>
    <row r="19" spans="1:13" ht="15" customHeight="1" x14ac:dyDescent="0.25"/>
    <row r="20" spans="1:13" ht="33.75" customHeight="1" x14ac:dyDescent="0.25">
      <c r="A20" s="7" t="s">
        <v>17</v>
      </c>
      <c r="B20" s="8">
        <f>ROUND(AVERAGE(J13:J18),2)</f>
        <v>14.97</v>
      </c>
    </row>
    <row r="21" spans="1:13" ht="30" x14ac:dyDescent="0.25">
      <c r="A21" s="7" t="s">
        <v>18</v>
      </c>
      <c r="B21" s="8">
        <f>SUM(K13:K18)</f>
        <v>19</v>
      </c>
      <c r="I21" s="9"/>
    </row>
    <row r="22" spans="1:13" x14ac:dyDescent="0.25">
      <c r="A22" s="7" t="s">
        <v>19</v>
      </c>
      <c r="B22" s="3" t="str">
        <f>IF(B20&gt;16, "Trèsbien", IF(B20&gt;=14, "Bien", IF(B20&gt;=12, "Assez bien", IF(B20&gt;=10, "Passable", "Refusé"))))</f>
        <v>Bien</v>
      </c>
    </row>
  </sheetData>
  <mergeCells count="1">
    <mergeCell ref="C2:G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&amp;L&amp;A&amp;CISIMS&amp;R&amp;D</oddHeader>
    <oddFooter>&amp;L&amp;D&amp;CNB.Il n'est dérivé qu'une seule copie du relevé&amp;R&amp;N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listes des notes</vt:lpstr>
      <vt:lpstr>listes des matières</vt:lpstr>
      <vt:lpstr>relevé de notes</vt:lpstr>
      <vt:lpstr>CC2_r0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ASUS</cp:lastModifiedBy>
  <dcterms:created xsi:type="dcterms:W3CDTF">2015-02-20T20:46:12Z</dcterms:created>
  <dcterms:modified xsi:type="dcterms:W3CDTF">2024-10-11T12:48:31Z</dcterms:modified>
</cp:coreProperties>
</file>