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ush1k\GitProg\FA19\Course II\ЭИС\"/>
    </mc:Choice>
  </mc:AlternateContent>
  <bookViews>
    <workbookView xWindow="0" yWindow="0" windowWidth="28800" windowHeight="142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5" i="1" l="1"/>
  <c r="C54" i="1"/>
  <c r="C52" i="1"/>
  <c r="C51" i="1"/>
  <c r="F49" i="1"/>
  <c r="C46" i="1"/>
  <c r="F33" i="1"/>
  <c r="E33" i="1"/>
  <c r="C44" i="1"/>
  <c r="C43" i="1"/>
  <c r="C42" i="1"/>
  <c r="H29" i="1"/>
  <c r="F32" i="1"/>
  <c r="E32" i="1"/>
  <c r="H28" i="1"/>
  <c r="F23" i="1"/>
  <c r="E23" i="1"/>
  <c r="E22" i="1"/>
  <c r="F22" i="1"/>
  <c r="E19" i="1"/>
  <c r="E18" i="1"/>
  <c r="E16" i="1"/>
  <c r="I14" i="1"/>
  <c r="I7" i="1"/>
  <c r="I8" i="1"/>
  <c r="E14" i="1"/>
  <c r="F14" i="1"/>
  <c r="G14" i="1"/>
  <c r="H14" i="1"/>
</calcChain>
</file>

<file path=xl/sharedStrings.xml><?xml version="1.0" encoding="utf-8"?>
<sst xmlns="http://schemas.openxmlformats.org/spreadsheetml/2006/main" count="85" uniqueCount="68">
  <si>
    <t>Проект</t>
  </si>
  <si>
    <t>Денежный поток по годам</t>
  </si>
  <si>
    <t>NPV</t>
  </si>
  <si>
    <t>Проект А</t>
  </si>
  <si>
    <t>Проект Б</t>
  </si>
  <si>
    <t>I.</t>
  </si>
  <si>
    <t>Метод цепного повтора в рамках общего срока действия проектов</t>
  </si>
  <si>
    <t>1 способ ("лесенка"):</t>
  </si>
  <si>
    <t>Проект А1</t>
  </si>
  <si>
    <t>Проект А2</t>
  </si>
  <si>
    <t>Проект А3</t>
  </si>
  <si>
    <t>Проект А'</t>
  </si>
  <si>
    <t>2 способ (по формуле):</t>
  </si>
  <si>
    <t>Проект А:                           NPV (1, 3)=</t>
  </si>
  <si>
    <t>II.</t>
  </si>
  <si>
    <t xml:space="preserve">Метод бесконечного цепного повтора сравниваемых проектов </t>
  </si>
  <si>
    <r>
      <t xml:space="preserve">Проект А:                        NPV (1, </t>
    </r>
    <r>
      <rPr>
        <sz val="11"/>
        <color theme="1"/>
        <rFont val="Calibri"/>
        <family val="2"/>
        <charset val="204"/>
      </rPr>
      <t>∞</t>
    </r>
    <r>
      <rPr>
        <sz val="11"/>
        <color theme="1"/>
        <rFont val="Calibri"/>
        <family val="2"/>
        <charset val="204"/>
        <scheme val="minor"/>
      </rPr>
      <t>)=</t>
    </r>
  </si>
  <si>
    <r>
      <t xml:space="preserve">Проект Б:                         NPV (3, </t>
    </r>
    <r>
      <rPr>
        <sz val="11"/>
        <color theme="1"/>
        <rFont val="Calibri"/>
        <family val="2"/>
        <charset val="204"/>
      </rPr>
      <t>∞</t>
    </r>
    <r>
      <rPr>
        <sz val="11"/>
        <color theme="1"/>
        <rFont val="Calibri"/>
        <family val="2"/>
        <charset val="204"/>
        <scheme val="minor"/>
      </rPr>
      <t>)=</t>
    </r>
  </si>
  <si>
    <t xml:space="preserve">III. </t>
  </si>
  <si>
    <t>Метод эквивалентного аннуитета</t>
  </si>
  <si>
    <t>Шаг 2</t>
  </si>
  <si>
    <t>Шаг 3</t>
  </si>
  <si>
    <t>Задача 1</t>
  </si>
  <si>
    <t>i=10%</t>
  </si>
  <si>
    <t>ТОЧКА БЕЗУБЫТОЧНОСТИ ПО ПРОЕКТУ (ТОЧКА БЕЗУБЫТОЧНОСТИ ПО NPV)</t>
  </si>
  <si>
    <t>См. слайды 27-33 в презентации (на слайде 33 объясняется, откуда в уравнении появляется произведение ставки налога на прибыль на амортизацию)</t>
  </si>
  <si>
    <t>а)</t>
  </si>
  <si>
    <t>В расчёте на год:</t>
  </si>
  <si>
    <t>Цена ед. (руб.)</t>
  </si>
  <si>
    <t>Валовые пост. затраты, руб.</t>
  </si>
  <si>
    <t>Амортизация, руб.</t>
  </si>
  <si>
    <t>Удельная прибыль (руб.)</t>
  </si>
  <si>
    <t>Уд.прибыль*ТБУ(1)=</t>
  </si>
  <si>
    <t>ТБУ(1)=</t>
  </si>
  <si>
    <t>ед.</t>
  </si>
  <si>
    <t>б)</t>
  </si>
  <si>
    <t>J=</t>
  </si>
  <si>
    <t>руб.</t>
  </si>
  <si>
    <t>Применение функции ПЛТ даёт такой же результат, что и расчёт по рекомендованной формуле;</t>
  </si>
  <si>
    <t>идея - заменить инвестиции эквивалентной финансовой рентой</t>
  </si>
  <si>
    <t xml:space="preserve">Уравнение: </t>
  </si>
  <si>
    <t>0, 76*(40*ТБУ(2) -1300000)+0,24*1000000=J</t>
  </si>
  <si>
    <t>Откуда:</t>
  </si>
  <si>
    <t>ТБУ(2)=</t>
  </si>
  <si>
    <t>Запас прочности:</t>
  </si>
  <si>
    <t>Дельта(а)=</t>
  </si>
  <si>
    <t>Дельта(б)=</t>
  </si>
  <si>
    <t>Величина гамма:</t>
  </si>
  <si>
    <t>в)</t>
  </si>
  <si>
    <t>Гамма(а)=</t>
  </si>
  <si>
    <t>Гамма(б)=</t>
  </si>
  <si>
    <t>Вывод:</t>
  </si>
  <si>
    <t>данный проект может рассматриваться как безопасный по риску снижения объёмов производства.</t>
  </si>
  <si>
    <t>Себесто-имость ед. (руб.)</t>
  </si>
  <si>
    <t>Самостоятельная работа (схемы погашения кредита)</t>
  </si>
  <si>
    <t>МЕТОДЫ СРАВНЕНИЯ ПРОЕКТОВ РАЗНОЙ ПРОДОЛЖИТЕЛЬНОСТИ</t>
  </si>
  <si>
    <t>Составить план погашения равными срочными уплатами.</t>
  </si>
  <si>
    <t>За заём начисляются проценты по годовой ставке 10%. Составить план погашения (схема равных выплат по долгу).</t>
  </si>
  <si>
    <t>3. Долг в 100 тыс. долл. решено погасить по специальному графику за 4 года.</t>
  </si>
  <si>
    <t>Ежегодные платежи по первым трём годам определены в размере 40, 20 и 30 тыс. долл.</t>
  </si>
  <si>
    <t>Ставка процента по долгу установлена на уровне 10%. Составить план погашения (общая схема погашения кредита).</t>
  </si>
  <si>
    <t xml:space="preserve">2. Долг в сумме 1 млн. руб. требуется погасить за 5 лет равными суммам, выплачиваемыми в конце года. </t>
  </si>
  <si>
    <t xml:space="preserve">4. Составить план погашения кредита за 5 лет по схеме равных процентных выплат, если долг составляет 10 тыс. долл., </t>
  </si>
  <si>
    <t>а годовая ставка 8%</t>
  </si>
  <si>
    <t>1. Кредит в размере 900 тыс. руб. сроком на 4 года взят под ставку 5% годовых.</t>
  </si>
  <si>
    <t xml:space="preserve">Задача 2 </t>
  </si>
  <si>
    <t>(самостоятельно)</t>
  </si>
  <si>
    <t>Этот проект предпочтительнее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</si>
</sst>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#,##0.00\ &quot;₽&quot;;[Red]\-#,##0.00\ &quot;₽&quot;"/>
    <numFmt numFmtId="164" formatCode="#,##0.00_ ;[Red]\-#,##0.00\ 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rgb="FF7030A0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0" xfId="0" applyAlignment="1">
      <alignment horizontal="right"/>
    </xf>
    <xf numFmtId="2" fontId="0" fillId="2" borderId="0" xfId="0" applyNumberFormat="1" applyFill="1" applyAlignment="1">
      <alignment horizontal="left"/>
    </xf>
    <xf numFmtId="0" fontId="0" fillId="2" borderId="0" xfId="0" applyFill="1"/>
    <xf numFmtId="2" fontId="0" fillId="0" borderId="0" xfId="0" applyNumberFormat="1"/>
    <xf numFmtId="8" fontId="0" fillId="0" borderId="0" xfId="0" applyNumberFormat="1"/>
    <xf numFmtId="8" fontId="0" fillId="2" borderId="0" xfId="0" applyNumberFormat="1" applyFill="1"/>
    <xf numFmtId="0" fontId="1" fillId="3" borderId="0" xfId="0" applyFont="1" applyFill="1"/>
    <xf numFmtId="0" fontId="0" fillId="3" borderId="0" xfId="0" applyFill="1"/>
    <xf numFmtId="0" fontId="4" fillId="0" borderId="0" xfId="0" applyFont="1" applyAlignment="1">
      <alignment horizontal="left"/>
    </xf>
    <xf numFmtId="164" fontId="0" fillId="2" borderId="0" xfId="0" applyNumberFormat="1" applyFill="1"/>
    <xf numFmtId="1" fontId="0" fillId="2" borderId="0" xfId="0" applyNumberFormat="1" applyFill="1"/>
    <xf numFmtId="1" fontId="0" fillId="0" borderId="0" xfId="0" applyNumberFormat="1"/>
    <xf numFmtId="2" fontId="0" fillId="2" borderId="0" xfId="0" applyNumberFormat="1" applyFill="1"/>
    <xf numFmtId="0" fontId="5" fillId="4" borderId="0" xfId="0" applyFont="1" applyFill="1"/>
    <xf numFmtId="0" fontId="0" fillId="4" borderId="0" xfId="0" applyFill="1" applyAlignment="1">
      <alignment horizontal="right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/>
    </xf>
    <xf numFmtId="49" fontId="0" fillId="0" borderId="4" xfId="0" applyNumberForma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5" xfId="0" applyFill="1" applyBorder="1" applyAlignment="1">
      <alignment horizontal="center" vertical="center"/>
    </xf>
    <xf numFmtId="0" fontId="0" fillId="4" borderId="0" xfId="0" applyFill="1"/>
    <xf numFmtId="0" fontId="0" fillId="0" borderId="1" xfId="0" applyBorder="1" applyAlignment="1">
      <alignment horizontal="center"/>
    </xf>
    <xf numFmtId="0" fontId="1" fillId="4" borderId="0" xfId="0" applyFont="1" applyFill="1"/>
    <xf numFmtId="0" fontId="0" fillId="4" borderId="0" xfId="0" applyFon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37</xdr:row>
      <xdr:rowOff>0</xdr:rowOff>
    </xdr:from>
    <xdr:to>
      <xdr:col>23</xdr:col>
      <xdr:colOff>49142</xdr:colOff>
      <xdr:row>45</xdr:row>
      <xdr:rowOff>75144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F2485C75-321A-4B84-9867-249005C90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04400" y="6451600"/>
          <a:ext cx="4316342" cy="24690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abSelected="1" topLeftCell="A40" workbookViewId="0">
      <selection activeCell="S56" sqref="S56"/>
    </sheetView>
  </sheetViews>
  <sheetFormatPr defaultRowHeight="15" x14ac:dyDescent="0.25"/>
  <cols>
    <col min="2" max="2" width="9.42578125" customWidth="1"/>
    <col min="3" max="3" width="11.85546875" bestFit="1" customWidth="1"/>
    <col min="5" max="5" width="10.5703125" bestFit="1" customWidth="1"/>
    <col min="6" max="6" width="9.5703125" bestFit="1" customWidth="1"/>
    <col min="16" max="16" width="3.140625" customWidth="1"/>
  </cols>
  <sheetData>
    <row r="1" spans="1:10" x14ac:dyDescent="0.25">
      <c r="A1" s="23"/>
      <c r="B1" s="23"/>
      <c r="C1" s="23"/>
      <c r="D1" s="23"/>
      <c r="E1" s="23"/>
      <c r="F1" s="23"/>
      <c r="G1" s="23"/>
    </row>
    <row r="2" spans="1:10" x14ac:dyDescent="0.25">
      <c r="A2" s="22" t="s">
        <v>55</v>
      </c>
      <c r="B2" s="22"/>
      <c r="C2" s="22"/>
      <c r="D2" s="22"/>
      <c r="E2" s="22"/>
      <c r="F2" s="22"/>
      <c r="G2" s="22"/>
    </row>
    <row r="4" spans="1:10" x14ac:dyDescent="0.25">
      <c r="A4" s="1" t="s">
        <v>22</v>
      </c>
      <c r="B4" t="s">
        <v>23</v>
      </c>
      <c r="C4" s="1"/>
    </row>
    <row r="5" spans="1:10" x14ac:dyDescent="0.25">
      <c r="D5" s="43" t="s">
        <v>0</v>
      </c>
      <c r="E5" s="44" t="s">
        <v>1</v>
      </c>
      <c r="F5" s="44"/>
      <c r="G5" s="44"/>
      <c r="H5" s="44"/>
      <c r="I5" s="43" t="s">
        <v>2</v>
      </c>
    </row>
    <row r="6" spans="1:10" x14ac:dyDescent="0.25">
      <c r="D6" s="43"/>
      <c r="E6" s="2">
        <v>0</v>
      </c>
      <c r="F6" s="2">
        <v>1</v>
      </c>
      <c r="G6" s="2">
        <v>2</v>
      </c>
      <c r="H6" s="2">
        <v>3</v>
      </c>
      <c r="I6" s="43"/>
    </row>
    <row r="7" spans="1:10" x14ac:dyDescent="0.25">
      <c r="D7" s="2" t="s">
        <v>3</v>
      </c>
      <c r="E7" s="2">
        <v>-10000</v>
      </c>
      <c r="F7" s="2">
        <v>12000</v>
      </c>
      <c r="G7" s="2"/>
      <c r="H7" s="3"/>
      <c r="I7" s="4">
        <f>NPV(10%,F7)+E7</f>
        <v>909.0909090909081</v>
      </c>
    </row>
    <row r="8" spans="1:10" x14ac:dyDescent="0.25">
      <c r="D8" s="2" t="s">
        <v>4</v>
      </c>
      <c r="E8" s="2">
        <v>-10000</v>
      </c>
      <c r="F8" s="2">
        <v>5000</v>
      </c>
      <c r="G8" s="5">
        <v>5000</v>
      </c>
      <c r="H8" s="5">
        <v>5000</v>
      </c>
      <c r="I8" s="6">
        <f>NPV(10%,F8:H8)+E8</f>
        <v>2434.2599549211081</v>
      </c>
    </row>
    <row r="9" spans="1:10" x14ac:dyDescent="0.25">
      <c r="C9" s="7" t="s">
        <v>5</v>
      </c>
      <c r="D9" s="8" t="s">
        <v>6</v>
      </c>
      <c r="E9" s="9"/>
      <c r="F9" s="9"/>
      <c r="G9" s="10"/>
      <c r="H9" s="10"/>
      <c r="I9" s="11"/>
    </row>
    <row r="10" spans="1:10" x14ac:dyDescent="0.25">
      <c r="D10" s="12" t="s">
        <v>7</v>
      </c>
      <c r="E10" s="13"/>
    </row>
    <row r="11" spans="1:10" x14ac:dyDescent="0.25">
      <c r="D11" s="2" t="s">
        <v>8</v>
      </c>
      <c r="E11" s="2">
        <v>-10000</v>
      </c>
      <c r="F11" s="2">
        <v>12000</v>
      </c>
    </row>
    <row r="12" spans="1:10" x14ac:dyDescent="0.25">
      <c r="D12" s="2" t="s">
        <v>9</v>
      </c>
      <c r="F12" s="38">
        <v>-10000</v>
      </c>
      <c r="G12" s="38">
        <v>12000</v>
      </c>
    </row>
    <row r="13" spans="1:10" ht="15.75" thickBot="1" x14ac:dyDescent="0.3">
      <c r="D13" s="14" t="s">
        <v>10</v>
      </c>
      <c r="E13" s="15"/>
      <c r="F13" s="15"/>
      <c r="G13" s="38">
        <v>-10000</v>
      </c>
      <c r="H13" s="38">
        <v>12000</v>
      </c>
      <c r="I13" s="36"/>
    </row>
    <row r="14" spans="1:10" x14ac:dyDescent="0.25">
      <c r="D14" s="9" t="s">
        <v>11</v>
      </c>
      <c r="E14" s="9">
        <f>SUM(E11:E13)</f>
        <v>-10000</v>
      </c>
      <c r="F14" s="9">
        <f>SUM(F11:F13)</f>
        <v>2000</v>
      </c>
      <c r="G14" s="9">
        <f>SUM(G11:G13)</f>
        <v>2000</v>
      </c>
      <c r="H14" s="9">
        <f>SUM(H11:H13)</f>
        <v>12000</v>
      </c>
      <c r="I14" s="6">
        <f>NPV(10%,F14:H14)+E14</f>
        <v>2486.8519909842198</v>
      </c>
      <c r="J14" t="s">
        <v>67</v>
      </c>
    </row>
    <row r="15" spans="1:10" x14ac:dyDescent="0.25">
      <c r="D15" s="12" t="s">
        <v>12</v>
      </c>
      <c r="E15" s="13"/>
    </row>
    <row r="16" spans="1:10" x14ac:dyDescent="0.25">
      <c r="D16" s="16" t="s">
        <v>13</v>
      </c>
      <c r="E16" s="17">
        <f>I7*(1+1/1.1+1/1.1^2)</f>
        <v>2486.8519909842198</v>
      </c>
    </row>
    <row r="17" spans="1:8" x14ac:dyDescent="0.25">
      <c r="C17" s="7" t="s">
        <v>14</v>
      </c>
      <c r="D17" s="8" t="s">
        <v>15</v>
      </c>
      <c r="H17" s="13"/>
    </row>
    <row r="18" spans="1:8" x14ac:dyDescent="0.25">
      <c r="D18" s="16" t="s">
        <v>16</v>
      </c>
      <c r="E18" s="18">
        <f>I7*1.1/0.1</f>
        <v>9999.9999999999891</v>
      </c>
      <c r="F18" t="s">
        <v>67</v>
      </c>
    </row>
    <row r="19" spans="1:8" x14ac:dyDescent="0.25">
      <c r="D19" s="16" t="s">
        <v>17</v>
      </c>
      <c r="E19" s="19">
        <f>I8*(1.1^3)/(1.1^3-1)</f>
        <v>9788.5196374622119</v>
      </c>
    </row>
    <row r="20" spans="1:8" x14ac:dyDescent="0.25">
      <c r="C20" s="7" t="s">
        <v>18</v>
      </c>
      <c r="D20" s="8" t="s">
        <v>19</v>
      </c>
      <c r="E20" s="13"/>
    </row>
    <row r="21" spans="1:8" x14ac:dyDescent="0.25">
      <c r="D21" s="16"/>
      <c r="E21" t="s">
        <v>3</v>
      </c>
      <c r="F21" t="s">
        <v>4</v>
      </c>
    </row>
    <row r="22" spans="1:8" x14ac:dyDescent="0.25">
      <c r="D22" s="16" t="s">
        <v>20</v>
      </c>
      <c r="E22" s="45">
        <f>PMT(10%,1,-I7)</f>
        <v>999.99999999999909</v>
      </c>
      <c r="F22" s="45">
        <f>PMT(10%,3,-I8)</f>
        <v>978.85196374622228</v>
      </c>
    </row>
    <row r="23" spans="1:8" x14ac:dyDescent="0.25">
      <c r="D23" s="16" t="s">
        <v>21</v>
      </c>
      <c r="E23" s="25">
        <f>E22/0.1</f>
        <v>9999.9999999999909</v>
      </c>
      <c r="F23" s="45">
        <f>F22/0.1</f>
        <v>9788.5196374622228</v>
      </c>
    </row>
    <row r="25" spans="1:8" x14ac:dyDescent="0.25">
      <c r="A25" s="39" t="s">
        <v>65</v>
      </c>
      <c r="B25" s="37" t="s">
        <v>23</v>
      </c>
      <c r="C25" s="40" t="s">
        <v>66</v>
      </c>
      <c r="D25" s="37"/>
    </row>
    <row r="26" spans="1:8" x14ac:dyDescent="0.25">
      <c r="C26" s="43" t="s">
        <v>0</v>
      </c>
      <c r="D26" s="44" t="s">
        <v>1</v>
      </c>
      <c r="E26" s="44"/>
      <c r="F26" s="44"/>
      <c r="G26" s="44"/>
      <c r="H26" s="43" t="s">
        <v>2</v>
      </c>
    </row>
    <row r="27" spans="1:8" x14ac:dyDescent="0.25">
      <c r="C27" s="43"/>
      <c r="D27" s="2">
        <v>0</v>
      </c>
      <c r="E27" s="2">
        <v>1</v>
      </c>
      <c r="F27" s="2">
        <v>2</v>
      </c>
      <c r="G27" s="2">
        <v>3</v>
      </c>
      <c r="H27" s="43"/>
    </row>
    <row r="28" spans="1:8" x14ac:dyDescent="0.25">
      <c r="C28" s="2" t="s">
        <v>3</v>
      </c>
      <c r="D28" s="2">
        <v>-100</v>
      </c>
      <c r="E28" s="2">
        <v>50</v>
      </c>
      <c r="F28" s="2">
        <v>70</v>
      </c>
      <c r="G28" s="3"/>
      <c r="H28" s="4">
        <f>NPV(10%,E28:F28)+D28</f>
        <v>3.3057851239669276</v>
      </c>
    </row>
    <row r="29" spans="1:8" x14ac:dyDescent="0.25">
      <c r="C29" s="2" t="s">
        <v>4</v>
      </c>
      <c r="D29" s="2">
        <v>-101</v>
      </c>
      <c r="E29" s="2">
        <v>30</v>
      </c>
      <c r="F29" s="5">
        <v>40</v>
      </c>
      <c r="G29" s="5">
        <v>60</v>
      </c>
      <c r="H29" s="6">
        <f>NPV(10%,E29:G29)+D29</f>
        <v>4.4094665664913464</v>
      </c>
    </row>
    <row r="30" spans="1:8" x14ac:dyDescent="0.25">
      <c r="D30" s="8" t="s">
        <v>19</v>
      </c>
      <c r="E30" s="13"/>
    </row>
    <row r="31" spans="1:8" x14ac:dyDescent="0.25">
      <c r="D31" s="16"/>
      <c r="E31" t="s">
        <v>3</v>
      </c>
      <c r="F31" t="s">
        <v>4</v>
      </c>
    </row>
    <row r="32" spans="1:8" x14ac:dyDescent="0.25">
      <c r="D32" s="16" t="s">
        <v>20</v>
      </c>
      <c r="E32" s="20">
        <f>PMT(10%,2,-H28)</f>
        <v>1.9047619047618967</v>
      </c>
      <c r="F32" s="20">
        <f>PMT(10%,3,-H29)</f>
        <v>1.7731117824773364</v>
      </c>
    </row>
    <row r="33" spans="1:8" x14ac:dyDescent="0.25">
      <c r="D33" s="16" t="s">
        <v>21</v>
      </c>
      <c r="E33" s="21">
        <f>E32/0.1</f>
        <v>19.047619047618966</v>
      </c>
      <c r="F33" s="20">
        <f>F32/0.1</f>
        <v>17.731117824773364</v>
      </c>
    </row>
    <row r="36" spans="1:8" x14ac:dyDescent="0.25">
      <c r="A36" s="22" t="s">
        <v>24</v>
      </c>
      <c r="B36" s="23"/>
      <c r="C36" s="23"/>
      <c r="D36" s="23"/>
      <c r="E36" s="23"/>
      <c r="F36" s="23"/>
      <c r="G36" s="23"/>
      <c r="H36" s="23"/>
    </row>
    <row r="37" spans="1:8" x14ac:dyDescent="0.25">
      <c r="A37" s="22"/>
      <c r="B37" s="23"/>
      <c r="C37" s="23"/>
      <c r="D37" s="23"/>
      <c r="E37" s="23"/>
      <c r="F37" s="23"/>
      <c r="G37" s="23"/>
      <c r="H37" s="23"/>
    </row>
    <row r="38" spans="1:8" x14ac:dyDescent="0.25">
      <c r="A38" s="24" t="s">
        <v>25</v>
      </c>
      <c r="C38" s="13"/>
    </row>
    <row r="39" spans="1:8" x14ac:dyDescent="0.25">
      <c r="A39" t="s">
        <v>26</v>
      </c>
      <c r="B39" s="41" t="s">
        <v>27</v>
      </c>
      <c r="C39" s="41"/>
      <c r="D39" s="41"/>
      <c r="E39" s="41"/>
      <c r="F39" s="41"/>
      <c r="G39" s="41"/>
      <c r="H39" s="41"/>
    </row>
    <row r="40" spans="1:8" ht="30" x14ac:dyDescent="0.25">
      <c r="B40" s="32" t="s">
        <v>28</v>
      </c>
      <c r="C40" s="33">
        <v>240</v>
      </c>
      <c r="D40" s="33"/>
      <c r="E40" s="33" t="s">
        <v>29</v>
      </c>
      <c r="F40" s="33"/>
      <c r="G40" s="33"/>
      <c r="H40" s="33">
        <v>1300000</v>
      </c>
    </row>
    <row r="41" spans="1:8" ht="60" x14ac:dyDescent="0.25">
      <c r="B41" s="34" t="s">
        <v>53</v>
      </c>
      <c r="C41" s="35">
        <v>200</v>
      </c>
      <c r="D41" s="35"/>
      <c r="E41" s="42" t="s">
        <v>30</v>
      </c>
      <c r="F41" s="42"/>
      <c r="G41" s="42"/>
      <c r="H41" s="35">
        <v>1000000</v>
      </c>
    </row>
    <row r="42" spans="1:8" ht="60" x14ac:dyDescent="0.25">
      <c r="B42" s="31" t="s">
        <v>31</v>
      </c>
      <c r="C42" s="18">
        <f>C40-C41</f>
        <v>40</v>
      </c>
    </row>
    <row r="43" spans="1:8" x14ac:dyDescent="0.25">
      <c r="B43" s="16" t="s">
        <v>32</v>
      </c>
      <c r="C43" s="18">
        <f>H40+H41</f>
        <v>2300000</v>
      </c>
    </row>
    <row r="44" spans="1:8" x14ac:dyDescent="0.25">
      <c r="B44" s="16" t="s">
        <v>33</v>
      </c>
      <c r="C44" s="18">
        <f>C43/C42</f>
        <v>57500</v>
      </c>
      <c r="D44" t="s">
        <v>34</v>
      </c>
    </row>
    <row r="46" spans="1:8" x14ac:dyDescent="0.25">
      <c r="A46" t="s">
        <v>35</v>
      </c>
      <c r="B46" s="16" t="s">
        <v>36</v>
      </c>
      <c r="C46" s="25">
        <f>PMT(12%,8,-10000000)</f>
        <v>2013028.4137660027</v>
      </c>
      <c r="D46" t="s">
        <v>37</v>
      </c>
      <c r="E46" s="13" t="s">
        <v>38</v>
      </c>
    </row>
    <row r="47" spans="1:8" x14ac:dyDescent="0.25">
      <c r="E47" s="13" t="s">
        <v>39</v>
      </c>
    </row>
    <row r="48" spans="1:8" x14ac:dyDescent="0.25">
      <c r="B48" s="16" t="s">
        <v>40</v>
      </c>
      <c r="C48" t="s">
        <v>41</v>
      </c>
    </row>
    <row r="49" spans="1:6" x14ac:dyDescent="0.25">
      <c r="B49" s="16" t="s">
        <v>42</v>
      </c>
      <c r="C49" s="16" t="s">
        <v>43</v>
      </c>
      <c r="D49" s="26">
        <v>90823.302960526315</v>
      </c>
      <c r="E49" t="s">
        <v>34</v>
      </c>
      <c r="F49">
        <f>0.76*(40*D49-1300000)+0.24*1000000</f>
        <v>2013028.41</v>
      </c>
    </row>
    <row r="50" spans="1:6" x14ac:dyDescent="0.25">
      <c r="B50" s="16" t="s">
        <v>44</v>
      </c>
      <c r="C50" s="16"/>
      <c r="D50" s="27"/>
    </row>
    <row r="51" spans="1:6" x14ac:dyDescent="0.25">
      <c r="B51" s="16" t="s">
        <v>45</v>
      </c>
      <c r="C51" s="26">
        <f>125000-C44</f>
        <v>67500</v>
      </c>
      <c r="D51" t="s">
        <v>34</v>
      </c>
    </row>
    <row r="52" spans="1:6" x14ac:dyDescent="0.25">
      <c r="B52" s="16" t="s">
        <v>46</v>
      </c>
      <c r="C52" s="26">
        <f>125000-D49</f>
        <v>34176.697039473685</v>
      </c>
      <c r="D52" t="s">
        <v>34</v>
      </c>
    </row>
    <row r="53" spans="1:6" x14ac:dyDescent="0.25">
      <c r="B53" s="16" t="s">
        <v>47</v>
      </c>
    </row>
    <row r="54" spans="1:6" x14ac:dyDescent="0.25">
      <c r="A54" t="s">
        <v>48</v>
      </c>
      <c r="B54" s="16" t="s">
        <v>49</v>
      </c>
      <c r="C54" s="18">
        <f>C51/125000</f>
        <v>0.54</v>
      </c>
    </row>
    <row r="55" spans="1:6" x14ac:dyDescent="0.25">
      <c r="B55" s="16" t="s">
        <v>50</v>
      </c>
      <c r="C55" s="28">
        <f>C52/125000</f>
        <v>0.2734135763157895</v>
      </c>
    </row>
    <row r="56" spans="1:6" x14ac:dyDescent="0.25">
      <c r="B56" s="16" t="s">
        <v>51</v>
      </c>
      <c r="C56" t="s">
        <v>52</v>
      </c>
    </row>
    <row r="57" spans="1:6" x14ac:dyDescent="0.25">
      <c r="B57" s="16"/>
    </row>
    <row r="58" spans="1:6" x14ac:dyDescent="0.25">
      <c r="A58" s="29" t="s">
        <v>54</v>
      </c>
      <c r="B58" s="30"/>
      <c r="C58" s="37"/>
      <c r="D58" s="37"/>
      <c r="E58" s="37"/>
      <c r="F58" s="37"/>
    </row>
    <row r="59" spans="1:6" x14ac:dyDescent="0.25">
      <c r="B59" s="16"/>
    </row>
    <row r="60" spans="1:6" x14ac:dyDescent="0.25">
      <c r="A60" t="s">
        <v>64</v>
      </c>
      <c r="B60" s="16"/>
    </row>
    <row r="61" spans="1:6" x14ac:dyDescent="0.25">
      <c r="A61" t="s">
        <v>56</v>
      </c>
      <c r="B61" s="16"/>
    </row>
    <row r="62" spans="1:6" x14ac:dyDescent="0.25">
      <c r="B62" s="16"/>
    </row>
    <row r="63" spans="1:6" x14ac:dyDescent="0.25">
      <c r="A63" t="s">
        <v>61</v>
      </c>
      <c r="B63" s="16"/>
    </row>
    <row r="64" spans="1:6" x14ac:dyDescent="0.25">
      <c r="A64" t="s">
        <v>57</v>
      </c>
      <c r="B64" s="16"/>
    </row>
    <row r="65" spans="1:2" x14ac:dyDescent="0.25">
      <c r="B65" s="16"/>
    </row>
    <row r="66" spans="1:2" x14ac:dyDescent="0.25">
      <c r="A66" t="s">
        <v>58</v>
      </c>
      <c r="B66" s="16"/>
    </row>
    <row r="67" spans="1:2" x14ac:dyDescent="0.25">
      <c r="A67" t="s">
        <v>59</v>
      </c>
      <c r="B67" s="16"/>
    </row>
    <row r="68" spans="1:2" x14ac:dyDescent="0.25">
      <c r="A68" t="s">
        <v>60</v>
      </c>
      <c r="B68" s="16"/>
    </row>
    <row r="69" spans="1:2" x14ac:dyDescent="0.25">
      <c r="B69" s="16"/>
    </row>
    <row r="70" spans="1:2" x14ac:dyDescent="0.25">
      <c r="A70" t="s">
        <v>62</v>
      </c>
      <c r="B70" s="16"/>
    </row>
    <row r="71" spans="1:2" x14ac:dyDescent="0.25">
      <c r="A71" t="s">
        <v>63</v>
      </c>
      <c r="B71" s="16"/>
    </row>
    <row r="72" spans="1:2" x14ac:dyDescent="0.25">
      <c r="B72" s="16"/>
    </row>
    <row r="73" spans="1:2" x14ac:dyDescent="0.25">
      <c r="B73" s="16"/>
    </row>
    <row r="74" spans="1:2" x14ac:dyDescent="0.25">
      <c r="B74" s="16"/>
    </row>
  </sheetData>
  <mergeCells count="8">
    <mergeCell ref="B39:H39"/>
    <mergeCell ref="E41:G41"/>
    <mergeCell ref="I5:I6"/>
    <mergeCell ref="C26:C27"/>
    <mergeCell ref="D26:G26"/>
    <mergeCell ref="H26:H27"/>
    <mergeCell ref="D5:D6"/>
    <mergeCell ref="E5:H5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Shush1k</cp:lastModifiedBy>
  <dcterms:created xsi:type="dcterms:W3CDTF">2020-03-27T06:27:44Z</dcterms:created>
  <dcterms:modified xsi:type="dcterms:W3CDTF">2020-10-28T10:20:54Z</dcterms:modified>
</cp:coreProperties>
</file>