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oky\Desktop\Sukhrab\"/>
    </mc:Choice>
  </mc:AlternateContent>
  <bookViews>
    <workbookView xWindow="0" yWindow="0" windowWidth="28800" windowHeight="12300" tabRatio="500"/>
  </bookViews>
  <sheets>
    <sheet name="Baidu DCF and Income Statement" sheetId="2" r:id="rId1"/>
    <sheet name="Baidu Balance Sheet" sheetId="3" r:id="rId2"/>
    <sheet name="Baidu Cash Flow" sheetId="4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8" i="2" l="1"/>
  <c r="H68" i="2"/>
  <c r="F70" i="2"/>
  <c r="B70" i="2"/>
  <c r="C70" i="2"/>
  <c r="D70" i="2"/>
  <c r="E70" i="2"/>
  <c r="G70" i="2"/>
  <c r="H70" i="2"/>
  <c r="I70" i="2"/>
  <c r="J70" i="2"/>
  <c r="K70" i="2"/>
  <c r="I68" i="2"/>
  <c r="J68" i="2"/>
  <c r="K68" i="2"/>
  <c r="F72" i="2"/>
  <c r="B80" i="2"/>
  <c r="B54" i="2"/>
  <c r="B56" i="2"/>
  <c r="C54" i="2"/>
  <c r="C69" i="2"/>
  <c r="D54" i="2"/>
  <c r="D60" i="2"/>
  <c r="E54" i="2"/>
  <c r="F54" i="2"/>
  <c r="E88" i="2"/>
  <c r="E87" i="2"/>
  <c r="B84" i="2"/>
  <c r="B89" i="2"/>
  <c r="B87" i="2"/>
  <c r="B61" i="2"/>
  <c r="F61" i="2"/>
  <c r="G64" i="2"/>
  <c r="B83" i="2"/>
  <c r="G59" i="2"/>
  <c r="H59" i="2"/>
  <c r="E60" i="2"/>
  <c r="C66" i="2"/>
  <c r="D66" i="2"/>
  <c r="E66" i="2"/>
  <c r="F66" i="2"/>
  <c r="B66" i="2"/>
  <c r="C56" i="2"/>
  <c r="C57" i="2"/>
  <c r="C58" i="2"/>
  <c r="D56" i="2"/>
  <c r="E56" i="2"/>
  <c r="F56" i="2"/>
  <c r="C63" i="2"/>
  <c r="D63" i="2"/>
  <c r="E63" i="2"/>
  <c r="F63" i="2"/>
  <c r="B63" i="2"/>
  <c r="B65" i="2"/>
  <c r="C61" i="2"/>
  <c r="D61" i="2"/>
  <c r="E61" i="2"/>
  <c r="B62" i="2"/>
  <c r="D72" i="2"/>
  <c r="D73" i="2"/>
  <c r="C62" i="2"/>
  <c r="D65" i="2"/>
  <c r="E67" i="2"/>
  <c r="F73" i="2"/>
  <c r="F75" i="2"/>
  <c r="B67" i="2"/>
  <c r="G66" i="2"/>
  <c r="H66" i="2"/>
  <c r="I66" i="2"/>
  <c r="B85" i="2"/>
  <c r="B76" i="2"/>
  <c r="D67" i="2"/>
  <c r="F62" i="2"/>
  <c r="C65" i="2"/>
  <c r="D71" i="2"/>
  <c r="E71" i="2"/>
  <c r="F67" i="2"/>
  <c r="F71" i="2"/>
  <c r="F60" i="2"/>
  <c r="E62" i="2"/>
  <c r="B71" i="2"/>
  <c r="D62" i="2"/>
  <c r="F69" i="2"/>
  <c r="E69" i="2"/>
  <c r="C67" i="2"/>
  <c r="C71" i="2"/>
  <c r="H64" i="2"/>
  <c r="B55" i="2"/>
  <c r="B69" i="2"/>
  <c r="D69" i="2"/>
  <c r="I64" i="2"/>
  <c r="F65" i="2"/>
  <c r="C60" i="2"/>
  <c r="E65" i="2"/>
  <c r="I59" i="2"/>
  <c r="J59" i="2"/>
  <c r="C55" i="2"/>
  <c r="B60" i="2"/>
  <c r="F57" i="2"/>
  <c r="F58" i="2"/>
  <c r="E55" i="2"/>
  <c r="D55" i="2"/>
  <c r="D57" i="2"/>
  <c r="D58" i="2"/>
  <c r="B57" i="2"/>
  <c r="B58" i="2"/>
  <c r="C72" i="2"/>
  <c r="C73" i="2"/>
  <c r="E57" i="2"/>
  <c r="E58" i="2"/>
  <c r="E72" i="2"/>
  <c r="E73" i="2"/>
  <c r="E75" i="2"/>
  <c r="J66" i="2"/>
  <c r="K66" i="2"/>
  <c r="D75" i="2"/>
  <c r="G72" i="2"/>
  <c r="J64" i="2"/>
  <c r="K64" i="2"/>
  <c r="K59" i="2"/>
  <c r="F55" i="2"/>
  <c r="G55" i="2"/>
  <c r="H55" i="2"/>
  <c r="I55" i="2"/>
  <c r="G54" i="2"/>
  <c r="H72" i="2"/>
  <c r="G56" i="2"/>
  <c r="J55" i="2"/>
  <c r="K55" i="2"/>
  <c r="G57" i="2"/>
  <c r="G61" i="2"/>
  <c r="K72" i="2"/>
  <c r="I72" i="2"/>
  <c r="H54" i="2"/>
  <c r="I54" i="2"/>
  <c r="J54" i="2"/>
  <c r="K54" i="2"/>
  <c r="G69" i="2"/>
  <c r="G71" i="2"/>
  <c r="G67" i="2"/>
  <c r="H56" i="2"/>
  <c r="I56" i="2"/>
  <c r="J56" i="2"/>
  <c r="K56" i="2"/>
  <c r="J72" i="2"/>
  <c r="G60" i="2"/>
  <c r="H71" i="2"/>
  <c r="H69" i="2"/>
  <c r="H67" i="2"/>
  <c r="G58" i="2"/>
  <c r="H57" i="2"/>
  <c r="H61" i="2"/>
  <c r="H60" i="2"/>
  <c r="I69" i="2"/>
  <c r="I71" i="2"/>
  <c r="I67" i="2"/>
  <c r="G62" i="2"/>
  <c r="G63" i="2"/>
  <c r="G73" i="2"/>
  <c r="H58" i="2"/>
  <c r="I60" i="2"/>
  <c r="I57" i="2"/>
  <c r="I61" i="2"/>
  <c r="G65" i="2"/>
  <c r="G75" i="2"/>
  <c r="H62" i="2"/>
  <c r="H63" i="2"/>
  <c r="H73" i="2"/>
  <c r="J69" i="2"/>
  <c r="J71" i="2"/>
  <c r="J67" i="2"/>
  <c r="J60" i="2"/>
  <c r="J57" i="2"/>
  <c r="J61" i="2"/>
  <c r="I58" i="2"/>
  <c r="H65" i="2"/>
  <c r="H75" i="2"/>
  <c r="I62" i="2"/>
  <c r="I63" i="2"/>
  <c r="I73" i="2"/>
  <c r="K71" i="2"/>
  <c r="K69" i="2"/>
  <c r="K67" i="2"/>
  <c r="J58" i="2"/>
  <c r="K60" i="2"/>
  <c r="K57" i="2"/>
  <c r="K61" i="2"/>
  <c r="K74" i="2"/>
  <c r="I65" i="2"/>
  <c r="I75" i="2"/>
  <c r="J62" i="2"/>
  <c r="J63" i="2"/>
  <c r="J73" i="2"/>
  <c r="K58" i="2"/>
  <c r="J65" i="2"/>
  <c r="J75" i="2"/>
  <c r="K62" i="2"/>
  <c r="K63" i="2"/>
  <c r="K73" i="2"/>
  <c r="K65" i="2"/>
  <c r="K75" i="2"/>
  <c r="B86" i="2"/>
  <c r="B78" i="2"/>
  <c r="B88" i="2"/>
  <c r="B90" i="2"/>
  <c r="B91" i="2"/>
</calcChain>
</file>

<file path=xl/sharedStrings.xml><?xml version="1.0" encoding="utf-8"?>
<sst xmlns="http://schemas.openxmlformats.org/spreadsheetml/2006/main" count="269" uniqueCount="218">
  <si>
    <t>Revenues</t>
  </si>
  <si>
    <t>Interest expense</t>
  </si>
  <si>
    <t>Net income</t>
  </si>
  <si>
    <t>Depreciation expense</t>
  </si>
  <si>
    <t xml:space="preserve"> % growth</t>
  </si>
  <si>
    <t>Cost of Goods Sold</t>
  </si>
  <si>
    <t>Gross margin</t>
  </si>
  <si>
    <t xml:space="preserve"> % of sales</t>
  </si>
  <si>
    <t>Operating expenses</t>
  </si>
  <si>
    <t>Normalized operating income</t>
  </si>
  <si>
    <t>Income taxes</t>
  </si>
  <si>
    <t>Tax rate</t>
  </si>
  <si>
    <t>Tax rate as % of operating income</t>
  </si>
  <si>
    <t xml:space="preserve"> % sales</t>
  </si>
  <si>
    <t xml:space="preserve">Capex </t>
  </si>
  <si>
    <t>Non-cash working capital</t>
  </si>
  <si>
    <t>Change in non-cash WC</t>
  </si>
  <si>
    <t>Free cash flow</t>
  </si>
  <si>
    <t>Terminal value</t>
  </si>
  <si>
    <t>Total flows</t>
  </si>
  <si>
    <t>WACC</t>
  </si>
  <si>
    <t>Terminal Multiple</t>
  </si>
  <si>
    <t xml:space="preserve">Enterprise Value </t>
  </si>
  <si>
    <t>WD</t>
  </si>
  <si>
    <t>WE</t>
  </si>
  <si>
    <t>Cost of Debt</t>
  </si>
  <si>
    <t>After tax cost of debt</t>
  </si>
  <si>
    <t xml:space="preserve">Cost of Equity </t>
  </si>
  <si>
    <t>Enterprise value to Equity Value</t>
  </si>
  <si>
    <t>less: Net Debt</t>
  </si>
  <si>
    <t>Equity value</t>
  </si>
  <si>
    <t>Risk Premium</t>
  </si>
  <si>
    <t>Risk Free Rate</t>
  </si>
  <si>
    <t xml:space="preserve">Debt to Equity </t>
  </si>
  <si>
    <t>Revenues:</t>
  </si>
  <si>
    <t>Online marketing services</t>
  </si>
  <si>
    <t>Others</t>
  </si>
  <si>
    <t>Total revenues</t>
  </si>
  <si>
    <t>Operating costs and expenses:</t>
  </si>
  <si>
    <t>Cost of revenues</t>
  </si>
  <si>
    <t>Selling, general and administrative</t>
  </si>
  <si>
    <t>Research and development</t>
  </si>
  <si>
    <t>Total operating costs and expenses</t>
  </si>
  <si>
    <t>Operating profit</t>
  </si>
  <si>
    <t>Other income:</t>
  </si>
  <si>
    <t>Interest income</t>
  </si>
  <si>
    <t>Foreign exchange income (loss), net</t>
  </si>
  <si>
    <t>Income (loss) from equity method investments</t>
  </si>
  <si>
    <t>Others, net</t>
  </si>
  <si>
    <t>Total other income, net</t>
  </si>
  <si>
    <t>Income before income taxes</t>
  </si>
  <si>
    <t>Net loss attributable to noncontrolling interests</t>
  </si>
  <si>
    <t>Net income attributable to Baidu, Inc.</t>
  </si>
  <si>
    <t>Other comprehensive (loss) income:</t>
  </si>
  <si>
    <t>Foreign currency translation adjustment</t>
  </si>
  <si>
    <t>Unrealized gains (losses) on available-for-sale investments, net of reclassification</t>
  </si>
  <si>
    <t>Other comprehensive (loss) income, net of tax</t>
  </si>
  <si>
    <t>Comprehensive income</t>
  </si>
  <si>
    <t>Comprehensive loss (income) attributable to noncontrolling interests and redeemable noncontrolling interests</t>
  </si>
  <si>
    <t>Comprehensive income attributable to Baidu, Inc. ordinary shareholders</t>
  </si>
  <si>
    <t>Common Class A and Class B</t>
  </si>
  <si>
    <t>Earnings per shares:</t>
  </si>
  <si>
    <t>Basic | (per share)</t>
  </si>
  <si>
    <t>Diluted | (per share)</t>
  </si>
  <si>
    <t>Weighted average number of Class A and Class B ordinary shares outstanding:</t>
  </si>
  <si>
    <t>Basic</t>
  </si>
  <si>
    <t>Diluted</t>
  </si>
  <si>
    <t>Class A Ordinary Shares</t>
  </si>
  <si>
    <t>Class A Ordinary Shares | American Depositary Shares</t>
  </si>
  <si>
    <t>Dec. 31, 2014 USD ($)</t>
  </si>
  <si>
    <t>Dec. 31, 2013 USD ($)</t>
  </si>
  <si>
    <t>Current assets:</t>
  </si>
  <si>
    <t>Cash and cash equivalents</t>
  </si>
  <si>
    <t>Restricted cash</t>
  </si>
  <si>
    <t>Short-term investments</t>
  </si>
  <si>
    <t>Accounts receivable, net of allowance of RMB189,563 and RMB177,401 (US$25,551) for 2015 and 2016, respectively</t>
  </si>
  <si>
    <t>Loans and interest receivable, current portion net of allowances of RMB8,945 and RMB48,722 (US$7,017) for 2015 and 2016, respectively</t>
  </si>
  <si>
    <t>Amounts due from related parties</t>
  </si>
  <si>
    <t>Other current assets, net</t>
  </si>
  <si>
    <t>Total current assets</t>
  </si>
  <si>
    <t>Non-current assets:</t>
  </si>
  <si>
    <t>Fixed assets, net</t>
  </si>
  <si>
    <t>Intangible assets, net</t>
  </si>
  <si>
    <t>Goodwill</t>
  </si>
  <si>
    <t>Long-term investments, net</t>
  </si>
  <si>
    <t>Deferred tax assets, net</t>
  </si>
  <si>
    <t>Loans and interest receivable, non current portion net of allowances of nil and RMB69,457 (US$10,004) for 2015 and 2016, respectively</t>
  </si>
  <si>
    <t>Other non-current assets</t>
  </si>
  <si>
    <t>Total non-current assets</t>
  </si>
  <si>
    <t>Total assets</t>
  </si>
  <si>
    <t>Current liabilities (including amounts of the consolidated VIEs without recourse to the primary beneficiaries of RMB14,391,610 and RMB20,914,589 (US$3,012,327) as of December 31, 2015 and 2016, respectively):</t>
  </si>
  <si>
    <t>Short-term loans</t>
  </si>
  <si>
    <t>Accounts payable and accrued liabilities</t>
  </si>
  <si>
    <t>Customer advances and deposits</t>
  </si>
  <si>
    <t>Deferred revenue</t>
  </si>
  <si>
    <t>Deferred income</t>
  </si>
  <si>
    <t>Long-term loans, current portion</t>
  </si>
  <si>
    <t>Notes payable, current portion</t>
  </si>
  <si>
    <t>Amounts due to related parties</t>
  </si>
  <si>
    <t>Capital lease obligation</t>
  </si>
  <si>
    <t>Total current liabilities</t>
  </si>
  <si>
    <t>Non-current liabilities (including amounts of the consolidated VIEs without recourse to the primary beneficiaries of RMB2,718,124 and RMB1,107,864 (US$159,566) as of December 31, 2015 and 2016, respectively):</t>
  </si>
  <si>
    <t>Long-term loans</t>
  </si>
  <si>
    <t>Notes payable</t>
  </si>
  <si>
    <t>Deferred tax liabilities</t>
  </si>
  <si>
    <t>Other non-current liabilities</t>
  </si>
  <si>
    <t>Total non-current liabilities</t>
  </si>
  <si>
    <t>Total liabilities</t>
  </si>
  <si>
    <t>Commitments and contingencies</t>
  </si>
  <si>
    <t>Redeemable noncontrolling interests</t>
  </si>
  <si>
    <t>Equity</t>
  </si>
  <si>
    <t>Additional paid-in capital</t>
  </si>
  <si>
    <t>Retained earnings</t>
  </si>
  <si>
    <t>Accumulated other comprehensive loss</t>
  </si>
  <si>
    <t>Total Baidu, Inc. shareholders' equity</t>
  </si>
  <si>
    <t>Noncontrolling interests</t>
  </si>
  <si>
    <t>Total equity</t>
  </si>
  <si>
    <t>Total liabilities, redeemable noncontrolling interests and equity</t>
  </si>
  <si>
    <t>Ordinary shares, value</t>
  </si>
  <si>
    <t>Class B Ordinary Shares</t>
  </si>
  <si>
    <t>Dec. 31, 2014</t>
  </si>
  <si>
    <t>Other invested securities</t>
  </si>
  <si>
    <t>Amounts due to the third-party investors</t>
  </si>
  <si>
    <t>Cash flows from operating activities:</t>
  </si>
  <si>
    <t>Adjustments to reconcile net income to net cash generated from operating activities:</t>
  </si>
  <si>
    <t>Depreciation of fixed assets and computer parts</t>
  </si>
  <si>
    <t>Gain on disposal of fixed assets</t>
  </si>
  <si>
    <t>Amortization of intangible assets and licensed copyrights</t>
  </si>
  <si>
    <t>Deferred income tax, net</t>
  </si>
  <si>
    <t>Share-based compensation</t>
  </si>
  <si>
    <t>Provision for doubtful accounts</t>
  </si>
  <si>
    <t>Investment income</t>
  </si>
  <si>
    <t>Assets impairment</t>
  </si>
  <si>
    <t>(Income) loss from equity method investments</t>
  </si>
  <si>
    <t>Gain on disposal of subsidiaries</t>
  </si>
  <si>
    <t>Barter transaction revenue</t>
  </si>
  <si>
    <t>Other non-cash expenses (income)</t>
  </si>
  <si>
    <t>Changes in operating assets and liabilities, net of effects of acquisitions and disposals:</t>
  </si>
  <si>
    <t>Accounts receivable</t>
  </si>
  <si>
    <t>Other assets</t>
  </si>
  <si>
    <t>Net cash generated from operating activities</t>
  </si>
  <si>
    <t>Cash flows from investing activities:</t>
  </si>
  <si>
    <t>Acquisition of fixed assets</t>
  </si>
  <si>
    <t>Acquisition of computer parts</t>
  </si>
  <si>
    <t>Disposal of fixed assets</t>
  </si>
  <si>
    <t>Acquisition of businesses, net of cash acquired (Note 3)</t>
  </si>
  <si>
    <t>Acquisition of intangible assets</t>
  </si>
  <si>
    <t>Capitalization of software costs</t>
  </si>
  <si>
    <t>Purchases of held-to-maturity investments</t>
  </si>
  <si>
    <t>Maturities of held-to-maturity investments</t>
  </si>
  <si>
    <t>Purchases of available-for-sale investments</t>
  </si>
  <si>
    <t>Sales and maturities of available-for-sale investments</t>
  </si>
  <si>
    <t>Purchases of other long-term investments</t>
  </si>
  <si>
    <t>Sales of other long-term investments</t>
  </si>
  <si>
    <t>Cash distribution from long-term investments</t>
  </si>
  <si>
    <t>(Payments in) proceeds from disposal of subsidiaries' shares</t>
  </si>
  <si>
    <t>Micro loan origination and disbursement</t>
  </si>
  <si>
    <t>Principal payments received on micro loans</t>
  </si>
  <si>
    <t>Purchases of other invested securities</t>
  </si>
  <si>
    <t>Sales and maturities of other invested securities</t>
  </si>
  <si>
    <t>Net cash used in investing activities</t>
  </si>
  <si>
    <t>Cash flows from financing activities:</t>
  </si>
  <si>
    <t>Restricted cash released as collateral for borrowings</t>
  </si>
  <si>
    <t>Repayments of short-term loans</t>
  </si>
  <si>
    <t>Proceeds from short-term loans</t>
  </si>
  <si>
    <t>Repayments of long-term loans</t>
  </si>
  <si>
    <t>Proceeds from long-term loans</t>
  </si>
  <si>
    <t>Payments of capital lease obligation</t>
  </si>
  <si>
    <t>Proceeds from debt issuance</t>
  </si>
  <si>
    <t>Payment of debt issuance costs</t>
  </si>
  <si>
    <t>Repayment of long-term notes</t>
  </si>
  <si>
    <t>Proceeds from issuance of convertible notes</t>
  </si>
  <si>
    <t>Proceeds from issuance of subsidiaries' shares</t>
  </si>
  <si>
    <t>Repurchase of ordinary shares</t>
  </si>
  <si>
    <t>Proceeds from exercise of share options</t>
  </si>
  <si>
    <t>Proceeds from third-party investors for sale of financial products</t>
  </si>
  <si>
    <t>Repayment to third-party investors for sale of financial products</t>
  </si>
  <si>
    <t>Proceeds from secured borrowings from third-party financial institutions</t>
  </si>
  <si>
    <t>Repayment of secured borrowings from third-party financial institutions</t>
  </si>
  <si>
    <t>Net cash generated from financing activities</t>
  </si>
  <si>
    <t>Effect of exchange rate changes on cash and cash equivalents</t>
  </si>
  <si>
    <t>Net (decrease) increase in cash and cash equivalents</t>
  </si>
  <si>
    <t>Cash and cash equivalents at beginning of the year</t>
  </si>
  <si>
    <t>Cash and cash equivalents at end of the year</t>
  </si>
  <si>
    <t>Supplemental disclosures:</t>
  </si>
  <si>
    <t>Interests paid</t>
  </si>
  <si>
    <t>Income taxes paid</t>
  </si>
  <si>
    <t>Non-cash investing and financing activities:</t>
  </si>
  <si>
    <t>Acquisition of fixed assets included in accounts payable and accrued liabilities</t>
  </si>
  <si>
    <t>Acquisition of other non-current assets included in accounts payable and accrued liabilities</t>
  </si>
  <si>
    <t>Acquisition of licensed copyrights included in accounts payable and accrued liabilities</t>
  </si>
  <si>
    <t>Acquisition of licensed copyrights from nonmonetary content exchanges</t>
  </si>
  <si>
    <t>Non-cash acquisitions of investments</t>
  </si>
  <si>
    <t>Payments to acquire subsidiaries' shares from noncontrolling interests</t>
  </si>
  <si>
    <t>Net proceeds from sale of financial products</t>
  </si>
  <si>
    <t>Payments on financial products</t>
  </si>
  <si>
    <t>Dec. 31, 2015</t>
  </si>
  <si>
    <t>Dec. 31, 2016</t>
  </si>
  <si>
    <t>Dec. 31, 2017</t>
  </si>
  <si>
    <t>Dec. 31, 2013</t>
  </si>
  <si>
    <t>Forecast</t>
  </si>
  <si>
    <t>Beta</t>
  </si>
  <si>
    <t>Diluted shares outstanding (in millions)</t>
  </si>
  <si>
    <t>Diluted Shares Outstandings (in millions)</t>
  </si>
  <si>
    <t>Consolidated Statements Of Comprehensive Income $ in Millions</t>
  </si>
  <si>
    <t>Consolidated Balance Sheets $ in Thousands</t>
  </si>
  <si>
    <t>Consolidated Statements Of Cash Flows $ in Millions</t>
  </si>
  <si>
    <t>1-year return %</t>
  </si>
  <si>
    <t>Dec. 31, 2018</t>
  </si>
  <si>
    <t>Dec. 31, 2019</t>
  </si>
  <si>
    <t>Dec. 31, 2020</t>
  </si>
  <si>
    <t>Dec. 31, 2021</t>
  </si>
  <si>
    <t>Dec. 31, 2022</t>
  </si>
  <si>
    <t>In millions (USD) except per-share data</t>
  </si>
  <si>
    <t>Actuals (Normalized)</t>
  </si>
  <si>
    <t>Source: EDGAR (April 15, 2018). Retrieved from https://www.sec.gov/cgi-bin/browse-edgar?action=getcompany&amp;CIK=0001329099&amp;type=20-F&amp;dateb=&amp;owner=exclude&amp;count=40</t>
  </si>
  <si>
    <t>Weight of Debt and Equity</t>
  </si>
  <si>
    <t>Share Price (As of April 15,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</si>
</sst>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 &quot;#,##0.00_);_(&quot;$ &quot;\(#,##0.00\)"/>
    <numFmt numFmtId="166" formatCode="_(&quot;$&quot;* #,##0_);_(&quot;$&quot;* \(#,##0\);_(&quot;$&quot;* &quot;-&quot;??_);_(@_)"/>
    <numFmt numFmtId="167" formatCode="_(* #,##0_);_(* \(#,##0\);_(* &quot;-&quot;??_);_(@_)"/>
  </numFmts>
  <fonts count="13" x14ac:knownFonts="1">
    <font>
      <sz val="11"/>
      <color rgb="FF000000"/>
      <name val="Calibri"/>
    </font>
    <font>
      <u/>
      <sz val="11"/>
      <color theme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4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15357F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6">
    <xf numFmtId="0" fontId="0" fillId="0" borderId="0" xfId="0" applyFont="1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5" fillId="0" borderId="0" xfId="0" applyFont="1"/>
    <xf numFmtId="3" fontId="5" fillId="0" borderId="0" xfId="0" applyNumberFormat="1" applyFont="1" applyAlignment="1"/>
    <xf numFmtId="0" fontId="8" fillId="0" borderId="0" xfId="0" applyFont="1" applyAlignment="1">
      <alignment vertical="top" wrapText="1"/>
    </xf>
    <xf numFmtId="6" fontId="5" fillId="0" borderId="0" xfId="0" applyNumberFormat="1" applyFont="1" applyAlignment="1"/>
    <xf numFmtId="10" fontId="5" fillId="0" borderId="0" xfId="0" applyNumberFormat="1" applyFont="1" applyAlignment="1"/>
    <xf numFmtId="165" fontId="5" fillId="0" borderId="0" xfId="0" applyNumberFormat="1" applyFont="1" applyAlignment="1">
      <alignment horizontal="right" vertical="top"/>
    </xf>
    <xf numFmtId="165" fontId="8" fillId="0" borderId="0" xfId="0" applyNumberFormat="1" applyFont="1" applyAlignment="1">
      <alignment horizontal="right" vertical="top"/>
    </xf>
    <xf numFmtId="166" fontId="5" fillId="0" borderId="0" xfId="6" applyNumberFormat="1" applyFont="1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9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7" fillId="0" borderId="1" xfId="0" applyFont="1" applyBorder="1" applyAlignment="1"/>
    <xf numFmtId="166" fontId="5" fillId="0" borderId="1" xfId="6" applyNumberFormat="1" applyFont="1" applyBorder="1" applyAlignment="1"/>
    <xf numFmtId="166" fontId="5" fillId="3" borderId="1" xfId="6" applyNumberFormat="1" applyFont="1" applyFill="1" applyBorder="1" applyAlignment="1"/>
    <xf numFmtId="8" fontId="5" fillId="0" borderId="0" xfId="0" applyNumberFormat="1" applyFont="1" applyAlignment="1"/>
    <xf numFmtId="9" fontId="5" fillId="0" borderId="1" xfId="8" applyFont="1" applyBorder="1" applyAlignment="1"/>
    <xf numFmtId="10" fontId="5" fillId="3" borderId="1" xfId="8" applyNumberFormat="1" applyFont="1" applyFill="1" applyBorder="1" applyAlignment="1"/>
    <xf numFmtId="10" fontId="7" fillId="0" borderId="0" xfId="0" applyNumberFormat="1" applyFont="1" applyAlignment="1">
      <alignment horizontal="center"/>
    </xf>
    <xf numFmtId="10" fontId="5" fillId="0" borderId="1" xfId="8" applyNumberFormat="1" applyFont="1" applyBorder="1" applyAlignment="1"/>
    <xf numFmtId="9" fontId="5" fillId="3" borderId="1" xfId="8" applyFont="1" applyFill="1" applyBorder="1" applyAlignment="1"/>
    <xf numFmtId="0" fontId="5" fillId="0" borderId="0" xfId="0" applyFont="1" applyAlignment="1">
      <alignment vertical="top" wrapText="1"/>
    </xf>
    <xf numFmtId="10" fontId="5" fillId="0" borderId="1" xfId="0" applyNumberFormat="1" applyFont="1" applyBorder="1" applyAlignment="1"/>
    <xf numFmtId="10" fontId="11" fillId="0" borderId="1" xfId="8" applyNumberFormat="1" applyFont="1" applyBorder="1" applyAlignment="1"/>
    <xf numFmtId="10" fontId="11" fillId="3" borderId="1" xfId="8" applyNumberFormat="1" applyFont="1" applyFill="1" applyBorder="1" applyAlignment="1"/>
    <xf numFmtId="164" fontId="5" fillId="0" borderId="1" xfId="8" applyNumberFormat="1" applyFont="1" applyBorder="1" applyAlignment="1"/>
    <xf numFmtId="164" fontId="5" fillId="3" borderId="1" xfId="8" applyNumberFormat="1" applyFont="1" applyFill="1" applyBorder="1" applyAlignment="1"/>
    <xf numFmtId="0" fontId="5" fillId="0" borderId="1" xfId="0" applyFont="1" applyBorder="1" applyAlignment="1"/>
    <xf numFmtId="0" fontId="7" fillId="0" borderId="0" xfId="0" applyFont="1" applyAlignment="1"/>
    <xf numFmtId="0" fontId="5" fillId="3" borderId="1" xfId="0" applyFont="1" applyFill="1" applyBorder="1" applyAlignment="1"/>
    <xf numFmtId="164" fontId="5" fillId="0" borderId="1" xfId="0" applyNumberFormat="1" applyFont="1" applyBorder="1" applyAlignment="1"/>
    <xf numFmtId="44" fontId="5" fillId="0" borderId="1" xfId="6" applyNumberFormat="1" applyFont="1" applyBorder="1" applyAlignment="1"/>
    <xf numFmtId="0" fontId="7" fillId="0" borderId="1" xfId="0" applyFont="1" applyBorder="1"/>
    <xf numFmtId="43" fontId="5" fillId="0" borderId="1" xfId="7" applyFont="1" applyBorder="1" applyAlignment="1">
      <alignment horizontal="center"/>
    </xf>
    <xf numFmtId="10" fontId="5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43" fontId="5" fillId="0" borderId="1" xfId="7" applyFont="1" applyBorder="1" applyAlignment="1"/>
    <xf numFmtId="44" fontId="5" fillId="0" borderId="1" xfId="6" applyFont="1" applyBorder="1" applyAlignment="1"/>
    <xf numFmtId="167" fontId="5" fillId="0" borderId="1" xfId="7" applyNumberFormat="1" applyFont="1" applyBorder="1" applyAlignment="1">
      <alignment horizontal="center"/>
    </xf>
    <xf numFmtId="10" fontId="5" fillId="0" borderId="0" xfId="8" applyNumberFormat="1" applyFont="1" applyAlignment="1"/>
    <xf numFmtId="0" fontId="5" fillId="0" borderId="0" xfId="0" applyFont="1" applyAlignment="1">
      <alignment wrapText="1"/>
    </xf>
    <xf numFmtId="37" fontId="8" fillId="0" borderId="0" xfId="0" applyNumberFormat="1" applyFont="1" applyAlignment="1">
      <alignment horizontal="right" vertical="top"/>
    </xf>
    <xf numFmtId="0" fontId="9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/>
    <xf numFmtId="0" fontId="8" fillId="0" borderId="1" xfId="0" applyFont="1" applyBorder="1" applyAlignment="1">
      <alignment vertical="top" wrapText="1"/>
    </xf>
    <xf numFmtId="6" fontId="5" fillId="0" borderId="1" xfId="0" applyNumberFormat="1" applyFont="1" applyBorder="1" applyAlignment="1"/>
    <xf numFmtId="165" fontId="5" fillId="0" borderId="1" xfId="0" applyNumberFormat="1" applyFont="1" applyBorder="1" applyAlignment="1">
      <alignment horizontal="right" vertical="top"/>
    </xf>
    <xf numFmtId="165" fontId="8" fillId="0" borderId="1" xfId="0" applyNumberFormat="1" applyFont="1" applyBorder="1" applyAlignment="1">
      <alignment horizontal="right" vertical="top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wrapText="1"/>
    </xf>
    <xf numFmtId="0" fontId="8" fillId="0" borderId="1" xfId="0" applyFont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wrapText="1"/>
    </xf>
    <xf numFmtId="0" fontId="12" fillId="2" borderId="1" xfId="0" applyFont="1" applyFill="1" applyBorder="1" applyAlignment="1"/>
    <xf numFmtId="44" fontId="12" fillId="2" borderId="1" xfId="6" applyFont="1" applyFill="1" applyBorder="1" applyAlignment="1"/>
    <xf numFmtId="10" fontId="12" fillId="2" borderId="1" xfId="8" applyNumberFormat="1" applyFont="1" applyFill="1" applyBorder="1" applyAlignment="1"/>
    <xf numFmtId="0" fontId="9" fillId="2" borderId="1" xfId="0" applyFont="1" applyFill="1" applyBorder="1"/>
    <xf numFmtId="44" fontId="9" fillId="2" borderId="1" xfId="6" applyFont="1" applyFill="1" applyBorder="1"/>
    <xf numFmtId="44" fontId="10" fillId="2" borderId="1" xfId="6" applyFont="1" applyFill="1" applyBorder="1" applyAlignment="1">
      <alignment horizontal="right"/>
    </xf>
    <xf numFmtId="3" fontId="5" fillId="0" borderId="1" xfId="0" applyNumberFormat="1" applyFont="1" applyBorder="1" applyAlignment="1"/>
    <xf numFmtId="0" fontId="5" fillId="0" borderId="1" xfId="0" applyFont="1" applyBorder="1" applyAlignment="1">
      <alignment vertical="top" wrapText="1"/>
    </xf>
    <xf numFmtId="44" fontId="5" fillId="0" borderId="1" xfId="6" applyFont="1" applyBorder="1"/>
    <xf numFmtId="44" fontId="4" fillId="0" borderId="1" xfId="6" applyFont="1" applyBorder="1" applyAlignment="1">
      <alignment vertical="top" wrapText="1"/>
    </xf>
    <xf numFmtId="44" fontId="8" fillId="0" borderId="1" xfId="6" applyFont="1" applyBorder="1" applyAlignment="1">
      <alignment vertical="top" wrapText="1"/>
    </xf>
    <xf numFmtId="44" fontId="5" fillId="0" borderId="1" xfId="6" applyFont="1" applyBorder="1" applyAlignment="1">
      <alignment horizontal="right" vertical="top"/>
    </xf>
    <xf numFmtId="44" fontId="8" fillId="0" borderId="1" xfId="6" applyFont="1" applyBorder="1" applyAlignment="1">
      <alignment horizontal="right" vertical="top"/>
    </xf>
    <xf numFmtId="0" fontId="5" fillId="0" borderId="1" xfId="0" applyFont="1" applyBorder="1" applyAlignment="1">
      <alignment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</cellXfs>
  <cellStyles count="9">
    <cellStyle name="Comma" xfId="7" builtinId="3"/>
    <cellStyle name="Currency" xfId="6" builtinId="4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/>
    <cellStyle name="Percent" xfId="8" builtinId="5"/>
  </cellStyles>
  <dxfs count="0"/>
  <tableStyles count="0" defaultTableStyle="TableStyleMedium9" defaultPivotStyle="PivotStyleMedium7"/>
  <colors>
    <mruColors>
      <color rgb="FF1535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"/>
  <sheetViews>
    <sheetView tabSelected="1" zoomScale="90" zoomScaleNormal="90" workbookViewId="0">
      <selection sqref="A1:A2"/>
    </sheetView>
  </sheetViews>
  <sheetFormatPr defaultColWidth="14.42578125" defaultRowHeight="15" customHeight="1" x14ac:dyDescent="0.25"/>
  <cols>
    <col min="1" max="1" width="38.42578125" style="2" customWidth="1"/>
    <col min="2" max="2" width="14.5703125" style="2" customWidth="1"/>
    <col min="3" max="3" width="15.5703125" style="2" customWidth="1"/>
    <col min="4" max="4" width="16.140625" style="2" customWidth="1"/>
    <col min="5" max="5" width="14.42578125" style="2" customWidth="1"/>
    <col min="6" max="6" width="16" style="2" customWidth="1"/>
    <col min="7" max="7" width="13" style="2" customWidth="1"/>
    <col min="8" max="8" width="13.140625" style="2" customWidth="1"/>
    <col min="9" max="9" width="12.85546875" style="2" customWidth="1"/>
    <col min="10" max="10" width="13" style="2" customWidth="1"/>
    <col min="11" max="11" width="13.5703125" style="2" customWidth="1"/>
    <col min="12" max="12" width="37.28515625" style="2" bestFit="1" customWidth="1"/>
    <col min="13" max="13" width="13.28515625" style="2" bestFit="1" customWidth="1"/>
    <col min="14" max="14" width="192.140625" style="2" bestFit="1" customWidth="1"/>
    <col min="15" max="19" width="12" style="2" bestFit="1" customWidth="1"/>
    <col min="20" max="27" width="8.85546875" style="2" customWidth="1"/>
    <col min="28" max="16384" width="14.42578125" style="2"/>
  </cols>
  <sheetData>
    <row r="1" spans="1:27" ht="15" customHeight="1" x14ac:dyDescent="0.25">
      <c r="A1" s="55" t="s">
        <v>204</v>
      </c>
      <c r="B1" s="15"/>
      <c r="C1" s="15"/>
      <c r="D1" s="15"/>
      <c r="E1" s="15"/>
      <c r="F1" s="14"/>
    </row>
    <row r="2" spans="1:27" ht="15" customHeight="1" x14ac:dyDescent="0.25">
      <c r="A2" s="56"/>
      <c r="B2" s="15" t="s">
        <v>70</v>
      </c>
      <c r="C2" s="15" t="s">
        <v>69</v>
      </c>
      <c r="D2" s="15" t="s">
        <v>196</v>
      </c>
      <c r="E2" s="15" t="s">
        <v>197</v>
      </c>
      <c r="F2" s="15" t="s">
        <v>198</v>
      </c>
    </row>
    <row r="3" spans="1:27" ht="15" customHeight="1" x14ac:dyDescent="0.25">
      <c r="A3" s="49" t="s">
        <v>34</v>
      </c>
      <c r="B3" s="48"/>
      <c r="C3" s="48"/>
      <c r="D3" s="50"/>
      <c r="E3" s="50"/>
      <c r="F3" s="32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7" ht="15" customHeight="1" x14ac:dyDescent="0.25">
      <c r="A4" s="51" t="s">
        <v>35</v>
      </c>
      <c r="B4" s="52">
        <v>5253.3519999999999</v>
      </c>
      <c r="C4" s="52">
        <v>7816.01</v>
      </c>
      <c r="D4" s="52">
        <v>9885.61</v>
      </c>
      <c r="E4" s="52">
        <v>9293.5499999999993</v>
      </c>
      <c r="F4" s="52">
        <v>11242</v>
      </c>
      <c r="H4" s="8"/>
      <c r="I4" s="8"/>
      <c r="J4" s="8"/>
      <c r="K4" s="8"/>
      <c r="L4" s="8"/>
      <c r="AA4" s="9"/>
    </row>
    <row r="5" spans="1:27" ht="15" customHeight="1" x14ac:dyDescent="0.25">
      <c r="A5" s="51" t="s">
        <v>36</v>
      </c>
      <c r="B5" s="52">
        <v>23.408000000000001</v>
      </c>
      <c r="C5" s="52">
        <v>89.789000000000001</v>
      </c>
      <c r="D5" s="52">
        <v>361.96300000000002</v>
      </c>
      <c r="E5" s="52">
        <v>867.67200000000003</v>
      </c>
      <c r="F5" s="52">
        <v>1792</v>
      </c>
      <c r="G5" s="9"/>
      <c r="H5" s="8"/>
      <c r="I5" s="8"/>
      <c r="J5" s="8"/>
      <c r="K5" s="8"/>
      <c r="L5" s="8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9"/>
    </row>
    <row r="6" spans="1:27" ht="15" customHeight="1" x14ac:dyDescent="0.25">
      <c r="A6" s="51" t="s">
        <v>37</v>
      </c>
      <c r="B6" s="52">
        <v>5276.76</v>
      </c>
      <c r="C6" s="52">
        <v>7905.799</v>
      </c>
      <c r="D6" s="52">
        <v>10247.573</v>
      </c>
      <c r="E6" s="52">
        <v>10161.222</v>
      </c>
      <c r="F6" s="52">
        <v>13034</v>
      </c>
      <c r="H6" s="8"/>
      <c r="I6" s="8"/>
      <c r="J6" s="8"/>
      <c r="K6" s="8"/>
      <c r="L6" s="8"/>
      <c r="AA6" s="9"/>
    </row>
    <row r="7" spans="1:27" ht="15" customHeight="1" x14ac:dyDescent="0.25">
      <c r="A7" s="49" t="s">
        <v>38</v>
      </c>
      <c r="B7" s="52">
        <v>0</v>
      </c>
      <c r="C7" s="52">
        <v>0</v>
      </c>
      <c r="D7" s="52">
        <v>0</v>
      </c>
      <c r="E7" s="52">
        <v>0</v>
      </c>
      <c r="F7" s="52">
        <v>0</v>
      </c>
      <c r="H7" s="8"/>
      <c r="I7" s="8"/>
      <c r="J7" s="8"/>
      <c r="K7" s="8"/>
      <c r="L7" s="8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9"/>
    </row>
    <row r="8" spans="1:27" ht="15" customHeight="1" x14ac:dyDescent="0.25">
      <c r="A8" s="51" t="s">
        <v>39</v>
      </c>
      <c r="B8" s="52">
        <v>-1895.0129999999999</v>
      </c>
      <c r="C8" s="52">
        <v>-3043.7809999999999</v>
      </c>
      <c r="D8" s="52">
        <v>-4238.7889999999998</v>
      </c>
      <c r="E8" s="52">
        <v>-5081.2250000000004</v>
      </c>
      <c r="F8" s="52">
        <v>-6619</v>
      </c>
      <c r="G8" s="6"/>
      <c r="H8" s="8"/>
      <c r="I8" s="8"/>
      <c r="J8" s="8"/>
      <c r="K8" s="8"/>
      <c r="L8" s="8"/>
      <c r="AA8" s="9"/>
    </row>
    <row r="9" spans="1:27" ht="15" customHeight="1" x14ac:dyDescent="0.25">
      <c r="A9" s="51" t="s">
        <v>40</v>
      </c>
      <c r="B9" s="52">
        <v>-854.60699999999997</v>
      </c>
      <c r="C9" s="52">
        <v>-1673.298</v>
      </c>
      <c r="D9" s="52">
        <v>-2636.1390000000001</v>
      </c>
      <c r="E9" s="52">
        <v>-2170.616</v>
      </c>
      <c r="F9" s="52">
        <v>-2018</v>
      </c>
      <c r="H9" s="8"/>
      <c r="I9" s="8"/>
      <c r="J9" s="8"/>
      <c r="K9" s="8"/>
      <c r="L9" s="8"/>
      <c r="P9" s="6"/>
      <c r="Q9" s="6"/>
      <c r="R9" s="6"/>
      <c r="S9" s="6"/>
      <c r="T9" s="6"/>
      <c r="U9" s="6"/>
      <c r="V9" s="6"/>
      <c r="W9" s="6"/>
      <c r="X9" s="6"/>
      <c r="Y9" s="6"/>
      <c r="AA9" s="9"/>
    </row>
    <row r="10" spans="1:27" ht="15" customHeight="1" x14ac:dyDescent="0.25">
      <c r="A10" s="51" t="s">
        <v>41</v>
      </c>
      <c r="B10" s="52">
        <v>-678.4</v>
      </c>
      <c r="C10" s="52">
        <v>-1125.127</v>
      </c>
      <c r="D10" s="52">
        <v>-1570.867</v>
      </c>
      <c r="E10" s="52">
        <v>-1462.0129999999999</v>
      </c>
      <c r="F10" s="52">
        <v>-1987</v>
      </c>
      <c r="G10" s="9"/>
      <c r="H10" s="8"/>
      <c r="I10" s="8"/>
      <c r="J10" s="8"/>
      <c r="K10" s="8"/>
      <c r="L10" s="8"/>
      <c r="AA10" s="9"/>
    </row>
    <row r="11" spans="1:27" ht="15" customHeight="1" x14ac:dyDescent="0.25">
      <c r="A11" s="51" t="s">
        <v>42</v>
      </c>
      <c r="B11" s="52">
        <v>-3428.02</v>
      </c>
      <c r="C11" s="52">
        <v>-5842.2060000000001</v>
      </c>
      <c r="D11" s="52">
        <v>-8445.7950000000001</v>
      </c>
      <c r="E11" s="52">
        <v>-8713.8539999999994</v>
      </c>
      <c r="F11" s="52">
        <v>-10624</v>
      </c>
      <c r="H11" s="8"/>
      <c r="I11" s="8"/>
      <c r="J11" s="8"/>
      <c r="K11" s="8"/>
      <c r="L11" s="8"/>
      <c r="AA11" s="9"/>
    </row>
    <row r="12" spans="1:27" ht="15" customHeight="1" x14ac:dyDescent="0.25">
      <c r="A12" s="51" t="s">
        <v>43</v>
      </c>
      <c r="B12" s="52">
        <v>1848.74</v>
      </c>
      <c r="C12" s="52">
        <v>2063.5929999999998</v>
      </c>
      <c r="D12" s="52">
        <v>1801.778</v>
      </c>
      <c r="E12" s="52">
        <v>1447.3679999999999</v>
      </c>
      <c r="F12" s="52">
        <v>2410</v>
      </c>
      <c r="H12" s="8"/>
      <c r="I12" s="8"/>
      <c r="J12" s="8"/>
      <c r="K12" s="8"/>
      <c r="L12" s="8"/>
    </row>
    <row r="13" spans="1:27" ht="15" customHeight="1" x14ac:dyDescent="0.25">
      <c r="A13" s="49" t="s">
        <v>44</v>
      </c>
      <c r="B13" s="52">
        <v>0</v>
      </c>
      <c r="C13" s="52">
        <v>0</v>
      </c>
      <c r="D13" s="52">
        <v>0</v>
      </c>
      <c r="E13" s="52">
        <v>0</v>
      </c>
      <c r="F13" s="52">
        <v>0</v>
      </c>
      <c r="H13" s="8"/>
      <c r="I13" s="8"/>
      <c r="J13" s="8"/>
      <c r="K13" s="8"/>
      <c r="L13" s="8"/>
    </row>
    <row r="14" spans="1:27" ht="15" customHeight="1" x14ac:dyDescent="0.25">
      <c r="A14" s="51" t="s">
        <v>45</v>
      </c>
      <c r="B14" s="52">
        <v>216.15600000000001</v>
      </c>
      <c r="C14" s="52">
        <v>321.18400000000003</v>
      </c>
      <c r="D14" s="52">
        <v>364.72800000000001</v>
      </c>
      <c r="E14" s="52">
        <v>337.26499999999999</v>
      </c>
      <c r="F14" s="52">
        <v>485</v>
      </c>
      <c r="H14" s="8"/>
      <c r="I14" s="8"/>
      <c r="J14" s="8"/>
      <c r="K14" s="8"/>
      <c r="L14" s="8"/>
    </row>
    <row r="15" spans="1:27" ht="15" customHeight="1" x14ac:dyDescent="0.25">
      <c r="A15" s="51" t="s">
        <v>1</v>
      </c>
      <c r="B15" s="52">
        <v>-73.852999999999994</v>
      </c>
      <c r="C15" s="52">
        <v>-101.307</v>
      </c>
      <c r="D15" s="52">
        <v>-160.76400000000001</v>
      </c>
      <c r="E15" s="52">
        <v>-166.72399999999999</v>
      </c>
      <c r="F15" s="52">
        <v>-248</v>
      </c>
      <c r="G15" s="9"/>
      <c r="H15" s="8"/>
      <c r="I15" s="8"/>
      <c r="J15" s="8"/>
      <c r="K15" s="8"/>
      <c r="L15" s="8"/>
    </row>
    <row r="16" spans="1:27" ht="15" customHeight="1" x14ac:dyDescent="0.25">
      <c r="A16" s="51" t="s">
        <v>46</v>
      </c>
      <c r="B16" s="52">
        <v>-7.992</v>
      </c>
      <c r="C16" s="52">
        <v>12.214</v>
      </c>
      <c r="D16" s="52">
        <v>28.065000000000001</v>
      </c>
      <c r="E16" s="52">
        <v>73.212000000000003</v>
      </c>
      <c r="F16" s="52">
        <v>-74</v>
      </c>
      <c r="H16" s="8"/>
      <c r="I16" s="8"/>
      <c r="J16" s="8"/>
      <c r="K16" s="8"/>
      <c r="L16" s="8"/>
    </row>
    <row r="17" spans="1:12" ht="15" customHeight="1" x14ac:dyDescent="0.25">
      <c r="A17" s="51" t="s">
        <v>47</v>
      </c>
      <c r="B17" s="52">
        <v>-0.95899999999999996</v>
      </c>
      <c r="C17" s="52">
        <v>-4.3440000000000003</v>
      </c>
      <c r="D17" s="52">
        <v>0.59699999999999998</v>
      </c>
      <c r="E17" s="52">
        <v>-147.73500000000001</v>
      </c>
      <c r="F17" s="52">
        <v>-10</v>
      </c>
      <c r="H17" s="8"/>
      <c r="I17" s="8"/>
      <c r="J17" s="8"/>
      <c r="K17" s="8"/>
      <c r="L17" s="8"/>
    </row>
    <row r="18" spans="1:12" ht="15" customHeight="1" x14ac:dyDescent="0.25">
      <c r="A18" s="51" t="s">
        <v>48</v>
      </c>
      <c r="B18" s="52">
        <v>30.728999999999999</v>
      </c>
      <c r="C18" s="52">
        <v>41.533999999999999</v>
      </c>
      <c r="D18" s="52">
        <v>3817.37</v>
      </c>
      <c r="E18" s="52">
        <v>546.37400000000002</v>
      </c>
      <c r="F18" s="52">
        <v>707</v>
      </c>
      <c r="H18" s="8"/>
      <c r="I18" s="8"/>
      <c r="J18" s="8"/>
      <c r="K18" s="8"/>
      <c r="L18" s="8"/>
    </row>
    <row r="19" spans="1:12" ht="15" customHeight="1" x14ac:dyDescent="0.25">
      <c r="A19" s="51" t="s">
        <v>49</v>
      </c>
      <c r="B19" s="52">
        <v>164.08099999999999</v>
      </c>
      <c r="C19" s="52">
        <v>269.28100000000001</v>
      </c>
      <c r="D19" s="52">
        <v>4049.9960000000001</v>
      </c>
      <c r="E19" s="52">
        <v>642.39200000000005</v>
      </c>
      <c r="F19" s="52">
        <v>860</v>
      </c>
      <c r="H19" s="8"/>
      <c r="I19" s="8"/>
      <c r="J19" s="8"/>
      <c r="K19" s="8"/>
      <c r="L19" s="8"/>
    </row>
    <row r="20" spans="1:12" ht="15" customHeight="1" x14ac:dyDescent="0.25">
      <c r="A20" s="51" t="s">
        <v>50</v>
      </c>
      <c r="B20" s="52">
        <v>2012.8209999999999</v>
      </c>
      <c r="C20" s="52">
        <v>2332.8739999999998</v>
      </c>
      <c r="D20" s="52">
        <v>5851.7740000000003</v>
      </c>
      <c r="E20" s="52">
        <v>2089.7600000000002</v>
      </c>
      <c r="F20" s="52">
        <v>3270</v>
      </c>
      <c r="H20" s="8"/>
      <c r="I20" s="8"/>
      <c r="J20" s="8"/>
      <c r="K20" s="8"/>
      <c r="L20" s="8"/>
    </row>
    <row r="21" spans="1:12" ht="15" customHeight="1" x14ac:dyDescent="0.25">
      <c r="A21" s="51" t="s">
        <v>10</v>
      </c>
      <c r="B21" s="52">
        <v>-302.11799999999999</v>
      </c>
      <c r="C21" s="52">
        <v>-359.59899999999999</v>
      </c>
      <c r="D21" s="52">
        <v>-845.09799999999996</v>
      </c>
      <c r="E21" s="52">
        <v>-419.64499999999998</v>
      </c>
      <c r="F21" s="52">
        <v>-460</v>
      </c>
      <c r="H21" s="8"/>
      <c r="I21" s="8"/>
      <c r="J21" s="8"/>
      <c r="K21" s="8"/>
      <c r="L21" s="8"/>
    </row>
    <row r="22" spans="1:12" ht="15" customHeight="1" x14ac:dyDescent="0.25">
      <c r="A22" s="51" t="s">
        <v>2</v>
      </c>
      <c r="B22" s="52">
        <v>1710.703</v>
      </c>
      <c r="C22" s="52">
        <v>1973.2750000000001</v>
      </c>
      <c r="D22" s="52">
        <v>5006.6760000000004</v>
      </c>
      <c r="E22" s="52">
        <v>1670.115</v>
      </c>
      <c r="F22" s="52">
        <v>2810</v>
      </c>
      <c r="H22" s="8"/>
      <c r="I22" s="8"/>
      <c r="J22" s="8"/>
      <c r="K22" s="8"/>
      <c r="L22" s="8"/>
    </row>
    <row r="23" spans="1:12" ht="15" customHeight="1" x14ac:dyDescent="0.25">
      <c r="A23" s="51" t="s">
        <v>51</v>
      </c>
      <c r="B23" s="52">
        <v>26.905999999999999</v>
      </c>
      <c r="C23" s="52">
        <v>152.09700000000001</v>
      </c>
      <c r="D23" s="52">
        <v>190.17699999999999</v>
      </c>
      <c r="E23" s="52">
        <v>5.28</v>
      </c>
      <c r="F23" s="52">
        <v>2</v>
      </c>
      <c r="H23" s="8"/>
      <c r="I23" s="8"/>
      <c r="J23" s="8"/>
      <c r="K23" s="8"/>
      <c r="L23" s="8"/>
    </row>
    <row r="24" spans="1:12" ht="15" customHeight="1" x14ac:dyDescent="0.25">
      <c r="A24" s="51" t="s">
        <v>52</v>
      </c>
      <c r="B24" s="52">
        <v>1737.6089999999999</v>
      </c>
      <c r="C24" s="52">
        <v>2125.3719999999998</v>
      </c>
      <c r="D24" s="52">
        <v>5196.8530000000001</v>
      </c>
      <c r="E24" s="52">
        <v>1675.395</v>
      </c>
      <c r="F24" s="52">
        <v>2812</v>
      </c>
      <c r="H24" s="8"/>
      <c r="I24" s="8"/>
      <c r="J24" s="8"/>
      <c r="K24" s="8"/>
      <c r="L24" s="8"/>
    </row>
    <row r="25" spans="1:12" ht="15" customHeight="1" x14ac:dyDescent="0.25">
      <c r="A25" s="49" t="s">
        <v>53</v>
      </c>
      <c r="B25" s="52">
        <v>0</v>
      </c>
      <c r="C25" s="52">
        <v>0</v>
      </c>
      <c r="D25" s="52">
        <v>0</v>
      </c>
      <c r="E25" s="52">
        <v>0</v>
      </c>
      <c r="F25" s="52">
        <v>0</v>
      </c>
      <c r="H25" s="8"/>
      <c r="I25" s="8"/>
      <c r="J25" s="8"/>
      <c r="K25" s="8"/>
      <c r="L25" s="8"/>
    </row>
    <row r="26" spans="1:12" ht="15" customHeight="1" x14ac:dyDescent="0.25">
      <c r="A26" s="51" t="s">
        <v>54</v>
      </c>
      <c r="B26" s="52">
        <v>31.439</v>
      </c>
      <c r="C26" s="52">
        <v>-71.834999999999994</v>
      </c>
      <c r="D26" s="52">
        <v>-99.555000000000007</v>
      </c>
      <c r="E26" s="52">
        <v>-84.959000000000003</v>
      </c>
      <c r="F26" s="52">
        <v>123</v>
      </c>
      <c r="H26" s="8"/>
      <c r="I26" s="8"/>
      <c r="J26" s="8"/>
      <c r="K26" s="8"/>
      <c r="L26" s="8"/>
    </row>
    <row r="27" spans="1:12" ht="15" customHeight="1" x14ac:dyDescent="0.25">
      <c r="A27" s="51" t="s">
        <v>55</v>
      </c>
      <c r="B27" s="52">
        <v>110.407</v>
      </c>
      <c r="C27" s="52">
        <v>-23.42</v>
      </c>
      <c r="D27" s="52">
        <v>45.472000000000001</v>
      </c>
      <c r="E27" s="52">
        <v>-8.6980000000000004</v>
      </c>
      <c r="F27" s="52">
        <v>242</v>
      </c>
      <c r="H27" s="8"/>
      <c r="I27" s="8"/>
      <c r="J27" s="8"/>
      <c r="K27" s="8"/>
      <c r="L27" s="8"/>
    </row>
    <row r="28" spans="1:12" ht="15" customHeight="1" x14ac:dyDescent="0.25">
      <c r="A28" s="51" t="s">
        <v>56</v>
      </c>
      <c r="B28" s="52">
        <v>141.846</v>
      </c>
      <c r="C28" s="52">
        <v>-95.254999999999995</v>
      </c>
      <c r="D28" s="52">
        <v>-54.082999999999998</v>
      </c>
      <c r="E28" s="52">
        <v>-93.656999999999996</v>
      </c>
      <c r="F28" s="52">
        <v>365</v>
      </c>
      <c r="H28" s="8"/>
      <c r="I28" s="8"/>
      <c r="J28" s="8"/>
      <c r="K28" s="8"/>
      <c r="L28" s="8"/>
    </row>
    <row r="29" spans="1:12" ht="15" customHeight="1" x14ac:dyDescent="0.25">
      <c r="A29" s="51" t="s">
        <v>57</v>
      </c>
      <c r="B29" s="52">
        <v>1852.549</v>
      </c>
      <c r="C29" s="52">
        <v>1878.02</v>
      </c>
      <c r="D29" s="52">
        <v>4952.5929999999998</v>
      </c>
      <c r="E29" s="52">
        <v>1576.4580000000001</v>
      </c>
      <c r="F29" s="52">
        <v>3175</v>
      </c>
      <c r="H29" s="8"/>
      <c r="I29" s="8"/>
      <c r="J29" s="8"/>
      <c r="K29" s="8"/>
      <c r="L29" s="8"/>
    </row>
    <row r="30" spans="1:12" ht="15" customHeight="1" x14ac:dyDescent="0.25">
      <c r="A30" s="51" t="s">
        <v>58</v>
      </c>
      <c r="B30" s="52">
        <v>37.26</v>
      </c>
      <c r="C30" s="52">
        <v>148.84800000000001</v>
      </c>
      <c r="D30" s="52">
        <v>162.976</v>
      </c>
      <c r="E30" s="52">
        <v>-41.767000000000003</v>
      </c>
      <c r="F30" s="52">
        <v>53</v>
      </c>
      <c r="H30" s="8"/>
      <c r="I30" s="8"/>
      <c r="J30" s="8"/>
      <c r="K30" s="8"/>
      <c r="L30" s="8"/>
    </row>
    <row r="31" spans="1:12" ht="15" customHeight="1" x14ac:dyDescent="0.25">
      <c r="A31" s="51" t="s">
        <v>59</v>
      </c>
      <c r="B31" s="52">
        <v>1889.809</v>
      </c>
      <c r="C31" s="52">
        <v>2026.8679999999999</v>
      </c>
      <c r="D31" s="52">
        <v>5115.5690000000004</v>
      </c>
      <c r="E31" s="52">
        <v>1534.691</v>
      </c>
      <c r="F31" s="52">
        <v>3228</v>
      </c>
      <c r="H31" s="8"/>
      <c r="I31" s="8"/>
      <c r="J31" s="8"/>
      <c r="K31" s="8"/>
      <c r="L31" s="8"/>
    </row>
    <row r="32" spans="1:12" ht="15" customHeight="1" x14ac:dyDescent="0.25">
      <c r="A32" s="51" t="s">
        <v>60</v>
      </c>
      <c r="B32" s="32"/>
      <c r="C32" s="32"/>
      <c r="D32" s="32"/>
      <c r="E32" s="32"/>
      <c r="F32" s="32"/>
    </row>
    <row r="33" spans="1:12" ht="15" customHeight="1" x14ac:dyDescent="0.25">
      <c r="A33" s="49" t="s">
        <v>61</v>
      </c>
      <c r="B33" s="32"/>
      <c r="C33" s="32"/>
      <c r="D33" s="32"/>
      <c r="E33" s="32"/>
      <c r="F33" s="32"/>
    </row>
    <row r="34" spans="1:12" ht="15" customHeight="1" x14ac:dyDescent="0.25">
      <c r="A34" s="51" t="s">
        <v>62</v>
      </c>
      <c r="B34" s="32"/>
      <c r="C34" s="32"/>
      <c r="D34" s="53">
        <v>147.36000000000001</v>
      </c>
      <c r="E34" s="54">
        <v>46.01</v>
      </c>
      <c r="F34" s="54">
        <v>81.08</v>
      </c>
      <c r="J34" s="10"/>
      <c r="K34" s="11"/>
      <c r="L34" s="11"/>
    </row>
    <row r="35" spans="1:12" ht="15" customHeight="1" x14ac:dyDescent="0.25">
      <c r="A35" s="51" t="s">
        <v>63</v>
      </c>
      <c r="B35" s="32"/>
      <c r="C35" s="32"/>
      <c r="D35" s="53">
        <v>146.88</v>
      </c>
      <c r="E35" s="54">
        <v>45.89</v>
      </c>
      <c r="F35" s="54">
        <v>80.55</v>
      </c>
      <c r="J35" s="10"/>
      <c r="K35" s="11"/>
      <c r="L35" s="11"/>
    </row>
    <row r="36" spans="1:12" ht="15" customHeight="1" x14ac:dyDescent="0.25">
      <c r="A36" s="49" t="s">
        <v>64</v>
      </c>
      <c r="B36" s="32"/>
      <c r="C36" s="32"/>
      <c r="D36" s="32"/>
      <c r="E36" s="32"/>
      <c r="F36" s="32"/>
    </row>
    <row r="37" spans="1:12" ht="15" customHeight="1" x14ac:dyDescent="0.25">
      <c r="A37" s="51" t="s">
        <v>65</v>
      </c>
      <c r="B37" s="18">
        <v>0</v>
      </c>
      <c r="C37" s="18">
        <v>0</v>
      </c>
      <c r="D37" s="18">
        <v>34921.781999999999</v>
      </c>
      <c r="E37" s="18">
        <v>34665.237999999998</v>
      </c>
      <c r="F37" s="18">
        <v>34725123</v>
      </c>
      <c r="H37" s="12"/>
      <c r="I37" s="12"/>
      <c r="J37" s="12"/>
      <c r="K37" s="12"/>
      <c r="L37" s="12"/>
    </row>
    <row r="38" spans="1:12" ht="15" customHeight="1" x14ac:dyDescent="0.25">
      <c r="A38" s="51" t="s">
        <v>66</v>
      </c>
      <c r="B38" s="18">
        <v>0</v>
      </c>
      <c r="C38" s="18">
        <v>0</v>
      </c>
      <c r="D38" s="18">
        <v>35034.47</v>
      </c>
      <c r="E38" s="18">
        <v>34757.086000000003</v>
      </c>
      <c r="F38" s="18">
        <v>34952391</v>
      </c>
      <c r="H38" s="12"/>
      <c r="I38" s="12"/>
      <c r="J38" s="12"/>
      <c r="K38" s="12"/>
      <c r="L38" s="12"/>
    </row>
    <row r="39" spans="1:12" ht="15" customHeight="1" x14ac:dyDescent="0.25">
      <c r="A39" s="51" t="s">
        <v>67</v>
      </c>
      <c r="B39" s="32"/>
      <c r="C39" s="32"/>
      <c r="D39" s="32"/>
      <c r="E39" s="32"/>
      <c r="F39" s="32"/>
    </row>
    <row r="40" spans="1:12" ht="15" customHeight="1" x14ac:dyDescent="0.25">
      <c r="A40" s="49" t="s">
        <v>61</v>
      </c>
      <c r="B40" s="32"/>
      <c r="C40" s="32"/>
      <c r="D40" s="32"/>
      <c r="E40" s="32"/>
      <c r="F40" s="32"/>
    </row>
    <row r="41" spans="1:12" ht="15" customHeight="1" x14ac:dyDescent="0.25">
      <c r="A41" s="51" t="s">
        <v>62</v>
      </c>
      <c r="B41" s="51"/>
      <c r="C41" s="51"/>
      <c r="D41" s="53">
        <v>147.36000000000001</v>
      </c>
      <c r="E41" s="54">
        <v>46.01</v>
      </c>
      <c r="F41" s="54">
        <v>81.08</v>
      </c>
      <c r="H41" s="7"/>
      <c r="I41" s="7"/>
      <c r="J41" s="10"/>
      <c r="K41" s="11"/>
      <c r="L41" s="11"/>
    </row>
    <row r="42" spans="1:12" ht="15" customHeight="1" x14ac:dyDescent="0.25">
      <c r="A42" s="51" t="s">
        <v>63</v>
      </c>
      <c r="B42" s="51"/>
      <c r="C42" s="51"/>
      <c r="D42" s="53">
        <v>146.88</v>
      </c>
      <c r="E42" s="54">
        <v>45.89</v>
      </c>
      <c r="F42" s="54">
        <v>80.55</v>
      </c>
      <c r="H42" s="7"/>
      <c r="I42" s="7"/>
      <c r="J42" s="10"/>
      <c r="K42" s="11"/>
      <c r="L42" s="11"/>
    </row>
    <row r="43" spans="1:12" ht="15" customHeight="1" x14ac:dyDescent="0.25">
      <c r="A43" s="49" t="s">
        <v>64</v>
      </c>
      <c r="B43" s="32"/>
      <c r="C43" s="32"/>
      <c r="D43" s="32"/>
      <c r="E43" s="32"/>
      <c r="F43" s="32"/>
    </row>
    <row r="44" spans="1:12" ht="15" customHeight="1" x14ac:dyDescent="0.25">
      <c r="A44" s="51" t="s">
        <v>65</v>
      </c>
      <c r="B44" s="18">
        <v>0</v>
      </c>
      <c r="C44" s="18">
        <v>0</v>
      </c>
      <c r="D44" s="18">
        <v>27428.861000000001</v>
      </c>
      <c r="E44" s="18">
        <v>27263.984</v>
      </c>
      <c r="F44" s="18">
        <v>27464760</v>
      </c>
      <c r="H44" s="12"/>
      <c r="I44" s="12"/>
      <c r="J44" s="12"/>
      <c r="K44" s="12"/>
      <c r="L44" s="12"/>
    </row>
    <row r="45" spans="1:12" ht="15" customHeight="1" x14ac:dyDescent="0.25">
      <c r="A45" s="51" t="s">
        <v>66</v>
      </c>
      <c r="B45" s="18">
        <v>0</v>
      </c>
      <c r="C45" s="18">
        <v>0</v>
      </c>
      <c r="D45" s="18">
        <v>35034.47</v>
      </c>
      <c r="E45" s="18">
        <v>34757.086000000003</v>
      </c>
      <c r="F45" s="18">
        <v>34952391</v>
      </c>
      <c r="H45" s="12"/>
      <c r="I45" s="12"/>
      <c r="J45" s="12"/>
      <c r="K45" s="12"/>
      <c r="L45" s="12"/>
    </row>
    <row r="46" spans="1:12" ht="15" customHeight="1" x14ac:dyDescent="0.25">
      <c r="A46" s="51" t="s">
        <v>68</v>
      </c>
      <c r="B46" s="32"/>
      <c r="C46" s="32"/>
      <c r="D46" s="32"/>
      <c r="E46" s="32"/>
      <c r="F46" s="32"/>
    </row>
    <row r="47" spans="1:12" ht="15" customHeight="1" x14ac:dyDescent="0.25">
      <c r="A47" s="49" t="s">
        <v>61</v>
      </c>
      <c r="B47" s="32"/>
      <c r="C47" s="32"/>
      <c r="D47" s="32"/>
      <c r="E47" s="32"/>
      <c r="F47" s="32"/>
    </row>
    <row r="48" spans="1:12" ht="15" customHeight="1" x14ac:dyDescent="0.25">
      <c r="A48" s="51" t="s">
        <v>62</v>
      </c>
      <c r="B48" s="51"/>
      <c r="C48" s="51"/>
      <c r="D48" s="53">
        <v>14.74</v>
      </c>
      <c r="E48" s="54">
        <v>4.5999999999999996</v>
      </c>
      <c r="F48" s="54">
        <v>8.11</v>
      </c>
      <c r="H48" s="7"/>
      <c r="I48" s="7"/>
      <c r="J48" s="10"/>
      <c r="K48" s="11"/>
      <c r="L48" s="11"/>
    </row>
    <row r="49" spans="1:19" ht="15" customHeight="1" x14ac:dyDescent="0.25">
      <c r="A49" s="51" t="s">
        <v>63</v>
      </c>
      <c r="B49" s="51"/>
      <c r="C49" s="51"/>
      <c r="D49" s="53">
        <v>14.69</v>
      </c>
      <c r="E49" s="54">
        <v>4.59</v>
      </c>
      <c r="F49" s="54">
        <v>8.06</v>
      </c>
      <c r="H49" s="7"/>
      <c r="I49" s="7"/>
      <c r="J49" s="10"/>
      <c r="K49" s="11"/>
      <c r="L49" s="11"/>
    </row>
    <row r="50" spans="1:19" ht="15" customHeight="1" x14ac:dyDescent="0.25">
      <c r="A50" s="57" t="s">
        <v>215</v>
      </c>
      <c r="B50" s="57"/>
      <c r="C50" s="57"/>
      <c r="D50" s="57"/>
      <c r="E50" s="57"/>
      <c r="F50" s="57"/>
      <c r="G50" s="7"/>
      <c r="H50" s="7"/>
      <c r="I50" s="7"/>
      <c r="J50" s="7"/>
      <c r="K50" s="7"/>
    </row>
    <row r="52" spans="1:19" ht="15" customHeight="1" x14ac:dyDescent="0.25">
      <c r="A52" s="13"/>
      <c r="B52" s="47" t="s">
        <v>214</v>
      </c>
      <c r="C52" s="47"/>
      <c r="D52" s="47"/>
      <c r="E52" s="47"/>
      <c r="F52" s="47"/>
      <c r="G52" s="47" t="s">
        <v>200</v>
      </c>
      <c r="H52" s="47"/>
      <c r="I52" s="47"/>
      <c r="J52" s="47"/>
      <c r="K52" s="47"/>
    </row>
    <row r="53" spans="1:19" ht="15" customHeight="1" x14ac:dyDescent="0.25">
      <c r="A53" s="14" t="s">
        <v>213</v>
      </c>
      <c r="B53" s="15" t="s">
        <v>199</v>
      </c>
      <c r="C53" s="15" t="s">
        <v>69</v>
      </c>
      <c r="D53" s="15" t="s">
        <v>196</v>
      </c>
      <c r="E53" s="15" t="s">
        <v>197</v>
      </c>
      <c r="F53" s="15" t="s">
        <v>198</v>
      </c>
      <c r="G53" s="15" t="s">
        <v>208</v>
      </c>
      <c r="H53" s="15" t="s">
        <v>209</v>
      </c>
      <c r="I53" s="15" t="s">
        <v>210</v>
      </c>
      <c r="J53" s="15" t="s">
        <v>211</v>
      </c>
      <c r="K53" s="15" t="s">
        <v>212</v>
      </c>
      <c r="L53" s="1"/>
      <c r="M53" s="16"/>
      <c r="N53" s="4"/>
      <c r="O53" s="3"/>
      <c r="P53" s="3"/>
      <c r="Q53" s="5"/>
      <c r="R53" s="5"/>
      <c r="S53" s="5"/>
    </row>
    <row r="54" spans="1:19" ht="15" customHeight="1" x14ac:dyDescent="0.25">
      <c r="A54" s="17" t="s">
        <v>0</v>
      </c>
      <c r="B54" s="18">
        <f>B6</f>
        <v>5276.76</v>
      </c>
      <c r="C54" s="18">
        <f t="shared" ref="C54:F54" si="0">C6</f>
        <v>7905.799</v>
      </c>
      <c r="D54" s="18">
        <f t="shared" si="0"/>
        <v>10247.573</v>
      </c>
      <c r="E54" s="18">
        <f t="shared" si="0"/>
        <v>10161.222</v>
      </c>
      <c r="F54" s="18">
        <f t="shared" si="0"/>
        <v>13034</v>
      </c>
      <c r="G54" s="19">
        <f>F54*(1+G55)</f>
        <v>14669.680467364913</v>
      </c>
      <c r="H54" s="19">
        <f t="shared" ref="H54:K54" si="1">G54*(1+H55)</f>
        <v>16510.627974112907</v>
      </c>
      <c r="I54" s="19">
        <f t="shared" si="1"/>
        <v>18797.671474972005</v>
      </c>
      <c r="J54" s="19">
        <f t="shared" si="1"/>
        <v>21401.515038374022</v>
      </c>
      <c r="K54" s="19">
        <f t="shared" si="1"/>
        <v>24273.115458604512</v>
      </c>
      <c r="M54" s="16"/>
      <c r="N54" s="7"/>
      <c r="O54" s="20">
        <v>1600.971</v>
      </c>
      <c r="P54" s="20">
        <v>2232.654</v>
      </c>
      <c r="Q54" s="20">
        <v>1537.549</v>
      </c>
      <c r="R54" s="20">
        <v>1569.7049999999999</v>
      </c>
      <c r="S54" s="20">
        <v>1704</v>
      </c>
    </row>
    <row r="55" spans="1:19" ht="15" customHeight="1" x14ac:dyDescent="0.25">
      <c r="A55" s="17" t="s">
        <v>4</v>
      </c>
      <c r="B55" s="21">
        <f>(C54-B54)/C54</f>
        <v>0.33254564149683036</v>
      </c>
      <c r="C55" s="21">
        <f>(D54-C54)/D54</f>
        <v>0.22851986514270259</v>
      </c>
      <c r="D55" s="21">
        <f>(E54-D54)/E54</f>
        <v>-8.4980920601873053E-3</v>
      </c>
      <c r="E55" s="21">
        <f>(F54-E54)/F54</f>
        <v>0.22040647537210376</v>
      </c>
      <c r="F55" s="21">
        <f>(E55*4+D55*3+C55*2+B55*1)/10</f>
        <v>0.16457169970900887</v>
      </c>
      <c r="G55" s="22">
        <f>AVERAGE(D55:F55)</f>
        <v>0.12549336100697508</v>
      </c>
      <c r="H55" s="22">
        <f>AVERAGE(D55:G55)</f>
        <v>0.12549336100697508</v>
      </c>
      <c r="I55" s="22">
        <f>AVERAGE(F55:H55)</f>
        <v>0.13851947390765298</v>
      </c>
      <c r="J55" s="22">
        <f>AVERAGE(F55:I55)</f>
        <v>0.13851947390765298</v>
      </c>
      <c r="K55" s="22">
        <f t="shared" ref="K55" si="2">AVERAGE(H55:J55)</f>
        <v>0.1341774362740937</v>
      </c>
      <c r="L55" s="23"/>
      <c r="M55" s="16"/>
      <c r="N55" s="7"/>
      <c r="O55" s="20">
        <v>42.872</v>
      </c>
      <c r="P55" s="20">
        <v>66.564999999999998</v>
      </c>
      <c r="Q55" s="20">
        <v>14.819000000000001</v>
      </c>
      <c r="R55" s="20">
        <v>45.732999999999997</v>
      </c>
      <c r="S55" s="20">
        <v>39</v>
      </c>
    </row>
    <row r="56" spans="1:19" ht="15" customHeight="1" x14ac:dyDescent="0.25">
      <c r="A56" s="17" t="s">
        <v>5</v>
      </c>
      <c r="B56" s="18">
        <f>ABS(B8)</f>
        <v>1895.0129999999999</v>
      </c>
      <c r="C56" s="18">
        <f t="shared" ref="C56:F56" si="3">ABS(C8)</f>
        <v>3043.7809999999999</v>
      </c>
      <c r="D56" s="18">
        <f t="shared" si="3"/>
        <v>4238.7889999999998</v>
      </c>
      <c r="E56" s="18">
        <f t="shared" si="3"/>
        <v>5081.2250000000004</v>
      </c>
      <c r="F56" s="18">
        <f t="shared" si="3"/>
        <v>6619</v>
      </c>
      <c r="G56" s="19">
        <f>F56*(1+(G55*0.5))</f>
        <v>7034.3202782525841</v>
      </c>
      <c r="H56" s="19">
        <f t="shared" ref="H56:K56" si="4">G56*(1+(H55*0.5))</f>
        <v>7475.700525311302</v>
      </c>
      <c r="I56" s="19">
        <f t="shared" si="4"/>
        <v>7993.4655772399465</v>
      </c>
      <c r="J56" s="19">
        <f t="shared" si="4"/>
        <v>8547.0909004690529</v>
      </c>
      <c r="K56" s="19">
        <f t="shared" si="4"/>
        <v>9120.5042727823384</v>
      </c>
      <c r="M56" s="16"/>
      <c r="N56" s="7"/>
      <c r="O56" s="20">
        <v>4746.6440000000002</v>
      </c>
      <c r="P56" s="20">
        <v>7062.1859999999997</v>
      </c>
      <c r="Q56" s="20">
        <v>8948.9089999999997</v>
      </c>
      <c r="R56" s="20">
        <v>11370.165999999999</v>
      </c>
      <c r="S56" s="20">
        <v>13738</v>
      </c>
    </row>
    <row r="57" spans="1:19" ht="15" customHeight="1" x14ac:dyDescent="0.25">
      <c r="A57" s="17" t="s">
        <v>6</v>
      </c>
      <c r="B57" s="18">
        <f t="shared" ref="B57:G57" si="5">B54-B56</f>
        <v>3381.7470000000003</v>
      </c>
      <c r="C57" s="18">
        <f t="shared" si="5"/>
        <v>4862.018</v>
      </c>
      <c r="D57" s="18">
        <f t="shared" si="5"/>
        <v>6008.7840000000006</v>
      </c>
      <c r="E57" s="18">
        <f t="shared" si="5"/>
        <v>5079.9969999999994</v>
      </c>
      <c r="F57" s="18">
        <f t="shared" si="5"/>
        <v>6415</v>
      </c>
      <c r="G57" s="19">
        <f t="shared" si="5"/>
        <v>7635.360189112329</v>
      </c>
      <c r="H57" s="19">
        <f t="shared" ref="H57:K57" si="6">H54-H56</f>
        <v>9034.9274488016054</v>
      </c>
      <c r="I57" s="19">
        <f t="shared" si="6"/>
        <v>10804.205897732059</v>
      </c>
      <c r="J57" s="19">
        <f t="shared" si="6"/>
        <v>12854.424137904969</v>
      </c>
      <c r="K57" s="19">
        <f t="shared" si="6"/>
        <v>15152.611185822174</v>
      </c>
      <c r="M57" s="16"/>
      <c r="N57" s="7"/>
      <c r="O57" s="20">
        <v>0</v>
      </c>
      <c r="P57" s="20">
        <v>0</v>
      </c>
      <c r="Q57" s="20">
        <v>0</v>
      </c>
      <c r="R57" s="20">
        <v>0</v>
      </c>
      <c r="S57" s="20">
        <v>2820</v>
      </c>
    </row>
    <row r="58" spans="1:19" ht="15" customHeight="1" x14ac:dyDescent="0.25">
      <c r="A58" s="17" t="s">
        <v>7</v>
      </c>
      <c r="B58" s="24">
        <f t="shared" ref="B58:K58" si="7">B57/B54</f>
        <v>0.64087565096763921</v>
      </c>
      <c r="C58" s="24">
        <f t="shared" si="7"/>
        <v>0.61499387980898579</v>
      </c>
      <c r="D58" s="24">
        <f t="shared" si="7"/>
        <v>0.58636166827013581</v>
      </c>
      <c r="E58" s="24">
        <f t="shared" si="7"/>
        <v>0.49993957419688295</v>
      </c>
      <c r="F58" s="24">
        <f t="shared" si="7"/>
        <v>0.49217431333435629</v>
      </c>
      <c r="G58" s="22">
        <f t="shared" si="7"/>
        <v>0.52048578741019125</v>
      </c>
      <c r="H58" s="22">
        <f t="shared" si="7"/>
        <v>0.54721888609976022</v>
      </c>
      <c r="I58" s="22">
        <f t="shared" si="7"/>
        <v>0.57476299190126956</v>
      </c>
      <c r="J58" s="22">
        <f t="shared" si="7"/>
        <v>0.60063150271634147</v>
      </c>
      <c r="K58" s="22">
        <f t="shared" si="7"/>
        <v>0.62425489680809654</v>
      </c>
      <c r="M58" s="16"/>
      <c r="N58" s="7"/>
      <c r="O58" s="20">
        <v>366.858</v>
      </c>
      <c r="P58" s="20">
        <v>590.60199999999998</v>
      </c>
      <c r="Q58" s="20">
        <v>606.26300000000003</v>
      </c>
      <c r="R58" s="20">
        <v>591.86599999999999</v>
      </c>
      <c r="S58" s="20">
        <v>703</v>
      </c>
    </row>
    <row r="59" spans="1:19" ht="15" customHeight="1" x14ac:dyDescent="0.25">
      <c r="A59" s="17" t="s">
        <v>8</v>
      </c>
      <c r="B59" s="18">
        <v>1533.0070000000001</v>
      </c>
      <c r="C59" s="18">
        <v>2798.4250000000002</v>
      </c>
      <c r="D59" s="18">
        <v>4207.0060000000003</v>
      </c>
      <c r="E59" s="18">
        <v>3632.6289999999999</v>
      </c>
      <c r="F59" s="18">
        <v>4005</v>
      </c>
      <c r="G59" s="19">
        <f>SUM(B59:F59)/5</f>
        <v>3235.2134000000005</v>
      </c>
      <c r="H59" s="19">
        <f t="shared" ref="H59:K59" si="8">SUM(C59:G59)/5</f>
        <v>3575.6546800000006</v>
      </c>
      <c r="I59" s="19">
        <f t="shared" si="8"/>
        <v>3731.1006160000006</v>
      </c>
      <c r="J59" s="19">
        <f t="shared" si="8"/>
        <v>3635.9195392000001</v>
      </c>
      <c r="K59" s="19">
        <f t="shared" si="8"/>
        <v>3636.5776470400001</v>
      </c>
      <c r="M59" s="16"/>
      <c r="N59" s="7"/>
      <c r="O59" s="20">
        <v>47.383000000000003</v>
      </c>
      <c r="P59" s="20">
        <v>0</v>
      </c>
      <c r="Q59" s="20">
        <v>0</v>
      </c>
      <c r="R59" s="20">
        <v>259.31099999999998</v>
      </c>
      <c r="S59" s="20">
        <v>3679</v>
      </c>
    </row>
    <row r="60" spans="1:19" ht="15" customHeight="1" x14ac:dyDescent="0.25">
      <c r="A60" s="17" t="s">
        <v>7</v>
      </c>
      <c r="B60" s="21">
        <f t="shared" ref="B60:K60" si="9">B59/B54</f>
        <v>0.29052050879706487</v>
      </c>
      <c r="C60" s="21">
        <f t="shared" si="9"/>
        <v>0.35397117988959753</v>
      </c>
      <c r="D60" s="21">
        <f t="shared" si="9"/>
        <v>0.41053681686385646</v>
      </c>
      <c r="E60" s="21">
        <f t="shared" si="9"/>
        <v>0.35749922597892259</v>
      </c>
      <c r="F60" s="21">
        <f t="shared" si="9"/>
        <v>0.3072732852539512</v>
      </c>
      <c r="G60" s="25">
        <f t="shared" si="9"/>
        <v>0.2205374143763566</v>
      </c>
      <c r="H60" s="25">
        <f t="shared" si="9"/>
        <v>0.21656684928073522</v>
      </c>
      <c r="I60" s="25">
        <f t="shared" si="9"/>
        <v>0.19848738291696086</v>
      </c>
      <c r="J60" s="25">
        <f t="shared" si="9"/>
        <v>0.16989075458819661</v>
      </c>
      <c r="K60" s="25">
        <f t="shared" si="9"/>
        <v>0.1498191549923551</v>
      </c>
      <c r="M60" s="16"/>
      <c r="N60" s="26"/>
      <c r="O60" s="20">
        <v>0</v>
      </c>
      <c r="P60" s="20">
        <v>110.39400000000001</v>
      </c>
      <c r="Q60" s="20">
        <v>0</v>
      </c>
      <c r="R60" s="20">
        <v>0</v>
      </c>
      <c r="S60" s="20">
        <v>0</v>
      </c>
    </row>
    <row r="61" spans="1:19" ht="15" customHeight="1" x14ac:dyDescent="0.25">
      <c r="A61" s="17" t="s">
        <v>9</v>
      </c>
      <c r="B61" s="18">
        <f>B12</f>
        <v>1848.74</v>
      </c>
      <c r="C61" s="18">
        <f>C12</f>
        <v>2063.5929999999998</v>
      </c>
      <c r="D61" s="18">
        <f>D12</f>
        <v>1801.778</v>
      </c>
      <c r="E61" s="18">
        <f>E12</f>
        <v>1447.3679999999999</v>
      </c>
      <c r="F61" s="18">
        <f>F12</f>
        <v>2410</v>
      </c>
      <c r="G61" s="19">
        <f>G57-G59</f>
        <v>4400.1467891123284</v>
      </c>
      <c r="H61" s="19">
        <f t="shared" ref="H61:K61" si="10">H57-H59</f>
        <v>5459.2727688016048</v>
      </c>
      <c r="I61" s="19">
        <f t="shared" si="10"/>
        <v>7073.1052817320588</v>
      </c>
      <c r="J61" s="19">
        <f t="shared" si="10"/>
        <v>9218.5045987049689</v>
      </c>
      <c r="K61" s="19">
        <f t="shared" si="10"/>
        <v>11516.033538782174</v>
      </c>
      <c r="M61" s="16"/>
      <c r="N61" s="7"/>
      <c r="O61" s="20">
        <v>1.7000000000000001E-2</v>
      </c>
      <c r="P61" s="20">
        <v>8.0000000000000002E-3</v>
      </c>
      <c r="Q61" s="20">
        <v>299.57100000000003</v>
      </c>
      <c r="R61" s="20">
        <v>49.776000000000003</v>
      </c>
      <c r="S61" s="20">
        <v>26</v>
      </c>
    </row>
    <row r="62" spans="1:19" ht="15" customHeight="1" x14ac:dyDescent="0.25">
      <c r="A62" s="17" t="s">
        <v>7</v>
      </c>
      <c r="B62" s="21">
        <f t="shared" ref="B62:K62" si="11">B61/B54</f>
        <v>0.35035514217057434</v>
      </c>
      <c r="C62" s="21">
        <f t="shared" si="11"/>
        <v>0.26102269991938826</v>
      </c>
      <c r="D62" s="21">
        <f t="shared" si="11"/>
        <v>0.17582485140627932</v>
      </c>
      <c r="E62" s="21">
        <f t="shared" si="11"/>
        <v>0.14244034821796039</v>
      </c>
      <c r="F62" s="21">
        <f t="shared" si="11"/>
        <v>0.18490102808040509</v>
      </c>
      <c r="G62" s="25">
        <f t="shared" si="11"/>
        <v>0.29994837303383465</v>
      </c>
      <c r="H62" s="25">
        <f t="shared" si="11"/>
        <v>0.330652036819025</v>
      </c>
      <c r="I62" s="25">
        <f t="shared" si="11"/>
        <v>0.37627560898430867</v>
      </c>
      <c r="J62" s="25">
        <f t="shared" si="11"/>
        <v>0.43074074812814483</v>
      </c>
      <c r="K62" s="25">
        <f t="shared" si="11"/>
        <v>0.4744357418157415</v>
      </c>
      <c r="M62" s="16"/>
      <c r="N62" s="7"/>
      <c r="O62" s="20">
        <v>303.16300000000001</v>
      </c>
      <c r="P62" s="20">
        <v>549.17700000000002</v>
      </c>
      <c r="Q62" s="20">
        <v>670.08399999999995</v>
      </c>
      <c r="R62" s="20">
        <v>481.71</v>
      </c>
      <c r="S62" s="20">
        <v>526</v>
      </c>
    </row>
    <row r="63" spans="1:19" ht="15" customHeight="1" x14ac:dyDescent="0.25">
      <c r="A63" s="17" t="s">
        <v>10</v>
      </c>
      <c r="B63" s="18">
        <f>ABS(B21)</f>
        <v>302.11799999999999</v>
      </c>
      <c r="C63" s="18">
        <f>ABS(C21)</f>
        <v>359.59899999999999</v>
      </c>
      <c r="D63" s="18">
        <f>ABS(D21)</f>
        <v>845.09799999999996</v>
      </c>
      <c r="E63" s="18">
        <f>ABS(E21)</f>
        <v>419.64499999999998</v>
      </c>
      <c r="F63" s="18">
        <f>ABS(F21)</f>
        <v>460</v>
      </c>
      <c r="G63" s="19">
        <f>G61*G64</f>
        <v>695.3111956155301</v>
      </c>
      <c r="H63" s="19">
        <f t="shared" ref="H63:K63" si="12">H61*H64</f>
        <v>871.32177099181126</v>
      </c>
      <c r="I63" s="19">
        <f t="shared" si="12"/>
        <v>1136.6819696796942</v>
      </c>
      <c r="J63" s="19">
        <f t="shared" si="12"/>
        <v>1511.5191125901554</v>
      </c>
      <c r="K63" s="19">
        <f t="shared" si="12"/>
        <v>1803.3983227287981</v>
      </c>
      <c r="M63" s="16"/>
      <c r="N63" s="7"/>
      <c r="O63" s="20">
        <v>7107.9080000000004</v>
      </c>
      <c r="P63" s="20">
        <v>10611.585999999999</v>
      </c>
      <c r="Q63" s="20">
        <v>12077.195</v>
      </c>
      <c r="R63" s="20">
        <v>14368.267</v>
      </c>
      <c r="S63" s="20">
        <v>23235</v>
      </c>
    </row>
    <row r="64" spans="1:19" ht="15" customHeight="1" x14ac:dyDescent="0.25">
      <c r="A64" s="17" t="s">
        <v>11</v>
      </c>
      <c r="B64" s="27">
        <v>0.15010000000000001</v>
      </c>
      <c r="C64" s="27">
        <v>0.15409999999999999</v>
      </c>
      <c r="D64" s="27">
        <v>0.1444</v>
      </c>
      <c r="E64" s="27">
        <v>0.20080000000000001</v>
      </c>
      <c r="F64" s="27">
        <v>0.14069999999999999</v>
      </c>
      <c r="G64" s="22">
        <f>(SUM(B64:F64)/5)</f>
        <v>0.15801999999999999</v>
      </c>
      <c r="H64" s="22">
        <f>(SUM(C64:G64)/5)</f>
        <v>0.159604</v>
      </c>
      <c r="I64" s="22">
        <f t="shared" ref="I64:K64" si="13">(SUM(D64:H64)/5)</f>
        <v>0.16070480000000001</v>
      </c>
      <c r="J64" s="22">
        <f t="shared" si="13"/>
        <v>0.16396576000000002</v>
      </c>
      <c r="K64" s="22">
        <f t="shared" si="13"/>
        <v>0.15659891199999998</v>
      </c>
      <c r="M64" s="16"/>
      <c r="N64" s="4"/>
      <c r="O64" s="20"/>
      <c r="P64" s="20"/>
      <c r="Q64" s="20"/>
      <c r="R64" s="20"/>
      <c r="S64" s="20"/>
    </row>
    <row r="65" spans="1:19" ht="15" customHeight="1" x14ac:dyDescent="0.25">
      <c r="A65" s="17" t="s">
        <v>12</v>
      </c>
      <c r="B65" s="24">
        <f>B63/B61</f>
        <v>0.16341832815863777</v>
      </c>
      <c r="C65" s="24">
        <f t="shared" ref="C65:K65" si="14">C63/C61</f>
        <v>0.17425868376176892</v>
      </c>
      <c r="D65" s="24">
        <f t="shared" si="14"/>
        <v>0.46903558596009048</v>
      </c>
      <c r="E65" s="24">
        <f t="shared" si="14"/>
        <v>0.28993662979974683</v>
      </c>
      <c r="F65" s="24">
        <f t="shared" si="14"/>
        <v>0.1908713692946058</v>
      </c>
      <c r="G65" s="22">
        <f t="shared" si="14"/>
        <v>0.15801999999999999</v>
      </c>
      <c r="H65" s="22">
        <f t="shared" si="14"/>
        <v>0.159604</v>
      </c>
      <c r="I65" s="22">
        <f t="shared" si="14"/>
        <v>0.16070480000000001</v>
      </c>
      <c r="J65" s="22">
        <f t="shared" si="14"/>
        <v>0.16396576000000002</v>
      </c>
      <c r="K65" s="22">
        <f t="shared" si="14"/>
        <v>0.15659891199999998</v>
      </c>
      <c r="M65" s="16"/>
      <c r="N65" s="7"/>
      <c r="O65" s="20">
        <v>887.10500000000002</v>
      </c>
      <c r="P65" s="20">
        <v>1403.05</v>
      </c>
      <c r="Q65" s="20">
        <v>1640.546</v>
      </c>
      <c r="R65" s="20">
        <v>1626.7239999999999</v>
      </c>
      <c r="S65" s="20">
        <v>1917</v>
      </c>
    </row>
    <row r="66" spans="1:19" ht="15" customHeight="1" x14ac:dyDescent="0.25">
      <c r="A66" s="17" t="s">
        <v>3</v>
      </c>
      <c r="B66" s="18">
        <f>'Baidu Cash Flow'!B6</f>
        <v>281.173</v>
      </c>
      <c r="C66" s="18">
        <f>'Baidu Cash Flow'!C6</f>
        <v>358.42899999999997</v>
      </c>
      <c r="D66" s="18">
        <f>'Baidu Cash Flow'!D6</f>
        <v>445.56099999999998</v>
      </c>
      <c r="E66" s="18">
        <f>'Baidu Cash Flow'!E6</f>
        <v>497.108</v>
      </c>
      <c r="F66" s="18">
        <f>'Baidu Cash Flow'!F6</f>
        <v>585</v>
      </c>
      <c r="G66" s="19">
        <f>SUM(B66:F66)/4</f>
        <v>541.81774999999993</v>
      </c>
      <c r="H66" s="19">
        <f t="shared" ref="H66:K66" si="15">SUM(C66:G66)/4</f>
        <v>606.97893750000003</v>
      </c>
      <c r="I66" s="19">
        <f t="shared" si="15"/>
        <v>669.11642187500001</v>
      </c>
      <c r="J66" s="19">
        <f t="shared" si="15"/>
        <v>725.00527734374998</v>
      </c>
      <c r="K66" s="19">
        <f t="shared" si="15"/>
        <v>781.97959667968757</v>
      </c>
      <c r="M66" s="16"/>
      <c r="N66" s="7"/>
      <c r="O66" s="20">
        <v>599.68499999999995</v>
      </c>
      <c r="P66" s="20">
        <v>576.08199999999999</v>
      </c>
      <c r="Q66" s="20">
        <v>514.77599999999995</v>
      </c>
      <c r="R66" s="20">
        <v>557.71799999999996</v>
      </c>
      <c r="S66" s="20">
        <v>840</v>
      </c>
    </row>
    <row r="67" spans="1:19" ht="15" customHeight="1" x14ac:dyDescent="0.25">
      <c r="A67" s="17" t="s">
        <v>13</v>
      </c>
      <c r="B67" s="24">
        <f>B66/B54</f>
        <v>5.3285159832927781E-2</v>
      </c>
      <c r="C67" s="24">
        <f t="shared" ref="C67:K67" si="16">C66/C54</f>
        <v>4.5337479488157993E-2</v>
      </c>
      <c r="D67" s="24">
        <f t="shared" si="16"/>
        <v>4.3479660988997096E-2</v>
      </c>
      <c r="E67" s="24">
        <f t="shared" si="16"/>
        <v>4.8922068625210632E-2</v>
      </c>
      <c r="F67" s="24">
        <f t="shared" si="16"/>
        <v>4.4882614700015346E-2</v>
      </c>
      <c r="G67" s="22">
        <f t="shared" si="16"/>
        <v>3.6934529774207525E-2</v>
      </c>
      <c r="H67" s="22">
        <f t="shared" si="16"/>
        <v>3.6762922552169744E-2</v>
      </c>
      <c r="I67" s="22">
        <f t="shared" si="16"/>
        <v>3.5595707838914477E-2</v>
      </c>
      <c r="J67" s="22">
        <f t="shared" si="16"/>
        <v>3.3876352961170184E-2</v>
      </c>
      <c r="K67" s="22">
        <f t="shared" si="16"/>
        <v>3.2215872660156845E-2</v>
      </c>
      <c r="M67" s="16"/>
      <c r="N67" s="7"/>
      <c r="O67" s="20">
        <v>2785.7919999999999</v>
      </c>
      <c r="P67" s="20">
        <v>2807.4160000000002</v>
      </c>
      <c r="Q67" s="20">
        <v>2376.6669999999999</v>
      </c>
      <c r="R67" s="20">
        <v>2209.721</v>
      </c>
      <c r="S67" s="20">
        <v>2429</v>
      </c>
    </row>
    <row r="68" spans="1:19" ht="15" customHeight="1" x14ac:dyDescent="0.25">
      <c r="A68" s="17" t="s">
        <v>14</v>
      </c>
      <c r="B68" s="18">
        <v>599.38</v>
      </c>
      <c r="C68" s="18">
        <v>1040</v>
      </c>
      <c r="D68" s="18">
        <v>1240</v>
      </c>
      <c r="E68" s="18">
        <v>1580</v>
      </c>
      <c r="F68" s="18">
        <v>2060</v>
      </c>
      <c r="G68" s="19">
        <f>SUM(B68:F68)/3</f>
        <v>2173.1266666666666</v>
      </c>
      <c r="H68" s="19">
        <f t="shared" ref="H68:K68" si="17">SUM(C68:G68)/3</f>
        <v>2697.7088888888889</v>
      </c>
      <c r="I68" s="19">
        <f t="shared" si="17"/>
        <v>3250.2785185185185</v>
      </c>
      <c r="J68" s="19">
        <f t="shared" si="17"/>
        <v>3920.3713580246913</v>
      </c>
      <c r="K68" s="19">
        <f t="shared" si="17"/>
        <v>4700.4951440329214</v>
      </c>
      <c r="M68" s="16"/>
      <c r="N68" s="7"/>
      <c r="O68" s="20">
        <v>104.858</v>
      </c>
      <c r="P68" s="20">
        <v>463.99799999999999</v>
      </c>
      <c r="Q68" s="20">
        <v>5859.7969999999996</v>
      </c>
      <c r="R68" s="20">
        <v>6580.7809999999999</v>
      </c>
      <c r="S68" s="20">
        <v>8651</v>
      </c>
    </row>
    <row r="69" spans="1:19" ht="15" customHeight="1" x14ac:dyDescent="0.25">
      <c r="A69" s="17" t="s">
        <v>13</v>
      </c>
      <c r="B69" s="28">
        <f>B68/B54</f>
        <v>0.11358864151486897</v>
      </c>
      <c r="C69" s="28">
        <f t="shared" ref="C69:K69" si="18">C68/C54</f>
        <v>0.13154900598914795</v>
      </c>
      <c r="D69" s="28">
        <f t="shared" si="18"/>
        <v>0.12100426120409193</v>
      </c>
      <c r="E69" s="28">
        <f t="shared" si="18"/>
        <v>0.15549310899811067</v>
      </c>
      <c r="F69" s="28">
        <f t="shared" si="18"/>
        <v>0.15804818167868651</v>
      </c>
      <c r="G69" s="29">
        <f t="shared" si="18"/>
        <v>0.14813728707323515</v>
      </c>
      <c r="H69" s="29">
        <f t="shared" si="18"/>
        <v>0.16339226425055664</v>
      </c>
      <c r="I69" s="29">
        <f t="shared" si="18"/>
        <v>0.17290857130076315</v>
      </c>
      <c r="J69" s="29">
        <f t="shared" si="18"/>
        <v>0.18318195468850046</v>
      </c>
      <c r="K69" s="29">
        <f t="shared" si="18"/>
        <v>0.19365026100786972</v>
      </c>
      <c r="M69" s="16"/>
      <c r="N69" s="7"/>
      <c r="O69" s="20">
        <v>16.178999999999998</v>
      </c>
      <c r="P69" s="20">
        <v>41.764000000000003</v>
      </c>
      <c r="Q69" s="20">
        <v>155.63499999999999</v>
      </c>
      <c r="R69" s="20">
        <v>158.46600000000001</v>
      </c>
      <c r="S69" s="20">
        <v>235</v>
      </c>
    </row>
    <row r="70" spans="1:19" ht="15" customHeight="1" x14ac:dyDescent="0.25">
      <c r="A70" s="17" t="s">
        <v>15</v>
      </c>
      <c r="B70" s="18">
        <f>'Baidu Balance Sheet'!B7+'Baidu Balance Sheet'!B10+'Baidu Balance Sheet'!B11-'Baidu Balance Sheet'!B26-'Baidu Balance Sheet'!B27+'Baidu Balance Sheet'!B6</f>
        <v>-546.10099999999989</v>
      </c>
      <c r="C70" s="18">
        <f>'Baidu Balance Sheet'!C7+'Baidu Balance Sheet'!C10+'Baidu Balance Sheet'!C11-'Baidu Balance Sheet'!C26-'Baidu Balance Sheet'!C27+'Baidu Balance Sheet'!C6</f>
        <v>-949.77499999999986</v>
      </c>
      <c r="D70" s="18">
        <f>'Baidu Balance Sheet'!D7+'Baidu Balance Sheet'!D10+'Baidu Balance Sheet'!D11-'Baidu Balance Sheet'!D26-'Baidu Balance Sheet'!D27+'Baidu Balance Sheet'!D6</f>
        <v>-1178.1329999999998</v>
      </c>
      <c r="E70" s="18">
        <f>'Baidu Balance Sheet'!E7+'Baidu Balance Sheet'!E10+'Baidu Balance Sheet'!E11-'Baidu Balance Sheet'!E26-'Baidu Balance Sheet'!E27+'Baidu Balance Sheet'!E6</f>
        <v>-3003.6949999999997</v>
      </c>
      <c r="F70" s="18">
        <f>'Baidu Balance Sheet'!F7+'Baidu Balance Sheet'!F10+'Baidu Balance Sheet'!F11-'Baidu Balance Sheet'!F26-'Baidu Balance Sheet'!F27+'Baidu Balance Sheet'!F6</f>
        <v>-6069</v>
      </c>
      <c r="G70" s="19">
        <f>F70*AVERAGE((1+(F70-E70)/F70),(1+(E70-D70)/E70),(1+(D70-C70)/D70),(1+(C70-B70)/C70))</f>
        <v>-8696.4202467444338</v>
      </c>
      <c r="H70" s="19">
        <f t="shared" ref="H70:K70" si="19">G70*AVERAGE((1+(G70-F70)/G70),(1+(F70-E70)/F70),(1+(E70-D70)/E70),(1+(D70-C70)/D70))</f>
        <v>-12194.131207941147</v>
      </c>
      <c r="I70" s="19">
        <f t="shared" si="19"/>
        <v>-17382.155220216009</v>
      </c>
      <c r="J70" s="19">
        <f t="shared" si="19"/>
        <v>-23433.345974480606</v>
      </c>
      <c r="K70" s="19">
        <f t="shared" si="19"/>
        <v>-30145.01097309103</v>
      </c>
      <c r="M70" s="16"/>
      <c r="N70" s="7"/>
      <c r="O70" s="20">
        <v>0</v>
      </c>
      <c r="P70" s="20">
        <v>0</v>
      </c>
      <c r="Q70" s="20">
        <v>0</v>
      </c>
      <c r="R70" s="20">
        <v>390.15100000000001</v>
      </c>
      <c r="S70" s="20">
        <v>533</v>
      </c>
    </row>
    <row r="71" spans="1:19" ht="15" customHeight="1" x14ac:dyDescent="0.25">
      <c r="A71" s="17" t="s">
        <v>13</v>
      </c>
      <c r="B71" s="30">
        <f>ABS(B70/B54)</f>
        <v>0.10349172598336856</v>
      </c>
      <c r="C71" s="30">
        <f t="shared" ref="C71:K71" si="20">ABS(C70/C54)</f>
        <v>0.12013649727244519</v>
      </c>
      <c r="D71" s="30">
        <f t="shared" si="20"/>
        <v>0.11496702682674227</v>
      </c>
      <c r="E71" s="30">
        <f t="shared" si="20"/>
        <v>0.29560371774182276</v>
      </c>
      <c r="F71" s="30">
        <f t="shared" si="20"/>
        <v>0.46562835660580021</v>
      </c>
      <c r="G71" s="31">
        <f t="shared" si="20"/>
        <v>0.59281592847854003</v>
      </c>
      <c r="H71" s="31">
        <f t="shared" si="20"/>
        <v>0.7385625323918863</v>
      </c>
      <c r="I71" s="31">
        <f t="shared" si="20"/>
        <v>0.92469725536800274</v>
      </c>
      <c r="J71" s="31">
        <f t="shared" si="20"/>
        <v>1.0949386495518381</v>
      </c>
      <c r="K71" s="31">
        <f t="shared" si="20"/>
        <v>1.2419094295703605</v>
      </c>
      <c r="M71" s="16"/>
      <c r="N71" s="7"/>
      <c r="O71" s="20">
        <v>61.271000000000001</v>
      </c>
      <c r="P71" s="20">
        <v>0</v>
      </c>
      <c r="Q71" s="20">
        <v>1.5009999999999999</v>
      </c>
      <c r="R71" s="20">
        <v>1.6060000000000001</v>
      </c>
      <c r="S71" s="20">
        <v>1</v>
      </c>
    </row>
    <row r="72" spans="1:19" ht="15" customHeight="1" x14ac:dyDescent="0.25">
      <c r="A72" s="17" t="s">
        <v>16</v>
      </c>
      <c r="B72" s="32"/>
      <c r="C72" s="18">
        <f>C70-B70</f>
        <v>-403.67399999999998</v>
      </c>
      <c r="D72" s="18">
        <f t="shared" ref="D72:K72" si="21">D70-C70</f>
        <v>-228.35799999999995</v>
      </c>
      <c r="E72" s="18">
        <f t="shared" si="21"/>
        <v>-1825.5619999999999</v>
      </c>
      <c r="F72" s="18">
        <f>F70-E70</f>
        <v>-3065.3050000000003</v>
      </c>
      <c r="G72" s="19">
        <f t="shared" si="21"/>
        <v>-2627.4202467444338</v>
      </c>
      <c r="H72" s="19">
        <f t="shared" si="21"/>
        <v>-3497.7109611967135</v>
      </c>
      <c r="I72" s="19">
        <f t="shared" si="21"/>
        <v>-5188.0240122748619</v>
      </c>
      <c r="J72" s="19">
        <f t="shared" si="21"/>
        <v>-6051.1907542645968</v>
      </c>
      <c r="K72" s="19">
        <f t="shared" si="21"/>
        <v>-6711.6649986104239</v>
      </c>
      <c r="L72" s="33"/>
      <c r="M72" s="16"/>
      <c r="N72" s="7"/>
      <c r="O72" s="20">
        <v>163.21799999999999</v>
      </c>
      <c r="P72" s="20">
        <v>158.62200000000001</v>
      </c>
      <c r="Q72" s="20">
        <v>198.499</v>
      </c>
      <c r="R72" s="20">
        <v>319.642</v>
      </c>
      <c r="S72" s="20">
        <v>848</v>
      </c>
    </row>
    <row r="73" spans="1:19" ht="15" customHeight="1" x14ac:dyDescent="0.25">
      <c r="A73" s="17" t="s">
        <v>17</v>
      </c>
      <c r="B73" s="32"/>
      <c r="C73" s="18">
        <f>(C61-C63+C66-C68-C72)</f>
        <v>1426.0969999999998</v>
      </c>
      <c r="D73" s="18">
        <f>(D61-D63+D66-D68-D72)</f>
        <v>390.59899999999993</v>
      </c>
      <c r="E73" s="18">
        <f t="shared" ref="E73:K73" si="22">(E61-E63+E66-E68-E72)</f>
        <v>1770.3929999999998</v>
      </c>
      <c r="F73" s="18">
        <f>(F61-F63+F66-F68-F72)</f>
        <v>3540.3050000000003</v>
      </c>
      <c r="G73" s="19">
        <f>(G61-G63+G66-G68-G72)</f>
        <v>4700.9469235745655</v>
      </c>
      <c r="H73" s="19">
        <f t="shared" si="22"/>
        <v>5994.9320076176191</v>
      </c>
      <c r="I73" s="19">
        <f t="shared" si="22"/>
        <v>8543.2852276837075</v>
      </c>
      <c r="J73" s="19">
        <f t="shared" si="22"/>
        <v>10562.810159698469</v>
      </c>
      <c r="K73" s="19">
        <f t="shared" si="22"/>
        <v>12505.784667310567</v>
      </c>
      <c r="L73" s="12"/>
      <c r="M73" s="16"/>
      <c r="N73" s="7"/>
      <c r="O73" s="20">
        <v>4618.1080000000002</v>
      </c>
      <c r="P73" s="20">
        <v>5450.9319999999998</v>
      </c>
      <c r="Q73" s="20">
        <v>10747.421</v>
      </c>
      <c r="R73" s="20">
        <v>11844.808999999999</v>
      </c>
      <c r="S73" s="20">
        <v>15454</v>
      </c>
    </row>
    <row r="74" spans="1:19" ht="15" customHeight="1" x14ac:dyDescent="0.25">
      <c r="A74" s="17" t="s">
        <v>18</v>
      </c>
      <c r="B74" s="32"/>
      <c r="C74" s="32"/>
      <c r="D74" s="32"/>
      <c r="E74" s="32"/>
      <c r="F74" s="32"/>
      <c r="G74" s="34"/>
      <c r="H74" s="34"/>
      <c r="I74" s="34"/>
      <c r="J74" s="34"/>
      <c r="K74" s="19">
        <f>K61*B77</f>
        <v>115160.33538782175</v>
      </c>
      <c r="M74" s="16"/>
      <c r="N74" s="7"/>
      <c r="O74" s="20">
        <v>11726.016</v>
      </c>
      <c r="P74" s="20">
        <v>16062.518</v>
      </c>
      <c r="Q74" s="20">
        <v>22824.616000000002</v>
      </c>
      <c r="R74" s="20">
        <v>26213.076000000001</v>
      </c>
      <c r="S74" s="20">
        <v>38689</v>
      </c>
    </row>
    <row r="75" spans="1:19" ht="15" customHeight="1" x14ac:dyDescent="0.25">
      <c r="A75" s="17" t="s">
        <v>19</v>
      </c>
      <c r="B75" s="32"/>
      <c r="C75" s="32"/>
      <c r="D75" s="18">
        <f>D73+D74</f>
        <v>390.59899999999993</v>
      </c>
      <c r="E75" s="18">
        <f t="shared" ref="E75:K75" si="23">E73+E74</f>
        <v>1770.3929999999998</v>
      </c>
      <c r="F75" s="18">
        <f t="shared" si="23"/>
        <v>3540.3050000000003</v>
      </c>
      <c r="G75" s="19">
        <f t="shared" si="23"/>
        <v>4700.9469235745655</v>
      </c>
      <c r="H75" s="19">
        <f t="shared" si="23"/>
        <v>5994.9320076176191</v>
      </c>
      <c r="I75" s="19">
        <f t="shared" si="23"/>
        <v>8543.2852276837075</v>
      </c>
      <c r="J75" s="19">
        <f t="shared" si="23"/>
        <v>10562.810159698469</v>
      </c>
      <c r="K75" s="19">
        <f t="shared" si="23"/>
        <v>127666.12005513231</v>
      </c>
      <c r="M75" s="16"/>
      <c r="N75" s="4"/>
      <c r="O75" s="20"/>
      <c r="P75" s="20"/>
      <c r="Q75" s="20"/>
      <c r="R75" s="20"/>
      <c r="S75" s="20"/>
    </row>
    <row r="76" spans="1:19" ht="15" customHeight="1" x14ac:dyDescent="0.25">
      <c r="A76" s="17" t="s">
        <v>20</v>
      </c>
      <c r="B76" s="35">
        <f>B85</f>
        <v>9.833138845801527E-2</v>
      </c>
      <c r="C76" s="32"/>
      <c r="D76" s="32"/>
      <c r="E76" s="32"/>
      <c r="F76" s="32"/>
      <c r="G76" s="32"/>
      <c r="H76" s="32"/>
      <c r="I76" s="32"/>
      <c r="J76" s="32"/>
      <c r="K76" s="32"/>
      <c r="M76" s="16"/>
      <c r="N76" s="7"/>
      <c r="O76" s="20">
        <v>0</v>
      </c>
      <c r="P76" s="20">
        <v>14.989000000000001</v>
      </c>
      <c r="Q76" s="20">
        <v>15.436999999999999</v>
      </c>
      <c r="R76" s="20">
        <v>160.59299999999999</v>
      </c>
      <c r="S76" s="20">
        <v>191</v>
      </c>
    </row>
    <row r="77" spans="1:19" ht="15" customHeight="1" x14ac:dyDescent="0.25">
      <c r="A77" s="17" t="s">
        <v>21</v>
      </c>
      <c r="B77" s="32">
        <v>10</v>
      </c>
      <c r="C77" s="32"/>
      <c r="D77" s="32"/>
      <c r="E77" s="32"/>
      <c r="F77" s="32"/>
      <c r="G77" s="32"/>
      <c r="H77" s="32"/>
      <c r="I77" s="32"/>
      <c r="J77" s="32"/>
      <c r="K77" s="32"/>
      <c r="M77" s="16"/>
      <c r="N77" s="7"/>
      <c r="O77" s="20">
        <v>1216.1389999999999</v>
      </c>
      <c r="P77" s="20">
        <v>2089.5619999999999</v>
      </c>
      <c r="Q77" s="20">
        <v>2754.0509999999999</v>
      </c>
      <c r="R77" s="20">
        <v>4127.0469999999996</v>
      </c>
      <c r="S77" s="20">
        <v>4229</v>
      </c>
    </row>
    <row r="78" spans="1:19" ht="15" customHeight="1" x14ac:dyDescent="0.25">
      <c r="A78" s="17" t="s">
        <v>22</v>
      </c>
      <c r="B78" s="36">
        <f>B86</f>
        <v>96847.834872603373</v>
      </c>
      <c r="C78" s="32"/>
      <c r="D78" s="32"/>
      <c r="E78" s="32"/>
      <c r="F78" s="32"/>
      <c r="G78" s="32"/>
      <c r="H78" s="32"/>
      <c r="I78" s="32"/>
      <c r="J78" s="65"/>
      <c r="K78" s="32"/>
      <c r="M78" s="16"/>
      <c r="N78" s="7"/>
      <c r="O78" s="20">
        <v>0</v>
      </c>
      <c r="P78" s="20">
        <v>0</v>
      </c>
      <c r="Q78" s="20">
        <v>0</v>
      </c>
      <c r="R78" s="20">
        <v>0</v>
      </c>
      <c r="S78" s="20">
        <v>5915</v>
      </c>
    </row>
    <row r="79" spans="1:19" ht="15" customHeight="1" x14ac:dyDescent="0.25">
      <c r="M79" s="16"/>
      <c r="N79" s="7"/>
      <c r="O79" s="20">
        <v>491.90899999999999</v>
      </c>
      <c r="P79" s="20">
        <v>692.46</v>
      </c>
      <c r="Q79" s="20">
        <v>836.73900000000003</v>
      </c>
      <c r="R79" s="20">
        <v>868.74300000000005</v>
      </c>
      <c r="S79" s="20">
        <v>1043</v>
      </c>
    </row>
    <row r="80" spans="1:19" ht="15" customHeight="1" x14ac:dyDescent="0.25">
      <c r="A80" s="62" t="s">
        <v>217</v>
      </c>
      <c r="B80" s="64">
        <f>228.17</f>
        <v>228.17</v>
      </c>
      <c r="D80" s="58" t="s">
        <v>27</v>
      </c>
      <c r="E80" s="58"/>
      <c r="M80" s="16"/>
      <c r="N80" s="7"/>
      <c r="O80" s="20">
        <v>12.766999999999999</v>
      </c>
      <c r="P80" s="20">
        <v>83.573999999999998</v>
      </c>
      <c r="Q80" s="20">
        <v>86.427000000000007</v>
      </c>
      <c r="R80" s="20">
        <v>81.536000000000001</v>
      </c>
      <c r="S80" s="20">
        <v>87</v>
      </c>
    </row>
    <row r="81" spans="1:19" ht="15" customHeight="1" x14ac:dyDescent="0.25">
      <c r="A81" s="37" t="s">
        <v>202</v>
      </c>
      <c r="B81" s="38">
        <v>350</v>
      </c>
      <c r="D81" s="32" t="s">
        <v>201</v>
      </c>
      <c r="E81" s="32">
        <v>1.96</v>
      </c>
      <c r="M81" s="16"/>
      <c r="N81" s="7"/>
      <c r="O81" s="20">
        <v>0</v>
      </c>
      <c r="P81" s="20">
        <v>349.322</v>
      </c>
      <c r="Q81" s="20">
        <v>150.48599999999999</v>
      </c>
      <c r="R81" s="20">
        <v>499.53899999999999</v>
      </c>
      <c r="S81" s="20">
        <v>2</v>
      </c>
    </row>
    <row r="82" spans="1:19" ht="15" customHeight="1" x14ac:dyDescent="0.25">
      <c r="A82" s="37" t="s">
        <v>25</v>
      </c>
      <c r="B82" s="39">
        <v>3.7600000000000001E-2</v>
      </c>
      <c r="D82" s="32" t="s">
        <v>31</v>
      </c>
      <c r="E82" s="27">
        <v>5.5E-2</v>
      </c>
      <c r="M82" s="16"/>
      <c r="N82" s="7"/>
      <c r="O82" s="20">
        <v>56.762999999999998</v>
      </c>
      <c r="P82" s="20">
        <v>0</v>
      </c>
      <c r="Q82" s="20">
        <v>0</v>
      </c>
      <c r="R82" s="20">
        <v>749.43299999999999</v>
      </c>
      <c r="S82" s="20">
        <v>999</v>
      </c>
    </row>
    <row r="83" spans="1:19" ht="15" customHeight="1" x14ac:dyDescent="0.25">
      <c r="A83" s="37" t="s">
        <v>26</v>
      </c>
      <c r="B83" s="40">
        <f>B82-(B82*G64)</f>
        <v>3.1658447999999999E-2</v>
      </c>
      <c r="D83" s="32" t="s">
        <v>32</v>
      </c>
      <c r="E83" s="27">
        <v>1.12E-2</v>
      </c>
      <c r="M83" s="16"/>
      <c r="N83" s="7"/>
      <c r="O83" s="20">
        <v>6.6000000000000003E-2</v>
      </c>
      <c r="P83" s="20">
        <v>1.351</v>
      </c>
      <c r="Q83" s="20">
        <v>121.32899999999999</v>
      </c>
      <c r="R83" s="20">
        <v>66.064999999999998</v>
      </c>
      <c r="S83" s="20">
        <v>24</v>
      </c>
    </row>
    <row r="84" spans="1:19" ht="15" customHeight="1" x14ac:dyDescent="0.25">
      <c r="A84" s="37" t="s">
        <v>27</v>
      </c>
      <c r="B84" s="40">
        <f>E83+E82*E81</f>
        <v>0.11899999999999999</v>
      </c>
      <c r="M84" s="16"/>
      <c r="N84" s="7"/>
      <c r="O84" s="20">
        <v>7.4180000000000001</v>
      </c>
      <c r="P84" s="20">
        <v>9.2420000000000009</v>
      </c>
      <c r="Q84" s="20">
        <v>7.1150000000000002</v>
      </c>
      <c r="R84" s="20">
        <v>1.212</v>
      </c>
      <c r="S84" s="20">
        <v>0</v>
      </c>
    </row>
    <row r="85" spans="1:19" ht="15" customHeight="1" x14ac:dyDescent="0.25">
      <c r="A85" s="37" t="s">
        <v>20</v>
      </c>
      <c r="B85" s="40">
        <f>B83*E87+B84*E88</f>
        <v>9.833138845801527E-2</v>
      </c>
      <c r="D85" s="47" t="s">
        <v>216</v>
      </c>
      <c r="E85" s="47"/>
      <c r="M85" s="16"/>
      <c r="N85" s="7"/>
      <c r="O85" s="20">
        <v>1822.4929999999999</v>
      </c>
      <c r="P85" s="20">
        <v>3267.0619999999999</v>
      </c>
      <c r="Q85" s="20">
        <v>4029.578</v>
      </c>
      <c r="R85" s="20">
        <v>6640.076</v>
      </c>
      <c r="S85" s="20">
        <v>12611</v>
      </c>
    </row>
    <row r="86" spans="1:19" ht="15" customHeight="1" x14ac:dyDescent="0.25">
      <c r="A86" s="62" t="s">
        <v>28</v>
      </c>
      <c r="B86" s="63">
        <f>NPV(B85,F75:K75)</f>
        <v>96847.834872603373</v>
      </c>
      <c r="D86" s="32" t="s">
        <v>33</v>
      </c>
      <c r="E86" s="32">
        <v>0.31</v>
      </c>
    </row>
    <row r="87" spans="1:19" ht="15" customHeight="1" x14ac:dyDescent="0.25">
      <c r="A87" s="37" t="s">
        <v>29</v>
      </c>
      <c r="B87" s="41">
        <f>('Baidu Balance Sheet'!F32+'Baidu Balance Sheet'!F25+'Baidu Balance Sheet'!F38+'Baidu Balance Sheet'!F39)/1000</f>
        <v>6.694</v>
      </c>
      <c r="D87" s="32" t="s">
        <v>23</v>
      </c>
      <c r="E87" s="24">
        <f>0.31/(1+0.31)</f>
        <v>0.23664122137404578</v>
      </c>
    </row>
    <row r="88" spans="1:19" ht="15" customHeight="1" x14ac:dyDescent="0.25">
      <c r="A88" s="37" t="s">
        <v>30</v>
      </c>
      <c r="B88" s="42">
        <f>B86-B87</f>
        <v>96841.14087260337</v>
      </c>
      <c r="D88" s="32" t="s">
        <v>24</v>
      </c>
      <c r="E88" s="27">
        <f>1-E87</f>
        <v>0.76335877862595425</v>
      </c>
    </row>
    <row r="89" spans="1:19" ht="15" customHeight="1" x14ac:dyDescent="0.25">
      <c r="A89" s="37" t="s">
        <v>203</v>
      </c>
      <c r="B89" s="43">
        <f>B81</f>
        <v>350</v>
      </c>
    </row>
    <row r="90" spans="1:19" ht="15" customHeight="1" x14ac:dyDescent="0.3">
      <c r="A90" s="59" t="s">
        <v>30</v>
      </c>
      <c r="B90" s="60">
        <f>B88/B89</f>
        <v>276.68897392172391</v>
      </c>
    </row>
    <row r="91" spans="1:19" ht="15" customHeight="1" x14ac:dyDescent="0.3">
      <c r="A91" s="59" t="s">
        <v>207</v>
      </c>
      <c r="B91" s="61">
        <f>(B90-B80)/B80</f>
        <v>0.21264396687436529</v>
      </c>
    </row>
  </sheetData>
  <mergeCells count="6">
    <mergeCell ref="D85:E85"/>
    <mergeCell ref="A1:A2"/>
    <mergeCell ref="B52:F52"/>
    <mergeCell ref="G52:K52"/>
    <mergeCell ref="D80:E80"/>
    <mergeCell ref="A50:F50"/>
  </mergeCells>
  <pageMargins left="0.7" right="0.7" top="0.75" bottom="0.75" header="0" footer="0"/>
  <pageSetup orientation="landscape" r:id="rId1"/>
  <ignoredErrors>
    <ignoredError sqref="G67 G69:K69 H55:I55 J5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zoomScale="80" zoomScaleNormal="80" workbookViewId="0">
      <selection activeCell="L8" sqref="L8"/>
    </sheetView>
  </sheetViews>
  <sheetFormatPr defaultColWidth="14.42578125" defaultRowHeight="15" customHeight="1" x14ac:dyDescent="0.25"/>
  <cols>
    <col min="1" max="1" width="48.42578125" style="2" customWidth="1"/>
    <col min="2" max="2" width="19" style="2" customWidth="1"/>
    <col min="3" max="3" width="19.85546875" style="2" customWidth="1"/>
    <col min="4" max="4" width="17.140625" style="2" customWidth="1"/>
    <col min="5" max="5" width="18.7109375" style="2" customWidth="1"/>
    <col min="6" max="6" width="18.42578125" style="2" bestFit="1" customWidth="1"/>
    <col min="7" max="7" width="11.85546875" style="2" customWidth="1"/>
    <col min="8" max="8" width="11.5703125" style="2" bestFit="1" customWidth="1"/>
    <col min="9" max="12" width="10" style="2" bestFit="1" customWidth="1"/>
    <col min="13" max="26" width="8.85546875" style="2" customWidth="1"/>
    <col min="27" max="16384" width="14.42578125" style="2"/>
  </cols>
  <sheetData>
    <row r="1" spans="1:12" ht="15" customHeight="1" x14ac:dyDescent="0.25">
      <c r="A1" s="15" t="s">
        <v>205</v>
      </c>
      <c r="B1" s="15" t="s">
        <v>199</v>
      </c>
      <c r="C1" s="15" t="s">
        <v>120</v>
      </c>
      <c r="D1" s="15" t="s">
        <v>196</v>
      </c>
      <c r="E1" s="15" t="s">
        <v>197</v>
      </c>
      <c r="F1" s="15" t="s">
        <v>198</v>
      </c>
    </row>
    <row r="2" spans="1:12" ht="15" customHeight="1" x14ac:dyDescent="0.25">
      <c r="A2" s="49" t="s">
        <v>71</v>
      </c>
      <c r="B2" s="48"/>
      <c r="C2" s="48"/>
      <c r="D2" s="50"/>
      <c r="E2" s="50"/>
      <c r="F2" s="50"/>
    </row>
    <row r="3" spans="1:12" ht="15" customHeight="1" x14ac:dyDescent="0.25">
      <c r="A3" s="51" t="s">
        <v>72</v>
      </c>
      <c r="B3" s="42">
        <v>1600.971</v>
      </c>
      <c r="C3" s="42">
        <v>2232.654</v>
      </c>
      <c r="D3" s="42">
        <v>1537.549</v>
      </c>
      <c r="E3" s="42">
        <v>1569.7049999999999</v>
      </c>
      <c r="F3" s="42">
        <v>1704</v>
      </c>
      <c r="H3" s="44"/>
      <c r="I3" s="8"/>
      <c r="J3" s="8"/>
      <c r="K3" s="8"/>
      <c r="L3" s="8"/>
    </row>
    <row r="4" spans="1:12" ht="15" customHeight="1" x14ac:dyDescent="0.25">
      <c r="A4" s="51" t="s">
        <v>73</v>
      </c>
      <c r="B4" s="42">
        <v>42.872</v>
      </c>
      <c r="C4" s="42">
        <v>66.564999999999998</v>
      </c>
      <c r="D4" s="42">
        <v>14.819000000000001</v>
      </c>
      <c r="E4" s="42">
        <v>45.732999999999997</v>
      </c>
      <c r="F4" s="42">
        <v>39</v>
      </c>
      <c r="H4" s="44"/>
      <c r="I4" s="8"/>
      <c r="J4" s="8"/>
      <c r="K4" s="8"/>
      <c r="L4" s="8"/>
    </row>
    <row r="5" spans="1:12" ht="15" customHeight="1" x14ac:dyDescent="0.25">
      <c r="A5" s="51" t="s">
        <v>74</v>
      </c>
      <c r="B5" s="42">
        <v>4746.6440000000002</v>
      </c>
      <c r="C5" s="42">
        <v>7062.1859999999997</v>
      </c>
      <c r="D5" s="42">
        <v>8948.9089999999997</v>
      </c>
      <c r="E5" s="42">
        <v>11370.165999999999</v>
      </c>
      <c r="F5" s="42">
        <v>13738</v>
      </c>
      <c r="H5" s="44"/>
      <c r="I5" s="8"/>
      <c r="J5" s="8"/>
      <c r="K5" s="8"/>
      <c r="L5" s="8"/>
    </row>
    <row r="6" spans="1:12" ht="15" customHeight="1" x14ac:dyDescent="0.25">
      <c r="A6" s="51" t="s">
        <v>121</v>
      </c>
      <c r="B6" s="42">
        <v>0</v>
      </c>
      <c r="C6" s="42">
        <v>0</v>
      </c>
      <c r="D6" s="42">
        <v>0</v>
      </c>
      <c r="E6" s="42">
        <v>0</v>
      </c>
      <c r="F6" s="42">
        <v>2820</v>
      </c>
      <c r="H6" s="44"/>
      <c r="I6" s="8"/>
      <c r="J6" s="8"/>
      <c r="K6" s="8"/>
      <c r="L6" s="8"/>
    </row>
    <row r="7" spans="1:12" ht="15" customHeight="1" x14ac:dyDescent="0.25">
      <c r="A7" s="51" t="s">
        <v>75</v>
      </c>
      <c r="B7" s="42">
        <v>366.858</v>
      </c>
      <c r="C7" s="42">
        <v>590.60199999999998</v>
      </c>
      <c r="D7" s="42">
        <v>606.26300000000003</v>
      </c>
      <c r="E7" s="42">
        <v>591.86599999999999</v>
      </c>
      <c r="F7" s="42">
        <v>703</v>
      </c>
      <c r="H7" s="44"/>
      <c r="I7" s="8"/>
      <c r="J7" s="8"/>
      <c r="K7" s="8"/>
      <c r="L7" s="8"/>
    </row>
    <row r="8" spans="1:12" ht="15" customHeight="1" x14ac:dyDescent="0.25">
      <c r="A8" s="51" t="s">
        <v>76</v>
      </c>
      <c r="B8" s="42">
        <v>47.383000000000003</v>
      </c>
      <c r="C8" s="42">
        <v>0</v>
      </c>
      <c r="D8" s="42">
        <v>0</v>
      </c>
      <c r="E8" s="42">
        <v>259.31099999999998</v>
      </c>
      <c r="F8" s="42">
        <v>3679</v>
      </c>
      <c r="H8" s="44"/>
      <c r="I8" s="8"/>
      <c r="J8" s="8"/>
      <c r="K8" s="8"/>
      <c r="L8" s="8"/>
    </row>
    <row r="9" spans="1:12" ht="15" customHeight="1" x14ac:dyDescent="0.25">
      <c r="A9" s="66" t="s">
        <v>85</v>
      </c>
      <c r="B9" s="42">
        <v>0</v>
      </c>
      <c r="C9" s="42">
        <v>110.39400000000001</v>
      </c>
      <c r="D9" s="42">
        <v>0</v>
      </c>
      <c r="E9" s="42">
        <v>0</v>
      </c>
      <c r="F9" s="42">
        <v>0</v>
      </c>
      <c r="H9" s="44"/>
      <c r="I9" s="8"/>
      <c r="J9" s="8"/>
      <c r="K9" s="8"/>
      <c r="L9" s="8"/>
    </row>
    <row r="10" spans="1:12" ht="15" customHeight="1" x14ac:dyDescent="0.25">
      <c r="A10" s="51" t="s">
        <v>77</v>
      </c>
      <c r="B10" s="42">
        <v>1.7000000000000001E-2</v>
      </c>
      <c r="C10" s="42">
        <v>8.0000000000000002E-3</v>
      </c>
      <c r="D10" s="42">
        <v>299.57100000000003</v>
      </c>
      <c r="E10" s="42">
        <v>49.776000000000003</v>
      </c>
      <c r="F10" s="42">
        <v>26</v>
      </c>
      <c r="H10" s="44"/>
      <c r="I10" s="8"/>
      <c r="J10" s="8"/>
      <c r="K10" s="8"/>
      <c r="L10" s="8"/>
    </row>
    <row r="11" spans="1:12" ht="15" customHeight="1" x14ac:dyDescent="0.25">
      <c r="A11" s="51" t="s">
        <v>78</v>
      </c>
      <c r="B11" s="42">
        <v>303.16300000000001</v>
      </c>
      <c r="C11" s="42">
        <v>549.17700000000002</v>
      </c>
      <c r="D11" s="42">
        <v>670.08399999999995</v>
      </c>
      <c r="E11" s="42">
        <v>481.71</v>
      </c>
      <c r="F11" s="42">
        <v>526</v>
      </c>
      <c r="H11" s="44"/>
      <c r="I11" s="8"/>
      <c r="J11" s="8"/>
      <c r="K11" s="8"/>
      <c r="L11" s="8"/>
    </row>
    <row r="12" spans="1:12" ht="15" customHeight="1" x14ac:dyDescent="0.25">
      <c r="A12" s="51" t="s">
        <v>79</v>
      </c>
      <c r="B12" s="42">
        <v>7107.9080000000004</v>
      </c>
      <c r="C12" s="42">
        <v>10611.585999999999</v>
      </c>
      <c r="D12" s="42">
        <v>12077.195</v>
      </c>
      <c r="E12" s="42">
        <v>14368.267</v>
      </c>
      <c r="F12" s="42">
        <v>23235</v>
      </c>
      <c r="H12" s="44"/>
      <c r="I12" s="8"/>
      <c r="J12" s="8"/>
      <c r="K12" s="8"/>
      <c r="L12" s="8"/>
    </row>
    <row r="13" spans="1:12" ht="15" customHeight="1" x14ac:dyDescent="0.25">
      <c r="A13" s="49" t="s">
        <v>80</v>
      </c>
      <c r="B13" s="42"/>
      <c r="C13" s="42"/>
      <c r="D13" s="42"/>
      <c r="E13" s="42"/>
      <c r="F13" s="42"/>
      <c r="H13" s="44"/>
      <c r="I13" s="8"/>
      <c r="J13" s="8"/>
      <c r="K13" s="8"/>
      <c r="L13" s="8"/>
    </row>
    <row r="14" spans="1:12" ht="15" customHeight="1" x14ac:dyDescent="0.25">
      <c r="A14" s="51" t="s">
        <v>81</v>
      </c>
      <c r="B14" s="42">
        <v>887.10500000000002</v>
      </c>
      <c r="C14" s="42">
        <v>1403.05</v>
      </c>
      <c r="D14" s="42">
        <v>1640.546</v>
      </c>
      <c r="E14" s="42">
        <v>1626.7239999999999</v>
      </c>
      <c r="F14" s="42">
        <v>1917</v>
      </c>
      <c r="H14" s="44"/>
      <c r="I14" s="8"/>
      <c r="J14" s="8"/>
      <c r="K14" s="8"/>
      <c r="L14" s="8"/>
    </row>
    <row r="15" spans="1:12" ht="15" customHeight="1" x14ac:dyDescent="0.25">
      <c r="A15" s="51" t="s">
        <v>82</v>
      </c>
      <c r="B15" s="42">
        <v>599.68499999999995</v>
      </c>
      <c r="C15" s="42">
        <v>576.08199999999999</v>
      </c>
      <c r="D15" s="42">
        <v>514.77599999999995</v>
      </c>
      <c r="E15" s="42">
        <v>557.71799999999996</v>
      </c>
      <c r="F15" s="42">
        <v>840</v>
      </c>
      <c r="H15" s="44"/>
      <c r="I15" s="8"/>
      <c r="J15" s="8"/>
      <c r="K15" s="8"/>
      <c r="L15" s="8"/>
    </row>
    <row r="16" spans="1:12" ht="15" customHeight="1" x14ac:dyDescent="0.25">
      <c r="A16" s="51" t="s">
        <v>83</v>
      </c>
      <c r="B16" s="42">
        <v>2785.7919999999999</v>
      </c>
      <c r="C16" s="42">
        <v>2807.4160000000002</v>
      </c>
      <c r="D16" s="42">
        <v>2376.6669999999999</v>
      </c>
      <c r="E16" s="42">
        <v>2209.721</v>
      </c>
      <c r="F16" s="42">
        <v>2429</v>
      </c>
      <c r="H16" s="44"/>
      <c r="I16" s="8"/>
      <c r="J16" s="8"/>
      <c r="K16" s="8"/>
      <c r="L16" s="8"/>
    </row>
    <row r="17" spans="1:12" ht="15" customHeight="1" x14ac:dyDescent="0.25">
      <c r="A17" s="51" t="s">
        <v>84</v>
      </c>
      <c r="B17" s="42">
        <v>104.858</v>
      </c>
      <c r="C17" s="42">
        <v>463.99799999999999</v>
      </c>
      <c r="D17" s="42">
        <v>5859.7969999999996</v>
      </c>
      <c r="E17" s="42">
        <v>6580.7809999999999</v>
      </c>
      <c r="F17" s="42">
        <v>8651</v>
      </c>
      <c r="H17" s="44"/>
      <c r="I17" s="8"/>
      <c r="J17" s="8"/>
      <c r="K17" s="8"/>
      <c r="L17" s="8"/>
    </row>
    <row r="18" spans="1:12" ht="15" customHeight="1" x14ac:dyDescent="0.25">
      <c r="A18" s="51" t="s">
        <v>85</v>
      </c>
      <c r="B18" s="42">
        <v>16.178999999999998</v>
      </c>
      <c r="C18" s="42">
        <v>41.764000000000003</v>
      </c>
      <c r="D18" s="42">
        <v>155.63499999999999</v>
      </c>
      <c r="E18" s="42">
        <v>158.46600000000001</v>
      </c>
      <c r="F18" s="42">
        <v>235</v>
      </c>
      <c r="H18" s="44"/>
      <c r="I18" s="8"/>
      <c r="J18" s="8"/>
      <c r="K18" s="8"/>
      <c r="L18" s="8"/>
    </row>
    <row r="19" spans="1:12" ht="15" customHeight="1" x14ac:dyDescent="0.25">
      <c r="A19" s="51" t="s">
        <v>86</v>
      </c>
      <c r="B19" s="42">
        <v>0</v>
      </c>
      <c r="C19" s="42">
        <v>0</v>
      </c>
      <c r="D19" s="42">
        <v>0</v>
      </c>
      <c r="E19" s="42">
        <v>390.15100000000001</v>
      </c>
      <c r="F19" s="42">
        <v>533</v>
      </c>
      <c r="H19" s="44"/>
      <c r="I19" s="8"/>
      <c r="J19" s="8"/>
      <c r="K19" s="8"/>
      <c r="L19" s="8"/>
    </row>
    <row r="20" spans="1:12" ht="15" customHeight="1" x14ac:dyDescent="0.25">
      <c r="A20" s="51" t="s">
        <v>77</v>
      </c>
      <c r="B20" s="42">
        <v>61.271000000000001</v>
      </c>
      <c r="C20" s="42">
        <v>0</v>
      </c>
      <c r="D20" s="42">
        <v>1.5009999999999999</v>
      </c>
      <c r="E20" s="42">
        <v>1.6060000000000001</v>
      </c>
      <c r="F20" s="42">
        <v>1</v>
      </c>
      <c r="H20" s="44"/>
      <c r="I20" s="8"/>
      <c r="J20" s="8"/>
      <c r="K20" s="8"/>
      <c r="L20" s="8"/>
    </row>
    <row r="21" spans="1:12" ht="15" customHeight="1" x14ac:dyDescent="0.25">
      <c r="A21" s="51" t="s">
        <v>87</v>
      </c>
      <c r="B21" s="42">
        <v>163.21799999999999</v>
      </c>
      <c r="C21" s="42">
        <v>158.62200000000001</v>
      </c>
      <c r="D21" s="42">
        <v>198.499</v>
      </c>
      <c r="E21" s="42">
        <v>319.642</v>
      </c>
      <c r="F21" s="42">
        <v>848</v>
      </c>
      <c r="H21" s="44"/>
      <c r="I21" s="8"/>
      <c r="J21" s="8"/>
      <c r="K21" s="8"/>
      <c r="L21" s="8"/>
    </row>
    <row r="22" spans="1:12" ht="15" customHeight="1" x14ac:dyDescent="0.25">
      <c r="A22" s="51" t="s">
        <v>88</v>
      </c>
      <c r="B22" s="42">
        <v>4618.1080000000002</v>
      </c>
      <c r="C22" s="42">
        <v>5450.9319999999998</v>
      </c>
      <c r="D22" s="42">
        <v>10747.421</v>
      </c>
      <c r="E22" s="42">
        <v>11844.808999999999</v>
      </c>
      <c r="F22" s="42">
        <v>15454</v>
      </c>
      <c r="H22" s="44"/>
      <c r="I22" s="8"/>
      <c r="J22" s="8"/>
      <c r="K22" s="8"/>
      <c r="L22" s="8"/>
    </row>
    <row r="23" spans="1:12" ht="15" customHeight="1" x14ac:dyDescent="0.25">
      <c r="A23" s="51" t="s">
        <v>89</v>
      </c>
      <c r="B23" s="42">
        <v>11726.016</v>
      </c>
      <c r="C23" s="42">
        <v>16062.518</v>
      </c>
      <c r="D23" s="42">
        <v>22824.616000000002</v>
      </c>
      <c r="E23" s="42">
        <v>26213.076000000001</v>
      </c>
      <c r="F23" s="42">
        <v>38689</v>
      </c>
      <c r="H23" s="44"/>
      <c r="I23" s="8"/>
      <c r="J23" s="8"/>
      <c r="K23" s="8"/>
      <c r="L23" s="8"/>
    </row>
    <row r="24" spans="1:12" ht="15" customHeight="1" x14ac:dyDescent="0.25">
      <c r="A24" s="49" t="s">
        <v>90</v>
      </c>
      <c r="B24" s="42"/>
      <c r="C24" s="42"/>
      <c r="D24" s="42"/>
      <c r="E24" s="42"/>
      <c r="F24" s="42"/>
      <c r="H24" s="44"/>
      <c r="I24" s="8"/>
      <c r="J24" s="8"/>
      <c r="K24" s="8"/>
      <c r="L24" s="8"/>
    </row>
    <row r="25" spans="1:12" ht="15" customHeight="1" x14ac:dyDescent="0.25">
      <c r="A25" s="51" t="s">
        <v>91</v>
      </c>
      <c r="B25" s="42">
        <v>0</v>
      </c>
      <c r="C25" s="42">
        <v>14.989000000000001</v>
      </c>
      <c r="D25" s="42">
        <v>15.436999999999999</v>
      </c>
      <c r="E25" s="42">
        <v>160.59299999999999</v>
      </c>
      <c r="F25" s="42">
        <v>191</v>
      </c>
      <c r="H25" s="44"/>
      <c r="I25" s="8"/>
      <c r="J25" s="8"/>
      <c r="K25" s="8"/>
      <c r="L25" s="8"/>
    </row>
    <row r="26" spans="1:12" ht="15" customHeight="1" x14ac:dyDescent="0.25">
      <c r="A26" s="51" t="s">
        <v>92</v>
      </c>
      <c r="B26" s="42">
        <v>1216.1389999999999</v>
      </c>
      <c r="C26" s="42">
        <v>2089.5619999999999</v>
      </c>
      <c r="D26" s="42">
        <v>2754.0509999999999</v>
      </c>
      <c r="E26" s="42">
        <v>4127.0469999999996</v>
      </c>
      <c r="F26" s="42">
        <v>4229</v>
      </c>
      <c r="H26" s="44"/>
      <c r="I26" s="8"/>
      <c r="J26" s="8"/>
      <c r="K26" s="8"/>
      <c r="L26" s="8"/>
    </row>
    <row r="27" spans="1:12" ht="15" customHeight="1" x14ac:dyDescent="0.25">
      <c r="A27" s="51" t="s">
        <v>122</v>
      </c>
      <c r="B27" s="42">
        <v>0</v>
      </c>
      <c r="C27" s="42">
        <v>0</v>
      </c>
      <c r="D27" s="42">
        <v>0</v>
      </c>
      <c r="E27" s="42">
        <v>0</v>
      </c>
      <c r="F27" s="42">
        <v>5915</v>
      </c>
      <c r="H27" s="44"/>
      <c r="I27" s="8"/>
      <c r="J27" s="8"/>
      <c r="K27" s="8"/>
      <c r="L27" s="8"/>
    </row>
    <row r="28" spans="1:12" ht="15" customHeight="1" x14ac:dyDescent="0.25">
      <c r="A28" s="51" t="s">
        <v>93</v>
      </c>
      <c r="B28" s="42">
        <v>491.90899999999999</v>
      </c>
      <c r="C28" s="42">
        <v>692.46</v>
      </c>
      <c r="D28" s="42">
        <v>836.73900000000003</v>
      </c>
      <c r="E28" s="42">
        <v>868.74300000000005</v>
      </c>
      <c r="F28" s="42">
        <v>1043</v>
      </c>
      <c r="H28" s="44"/>
      <c r="I28" s="8"/>
      <c r="J28" s="8"/>
      <c r="K28" s="8"/>
      <c r="L28" s="8"/>
    </row>
    <row r="29" spans="1:12" ht="15" customHeight="1" x14ac:dyDescent="0.25">
      <c r="A29" s="51" t="s">
        <v>94</v>
      </c>
      <c r="B29" s="42">
        <v>37.430999999999997</v>
      </c>
      <c r="C29" s="42">
        <v>26.562000000000001</v>
      </c>
      <c r="D29" s="42">
        <v>57.994</v>
      </c>
      <c r="E29" s="42">
        <v>85.908000000000001</v>
      </c>
      <c r="F29" s="42">
        <v>121</v>
      </c>
      <c r="H29" s="44"/>
      <c r="I29" s="8"/>
      <c r="J29" s="8"/>
      <c r="K29" s="8"/>
      <c r="L29" s="8"/>
    </row>
    <row r="30" spans="1:12" ht="15" customHeight="1" x14ac:dyDescent="0.25">
      <c r="A30" s="51" t="s">
        <v>95</v>
      </c>
      <c r="B30" s="42">
        <v>12.766999999999999</v>
      </c>
      <c r="C30" s="42">
        <v>83.573999999999998</v>
      </c>
      <c r="D30" s="42">
        <v>86.427000000000007</v>
      </c>
      <c r="E30" s="42">
        <v>81.536000000000001</v>
      </c>
      <c r="F30" s="42">
        <v>87</v>
      </c>
      <c r="H30" s="44"/>
      <c r="I30" s="8"/>
      <c r="J30" s="8"/>
      <c r="K30" s="8"/>
      <c r="L30" s="8"/>
    </row>
    <row r="31" spans="1:12" ht="15" customHeight="1" x14ac:dyDescent="0.25">
      <c r="A31" s="51" t="s">
        <v>96</v>
      </c>
      <c r="B31" s="42">
        <v>0</v>
      </c>
      <c r="C31" s="42">
        <v>349.322</v>
      </c>
      <c r="D31" s="42">
        <v>150.48599999999999</v>
      </c>
      <c r="E31" s="42">
        <v>499.53899999999999</v>
      </c>
      <c r="F31" s="42">
        <v>2</v>
      </c>
      <c r="H31" s="44"/>
      <c r="I31" s="8"/>
      <c r="J31" s="8"/>
      <c r="K31" s="8"/>
      <c r="L31" s="8"/>
    </row>
    <row r="32" spans="1:12" ht="15" customHeight="1" x14ac:dyDescent="0.25">
      <c r="A32" s="51" t="s">
        <v>97</v>
      </c>
      <c r="B32" s="42">
        <v>56.762999999999998</v>
      </c>
      <c r="C32" s="42">
        <v>0</v>
      </c>
      <c r="D32" s="42">
        <v>0</v>
      </c>
      <c r="E32" s="42">
        <v>749.43299999999999</v>
      </c>
      <c r="F32" s="42">
        <v>999</v>
      </c>
      <c r="H32" s="44"/>
      <c r="I32" s="8"/>
      <c r="J32" s="8"/>
      <c r="K32" s="8"/>
      <c r="L32" s="8"/>
    </row>
    <row r="33" spans="1:12" ht="15" customHeight="1" x14ac:dyDescent="0.25">
      <c r="A33" s="51" t="s">
        <v>98</v>
      </c>
      <c r="B33" s="42">
        <v>6.6000000000000003E-2</v>
      </c>
      <c r="C33" s="42">
        <v>1.351</v>
      </c>
      <c r="D33" s="42">
        <v>121.32899999999999</v>
      </c>
      <c r="E33" s="42">
        <v>66.064999999999998</v>
      </c>
      <c r="F33" s="42">
        <v>24</v>
      </c>
      <c r="H33" s="44"/>
      <c r="I33" s="8"/>
      <c r="J33" s="8"/>
      <c r="K33" s="8"/>
      <c r="L33" s="8"/>
    </row>
    <row r="34" spans="1:12" ht="15" customHeight="1" x14ac:dyDescent="0.25">
      <c r="A34" s="51" t="s">
        <v>99</v>
      </c>
      <c r="B34" s="42">
        <v>7.4180000000000001</v>
      </c>
      <c r="C34" s="42">
        <v>9.2420000000000009</v>
      </c>
      <c r="D34" s="42">
        <v>7.1150000000000002</v>
      </c>
      <c r="E34" s="42">
        <v>1.212</v>
      </c>
      <c r="F34" s="42">
        <v>0</v>
      </c>
      <c r="H34" s="44"/>
      <c r="I34" s="8"/>
      <c r="J34" s="8"/>
      <c r="K34" s="8"/>
      <c r="L34" s="8"/>
    </row>
    <row r="35" spans="1:12" ht="15" customHeight="1" x14ac:dyDescent="0.25">
      <c r="A35" s="51" t="s">
        <v>100</v>
      </c>
      <c r="B35" s="42">
        <v>1822.4929999999999</v>
      </c>
      <c r="C35" s="42">
        <v>3267.0619999999999</v>
      </c>
      <c r="D35" s="42">
        <v>4029.578</v>
      </c>
      <c r="E35" s="42">
        <v>6640.076</v>
      </c>
      <c r="F35" s="42">
        <v>12611</v>
      </c>
      <c r="H35" s="44"/>
      <c r="I35" s="8"/>
      <c r="J35" s="8"/>
      <c r="K35" s="8"/>
      <c r="L35" s="8"/>
    </row>
    <row r="36" spans="1:12" ht="15" customHeight="1" x14ac:dyDescent="0.25">
      <c r="A36" s="49" t="s">
        <v>101</v>
      </c>
      <c r="B36" s="42"/>
      <c r="C36" s="42"/>
      <c r="D36" s="42"/>
      <c r="E36" s="42"/>
      <c r="F36" s="42"/>
      <c r="H36" s="8"/>
      <c r="I36" s="8"/>
      <c r="J36" s="8"/>
      <c r="K36" s="8"/>
      <c r="L36" s="8"/>
    </row>
    <row r="37" spans="1:12" ht="15" customHeight="1" x14ac:dyDescent="0.25">
      <c r="A37" s="51" t="s">
        <v>95</v>
      </c>
      <c r="B37" s="42">
        <v>62.192</v>
      </c>
      <c r="C37" s="42">
        <v>6.3869999999999996</v>
      </c>
      <c r="D37" s="42">
        <v>2.6880000000000002</v>
      </c>
      <c r="E37" s="42">
        <v>4.008</v>
      </c>
      <c r="F37" s="42">
        <v>11</v>
      </c>
      <c r="H37" s="8"/>
      <c r="I37" s="8"/>
      <c r="J37" s="8"/>
      <c r="K37" s="8"/>
      <c r="L37" s="8"/>
    </row>
    <row r="38" spans="1:12" ht="15" customHeight="1" x14ac:dyDescent="0.25">
      <c r="A38" s="51" t="s">
        <v>102</v>
      </c>
      <c r="B38" s="42">
        <v>348.93700000000001</v>
      </c>
      <c r="C38" s="42">
        <v>299.77800000000002</v>
      </c>
      <c r="D38" s="42">
        <v>500.12</v>
      </c>
      <c r="E38" s="42">
        <v>982.58799999999997</v>
      </c>
      <c r="F38" s="42">
        <v>1030</v>
      </c>
      <c r="H38" s="8"/>
      <c r="I38" s="8"/>
      <c r="J38" s="8"/>
      <c r="K38" s="8"/>
      <c r="L38" s="8"/>
    </row>
    <row r="39" spans="1:12" ht="15" customHeight="1" x14ac:dyDescent="0.25">
      <c r="A39" s="51" t="s">
        <v>103</v>
      </c>
      <c r="B39" s="42">
        <v>2497.1489999999999</v>
      </c>
      <c r="C39" s="42">
        <v>3488.8670000000002</v>
      </c>
      <c r="D39" s="42">
        <v>4739.59</v>
      </c>
      <c r="E39" s="42">
        <v>3982.2089999999998</v>
      </c>
      <c r="F39" s="42">
        <v>4474</v>
      </c>
      <c r="H39" s="8"/>
      <c r="I39" s="8"/>
      <c r="J39" s="8"/>
      <c r="K39" s="8"/>
      <c r="L39" s="8"/>
    </row>
    <row r="40" spans="1:12" ht="15" customHeight="1" x14ac:dyDescent="0.25">
      <c r="A40" s="51" t="s">
        <v>104</v>
      </c>
      <c r="B40" s="42">
        <v>198.27</v>
      </c>
      <c r="C40" s="42">
        <v>184.35</v>
      </c>
      <c r="D40" s="42">
        <v>531.245</v>
      </c>
      <c r="E40" s="42">
        <v>516.95699999999999</v>
      </c>
      <c r="F40" s="42">
        <v>519</v>
      </c>
      <c r="H40" s="8"/>
      <c r="I40" s="8"/>
      <c r="J40" s="8"/>
      <c r="K40" s="8"/>
      <c r="L40" s="8"/>
    </row>
    <row r="41" spans="1:12" ht="15" customHeight="1" x14ac:dyDescent="0.25">
      <c r="A41" s="66" t="s">
        <v>98</v>
      </c>
      <c r="B41" s="42">
        <v>61.652999999999999</v>
      </c>
      <c r="C41" s="42">
        <v>1E-3</v>
      </c>
      <c r="D41" s="42">
        <v>0</v>
      </c>
      <c r="E41" s="42">
        <v>0</v>
      </c>
      <c r="F41" s="42">
        <v>0</v>
      </c>
      <c r="H41" s="8"/>
      <c r="I41" s="8"/>
      <c r="J41" s="8"/>
      <c r="K41" s="8"/>
      <c r="L41" s="8"/>
    </row>
    <row r="42" spans="1:12" ht="15" customHeight="1" x14ac:dyDescent="0.25">
      <c r="A42" s="51" t="s">
        <v>99</v>
      </c>
      <c r="B42" s="42">
        <v>6.7729999999999997</v>
      </c>
      <c r="C42" s="42">
        <v>8.0709999999999997</v>
      </c>
      <c r="D42" s="42">
        <v>0</v>
      </c>
      <c r="E42" s="42">
        <v>0.05</v>
      </c>
      <c r="F42" s="42">
        <v>0</v>
      </c>
      <c r="H42" s="8"/>
      <c r="I42" s="8"/>
      <c r="J42" s="8"/>
      <c r="K42" s="8"/>
      <c r="L42" s="8"/>
    </row>
    <row r="43" spans="1:12" ht="15" customHeight="1" x14ac:dyDescent="0.25">
      <c r="A43" s="51" t="s">
        <v>105</v>
      </c>
      <c r="B43" s="42">
        <v>11.129</v>
      </c>
      <c r="C43" s="42">
        <v>23.295999999999999</v>
      </c>
      <c r="D43" s="42">
        <v>1.302</v>
      </c>
      <c r="E43" s="42">
        <v>9.3550000000000004</v>
      </c>
      <c r="F43" s="42">
        <v>6</v>
      </c>
      <c r="H43" s="8"/>
      <c r="I43" s="8"/>
      <c r="J43" s="8"/>
      <c r="K43" s="8"/>
      <c r="L43" s="8"/>
    </row>
    <row r="44" spans="1:12" ht="15" customHeight="1" x14ac:dyDescent="0.25">
      <c r="A44" s="51" t="s">
        <v>106</v>
      </c>
      <c r="B44" s="42">
        <v>3186.1030000000001</v>
      </c>
      <c r="C44" s="42">
        <v>4010.75</v>
      </c>
      <c r="D44" s="42">
        <v>19.428999999999998</v>
      </c>
      <c r="E44" s="42">
        <v>5495.1670000000004</v>
      </c>
      <c r="F44" s="42">
        <v>6040</v>
      </c>
      <c r="H44" s="8"/>
      <c r="I44" s="8"/>
      <c r="J44" s="8"/>
      <c r="K44" s="8"/>
      <c r="L44" s="8"/>
    </row>
    <row r="45" spans="1:12" ht="15" customHeight="1" x14ac:dyDescent="0.25">
      <c r="A45" s="51" t="s">
        <v>107</v>
      </c>
      <c r="B45" s="42">
        <v>5008.5959999999995</v>
      </c>
      <c r="C45" s="42">
        <v>7277.8119999999999</v>
      </c>
      <c r="D45" s="42">
        <v>5794.3739999999998</v>
      </c>
      <c r="E45" s="42">
        <v>12135.243</v>
      </c>
      <c r="F45" s="42">
        <v>18651</v>
      </c>
      <c r="H45" s="8"/>
      <c r="I45" s="8"/>
      <c r="J45" s="8"/>
      <c r="K45" s="8"/>
      <c r="L45" s="8"/>
    </row>
    <row r="46" spans="1:12" ht="15" customHeight="1" x14ac:dyDescent="0.25">
      <c r="A46" s="51" t="s">
        <v>108</v>
      </c>
      <c r="B46" s="42"/>
      <c r="C46" s="42"/>
      <c r="D46" s="42">
        <v>9823.9519999999993</v>
      </c>
      <c r="E46" s="42"/>
      <c r="F46" s="42">
        <v>0</v>
      </c>
      <c r="H46" s="8"/>
      <c r="I46" s="8"/>
      <c r="J46" s="8"/>
      <c r="K46" s="8"/>
      <c r="L46" s="8"/>
    </row>
    <row r="47" spans="1:12" ht="15" customHeight="1" x14ac:dyDescent="0.25">
      <c r="A47" s="51" t="s">
        <v>109</v>
      </c>
      <c r="B47" s="42">
        <v>0</v>
      </c>
      <c r="C47" s="42">
        <v>305.33800000000002</v>
      </c>
      <c r="D47" s="42">
        <v>609.447</v>
      </c>
      <c r="E47" s="42">
        <v>791.00900000000001</v>
      </c>
      <c r="F47" s="42">
        <v>1694</v>
      </c>
      <c r="H47" s="8"/>
      <c r="I47" s="8"/>
      <c r="J47" s="8"/>
      <c r="K47" s="8"/>
      <c r="L47" s="8"/>
    </row>
    <row r="48" spans="1:12" ht="15" customHeight="1" x14ac:dyDescent="0.25">
      <c r="A48" s="49" t="s">
        <v>110</v>
      </c>
      <c r="B48" s="42"/>
      <c r="C48" s="42"/>
      <c r="D48" s="42"/>
      <c r="E48" s="42"/>
      <c r="F48" s="42"/>
      <c r="H48" s="8"/>
      <c r="I48" s="8"/>
      <c r="J48" s="8"/>
      <c r="K48" s="8"/>
      <c r="L48" s="8"/>
    </row>
    <row r="49" spans="1:12" ht="15" customHeight="1" x14ac:dyDescent="0.25">
      <c r="A49" s="51" t="s">
        <v>111</v>
      </c>
      <c r="B49" s="42">
        <v>504.88400000000001</v>
      </c>
      <c r="C49" s="42">
        <v>585.68200000000002</v>
      </c>
      <c r="D49" s="42">
        <v>988.35199999999998</v>
      </c>
      <c r="E49" s="42">
        <v>1198.731</v>
      </c>
      <c r="F49" s="42">
        <v>1858</v>
      </c>
      <c r="H49" s="8"/>
      <c r="I49" s="8"/>
      <c r="J49" s="8"/>
      <c r="K49" s="8"/>
      <c r="L49" s="8"/>
    </row>
    <row r="50" spans="1:12" ht="15" customHeight="1" x14ac:dyDescent="0.25">
      <c r="A50" s="51" t="s">
        <v>112</v>
      </c>
      <c r="B50" s="42">
        <v>5703.1869999999999</v>
      </c>
      <c r="C50" s="42">
        <v>7681.3609999999999</v>
      </c>
      <c r="D50" s="42">
        <v>11525.418</v>
      </c>
      <c r="E50" s="42">
        <v>12348.222</v>
      </c>
      <c r="F50" s="42">
        <v>15728</v>
      </c>
      <c r="H50" s="8"/>
      <c r="I50" s="8"/>
      <c r="J50" s="8"/>
      <c r="K50" s="8"/>
      <c r="L50" s="8"/>
    </row>
    <row r="51" spans="1:12" ht="15" customHeight="1" x14ac:dyDescent="0.25">
      <c r="A51" s="51" t="s">
        <v>113</v>
      </c>
      <c r="B51" s="42">
        <v>139.27000000000001</v>
      </c>
      <c r="C51" s="42">
        <v>37.378999999999998</v>
      </c>
      <c r="D51" s="42">
        <v>-124.434</v>
      </c>
      <c r="E51" s="42">
        <v>-256.80099999999999</v>
      </c>
      <c r="F51" s="42">
        <v>143</v>
      </c>
      <c r="H51" s="8"/>
      <c r="I51" s="8"/>
      <c r="J51" s="8"/>
      <c r="K51" s="8"/>
      <c r="L51" s="8"/>
    </row>
    <row r="52" spans="1:12" ht="15" customHeight="1" x14ac:dyDescent="0.25">
      <c r="A52" s="51" t="s">
        <v>114</v>
      </c>
      <c r="B52" s="42">
        <v>6347.3429999999998</v>
      </c>
      <c r="C52" s="42">
        <v>8304.4240000000009</v>
      </c>
      <c r="D52" s="42">
        <v>12389.338</v>
      </c>
      <c r="E52" s="42">
        <v>13290.154</v>
      </c>
      <c r="F52" s="42">
        <v>17729</v>
      </c>
      <c r="H52" s="8"/>
      <c r="I52" s="8"/>
      <c r="J52" s="8"/>
      <c r="K52" s="8"/>
      <c r="L52" s="8"/>
    </row>
    <row r="53" spans="1:12" ht="15" customHeight="1" x14ac:dyDescent="0.25">
      <c r="A53" s="51" t="s">
        <v>115</v>
      </c>
      <c r="B53" s="42">
        <v>370.077</v>
      </c>
      <c r="C53" s="42">
        <v>174.94399999999999</v>
      </c>
      <c r="D53" s="42">
        <v>1.879</v>
      </c>
      <c r="E53" s="42">
        <v>-3.33</v>
      </c>
      <c r="F53" s="42">
        <v>615</v>
      </c>
      <c r="H53" s="8"/>
      <c r="I53" s="8"/>
      <c r="J53" s="8"/>
      <c r="K53" s="8"/>
      <c r="L53" s="8"/>
    </row>
    <row r="54" spans="1:12" ht="15" customHeight="1" x14ac:dyDescent="0.25">
      <c r="A54" s="51" t="s">
        <v>116</v>
      </c>
      <c r="B54" s="42">
        <v>6717.42</v>
      </c>
      <c r="C54" s="42">
        <v>8479.3680000000004</v>
      </c>
      <c r="D54" s="42">
        <v>12391.217000000001</v>
      </c>
      <c r="E54" s="42">
        <v>13286.824000000001</v>
      </c>
      <c r="F54" s="42">
        <v>18344</v>
      </c>
      <c r="H54" s="8"/>
      <c r="I54" s="8"/>
      <c r="J54" s="8"/>
      <c r="K54" s="8"/>
      <c r="L54" s="8"/>
    </row>
    <row r="55" spans="1:12" ht="15" customHeight="1" x14ac:dyDescent="0.25">
      <c r="A55" s="51" t="s">
        <v>117</v>
      </c>
      <c r="B55" s="42">
        <v>11726.016</v>
      </c>
      <c r="C55" s="42">
        <v>16062.518</v>
      </c>
      <c r="D55" s="42">
        <v>22824.616000000002</v>
      </c>
      <c r="E55" s="42">
        <v>26213.076000000001</v>
      </c>
      <c r="F55" s="42">
        <v>38689</v>
      </c>
      <c r="H55" s="8"/>
      <c r="I55" s="8"/>
      <c r="J55" s="8"/>
      <c r="K55" s="8"/>
      <c r="L55" s="8"/>
    </row>
    <row r="56" spans="1:12" ht="15" customHeight="1" x14ac:dyDescent="0.25">
      <c r="A56" s="51" t="s">
        <v>67</v>
      </c>
      <c r="B56" s="42"/>
      <c r="C56" s="42"/>
      <c r="D56" s="42"/>
      <c r="E56" s="67"/>
      <c r="F56" s="42"/>
    </row>
    <row r="57" spans="1:12" ht="15" customHeight="1" x14ac:dyDescent="0.25">
      <c r="A57" s="49" t="s">
        <v>110</v>
      </c>
      <c r="B57" s="68"/>
      <c r="C57" s="42"/>
      <c r="D57" s="42"/>
      <c r="E57" s="67"/>
      <c r="F57" s="67"/>
    </row>
    <row r="58" spans="1:12" ht="15" customHeight="1" x14ac:dyDescent="0.25">
      <c r="A58" s="51" t="s">
        <v>118</v>
      </c>
      <c r="B58" s="69"/>
      <c r="C58" s="69"/>
      <c r="D58" s="70">
        <v>2</v>
      </c>
      <c r="E58" s="71">
        <v>2</v>
      </c>
      <c r="F58" s="71">
        <v>0</v>
      </c>
    </row>
    <row r="59" spans="1:12" ht="15" customHeight="1" x14ac:dyDescent="0.25">
      <c r="A59" s="51" t="s">
        <v>119</v>
      </c>
      <c r="B59" s="69"/>
      <c r="C59" s="69"/>
      <c r="D59" s="67"/>
      <c r="E59" s="67"/>
      <c r="F59" s="67"/>
    </row>
    <row r="60" spans="1:12" ht="15" customHeight="1" x14ac:dyDescent="0.25">
      <c r="A60" s="49" t="s">
        <v>110</v>
      </c>
      <c r="B60" s="68"/>
      <c r="C60" s="68"/>
      <c r="D60" s="67"/>
      <c r="E60" s="67"/>
      <c r="F60" s="67"/>
    </row>
    <row r="61" spans="1:12" ht="15" customHeight="1" x14ac:dyDescent="0.25">
      <c r="A61" s="51" t="s">
        <v>118</v>
      </c>
      <c r="B61" s="69"/>
      <c r="C61" s="69"/>
      <c r="D61" s="70">
        <v>0</v>
      </c>
      <c r="E61" s="71">
        <v>0</v>
      </c>
      <c r="F61" s="71">
        <v>0</v>
      </c>
    </row>
    <row r="62" spans="1:12" ht="15" customHeight="1" x14ac:dyDescent="0.25">
      <c r="A62" s="57" t="s">
        <v>215</v>
      </c>
      <c r="B62" s="57"/>
      <c r="C62" s="57"/>
      <c r="D62" s="57"/>
      <c r="E62" s="57"/>
      <c r="F62" s="57"/>
      <c r="G62" s="7"/>
      <c r="H62" s="7"/>
      <c r="I62" s="7"/>
      <c r="J62" s="7"/>
      <c r="K62" s="7"/>
    </row>
  </sheetData>
  <mergeCells count="1">
    <mergeCell ref="A62:F6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zoomScale="93" workbookViewId="0">
      <selection activeCell="J2" sqref="J2"/>
    </sheetView>
  </sheetViews>
  <sheetFormatPr defaultColWidth="11.42578125" defaultRowHeight="15.75" x14ac:dyDescent="0.25"/>
  <cols>
    <col min="1" max="1" width="55.42578125" style="45" bestFit="1" customWidth="1"/>
    <col min="2" max="2" width="13.140625" style="2" bestFit="1" customWidth="1"/>
    <col min="3" max="5" width="13.5703125" style="2" bestFit="1" customWidth="1"/>
    <col min="6" max="6" width="14" style="2" bestFit="1" customWidth="1"/>
    <col min="7" max="7" width="11.42578125" style="2"/>
    <col min="8" max="9" width="11.42578125" style="2" bestFit="1" customWidth="1"/>
    <col min="10" max="16384" width="11.42578125" style="2"/>
  </cols>
  <sheetData>
    <row r="1" spans="1:12" x14ac:dyDescent="0.25">
      <c r="A1" s="55" t="s">
        <v>206</v>
      </c>
      <c r="B1" s="73"/>
      <c r="C1" s="74"/>
      <c r="D1" s="74"/>
      <c r="E1" s="74"/>
      <c r="F1" s="75"/>
    </row>
    <row r="2" spans="1:12" ht="31.5" x14ac:dyDescent="0.25">
      <c r="A2" s="56"/>
      <c r="B2" s="15" t="s">
        <v>199</v>
      </c>
      <c r="C2" s="15" t="s">
        <v>120</v>
      </c>
      <c r="D2" s="15" t="s">
        <v>196</v>
      </c>
      <c r="E2" s="15" t="s">
        <v>197</v>
      </c>
      <c r="F2" s="15" t="s">
        <v>198</v>
      </c>
    </row>
    <row r="3" spans="1:12" x14ac:dyDescent="0.25">
      <c r="A3" s="49" t="s">
        <v>123</v>
      </c>
      <c r="B3" s="72"/>
      <c r="C3" s="48"/>
      <c r="D3" s="50"/>
      <c r="E3" s="50"/>
      <c r="F3" s="32"/>
    </row>
    <row r="4" spans="1:12" x14ac:dyDescent="0.25">
      <c r="A4" s="51" t="s">
        <v>2</v>
      </c>
      <c r="B4" s="42">
        <v>1710.703</v>
      </c>
      <c r="C4" s="42">
        <v>1973.2750000000001</v>
      </c>
      <c r="D4" s="42">
        <v>5006.6760000000004</v>
      </c>
      <c r="E4" s="42">
        <v>1670.115</v>
      </c>
      <c r="F4" s="42">
        <v>2810</v>
      </c>
      <c r="H4" s="20"/>
      <c r="I4" s="20"/>
      <c r="J4" s="20"/>
      <c r="K4" s="20"/>
      <c r="L4" s="20"/>
    </row>
    <row r="5" spans="1:12" ht="31.5" x14ac:dyDescent="0.25">
      <c r="A5" s="49" t="s">
        <v>124</v>
      </c>
      <c r="B5" s="42"/>
      <c r="C5" s="42"/>
      <c r="D5" s="42"/>
      <c r="E5" s="42"/>
      <c r="F5" s="42"/>
      <c r="H5" s="20"/>
      <c r="I5" s="20"/>
      <c r="J5" s="20"/>
      <c r="K5" s="20"/>
      <c r="L5" s="20"/>
    </row>
    <row r="6" spans="1:12" x14ac:dyDescent="0.25">
      <c r="A6" s="51" t="s">
        <v>125</v>
      </c>
      <c r="B6" s="42">
        <v>281.173</v>
      </c>
      <c r="C6" s="42">
        <v>358.42899999999997</v>
      </c>
      <c r="D6" s="42">
        <v>445.56099999999998</v>
      </c>
      <c r="E6" s="42">
        <v>497.108</v>
      </c>
      <c r="F6" s="42">
        <v>585</v>
      </c>
      <c r="H6" s="20"/>
      <c r="I6" s="20"/>
      <c r="J6" s="20"/>
      <c r="K6" s="20"/>
      <c r="L6" s="20"/>
    </row>
    <row r="7" spans="1:12" x14ac:dyDescent="0.25">
      <c r="A7" s="51" t="s">
        <v>126</v>
      </c>
      <c r="B7" s="42">
        <v>-2.6509999999999998</v>
      </c>
      <c r="C7" s="42">
        <v>-3.9319999999999999</v>
      </c>
      <c r="D7" s="42">
        <v>-3.7410000000000001</v>
      </c>
      <c r="E7" s="42">
        <v>-12.047000000000001</v>
      </c>
      <c r="F7" s="42">
        <v>-5</v>
      </c>
      <c r="H7" s="20"/>
      <c r="I7" s="20"/>
      <c r="J7" s="20"/>
      <c r="K7" s="20"/>
      <c r="L7" s="20"/>
    </row>
    <row r="8" spans="1:12" x14ac:dyDescent="0.25">
      <c r="A8" s="51" t="s">
        <v>127</v>
      </c>
      <c r="B8" s="42">
        <v>156.904</v>
      </c>
      <c r="C8" s="42">
        <v>281.78899999999999</v>
      </c>
      <c r="D8" s="42">
        <v>459.20800000000003</v>
      </c>
      <c r="E8" s="42">
        <v>702.31</v>
      </c>
      <c r="F8" s="42">
        <v>1221</v>
      </c>
      <c r="H8" s="20"/>
      <c r="I8" s="20"/>
      <c r="J8" s="20"/>
      <c r="K8" s="20"/>
      <c r="L8" s="20"/>
    </row>
    <row r="9" spans="1:12" x14ac:dyDescent="0.25">
      <c r="A9" s="51" t="s">
        <v>128</v>
      </c>
      <c r="B9" s="42">
        <v>54.616999999999997</v>
      </c>
      <c r="C9" s="42">
        <v>-111.764</v>
      </c>
      <c r="D9" s="42">
        <v>348.99799999999999</v>
      </c>
      <c r="E9" s="42">
        <v>-1.9530000000000001</v>
      </c>
      <c r="F9" s="42">
        <v>-116</v>
      </c>
      <c r="H9" s="20"/>
      <c r="I9" s="20"/>
      <c r="J9" s="20"/>
      <c r="K9" s="20"/>
      <c r="L9" s="20"/>
    </row>
    <row r="10" spans="1:12" x14ac:dyDescent="0.25">
      <c r="A10" s="51" t="s">
        <v>129</v>
      </c>
      <c r="B10" s="42">
        <v>85.027000000000001</v>
      </c>
      <c r="C10" s="42">
        <v>155.166</v>
      </c>
      <c r="D10" s="42">
        <v>214.13399999999999</v>
      </c>
      <c r="E10" s="42">
        <v>253.49100000000001</v>
      </c>
      <c r="F10" s="42">
        <v>499</v>
      </c>
      <c r="H10" s="20"/>
      <c r="I10" s="20"/>
      <c r="J10" s="20"/>
      <c r="K10" s="20"/>
      <c r="L10" s="20"/>
    </row>
    <row r="11" spans="1:12" x14ac:dyDescent="0.25">
      <c r="A11" s="51" t="s">
        <v>130</v>
      </c>
      <c r="B11" s="42">
        <v>6.4649999999999999</v>
      </c>
      <c r="C11" s="42">
        <v>12.486000000000001</v>
      </c>
      <c r="D11" s="42">
        <v>38.110999999999997</v>
      </c>
      <c r="E11" s="42">
        <v>38.680999999999997</v>
      </c>
      <c r="F11" s="42">
        <v>90</v>
      </c>
      <c r="H11" s="20"/>
      <c r="I11" s="20"/>
      <c r="J11" s="20"/>
      <c r="K11" s="20"/>
      <c r="L11" s="20"/>
    </row>
    <row r="12" spans="1:12" x14ac:dyDescent="0.25">
      <c r="A12" s="51" t="s">
        <v>131</v>
      </c>
      <c r="B12" s="42">
        <v>-181.71600000000001</v>
      </c>
      <c r="C12" s="42">
        <v>-310.93</v>
      </c>
      <c r="D12" s="42">
        <v>-418.23200000000003</v>
      </c>
      <c r="E12" s="42">
        <v>-715.97400000000005</v>
      </c>
      <c r="F12" s="42">
        <v>-499</v>
      </c>
      <c r="H12" s="20"/>
      <c r="I12" s="20"/>
      <c r="J12" s="20"/>
      <c r="K12" s="20"/>
      <c r="L12" s="20"/>
    </row>
    <row r="13" spans="1:12" x14ac:dyDescent="0.25">
      <c r="A13" s="51" t="s">
        <v>132</v>
      </c>
      <c r="B13" s="42">
        <v>0</v>
      </c>
      <c r="C13" s="42">
        <v>-12.125</v>
      </c>
      <c r="D13" s="42">
        <v>0</v>
      </c>
      <c r="E13" s="42">
        <v>0</v>
      </c>
      <c r="F13" s="42">
        <v>362</v>
      </c>
      <c r="H13" s="20"/>
      <c r="I13" s="20"/>
      <c r="J13" s="20"/>
      <c r="K13" s="20"/>
      <c r="L13" s="20"/>
    </row>
    <row r="14" spans="1:12" x14ac:dyDescent="0.25">
      <c r="A14" s="51" t="s">
        <v>133</v>
      </c>
      <c r="B14" s="42">
        <v>3.9969999999999999</v>
      </c>
      <c r="C14" s="42">
        <v>15.319000000000001</v>
      </c>
      <c r="D14" s="42">
        <v>18.058</v>
      </c>
      <c r="E14" s="42">
        <v>60.694000000000003</v>
      </c>
      <c r="F14" s="42">
        <v>10</v>
      </c>
      <c r="H14" s="20"/>
      <c r="I14" s="20"/>
      <c r="J14" s="20"/>
      <c r="K14" s="20"/>
      <c r="L14" s="20"/>
    </row>
    <row r="15" spans="1:12" x14ac:dyDescent="0.25">
      <c r="A15" s="51" t="s">
        <v>134</v>
      </c>
      <c r="B15" s="42">
        <v>0.95899999999999996</v>
      </c>
      <c r="C15" s="42">
        <v>4.3440000000000003</v>
      </c>
      <c r="D15" s="42">
        <v>-0.59699999999999998</v>
      </c>
      <c r="E15" s="42">
        <v>147.73500000000001</v>
      </c>
      <c r="F15" s="42">
        <v>-853</v>
      </c>
      <c r="H15" s="20"/>
      <c r="I15" s="20"/>
      <c r="J15" s="20"/>
      <c r="K15" s="20"/>
      <c r="L15" s="20"/>
    </row>
    <row r="16" spans="1:12" x14ac:dyDescent="0.25">
      <c r="A16" s="51" t="s">
        <v>135</v>
      </c>
      <c r="B16" s="42">
        <v>0</v>
      </c>
      <c r="C16" s="42">
        <v>0</v>
      </c>
      <c r="D16" s="42">
        <v>-3772.2</v>
      </c>
      <c r="E16" s="42">
        <v>-179.55</v>
      </c>
      <c r="F16" s="42">
        <v>-117</v>
      </c>
      <c r="H16" s="20"/>
      <c r="I16" s="20"/>
      <c r="J16" s="20"/>
      <c r="K16" s="20"/>
      <c r="L16" s="20"/>
    </row>
    <row r="17" spans="1:12" x14ac:dyDescent="0.25">
      <c r="A17" s="51" t="s">
        <v>136</v>
      </c>
      <c r="B17" s="42">
        <v>3.1709999999999998</v>
      </c>
      <c r="C17" s="42">
        <v>5.2279999999999998</v>
      </c>
      <c r="D17" s="42">
        <v>8.1750000000000007</v>
      </c>
      <c r="E17" s="42">
        <v>-66.739000000000004</v>
      </c>
      <c r="F17" s="42">
        <v>56</v>
      </c>
      <c r="H17" s="20"/>
      <c r="I17" s="20"/>
      <c r="J17" s="20"/>
      <c r="K17" s="20"/>
      <c r="L17" s="20"/>
    </row>
    <row r="18" spans="1:12" ht="31.5" x14ac:dyDescent="0.25">
      <c r="A18" s="49" t="s">
        <v>137</v>
      </c>
      <c r="B18" s="42"/>
      <c r="C18" s="42"/>
      <c r="D18" s="42"/>
      <c r="E18" s="42"/>
      <c r="F18" s="42"/>
    </row>
    <row r="19" spans="1:12" x14ac:dyDescent="0.25">
      <c r="A19" s="51" t="s">
        <v>73</v>
      </c>
      <c r="B19" s="42">
        <v>-25.015000000000001</v>
      </c>
      <c r="C19" s="42">
        <v>-8.2319999999999993</v>
      </c>
      <c r="D19" s="42">
        <v>-240.078</v>
      </c>
      <c r="E19" s="42">
        <v>-31.905999999999999</v>
      </c>
      <c r="F19" s="42">
        <v>8</v>
      </c>
      <c r="H19" s="20"/>
      <c r="I19" s="20"/>
      <c r="J19" s="20"/>
      <c r="K19" s="20"/>
      <c r="L19" s="20"/>
    </row>
    <row r="20" spans="1:12" x14ac:dyDescent="0.25">
      <c r="A20" s="51" t="s">
        <v>138</v>
      </c>
      <c r="B20" s="42">
        <v>-127.821</v>
      </c>
      <c r="C20" s="42">
        <v>-235.64500000000001</v>
      </c>
      <c r="D20" s="42">
        <v>-134.083</v>
      </c>
      <c r="E20" s="42">
        <v>-34.308</v>
      </c>
      <c r="F20" s="42">
        <v>-111</v>
      </c>
      <c r="H20" s="20"/>
      <c r="I20" s="20"/>
      <c r="J20" s="20"/>
      <c r="K20" s="20"/>
      <c r="L20" s="20"/>
    </row>
    <row r="21" spans="1:12" x14ac:dyDescent="0.25">
      <c r="A21" s="51" t="s">
        <v>77</v>
      </c>
      <c r="B21" s="42">
        <v>-215.29400000000001</v>
      </c>
      <c r="C21" s="42">
        <v>-262.505</v>
      </c>
      <c r="D21" s="42">
        <v>-321.94499999999999</v>
      </c>
      <c r="E21" s="42">
        <v>34.006</v>
      </c>
      <c r="F21" s="42">
        <v>27</v>
      </c>
      <c r="H21" s="20"/>
      <c r="I21" s="20"/>
      <c r="J21" s="20"/>
      <c r="K21" s="20"/>
      <c r="L21" s="20"/>
    </row>
    <row r="22" spans="1:12" x14ac:dyDescent="0.25">
      <c r="A22" s="51" t="s">
        <v>139</v>
      </c>
      <c r="B22" s="42">
        <v>-8.9999999999999993E-3</v>
      </c>
      <c r="C22" s="42">
        <v>59.79</v>
      </c>
      <c r="D22" s="42">
        <v>-122.878</v>
      </c>
      <c r="E22" s="42">
        <v>229.517</v>
      </c>
      <c r="F22" s="42">
        <v>195</v>
      </c>
      <c r="H22" s="20"/>
      <c r="I22" s="20"/>
      <c r="J22" s="20"/>
      <c r="K22" s="20"/>
      <c r="L22" s="20"/>
    </row>
    <row r="23" spans="1:12" x14ac:dyDescent="0.25">
      <c r="A23" s="51" t="s">
        <v>93</v>
      </c>
      <c r="B23" s="42">
        <v>143.155</v>
      </c>
      <c r="C23" s="42">
        <v>211.74700000000001</v>
      </c>
      <c r="D23" s="42">
        <v>226.71199999999999</v>
      </c>
      <c r="E23" s="42">
        <v>93.106999999999999</v>
      </c>
      <c r="F23" s="42">
        <v>117</v>
      </c>
      <c r="H23" s="20"/>
      <c r="I23" s="20"/>
      <c r="J23" s="20"/>
      <c r="K23" s="20"/>
      <c r="L23" s="20"/>
    </row>
    <row r="24" spans="1:12" x14ac:dyDescent="0.25">
      <c r="A24" s="51" t="s">
        <v>92</v>
      </c>
      <c r="B24" s="42">
        <v>331.29500000000002</v>
      </c>
      <c r="C24" s="42">
        <v>810.50900000000001</v>
      </c>
      <c r="D24" s="42">
        <v>1108.299</v>
      </c>
      <c r="E24" s="42">
        <v>534.50900000000001</v>
      </c>
      <c r="F24" s="42">
        <v>784</v>
      </c>
      <c r="H24" s="20"/>
      <c r="I24" s="20"/>
      <c r="J24" s="20"/>
      <c r="K24" s="20"/>
      <c r="L24" s="20"/>
    </row>
    <row r="25" spans="1:12" x14ac:dyDescent="0.25">
      <c r="A25" s="51" t="s">
        <v>94</v>
      </c>
      <c r="B25" s="42">
        <v>20.21</v>
      </c>
      <c r="C25" s="42">
        <v>-9.9589999999999996</v>
      </c>
      <c r="D25" s="42">
        <v>32.536000000000001</v>
      </c>
      <c r="E25" s="42">
        <v>31.8</v>
      </c>
      <c r="F25" s="42">
        <v>31</v>
      </c>
      <c r="H25" s="20"/>
      <c r="I25" s="20"/>
      <c r="J25" s="20"/>
      <c r="K25" s="20"/>
      <c r="L25" s="20"/>
    </row>
    <row r="26" spans="1:12" x14ac:dyDescent="0.25">
      <c r="A26" s="51" t="s">
        <v>95</v>
      </c>
      <c r="B26" s="42">
        <v>32.917000000000002</v>
      </c>
      <c r="C26" s="42">
        <v>16.824999999999999</v>
      </c>
      <c r="D26" s="42">
        <v>2.948</v>
      </c>
      <c r="E26" s="42">
        <v>2.4</v>
      </c>
      <c r="F26" s="42">
        <v>7</v>
      </c>
      <c r="H26" s="20"/>
      <c r="I26" s="20"/>
      <c r="J26" s="20"/>
      <c r="K26" s="20"/>
      <c r="L26" s="20"/>
    </row>
    <row r="27" spans="1:12" x14ac:dyDescent="0.25">
      <c r="A27" s="51" t="s">
        <v>98</v>
      </c>
      <c r="B27" s="42">
        <v>0.35099999999999998</v>
      </c>
      <c r="C27" s="42">
        <v>-58.866</v>
      </c>
      <c r="D27" s="42">
        <v>102.645</v>
      </c>
      <c r="E27" s="42">
        <v>-47.134999999999998</v>
      </c>
      <c r="F27" s="42">
        <v>-47</v>
      </c>
      <c r="H27" s="20"/>
      <c r="I27" s="20"/>
      <c r="J27" s="20"/>
      <c r="K27" s="20"/>
      <c r="L27" s="20"/>
    </row>
    <row r="28" spans="1:12" x14ac:dyDescent="0.25">
      <c r="A28" s="51" t="s">
        <v>140</v>
      </c>
      <c r="B28" s="42">
        <v>2278.4380000000001</v>
      </c>
      <c r="C28" s="42">
        <v>2890.9490000000001</v>
      </c>
      <c r="D28" s="42">
        <v>2998.3069999999998</v>
      </c>
      <c r="E28" s="42">
        <v>3205.8609999999999</v>
      </c>
      <c r="F28" s="42">
        <v>5054</v>
      </c>
      <c r="H28" s="20"/>
      <c r="I28" s="20"/>
      <c r="J28" s="20"/>
      <c r="K28" s="20"/>
      <c r="L28" s="20"/>
    </row>
    <row r="29" spans="1:12" x14ac:dyDescent="0.25">
      <c r="A29" s="49" t="s">
        <v>141</v>
      </c>
      <c r="B29" s="42"/>
      <c r="C29" s="42"/>
      <c r="D29" s="42"/>
      <c r="E29" s="42"/>
      <c r="F29" s="42"/>
    </row>
    <row r="30" spans="1:12" x14ac:dyDescent="0.25">
      <c r="A30" s="51" t="s">
        <v>142</v>
      </c>
      <c r="B30" s="42">
        <v>-455.363</v>
      </c>
      <c r="C30" s="42">
        <v>-777.99699999999996</v>
      </c>
      <c r="D30" s="42">
        <v>-807.31399999999996</v>
      </c>
      <c r="E30" s="42">
        <v>-603.36800000000005</v>
      </c>
      <c r="F30" s="42">
        <v>-735</v>
      </c>
      <c r="H30" s="20"/>
      <c r="I30" s="20"/>
      <c r="J30" s="20"/>
      <c r="K30" s="20"/>
      <c r="L30" s="20"/>
    </row>
    <row r="31" spans="1:12" x14ac:dyDescent="0.25">
      <c r="A31" s="51" t="s">
        <v>143</v>
      </c>
      <c r="B31" s="42">
        <v>-2.0139999999999998</v>
      </c>
      <c r="C31" s="42">
        <v>-0.69299999999999995</v>
      </c>
      <c r="D31" s="42">
        <v>-3.1850000000000001</v>
      </c>
      <c r="E31" s="42">
        <v>-3.73</v>
      </c>
      <c r="F31" s="42">
        <v>-8</v>
      </c>
      <c r="H31" s="20"/>
      <c r="I31" s="20"/>
      <c r="J31" s="20"/>
      <c r="K31" s="20"/>
      <c r="L31" s="20"/>
    </row>
    <row r="32" spans="1:12" x14ac:dyDescent="0.25">
      <c r="A32" s="51" t="s">
        <v>144</v>
      </c>
      <c r="B32" s="42">
        <v>3.052</v>
      </c>
      <c r="C32" s="42">
        <v>3.2909999999999999</v>
      </c>
      <c r="D32" s="42">
        <v>5.1360000000000001</v>
      </c>
      <c r="E32" s="42">
        <v>7.9480000000000004</v>
      </c>
      <c r="F32" s="42">
        <v>7</v>
      </c>
      <c r="H32" s="20"/>
      <c r="I32" s="20"/>
      <c r="J32" s="20"/>
      <c r="K32" s="20"/>
      <c r="L32" s="20"/>
    </row>
    <row r="33" spans="1:12" x14ac:dyDescent="0.25">
      <c r="A33" s="51" t="s">
        <v>145</v>
      </c>
      <c r="B33" s="42">
        <v>-2180.6709999999998</v>
      </c>
      <c r="C33" s="42">
        <v>-53.008000000000003</v>
      </c>
      <c r="D33" s="42">
        <v>-51.356999999999999</v>
      </c>
      <c r="E33" s="42">
        <v>0</v>
      </c>
      <c r="F33" s="42">
        <v>-85</v>
      </c>
      <c r="H33" s="20"/>
      <c r="I33" s="20"/>
      <c r="J33" s="20"/>
      <c r="K33" s="20"/>
      <c r="L33" s="20"/>
    </row>
    <row r="34" spans="1:12" x14ac:dyDescent="0.25">
      <c r="A34" s="51" t="s">
        <v>146</v>
      </c>
      <c r="B34" s="42">
        <v>-150.27500000000001</v>
      </c>
      <c r="C34" s="42">
        <v>-252.03</v>
      </c>
      <c r="D34" s="42">
        <v>-546.67100000000005</v>
      </c>
      <c r="E34" s="42">
        <v>39.567</v>
      </c>
      <c r="F34" s="42">
        <v>-1402</v>
      </c>
      <c r="H34" s="20"/>
      <c r="I34" s="20"/>
      <c r="J34" s="20"/>
      <c r="K34" s="20"/>
      <c r="L34" s="20"/>
    </row>
    <row r="35" spans="1:12" x14ac:dyDescent="0.25">
      <c r="A35" s="51" t="s">
        <v>147</v>
      </c>
      <c r="B35" s="42">
        <v>-0.40400000000000003</v>
      </c>
      <c r="C35" s="42">
        <v>0</v>
      </c>
      <c r="D35" s="42">
        <v>-384.83</v>
      </c>
      <c r="E35" s="42">
        <v>-906.59299999999996</v>
      </c>
      <c r="F35" s="42">
        <v>0</v>
      </c>
      <c r="H35" s="20"/>
      <c r="I35" s="20"/>
      <c r="J35" s="20"/>
      <c r="K35" s="20"/>
      <c r="L35" s="20"/>
    </row>
    <row r="36" spans="1:12" x14ac:dyDescent="0.25">
      <c r="A36" s="51" t="s">
        <v>148</v>
      </c>
      <c r="B36" s="42">
        <v>-5028.5410000000002</v>
      </c>
      <c r="C36" s="42">
        <v>-8921.893</v>
      </c>
      <c r="D36" s="42">
        <v>-4.84</v>
      </c>
      <c r="E36" s="42">
        <v>-3.1E-2</v>
      </c>
      <c r="F36" s="42">
        <v>-8630</v>
      </c>
      <c r="H36" s="20"/>
      <c r="I36" s="20"/>
      <c r="J36" s="20"/>
      <c r="K36" s="20"/>
      <c r="L36" s="20"/>
    </row>
    <row r="37" spans="1:12" x14ac:dyDescent="0.25">
      <c r="A37" s="51" t="s">
        <v>149</v>
      </c>
      <c r="B37" s="42">
        <v>4883.3019999999997</v>
      </c>
      <c r="C37" s="42">
        <v>6035.8040000000001</v>
      </c>
      <c r="D37" s="42">
        <v>-7750.6809999999996</v>
      </c>
      <c r="E37" s="42">
        <v>-6860.7060000000001</v>
      </c>
      <c r="F37" s="42">
        <v>7620</v>
      </c>
      <c r="H37" s="20"/>
      <c r="I37" s="20"/>
      <c r="J37" s="20"/>
      <c r="K37" s="20"/>
      <c r="L37" s="20"/>
    </row>
    <row r="38" spans="1:12" x14ac:dyDescent="0.25">
      <c r="A38" s="51" t="s">
        <v>150</v>
      </c>
      <c r="B38" s="42">
        <v>-8907.2240000000002</v>
      </c>
      <c r="C38" s="42">
        <v>-12576.721</v>
      </c>
      <c r="D38" s="42">
        <v>8021.5159999999996</v>
      </c>
      <c r="E38" s="42">
        <v>6646.01</v>
      </c>
      <c r="F38" s="42">
        <v>-32219</v>
      </c>
      <c r="H38" s="20"/>
      <c r="I38" s="20"/>
      <c r="J38" s="20"/>
      <c r="K38" s="20"/>
      <c r="L38" s="20"/>
    </row>
    <row r="39" spans="1:12" x14ac:dyDescent="0.25">
      <c r="A39" s="51" t="s">
        <v>151</v>
      </c>
      <c r="B39" s="42">
        <v>8085.6019999999999</v>
      </c>
      <c r="C39" s="42">
        <v>13204.921</v>
      </c>
      <c r="D39" s="42">
        <v>-19475.102999999999</v>
      </c>
      <c r="E39" s="42">
        <v>-26262.74</v>
      </c>
      <c r="F39" s="42">
        <v>30512</v>
      </c>
      <c r="H39" s="20"/>
      <c r="I39" s="20"/>
      <c r="J39" s="20"/>
      <c r="K39" s="20"/>
      <c r="L39" s="20"/>
    </row>
    <row r="40" spans="1:12" x14ac:dyDescent="0.25">
      <c r="A40" s="51" t="s">
        <v>152</v>
      </c>
      <c r="B40" s="42">
        <v>-57.875999999999998</v>
      </c>
      <c r="C40" s="42">
        <v>-286.45400000000001</v>
      </c>
      <c r="D40" s="42">
        <v>17081.88</v>
      </c>
      <c r="E40" s="42">
        <v>25035.378000000001</v>
      </c>
      <c r="F40" s="42">
        <v>-1921</v>
      </c>
      <c r="H40" s="20"/>
      <c r="I40" s="20"/>
      <c r="J40" s="20"/>
      <c r="K40" s="20"/>
      <c r="L40" s="20"/>
    </row>
    <row r="41" spans="1:12" x14ac:dyDescent="0.25">
      <c r="A41" s="51" t="s">
        <v>153</v>
      </c>
      <c r="B41" s="42">
        <v>0</v>
      </c>
      <c r="C41" s="42">
        <v>3.6040000000000001</v>
      </c>
      <c r="D41" s="42">
        <v>-917.02599999999995</v>
      </c>
      <c r="E41" s="42">
        <v>-576.86</v>
      </c>
      <c r="F41" s="42">
        <v>3</v>
      </c>
      <c r="H41" s="20"/>
      <c r="I41" s="20"/>
      <c r="J41" s="20"/>
      <c r="K41" s="20"/>
      <c r="L41" s="20"/>
    </row>
    <row r="42" spans="1:12" x14ac:dyDescent="0.25">
      <c r="A42" s="51" t="s">
        <v>154</v>
      </c>
      <c r="B42" s="42">
        <v>0.68400000000000005</v>
      </c>
      <c r="C42" s="42">
        <v>2.9000000000000001E-2</v>
      </c>
      <c r="D42" s="42">
        <v>3.5720000000000001</v>
      </c>
      <c r="E42" s="42">
        <v>43.698</v>
      </c>
      <c r="F42" s="42">
        <v>2</v>
      </c>
      <c r="H42" s="20"/>
      <c r="I42" s="20"/>
      <c r="J42" s="20"/>
      <c r="K42" s="20"/>
      <c r="L42" s="20"/>
    </row>
    <row r="43" spans="1:12" x14ac:dyDescent="0.25">
      <c r="A43" s="51" t="s">
        <v>155</v>
      </c>
      <c r="B43" s="42">
        <v>-42.929000000000002</v>
      </c>
      <c r="C43" s="42">
        <v>0</v>
      </c>
      <c r="D43" s="42">
        <v>1.2709999999999999</v>
      </c>
      <c r="E43" s="42">
        <v>0.70499999999999996</v>
      </c>
      <c r="F43" s="42">
        <v>222</v>
      </c>
      <c r="H43" s="20"/>
      <c r="I43" s="20"/>
      <c r="J43" s="20"/>
      <c r="K43" s="20"/>
      <c r="L43" s="20"/>
    </row>
    <row r="44" spans="1:12" x14ac:dyDescent="0.25">
      <c r="A44" s="51" t="s">
        <v>156</v>
      </c>
      <c r="B44" s="42">
        <v>0</v>
      </c>
      <c r="C44" s="42">
        <v>0</v>
      </c>
      <c r="D44" s="42">
        <v>0</v>
      </c>
      <c r="E44" s="42">
        <v>-1140.7639999999999</v>
      </c>
      <c r="F44" s="42">
        <v>-9775</v>
      </c>
      <c r="H44" s="20"/>
      <c r="I44" s="20"/>
      <c r="J44" s="20"/>
      <c r="K44" s="20"/>
      <c r="L44" s="20"/>
    </row>
    <row r="45" spans="1:12" x14ac:dyDescent="0.25">
      <c r="A45" s="51" t="s">
        <v>157</v>
      </c>
      <c r="B45" s="42">
        <v>0</v>
      </c>
      <c r="C45" s="42">
        <v>0</v>
      </c>
      <c r="D45" s="42">
        <v>0</v>
      </c>
      <c r="E45" s="42">
        <v>512.12099999999998</v>
      </c>
      <c r="F45" s="42">
        <v>6159</v>
      </c>
      <c r="H45" s="20"/>
      <c r="I45" s="20"/>
      <c r="J45" s="20"/>
      <c r="K45" s="20"/>
      <c r="L45" s="20"/>
    </row>
    <row r="46" spans="1:12" x14ac:dyDescent="0.25">
      <c r="A46" s="51" t="s">
        <v>158</v>
      </c>
      <c r="B46" s="42">
        <v>0</v>
      </c>
      <c r="C46" s="42">
        <v>0</v>
      </c>
      <c r="D46" s="42">
        <v>0</v>
      </c>
      <c r="E46" s="42">
        <v>-1291.7070000000001</v>
      </c>
      <c r="F46" s="42">
        <v>-5866</v>
      </c>
      <c r="H46" s="20"/>
      <c r="I46" s="20"/>
      <c r="J46" s="20"/>
      <c r="K46" s="20"/>
      <c r="L46" s="20"/>
    </row>
    <row r="47" spans="1:12" x14ac:dyDescent="0.25">
      <c r="A47" s="51" t="s">
        <v>159</v>
      </c>
      <c r="B47" s="42">
        <v>0</v>
      </c>
      <c r="C47" s="42">
        <v>0</v>
      </c>
      <c r="D47" s="42">
        <v>0</v>
      </c>
      <c r="E47" s="42">
        <v>188.84700000000001</v>
      </c>
      <c r="F47" s="42">
        <v>4291</v>
      </c>
      <c r="H47" s="20"/>
      <c r="I47" s="20"/>
      <c r="J47" s="20"/>
      <c r="K47" s="20"/>
      <c r="L47" s="20"/>
    </row>
    <row r="48" spans="1:12" x14ac:dyDescent="0.25">
      <c r="A48" s="51" t="s">
        <v>160</v>
      </c>
      <c r="B48" s="42">
        <v>-3852.6570000000002</v>
      </c>
      <c r="C48" s="42">
        <v>-3621.1469999999999</v>
      </c>
      <c r="D48" s="42">
        <v>-4827.6319999999996</v>
      </c>
      <c r="E48" s="42">
        <v>-5172.2250000000004</v>
      </c>
      <c r="F48" s="42">
        <v>-11825</v>
      </c>
      <c r="H48" s="20"/>
      <c r="I48" s="20"/>
      <c r="J48" s="20"/>
      <c r="K48" s="20"/>
      <c r="L48" s="20"/>
    </row>
    <row r="49" spans="1:12" x14ac:dyDescent="0.25">
      <c r="A49" s="49" t="s">
        <v>161</v>
      </c>
      <c r="B49" s="42"/>
      <c r="C49" s="42"/>
      <c r="D49" s="42"/>
      <c r="E49" s="42"/>
      <c r="F49" s="42"/>
    </row>
    <row r="50" spans="1:12" x14ac:dyDescent="0.25">
      <c r="A50" s="51" t="s">
        <v>162</v>
      </c>
      <c r="B50" s="42">
        <v>230.815</v>
      </c>
      <c r="C50" s="42">
        <v>-16.504000000000001</v>
      </c>
      <c r="D50" s="42">
        <v>15.808</v>
      </c>
      <c r="E50" s="42">
        <v>0</v>
      </c>
      <c r="F50" s="42">
        <v>0</v>
      </c>
      <c r="H50" s="20"/>
      <c r="I50" s="20"/>
      <c r="J50" s="20"/>
      <c r="K50" s="20"/>
      <c r="L50" s="20"/>
    </row>
    <row r="51" spans="1:12" x14ac:dyDescent="0.25">
      <c r="A51" s="51" t="s">
        <v>172</v>
      </c>
      <c r="B51" s="42">
        <v>0</v>
      </c>
      <c r="C51" s="42">
        <v>0</v>
      </c>
      <c r="D51" s="42">
        <v>0</v>
      </c>
      <c r="E51" s="42">
        <v>95.171000000000006</v>
      </c>
      <c r="F51" s="42">
        <v>0</v>
      </c>
      <c r="H51" s="20"/>
      <c r="I51" s="20"/>
      <c r="J51" s="20"/>
      <c r="K51" s="20"/>
      <c r="L51" s="20"/>
    </row>
    <row r="52" spans="1:12" ht="31.5" x14ac:dyDescent="0.25">
      <c r="A52" s="51" t="s">
        <v>193</v>
      </c>
      <c r="B52" s="42">
        <v>0</v>
      </c>
      <c r="C52" s="42">
        <v>0</v>
      </c>
      <c r="D52" s="42">
        <v>0</v>
      </c>
      <c r="E52" s="42">
        <v>0</v>
      </c>
      <c r="F52" s="42">
        <v>0</v>
      </c>
      <c r="H52" s="20"/>
      <c r="I52" s="20"/>
      <c r="J52" s="20"/>
      <c r="K52" s="20"/>
      <c r="L52" s="20"/>
    </row>
    <row r="53" spans="1:12" x14ac:dyDescent="0.25">
      <c r="A53" s="51" t="s">
        <v>163</v>
      </c>
      <c r="B53" s="42">
        <v>0</v>
      </c>
      <c r="C53" s="42">
        <v>297.65300000000002</v>
      </c>
      <c r="D53" s="42">
        <v>544.62099999999998</v>
      </c>
      <c r="E53" s="42">
        <v>-279.51100000000002</v>
      </c>
      <c r="F53" s="42">
        <v>-127</v>
      </c>
      <c r="H53" s="20"/>
      <c r="I53" s="20"/>
      <c r="J53" s="20"/>
      <c r="K53" s="20"/>
      <c r="L53" s="20"/>
    </row>
    <row r="54" spans="1:12" x14ac:dyDescent="0.25">
      <c r="A54" s="51" t="s">
        <v>164</v>
      </c>
      <c r="B54" s="42">
        <v>-7.7969999999999997</v>
      </c>
      <c r="C54" s="42">
        <v>-100.40300000000001</v>
      </c>
      <c r="D54" s="42">
        <v>0</v>
      </c>
      <c r="E54" s="42">
        <v>468.45299999999997</v>
      </c>
      <c r="F54" s="42">
        <v>115</v>
      </c>
      <c r="H54" s="20"/>
      <c r="I54" s="20"/>
      <c r="J54" s="20"/>
      <c r="K54" s="20"/>
      <c r="L54" s="20"/>
    </row>
    <row r="55" spans="1:12" x14ac:dyDescent="0.25">
      <c r="A55" s="51" t="s">
        <v>165</v>
      </c>
      <c r="B55" s="42">
        <v>354.238</v>
      </c>
      <c r="C55" s="42">
        <v>14.897</v>
      </c>
      <c r="D55" s="42">
        <v>15.438000000000001</v>
      </c>
      <c r="E55" s="42">
        <v>-150.03899999999999</v>
      </c>
      <c r="F55" s="42">
        <v>-512</v>
      </c>
      <c r="H55" s="20"/>
      <c r="I55" s="20"/>
      <c r="J55" s="20"/>
      <c r="K55" s="20"/>
      <c r="L55" s="20"/>
    </row>
    <row r="56" spans="1:12" x14ac:dyDescent="0.25">
      <c r="A56" s="51" t="s">
        <v>166</v>
      </c>
      <c r="B56" s="42">
        <v>-354.238</v>
      </c>
      <c r="C56" s="42">
        <v>0</v>
      </c>
      <c r="D56" s="42">
        <v>-13.099</v>
      </c>
      <c r="E56" s="42">
        <v>955.38400000000001</v>
      </c>
      <c r="F56" s="42">
        <v>46</v>
      </c>
      <c r="H56" s="20"/>
      <c r="I56" s="20"/>
      <c r="J56" s="20"/>
      <c r="K56" s="20"/>
      <c r="L56" s="20"/>
    </row>
    <row r="57" spans="1:12" x14ac:dyDescent="0.25">
      <c r="A57" s="51" t="s">
        <v>194</v>
      </c>
      <c r="B57" s="42">
        <v>0</v>
      </c>
      <c r="C57" s="42">
        <v>0</v>
      </c>
      <c r="D57" s="42">
        <v>0</v>
      </c>
      <c r="E57" s="42">
        <v>1501.587</v>
      </c>
      <c r="F57" s="42">
        <v>0</v>
      </c>
      <c r="H57" s="20"/>
      <c r="I57" s="20"/>
      <c r="J57" s="20"/>
      <c r="K57" s="20"/>
      <c r="L57" s="20"/>
    </row>
    <row r="58" spans="1:12" x14ac:dyDescent="0.25">
      <c r="A58" s="51" t="s">
        <v>195</v>
      </c>
      <c r="B58" s="42">
        <v>0</v>
      </c>
      <c r="C58" s="42">
        <v>0</v>
      </c>
      <c r="D58" s="42">
        <v>0</v>
      </c>
      <c r="E58" s="42">
        <v>-528.09500000000003</v>
      </c>
      <c r="F58" s="42">
        <v>0</v>
      </c>
      <c r="H58" s="20"/>
      <c r="I58" s="20"/>
      <c r="J58" s="20"/>
      <c r="K58" s="20"/>
      <c r="L58" s="20"/>
    </row>
    <row r="59" spans="1:12" x14ac:dyDescent="0.25">
      <c r="A59" s="51" t="s">
        <v>167</v>
      </c>
      <c r="B59" s="42">
        <v>1009.498</v>
      </c>
      <c r="C59" s="42">
        <v>291.339</v>
      </c>
      <c r="D59" s="42">
        <v>333.709</v>
      </c>
      <c r="E59" s="42">
        <v>-7.5629999999999997</v>
      </c>
      <c r="F59" s="42">
        <v>-1</v>
      </c>
      <c r="H59" s="20"/>
      <c r="I59" s="20"/>
      <c r="J59" s="20"/>
      <c r="K59" s="20"/>
      <c r="L59" s="20"/>
    </row>
    <row r="60" spans="1:12" x14ac:dyDescent="0.25">
      <c r="A60" s="51" t="s">
        <v>168</v>
      </c>
      <c r="B60" s="42">
        <v>-6.0510000000000002</v>
      </c>
      <c r="C60" s="42">
        <v>-56.033000000000001</v>
      </c>
      <c r="D60" s="42">
        <v>-335.45499999999998</v>
      </c>
      <c r="E60" s="42">
        <v>0</v>
      </c>
      <c r="F60" s="42">
        <v>1526</v>
      </c>
      <c r="H60" s="20"/>
      <c r="I60" s="20"/>
      <c r="J60" s="20"/>
      <c r="K60" s="20"/>
      <c r="L60" s="20"/>
    </row>
    <row r="61" spans="1:12" x14ac:dyDescent="0.25">
      <c r="A61" s="51" t="s">
        <v>169</v>
      </c>
      <c r="B61" s="42">
        <v>-6.508</v>
      </c>
      <c r="C61" s="42">
        <v>-54.47</v>
      </c>
      <c r="D61" s="42">
        <v>0</v>
      </c>
      <c r="E61" s="42">
        <v>0</v>
      </c>
      <c r="F61" s="42">
        <v>-3</v>
      </c>
      <c r="H61" s="20"/>
      <c r="I61" s="20"/>
      <c r="J61" s="20"/>
      <c r="K61" s="20"/>
      <c r="L61" s="20"/>
    </row>
    <row r="62" spans="1:12" x14ac:dyDescent="0.25">
      <c r="A62" s="51" t="s">
        <v>170</v>
      </c>
      <c r="B62" s="42">
        <v>25.82</v>
      </c>
      <c r="C62" s="42">
        <v>997.36199999999997</v>
      </c>
      <c r="D62" s="42">
        <v>1606.4269999999999</v>
      </c>
      <c r="E62" s="42">
        <v>0</v>
      </c>
      <c r="F62" s="42">
        <v>-762</v>
      </c>
      <c r="H62" s="20"/>
      <c r="I62" s="20"/>
      <c r="J62" s="20"/>
      <c r="K62" s="20"/>
      <c r="L62" s="20"/>
    </row>
    <row r="63" spans="1:12" x14ac:dyDescent="0.25">
      <c r="A63" s="51" t="s">
        <v>171</v>
      </c>
      <c r="B63" s="42">
        <v>1245.777</v>
      </c>
      <c r="C63" s="42">
        <v>-11.736000000000001</v>
      </c>
      <c r="D63" s="42">
        <v>-9.0830000000000002</v>
      </c>
      <c r="E63" s="42">
        <v>0</v>
      </c>
      <c r="F63" s="42">
        <v>1301</v>
      </c>
      <c r="H63" s="20"/>
      <c r="I63" s="20"/>
      <c r="J63" s="20"/>
      <c r="K63" s="20"/>
      <c r="L63" s="20"/>
    </row>
    <row r="64" spans="1:12" x14ac:dyDescent="0.25">
      <c r="A64" s="51" t="s">
        <v>172</v>
      </c>
      <c r="B64" s="42">
        <v>0</v>
      </c>
      <c r="C64" s="42">
        <v>-5.1920000000000002</v>
      </c>
      <c r="D64" s="42">
        <v>-7.9690000000000003</v>
      </c>
      <c r="E64" s="42">
        <v>0</v>
      </c>
      <c r="F64" s="42">
        <v>623</v>
      </c>
      <c r="H64" s="20"/>
      <c r="I64" s="20"/>
      <c r="J64" s="20"/>
      <c r="K64" s="20"/>
      <c r="L64" s="20"/>
    </row>
    <row r="65" spans="1:12" x14ac:dyDescent="0.25">
      <c r="A65" s="51" t="s">
        <v>173</v>
      </c>
      <c r="B65" s="42">
        <v>0</v>
      </c>
      <c r="C65" s="42">
        <v>31.081</v>
      </c>
      <c r="D65" s="42">
        <v>-984.43399999999997</v>
      </c>
      <c r="E65" s="42">
        <v>0</v>
      </c>
      <c r="F65" s="42">
        <v>-265</v>
      </c>
      <c r="H65" s="20"/>
      <c r="I65" s="20"/>
      <c r="J65" s="20"/>
      <c r="K65" s="20"/>
      <c r="L65" s="20"/>
    </row>
    <row r="66" spans="1:12" x14ac:dyDescent="0.25">
      <c r="A66" s="51" t="s">
        <v>174</v>
      </c>
      <c r="B66" s="42">
        <v>0</v>
      </c>
      <c r="C66" s="42">
        <v>1387.9939999999999</v>
      </c>
      <c r="D66" s="42">
        <v>34.758000000000003</v>
      </c>
      <c r="E66" s="42">
        <v>25.367999999999999</v>
      </c>
      <c r="F66" s="42">
        <v>70</v>
      </c>
      <c r="H66" s="20"/>
      <c r="I66" s="20"/>
      <c r="J66" s="20"/>
      <c r="K66" s="20"/>
      <c r="L66" s="20"/>
    </row>
    <row r="67" spans="1:12" ht="31.5" x14ac:dyDescent="0.25">
      <c r="A67" s="51" t="s">
        <v>175</v>
      </c>
      <c r="B67" s="42">
        <v>0</v>
      </c>
      <c r="C67" s="42">
        <v>0</v>
      </c>
      <c r="D67" s="42">
        <v>0</v>
      </c>
      <c r="E67" s="42">
        <v>0</v>
      </c>
      <c r="F67" s="42">
        <v>15552</v>
      </c>
      <c r="H67" s="20"/>
      <c r="I67" s="20"/>
      <c r="J67" s="20"/>
      <c r="K67" s="20"/>
      <c r="L67" s="20"/>
    </row>
    <row r="68" spans="1:12" ht="31.5" x14ac:dyDescent="0.25">
      <c r="A68" s="51" t="s">
        <v>176</v>
      </c>
      <c r="B68" s="42">
        <v>0</v>
      </c>
      <c r="C68" s="42">
        <v>0</v>
      </c>
      <c r="D68" s="42">
        <v>0</v>
      </c>
      <c r="E68" s="42">
        <v>0</v>
      </c>
      <c r="F68" s="42">
        <v>-12755</v>
      </c>
      <c r="H68" s="20"/>
      <c r="I68" s="20"/>
      <c r="J68" s="20"/>
      <c r="K68" s="20"/>
      <c r="L68" s="20"/>
    </row>
    <row r="69" spans="1:12" ht="31.5" x14ac:dyDescent="0.25">
      <c r="A69" s="51" t="s">
        <v>177</v>
      </c>
      <c r="B69" s="42">
        <v>0</v>
      </c>
      <c r="C69" s="42">
        <v>0</v>
      </c>
      <c r="D69" s="42">
        <v>0</v>
      </c>
      <c r="E69" s="42">
        <v>0</v>
      </c>
      <c r="F69" s="42">
        <v>2460</v>
      </c>
      <c r="H69" s="20"/>
      <c r="I69" s="20"/>
      <c r="J69" s="20"/>
      <c r="K69" s="20"/>
      <c r="L69" s="20"/>
    </row>
    <row r="70" spans="1:12" ht="31.5" x14ac:dyDescent="0.25">
      <c r="A70" s="51" t="s">
        <v>178</v>
      </c>
      <c r="B70" s="42">
        <v>0</v>
      </c>
      <c r="C70" s="42">
        <v>0</v>
      </c>
      <c r="D70" s="42">
        <v>0</v>
      </c>
      <c r="E70" s="42">
        <v>0</v>
      </c>
      <c r="F70" s="42">
        <v>-420</v>
      </c>
      <c r="H70" s="20"/>
      <c r="I70" s="20"/>
      <c r="J70" s="20"/>
      <c r="K70" s="20"/>
      <c r="L70" s="20"/>
    </row>
    <row r="71" spans="1:12" x14ac:dyDescent="0.25">
      <c r="A71" s="51" t="s">
        <v>179</v>
      </c>
      <c r="B71" s="42">
        <v>0</v>
      </c>
      <c r="C71" s="42">
        <v>0</v>
      </c>
      <c r="D71" s="42">
        <v>1200.721</v>
      </c>
      <c r="E71" s="42">
        <v>2080.7550000000001</v>
      </c>
      <c r="F71" s="42">
        <v>6848</v>
      </c>
      <c r="H71" s="20"/>
      <c r="I71" s="20"/>
      <c r="J71" s="20"/>
      <c r="K71" s="20"/>
      <c r="L71" s="20"/>
    </row>
    <row r="72" spans="1:12" x14ac:dyDescent="0.25">
      <c r="A72" s="51" t="s">
        <v>180</v>
      </c>
      <c r="B72" s="42">
        <v>-33.128</v>
      </c>
      <c r="C72" s="42">
        <v>12.824</v>
      </c>
      <c r="D72" s="42">
        <v>27.661000000000001</v>
      </c>
      <c r="E72" s="42">
        <v>20.785</v>
      </c>
      <c r="F72" s="42">
        <v>-48</v>
      </c>
      <c r="H72" s="20"/>
      <c r="I72" s="20"/>
      <c r="J72" s="20"/>
      <c r="K72" s="20"/>
      <c r="L72" s="20"/>
    </row>
    <row r="73" spans="1:12" x14ac:dyDescent="0.25">
      <c r="A73" s="51" t="s">
        <v>181</v>
      </c>
      <c r="B73" s="42">
        <v>-361.57</v>
      </c>
      <c r="C73" s="42">
        <v>670.62</v>
      </c>
      <c r="D73" s="42">
        <v>-600.94299999999998</v>
      </c>
      <c r="E73" s="42">
        <v>135.17599999999999</v>
      </c>
      <c r="F73" s="42">
        <v>29</v>
      </c>
      <c r="H73" s="20"/>
      <c r="I73" s="20"/>
      <c r="J73" s="20"/>
      <c r="K73" s="20"/>
      <c r="L73" s="20"/>
    </row>
    <row r="74" spans="1:12" x14ac:dyDescent="0.25">
      <c r="A74" s="51" t="s">
        <v>182</v>
      </c>
      <c r="B74" s="42">
        <v>1962.5409999999999</v>
      </c>
      <c r="C74" s="42">
        <v>1562.0340000000001</v>
      </c>
      <c r="D74" s="42">
        <v>2138.4920000000002</v>
      </c>
      <c r="E74" s="42">
        <v>1434.529</v>
      </c>
      <c r="F74" s="42">
        <v>1675</v>
      </c>
      <c r="H74" s="20"/>
      <c r="I74" s="20"/>
      <c r="J74" s="20"/>
      <c r="K74" s="20"/>
      <c r="L74" s="20"/>
    </row>
    <row r="75" spans="1:12" x14ac:dyDescent="0.25">
      <c r="A75" s="51" t="s">
        <v>183</v>
      </c>
      <c r="B75" s="42">
        <v>1600.971</v>
      </c>
      <c r="C75" s="42">
        <v>2232.654</v>
      </c>
      <c r="D75" s="42">
        <v>1537.549</v>
      </c>
      <c r="E75" s="42">
        <v>1569.7049999999999</v>
      </c>
      <c r="F75" s="42">
        <v>1704</v>
      </c>
      <c r="H75" s="20"/>
      <c r="I75" s="20"/>
      <c r="J75" s="20"/>
      <c r="K75" s="20"/>
      <c r="L75" s="20"/>
    </row>
    <row r="76" spans="1:12" x14ac:dyDescent="0.25">
      <c r="A76" s="49" t="s">
        <v>184</v>
      </c>
      <c r="B76" s="42"/>
      <c r="C76" s="42"/>
      <c r="D76" s="42"/>
      <c r="E76" s="42"/>
      <c r="F76" s="42"/>
    </row>
    <row r="77" spans="1:12" x14ac:dyDescent="0.25">
      <c r="A77" s="51" t="s">
        <v>185</v>
      </c>
      <c r="B77" s="42">
        <v>49.896000000000001</v>
      </c>
      <c r="C77" s="42">
        <v>95.534999999999997</v>
      </c>
      <c r="D77" s="42">
        <v>133.84800000000001</v>
      </c>
      <c r="E77" s="42">
        <v>159.96799999999999</v>
      </c>
      <c r="F77" s="42">
        <v>117</v>
      </c>
      <c r="H77" s="20"/>
      <c r="I77" s="20"/>
      <c r="J77" s="20"/>
      <c r="K77" s="20"/>
      <c r="L77" s="20"/>
    </row>
    <row r="78" spans="1:12" x14ac:dyDescent="0.25">
      <c r="A78" s="51" t="s">
        <v>186</v>
      </c>
      <c r="B78" s="42">
        <v>273.63600000000002</v>
      </c>
      <c r="C78" s="42">
        <v>450.96199999999999</v>
      </c>
      <c r="D78" s="42">
        <v>426.55200000000002</v>
      </c>
      <c r="E78" s="42">
        <v>345.976</v>
      </c>
      <c r="F78" s="42">
        <v>507</v>
      </c>
      <c r="H78" s="20"/>
      <c r="I78" s="20"/>
      <c r="J78" s="20"/>
      <c r="K78" s="20"/>
      <c r="L78" s="20"/>
    </row>
    <row r="79" spans="1:12" x14ac:dyDescent="0.25">
      <c r="A79" s="49" t="s">
        <v>187</v>
      </c>
      <c r="B79" s="42"/>
      <c r="C79" s="42"/>
      <c r="D79" s="42"/>
      <c r="E79" s="42"/>
      <c r="F79" s="42"/>
    </row>
    <row r="80" spans="1:12" x14ac:dyDescent="0.25">
      <c r="A80" s="51" t="s">
        <v>99</v>
      </c>
      <c r="B80" s="42">
        <v>7.5250000000000004</v>
      </c>
      <c r="C80" s="42">
        <v>15.204000000000001</v>
      </c>
      <c r="D80" s="42">
        <v>0.93899999999999995</v>
      </c>
      <c r="E80" s="42">
        <v>0.97199999999999998</v>
      </c>
      <c r="F80" s="42">
        <v>0</v>
      </c>
    </row>
    <row r="81" spans="1:11" ht="31.5" x14ac:dyDescent="0.25">
      <c r="A81" s="51" t="s">
        <v>188</v>
      </c>
      <c r="B81" s="42">
        <v>130.029</v>
      </c>
      <c r="C81" s="42">
        <v>182.42400000000001</v>
      </c>
      <c r="D81" s="42">
        <v>158.72200000000001</v>
      </c>
      <c r="E81" s="42">
        <v>130.059</v>
      </c>
      <c r="F81" s="42">
        <v>179</v>
      </c>
    </row>
    <row r="82" spans="1:11" ht="31.5" x14ac:dyDescent="0.25">
      <c r="A82" s="51" t="s">
        <v>189</v>
      </c>
      <c r="B82" s="42">
        <v>6.6580000000000004</v>
      </c>
      <c r="C82" s="42">
        <v>6.3559999999999999</v>
      </c>
      <c r="D82" s="42">
        <v>6.8259999999999996</v>
      </c>
      <c r="E82" s="42">
        <v>5.2939999999999996</v>
      </c>
      <c r="F82" s="42">
        <v>8</v>
      </c>
    </row>
    <row r="83" spans="1:11" ht="31.5" x14ac:dyDescent="0.25">
      <c r="A83" s="51" t="s">
        <v>190</v>
      </c>
      <c r="B83" s="42">
        <v>0</v>
      </c>
      <c r="C83" s="42">
        <v>0</v>
      </c>
      <c r="D83" s="42">
        <v>0</v>
      </c>
      <c r="E83" s="42">
        <v>0</v>
      </c>
      <c r="F83" s="42">
        <v>621</v>
      </c>
    </row>
    <row r="84" spans="1:11" ht="31.5" x14ac:dyDescent="0.25">
      <c r="A84" s="51" t="s">
        <v>191</v>
      </c>
      <c r="B84" s="42">
        <v>0</v>
      </c>
      <c r="C84" s="42">
        <v>0</v>
      </c>
      <c r="D84" s="42">
        <v>0</v>
      </c>
      <c r="E84" s="42">
        <v>0</v>
      </c>
      <c r="F84" s="42">
        <v>120</v>
      </c>
    </row>
    <row r="85" spans="1:11" x14ac:dyDescent="0.25">
      <c r="A85" s="51" t="s">
        <v>192</v>
      </c>
      <c r="B85" s="42">
        <v>0</v>
      </c>
      <c r="C85" s="42">
        <v>12.125</v>
      </c>
      <c r="D85" s="42">
        <v>3771.5650000000001</v>
      </c>
      <c r="E85" s="42">
        <v>426.822</v>
      </c>
      <c r="F85" s="42">
        <v>118</v>
      </c>
    </row>
    <row r="86" spans="1:11" ht="15.75" customHeight="1" x14ac:dyDescent="0.25">
      <c r="A86" s="57" t="s">
        <v>215</v>
      </c>
      <c r="B86" s="57"/>
      <c r="C86" s="57"/>
      <c r="D86" s="57"/>
      <c r="E86" s="57"/>
      <c r="F86" s="57"/>
      <c r="G86" s="7"/>
      <c r="H86" s="7"/>
      <c r="I86" s="7"/>
      <c r="J86" s="7"/>
      <c r="K86" s="7"/>
    </row>
    <row r="91" spans="1:11" x14ac:dyDescent="0.25">
      <c r="E91" s="46"/>
    </row>
    <row r="92" spans="1:11" x14ac:dyDescent="0.25">
      <c r="E92" s="46"/>
    </row>
    <row r="93" spans="1:11" x14ac:dyDescent="0.25">
      <c r="E93" s="46"/>
    </row>
    <row r="94" spans="1:11" x14ac:dyDescent="0.25">
      <c r="E94" s="46"/>
    </row>
    <row r="96" spans="1:11" x14ac:dyDescent="0.25">
      <c r="E96" s="46"/>
    </row>
  </sheetData>
  <mergeCells count="3">
    <mergeCell ref="A1:A2"/>
    <mergeCell ref="A86:F86"/>
    <mergeCell ref="B1:F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Baidu DCF and Income Statement</vt:lpstr>
      <vt:lpstr>Baidu Balance Sheet</vt:lpstr>
      <vt:lpstr>Baidu 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Kyoung Heo</cp:lastModifiedBy>
  <dcterms:created xsi:type="dcterms:W3CDTF">2018-04-15T00:26:11Z</dcterms:created>
  <dcterms:modified xsi:type="dcterms:W3CDTF">2018-04-16T21:18:48Z</dcterms:modified>
</cp:coreProperties>
</file>