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llege\Semester 8\Subjects\Mine Computation Lab\"/>
    </mc:Choice>
  </mc:AlternateContent>
  <xr:revisionPtr revIDLastSave="0" documentId="13_ncr:1_{C25B250D-EDDB-460D-AC99-C6126C06BC0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2" i="1" l="1"/>
  <c r="D181" i="1"/>
  <c r="D180" i="1"/>
  <c r="D179" i="1"/>
  <c r="D178" i="1"/>
  <c r="D177" i="1"/>
  <c r="D176" i="1"/>
  <c r="D175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42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B101" i="1"/>
  <c r="C101" i="1" s="1"/>
  <c r="B100" i="1"/>
  <c r="C100" i="1" s="1"/>
  <c r="C99" i="1"/>
  <c r="B99" i="1"/>
  <c r="C98" i="1"/>
  <c r="B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94" i="1" s="1"/>
  <c r="C70" i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C63" i="1"/>
  <c r="B63" i="1"/>
  <c r="B62" i="1"/>
  <c r="C62" i="1" s="1"/>
  <c r="C61" i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C53" i="1"/>
  <c r="C52" i="1"/>
  <c r="B52" i="1"/>
  <c r="B51" i="1"/>
  <c r="C51" i="1" s="1"/>
  <c r="B50" i="1"/>
  <c r="C50" i="1" s="1"/>
  <c r="C49" i="1"/>
  <c r="B49" i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C41" i="1"/>
  <c r="B41" i="1"/>
  <c r="B40" i="1"/>
  <c r="C40" i="1" s="1"/>
  <c r="B39" i="1"/>
  <c r="B71" i="1" s="1"/>
  <c r="C38" i="1"/>
  <c r="B34" i="1"/>
  <c r="C33" i="1"/>
  <c r="C32" i="1"/>
  <c r="C31" i="1"/>
  <c r="C30" i="1"/>
  <c r="C29" i="1"/>
  <c r="C28" i="1"/>
  <c r="C27" i="1"/>
  <c r="C26" i="1"/>
  <c r="C25" i="1"/>
  <c r="C24" i="1"/>
  <c r="C23" i="1"/>
  <c r="C22" i="1"/>
  <c r="H6" i="1"/>
  <c r="C21" i="1"/>
  <c r="H5" i="1"/>
  <c r="C20" i="1"/>
  <c r="H4" i="1"/>
  <c r="C19" i="1"/>
  <c r="H3" i="1"/>
  <c r="C18" i="1"/>
  <c r="C17" i="1"/>
  <c r="C34" i="1" s="1"/>
  <c r="C13" i="1"/>
  <c r="B13" i="1"/>
  <c r="B12" i="1"/>
  <c r="C12" i="1" s="1"/>
  <c r="C10" i="1"/>
  <c r="C9" i="1"/>
  <c r="C7" i="1"/>
  <c r="C6" i="1"/>
  <c r="B4" i="1"/>
  <c r="C4" i="1" s="1"/>
  <c r="C3" i="1"/>
  <c r="C71" i="1" l="1"/>
  <c r="C39" i="1"/>
</calcChain>
</file>

<file path=xl/sharedStrings.xml><?xml version="1.0" encoding="utf-8"?>
<sst xmlns="http://schemas.openxmlformats.org/spreadsheetml/2006/main" count="51" uniqueCount="24">
  <si>
    <t>Length (m)</t>
  </si>
  <si>
    <t>Volume (m3)</t>
  </si>
  <si>
    <t>At 120mRL</t>
  </si>
  <si>
    <t>Hangwall Drive</t>
  </si>
  <si>
    <t>Footwall drive</t>
  </si>
  <si>
    <t>At 60mRL</t>
  </si>
  <si>
    <t>At 50mRL</t>
  </si>
  <si>
    <t>At 0mRL</t>
  </si>
  <si>
    <t>Length of cross-cut connecting decline to drives</t>
  </si>
  <si>
    <t>Length</t>
  </si>
  <si>
    <t>volume</t>
  </si>
  <si>
    <t>120 Level</t>
  </si>
  <si>
    <t>50 Level</t>
  </si>
  <si>
    <t>Stope from
Left - Right</t>
  </si>
  <si>
    <t>Vol in m3</t>
  </si>
  <si>
    <t>Length of stope</t>
  </si>
  <si>
    <t>sum</t>
  </si>
  <si>
    <t>Cross-cut no.</t>
  </si>
  <si>
    <t>Volume</t>
  </si>
  <si>
    <t>28</t>
  </si>
  <si>
    <t xml:space="preserve">Cross-section Area of stope </t>
  </si>
  <si>
    <t>Total volume of orebody</t>
  </si>
  <si>
    <t>Volume remaining after extraction cross-cut</t>
  </si>
  <si>
    <t>Production due to each cross-cut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</si>
</sst>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applyFill="1"/>
    <xf numFmtId="0" fontId="0" fillId="7" borderId="1" xfId="0" applyFill="1" applyBorder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8" borderId="0" xfId="0" applyFont="1" applyFill="1"/>
    <xf numFmtId="0" fontId="1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</dxfs>
  <tableStyles count="1" defaultTableStyle="TableStyleMedium2" defaultPivotStyle="PivotStyleLight16">
    <tableStyle name="Table Style 2" pivot="0" count="2" xr9:uid="{FD612DEF-1AAD-44F4-B9B9-2465DBC10EEB}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7E149-69E2-4622-8141-4C37CCAB5142}" name="Table3" displayName="Table3" ref="A37:C65" totalsRowCount="1" headerRowDxfId="9" dataDxfId="8" totalsRowDxfId="7">
  <autoFilter ref="A37:C64" xr:uid="{B767E149-69E2-4622-8141-4C37CCAB5142}"/>
  <tableColumns count="3">
    <tableColumn id="1" xr3:uid="{6B1F7806-300C-4E2F-A574-DD11FC8B79D1}" name="Cross-cut no." totalsRowLabel="28" dataDxfId="6" totalsRowDxfId="5"/>
    <tableColumn id="2" xr3:uid="{12ED0C74-38B1-49F7-8DD9-ED74A682BB1D}" name="Length" totalsRowFunction="custom" dataDxfId="4" totalsRowDxfId="3">
      <totalsRowFormula>25+23.0201+95</totalsRowFormula>
    </tableColumn>
    <tableColumn id="3" xr3:uid="{6D14BC90-7B83-4192-9395-66FFD775FAA1}" name="Volume" totalsRowFunction="custom" dataDxfId="2" totalsRowDxfId="1">
      <calculatedColumnFormula>B38*5*3</calculatedColumnFormula>
      <totalsRowFormula>B65*5*3</totalsRowFormula>
    </tableColumn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3C363-7240-4333-9852-FB47E91254CA}" name="Table1" displayName="Table1" ref="A97:C137" totalsRowShown="0">
  <autoFilter ref="A97:C137" xr:uid="{78D3C363-7240-4333-9852-FB47E91254CA}"/>
  <tableColumns count="3">
    <tableColumn id="1" xr3:uid="{7E0D5B52-8A04-4989-B001-8D7281389EAA}" name="Cross-cut no."/>
    <tableColumn id="2" xr3:uid="{06D9AC18-3A17-4E59-B74D-D6DBCE14F933}" name="Length"/>
    <tableColumn id="3" xr3:uid="{6A5094E6-C075-4145-845F-EA9AFE9FA12C}" name="Volume" dataDxfId="0">
      <calculatedColumnFormula>Table1[[#This Row],[Length]]*5*3</calculatedColumnFormula>
    </tableColumn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zoomScale="145" zoomScaleNormal="145" workbookViewId="0">
      <selection activeCell="C171" sqref="C171"/>
    </sheetView>
  </sheetViews>
  <sheetFormatPr defaultRowHeight="14.4" x14ac:dyDescent="0.3"/>
  <cols>
    <col min="3" max="3" width="11.33203125" bestFit="1" customWidth="1"/>
    <col min="10" max="10" width="12.88671875" customWidth="1"/>
  </cols>
  <sheetData>
    <row r="1" spans="1:9" x14ac:dyDescent="0.3">
      <c r="A1" s="1"/>
      <c r="B1" s="1" t="s">
        <v>0</v>
      </c>
      <c r="C1" s="1" t="s">
        <v>1</v>
      </c>
      <c r="F1" s="3" t="s">
        <v>8</v>
      </c>
      <c r="G1" s="3"/>
      <c r="H1" s="3"/>
      <c r="I1" s="3"/>
    </row>
    <row r="2" spans="1:9" x14ac:dyDescent="0.3">
      <c r="A2" s="2" t="s">
        <v>2</v>
      </c>
      <c r="B2" s="2"/>
      <c r="C2" s="2"/>
      <c r="F2" s="6"/>
      <c r="G2" s="6" t="s">
        <v>9</v>
      </c>
      <c r="H2" s="6" t="s">
        <v>10</v>
      </c>
      <c r="I2" s="3"/>
    </row>
    <row r="3" spans="1:9" x14ac:dyDescent="0.3">
      <c r="A3" s="2" t="s">
        <v>3</v>
      </c>
      <c r="B3" s="2">
        <v>407.95850000000002</v>
      </c>
      <c r="C3" s="2">
        <f>B3*5*3</f>
        <v>6119.3775000000005</v>
      </c>
      <c r="F3" s="6" t="s">
        <v>2</v>
      </c>
      <c r="G3" s="6">
        <v>71.7941</v>
      </c>
      <c r="H3" s="6">
        <f>G3*5*3</f>
        <v>1076.9115000000002</v>
      </c>
      <c r="I3" s="3"/>
    </row>
    <row r="4" spans="1:9" x14ac:dyDescent="0.3">
      <c r="A4" s="2" t="s">
        <v>4</v>
      </c>
      <c r="B4" s="2">
        <f>202.4886+200+5.0001</f>
        <v>407.48869999999999</v>
      </c>
      <c r="C4" s="2">
        <f>B4*5*3</f>
        <v>6112.3305</v>
      </c>
      <c r="F4" s="6" t="s">
        <v>5</v>
      </c>
      <c r="G4" s="6">
        <v>62.340600000000002</v>
      </c>
      <c r="H4" s="6">
        <f t="shared" ref="H4:H6" si="0">G4*5*3</f>
        <v>935.10900000000015</v>
      </c>
      <c r="I4" s="3"/>
    </row>
    <row r="5" spans="1:9" x14ac:dyDescent="0.3">
      <c r="A5" s="3" t="s">
        <v>5</v>
      </c>
      <c r="B5" s="3"/>
      <c r="C5" s="3"/>
      <c r="F5" s="6" t="s">
        <v>6</v>
      </c>
      <c r="G5" s="6">
        <v>68.676299999999998</v>
      </c>
      <c r="H5" s="6">
        <f t="shared" si="0"/>
        <v>1030.1444999999999</v>
      </c>
      <c r="I5" s="3"/>
    </row>
    <row r="6" spans="1:9" x14ac:dyDescent="0.3">
      <c r="A6" s="3" t="s">
        <v>3</v>
      </c>
      <c r="B6" s="3">
        <v>439.6705</v>
      </c>
      <c r="C6" s="3">
        <f>B6*5*3</f>
        <v>6595.0574999999999</v>
      </c>
      <c r="F6" s="6" t="s">
        <v>7</v>
      </c>
      <c r="G6" s="6">
        <v>156.0872</v>
      </c>
      <c r="H6" s="6">
        <f t="shared" si="0"/>
        <v>2341.308</v>
      </c>
      <c r="I6" s="3"/>
    </row>
    <row r="7" spans="1:9" x14ac:dyDescent="0.3">
      <c r="A7" s="3" t="s">
        <v>4</v>
      </c>
      <c r="B7" s="3">
        <v>414.08370000000002</v>
      </c>
      <c r="C7" s="3">
        <f>B7*5*3</f>
        <v>6211.2555000000011</v>
      </c>
    </row>
    <row r="8" spans="1:9" x14ac:dyDescent="0.3">
      <c r="A8" s="4" t="s">
        <v>6</v>
      </c>
      <c r="B8" s="4"/>
      <c r="C8" s="4"/>
    </row>
    <row r="9" spans="1:9" x14ac:dyDescent="0.3">
      <c r="A9" s="4" t="s">
        <v>3</v>
      </c>
      <c r="B9" s="4">
        <v>505.66500000000002</v>
      </c>
      <c r="C9" s="4">
        <f>B9*5*3</f>
        <v>7584.9750000000004</v>
      </c>
    </row>
    <row r="10" spans="1:9" x14ac:dyDescent="0.3">
      <c r="A10" s="4" t="s">
        <v>4</v>
      </c>
      <c r="B10" s="4">
        <v>501.39350000000002</v>
      </c>
      <c r="C10" s="4">
        <f>B10*5*3</f>
        <v>7520.9025000000001</v>
      </c>
    </row>
    <row r="11" spans="1:9" x14ac:dyDescent="0.3">
      <c r="A11" s="5" t="s">
        <v>7</v>
      </c>
      <c r="B11" s="5"/>
      <c r="C11" s="5"/>
    </row>
    <row r="12" spans="1:9" x14ac:dyDescent="0.3">
      <c r="A12" s="5" t="s">
        <v>3</v>
      </c>
      <c r="B12" s="5">
        <f>502.7606+5.038+5.0143</f>
        <v>512.81290000000001</v>
      </c>
      <c r="C12" s="5">
        <f>B12*5*3</f>
        <v>7692.1934999999994</v>
      </c>
    </row>
    <row r="13" spans="1:9" x14ac:dyDescent="0.3">
      <c r="A13" s="5" t="s">
        <v>4</v>
      </c>
      <c r="B13" s="5">
        <f>522.5846+5.0009+5.8405</f>
        <v>533.42600000000004</v>
      </c>
      <c r="C13" s="5">
        <f>B13*5*3</f>
        <v>8001.39</v>
      </c>
    </row>
    <row r="15" spans="1:9" x14ac:dyDescent="0.3">
      <c r="B15" t="s">
        <v>0</v>
      </c>
      <c r="C15" t="s">
        <v>1</v>
      </c>
    </row>
    <row r="16" spans="1:9" x14ac:dyDescent="0.3">
      <c r="A16" s="2" t="s">
        <v>2</v>
      </c>
      <c r="B16" s="2"/>
      <c r="C16" s="2"/>
    </row>
    <row r="17" spans="1:3" x14ac:dyDescent="0.3">
      <c r="A17" s="2">
        <v>1</v>
      </c>
      <c r="B17" s="2">
        <v>129.71979999999999</v>
      </c>
      <c r="C17" s="2">
        <f>B17*5*3</f>
        <v>1945.7969999999998</v>
      </c>
    </row>
    <row r="18" spans="1:3" x14ac:dyDescent="0.3">
      <c r="A18" s="2">
        <v>2</v>
      </c>
      <c r="B18" s="2">
        <v>129.71979999999999</v>
      </c>
      <c r="C18" s="2">
        <f t="shared" ref="C18:C33" si="1">B18*5*3</f>
        <v>1945.7969999999998</v>
      </c>
    </row>
    <row r="19" spans="1:3" x14ac:dyDescent="0.3">
      <c r="A19" s="2">
        <v>3</v>
      </c>
      <c r="B19" s="2">
        <v>129.71979999999999</v>
      </c>
      <c r="C19" s="2">
        <f t="shared" si="1"/>
        <v>1945.7969999999998</v>
      </c>
    </row>
    <row r="20" spans="1:3" x14ac:dyDescent="0.3">
      <c r="A20" s="2">
        <v>4</v>
      </c>
      <c r="B20" s="2">
        <v>129.71979999999999</v>
      </c>
      <c r="C20" s="2">
        <f t="shared" si="1"/>
        <v>1945.7969999999998</v>
      </c>
    </row>
    <row r="21" spans="1:3" x14ac:dyDescent="0.3">
      <c r="A21" s="2">
        <v>5</v>
      </c>
      <c r="B21" s="2">
        <v>129.71979999999999</v>
      </c>
      <c r="C21" s="2">
        <f t="shared" si="1"/>
        <v>1945.7969999999998</v>
      </c>
    </row>
    <row r="22" spans="1:3" x14ac:dyDescent="0.3">
      <c r="A22" s="2">
        <v>6</v>
      </c>
      <c r="B22" s="2">
        <v>132.71979999999999</v>
      </c>
      <c r="C22" s="2">
        <f t="shared" si="1"/>
        <v>1990.7969999999998</v>
      </c>
    </row>
    <row r="23" spans="1:3" ht="16.8" customHeight="1" x14ac:dyDescent="0.3">
      <c r="A23" s="2">
        <v>7</v>
      </c>
      <c r="B23" s="2">
        <v>136.85470000000001</v>
      </c>
      <c r="C23" s="2">
        <f t="shared" si="1"/>
        <v>2052.8204999999998</v>
      </c>
    </row>
    <row r="24" spans="1:3" x14ac:dyDescent="0.3">
      <c r="A24" s="2">
        <v>8</v>
      </c>
      <c r="B24" s="2">
        <v>138.71979999999999</v>
      </c>
      <c r="C24" s="2">
        <f t="shared" si="1"/>
        <v>2080.7969999999996</v>
      </c>
    </row>
    <row r="25" spans="1:3" ht="16.8" customHeight="1" x14ac:dyDescent="0.3">
      <c r="A25" s="2">
        <v>9</v>
      </c>
      <c r="B25" s="2">
        <v>143.21979999999999</v>
      </c>
      <c r="C25" s="2">
        <f t="shared" si="1"/>
        <v>2148.2969999999996</v>
      </c>
    </row>
    <row r="26" spans="1:3" x14ac:dyDescent="0.3">
      <c r="A26" s="2">
        <v>10</v>
      </c>
      <c r="B26" s="2">
        <v>142.71979999999999</v>
      </c>
      <c r="C26" s="2">
        <f t="shared" si="1"/>
        <v>2140.7969999999996</v>
      </c>
    </row>
    <row r="27" spans="1:3" x14ac:dyDescent="0.3">
      <c r="A27" s="2">
        <v>11</v>
      </c>
      <c r="B27" s="2">
        <v>141.71979999999999</v>
      </c>
      <c r="C27" s="2">
        <f t="shared" si="1"/>
        <v>2125.7969999999996</v>
      </c>
    </row>
    <row r="28" spans="1:3" x14ac:dyDescent="0.3">
      <c r="A28" s="2">
        <v>12</v>
      </c>
      <c r="B28" s="2">
        <v>144.21979999999999</v>
      </c>
      <c r="C28" s="2">
        <f t="shared" si="1"/>
        <v>2163.2969999999996</v>
      </c>
    </row>
    <row r="29" spans="1:3" x14ac:dyDescent="0.3">
      <c r="A29" s="2">
        <v>13</v>
      </c>
      <c r="B29" s="2">
        <v>142.21979999999999</v>
      </c>
      <c r="C29" s="2">
        <f t="shared" si="1"/>
        <v>2133.2969999999996</v>
      </c>
    </row>
    <row r="30" spans="1:3" x14ac:dyDescent="0.3">
      <c r="A30" s="2">
        <v>14</v>
      </c>
      <c r="B30" s="2">
        <v>138.71979999999999</v>
      </c>
      <c r="C30" s="2">
        <f t="shared" si="1"/>
        <v>2080.7969999999996</v>
      </c>
    </row>
    <row r="31" spans="1:3" x14ac:dyDescent="0.3">
      <c r="A31" s="2">
        <v>15</v>
      </c>
      <c r="B31" s="2">
        <v>135.71979999999999</v>
      </c>
      <c r="C31" s="2">
        <f t="shared" si="1"/>
        <v>2035.7969999999998</v>
      </c>
    </row>
    <row r="32" spans="1:3" x14ac:dyDescent="0.3">
      <c r="A32" s="2">
        <v>16</v>
      </c>
      <c r="B32" s="2">
        <v>133.71979999999999</v>
      </c>
      <c r="C32" s="2">
        <f t="shared" si="1"/>
        <v>2005.7969999999998</v>
      </c>
    </row>
    <row r="33" spans="1:3" x14ac:dyDescent="0.3">
      <c r="A33" s="2">
        <v>17</v>
      </c>
      <c r="B33" s="2">
        <v>132.71979999999999</v>
      </c>
      <c r="C33" s="2">
        <f t="shared" si="1"/>
        <v>1990.7969999999998</v>
      </c>
    </row>
    <row r="34" spans="1:3" x14ac:dyDescent="0.3">
      <c r="A34" s="2" t="s">
        <v>16</v>
      </c>
      <c r="B34" s="2">
        <f>SUM(B17:B33)</f>
        <v>2311.8715000000002</v>
      </c>
      <c r="C34" s="2">
        <f>SUM(C17:C33)</f>
        <v>34678.072499999987</v>
      </c>
    </row>
    <row r="35" spans="1:3" x14ac:dyDescent="0.3">
      <c r="A35" s="2"/>
      <c r="B35" s="2"/>
      <c r="C35" s="2"/>
    </row>
    <row r="36" spans="1:3" x14ac:dyDescent="0.3">
      <c r="A36" t="s">
        <v>5</v>
      </c>
    </row>
    <row r="37" spans="1:3" x14ac:dyDescent="0.3">
      <c r="A37" s="12" t="s">
        <v>17</v>
      </c>
      <c r="B37" s="12" t="s">
        <v>9</v>
      </c>
      <c r="C37" s="12" t="s">
        <v>18</v>
      </c>
    </row>
    <row r="38" spans="1:3" x14ac:dyDescent="0.3">
      <c r="A38" s="12">
        <v>1</v>
      </c>
      <c r="B38" s="12">
        <v>54.5</v>
      </c>
      <c r="C38" s="12">
        <f t="shared" ref="C38" si="2">B38*5*3</f>
        <v>817.5</v>
      </c>
    </row>
    <row r="39" spans="1:3" x14ac:dyDescent="0.3">
      <c r="A39" s="12">
        <v>2</v>
      </c>
      <c r="B39" s="12">
        <f>9.5+5+44</f>
        <v>58.5</v>
      </c>
      <c r="C39" s="12">
        <f>B39*5*3</f>
        <v>877.5</v>
      </c>
    </row>
    <row r="40" spans="1:3" x14ac:dyDescent="0.3">
      <c r="A40" s="12">
        <v>3</v>
      </c>
      <c r="B40" s="12">
        <f>22.5+5+42.8908</f>
        <v>70.390799999999999</v>
      </c>
      <c r="C40" s="12">
        <f t="shared" ref="C40:C70" si="3">B40*5*3</f>
        <v>1055.8620000000001</v>
      </c>
    </row>
    <row r="41" spans="1:3" x14ac:dyDescent="0.3">
      <c r="A41" s="12">
        <v>4</v>
      </c>
      <c r="B41" s="12">
        <f>38.5+30+9.5</f>
        <v>78</v>
      </c>
      <c r="C41" s="12">
        <f t="shared" si="3"/>
        <v>1170</v>
      </c>
    </row>
    <row r="42" spans="1:3" x14ac:dyDescent="0.3">
      <c r="A42" s="12">
        <v>5</v>
      </c>
      <c r="B42" s="12">
        <f>35+23+39.1908</f>
        <v>97.190799999999996</v>
      </c>
      <c r="C42" s="12">
        <f t="shared" si="3"/>
        <v>1457.8619999999999</v>
      </c>
    </row>
    <row r="43" spans="1:3" x14ac:dyDescent="0.3">
      <c r="A43" s="12">
        <v>6</v>
      </c>
      <c r="B43" s="12">
        <f>96+10.5</f>
        <v>106.5</v>
      </c>
      <c r="C43" s="12">
        <f t="shared" si="3"/>
        <v>1597.5</v>
      </c>
    </row>
    <row r="44" spans="1:3" x14ac:dyDescent="0.3">
      <c r="A44" s="12">
        <v>7</v>
      </c>
      <c r="B44" s="12">
        <f>83+27.9908</f>
        <v>110.99080000000001</v>
      </c>
      <c r="C44" s="12">
        <f t="shared" si="3"/>
        <v>1664.8620000000001</v>
      </c>
    </row>
    <row r="45" spans="1:3" x14ac:dyDescent="0.3">
      <c r="A45" s="12">
        <v>8</v>
      </c>
      <c r="B45" s="12">
        <f>105.5+18.2236</f>
        <v>123.7236</v>
      </c>
      <c r="C45" s="12">
        <f t="shared" si="3"/>
        <v>1855.8540000000003</v>
      </c>
    </row>
    <row r="46" spans="1:3" x14ac:dyDescent="0.3">
      <c r="A46" s="12">
        <v>9</v>
      </c>
      <c r="B46" s="12">
        <f>95+18+14.7908</f>
        <v>127.7908</v>
      </c>
      <c r="C46" s="12">
        <f t="shared" si="3"/>
        <v>1916.8620000000001</v>
      </c>
    </row>
    <row r="47" spans="1:3" x14ac:dyDescent="0.3">
      <c r="A47" s="12">
        <v>10</v>
      </c>
      <c r="B47" s="12">
        <f>100+34.5</f>
        <v>134.5</v>
      </c>
      <c r="C47" s="12">
        <f t="shared" si="3"/>
        <v>2017.5</v>
      </c>
    </row>
    <row r="48" spans="1:3" x14ac:dyDescent="0.3">
      <c r="A48" s="12">
        <v>11</v>
      </c>
      <c r="B48" s="12">
        <f>107.5+28.4908</f>
        <v>135.99080000000001</v>
      </c>
      <c r="C48" s="12">
        <f t="shared" si="3"/>
        <v>2039.8620000000001</v>
      </c>
    </row>
    <row r="49" spans="1:3" x14ac:dyDescent="0.3">
      <c r="A49" s="12">
        <v>12</v>
      </c>
      <c r="B49" s="12">
        <f>120+16.8336</f>
        <v>136.83359999999999</v>
      </c>
      <c r="C49" s="12">
        <f t="shared" si="3"/>
        <v>2052.5039999999999</v>
      </c>
    </row>
    <row r="50" spans="1:3" x14ac:dyDescent="0.3">
      <c r="A50" s="12">
        <v>13</v>
      </c>
      <c r="B50" s="12">
        <f>95+31.5+10.1908</f>
        <v>136.6908</v>
      </c>
      <c r="C50" s="12">
        <f t="shared" si="3"/>
        <v>2050.3620000000001</v>
      </c>
    </row>
    <row r="51" spans="1:3" x14ac:dyDescent="0.3">
      <c r="A51" s="12">
        <v>14</v>
      </c>
      <c r="B51" s="12">
        <f>123+12.5</f>
        <v>135.5</v>
      </c>
      <c r="C51" s="12">
        <f t="shared" si="3"/>
        <v>2032.5</v>
      </c>
    </row>
    <row r="52" spans="1:3" x14ac:dyDescent="0.3">
      <c r="A52" s="12">
        <v>15</v>
      </c>
      <c r="B52" s="12">
        <f>95+18.9908+17</f>
        <v>130.99080000000001</v>
      </c>
      <c r="C52" s="12">
        <f t="shared" si="3"/>
        <v>1964.8620000000001</v>
      </c>
    </row>
    <row r="53" spans="1:3" x14ac:dyDescent="0.3">
      <c r="A53" s="12">
        <v>16</v>
      </c>
      <c r="B53" s="12">
        <v>130</v>
      </c>
      <c r="C53" s="12">
        <f t="shared" si="3"/>
        <v>1950</v>
      </c>
    </row>
    <row r="54" spans="1:3" x14ac:dyDescent="0.3">
      <c r="A54" s="12">
        <v>17</v>
      </c>
      <c r="B54" s="12">
        <f>65+26.6908+38</f>
        <v>129.6908</v>
      </c>
      <c r="C54" s="12">
        <f t="shared" si="3"/>
        <v>1945.3619999999999</v>
      </c>
    </row>
    <row r="55" spans="1:3" x14ac:dyDescent="0.3">
      <c r="A55" s="12">
        <v>18</v>
      </c>
      <c r="B55" s="12">
        <f>118+11.8083</f>
        <v>129.8083</v>
      </c>
      <c r="C55" s="12">
        <f t="shared" si="3"/>
        <v>1947.1245000000001</v>
      </c>
    </row>
    <row r="56" spans="1:3" x14ac:dyDescent="0.3">
      <c r="A56" s="12">
        <v>19</v>
      </c>
      <c r="B56" s="12">
        <f>120+3.1908</f>
        <v>123.1908</v>
      </c>
      <c r="C56" s="12">
        <f t="shared" si="3"/>
        <v>1847.8619999999999</v>
      </c>
    </row>
    <row r="57" spans="1:3" x14ac:dyDescent="0.3">
      <c r="A57" s="12">
        <v>20</v>
      </c>
      <c r="B57" s="12">
        <f>90+19.5499+12.5</f>
        <v>122.04990000000001</v>
      </c>
      <c r="C57" s="12">
        <f t="shared" si="3"/>
        <v>1830.7485000000001</v>
      </c>
    </row>
    <row r="58" spans="1:3" x14ac:dyDescent="0.3">
      <c r="A58" s="12">
        <v>21</v>
      </c>
      <c r="B58" s="12">
        <f>90+10.6233+17</f>
        <v>117.6233</v>
      </c>
      <c r="C58" s="12">
        <f t="shared" si="3"/>
        <v>1764.3494999999998</v>
      </c>
    </row>
    <row r="59" spans="1:3" x14ac:dyDescent="0.3">
      <c r="A59" s="12">
        <v>22</v>
      </c>
      <c r="B59" s="12">
        <f>95+25.8533</f>
        <v>120.8533</v>
      </c>
      <c r="C59" s="12">
        <f t="shared" si="3"/>
        <v>1812.7995000000001</v>
      </c>
    </row>
    <row r="60" spans="1:3" x14ac:dyDescent="0.3">
      <c r="A60" s="12">
        <v>23</v>
      </c>
      <c r="B60" s="12">
        <f>105.5+20.1908</f>
        <v>125.6908</v>
      </c>
      <c r="C60" s="12">
        <f t="shared" si="3"/>
        <v>1885.3619999999999</v>
      </c>
    </row>
    <row r="61" spans="1:3" x14ac:dyDescent="0.3">
      <c r="A61" s="12">
        <v>24</v>
      </c>
      <c r="B61" s="12">
        <v>128</v>
      </c>
      <c r="C61" s="12">
        <f t="shared" si="3"/>
        <v>1920</v>
      </c>
    </row>
    <row r="62" spans="1:3" x14ac:dyDescent="0.3">
      <c r="A62" s="12">
        <v>25</v>
      </c>
      <c r="B62" s="12">
        <f>60+27.6908+38</f>
        <v>125.6908</v>
      </c>
      <c r="C62" s="12">
        <f t="shared" si="3"/>
        <v>1885.3619999999999</v>
      </c>
    </row>
    <row r="63" spans="1:3" x14ac:dyDescent="0.3">
      <c r="A63" s="12">
        <v>26</v>
      </c>
      <c r="B63" s="12">
        <f>90+44.7094</f>
        <v>134.70940000000002</v>
      </c>
      <c r="C63" s="12">
        <f t="shared" si="3"/>
        <v>2020.6410000000001</v>
      </c>
    </row>
    <row r="64" spans="1:3" x14ac:dyDescent="0.3">
      <c r="A64" s="12">
        <v>27</v>
      </c>
      <c r="B64" s="12">
        <f>65+37.3794+37.33</f>
        <v>139.70940000000002</v>
      </c>
      <c r="C64" s="12">
        <f t="shared" si="3"/>
        <v>2095.6410000000001</v>
      </c>
    </row>
    <row r="65" spans="1:6" x14ac:dyDescent="0.3">
      <c r="A65" s="13" t="s">
        <v>19</v>
      </c>
      <c r="B65" s="14">
        <f>25+23.0201+95</f>
        <v>143.02010000000001</v>
      </c>
      <c r="C65" s="14">
        <f t="shared" si="3"/>
        <v>2145.3015</v>
      </c>
      <c r="E65" s="12"/>
      <c r="F65" s="12"/>
    </row>
    <row r="66" spans="1:6" x14ac:dyDescent="0.3">
      <c r="A66" s="15">
        <v>29</v>
      </c>
      <c r="B66" s="15">
        <f>31.6908+95+18.83</f>
        <v>145.52080000000001</v>
      </c>
      <c r="C66" s="15">
        <f t="shared" si="3"/>
        <v>2182.8119999999999</v>
      </c>
    </row>
    <row r="67" spans="1:6" x14ac:dyDescent="0.3">
      <c r="A67" s="14">
        <v>30</v>
      </c>
      <c r="B67" s="14">
        <f>34.4046+85+5+17.7278</f>
        <v>142.13239999999999</v>
      </c>
      <c r="C67" s="14">
        <f t="shared" si="3"/>
        <v>2131.9859999999999</v>
      </c>
    </row>
    <row r="68" spans="1:6" x14ac:dyDescent="0.3">
      <c r="A68" s="15">
        <v>31</v>
      </c>
      <c r="B68" s="15">
        <f>43.1908+60+24.33+5+13.8639</f>
        <v>146.38470000000001</v>
      </c>
      <c r="C68" s="15">
        <f t="shared" si="3"/>
        <v>2195.7705000000005</v>
      </c>
    </row>
    <row r="69" spans="1:6" x14ac:dyDescent="0.3">
      <c r="A69" s="14">
        <v>32</v>
      </c>
      <c r="B69" s="14">
        <f>45.3218+80+13.7278+5</f>
        <v>144.0496</v>
      </c>
      <c r="C69" s="14">
        <f t="shared" si="3"/>
        <v>2160.7440000000001</v>
      </c>
    </row>
    <row r="70" spans="1:6" x14ac:dyDescent="0.3">
      <c r="A70" s="15">
        <v>33</v>
      </c>
      <c r="B70" s="15">
        <v>157.05779999999999</v>
      </c>
      <c r="C70" s="15">
        <f t="shared" si="3"/>
        <v>2355.8670000000002</v>
      </c>
    </row>
    <row r="71" spans="1:6" x14ac:dyDescent="0.3">
      <c r="A71" t="s">
        <v>16</v>
      </c>
      <c r="B71">
        <f>SUM(B38:B70)</f>
        <v>4043.2750000000005</v>
      </c>
      <c r="C71">
        <f>SUM(C38:C70)</f>
        <v>60649.125000000007</v>
      </c>
    </row>
    <row r="73" spans="1:6" x14ac:dyDescent="0.3">
      <c r="A73" s="2" t="s">
        <v>6</v>
      </c>
      <c r="B73" s="2"/>
      <c r="C73" s="2"/>
    </row>
    <row r="74" spans="1:6" x14ac:dyDescent="0.3">
      <c r="A74" s="2">
        <v>1</v>
      </c>
      <c r="B74" s="2">
        <v>106.4395</v>
      </c>
      <c r="C74" s="2">
        <f>B74*5*3</f>
        <v>1596.5925</v>
      </c>
    </row>
    <row r="75" spans="1:6" x14ac:dyDescent="0.3">
      <c r="A75" s="2">
        <v>2</v>
      </c>
      <c r="B75" s="2">
        <v>109.62130000000001</v>
      </c>
      <c r="C75" s="2">
        <f t="shared" ref="C75:C93" si="4">B75*5*3</f>
        <v>1644.3195000000001</v>
      </c>
    </row>
    <row r="76" spans="1:6" x14ac:dyDescent="0.3">
      <c r="A76" s="2">
        <v>3</v>
      </c>
      <c r="B76" s="2">
        <v>112.8031</v>
      </c>
      <c r="C76" s="2">
        <f t="shared" si="4"/>
        <v>1692.0464999999999</v>
      </c>
    </row>
    <row r="77" spans="1:6" x14ac:dyDescent="0.3">
      <c r="A77" s="2">
        <v>4</v>
      </c>
      <c r="B77" s="2">
        <v>119.0395</v>
      </c>
      <c r="C77" s="2">
        <f t="shared" si="4"/>
        <v>1785.5925</v>
      </c>
    </row>
    <row r="78" spans="1:6" x14ac:dyDescent="0.3">
      <c r="A78" s="2">
        <v>5</v>
      </c>
      <c r="B78" s="2">
        <v>126.0395</v>
      </c>
      <c r="C78" s="2">
        <f t="shared" si="4"/>
        <v>1890.5925</v>
      </c>
    </row>
    <row r="79" spans="1:6" x14ac:dyDescent="0.3">
      <c r="A79" s="2">
        <v>6</v>
      </c>
      <c r="B79" s="2">
        <v>136.77279999999999</v>
      </c>
      <c r="C79" s="2">
        <f t="shared" si="4"/>
        <v>2051.5919999999996</v>
      </c>
    </row>
    <row r="80" spans="1:6" x14ac:dyDescent="0.3">
      <c r="A80" s="2">
        <v>7</v>
      </c>
      <c r="B80" s="2">
        <v>147.2353</v>
      </c>
      <c r="C80" s="2">
        <f t="shared" si="4"/>
        <v>2208.5295000000001</v>
      </c>
    </row>
    <row r="81" spans="1:3" x14ac:dyDescent="0.3">
      <c r="A81" s="2">
        <v>8</v>
      </c>
      <c r="B81" s="2">
        <v>152.9633</v>
      </c>
      <c r="C81" s="2">
        <f t="shared" si="4"/>
        <v>2294.4495000000002</v>
      </c>
    </row>
    <row r="82" spans="1:3" x14ac:dyDescent="0.3">
      <c r="A82" s="2">
        <v>9</v>
      </c>
      <c r="B82" s="2">
        <v>157.4871</v>
      </c>
      <c r="C82" s="2">
        <f t="shared" si="4"/>
        <v>2362.3065000000001</v>
      </c>
    </row>
    <row r="83" spans="1:3" x14ac:dyDescent="0.3">
      <c r="A83" s="2">
        <v>10</v>
      </c>
      <c r="B83" s="2">
        <v>153.29169999999999</v>
      </c>
      <c r="C83" s="2">
        <f t="shared" si="4"/>
        <v>2299.3755000000001</v>
      </c>
    </row>
    <row r="84" spans="1:3" x14ac:dyDescent="0.3">
      <c r="A84" s="2">
        <v>11</v>
      </c>
      <c r="B84" s="2">
        <v>149.1062</v>
      </c>
      <c r="C84" s="2">
        <f t="shared" si="4"/>
        <v>2236.5929999999998</v>
      </c>
    </row>
    <row r="85" spans="1:3" x14ac:dyDescent="0.3">
      <c r="A85" s="2">
        <v>12</v>
      </c>
      <c r="B85" s="2">
        <v>146.4966</v>
      </c>
      <c r="C85" s="2">
        <f t="shared" si="4"/>
        <v>2197.4489999999996</v>
      </c>
    </row>
    <row r="86" spans="1:3" x14ac:dyDescent="0.3">
      <c r="A86" s="2">
        <v>13</v>
      </c>
      <c r="B86" s="2">
        <v>144.2824</v>
      </c>
      <c r="C86" s="2">
        <f t="shared" si="4"/>
        <v>2164.2359999999999</v>
      </c>
    </row>
    <row r="87" spans="1:3" x14ac:dyDescent="0.3">
      <c r="A87" s="2">
        <v>14</v>
      </c>
      <c r="B87" s="2">
        <v>147.2681</v>
      </c>
      <c r="C87" s="2">
        <f t="shared" si="4"/>
        <v>2209.0214999999998</v>
      </c>
    </row>
    <row r="88" spans="1:3" x14ac:dyDescent="0.3">
      <c r="A88" s="2">
        <v>15</v>
      </c>
      <c r="B88" s="2">
        <v>151.5538</v>
      </c>
      <c r="C88" s="2">
        <f t="shared" si="4"/>
        <v>2273.3069999999998</v>
      </c>
    </row>
    <row r="89" spans="1:3" x14ac:dyDescent="0.3">
      <c r="A89" s="2">
        <v>16</v>
      </c>
      <c r="B89" s="2">
        <v>152.90620000000001</v>
      </c>
      <c r="C89" s="2">
        <f t="shared" si="4"/>
        <v>2293.5930000000003</v>
      </c>
    </row>
    <row r="90" spans="1:3" x14ac:dyDescent="0.3">
      <c r="A90" s="2">
        <v>17</v>
      </c>
      <c r="B90" s="2">
        <v>147.23949999999999</v>
      </c>
      <c r="C90" s="2">
        <f t="shared" si="4"/>
        <v>2208.5924999999997</v>
      </c>
    </row>
    <row r="91" spans="1:3" x14ac:dyDescent="0.3">
      <c r="A91" s="2">
        <v>18</v>
      </c>
      <c r="B91" s="2">
        <v>141.89400000000001</v>
      </c>
      <c r="C91" s="2">
        <f t="shared" si="4"/>
        <v>2128.41</v>
      </c>
    </row>
    <row r="92" spans="1:3" x14ac:dyDescent="0.3">
      <c r="A92" s="2">
        <v>19</v>
      </c>
      <c r="B92" s="2">
        <v>143.7122</v>
      </c>
      <c r="C92" s="2">
        <f t="shared" si="4"/>
        <v>2155.683</v>
      </c>
    </row>
    <row r="93" spans="1:3" x14ac:dyDescent="0.3">
      <c r="A93" s="2">
        <v>20</v>
      </c>
      <c r="B93" s="2">
        <v>145.98500000000001</v>
      </c>
      <c r="C93" s="2">
        <f t="shared" si="4"/>
        <v>2189.7750000000001</v>
      </c>
    </row>
    <row r="94" spans="1:3" x14ac:dyDescent="0.3">
      <c r="A94" t="s">
        <v>16</v>
      </c>
      <c r="B94">
        <f>SUM(B74:B93)</f>
        <v>2792.1371000000004</v>
      </c>
      <c r="C94">
        <f>SUM(C74:C93)</f>
        <v>41882.056500000006</v>
      </c>
    </row>
    <row r="96" spans="1:3" x14ac:dyDescent="0.3">
      <c r="A96" t="s">
        <v>7</v>
      </c>
    </row>
    <row r="97" spans="1:3" x14ac:dyDescent="0.3">
      <c r="A97" t="s">
        <v>17</v>
      </c>
      <c r="B97" s="12" t="s">
        <v>9</v>
      </c>
      <c r="C97" s="12" t="s">
        <v>18</v>
      </c>
    </row>
    <row r="98" spans="1:3" x14ac:dyDescent="0.3">
      <c r="A98">
        <v>1</v>
      </c>
      <c r="B98">
        <v>83.0578</v>
      </c>
      <c r="C98">
        <f>Table1[[#This Row],[Length]]*5*3</f>
        <v>1245.867</v>
      </c>
    </row>
    <row r="99" spans="1:3" x14ac:dyDescent="0.3">
      <c r="A99">
        <v>2</v>
      </c>
      <c r="B99">
        <f>60.3381+19.1579+5</f>
        <v>84.495999999999995</v>
      </c>
      <c r="C99">
        <f>Table1[[#This Row],[Length]]*5*3</f>
        <v>1267.4399999999998</v>
      </c>
    </row>
    <row r="100" spans="1:3" x14ac:dyDescent="0.3">
      <c r="A100">
        <v>3</v>
      </c>
      <c r="B100">
        <f>66.2785+ 14.6557+5</f>
        <v>85.93419999999999</v>
      </c>
      <c r="C100">
        <f>Table1[[#This Row],[Length]]*5*3</f>
        <v>1289.0129999999999</v>
      </c>
    </row>
    <row r="101" spans="1:3" x14ac:dyDescent="0.3">
      <c r="A101">
        <v>4</v>
      </c>
      <c r="B101">
        <f>35+33.8135+18.5587</f>
        <v>87.372200000000007</v>
      </c>
      <c r="C101">
        <f>Table1[[#This Row],[Length]]*5*3</f>
        <v>1310.5830000000001</v>
      </c>
    </row>
    <row r="102" spans="1:3" x14ac:dyDescent="0.3">
      <c r="A102">
        <v>5</v>
      </c>
      <c r="B102">
        <v>88.810400000000001</v>
      </c>
      <c r="C102">
        <f>Table1[[#This Row],[Length]]*5*3</f>
        <v>1332.1559999999999</v>
      </c>
    </row>
    <row r="103" spans="1:3" x14ac:dyDescent="0.3">
      <c r="A103">
        <v>6</v>
      </c>
      <c r="B103">
        <v>90.248599999999996</v>
      </c>
      <c r="C103">
        <f>Table1[[#This Row],[Length]]*5*3</f>
        <v>1353.729</v>
      </c>
    </row>
    <row r="104" spans="1:3" x14ac:dyDescent="0.3">
      <c r="A104">
        <v>7</v>
      </c>
      <c r="B104">
        <v>91.686700000000002</v>
      </c>
      <c r="C104">
        <f>Table1[[#This Row],[Length]]*5*3</f>
        <v>1375.3004999999998</v>
      </c>
    </row>
    <row r="105" spans="1:3" x14ac:dyDescent="0.3">
      <c r="A105">
        <v>8</v>
      </c>
      <c r="B105">
        <v>93.124899999999997</v>
      </c>
      <c r="C105">
        <f>Table1[[#This Row],[Length]]*5*3</f>
        <v>1396.8735000000001</v>
      </c>
    </row>
    <row r="106" spans="1:3" x14ac:dyDescent="0.3">
      <c r="A106">
        <v>9</v>
      </c>
      <c r="B106">
        <v>97.68</v>
      </c>
      <c r="C106">
        <f>Table1[[#This Row],[Length]]*5*3</f>
        <v>1465.2</v>
      </c>
    </row>
    <row r="107" spans="1:3" x14ac:dyDescent="0.3">
      <c r="A107">
        <v>10</v>
      </c>
      <c r="B107">
        <v>102.23520000000001</v>
      </c>
      <c r="C107">
        <f>Table1[[#This Row],[Length]]*5*3</f>
        <v>1533.5280000000002</v>
      </c>
    </row>
    <row r="108" spans="1:3" x14ac:dyDescent="0.3">
      <c r="A108">
        <v>11</v>
      </c>
      <c r="B108">
        <v>105.8437</v>
      </c>
      <c r="C108">
        <f>Table1[[#This Row],[Length]]*5*3</f>
        <v>1587.6554999999998</v>
      </c>
    </row>
    <row r="109" spans="1:3" x14ac:dyDescent="0.3">
      <c r="A109">
        <v>12</v>
      </c>
      <c r="B109">
        <v>108.821</v>
      </c>
      <c r="C109">
        <f>Table1[[#This Row],[Length]]*5*3</f>
        <v>1632.3150000000001</v>
      </c>
    </row>
    <row r="110" spans="1:3" x14ac:dyDescent="0.3">
      <c r="A110">
        <v>13</v>
      </c>
      <c r="B110">
        <v>111.7983</v>
      </c>
      <c r="C110">
        <f>Table1[[#This Row],[Length]]*5*3</f>
        <v>1676.9744999999998</v>
      </c>
    </row>
    <row r="111" spans="1:3" x14ac:dyDescent="0.3">
      <c r="A111">
        <v>14</v>
      </c>
      <c r="B111">
        <v>114.7756</v>
      </c>
      <c r="C111">
        <f>Table1[[#This Row],[Length]]*5*3</f>
        <v>1721.6339999999998</v>
      </c>
    </row>
    <row r="112" spans="1:3" x14ac:dyDescent="0.3">
      <c r="A112">
        <v>15</v>
      </c>
      <c r="B112">
        <v>117.7529</v>
      </c>
      <c r="C112">
        <f>Table1[[#This Row],[Length]]*5*3</f>
        <v>1766.2935</v>
      </c>
    </row>
    <row r="113" spans="1:3" x14ac:dyDescent="0.3">
      <c r="A113">
        <v>16</v>
      </c>
      <c r="B113">
        <v>120.7303</v>
      </c>
      <c r="C113">
        <f>Table1[[#This Row],[Length]]*5*3</f>
        <v>1810.9544999999998</v>
      </c>
    </row>
    <row r="114" spans="1:3" x14ac:dyDescent="0.3">
      <c r="A114">
        <v>17</v>
      </c>
      <c r="B114">
        <v>123.7076</v>
      </c>
      <c r="C114">
        <f>Table1[[#This Row],[Length]]*5*3</f>
        <v>1855.614</v>
      </c>
    </row>
    <row r="115" spans="1:3" x14ac:dyDescent="0.3">
      <c r="A115">
        <v>18</v>
      </c>
      <c r="B115">
        <v>126.6849</v>
      </c>
      <c r="C115">
        <f>Table1[[#This Row],[Length]]*5*3</f>
        <v>1900.2734999999998</v>
      </c>
    </row>
    <row r="116" spans="1:3" x14ac:dyDescent="0.3">
      <c r="A116">
        <v>19</v>
      </c>
      <c r="B116">
        <v>133.26220000000001</v>
      </c>
      <c r="C116">
        <f>Table1[[#This Row],[Length]]*5*3</f>
        <v>1998.933</v>
      </c>
    </row>
    <row r="117" spans="1:3" x14ac:dyDescent="0.3">
      <c r="A117">
        <v>20</v>
      </c>
      <c r="B117">
        <v>142.23949999999999</v>
      </c>
      <c r="C117">
        <f>Table1[[#This Row],[Length]]*5*3</f>
        <v>2133.5924999999997</v>
      </c>
    </row>
    <row r="118" spans="1:3" x14ac:dyDescent="0.3">
      <c r="A118">
        <v>21</v>
      </c>
      <c r="B118">
        <v>147.3579</v>
      </c>
      <c r="C118">
        <f>Table1[[#This Row],[Length]]*5*3</f>
        <v>2210.3685</v>
      </c>
    </row>
    <row r="119" spans="1:3" x14ac:dyDescent="0.3">
      <c r="A119">
        <v>22</v>
      </c>
      <c r="B119">
        <v>152.0395</v>
      </c>
      <c r="C119">
        <f>Table1[[#This Row],[Length]]*5*3</f>
        <v>2280.5924999999997</v>
      </c>
    </row>
    <row r="120" spans="1:3" x14ac:dyDescent="0.3">
      <c r="A120">
        <v>23</v>
      </c>
      <c r="B120">
        <v>154.4111</v>
      </c>
      <c r="C120">
        <f>Table1[[#This Row],[Length]]*5*3</f>
        <v>2316.1665000000003</v>
      </c>
    </row>
    <row r="121" spans="1:3" x14ac:dyDescent="0.3">
      <c r="A121">
        <v>24</v>
      </c>
      <c r="B121">
        <v>151.19720000000001</v>
      </c>
      <c r="C121">
        <f>Table1[[#This Row],[Length]]*5*3</f>
        <v>2267.9580000000005</v>
      </c>
    </row>
    <row r="122" spans="1:3" x14ac:dyDescent="0.3">
      <c r="A122">
        <v>25</v>
      </c>
      <c r="B122">
        <v>150.58320000000001</v>
      </c>
      <c r="C122">
        <f>Table1[[#This Row],[Length]]*5*3</f>
        <v>2258.748</v>
      </c>
    </row>
    <row r="123" spans="1:3" x14ac:dyDescent="0.3">
      <c r="A123">
        <v>26</v>
      </c>
      <c r="B123">
        <v>148.66919999999999</v>
      </c>
      <c r="C123">
        <f>Table1[[#This Row],[Length]]*5*3</f>
        <v>2230.038</v>
      </c>
    </row>
    <row r="124" spans="1:3" x14ac:dyDescent="0.3">
      <c r="A124">
        <v>27</v>
      </c>
      <c r="B124">
        <v>146.75530000000001</v>
      </c>
      <c r="C124">
        <f>Table1[[#This Row],[Length]]*5*3</f>
        <v>2201.3295000000003</v>
      </c>
    </row>
    <row r="125" spans="1:3" x14ac:dyDescent="0.3">
      <c r="A125">
        <v>28</v>
      </c>
      <c r="B125">
        <v>144.84129999999999</v>
      </c>
      <c r="C125">
        <f>Table1[[#This Row],[Length]]*5*3</f>
        <v>2172.6194999999998</v>
      </c>
    </row>
    <row r="126" spans="1:3" x14ac:dyDescent="0.3">
      <c r="A126">
        <v>29</v>
      </c>
      <c r="B126">
        <v>139.6644</v>
      </c>
      <c r="C126">
        <f>Table1[[#This Row],[Length]]*5*3</f>
        <v>2094.9659999999999</v>
      </c>
    </row>
    <row r="127" spans="1:3" x14ac:dyDescent="0.3">
      <c r="A127">
        <v>30</v>
      </c>
      <c r="B127">
        <v>134.48740000000001</v>
      </c>
      <c r="C127">
        <f>Table1[[#This Row],[Length]]*5*3</f>
        <v>2017.3110000000001</v>
      </c>
    </row>
    <row r="128" spans="1:3" x14ac:dyDescent="0.3">
      <c r="A128">
        <v>31</v>
      </c>
      <c r="B128">
        <v>132.61199999999999</v>
      </c>
      <c r="C128">
        <f>Table1[[#This Row],[Length]]*5*3</f>
        <v>1989.1799999999998</v>
      </c>
    </row>
    <row r="129" spans="1:7" x14ac:dyDescent="0.3">
      <c r="A129">
        <v>32</v>
      </c>
      <c r="B129">
        <v>129.80439999999999</v>
      </c>
      <c r="C129">
        <f>Table1[[#This Row],[Length]]*5*3</f>
        <v>1947.0659999999998</v>
      </c>
    </row>
    <row r="130" spans="1:7" x14ac:dyDescent="0.3">
      <c r="A130">
        <v>33</v>
      </c>
      <c r="B130">
        <v>125.59829999999999</v>
      </c>
      <c r="C130">
        <f>Table1[[#This Row],[Length]]*5*3</f>
        <v>1883.9744999999998</v>
      </c>
    </row>
    <row r="131" spans="1:7" x14ac:dyDescent="0.3">
      <c r="A131">
        <v>34</v>
      </c>
      <c r="B131">
        <v>120.4599</v>
      </c>
      <c r="C131">
        <f>Table1[[#This Row],[Length]]*5*3</f>
        <v>1806.8985000000002</v>
      </c>
    </row>
    <row r="132" spans="1:7" x14ac:dyDescent="0.3">
      <c r="A132">
        <v>35</v>
      </c>
      <c r="B132">
        <v>115.3214</v>
      </c>
      <c r="C132">
        <f>Table1[[#This Row],[Length]]*5*3</f>
        <v>1729.8209999999999</v>
      </c>
    </row>
    <row r="133" spans="1:7" x14ac:dyDescent="0.3">
      <c r="A133">
        <v>36</v>
      </c>
      <c r="B133">
        <v>110.1832</v>
      </c>
      <c r="C133">
        <f>Table1[[#This Row],[Length]]*5*3</f>
        <v>1652.7479999999998</v>
      </c>
    </row>
    <row r="134" spans="1:7" x14ac:dyDescent="0.3">
      <c r="A134">
        <v>37</v>
      </c>
      <c r="B134">
        <v>100.20959999999999</v>
      </c>
      <c r="C134">
        <f>Table1[[#This Row],[Length]]*5*3</f>
        <v>1503.144</v>
      </c>
    </row>
    <row r="135" spans="1:7" x14ac:dyDescent="0.3">
      <c r="A135">
        <v>38</v>
      </c>
      <c r="B135">
        <v>91.455100000000002</v>
      </c>
      <c r="C135">
        <f>Table1[[#This Row],[Length]]*5*3</f>
        <v>1371.8265000000001</v>
      </c>
    </row>
    <row r="136" spans="1:7" x14ac:dyDescent="0.3">
      <c r="A136">
        <v>39</v>
      </c>
      <c r="B136">
        <v>82.818700000000007</v>
      </c>
      <c r="C136">
        <f>Table1[[#This Row],[Length]]*5*3</f>
        <v>1242.2805000000003</v>
      </c>
    </row>
    <row r="137" spans="1:7" x14ac:dyDescent="0.3">
      <c r="A137">
        <v>40</v>
      </c>
      <c r="B137">
        <v>74.182400000000001</v>
      </c>
      <c r="C137">
        <f>Table1[[#This Row],[Length]]*5*3</f>
        <v>1112.7360000000001</v>
      </c>
    </row>
    <row r="139" spans="1:7" ht="57.6" x14ac:dyDescent="0.3">
      <c r="A139" s="9" t="s">
        <v>20</v>
      </c>
      <c r="B139" s="10">
        <v>1065</v>
      </c>
      <c r="C139" s="10"/>
      <c r="E139" s="9" t="s">
        <v>20</v>
      </c>
      <c r="F139" s="9">
        <v>865</v>
      </c>
      <c r="G139" s="10"/>
    </row>
    <row r="140" spans="1:7" x14ac:dyDescent="0.3">
      <c r="A140" s="18" t="s">
        <v>11</v>
      </c>
      <c r="B140" s="19"/>
      <c r="C140" s="20"/>
      <c r="E140" s="18" t="s">
        <v>12</v>
      </c>
      <c r="F140" s="19"/>
      <c r="G140" s="20"/>
    </row>
    <row r="141" spans="1:7" ht="57.6" x14ac:dyDescent="0.3">
      <c r="A141" s="16" t="s">
        <v>13</v>
      </c>
      <c r="B141" s="17" t="s">
        <v>14</v>
      </c>
      <c r="C141" s="8" t="s">
        <v>15</v>
      </c>
      <c r="E141" s="16" t="s">
        <v>13</v>
      </c>
      <c r="F141" s="17" t="s">
        <v>14</v>
      </c>
      <c r="G141" s="9" t="s">
        <v>15</v>
      </c>
    </row>
    <row r="142" spans="1:7" x14ac:dyDescent="0.3">
      <c r="A142" s="7">
        <v>1</v>
      </c>
      <c r="B142" s="7">
        <v>27220.979800000001</v>
      </c>
      <c r="C142" s="10">
        <f>B142/$B$139</f>
        <v>25.559605446009389</v>
      </c>
      <c r="E142" s="7">
        <v>1</v>
      </c>
      <c r="F142" s="11">
        <v>18317.6872</v>
      </c>
      <c r="G142" s="10">
        <f>F142/$F$139</f>
        <v>21.176516994219654</v>
      </c>
    </row>
    <row r="143" spans="1:7" x14ac:dyDescent="0.3">
      <c r="A143" s="7">
        <v>2</v>
      </c>
      <c r="B143" s="7">
        <v>53331.256999999998</v>
      </c>
      <c r="C143" s="10">
        <f t="shared" ref="C143:C157" si="5">B143/$B$139</f>
        <v>50.076297652582156</v>
      </c>
      <c r="E143" s="7">
        <v>2</v>
      </c>
      <c r="F143" s="11">
        <v>41657.498699999996</v>
      </c>
      <c r="G143" s="10">
        <f t="shared" ref="G143:G159" si="6">F143/$F$139</f>
        <v>48.15895803468208</v>
      </c>
    </row>
    <row r="144" spans="1:7" x14ac:dyDescent="0.3">
      <c r="A144" s="7">
        <v>3</v>
      </c>
      <c r="B144" s="7">
        <v>53972.940600000002</v>
      </c>
      <c r="C144" s="10">
        <f t="shared" si="5"/>
        <v>50.678817464788736</v>
      </c>
      <c r="E144" s="7">
        <v>3</v>
      </c>
      <c r="F144" s="11">
        <v>48826.0049</v>
      </c>
      <c r="G144" s="10">
        <f t="shared" si="6"/>
        <v>56.446248439306359</v>
      </c>
    </row>
    <row r="145" spans="1:7" x14ac:dyDescent="0.3">
      <c r="A145" s="7">
        <v>4</v>
      </c>
      <c r="B145" s="7">
        <v>87160.663100000005</v>
      </c>
      <c r="C145" s="10">
        <f t="shared" si="5"/>
        <v>81.840998215962443</v>
      </c>
      <c r="E145" s="7">
        <v>4</v>
      </c>
      <c r="F145" s="11">
        <v>56874.933100000002</v>
      </c>
      <c r="G145" s="10">
        <f t="shared" si="6"/>
        <v>65.751367745664737</v>
      </c>
    </row>
    <row r="146" spans="1:7" x14ac:dyDescent="0.3">
      <c r="A146" s="7">
        <v>5</v>
      </c>
      <c r="B146" s="7">
        <v>86863.500899999999</v>
      </c>
      <c r="C146" s="10">
        <f t="shared" si="5"/>
        <v>81.561972676056342</v>
      </c>
      <c r="E146" s="7">
        <v>5</v>
      </c>
      <c r="F146" s="11">
        <v>63557.280599999998</v>
      </c>
      <c r="G146" s="10">
        <f t="shared" si="6"/>
        <v>73.476624971098261</v>
      </c>
    </row>
    <row r="147" spans="1:7" x14ac:dyDescent="0.3">
      <c r="A147" s="7">
        <v>6</v>
      </c>
      <c r="B147" s="7">
        <v>83156.247000000003</v>
      </c>
      <c r="C147" s="10">
        <f t="shared" si="5"/>
        <v>78.080983098591545</v>
      </c>
      <c r="E147" s="7">
        <v>6</v>
      </c>
      <c r="F147" s="11">
        <v>68645.908200000005</v>
      </c>
      <c r="G147" s="10">
        <f t="shared" si="6"/>
        <v>79.359431445086713</v>
      </c>
    </row>
    <row r="148" spans="1:7" x14ac:dyDescent="0.3">
      <c r="A148" s="7">
        <v>7</v>
      </c>
      <c r="B148" s="7">
        <v>77968.2448</v>
      </c>
      <c r="C148" s="10">
        <f t="shared" si="5"/>
        <v>73.209619530516434</v>
      </c>
      <c r="E148" s="7">
        <v>7</v>
      </c>
      <c r="F148" s="11">
        <v>74272.699800000002</v>
      </c>
      <c r="G148" s="10">
        <f t="shared" si="6"/>
        <v>85.864392832369944</v>
      </c>
    </row>
    <row r="149" spans="1:7" x14ac:dyDescent="0.3">
      <c r="A149" s="7">
        <v>8</v>
      </c>
      <c r="B149" s="7">
        <v>74072.303100000005</v>
      </c>
      <c r="C149" s="10">
        <f t="shared" si="5"/>
        <v>69.551458309859157</v>
      </c>
      <c r="E149" s="7">
        <v>8</v>
      </c>
      <c r="F149" s="11">
        <v>80321.538199999995</v>
      </c>
      <c r="G149" s="10">
        <f t="shared" si="6"/>
        <v>92.857269595375712</v>
      </c>
    </row>
    <row r="150" spans="1:7" x14ac:dyDescent="0.3">
      <c r="A150" s="7">
        <v>9</v>
      </c>
      <c r="B150" s="7">
        <v>73573.343999999997</v>
      </c>
      <c r="C150" s="10">
        <f t="shared" si="5"/>
        <v>69.082952112676054</v>
      </c>
      <c r="E150" s="7">
        <v>9</v>
      </c>
      <c r="F150" s="11">
        <v>83280.817999999999</v>
      </c>
      <c r="G150" s="10">
        <f t="shared" si="6"/>
        <v>96.278402312138724</v>
      </c>
    </row>
    <row r="151" spans="1:7" x14ac:dyDescent="0.3">
      <c r="A151" s="7">
        <v>10</v>
      </c>
      <c r="B151" s="7">
        <v>76192.282600000006</v>
      </c>
      <c r="C151" s="10">
        <f t="shared" si="5"/>
        <v>71.542049389671362</v>
      </c>
      <c r="E151" s="7">
        <v>10</v>
      </c>
      <c r="F151" s="11">
        <v>79574.0144</v>
      </c>
      <c r="G151" s="10">
        <f t="shared" si="6"/>
        <v>91.993080231213867</v>
      </c>
    </row>
    <row r="152" spans="1:7" x14ac:dyDescent="0.3">
      <c r="A152" s="7">
        <v>11</v>
      </c>
      <c r="B152" s="7">
        <v>80008.413799999995</v>
      </c>
      <c r="C152" s="10">
        <f t="shared" si="5"/>
        <v>75.12527117370891</v>
      </c>
      <c r="E152" s="7">
        <v>11</v>
      </c>
      <c r="F152" s="11">
        <v>73803.120299999995</v>
      </c>
      <c r="G152" s="10">
        <f t="shared" si="6"/>
        <v>85.32152635838149</v>
      </c>
    </row>
    <row r="153" spans="1:7" x14ac:dyDescent="0.3">
      <c r="A153" s="7">
        <v>12</v>
      </c>
      <c r="B153" s="7">
        <v>79501.702300000004</v>
      </c>
      <c r="C153" s="10">
        <f t="shared" si="5"/>
        <v>74.649485727699528</v>
      </c>
      <c r="E153" s="7">
        <v>12</v>
      </c>
      <c r="F153" s="11">
        <v>73499.4951</v>
      </c>
      <c r="G153" s="10">
        <f t="shared" si="6"/>
        <v>84.970514566473994</v>
      </c>
    </row>
    <row r="154" spans="1:7" x14ac:dyDescent="0.3">
      <c r="A154" s="7">
        <v>13</v>
      </c>
      <c r="B154" s="7">
        <v>72071.723800000007</v>
      </c>
      <c r="C154" s="10">
        <f t="shared" si="5"/>
        <v>67.672980093896726</v>
      </c>
      <c r="E154" s="7">
        <v>13</v>
      </c>
      <c r="F154" s="11">
        <v>74851.175300000003</v>
      </c>
      <c r="G154" s="10">
        <f t="shared" si="6"/>
        <v>86.533150635838155</v>
      </c>
    </row>
    <row r="155" spans="1:7" x14ac:dyDescent="0.3">
      <c r="A155" s="7">
        <v>14</v>
      </c>
      <c r="B155" s="7">
        <v>57381.160900000003</v>
      </c>
      <c r="C155" s="10">
        <f t="shared" si="5"/>
        <v>53.879024319248828</v>
      </c>
      <c r="E155" s="7">
        <v>14</v>
      </c>
      <c r="F155" s="11">
        <v>76939.123600000006</v>
      </c>
      <c r="G155" s="10">
        <f t="shared" si="6"/>
        <v>88.946963699421971</v>
      </c>
    </row>
    <row r="156" spans="1:7" x14ac:dyDescent="0.3">
      <c r="A156" s="7">
        <v>15</v>
      </c>
      <c r="B156" s="7">
        <v>34814.707799999996</v>
      </c>
      <c r="C156" s="10">
        <f t="shared" si="5"/>
        <v>32.689866478873235</v>
      </c>
      <c r="E156" s="7">
        <v>15</v>
      </c>
      <c r="F156" s="11">
        <v>75167.0717</v>
      </c>
      <c r="G156" s="10">
        <f t="shared" si="6"/>
        <v>86.898348786127173</v>
      </c>
    </row>
    <row r="157" spans="1:7" x14ac:dyDescent="0.3">
      <c r="A157" s="7">
        <v>16</v>
      </c>
      <c r="B157" s="7">
        <v>8473.3322000000007</v>
      </c>
      <c r="C157" s="10">
        <f t="shared" si="5"/>
        <v>7.9561804694835692</v>
      </c>
      <c r="E157" s="7">
        <v>16</v>
      </c>
      <c r="F157" s="11">
        <v>64169.360699999997</v>
      </c>
      <c r="G157" s="10">
        <f t="shared" si="6"/>
        <v>74.184232023121382</v>
      </c>
    </row>
    <row r="158" spans="1:7" x14ac:dyDescent="0.3">
      <c r="E158" s="7">
        <v>17</v>
      </c>
      <c r="F158" s="11">
        <v>51943.680699999997</v>
      </c>
      <c r="G158" s="10">
        <f t="shared" si="6"/>
        <v>60.050497919075141</v>
      </c>
    </row>
    <row r="159" spans="1:7" x14ac:dyDescent="0.3">
      <c r="E159" s="7">
        <v>18</v>
      </c>
      <c r="F159" s="11">
        <v>10597.3835</v>
      </c>
      <c r="G159" s="10">
        <f t="shared" si="6"/>
        <v>12.251310404624277</v>
      </c>
    </row>
    <row r="174" spans="1:4" x14ac:dyDescent="0.3">
      <c r="A174" t="s">
        <v>17</v>
      </c>
      <c r="B174" t="s">
        <v>21</v>
      </c>
      <c r="C174" t="s">
        <v>22</v>
      </c>
      <c r="D174" t="s">
        <v>23</v>
      </c>
    </row>
    <row r="175" spans="1:4" x14ac:dyDescent="0.3">
      <c r="A175">
        <v>1</v>
      </c>
      <c r="B175">
        <v>3326580.4167999998</v>
      </c>
      <c r="C175">
        <v>3325604.7255000002</v>
      </c>
      <c r="D175">
        <f>B175-C175</f>
        <v>975.69129999959841</v>
      </c>
    </row>
    <row r="176" spans="1:4" x14ac:dyDescent="0.3">
      <c r="A176">
        <v>2</v>
      </c>
      <c r="B176">
        <v>3326580.4167999998</v>
      </c>
      <c r="C176">
        <v>3324627.9794999999</v>
      </c>
      <c r="D176">
        <f>C175-C176</f>
        <v>976.74600000027567</v>
      </c>
    </row>
    <row r="177" spans="1:4" x14ac:dyDescent="0.3">
      <c r="A177">
        <v>3</v>
      </c>
      <c r="B177">
        <v>3326580.4167999998</v>
      </c>
      <c r="C177">
        <v>3323762.0449999999</v>
      </c>
      <c r="D177">
        <f t="shared" ref="D177:D182" si="7">C176-C177</f>
        <v>865.93449999997392</v>
      </c>
    </row>
    <row r="178" spans="1:4" x14ac:dyDescent="0.3">
      <c r="A178">
        <v>4</v>
      </c>
      <c r="B178">
        <v>3326580.4167999998</v>
      </c>
      <c r="C178">
        <v>3322874.3163000001</v>
      </c>
      <c r="D178">
        <f t="shared" si="7"/>
        <v>887.72869999986142</v>
      </c>
    </row>
    <row r="179" spans="1:4" x14ac:dyDescent="0.3">
      <c r="A179">
        <v>5</v>
      </c>
      <c r="B179">
        <v>3326580.4167999998</v>
      </c>
      <c r="C179">
        <v>3321826.9821000001</v>
      </c>
      <c r="D179">
        <f t="shared" si="7"/>
        <v>1047.3341999999247</v>
      </c>
    </row>
    <row r="180" spans="1:4" x14ac:dyDescent="0.3">
      <c r="A180">
        <v>6</v>
      </c>
      <c r="B180">
        <v>3326580.4167999998</v>
      </c>
      <c r="C180">
        <v>3320761.1321</v>
      </c>
      <c r="D180">
        <f t="shared" si="7"/>
        <v>1065.8500000000931</v>
      </c>
    </row>
    <row r="181" spans="1:4" x14ac:dyDescent="0.3">
      <c r="A181">
        <v>7</v>
      </c>
      <c r="B181">
        <v>3326580.4167999998</v>
      </c>
      <c r="C181">
        <v>3320242.6701000002</v>
      </c>
      <c r="D181">
        <f t="shared" si="7"/>
        <v>518.46199999982491</v>
      </c>
    </row>
    <row r="182" spans="1:4" x14ac:dyDescent="0.3">
      <c r="A182">
        <v>8</v>
      </c>
      <c r="B182">
        <v>3326580.4167999998</v>
      </c>
      <c r="C182">
        <v>3319905.1184999999</v>
      </c>
      <c r="D182">
        <f t="shared" si="7"/>
        <v>337.55160000035539</v>
      </c>
    </row>
  </sheetData>
  <mergeCells count="2">
    <mergeCell ref="A140:C140"/>
    <mergeCell ref="E140:G140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Tiwari</dc:creator>
  <cp:lastModifiedBy>Ayush Tiwari</cp:lastModifiedBy>
  <dcterms:created xsi:type="dcterms:W3CDTF">2015-06-05T18:17:20Z</dcterms:created>
  <dcterms:modified xsi:type="dcterms:W3CDTF">2025-04-18T09:55:42Z</dcterms:modified>
</cp:coreProperties>
</file>