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 1.1 A B C focal lengths" sheetId="1" r:id="rId4"/>
    <sheet state="visible" name="Exp 1.1 B and C" sheetId="2" r:id="rId5"/>
    <sheet state="visible" name="Exp 1.2" sheetId="3" r:id="rId6"/>
    <sheet state="visible" name="Exp 1.3" sheetId="4" r:id="rId7"/>
    <sheet state="visible" name="Exp 2.1" sheetId="5" r:id="rId8"/>
    <sheet state="visible" name="Exp 3.1" sheetId="6" r:id="rId9"/>
    <sheet state="visible" name="Exp 3.2" sheetId="7" r:id="rId10"/>
    <sheet state="visible" name="Exp 4" sheetId="8" r:id="rId11"/>
  </sheets>
  <definedNames/>
  <calcPr/>
</workbook>
</file>

<file path=xl/sharedStrings.xml><?xml version="1.0" encoding="utf-8"?>
<sst xmlns="http://schemas.openxmlformats.org/spreadsheetml/2006/main" count="130" uniqueCount="82">
  <si>
    <t>Lens</t>
  </si>
  <si>
    <t>x_object (cm)</t>
  </si>
  <si>
    <t>x_lens (cm)</t>
  </si>
  <si>
    <t>x_image (cm)</t>
  </si>
  <si>
    <t>uncertainty in x_image (cm)</t>
  </si>
  <si>
    <t>d_o (cm)</t>
  </si>
  <si>
    <t>d_i (cm)</t>
  </si>
  <si>
    <t>f (cm)</t>
  </si>
  <si>
    <t>A</t>
  </si>
  <si>
    <t>Avg. f_A (cm)</t>
  </si>
  <si>
    <t>Std. Dev. f_A (cm)</t>
  </si>
  <si>
    <t>B</t>
  </si>
  <si>
    <t>Avg. f_B (cm)</t>
  </si>
  <si>
    <t>Std. Dev. f_B (cm)</t>
  </si>
  <si>
    <t>C</t>
  </si>
  <si>
    <t>Avg. f_C (cm)</t>
  </si>
  <si>
    <t>Std. Dev. f_C (cm)</t>
  </si>
  <si>
    <t>x_obj (cm)</t>
  </si>
  <si>
    <t>h_image (cm)</t>
  </si>
  <si>
    <t>w_image (cm)</t>
  </si>
  <si>
    <t>h_object (cm)</t>
  </si>
  <si>
    <t>w_object (cm)</t>
  </si>
  <si>
    <t>Magnification_d</t>
  </si>
  <si>
    <t>Magnification_h</t>
  </si>
  <si>
    <t>Magnification_w</t>
  </si>
  <si>
    <t>magnification</t>
  </si>
  <si>
    <t>Magnification</t>
  </si>
  <si>
    <t>x_B</t>
  </si>
  <si>
    <t>x_image</t>
  </si>
  <si>
    <t>x_A</t>
  </si>
  <si>
    <t>x_obj</t>
  </si>
  <si>
    <t>d_i</t>
  </si>
  <si>
    <t>f</t>
  </si>
  <si>
    <t>h_image</t>
  </si>
  <si>
    <t>w_image</t>
  </si>
  <si>
    <t>h_object</t>
  </si>
  <si>
    <t>w_object</t>
  </si>
  <si>
    <t>d_o_prediction</t>
  </si>
  <si>
    <t>magnification_prediction</t>
  </si>
  <si>
    <t>trial</t>
  </si>
  <si>
    <t>x_plane</t>
  </si>
  <si>
    <t>h_iB</t>
  </si>
  <si>
    <t>w_iB</t>
  </si>
  <si>
    <t>d_oB</t>
  </si>
  <si>
    <t>d_iA</t>
  </si>
  <si>
    <t>f_A</t>
  </si>
  <si>
    <t>d_oA_pred</t>
  </si>
  <si>
    <t>d_iB_pred</t>
  </si>
  <si>
    <t>f_B</t>
  </si>
  <si>
    <t>magnification_pred</t>
  </si>
  <si>
    <t>near point Xing</t>
  </si>
  <si>
    <t>near point Yajur</t>
  </si>
  <si>
    <t>f_C</t>
  </si>
  <si>
    <t>predicted magnification</t>
  </si>
  <si>
    <t>camera to arrow</t>
  </si>
  <si>
    <t>lens arrow width</t>
  </si>
  <si>
    <t>no lens arrow width</t>
  </si>
  <si>
    <t>stdev</t>
  </si>
  <si>
    <t>mean</t>
  </si>
  <si>
    <t>x_screen</t>
  </si>
  <si>
    <t>x_diverging</t>
  </si>
  <si>
    <t>x_converging</t>
  </si>
  <si>
    <t>d_conv_i</t>
  </si>
  <si>
    <t>f_conv</t>
  </si>
  <si>
    <t>d_conv_o</t>
  </si>
  <si>
    <t>d_conv_div</t>
  </si>
  <si>
    <t>d_div_i</t>
  </si>
  <si>
    <t>d_div_o</t>
  </si>
  <si>
    <t>f_div</t>
  </si>
  <si>
    <t>avg</t>
  </si>
  <si>
    <t>x_lens</t>
  </si>
  <si>
    <t>d</t>
  </si>
  <si>
    <t>x_C</t>
  </si>
  <si>
    <t>x_arrow</t>
  </si>
  <si>
    <t>d_NP</t>
  </si>
  <si>
    <t>s</t>
  </si>
  <si>
    <t>mag_pred</t>
  </si>
  <si>
    <t>measure_mag</t>
  </si>
  <si>
    <t>size_at_np</t>
  </si>
  <si>
    <t>size_at_lens</t>
  </si>
  <si>
    <t>error</t>
  </si>
  <si>
    <t>d_np_camera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</si>
</sst>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horizontal="right" readingOrder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shrinkToFit="0" vertical="center" wrapText="0"/>
    </xf>
    <xf borderId="0" fillId="0" fontId="1" numFmtId="0" xfId="0" applyAlignment="1" applyFont="1">
      <alignment horizontal="right"/>
    </xf>
    <xf borderId="0" fillId="0" fontId="1" numFmtId="164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Exp 1.1 B and C-style">
      <tableStyleElement dxfId="1" type="headerRow"/>
      <tableStyleElement dxfId="2" type="firstRowStripe"/>
      <tableStyleElement dxfId="3" type="secondRowStripe"/>
    </tableStyle>
    <tableStyle count="3" pivot="0" name="Exp 1.1 B and C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1:M3" displayName="Table2" name="Table2" id="1">
  <tableColumns count="12">
    <tableColumn name="x_obj (cm)" id="1"/>
    <tableColumn name="x_lens (cm)" id="2"/>
    <tableColumn name="x_image (cm)" id="3"/>
    <tableColumn name="d_o (cm)" id="4"/>
    <tableColumn name="d_i (cm)" id="5"/>
    <tableColumn name="f (cm)" id="6"/>
    <tableColumn name="h_image (cm)" id="7"/>
    <tableColumn name="w_image (cm)" id="8"/>
    <tableColumn name="h_object (cm)" id="9"/>
    <tableColumn name="w_object (cm)" id="10"/>
    <tableColumn name="Magnification_d" id="11"/>
    <tableColumn name="Magnification_h" id="12"/>
  </tableColumns>
  <tableStyleInfo name="Exp 1.1 B and C-style" showColumnStripes="0" showFirstColumn="1" showLastColumn="1" showRowStripes="1"/>
</table>
</file>

<file path=xl/tables/table2.xml><?xml version="1.0" encoding="utf-8"?>
<table xmlns="http://schemas.openxmlformats.org/spreadsheetml/2006/main" ref="B5:I10" displayName="Table1" name="Table1" id="2">
  <tableColumns count="8">
    <tableColumn name="x_obj (cm)" id="1"/>
    <tableColumn name="x_lens (cm)" id="2"/>
    <tableColumn name="x_image (cm)" id="3"/>
    <tableColumn name="d_o (cm)" id="4"/>
    <tableColumn name="d_i (cm)" id="5"/>
    <tableColumn name="f (cm)" id="6"/>
    <tableColumn name="h_object (cm)" id="7"/>
    <tableColumn name="Magnification" id="8"/>
  </tableColumns>
  <tableStyleInfo name="Exp 1.1 B and C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23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 t="s">
        <v>8</v>
      </c>
      <c r="B2" s="1">
        <v>84.9</v>
      </c>
      <c r="C2" s="1">
        <v>59.0</v>
      </c>
      <c r="D2" s="1">
        <v>7.5</v>
      </c>
      <c r="E2" s="1">
        <v>0.2</v>
      </c>
      <c r="F2" s="2">
        <f t="shared" ref="F2:G2" si="1">B2-C2</f>
        <v>25.9</v>
      </c>
      <c r="G2" s="2">
        <f t="shared" si="1"/>
        <v>51.5</v>
      </c>
      <c r="H2" s="2">
        <f t="shared" ref="H2:H16" si="3">1/(1/F2+1/G2)</f>
        <v>17.23320413</v>
      </c>
      <c r="J2" s="1" t="s">
        <v>9</v>
      </c>
      <c r="K2" s="1" t="s">
        <v>10</v>
      </c>
    </row>
    <row r="3">
      <c r="A3" s="1" t="s">
        <v>8</v>
      </c>
      <c r="B3" s="1">
        <v>84.9</v>
      </c>
      <c r="C3" s="1">
        <v>52.4</v>
      </c>
      <c r="D3" s="1">
        <v>15.4</v>
      </c>
      <c r="F3" s="2">
        <f t="shared" ref="F3:G3" si="2">B3-C3</f>
        <v>32.5</v>
      </c>
      <c r="G3" s="2">
        <f t="shared" si="2"/>
        <v>37</v>
      </c>
      <c r="H3" s="2">
        <f t="shared" si="3"/>
        <v>17.30215827</v>
      </c>
      <c r="J3" s="2">
        <f>AVERAGE(H2:H6)</f>
        <v>17.28940034</v>
      </c>
      <c r="K3" s="2">
        <f>STDEV(H2:H6)</f>
        <v>0.05001011232</v>
      </c>
    </row>
    <row r="4">
      <c r="A4" s="1" t="s">
        <v>8</v>
      </c>
      <c r="B4" s="1">
        <v>84.9</v>
      </c>
      <c r="C4" s="1">
        <v>58.9</v>
      </c>
      <c r="D4" s="1">
        <v>7.7</v>
      </c>
      <c r="F4" s="2">
        <f t="shared" ref="F4:G4" si="4">B4-C4</f>
        <v>26</v>
      </c>
      <c r="G4" s="2">
        <f t="shared" si="4"/>
        <v>51.2</v>
      </c>
      <c r="H4" s="2">
        <f t="shared" si="3"/>
        <v>17.24352332</v>
      </c>
    </row>
    <row r="5">
      <c r="A5" s="1" t="s">
        <v>8</v>
      </c>
      <c r="B5" s="1">
        <v>84.9</v>
      </c>
      <c r="C5" s="1">
        <v>40.3</v>
      </c>
      <c r="D5" s="1">
        <v>11.9</v>
      </c>
      <c r="F5" s="2">
        <f t="shared" ref="F5:G5" si="5">B5-C5</f>
        <v>44.6</v>
      </c>
      <c r="G5" s="2">
        <f t="shared" si="5"/>
        <v>28.4</v>
      </c>
      <c r="H5" s="2">
        <f t="shared" si="3"/>
        <v>17.35123288</v>
      </c>
    </row>
    <row r="6">
      <c r="A6" s="1" t="s">
        <v>8</v>
      </c>
      <c r="B6" s="1">
        <v>84.9</v>
      </c>
      <c r="C6" s="1">
        <v>49.5</v>
      </c>
      <c r="D6" s="1">
        <v>15.6</v>
      </c>
      <c r="F6" s="2">
        <f t="shared" ref="F6:G6" si="6">B6-C6</f>
        <v>35.4</v>
      </c>
      <c r="G6" s="2">
        <f t="shared" si="6"/>
        <v>33.9</v>
      </c>
      <c r="H6" s="2">
        <f t="shared" si="3"/>
        <v>17.31688312</v>
      </c>
    </row>
    <row r="7">
      <c r="A7" s="1" t="s">
        <v>11</v>
      </c>
      <c r="B7" s="1">
        <v>84.9</v>
      </c>
      <c r="C7" s="1">
        <v>59.0</v>
      </c>
      <c r="D7" s="1">
        <v>22.5</v>
      </c>
      <c r="E7" s="1">
        <v>0.2</v>
      </c>
      <c r="F7" s="2">
        <f t="shared" ref="F7:G7" si="7">B7-C7</f>
        <v>25.9</v>
      </c>
      <c r="G7" s="2">
        <f t="shared" si="7"/>
        <v>36.5</v>
      </c>
      <c r="H7" s="2">
        <f t="shared" si="3"/>
        <v>15.14983974</v>
      </c>
      <c r="J7" s="1" t="s">
        <v>12</v>
      </c>
      <c r="K7" s="1" t="s">
        <v>13</v>
      </c>
    </row>
    <row r="8">
      <c r="A8" s="1" t="s">
        <v>11</v>
      </c>
      <c r="B8" s="1">
        <v>84.9</v>
      </c>
      <c r="C8" s="1">
        <v>49.5</v>
      </c>
      <c r="D8" s="1">
        <v>22.8</v>
      </c>
      <c r="E8" s="1">
        <v>0.2</v>
      </c>
      <c r="F8" s="2">
        <f t="shared" ref="F8:G8" si="8">B8-C8</f>
        <v>35.4</v>
      </c>
      <c r="G8" s="2">
        <f t="shared" si="8"/>
        <v>26.7</v>
      </c>
      <c r="H8" s="2">
        <f t="shared" si="3"/>
        <v>15.22028986</v>
      </c>
      <c r="J8" s="2">
        <f>AVERAGE(H7:H11)</f>
        <v>15.20467057</v>
      </c>
      <c r="K8" s="2">
        <f>STDEV(H7:H11)</f>
        <v>0.03086490219</v>
      </c>
    </row>
    <row r="9">
      <c r="A9" s="1" t="s">
        <v>11</v>
      </c>
      <c r="B9" s="1">
        <v>84.9</v>
      </c>
      <c r="C9" s="1">
        <v>57.0</v>
      </c>
      <c r="D9" s="1">
        <v>23.5</v>
      </c>
      <c r="F9" s="2">
        <f t="shared" ref="F9:G9" si="9">B9-C9</f>
        <v>27.9</v>
      </c>
      <c r="G9" s="2">
        <f t="shared" si="9"/>
        <v>33.5</v>
      </c>
      <c r="H9" s="2">
        <f t="shared" si="3"/>
        <v>15.2223127</v>
      </c>
    </row>
    <row r="10">
      <c r="A10" s="1" t="s">
        <v>11</v>
      </c>
      <c r="B10" s="1">
        <v>84.9</v>
      </c>
      <c r="C10" s="1">
        <v>63.9</v>
      </c>
      <c r="D10" s="1">
        <v>8.7</v>
      </c>
      <c r="F10" s="2">
        <f t="shared" ref="F10:G10" si="10">B10-C10</f>
        <v>21</v>
      </c>
      <c r="G10" s="2">
        <f t="shared" si="10"/>
        <v>55.2</v>
      </c>
      <c r="H10" s="2">
        <f t="shared" si="3"/>
        <v>15.21259843</v>
      </c>
    </row>
    <row r="11">
      <c r="A11" s="1" t="s">
        <v>11</v>
      </c>
      <c r="B11" s="1">
        <v>84.9</v>
      </c>
      <c r="C11" s="1">
        <v>48.0</v>
      </c>
      <c r="D11" s="1">
        <v>22.1</v>
      </c>
      <c r="F11" s="2">
        <f t="shared" ref="F11:G11" si="11">B11-C11</f>
        <v>36.9</v>
      </c>
      <c r="G11" s="2">
        <f t="shared" si="11"/>
        <v>25.9</v>
      </c>
      <c r="H11" s="2">
        <f t="shared" si="3"/>
        <v>15.2183121</v>
      </c>
    </row>
    <row r="12">
      <c r="A12" s="1" t="s">
        <v>14</v>
      </c>
      <c r="B12" s="1">
        <v>84.9</v>
      </c>
      <c r="C12" s="3">
        <v>68.8</v>
      </c>
      <c r="D12" s="1">
        <v>62.0</v>
      </c>
      <c r="E12" s="1">
        <v>0.2</v>
      </c>
      <c r="F12" s="2">
        <f t="shared" ref="F12:G12" si="12">B12-C12</f>
        <v>16.1</v>
      </c>
      <c r="G12" s="2">
        <f t="shared" si="12"/>
        <v>6.8</v>
      </c>
      <c r="H12" s="2">
        <f t="shared" si="3"/>
        <v>4.780786026</v>
      </c>
      <c r="J12" s="1" t="s">
        <v>15</v>
      </c>
      <c r="K12" s="1" t="s">
        <v>16</v>
      </c>
    </row>
    <row r="13">
      <c r="A13" s="1" t="s">
        <v>14</v>
      </c>
      <c r="B13" s="1">
        <v>84.9</v>
      </c>
      <c r="C13" s="1">
        <v>78.0</v>
      </c>
      <c r="D13" s="1">
        <v>63.6</v>
      </c>
      <c r="F13" s="2">
        <f t="shared" ref="F13:G13" si="13">B13-C13</f>
        <v>6.9</v>
      </c>
      <c r="G13" s="2">
        <f t="shared" si="13"/>
        <v>14.4</v>
      </c>
      <c r="H13" s="2">
        <f t="shared" si="3"/>
        <v>4.664788732</v>
      </c>
      <c r="J13" s="2">
        <f>AVERAGE(H12:H16)</f>
        <v>4.806992471</v>
      </c>
      <c r="K13" s="2">
        <f>STDEV(H12:H16)</f>
        <v>0.1213189327</v>
      </c>
    </row>
    <row r="14">
      <c r="A14" s="1" t="s">
        <v>14</v>
      </c>
      <c r="B14" s="1">
        <v>84.9</v>
      </c>
      <c r="C14" s="1">
        <v>72.2</v>
      </c>
      <c r="D14" s="1">
        <v>64.6</v>
      </c>
      <c r="F14" s="2">
        <f t="shared" ref="F14:G14" si="14">B14-C14</f>
        <v>12.7</v>
      </c>
      <c r="G14" s="2">
        <f t="shared" si="14"/>
        <v>7.6</v>
      </c>
      <c r="H14" s="2">
        <f t="shared" si="3"/>
        <v>4.754679803</v>
      </c>
    </row>
    <row r="15">
      <c r="A15" s="1" t="s">
        <v>14</v>
      </c>
      <c r="B15" s="1">
        <v>84.9</v>
      </c>
      <c r="C15" s="1">
        <v>63.4</v>
      </c>
      <c r="D15" s="1">
        <v>56.9</v>
      </c>
      <c r="F15" s="2">
        <f t="shared" ref="F15:G15" si="15">B15-C15</f>
        <v>21.5</v>
      </c>
      <c r="G15" s="2">
        <f t="shared" si="15"/>
        <v>6.5</v>
      </c>
      <c r="H15" s="2">
        <f t="shared" si="3"/>
        <v>4.991071429</v>
      </c>
    </row>
    <row r="16">
      <c r="A16" s="1" t="s">
        <v>14</v>
      </c>
      <c r="B16" s="1">
        <v>84.9</v>
      </c>
      <c r="C16" s="1">
        <v>70.1</v>
      </c>
      <c r="D16" s="1">
        <v>62.9</v>
      </c>
      <c r="F16" s="2">
        <f t="shared" ref="F16:G16" si="16">B16-C16</f>
        <v>14.8</v>
      </c>
      <c r="G16" s="2">
        <f t="shared" si="16"/>
        <v>7.2</v>
      </c>
      <c r="H16" s="2">
        <f t="shared" si="3"/>
        <v>4.843636364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3.25"/>
    <col customWidth="1" min="3" max="3" width="14.0"/>
    <col customWidth="1" min="4" max="4" width="15.63"/>
    <col customWidth="1" min="8" max="9" width="15.63"/>
    <col customWidth="1" min="10" max="11" width="17.38"/>
  </cols>
  <sheetData>
    <row r="1">
      <c r="A1" s="1" t="s">
        <v>0</v>
      </c>
      <c r="B1" s="4" t="s">
        <v>17</v>
      </c>
      <c r="C1" s="5" t="s">
        <v>2</v>
      </c>
      <c r="D1" s="5" t="s">
        <v>3</v>
      </c>
      <c r="E1" s="5" t="s">
        <v>5</v>
      </c>
      <c r="F1" s="5" t="s">
        <v>6</v>
      </c>
      <c r="G1" s="5" t="s">
        <v>7</v>
      </c>
      <c r="H1" s="5" t="s">
        <v>18</v>
      </c>
      <c r="I1" s="5" t="s">
        <v>19</v>
      </c>
      <c r="J1" s="5" t="s">
        <v>20</v>
      </c>
      <c r="K1" s="5" t="s">
        <v>21</v>
      </c>
      <c r="L1" s="5" t="s">
        <v>22</v>
      </c>
      <c r="M1" s="6" t="s">
        <v>23</v>
      </c>
      <c r="N1" s="1" t="s">
        <v>24</v>
      </c>
      <c r="O1" s="1" t="s">
        <v>25</v>
      </c>
    </row>
    <row r="2">
      <c r="A2" s="1" t="s">
        <v>14</v>
      </c>
      <c r="B2" s="7">
        <v>85.0</v>
      </c>
      <c r="C2" s="8">
        <v>75.0</v>
      </c>
      <c r="D2" s="8">
        <v>65.0</v>
      </c>
      <c r="E2" s="8">
        <f t="shared" ref="E2:F2" si="1">B2-C2</f>
        <v>10</v>
      </c>
      <c r="F2" s="8">
        <f t="shared" si="1"/>
        <v>10</v>
      </c>
      <c r="G2" s="8">
        <f t="shared" ref="G2:G3" si="4">1/(1/E2+1/F2)</f>
        <v>5</v>
      </c>
      <c r="H2" s="8">
        <v>-1.45</v>
      </c>
      <c r="I2" s="8">
        <v>-1.0</v>
      </c>
      <c r="J2" s="8">
        <v>1.5</v>
      </c>
      <c r="K2" s="8">
        <v>0.8</v>
      </c>
      <c r="L2" s="9">
        <f t="shared" ref="L2:L3" si="5">-F2/E2</f>
        <v>-1</v>
      </c>
      <c r="M2" s="10">
        <f t="shared" ref="M2:N2" si="2">H2/J2</f>
        <v>-0.9666666667</v>
      </c>
      <c r="N2" s="2">
        <f t="shared" si="2"/>
        <v>-1.25</v>
      </c>
      <c r="O2" s="2">
        <f t="shared" ref="O2:O3" si="7">SQRT(H2*I2/J2/K2)</f>
        <v>1.099242163</v>
      </c>
    </row>
    <row r="3">
      <c r="A3" s="1" t="s">
        <v>14</v>
      </c>
      <c r="B3" s="11">
        <v>85.0</v>
      </c>
      <c r="C3" s="12">
        <v>75.7</v>
      </c>
      <c r="D3" s="12">
        <v>66.0</v>
      </c>
      <c r="E3" s="12">
        <f t="shared" ref="E3:F3" si="3">B3-C3</f>
        <v>9.3</v>
      </c>
      <c r="F3" s="12">
        <f t="shared" si="3"/>
        <v>9.7</v>
      </c>
      <c r="G3" s="12">
        <f t="shared" si="4"/>
        <v>4.747894737</v>
      </c>
      <c r="H3" s="12">
        <v>-1.6</v>
      </c>
      <c r="I3" s="12">
        <v>-0.8</v>
      </c>
      <c r="J3" s="12">
        <v>1.5</v>
      </c>
      <c r="K3" s="12">
        <v>0.8</v>
      </c>
      <c r="L3" s="13">
        <f t="shared" si="5"/>
        <v>-1.043010753</v>
      </c>
      <c r="M3" s="14">
        <f t="shared" ref="M3:N3" si="6">H3/J3</f>
        <v>-1.066666667</v>
      </c>
      <c r="N3" s="2">
        <f t="shared" si="6"/>
        <v>-1</v>
      </c>
      <c r="O3" s="2">
        <f t="shared" si="7"/>
        <v>1.032795559</v>
      </c>
    </row>
    <row r="5">
      <c r="A5" s="1" t="s">
        <v>0</v>
      </c>
      <c r="B5" s="4" t="s">
        <v>17</v>
      </c>
      <c r="C5" s="5" t="s">
        <v>2</v>
      </c>
      <c r="D5" s="5" t="s">
        <v>3</v>
      </c>
      <c r="E5" s="5" t="s">
        <v>5</v>
      </c>
      <c r="F5" s="5" t="s">
        <v>6</v>
      </c>
      <c r="G5" s="5" t="s">
        <v>7</v>
      </c>
      <c r="H5" s="5" t="s">
        <v>20</v>
      </c>
      <c r="I5" s="6" t="s">
        <v>26</v>
      </c>
    </row>
    <row r="6">
      <c r="A6" s="1" t="s">
        <v>11</v>
      </c>
      <c r="B6" s="7">
        <v>66.0</v>
      </c>
      <c r="C6" s="8">
        <v>36.4</v>
      </c>
      <c r="D6" s="8">
        <v>6.5</v>
      </c>
      <c r="E6" s="8">
        <f t="shared" ref="E6:F6" si="8">B6-C6</f>
        <v>29.6</v>
      </c>
      <c r="F6" s="8">
        <f t="shared" si="8"/>
        <v>29.9</v>
      </c>
      <c r="G6" s="8">
        <f t="shared" ref="G6:G10" si="10">1/(1/E6+1/F6)</f>
        <v>14.87462185</v>
      </c>
      <c r="H6" s="8">
        <v>1.5</v>
      </c>
      <c r="I6" s="10">
        <f t="shared" ref="I6:I10" si="11">-F6/E6</f>
        <v>-1.010135135</v>
      </c>
    </row>
    <row r="7">
      <c r="A7" s="1" t="s">
        <v>11</v>
      </c>
      <c r="B7" s="15">
        <v>66.0</v>
      </c>
      <c r="C7" s="16">
        <v>31.4</v>
      </c>
      <c r="D7" s="16">
        <v>3.3</v>
      </c>
      <c r="E7" s="16">
        <f t="shared" ref="E7:F7" si="9">B7-C7</f>
        <v>34.6</v>
      </c>
      <c r="F7" s="16">
        <f t="shared" si="9"/>
        <v>28.1</v>
      </c>
      <c r="G7" s="16">
        <f t="shared" si="10"/>
        <v>15.50653907</v>
      </c>
      <c r="H7" s="16">
        <v>1.5</v>
      </c>
      <c r="I7" s="17">
        <f t="shared" si="11"/>
        <v>-0.8121387283</v>
      </c>
    </row>
    <row r="8">
      <c r="A8" s="1" t="s">
        <v>11</v>
      </c>
      <c r="B8" s="7">
        <v>66.0</v>
      </c>
      <c r="C8" s="8">
        <v>37.1</v>
      </c>
      <c r="D8" s="8">
        <v>5.3</v>
      </c>
      <c r="E8" s="8">
        <f t="shared" ref="E8:F8" si="12">B8-C8</f>
        <v>28.9</v>
      </c>
      <c r="F8" s="8">
        <f t="shared" si="12"/>
        <v>31.8</v>
      </c>
      <c r="G8" s="8">
        <f t="shared" si="10"/>
        <v>15.14036244</v>
      </c>
      <c r="H8" s="8">
        <v>1.5</v>
      </c>
      <c r="I8" s="10">
        <f t="shared" si="11"/>
        <v>-1.100346021</v>
      </c>
    </row>
    <row r="9">
      <c r="A9" s="1" t="s">
        <v>11</v>
      </c>
      <c r="B9" s="15">
        <v>66.0</v>
      </c>
      <c r="C9" s="16">
        <v>36.3</v>
      </c>
      <c r="D9" s="16">
        <v>6.0</v>
      </c>
      <c r="E9" s="16">
        <f t="shared" ref="E9:F9" si="13">B9-C9</f>
        <v>29.7</v>
      </c>
      <c r="F9" s="16">
        <f t="shared" si="13"/>
        <v>30.3</v>
      </c>
      <c r="G9" s="16">
        <f t="shared" si="10"/>
        <v>14.9985</v>
      </c>
      <c r="H9" s="16">
        <v>1.5</v>
      </c>
      <c r="I9" s="17">
        <f t="shared" si="11"/>
        <v>-1.02020202</v>
      </c>
    </row>
    <row r="10">
      <c r="A10" s="1" t="s">
        <v>11</v>
      </c>
      <c r="B10" s="18">
        <v>66.0</v>
      </c>
      <c r="C10" s="19">
        <v>33.5</v>
      </c>
      <c r="D10" s="19">
        <v>4.5</v>
      </c>
      <c r="E10" s="19">
        <f t="shared" ref="E10:F10" si="14">B10-C10</f>
        <v>32.5</v>
      </c>
      <c r="F10" s="19">
        <f t="shared" si="14"/>
        <v>29</v>
      </c>
      <c r="G10" s="19">
        <f t="shared" si="10"/>
        <v>15.32520325</v>
      </c>
      <c r="H10" s="19">
        <v>1.5</v>
      </c>
      <c r="I10" s="20">
        <f t="shared" si="11"/>
        <v>-0.8923076923</v>
      </c>
    </row>
  </sheetData>
  <drawing r:id="rId1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3" max="13" width="20.38"/>
  </cols>
  <sheetData>
    <row r="1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25</v>
      </c>
      <c r="L1" s="1" t="s">
        <v>37</v>
      </c>
      <c r="M1" s="1" t="s">
        <v>38</v>
      </c>
      <c r="N1" s="1" t="s">
        <v>37</v>
      </c>
    </row>
    <row r="2">
      <c r="A2" s="1">
        <v>68.5</v>
      </c>
      <c r="B2" s="1">
        <v>66.0</v>
      </c>
      <c r="C2" s="1">
        <v>75.7</v>
      </c>
      <c r="D2" s="1">
        <v>85.0</v>
      </c>
      <c r="E2" s="1">
        <f>A2-B2</f>
        <v>2.5</v>
      </c>
      <c r="F2" s="1">
        <v>15.0</v>
      </c>
      <c r="G2" s="1">
        <v>1.25</v>
      </c>
      <c r="H2" s="1">
        <v>0.6</v>
      </c>
      <c r="I2" s="1">
        <v>1.5</v>
      </c>
      <c r="J2" s="1">
        <v>0.8</v>
      </c>
      <c r="K2" s="2">
        <f>SQRT(H2*G2/I2/J2)</f>
        <v>0.790569415</v>
      </c>
      <c r="L2" s="2">
        <f>1/(1/E2-1/F2)</f>
        <v>3</v>
      </c>
      <c r="M2" s="2">
        <f>E2/L2</f>
        <v>0.8333333333</v>
      </c>
      <c r="N2" s="2">
        <f>E2/K2</f>
        <v>3.16227766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5" width="8.88"/>
    <col customWidth="1" min="16" max="16" width="15.75"/>
    <col customWidth="1" min="17" max="27" width="8.88"/>
  </cols>
  <sheetData>
    <row r="1">
      <c r="A1" s="1" t="s">
        <v>39</v>
      </c>
      <c r="B1" s="1" t="s">
        <v>30</v>
      </c>
      <c r="C1" s="1" t="s">
        <v>27</v>
      </c>
      <c r="D1" s="1" t="s">
        <v>29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35</v>
      </c>
      <c r="O1" s="1" t="s">
        <v>36</v>
      </c>
      <c r="P1" s="1" t="s">
        <v>25</v>
      </c>
      <c r="Q1" s="1" t="s">
        <v>49</v>
      </c>
    </row>
    <row r="2">
      <c r="A2" s="1">
        <v>1.0</v>
      </c>
      <c r="B2" s="1">
        <v>85.0</v>
      </c>
      <c r="C2" s="1">
        <v>71.7</v>
      </c>
      <c r="D2" s="1">
        <v>55.2</v>
      </c>
      <c r="E2" s="1">
        <v>35.2</v>
      </c>
      <c r="F2" s="1">
        <v>2.0</v>
      </c>
      <c r="G2" s="1">
        <v>1.0</v>
      </c>
      <c r="H2" s="2">
        <f t="shared" ref="H2:H6" si="1">B2-C2</f>
        <v>13.3</v>
      </c>
      <c r="I2" s="2">
        <f t="shared" ref="I2:I6" si="2">D2-E2</f>
        <v>20</v>
      </c>
      <c r="J2" s="1">
        <v>17.3</v>
      </c>
      <c r="K2" s="2">
        <f t="shared" ref="K2:K6" si="3">1/(1/J2 - 1/I2)</f>
        <v>128.1481481</v>
      </c>
      <c r="L2" s="2">
        <f t="shared" ref="L2:L6" si="4">1/(1/M2 - 1/H2)</f>
        <v>-117.3529412</v>
      </c>
      <c r="M2" s="1">
        <v>15.0</v>
      </c>
      <c r="N2" s="1">
        <v>1.5</v>
      </c>
      <c r="O2" s="1">
        <v>0.8</v>
      </c>
      <c r="P2" s="2">
        <f t="shared" ref="P2:P6" si="5">SQRT(F2*G2/O2/N2)</f>
        <v>1.290994449</v>
      </c>
      <c r="Q2" s="2">
        <f t="shared" ref="Q2:Q6" si="6">-(L2/H2)*(I2/K2)</f>
        <v>1.377082625</v>
      </c>
    </row>
    <row r="3">
      <c r="A3" s="1">
        <v>2.0</v>
      </c>
      <c r="B3" s="1">
        <v>85.0</v>
      </c>
      <c r="C3" s="1">
        <v>72.5</v>
      </c>
      <c r="D3" s="1">
        <v>57.0</v>
      </c>
      <c r="E3" s="1">
        <v>35.6</v>
      </c>
      <c r="F3" s="1">
        <v>2.1</v>
      </c>
      <c r="G3" s="1">
        <v>1.3</v>
      </c>
      <c r="H3" s="2">
        <f t="shared" si="1"/>
        <v>12.5</v>
      </c>
      <c r="I3" s="2">
        <f t="shared" si="2"/>
        <v>21.4</v>
      </c>
      <c r="J3" s="1">
        <v>17.3</v>
      </c>
      <c r="K3" s="2">
        <f t="shared" si="3"/>
        <v>90.29756098</v>
      </c>
      <c r="L3" s="2">
        <f t="shared" si="4"/>
        <v>-75</v>
      </c>
      <c r="M3" s="1">
        <v>15.0</v>
      </c>
      <c r="N3" s="3">
        <v>1.5</v>
      </c>
      <c r="O3" s="1">
        <v>0.8</v>
      </c>
      <c r="P3" s="2">
        <f t="shared" si="5"/>
        <v>1.508310313</v>
      </c>
      <c r="Q3" s="2">
        <f t="shared" si="6"/>
        <v>1.421965318</v>
      </c>
    </row>
    <row r="4">
      <c r="A4" s="1">
        <v>3.0</v>
      </c>
      <c r="B4" s="1">
        <v>85.0</v>
      </c>
      <c r="C4" s="1">
        <v>74.0</v>
      </c>
      <c r="D4" s="1">
        <v>60.5</v>
      </c>
      <c r="E4" s="1">
        <v>35.6</v>
      </c>
      <c r="F4" s="1">
        <v>2.5</v>
      </c>
      <c r="G4" s="1">
        <v>1.2</v>
      </c>
      <c r="H4" s="2">
        <f t="shared" si="1"/>
        <v>11</v>
      </c>
      <c r="I4" s="2">
        <f t="shared" si="2"/>
        <v>24.9</v>
      </c>
      <c r="J4" s="1">
        <v>17.3</v>
      </c>
      <c r="K4" s="2">
        <f t="shared" si="3"/>
        <v>56.68026316</v>
      </c>
      <c r="L4" s="2">
        <f t="shared" si="4"/>
        <v>-41.25</v>
      </c>
      <c r="M4" s="1">
        <v>15.0</v>
      </c>
      <c r="N4" s="3">
        <v>1.5</v>
      </c>
      <c r="O4" s="1">
        <v>0.8</v>
      </c>
      <c r="P4" s="2">
        <f t="shared" si="5"/>
        <v>1.58113883</v>
      </c>
      <c r="Q4" s="2">
        <f t="shared" si="6"/>
        <v>1.647398844</v>
      </c>
    </row>
    <row r="5">
      <c r="A5" s="1">
        <v>4.0</v>
      </c>
      <c r="B5" s="1">
        <v>85.0</v>
      </c>
      <c r="C5" s="1">
        <v>75.0</v>
      </c>
      <c r="D5" s="1">
        <v>64.5</v>
      </c>
      <c r="E5" s="1">
        <v>35.6</v>
      </c>
      <c r="F5" s="1">
        <v>3.2</v>
      </c>
      <c r="G5" s="1">
        <v>1.6</v>
      </c>
      <c r="H5" s="2">
        <f t="shared" si="1"/>
        <v>10</v>
      </c>
      <c r="I5" s="2">
        <f t="shared" si="2"/>
        <v>28.9</v>
      </c>
      <c r="J5" s="1">
        <v>17.3</v>
      </c>
      <c r="K5" s="2">
        <f t="shared" si="3"/>
        <v>43.10086207</v>
      </c>
      <c r="L5" s="2">
        <f t="shared" si="4"/>
        <v>-30</v>
      </c>
      <c r="M5" s="1">
        <v>15.0</v>
      </c>
      <c r="N5" s="3">
        <v>1.5</v>
      </c>
      <c r="O5" s="1">
        <v>0.8</v>
      </c>
      <c r="P5" s="2">
        <f t="shared" si="5"/>
        <v>2.065591118</v>
      </c>
      <c r="Q5" s="2">
        <f t="shared" si="6"/>
        <v>2.011560694</v>
      </c>
    </row>
    <row r="6">
      <c r="A6" s="1">
        <v>5.0</v>
      </c>
      <c r="B6" s="1">
        <v>85.0</v>
      </c>
      <c r="C6" s="1">
        <v>76.0</v>
      </c>
      <c r="D6" s="1">
        <v>65.4</v>
      </c>
      <c r="E6" s="1">
        <v>29.4</v>
      </c>
      <c r="F6" s="1">
        <v>4.0</v>
      </c>
      <c r="G6" s="1">
        <v>2.0</v>
      </c>
      <c r="H6" s="2">
        <f t="shared" si="1"/>
        <v>9</v>
      </c>
      <c r="I6" s="2">
        <f t="shared" si="2"/>
        <v>36</v>
      </c>
      <c r="J6" s="1">
        <v>17.3</v>
      </c>
      <c r="K6" s="2">
        <f t="shared" si="3"/>
        <v>33.30481283</v>
      </c>
      <c r="L6" s="2">
        <f t="shared" si="4"/>
        <v>-22.5</v>
      </c>
      <c r="M6" s="1">
        <v>15.0</v>
      </c>
      <c r="N6" s="3">
        <v>1.5</v>
      </c>
      <c r="O6" s="1">
        <v>0.8</v>
      </c>
      <c r="P6" s="2">
        <f t="shared" si="5"/>
        <v>2.581988897</v>
      </c>
      <c r="Q6" s="2">
        <f t="shared" si="6"/>
        <v>2.702312139</v>
      </c>
    </row>
    <row r="9">
      <c r="I9" s="2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50</v>
      </c>
      <c r="C1" s="1" t="s">
        <v>51</v>
      </c>
      <c r="D1" s="1" t="s">
        <v>52</v>
      </c>
      <c r="E1" s="1" t="s">
        <v>53</v>
      </c>
      <c r="G1" s="1" t="s">
        <v>54</v>
      </c>
      <c r="H1" s="1" t="s">
        <v>55</v>
      </c>
      <c r="I1" s="1" t="s">
        <v>56</v>
      </c>
    </row>
    <row r="2">
      <c r="B2" s="1">
        <v>9.8</v>
      </c>
      <c r="C2" s="1">
        <v>8.5</v>
      </c>
      <c r="D2" s="1">
        <v>5.0</v>
      </c>
      <c r="E2" s="2">
        <f>B7/D2</f>
        <v>2.06</v>
      </c>
      <c r="G2" s="1">
        <v>6.5</v>
      </c>
      <c r="H2" s="1">
        <v>1.45</v>
      </c>
      <c r="I2" s="1">
        <v>1.25</v>
      </c>
    </row>
    <row r="3">
      <c r="B3" s="1">
        <v>10.7</v>
      </c>
      <c r="C3" s="1">
        <v>8.5</v>
      </c>
    </row>
    <row r="4">
      <c r="B4" s="1">
        <v>9.9</v>
      </c>
      <c r="C4" s="1">
        <v>9.0</v>
      </c>
    </row>
    <row r="5">
      <c r="B5" s="1">
        <v>10.8</v>
      </c>
      <c r="C5" s="1">
        <v>8.8</v>
      </c>
    </row>
    <row r="6">
      <c r="A6" s="1" t="s">
        <v>57</v>
      </c>
      <c r="B6" s="22">
        <f t="shared" ref="B6:C6" si="1">STDEV(B2:B5)</f>
        <v>0.5228129047</v>
      </c>
      <c r="C6" s="22">
        <f t="shared" si="1"/>
        <v>0.2449489743</v>
      </c>
    </row>
    <row r="7">
      <c r="A7" s="1" t="s">
        <v>58</v>
      </c>
      <c r="B7" s="2">
        <f t="shared" ref="B7:C7" si="2">AVERAGE(B2:B5)</f>
        <v>10.3</v>
      </c>
      <c r="C7" s="2">
        <f t="shared" si="2"/>
        <v>8.7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30</v>
      </c>
      <c r="B1" s="1" t="s">
        <v>59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  <c r="I1" s="1" t="s">
        <v>66</v>
      </c>
      <c r="J1" s="1" t="s">
        <v>67</v>
      </c>
      <c r="K1" s="1" t="s">
        <v>68</v>
      </c>
    </row>
    <row r="2">
      <c r="A2" s="1">
        <v>84.0</v>
      </c>
      <c r="B2" s="1">
        <v>10.2</v>
      </c>
      <c r="C2" s="1">
        <v>60.7</v>
      </c>
      <c r="D2" s="1">
        <v>39.4</v>
      </c>
      <c r="E2" s="2">
        <f t="shared" ref="E2:E6" si="1">D2-B2</f>
        <v>29.2</v>
      </c>
      <c r="F2" s="1">
        <v>15.0</v>
      </c>
      <c r="G2" s="2">
        <f t="shared" ref="G2:G6" si="2">-1/(1/F2-1/E2)</f>
        <v>-30.84507042</v>
      </c>
      <c r="H2" s="2">
        <f t="shared" ref="H2:H6" si="3">C2-D2</f>
        <v>21.3</v>
      </c>
      <c r="I2" s="2">
        <f t="shared" ref="I2:I6" si="4">G2-H2</f>
        <v>-52.14507042</v>
      </c>
      <c r="J2" s="2">
        <f t="shared" ref="J2:J6" si="5">A2-C2</f>
        <v>23.3</v>
      </c>
      <c r="K2" s="2">
        <f t="shared" ref="K2:K6" si="6">1/(1/I2-1/J2)</f>
        <v>-16.10416869</v>
      </c>
    </row>
    <row r="3">
      <c r="A3" s="1">
        <v>84.0</v>
      </c>
      <c r="B3" s="1">
        <v>10.2</v>
      </c>
      <c r="C3" s="1">
        <v>66.7</v>
      </c>
      <c r="D3" s="1">
        <v>34.2</v>
      </c>
      <c r="E3" s="2">
        <f t="shared" si="1"/>
        <v>24</v>
      </c>
      <c r="F3" s="1">
        <v>15.0</v>
      </c>
      <c r="G3" s="2">
        <f t="shared" si="2"/>
        <v>-40</v>
      </c>
      <c r="H3" s="2">
        <f t="shared" si="3"/>
        <v>32.5</v>
      </c>
      <c r="I3" s="2">
        <f t="shared" si="4"/>
        <v>-72.5</v>
      </c>
      <c r="J3" s="2">
        <f t="shared" si="5"/>
        <v>17.3</v>
      </c>
      <c r="K3" s="2">
        <f t="shared" si="6"/>
        <v>-13.96714922</v>
      </c>
    </row>
    <row r="4">
      <c r="A4" s="1">
        <v>84.0</v>
      </c>
      <c r="B4" s="1">
        <v>10.2</v>
      </c>
      <c r="C4" s="1">
        <v>61.8</v>
      </c>
      <c r="D4" s="1">
        <v>44.8</v>
      </c>
      <c r="E4" s="2">
        <f t="shared" si="1"/>
        <v>34.6</v>
      </c>
      <c r="F4" s="1">
        <v>15.0</v>
      </c>
      <c r="G4" s="2">
        <f t="shared" si="2"/>
        <v>-26.47959184</v>
      </c>
      <c r="H4" s="2">
        <f t="shared" si="3"/>
        <v>17</v>
      </c>
      <c r="I4" s="2">
        <f t="shared" si="4"/>
        <v>-43.47959184</v>
      </c>
      <c r="J4" s="2">
        <f t="shared" si="5"/>
        <v>22.2</v>
      </c>
      <c r="K4" s="2">
        <f t="shared" si="6"/>
        <v>-14.69629929</v>
      </c>
    </row>
    <row r="5">
      <c r="A5" s="1">
        <v>84.0</v>
      </c>
      <c r="B5" s="1">
        <v>10.2</v>
      </c>
      <c r="C5" s="1">
        <v>60.2</v>
      </c>
      <c r="D5" s="1">
        <v>40.6</v>
      </c>
      <c r="E5" s="2">
        <f t="shared" si="1"/>
        <v>30.4</v>
      </c>
      <c r="F5" s="1">
        <v>15.0</v>
      </c>
      <c r="G5" s="2">
        <f t="shared" si="2"/>
        <v>-29.61038961</v>
      </c>
      <c r="H5" s="2">
        <f t="shared" si="3"/>
        <v>19.6</v>
      </c>
      <c r="I5" s="2">
        <f t="shared" si="4"/>
        <v>-49.21038961</v>
      </c>
      <c r="J5" s="2">
        <f t="shared" si="5"/>
        <v>23.8</v>
      </c>
      <c r="K5" s="2">
        <f t="shared" si="6"/>
        <v>-16.04165214</v>
      </c>
    </row>
    <row r="6">
      <c r="A6" s="1">
        <v>84.0</v>
      </c>
      <c r="B6" s="1">
        <v>10.2</v>
      </c>
      <c r="C6" s="1">
        <v>63.8</v>
      </c>
      <c r="D6" s="1">
        <v>48.8</v>
      </c>
      <c r="E6" s="2">
        <f t="shared" si="1"/>
        <v>38.6</v>
      </c>
      <c r="F6" s="1">
        <v>15.0</v>
      </c>
      <c r="G6" s="2">
        <f t="shared" si="2"/>
        <v>-24.53389831</v>
      </c>
      <c r="H6" s="2">
        <f t="shared" si="3"/>
        <v>15</v>
      </c>
      <c r="I6" s="2">
        <f t="shared" si="4"/>
        <v>-39.53389831</v>
      </c>
      <c r="J6" s="2">
        <f t="shared" si="5"/>
        <v>20.2</v>
      </c>
      <c r="K6" s="2">
        <f t="shared" si="6"/>
        <v>-13.36903782</v>
      </c>
    </row>
    <row r="7">
      <c r="J7" s="1" t="s">
        <v>57</v>
      </c>
      <c r="K7" s="2">
        <f>STDEV(K2:K6)</f>
        <v>1.223544475</v>
      </c>
    </row>
    <row r="8">
      <c r="J8" s="1" t="s">
        <v>69</v>
      </c>
      <c r="K8" s="2">
        <f>AVERAGE(K2:K6)</f>
        <v>-14.83566143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30</v>
      </c>
      <c r="B1" s="1" t="s">
        <v>70</v>
      </c>
      <c r="C1" s="1" t="s">
        <v>71</v>
      </c>
      <c r="D1" s="1" t="s">
        <v>32</v>
      </c>
    </row>
    <row r="2">
      <c r="A2" s="1">
        <v>84.0</v>
      </c>
      <c r="B2" s="1">
        <v>44.8</v>
      </c>
      <c r="C2" s="2">
        <f t="shared" ref="C2:C7" si="1">A2-B2</f>
        <v>39.2</v>
      </c>
      <c r="D2" s="2">
        <f t="shared" ref="D2:D7" si="2">C2/2</f>
        <v>19.6</v>
      </c>
    </row>
    <row r="3">
      <c r="A3" s="1">
        <v>84.0</v>
      </c>
      <c r="B3" s="1">
        <v>44.4</v>
      </c>
      <c r="C3" s="2">
        <f t="shared" si="1"/>
        <v>39.6</v>
      </c>
      <c r="D3" s="2">
        <f t="shared" si="2"/>
        <v>19.8</v>
      </c>
    </row>
    <row r="4">
      <c r="A4" s="1">
        <v>84.0</v>
      </c>
      <c r="B4" s="1">
        <v>44.3</v>
      </c>
      <c r="C4" s="2">
        <f t="shared" si="1"/>
        <v>39.7</v>
      </c>
      <c r="D4" s="2">
        <f t="shared" si="2"/>
        <v>19.85</v>
      </c>
    </row>
    <row r="5">
      <c r="A5" s="1">
        <v>84.0</v>
      </c>
      <c r="B5" s="1">
        <v>44.9</v>
      </c>
      <c r="C5" s="2">
        <f t="shared" si="1"/>
        <v>39.1</v>
      </c>
      <c r="D5" s="2">
        <f t="shared" si="2"/>
        <v>19.55</v>
      </c>
    </row>
    <row r="6">
      <c r="A6" s="1">
        <v>84.0</v>
      </c>
      <c r="B6" s="1">
        <v>44.7</v>
      </c>
      <c r="C6" s="2">
        <f t="shared" si="1"/>
        <v>39.3</v>
      </c>
      <c r="D6" s="2">
        <f t="shared" si="2"/>
        <v>19.65</v>
      </c>
    </row>
    <row r="7">
      <c r="A7" s="1">
        <v>84.0</v>
      </c>
      <c r="B7" s="1">
        <v>44.6</v>
      </c>
      <c r="C7" s="2">
        <f t="shared" si="1"/>
        <v>39.4</v>
      </c>
      <c r="D7" s="2">
        <f t="shared" si="2"/>
        <v>19.7</v>
      </c>
    </row>
    <row r="8">
      <c r="D8" s="2">
        <f>AVERAGE(D2:D7)</f>
        <v>19.69166667</v>
      </c>
    </row>
    <row r="9">
      <c r="D9" s="2">
        <f>STDEV(D2:D7)</f>
        <v>0.1158303357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/>
      <c r="B1" s="1" t="s">
        <v>72</v>
      </c>
      <c r="C1" s="1" t="s">
        <v>29</v>
      </c>
      <c r="D1" s="1" t="s">
        <v>73</v>
      </c>
      <c r="E1" s="1" t="s">
        <v>74</v>
      </c>
      <c r="F1" s="1" t="s">
        <v>45</v>
      </c>
      <c r="G1" s="1" t="s">
        <v>52</v>
      </c>
      <c r="H1" s="1" t="s">
        <v>75</v>
      </c>
      <c r="I1" s="1" t="s">
        <v>76</v>
      </c>
      <c r="J1" s="1" t="s">
        <v>77</v>
      </c>
      <c r="K1" s="1" t="s">
        <v>78</v>
      </c>
      <c r="L1" s="1" t="s">
        <v>79</v>
      </c>
      <c r="M1" s="1" t="s">
        <v>80</v>
      </c>
      <c r="N1" s="1" t="s">
        <v>81</v>
      </c>
    </row>
    <row r="2">
      <c r="A2" s="1">
        <v>1.0</v>
      </c>
      <c r="B2" s="1">
        <v>11.7</v>
      </c>
      <c r="C2" s="1">
        <v>51.4</v>
      </c>
      <c r="D2" s="1">
        <v>84.5</v>
      </c>
      <c r="E2" s="1">
        <v>10.5</v>
      </c>
      <c r="F2" s="1">
        <v>17.3</v>
      </c>
      <c r="G2" s="1">
        <v>4.8</v>
      </c>
      <c r="H2" s="2">
        <f t="shared" ref="H2:H7" si="1">C2-B2-F2-G2</f>
        <v>17.6</v>
      </c>
      <c r="I2" s="2">
        <f t="shared" ref="I2:I7" si="2">H2*E2/F2/G2</f>
        <v>2.225433526</v>
      </c>
      <c r="J2" s="2">
        <f t="shared" ref="J2:J7" si="3">L:L/K:K</f>
        <v>1.714285714</v>
      </c>
      <c r="K2" s="1">
        <v>0.7</v>
      </c>
      <c r="L2" s="1">
        <v>1.2</v>
      </c>
      <c r="M2" s="2">
        <f t="shared" ref="M2:M7" si="4">(J2-I2)/J2</f>
        <v>-0.2981695568</v>
      </c>
      <c r="N2" s="1">
        <v>10.5</v>
      </c>
      <c r="Q2" s="2">
        <f>2.8/0.7</f>
        <v>4</v>
      </c>
    </row>
    <row r="3">
      <c r="A3" s="1">
        <v>2.0</v>
      </c>
      <c r="B3" s="1">
        <v>11.7</v>
      </c>
      <c r="C3" s="1">
        <v>59.5</v>
      </c>
      <c r="D3" s="1">
        <v>88.9</v>
      </c>
      <c r="E3" s="1">
        <v>10.5</v>
      </c>
      <c r="F3" s="1">
        <v>17.3</v>
      </c>
      <c r="G3" s="1">
        <v>4.8</v>
      </c>
      <c r="H3" s="2">
        <f t="shared" si="1"/>
        <v>25.7</v>
      </c>
      <c r="I3" s="2">
        <f t="shared" si="2"/>
        <v>3.249638728</v>
      </c>
      <c r="J3" s="2">
        <f t="shared" si="3"/>
        <v>3</v>
      </c>
      <c r="K3" s="1">
        <v>0.7</v>
      </c>
      <c r="L3" s="1">
        <v>2.1</v>
      </c>
      <c r="M3" s="2">
        <f t="shared" si="4"/>
        <v>-0.08321290944</v>
      </c>
    </row>
    <row r="4">
      <c r="A4" s="1">
        <v>3.0</v>
      </c>
      <c r="B4" s="1">
        <v>4.0</v>
      </c>
      <c r="C4" s="1">
        <v>59.5</v>
      </c>
      <c r="D4" s="1">
        <v>86.0</v>
      </c>
      <c r="E4" s="1">
        <v>10.5</v>
      </c>
      <c r="F4" s="1">
        <v>17.3</v>
      </c>
      <c r="G4" s="1">
        <v>4.8</v>
      </c>
      <c r="H4" s="2">
        <f t="shared" si="1"/>
        <v>33.4</v>
      </c>
      <c r="I4" s="2">
        <f t="shared" si="2"/>
        <v>4.223265896</v>
      </c>
      <c r="J4" s="2">
        <f t="shared" si="3"/>
        <v>4</v>
      </c>
      <c r="K4" s="1">
        <v>0.7</v>
      </c>
      <c r="L4" s="1">
        <v>2.8</v>
      </c>
      <c r="M4" s="2">
        <f t="shared" si="4"/>
        <v>-0.05581647399</v>
      </c>
    </row>
    <row r="5">
      <c r="A5" s="1">
        <v>4.0</v>
      </c>
      <c r="B5" s="1">
        <v>11.7</v>
      </c>
      <c r="C5" s="1">
        <v>62.4</v>
      </c>
      <c r="D5" s="1">
        <v>90.7</v>
      </c>
      <c r="E5" s="1">
        <v>10.5</v>
      </c>
      <c r="F5" s="1">
        <v>17.3</v>
      </c>
      <c r="G5" s="1">
        <v>4.8</v>
      </c>
      <c r="H5" s="2">
        <f t="shared" si="1"/>
        <v>28.6</v>
      </c>
      <c r="I5" s="2">
        <f t="shared" si="2"/>
        <v>3.61632948</v>
      </c>
      <c r="J5" s="2">
        <f t="shared" si="3"/>
        <v>3.214285714</v>
      </c>
      <c r="K5" s="1">
        <v>0.7</v>
      </c>
      <c r="L5" s="1">
        <v>2.25</v>
      </c>
      <c r="M5" s="2">
        <f t="shared" si="4"/>
        <v>-0.1250802826</v>
      </c>
    </row>
    <row r="6">
      <c r="A6" s="1">
        <v>5.0</v>
      </c>
      <c r="B6" s="1">
        <v>11.7</v>
      </c>
      <c r="C6" s="1">
        <v>66.8</v>
      </c>
      <c r="D6" s="1">
        <v>94.6</v>
      </c>
      <c r="E6" s="1">
        <v>10.5</v>
      </c>
      <c r="F6" s="1">
        <v>17.3</v>
      </c>
      <c r="G6" s="1">
        <v>4.8</v>
      </c>
      <c r="H6" s="2">
        <f t="shared" si="1"/>
        <v>33</v>
      </c>
      <c r="I6" s="2">
        <f t="shared" si="2"/>
        <v>4.172687861</v>
      </c>
      <c r="J6" s="2">
        <f t="shared" si="3"/>
        <v>4</v>
      </c>
      <c r="K6" s="1">
        <v>0.7</v>
      </c>
      <c r="L6" s="1">
        <v>2.8</v>
      </c>
      <c r="M6" s="2">
        <f t="shared" si="4"/>
        <v>-0.04317196532</v>
      </c>
    </row>
    <row r="7">
      <c r="A7" s="1">
        <v>6.0</v>
      </c>
      <c r="B7" s="1">
        <v>4.0</v>
      </c>
      <c r="C7" s="1">
        <v>76.0</v>
      </c>
      <c r="D7" s="1">
        <v>100.0</v>
      </c>
      <c r="E7" s="1">
        <v>10.5</v>
      </c>
      <c r="F7" s="1">
        <v>17.3</v>
      </c>
      <c r="G7" s="1">
        <v>4.8</v>
      </c>
      <c r="H7" s="2">
        <f t="shared" si="1"/>
        <v>49.9</v>
      </c>
      <c r="I7" s="2">
        <f t="shared" si="2"/>
        <v>6.309609827</v>
      </c>
      <c r="J7" s="2">
        <f t="shared" si="3"/>
        <v>5.957142857</v>
      </c>
      <c r="K7" s="1">
        <v>0.7</v>
      </c>
      <c r="L7" s="1">
        <v>4.17</v>
      </c>
      <c r="M7" s="2">
        <f t="shared" si="4"/>
        <v>-0.05916711717</v>
      </c>
    </row>
    <row r="8">
      <c r="H8" s="2" t="str">
        <f>JOIN(",", H2:H7)</f>
        <v>17.6,25.7,33.4,28.6,33,49.9</v>
      </c>
      <c r="M8" s="2">
        <f>SUMSQ(M2:M7)</f>
        <v>0.1199545951</v>
      </c>
    </row>
  </sheetData>
  <drawing r:id="rId1"/>
</worksheet>
</file>