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f32d6323af09f2/Documents/"/>
    </mc:Choice>
  </mc:AlternateContent>
  <xr:revisionPtr revIDLastSave="5" documentId="8_{ACA9D450-7932-4C35-BE84-35659692536F}" xr6:coauthVersionLast="47" xr6:coauthVersionMax="47" xr10:uidLastSave="{3F2F99C9-DADD-442C-8F97-B6A598B330FB}"/>
  <bookViews>
    <workbookView xWindow="-108" yWindow="-108" windowWidth="23256" windowHeight="12456" xr2:uid="{47EF1551-1B43-4670-B29C-B9FD0086CFB1}"/>
  </bookViews>
  <sheets>
    <sheet name="Comps val" sheetId="1" r:id="rId1"/>
    <sheet name=" Comps Val Data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" i="1" l="1"/>
  <c r="O31" i="1"/>
  <c r="P29" i="1"/>
  <c r="O29" i="1"/>
  <c r="B9" i="1"/>
  <c r="D9" i="1"/>
  <c r="F9" i="1" s="1"/>
  <c r="H9" i="1" s="1"/>
  <c r="P9" i="1" s="1"/>
  <c r="B10" i="1"/>
  <c r="D10" i="1"/>
  <c r="F10" i="1" s="1"/>
  <c r="E10" i="1"/>
  <c r="G10" i="1"/>
  <c r="K10" i="1"/>
  <c r="L10" i="1"/>
  <c r="M10" i="1"/>
  <c r="E9" i="1"/>
  <c r="P31" i="1" s="1"/>
  <c r="G9" i="1"/>
  <c r="Q29" i="1" s="1"/>
  <c r="K9" i="1"/>
  <c r="L9" i="1"/>
  <c r="M9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G11" i="1"/>
  <c r="G12" i="1"/>
  <c r="G13" i="1"/>
  <c r="G14" i="1"/>
  <c r="G15" i="1"/>
  <c r="G16" i="1"/>
  <c r="G17" i="1"/>
  <c r="G18" i="1"/>
  <c r="I4" i="2"/>
  <c r="I5" i="2"/>
  <c r="I6" i="2"/>
  <c r="I7" i="2"/>
  <c r="I8" i="2"/>
  <c r="I9" i="2"/>
  <c r="I10" i="2"/>
  <c r="I11" i="2"/>
  <c r="I12" i="2"/>
  <c r="I3" i="2"/>
  <c r="F17" i="1"/>
  <c r="Q17" i="1" s="1"/>
  <c r="E11" i="1"/>
  <c r="E12" i="1"/>
  <c r="E13" i="1"/>
  <c r="E14" i="1"/>
  <c r="E15" i="1"/>
  <c r="E16" i="1"/>
  <c r="E17" i="1"/>
  <c r="E18" i="1"/>
  <c r="D11" i="1"/>
  <c r="F11" i="1" s="1"/>
  <c r="D12" i="1"/>
  <c r="F12" i="1" s="1"/>
  <c r="D13" i="1"/>
  <c r="F13" i="1" s="1"/>
  <c r="Q13" i="1" s="1"/>
  <c r="D14" i="1"/>
  <c r="D15" i="1"/>
  <c r="D16" i="1"/>
  <c r="F16" i="1" s="1"/>
  <c r="Q16" i="1" s="1"/>
  <c r="D17" i="1"/>
  <c r="D18" i="1"/>
  <c r="F18" i="1" s="1"/>
  <c r="Q18" i="1" s="1"/>
  <c r="B11" i="1"/>
  <c r="B12" i="1"/>
  <c r="B13" i="1"/>
  <c r="B14" i="1"/>
  <c r="B15" i="1"/>
  <c r="B16" i="1"/>
  <c r="B17" i="1"/>
  <c r="B18" i="1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F32" i="2"/>
  <c r="J32" i="2" s="1"/>
  <c r="F33" i="2"/>
  <c r="J33" i="2" s="1"/>
  <c r="F34" i="2"/>
  <c r="J34" i="2" s="1"/>
  <c r="F35" i="2"/>
  <c r="J35" i="2" s="1"/>
  <c r="F36" i="2"/>
  <c r="J36" i="2" s="1"/>
  <c r="F3" i="2"/>
  <c r="J3" i="2" s="1"/>
  <c r="Q10" i="1" l="1"/>
  <c r="H10" i="1"/>
  <c r="H12" i="1"/>
  <c r="H16" i="1"/>
  <c r="Q12" i="1"/>
  <c r="H11" i="1"/>
  <c r="Q9" i="1"/>
  <c r="Q11" i="1"/>
  <c r="O9" i="1"/>
  <c r="H17" i="1"/>
  <c r="H18" i="1"/>
  <c r="H13" i="1"/>
  <c r="F15" i="1"/>
  <c r="F14" i="1"/>
  <c r="O17" i="1" l="1"/>
  <c r="P17" i="1"/>
  <c r="Q25" i="1"/>
  <c r="Q22" i="1"/>
  <c r="Q23" i="1"/>
  <c r="Q30" i="1" s="1"/>
  <c r="Q20" i="1"/>
  <c r="O11" i="1"/>
  <c r="P11" i="1"/>
  <c r="H14" i="1"/>
  <c r="Q14" i="1"/>
  <c r="H15" i="1"/>
  <c r="Q15" i="1"/>
  <c r="Q24" i="1" s="1"/>
  <c r="O13" i="1"/>
  <c r="P13" i="1"/>
  <c r="P16" i="1"/>
  <c r="O16" i="1"/>
  <c r="O10" i="1"/>
  <c r="P10" i="1"/>
  <c r="O18" i="1"/>
  <c r="P18" i="1"/>
  <c r="P12" i="1"/>
  <c r="O12" i="1"/>
  <c r="Q28" i="1" l="1"/>
  <c r="Q33" i="1"/>
  <c r="Q21" i="1"/>
  <c r="O15" i="1"/>
  <c r="P15" i="1"/>
  <c r="P21" i="1"/>
  <c r="O14" i="1"/>
  <c r="O22" i="1" s="1"/>
  <c r="P14" i="1"/>
  <c r="P25" i="1" s="1"/>
  <c r="O24" i="1" l="1"/>
  <c r="O23" i="1"/>
  <c r="O28" i="1" s="1"/>
  <c r="O30" i="1" s="1"/>
  <c r="O33" i="1" s="1"/>
  <c r="P20" i="1"/>
  <c r="O21" i="1"/>
  <c r="O25" i="1"/>
  <c r="P23" i="1"/>
  <c r="P28" i="1" s="1"/>
  <c r="P30" i="1" s="1"/>
  <c r="P33" i="1" s="1"/>
  <c r="P22" i="1"/>
  <c r="P24" i="1"/>
  <c r="O20" i="1"/>
</calcChain>
</file>

<file path=xl/sharedStrings.xml><?xml version="1.0" encoding="utf-8"?>
<sst xmlns="http://schemas.openxmlformats.org/spreadsheetml/2006/main" count="72" uniqueCount="66">
  <si>
    <t>Comparable Company Valuation</t>
  </si>
  <si>
    <t xml:space="preserve"> </t>
  </si>
  <si>
    <t>Share Price</t>
  </si>
  <si>
    <t>Share Outstanding</t>
  </si>
  <si>
    <t>Equity Value</t>
  </si>
  <si>
    <t>Net Debt</t>
  </si>
  <si>
    <t>Enterprise Value</t>
  </si>
  <si>
    <t>Market Data</t>
  </si>
  <si>
    <t>Revenue</t>
  </si>
  <si>
    <t>EBITDA</t>
  </si>
  <si>
    <t>Net Income</t>
  </si>
  <si>
    <t>Valuation</t>
  </si>
  <si>
    <t>Financials</t>
  </si>
  <si>
    <t>S.No.</t>
  </si>
  <si>
    <t>Name</t>
  </si>
  <si>
    <t>Sun Pharma.Inds.</t>
  </si>
  <si>
    <t>Cipla</t>
  </si>
  <si>
    <t>Zydus Lifesci.</t>
  </si>
  <si>
    <t>Dr Reddy's Labs</t>
  </si>
  <si>
    <t>Mankind Pharma</t>
  </si>
  <si>
    <t>Lupin</t>
  </si>
  <si>
    <t>Aurobindo Pharma</t>
  </si>
  <si>
    <t>Alkem Lab</t>
  </si>
  <si>
    <t>Biocon</t>
  </si>
  <si>
    <t>Glenmark Pharma.</t>
  </si>
  <si>
    <t>Ipca Labs.</t>
  </si>
  <si>
    <t>Syngene Intl.</t>
  </si>
  <si>
    <t>J B Chemicals &amp;</t>
  </si>
  <si>
    <t>Emcure Pharma</t>
  </si>
  <si>
    <t>Laurus Labs</t>
  </si>
  <si>
    <t>Suven Pharma</t>
  </si>
  <si>
    <t>Natco Pharma</t>
  </si>
  <si>
    <t>Piramal Pharma</t>
  </si>
  <si>
    <t>Alembic Pharma</t>
  </si>
  <si>
    <t>Concord Biotech</t>
  </si>
  <si>
    <t>Wockhardt</t>
  </si>
  <si>
    <t>Granules India</t>
  </si>
  <si>
    <t>Glenmark Life</t>
  </si>
  <si>
    <t>Strides Pharma</t>
  </si>
  <si>
    <t>FDC</t>
  </si>
  <si>
    <t>CMP Rs.</t>
  </si>
  <si>
    <t>No. Eq. Shares Cr.</t>
  </si>
  <si>
    <t>Debt Rs.Cr.</t>
  </si>
  <si>
    <t>Cash End Rs.Cr.</t>
  </si>
  <si>
    <t>Sales Rs.Cr.</t>
  </si>
  <si>
    <t>EBIDT Ann Rs.Cr.</t>
  </si>
  <si>
    <t>NP 12M Rs.Cr.</t>
  </si>
  <si>
    <t>Market cap</t>
  </si>
  <si>
    <t>EV</t>
  </si>
  <si>
    <t xml:space="preserve">Company </t>
  </si>
  <si>
    <t>Ticker</t>
  </si>
  <si>
    <t>EV/Revenue</t>
  </si>
  <si>
    <t>EV/EBITDA</t>
  </si>
  <si>
    <t>P/E</t>
  </si>
  <si>
    <t>High</t>
  </si>
  <si>
    <t>75th Percentile</t>
  </si>
  <si>
    <t>Average</t>
  </si>
  <si>
    <t>Median</t>
  </si>
  <si>
    <t>25th Percentile</t>
  </si>
  <si>
    <t>Low</t>
  </si>
  <si>
    <t>Cipla Comparable Valuation</t>
  </si>
  <si>
    <t>Implied Enterprise Value</t>
  </si>
  <si>
    <t>Implied Market Value</t>
  </si>
  <si>
    <t>Shares Outstanding</t>
  </si>
  <si>
    <t>Implied Value Per Share</t>
  </si>
  <si>
    <t>Figures in Crores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</si>
</sst>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rgb="FF002060"/>
      </top>
      <bottom style="hair">
        <color rgb="FF00206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3" fillId="0" borderId="1" xfId="0" applyFont="1" applyBorder="1"/>
    <xf numFmtId="0" fontId="0" fillId="0" borderId="0" xfId="0" applyAlignment="1">
      <alignment horizontal="left"/>
    </xf>
    <xf numFmtId="2" fontId="0" fillId="0" borderId="0" xfId="0" applyNumberFormat="1"/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3" borderId="3" xfId="0" applyFill="1" applyBorder="1"/>
    <xf numFmtId="1" fontId="0" fillId="3" borderId="3" xfId="0" applyNumberFormat="1" applyFill="1" applyBorder="1"/>
    <xf numFmtId="2" fontId="0" fillId="3" borderId="3" xfId="0" applyNumberFormat="1" applyFill="1" applyBorder="1"/>
    <xf numFmtId="164" fontId="0" fillId="3" borderId="3" xfId="0" applyNumberFormat="1" applyFill="1" applyBorder="1"/>
    <xf numFmtId="0" fontId="0" fillId="0" borderId="3" xfId="0" applyBorder="1"/>
    <xf numFmtId="1" fontId="0" fillId="0" borderId="3" xfId="0" applyNumberFormat="1" applyBorder="1"/>
    <xf numFmtId="2" fontId="0" fillId="0" borderId="3" xfId="0" applyNumberFormat="1" applyBorder="1"/>
    <xf numFmtId="164" fontId="0" fillId="0" borderId="3" xfId="0" applyNumberFormat="1" applyBorder="1"/>
    <xf numFmtId="0" fontId="1" fillId="3" borderId="0" xfId="0" applyFont="1" applyFill="1"/>
    <xf numFmtId="0" fontId="0" fillId="3" borderId="4" xfId="0" applyFill="1" applyBorder="1"/>
    <xf numFmtId="164" fontId="0" fillId="3" borderId="4" xfId="0" applyNumberFormat="1" applyFill="1" applyBorder="1"/>
    <xf numFmtId="164" fontId="1" fillId="3" borderId="4" xfId="0" applyNumberFormat="1" applyFont="1" applyFill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FAE6-4060-423C-B926-CE6480D7458E}">
  <dimension ref="A1:R33"/>
  <sheetViews>
    <sheetView showGridLines="0" tabSelected="1" topLeftCell="A5" workbookViewId="0">
      <selection activeCell="K13" sqref="K13"/>
    </sheetView>
  </sheetViews>
  <sheetFormatPr defaultRowHeight="14.4" x14ac:dyDescent="0.3"/>
  <cols>
    <col min="1" max="1" width="1.88671875" customWidth="1"/>
    <col min="2" max="2" width="17.21875" customWidth="1"/>
    <col min="3" max="3" width="15.21875" customWidth="1"/>
    <col min="4" max="4" width="8.21875" customWidth="1"/>
    <col min="5" max="5" width="11.77734375" customWidth="1"/>
    <col min="6" max="6" width="9.88671875" customWidth="1"/>
    <col min="8" max="8" width="10" customWidth="1"/>
    <col min="10" max="10" width="1.88671875" customWidth="1"/>
    <col min="13" max="13" width="10.44140625" customWidth="1"/>
    <col min="14" max="14" width="1.88671875" customWidth="1"/>
    <col min="15" max="15" width="15.109375" customWidth="1"/>
    <col min="16" max="16" width="9.88671875" bestFit="1" customWidth="1"/>
    <col min="17" max="17" width="7.44140625" customWidth="1"/>
  </cols>
  <sheetData>
    <row r="1" spans="1:17" x14ac:dyDescent="0.3">
      <c r="A1" s="1"/>
    </row>
    <row r="2" spans="1:17" x14ac:dyDescent="0.3">
      <c r="B2" t="s">
        <v>65</v>
      </c>
    </row>
    <row r="3" spans="1:17" x14ac:dyDescent="0.3">
      <c r="B3" s="5" t="s">
        <v>0</v>
      </c>
      <c r="C3" s="2"/>
      <c r="D3" s="2"/>
      <c r="E3" s="2"/>
      <c r="F3" s="2"/>
      <c r="G3" s="2"/>
      <c r="H3" s="2"/>
      <c r="I3" s="2"/>
      <c r="J3" s="2"/>
      <c r="K3" s="2"/>
    </row>
    <row r="4" spans="1:17" ht="6" customHeight="1" x14ac:dyDescent="0.3"/>
    <row r="5" spans="1:17" x14ac:dyDescent="0.3">
      <c r="B5" s="3"/>
      <c r="C5" s="3"/>
      <c r="D5" s="30" t="s">
        <v>7</v>
      </c>
      <c r="E5" s="30"/>
      <c r="F5" s="30"/>
      <c r="G5" s="30"/>
      <c r="H5" s="30"/>
      <c r="I5" s="30"/>
      <c r="J5" s="3"/>
      <c r="K5" s="30" t="s">
        <v>12</v>
      </c>
      <c r="L5" s="30"/>
      <c r="M5" s="30"/>
      <c r="N5" s="4"/>
      <c r="O5" s="30" t="s">
        <v>11</v>
      </c>
      <c r="P5" s="30"/>
      <c r="Q5" s="30"/>
    </row>
    <row r="6" spans="1:17" x14ac:dyDescent="0.3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30.6" customHeight="1" x14ac:dyDescent="0.3">
      <c r="B7" s="4" t="s">
        <v>49</v>
      </c>
      <c r="C7" s="4" t="s">
        <v>50</v>
      </c>
      <c r="D7" s="8" t="s">
        <v>2</v>
      </c>
      <c r="E7" s="8" t="s">
        <v>3</v>
      </c>
      <c r="F7" s="8" t="s">
        <v>4</v>
      </c>
      <c r="G7" s="9" t="s">
        <v>5</v>
      </c>
      <c r="H7" s="8" t="s">
        <v>6</v>
      </c>
      <c r="I7" s="9"/>
      <c r="J7" s="10"/>
      <c r="K7" s="9" t="s">
        <v>8</v>
      </c>
      <c r="L7" s="9" t="s">
        <v>9</v>
      </c>
      <c r="M7" s="9" t="s">
        <v>10</v>
      </c>
      <c r="N7" s="3"/>
      <c r="O7" s="9" t="s">
        <v>51</v>
      </c>
      <c r="P7" s="9" t="s">
        <v>52</v>
      </c>
      <c r="Q7" s="9" t="s">
        <v>53</v>
      </c>
    </row>
    <row r="8" spans="1:17" ht="6" customHeight="1" x14ac:dyDescent="0.3">
      <c r="B8" s="11"/>
      <c r="C8" s="11"/>
      <c r="D8" s="12"/>
      <c r="E8" s="12"/>
      <c r="F8" s="12"/>
      <c r="G8" s="13"/>
      <c r="H8" s="12"/>
      <c r="I8" s="13"/>
      <c r="J8" s="14"/>
      <c r="K8" s="13"/>
      <c r="L8" s="13"/>
      <c r="M8" s="13"/>
    </row>
    <row r="9" spans="1:17" ht="12" customHeight="1" x14ac:dyDescent="0.3">
      <c r="B9" s="15" t="str">
        <f>' Comps Val Data'!C4</f>
        <v>Cipla</v>
      </c>
      <c r="C9" s="15"/>
      <c r="D9" s="16">
        <f>' Comps Val Data'!D4</f>
        <v>1512.05</v>
      </c>
      <c r="E9" s="17">
        <f>' Comps Val Data'!E4</f>
        <v>80.75</v>
      </c>
      <c r="F9" s="16">
        <f t="shared" ref="F9:F18" si="0">D9*E9</f>
        <v>122098.03749999999</v>
      </c>
      <c r="G9" s="16">
        <f>' Comps Val Data'!I4</f>
        <v>-315.56000000000006</v>
      </c>
      <c r="H9" s="16">
        <f t="shared" ref="H9:H18" si="1">F9+G9</f>
        <v>121782.47749999999</v>
      </c>
      <c r="I9" s="16"/>
      <c r="J9" s="16"/>
      <c r="K9" s="16">
        <f>' Comps Val Data'!K4</f>
        <v>25774.09</v>
      </c>
      <c r="L9" s="16">
        <f>' Comps Val Data'!L4</f>
        <v>7037.62</v>
      </c>
      <c r="M9" s="16">
        <f>' Comps Val Data'!M4</f>
        <v>4153.72</v>
      </c>
      <c r="N9" s="15"/>
      <c r="O9" s="18">
        <f>$H9/K9</f>
        <v>4.7249962074315714</v>
      </c>
      <c r="P9" s="18">
        <f>$H9/L9</f>
        <v>17.304497472156779</v>
      </c>
      <c r="Q9" s="18">
        <f>F9/M9</f>
        <v>29.394864723669382</v>
      </c>
    </row>
    <row r="10" spans="1:17" x14ac:dyDescent="0.3">
      <c r="B10" s="19" t="str">
        <f>' Comps Val Data'!C3</f>
        <v>Sun Pharma.Inds.</v>
      </c>
      <c r="C10" s="19"/>
      <c r="D10" s="20">
        <f>' Comps Val Data'!D3</f>
        <v>1577.3</v>
      </c>
      <c r="E10" s="21">
        <f>' Comps Val Data'!E3</f>
        <v>239.93</v>
      </c>
      <c r="F10" s="20">
        <f t="shared" si="0"/>
        <v>378441.58899999998</v>
      </c>
      <c r="G10" s="20">
        <f>' Comps Val Data'!I3</f>
        <v>-7247.01</v>
      </c>
      <c r="H10" s="20">
        <f t="shared" si="1"/>
        <v>371194.57899999997</v>
      </c>
      <c r="I10" s="20"/>
      <c r="J10" s="20"/>
      <c r="K10" s="20">
        <f>' Comps Val Data'!K3</f>
        <v>48496.85</v>
      </c>
      <c r="L10" s="20">
        <f>' Comps Val Data'!L3</f>
        <v>14387.29</v>
      </c>
      <c r="M10" s="20">
        <f>' Comps Val Data'!M3</f>
        <v>9610.0300000000007</v>
      </c>
      <c r="N10" s="19"/>
      <c r="O10" s="22">
        <f t="shared" ref="O10:O18" si="2">$H10/K10</f>
        <v>7.6539935892743545</v>
      </c>
      <c r="P10" s="22">
        <f t="shared" ref="P10:P18" si="3">$H10/L10</f>
        <v>25.800173555965017</v>
      </c>
      <c r="Q10" s="22">
        <f t="shared" ref="Q10:Q18" si="4">F10/M10</f>
        <v>39.379855109713489</v>
      </c>
    </row>
    <row r="11" spans="1:17" x14ac:dyDescent="0.3">
      <c r="B11" s="19" t="str">
        <f>' Comps Val Data'!C5</f>
        <v>Zydus Lifesci.</v>
      </c>
      <c r="C11" s="19"/>
      <c r="D11" s="20">
        <f>' Comps Val Data'!D5</f>
        <v>1175.1500000000001</v>
      </c>
      <c r="E11" s="21">
        <f>' Comps Val Data'!E5</f>
        <v>100.62</v>
      </c>
      <c r="F11" s="20">
        <f t="shared" si="0"/>
        <v>118243.59300000001</v>
      </c>
      <c r="G11" s="20">
        <f>' Comps Val Data'!I5</f>
        <v>-300.89999999999986</v>
      </c>
      <c r="H11" s="20">
        <f t="shared" si="1"/>
        <v>117942.69300000001</v>
      </c>
      <c r="I11" s="20"/>
      <c r="J11" s="20"/>
      <c r="K11" s="20">
        <f>' Comps Val Data'!K5</f>
        <v>19547.400000000001</v>
      </c>
      <c r="L11" s="20">
        <f>' Comps Val Data'!L5</f>
        <v>5655</v>
      </c>
      <c r="M11" s="20">
        <f>' Comps Val Data'!M5</f>
        <v>3972.8</v>
      </c>
      <c r="N11" s="19"/>
      <c r="O11" s="22">
        <f t="shared" si="2"/>
        <v>6.0336767549648549</v>
      </c>
      <c r="P11" s="22">
        <f t="shared" si="3"/>
        <v>20.856355968169765</v>
      </c>
      <c r="Q11" s="22">
        <f t="shared" si="4"/>
        <v>29.763288612565447</v>
      </c>
    </row>
    <row r="12" spans="1:17" x14ac:dyDescent="0.3">
      <c r="B12" s="19" t="str">
        <f>' Comps Val Data'!C6</f>
        <v>Dr Reddy's Labs</v>
      </c>
      <c r="C12" s="19"/>
      <c r="D12" s="20">
        <f>' Comps Val Data'!D6</f>
        <v>6719.45</v>
      </c>
      <c r="E12" s="21">
        <f>' Comps Val Data'!E6</f>
        <v>16.68</v>
      </c>
      <c r="F12" s="20">
        <f t="shared" si="0"/>
        <v>112080.42599999999</v>
      </c>
      <c r="G12" s="20">
        <f>' Comps Val Data'!I6</f>
        <v>274.29999999999995</v>
      </c>
      <c r="H12" s="20">
        <f t="shared" si="1"/>
        <v>112354.726</v>
      </c>
      <c r="I12" s="20"/>
      <c r="J12" s="20"/>
      <c r="K12" s="20">
        <f>' Comps Val Data'!K6</f>
        <v>28011.1</v>
      </c>
      <c r="L12" s="20">
        <f>' Comps Val Data'!L6</f>
        <v>8752.1</v>
      </c>
      <c r="M12" s="20">
        <f>' Comps Val Data'!M6</f>
        <v>5577.9</v>
      </c>
      <c r="N12" s="19"/>
      <c r="O12" s="22">
        <f t="shared" si="2"/>
        <v>4.0110786795234743</v>
      </c>
      <c r="P12" s="22">
        <f t="shared" si="3"/>
        <v>12.837459124095931</v>
      </c>
      <c r="Q12" s="22">
        <f t="shared" si="4"/>
        <v>20.093659979562201</v>
      </c>
    </row>
    <row r="13" spans="1:17" x14ac:dyDescent="0.3">
      <c r="B13" s="19" t="str">
        <f>' Comps Val Data'!C7</f>
        <v>Mankind Pharma</v>
      </c>
      <c r="C13" s="19"/>
      <c r="D13" s="20">
        <f>' Comps Val Data'!D7</f>
        <v>2152.4499999999998</v>
      </c>
      <c r="E13" s="21">
        <f>' Comps Val Data'!E7</f>
        <v>40.06</v>
      </c>
      <c r="F13" s="20">
        <f t="shared" si="0"/>
        <v>86227.146999999997</v>
      </c>
      <c r="G13" s="20">
        <f>' Comps Val Data'!I7</f>
        <v>-752.43999999999994</v>
      </c>
      <c r="H13" s="20">
        <f t="shared" si="1"/>
        <v>85474.706999999995</v>
      </c>
      <c r="I13" s="20"/>
      <c r="J13" s="20"/>
      <c r="K13" s="20">
        <f>' Comps Val Data'!K7</f>
        <v>9264.81</v>
      </c>
      <c r="L13" s="20">
        <f>' Comps Val Data'!L7</f>
        <v>2591.7399999999998</v>
      </c>
      <c r="M13" s="20">
        <f>' Comps Val Data'!M7</f>
        <v>1823.41</v>
      </c>
      <c r="N13" s="19" t="s">
        <v>1</v>
      </c>
      <c r="O13" s="22">
        <f t="shared" si="2"/>
        <v>9.225737710757155</v>
      </c>
      <c r="P13" s="22">
        <f t="shared" si="3"/>
        <v>32.979661154282454</v>
      </c>
      <c r="Q13" s="22">
        <f t="shared" si="4"/>
        <v>47.288951470047877</v>
      </c>
    </row>
    <row r="14" spans="1:17" x14ac:dyDescent="0.3">
      <c r="B14" s="19" t="str">
        <f>' Comps Val Data'!C8</f>
        <v>Lupin</v>
      </c>
      <c r="C14" s="19"/>
      <c r="D14" s="20">
        <f>' Comps Val Data'!D8</f>
        <v>1797.75</v>
      </c>
      <c r="E14" s="21">
        <f>' Comps Val Data'!E8</f>
        <v>45.6</v>
      </c>
      <c r="F14" s="20">
        <f t="shared" si="0"/>
        <v>81977.400000000009</v>
      </c>
      <c r="G14" s="20">
        <f>' Comps Val Data'!I8</f>
        <v>1719.23</v>
      </c>
      <c r="H14" s="20">
        <f t="shared" si="1"/>
        <v>83696.63</v>
      </c>
      <c r="I14" s="20"/>
      <c r="J14" s="20"/>
      <c r="K14" s="20">
        <f>' Comps Val Data'!K8</f>
        <v>20010.82</v>
      </c>
      <c r="L14" s="20">
        <f>' Comps Val Data'!L8</f>
        <v>3899.87</v>
      </c>
      <c r="M14" s="20">
        <f>' Comps Val Data'!M8</f>
        <v>1935.57</v>
      </c>
      <c r="N14" s="19"/>
      <c r="O14" s="22">
        <f t="shared" si="2"/>
        <v>4.1825687303168992</v>
      </c>
      <c r="P14" s="22">
        <f t="shared" si="3"/>
        <v>21.461389738632317</v>
      </c>
      <c r="Q14" s="22">
        <f t="shared" si="4"/>
        <v>42.353105286814746</v>
      </c>
    </row>
    <row r="15" spans="1:17" x14ac:dyDescent="0.3">
      <c r="B15" s="19" t="str">
        <f>' Comps Val Data'!C9</f>
        <v>Aurobindo Pharma</v>
      </c>
      <c r="C15" s="19"/>
      <c r="D15" s="20">
        <f>' Comps Val Data'!D9</f>
        <v>1326.85</v>
      </c>
      <c r="E15" s="21">
        <f>' Comps Val Data'!E9</f>
        <v>58.59</v>
      </c>
      <c r="F15" s="20">
        <f t="shared" si="0"/>
        <v>77740.141499999998</v>
      </c>
      <c r="G15" s="20">
        <f>' Comps Val Data'!I9</f>
        <v>369.32999999999993</v>
      </c>
      <c r="H15" s="20">
        <f t="shared" si="1"/>
        <v>78109.4715</v>
      </c>
      <c r="I15" s="20"/>
      <c r="J15" s="20"/>
      <c r="K15" s="20">
        <f>' Comps Val Data'!K9</f>
        <v>29001.87</v>
      </c>
      <c r="L15" s="20">
        <f>' Comps Val Data'!L9</f>
        <v>6383.22</v>
      </c>
      <c r="M15" s="20">
        <f>' Comps Val Data'!M9</f>
        <v>3168.97</v>
      </c>
      <c r="N15" s="19"/>
      <c r="O15" s="22">
        <f t="shared" si="2"/>
        <v>2.6932563831228813</v>
      </c>
      <c r="P15" s="22">
        <f t="shared" si="3"/>
        <v>12.236687988194046</v>
      </c>
      <c r="Q15" s="22">
        <f t="shared" si="4"/>
        <v>24.531674802853924</v>
      </c>
    </row>
    <row r="16" spans="1:17" x14ac:dyDescent="0.3">
      <c r="B16" s="19" t="str">
        <f>' Comps Val Data'!C10</f>
        <v>Alkem Lab</v>
      </c>
      <c r="C16" s="19"/>
      <c r="D16" s="20">
        <f>' Comps Val Data'!D10</f>
        <v>5198.75</v>
      </c>
      <c r="E16" s="21">
        <f>' Comps Val Data'!E10</f>
        <v>11.96</v>
      </c>
      <c r="F16" s="20">
        <f t="shared" si="0"/>
        <v>62177.05</v>
      </c>
      <c r="G16" s="20">
        <f>' Comps Val Data'!I10</f>
        <v>-39.209999999999809</v>
      </c>
      <c r="H16" s="20">
        <f t="shared" si="1"/>
        <v>62137.840000000004</v>
      </c>
      <c r="I16" s="20"/>
      <c r="J16" s="20"/>
      <c r="K16" s="20">
        <f>' Comps Val Data'!K10</f>
        <v>12667.58</v>
      </c>
      <c r="L16" s="20">
        <f>' Comps Val Data'!L10</f>
        <v>2556.33</v>
      </c>
      <c r="M16" s="20">
        <f>' Comps Val Data'!M10</f>
        <v>1811.46</v>
      </c>
      <c r="N16" s="19"/>
      <c r="O16" s="22">
        <f t="shared" si="2"/>
        <v>4.905265251926572</v>
      </c>
      <c r="P16" s="22">
        <f t="shared" si="3"/>
        <v>24.307440745130716</v>
      </c>
      <c r="Q16" s="22">
        <f t="shared" si="4"/>
        <v>34.324274342243271</v>
      </c>
    </row>
    <row r="17" spans="2:18" x14ac:dyDescent="0.3">
      <c r="B17" s="19" t="str">
        <f>' Comps Val Data'!C11</f>
        <v>Biocon</v>
      </c>
      <c r="C17" s="19"/>
      <c r="D17" s="20">
        <f>' Comps Val Data'!D11</f>
        <v>350.75</v>
      </c>
      <c r="E17" s="21">
        <f>' Comps Val Data'!E11</f>
        <v>120.06</v>
      </c>
      <c r="F17" s="20">
        <f t="shared" si="0"/>
        <v>42111.044999999998</v>
      </c>
      <c r="G17" s="20">
        <f>' Comps Val Data'!I11</f>
        <v>14018</v>
      </c>
      <c r="H17" s="20">
        <f t="shared" si="1"/>
        <v>56129.044999999998</v>
      </c>
      <c r="I17" s="20"/>
      <c r="J17" s="20"/>
      <c r="K17" s="20">
        <f>' Comps Val Data'!K11</f>
        <v>14755.7</v>
      </c>
      <c r="L17" s="20">
        <f>' Comps Val Data'!L11</f>
        <v>4080</v>
      </c>
      <c r="M17" s="20">
        <f>' Comps Val Data'!M11</f>
        <v>1297.8</v>
      </c>
      <c r="N17" s="19"/>
      <c r="O17" s="22">
        <f t="shared" si="2"/>
        <v>3.8038890056046135</v>
      </c>
      <c r="P17" s="22">
        <f t="shared" si="3"/>
        <v>13.75711887254902</v>
      </c>
      <c r="Q17" s="22">
        <f t="shared" si="4"/>
        <v>32.448023578363383</v>
      </c>
    </row>
    <row r="18" spans="2:18" x14ac:dyDescent="0.3">
      <c r="B18" s="19" t="str">
        <f>' Comps Val Data'!C12</f>
        <v>Glenmark Pharma.</v>
      </c>
      <c r="C18" s="19"/>
      <c r="D18" s="20">
        <f>' Comps Val Data'!D12</f>
        <v>1381.5</v>
      </c>
      <c r="E18" s="21">
        <f>' Comps Val Data'!E12</f>
        <v>28.22</v>
      </c>
      <c r="F18" s="20">
        <f t="shared" si="0"/>
        <v>38985.93</v>
      </c>
      <c r="G18" s="20">
        <f>' Comps Val Data'!I12</f>
        <v>-428.53</v>
      </c>
      <c r="H18" s="20">
        <f t="shared" si="1"/>
        <v>38557.4</v>
      </c>
      <c r="I18" s="20"/>
      <c r="J18" s="20"/>
      <c r="K18" s="20">
        <f>' Comps Val Data'!K12</f>
        <v>11813.1</v>
      </c>
      <c r="L18" s="20">
        <f>' Comps Val Data'!L12</f>
        <v>2035.33</v>
      </c>
      <c r="M18" s="20">
        <f>' Comps Val Data'!M12</f>
        <v>-1433.52</v>
      </c>
      <c r="N18" s="19"/>
      <c r="O18" s="22">
        <f t="shared" si="2"/>
        <v>3.2639527304433216</v>
      </c>
      <c r="P18" s="22">
        <f t="shared" si="3"/>
        <v>18.944053298482313</v>
      </c>
      <c r="Q18" s="22">
        <f t="shared" si="4"/>
        <v>-27.195944249121045</v>
      </c>
    </row>
    <row r="19" spans="2:18" ht="7.2" customHeight="1" x14ac:dyDescent="0.3">
      <c r="O19" t="s">
        <v>1</v>
      </c>
    </row>
    <row r="20" spans="2:18" x14ac:dyDescent="0.3">
      <c r="B20" s="24" t="s">
        <v>54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5">
        <f>MAX(O9:O18)</f>
        <v>9.225737710757155</v>
      </c>
      <c r="P20" s="25">
        <f t="shared" ref="P20:Q20" si="5">MAX(P9:P18)</f>
        <v>32.979661154282454</v>
      </c>
      <c r="Q20" s="25">
        <f t="shared" si="5"/>
        <v>47.288951470047877</v>
      </c>
    </row>
    <row r="21" spans="2:18" x14ac:dyDescent="0.3">
      <c r="B21" s="24" t="s">
        <v>55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f>QUARTILE(O9:O18,3)</f>
        <v>5.7515738792052842</v>
      </c>
      <c r="P21" s="25">
        <f t="shared" ref="P21:Q21" si="6">QUARTILE(P9:P18,3)</f>
        <v>23.595927993506116</v>
      </c>
      <c r="Q21" s="25">
        <f t="shared" si="6"/>
        <v>38.115959917845935</v>
      </c>
    </row>
    <row r="22" spans="2:18" x14ac:dyDescent="0.3">
      <c r="B22" s="24" t="s">
        <v>56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6">
        <f>AVERAGE(O9:O18)</f>
        <v>5.0498415043365696</v>
      </c>
      <c r="P22" s="26">
        <f t="shared" ref="P22:Q22" si="7">AVERAGE(P9:P18)</f>
        <v>20.048483791765836</v>
      </c>
      <c r="Q22" s="26">
        <f t="shared" si="7"/>
        <v>27.238175365671271</v>
      </c>
    </row>
    <row r="23" spans="2:18" x14ac:dyDescent="0.3">
      <c r="B23" s="24" t="s">
        <v>57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6">
        <f>MEDIAN(O9:O18)</f>
        <v>4.4537824688742358</v>
      </c>
      <c r="P23" s="26">
        <f t="shared" ref="P23:Q23" si="8">MEDIAN(P9:P18)</f>
        <v>19.900204633326041</v>
      </c>
      <c r="Q23" s="26">
        <f t="shared" si="8"/>
        <v>31.105656095464415</v>
      </c>
    </row>
    <row r="24" spans="2:18" x14ac:dyDescent="0.3">
      <c r="B24" s="24" t="s">
        <v>58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f>QUARTILE(O9:O18,1)</f>
        <v>3.8556864240843289</v>
      </c>
      <c r="P24" s="25">
        <f t="shared" ref="P24:Q24" si="9">QUARTILE(P9:P18,1)</f>
        <v>14.64396352245096</v>
      </c>
      <c r="Q24" s="25">
        <f t="shared" si="9"/>
        <v>25.747472283057789</v>
      </c>
    </row>
    <row r="25" spans="2:18" x14ac:dyDescent="0.3">
      <c r="B25" s="24" t="s">
        <v>59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f>MIN(O9:O18)</f>
        <v>2.6932563831228813</v>
      </c>
      <c r="P25" s="25">
        <f t="shared" ref="P25:Q25" si="10">MIN(P9:P18)</f>
        <v>12.236687988194046</v>
      </c>
      <c r="Q25" s="25">
        <f t="shared" si="10"/>
        <v>-27.195944249121045</v>
      </c>
    </row>
    <row r="27" spans="2:18" x14ac:dyDescent="0.3">
      <c r="B27" s="4" t="s">
        <v>60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9" t="s">
        <v>51</v>
      </c>
      <c r="P27" s="9" t="s">
        <v>52</v>
      </c>
      <c r="Q27" s="9" t="s">
        <v>53</v>
      </c>
    </row>
    <row r="28" spans="2:18" x14ac:dyDescent="0.3">
      <c r="B28" s="27" t="s">
        <v>61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>
        <f>O$23*K9</f>
        <v>114792.19019318675</v>
      </c>
      <c r="P28" s="27">
        <f>P$23*L9</f>
        <v>140050.078131588</v>
      </c>
      <c r="Q28" s="28">
        <f>Q30+Q29</f>
        <v>128888.62583685246</v>
      </c>
    </row>
    <row r="29" spans="2:18" x14ac:dyDescent="0.3">
      <c r="B29" s="27" t="s">
        <v>5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>
        <f>$G$9</f>
        <v>-315.56000000000006</v>
      </c>
      <c r="P29" s="28">
        <f t="shared" ref="P29:Q29" si="11">$G$9</f>
        <v>-315.56000000000006</v>
      </c>
      <c r="Q29" s="28">
        <f t="shared" si="11"/>
        <v>-315.56000000000006</v>
      </c>
    </row>
    <row r="30" spans="2:18" x14ac:dyDescent="0.3">
      <c r="B30" s="27" t="s">
        <v>62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>
        <f>O28-O29</f>
        <v>115107.75019318674</v>
      </c>
      <c r="P30" s="28">
        <f t="shared" ref="P30" si="12">P28-P29</f>
        <v>140365.638131588</v>
      </c>
      <c r="Q30" s="28">
        <f>Q23*M9</f>
        <v>129204.18583685246</v>
      </c>
    </row>
    <row r="31" spans="2:18" x14ac:dyDescent="0.3">
      <c r="B31" s="27" t="s">
        <v>63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9">
        <f>$E$9</f>
        <v>80.75</v>
      </c>
      <c r="P31" s="29">
        <f t="shared" ref="P31:Q31" si="13">$E$9</f>
        <v>80.75</v>
      </c>
      <c r="Q31" s="29">
        <f t="shared" si="13"/>
        <v>80.75</v>
      </c>
      <c r="R31" s="7"/>
    </row>
    <row r="32" spans="2:18" ht="6" customHeight="1" x14ac:dyDescent="0.3">
      <c r="O32" s="7"/>
      <c r="P32" s="7"/>
      <c r="Q32" s="7"/>
      <c r="R32" s="7"/>
    </row>
    <row r="33" spans="2:17" x14ac:dyDescent="0.3">
      <c r="B33" s="23" t="s">
        <v>64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>
        <f>O30/O31</f>
        <v>1425.4829745286283</v>
      </c>
      <c r="P33" s="23">
        <f t="shared" ref="P33:Q33" si="14">P30/P31</f>
        <v>1738.2741564283344</v>
      </c>
      <c r="Q33" s="23">
        <f t="shared" si="14"/>
        <v>1600.0518369888848</v>
      </c>
    </row>
  </sheetData>
  <mergeCells count="3">
    <mergeCell ref="D5:I5"/>
    <mergeCell ref="K5:M5"/>
    <mergeCell ref="O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10AC-AFFC-4139-A415-61C7D03C0D91}">
  <dimension ref="B2:M36"/>
  <sheetViews>
    <sheetView workbookViewId="0">
      <selection activeCell="M3" sqref="M3"/>
    </sheetView>
  </sheetViews>
  <sheetFormatPr defaultRowHeight="14.4" x14ac:dyDescent="0.3"/>
  <cols>
    <col min="3" max="3" width="16.21875" bestFit="1" customWidth="1"/>
    <col min="4" max="4" width="10.109375" customWidth="1"/>
    <col min="5" max="5" width="15.6640625" bestFit="1" customWidth="1"/>
    <col min="6" max="6" width="15.6640625" customWidth="1"/>
    <col min="7" max="7" width="10.109375" bestFit="1" customWidth="1"/>
    <col min="8" max="8" width="13.6640625" bestFit="1" customWidth="1"/>
    <col min="9" max="10" width="13.6640625" customWidth="1"/>
    <col min="11" max="11" width="10.33203125" bestFit="1" customWidth="1"/>
    <col min="12" max="12" width="14.77734375" bestFit="1" customWidth="1"/>
    <col min="13" max="13" width="12.6640625" bestFit="1" customWidth="1"/>
  </cols>
  <sheetData>
    <row r="2" spans="2:13" x14ac:dyDescent="0.3">
      <c r="B2" t="s">
        <v>13</v>
      </c>
      <c r="C2" t="s">
        <v>14</v>
      </c>
      <c r="D2" t="s">
        <v>40</v>
      </c>
      <c r="E2" t="s">
        <v>41</v>
      </c>
      <c r="F2" t="s">
        <v>47</v>
      </c>
      <c r="G2" t="s">
        <v>42</v>
      </c>
      <c r="H2" t="s">
        <v>43</v>
      </c>
      <c r="I2" t="s">
        <v>5</v>
      </c>
      <c r="J2" t="s">
        <v>48</v>
      </c>
      <c r="K2" t="s">
        <v>44</v>
      </c>
      <c r="L2" t="s">
        <v>45</v>
      </c>
      <c r="M2" t="s">
        <v>46</v>
      </c>
    </row>
    <row r="3" spans="2:13" x14ac:dyDescent="0.3">
      <c r="B3" s="6">
        <v>1</v>
      </c>
      <c r="C3" t="s">
        <v>15</v>
      </c>
      <c r="D3" s="7">
        <v>1577.3</v>
      </c>
      <c r="E3" s="7">
        <v>239.93</v>
      </c>
      <c r="F3" s="7">
        <f>E3*D3</f>
        <v>378441.58899999998</v>
      </c>
      <c r="G3" s="7">
        <v>3273.67</v>
      </c>
      <c r="H3" s="7">
        <v>10520.68</v>
      </c>
      <c r="I3" s="7">
        <f>G3-H3</f>
        <v>-7247.01</v>
      </c>
      <c r="J3" s="7">
        <f>F3+G3-H3</f>
        <v>371194.57899999997</v>
      </c>
      <c r="K3" s="7">
        <v>48496.85</v>
      </c>
      <c r="L3">
        <v>14387.29</v>
      </c>
      <c r="M3" s="7">
        <v>9610.0300000000007</v>
      </c>
    </row>
    <row r="4" spans="2:13" x14ac:dyDescent="0.3">
      <c r="B4" s="6">
        <v>2</v>
      </c>
      <c r="C4" t="s">
        <v>16</v>
      </c>
      <c r="D4" s="7">
        <v>1512.05</v>
      </c>
      <c r="E4" s="7">
        <v>80.75</v>
      </c>
      <c r="F4" s="7">
        <f t="shared" ref="F4:F36" si="0">E4*D4</f>
        <v>122098.03749999999</v>
      </c>
      <c r="G4" s="7">
        <v>559.41</v>
      </c>
      <c r="H4" s="7">
        <v>874.97</v>
      </c>
      <c r="I4" s="7">
        <f t="shared" ref="I4:I12" si="1">G4-H4</f>
        <v>-315.56000000000006</v>
      </c>
      <c r="J4" s="7">
        <f t="shared" ref="J4:J36" si="2">F4+G4-H4</f>
        <v>121782.47749999999</v>
      </c>
      <c r="K4" s="7">
        <v>25774.09</v>
      </c>
      <c r="L4">
        <v>7037.62</v>
      </c>
      <c r="M4" s="7">
        <v>4153.72</v>
      </c>
    </row>
    <row r="5" spans="2:13" x14ac:dyDescent="0.3">
      <c r="B5" s="6">
        <v>3</v>
      </c>
      <c r="C5" t="s">
        <v>17</v>
      </c>
      <c r="D5" s="7">
        <v>1175.1500000000001</v>
      </c>
      <c r="E5" s="7">
        <v>100.62</v>
      </c>
      <c r="F5" s="7">
        <f t="shared" si="0"/>
        <v>118243.59300000001</v>
      </c>
      <c r="G5" s="7">
        <v>804.2</v>
      </c>
      <c r="H5" s="7">
        <v>1105.0999999999999</v>
      </c>
      <c r="I5" s="7">
        <f t="shared" si="1"/>
        <v>-300.89999999999986</v>
      </c>
      <c r="J5" s="7">
        <f t="shared" si="2"/>
        <v>117942.693</v>
      </c>
      <c r="K5" s="7">
        <v>19547.400000000001</v>
      </c>
      <c r="L5">
        <v>5655</v>
      </c>
      <c r="M5" s="7">
        <v>3972.8</v>
      </c>
    </row>
    <row r="6" spans="2:13" x14ac:dyDescent="0.3">
      <c r="B6" s="6">
        <v>4</v>
      </c>
      <c r="C6" t="s">
        <v>18</v>
      </c>
      <c r="D6" s="7">
        <v>6719.45</v>
      </c>
      <c r="E6" s="7">
        <v>16.68</v>
      </c>
      <c r="F6" s="7">
        <f t="shared" si="0"/>
        <v>112080.42599999999</v>
      </c>
      <c r="G6" s="7">
        <v>2002</v>
      </c>
      <c r="H6" s="7">
        <v>1727.7</v>
      </c>
      <c r="I6" s="7">
        <f t="shared" si="1"/>
        <v>274.29999999999995</v>
      </c>
      <c r="J6" s="7">
        <f t="shared" si="2"/>
        <v>112354.726</v>
      </c>
      <c r="K6" s="7">
        <v>28011.1</v>
      </c>
      <c r="L6">
        <v>8752.1</v>
      </c>
      <c r="M6" s="7">
        <v>5577.9</v>
      </c>
    </row>
    <row r="7" spans="2:13" x14ac:dyDescent="0.3">
      <c r="B7" s="6">
        <v>5</v>
      </c>
      <c r="C7" t="s">
        <v>19</v>
      </c>
      <c r="D7" s="7">
        <v>2152.4499999999998</v>
      </c>
      <c r="E7" s="7">
        <v>40.06</v>
      </c>
      <c r="F7" s="7">
        <f t="shared" si="0"/>
        <v>86227.146999999997</v>
      </c>
      <c r="G7" s="7">
        <v>8.57</v>
      </c>
      <c r="H7" s="7">
        <v>761.01</v>
      </c>
      <c r="I7" s="7">
        <f t="shared" si="1"/>
        <v>-752.43999999999994</v>
      </c>
      <c r="J7" s="7">
        <f t="shared" si="2"/>
        <v>85474.707000000009</v>
      </c>
      <c r="K7" s="7">
        <v>9264.81</v>
      </c>
      <c r="L7">
        <v>2591.7399999999998</v>
      </c>
      <c r="M7" s="7">
        <v>1823.41</v>
      </c>
    </row>
    <row r="8" spans="2:13" x14ac:dyDescent="0.3">
      <c r="B8" s="6">
        <v>6</v>
      </c>
      <c r="C8" t="s">
        <v>20</v>
      </c>
      <c r="D8" s="7">
        <v>1797.75</v>
      </c>
      <c r="E8" s="7">
        <v>45.6</v>
      </c>
      <c r="F8" s="7">
        <f t="shared" si="0"/>
        <v>81977.400000000009</v>
      </c>
      <c r="G8" s="7">
        <v>2921.77</v>
      </c>
      <c r="H8" s="7">
        <v>1202.54</v>
      </c>
      <c r="I8" s="7">
        <f t="shared" si="1"/>
        <v>1719.23</v>
      </c>
      <c r="J8" s="7">
        <f t="shared" si="2"/>
        <v>83696.630000000019</v>
      </c>
      <c r="K8" s="7">
        <v>20010.82</v>
      </c>
      <c r="L8">
        <v>3899.87</v>
      </c>
      <c r="M8" s="7">
        <v>1935.57</v>
      </c>
    </row>
    <row r="9" spans="2:13" x14ac:dyDescent="0.3">
      <c r="B9" s="6">
        <v>7</v>
      </c>
      <c r="C9" t="s">
        <v>21</v>
      </c>
      <c r="D9" s="7">
        <v>1326.85</v>
      </c>
      <c r="E9" s="7">
        <v>58.59</v>
      </c>
      <c r="F9" s="7">
        <f t="shared" si="0"/>
        <v>77740.141499999998</v>
      </c>
      <c r="G9" s="7">
        <v>6647.63</v>
      </c>
      <c r="H9" s="7">
        <v>6278.3</v>
      </c>
      <c r="I9" s="7">
        <f t="shared" si="1"/>
        <v>369.32999999999993</v>
      </c>
      <c r="J9" s="7">
        <f t="shared" si="2"/>
        <v>78109.4715</v>
      </c>
      <c r="K9" s="7">
        <v>29001.87</v>
      </c>
      <c r="L9">
        <v>6383.22</v>
      </c>
      <c r="M9" s="7">
        <v>3168.97</v>
      </c>
    </row>
    <row r="10" spans="2:13" x14ac:dyDescent="0.3">
      <c r="B10" s="6">
        <v>8</v>
      </c>
      <c r="C10" t="s">
        <v>22</v>
      </c>
      <c r="D10" s="7">
        <v>5198.75</v>
      </c>
      <c r="E10" s="7">
        <v>11.96</v>
      </c>
      <c r="F10" s="7">
        <f t="shared" si="0"/>
        <v>62177.05</v>
      </c>
      <c r="G10" s="7">
        <v>1540.14</v>
      </c>
      <c r="H10" s="7">
        <v>1579.35</v>
      </c>
      <c r="I10" s="7">
        <f t="shared" si="1"/>
        <v>-39.209999999999809</v>
      </c>
      <c r="J10" s="7">
        <f t="shared" si="2"/>
        <v>62137.840000000004</v>
      </c>
      <c r="K10" s="7">
        <v>12667.58</v>
      </c>
      <c r="L10">
        <v>2556.33</v>
      </c>
      <c r="M10" s="7">
        <v>1811.46</v>
      </c>
    </row>
    <row r="11" spans="2:13" x14ac:dyDescent="0.3">
      <c r="B11" s="6">
        <v>9</v>
      </c>
      <c r="C11" t="s">
        <v>23</v>
      </c>
      <c r="D11" s="7">
        <v>350.75</v>
      </c>
      <c r="E11" s="7">
        <v>120.06</v>
      </c>
      <c r="F11" s="7">
        <f t="shared" si="0"/>
        <v>42111.044999999998</v>
      </c>
      <c r="G11" s="7">
        <v>16276.7</v>
      </c>
      <c r="H11" s="7">
        <v>2258.6999999999998</v>
      </c>
      <c r="I11" s="7">
        <f t="shared" si="1"/>
        <v>14018</v>
      </c>
      <c r="J11" s="7">
        <f t="shared" si="2"/>
        <v>56129.044999999998</v>
      </c>
      <c r="K11" s="7">
        <v>14755.7</v>
      </c>
      <c r="L11">
        <v>4080</v>
      </c>
      <c r="M11" s="7">
        <v>1297.8</v>
      </c>
    </row>
    <row r="12" spans="2:13" x14ac:dyDescent="0.3">
      <c r="B12" s="6">
        <v>10</v>
      </c>
      <c r="C12" t="s">
        <v>24</v>
      </c>
      <c r="D12" s="7">
        <v>1381.5</v>
      </c>
      <c r="E12" s="7">
        <v>28.22</v>
      </c>
      <c r="F12" s="7">
        <f t="shared" si="0"/>
        <v>38985.93</v>
      </c>
      <c r="G12" s="7">
        <v>1230.93</v>
      </c>
      <c r="H12" s="7">
        <v>1659.46</v>
      </c>
      <c r="I12" s="7">
        <f t="shared" si="1"/>
        <v>-428.53</v>
      </c>
      <c r="J12" s="7">
        <f t="shared" si="2"/>
        <v>38557.4</v>
      </c>
      <c r="K12" s="7">
        <v>11813.1</v>
      </c>
      <c r="L12">
        <v>2035.33</v>
      </c>
      <c r="M12" s="7">
        <v>-1433.52</v>
      </c>
    </row>
    <row r="13" spans="2:13" x14ac:dyDescent="0.3">
      <c r="B13" s="6"/>
      <c r="D13" s="7"/>
      <c r="E13" s="7"/>
      <c r="F13" s="7"/>
      <c r="G13" s="7"/>
      <c r="H13" s="7"/>
      <c r="I13" s="7"/>
      <c r="J13" s="7"/>
      <c r="K13" s="7"/>
      <c r="M13" s="7"/>
    </row>
    <row r="14" spans="2:13" x14ac:dyDescent="0.3">
      <c r="B14" s="6"/>
      <c r="D14" s="7"/>
      <c r="E14" s="7"/>
      <c r="F14" s="7"/>
      <c r="G14" s="7"/>
      <c r="H14" s="7"/>
      <c r="I14" s="7"/>
      <c r="J14" s="7"/>
      <c r="K14" s="7"/>
      <c r="M14" s="7"/>
    </row>
    <row r="15" spans="2:13" x14ac:dyDescent="0.3">
      <c r="B15" s="6"/>
      <c r="D15" s="7"/>
      <c r="E15" s="7"/>
      <c r="F15" s="7"/>
      <c r="G15" s="7"/>
      <c r="H15" s="7"/>
      <c r="I15" s="7"/>
      <c r="J15" s="7"/>
      <c r="K15" s="7"/>
      <c r="M15" s="7"/>
    </row>
    <row r="16" spans="2:13" x14ac:dyDescent="0.3">
      <c r="B16" s="6"/>
      <c r="D16" s="7"/>
      <c r="E16" s="7"/>
      <c r="F16" s="7"/>
      <c r="G16" s="7"/>
      <c r="H16" s="7"/>
      <c r="I16" s="7"/>
      <c r="J16" s="7"/>
      <c r="K16" s="7"/>
      <c r="M16" s="7"/>
    </row>
    <row r="17" spans="2:13" x14ac:dyDescent="0.3">
      <c r="B17" s="6"/>
      <c r="D17" s="7"/>
      <c r="E17" s="7"/>
      <c r="F17" s="7"/>
      <c r="G17" s="7"/>
      <c r="H17" s="7"/>
      <c r="I17" s="7"/>
      <c r="J17" s="7"/>
      <c r="K17" s="7"/>
      <c r="M17" s="7"/>
    </row>
    <row r="18" spans="2:13" x14ac:dyDescent="0.3">
      <c r="B18" s="6"/>
      <c r="D18" s="7"/>
      <c r="E18" s="7"/>
      <c r="F18" s="7"/>
      <c r="G18" s="7"/>
      <c r="H18" s="7"/>
      <c r="I18" s="7"/>
      <c r="J18" s="7"/>
      <c r="K18" s="7"/>
      <c r="M18" s="7"/>
    </row>
    <row r="19" spans="2:13" x14ac:dyDescent="0.3">
      <c r="B19" s="6"/>
      <c r="D19" s="7"/>
      <c r="E19" s="7"/>
      <c r="F19" s="7"/>
      <c r="G19" s="7"/>
      <c r="H19" s="7"/>
      <c r="I19" s="7"/>
      <c r="J19" s="7"/>
      <c r="K19" s="7"/>
      <c r="M19" s="7"/>
    </row>
    <row r="20" spans="2:13" x14ac:dyDescent="0.3">
      <c r="B20" s="6"/>
      <c r="D20" s="7"/>
      <c r="E20" s="7"/>
      <c r="F20" s="7"/>
      <c r="G20" s="7"/>
      <c r="H20" s="7"/>
      <c r="I20" s="7"/>
      <c r="J20" s="7"/>
      <c r="K20" s="7"/>
      <c r="M20" s="7"/>
    </row>
    <row r="21" spans="2:13" x14ac:dyDescent="0.3">
      <c r="B21" s="6"/>
      <c r="D21" s="7"/>
      <c r="E21" s="7"/>
      <c r="F21" s="7"/>
      <c r="G21" s="7"/>
      <c r="H21" s="7"/>
      <c r="I21" s="7"/>
      <c r="J21" s="7"/>
      <c r="K21" s="7"/>
      <c r="M21" s="7"/>
    </row>
    <row r="22" spans="2:13" x14ac:dyDescent="0.3">
      <c r="B22" s="6">
        <v>11</v>
      </c>
      <c r="C22" t="s">
        <v>25</v>
      </c>
      <c r="D22" s="7">
        <v>1223.55</v>
      </c>
      <c r="E22" s="7">
        <v>25.37</v>
      </c>
      <c r="F22" s="7">
        <f t="shared" si="0"/>
        <v>31041.463500000002</v>
      </c>
      <c r="G22" s="7">
        <v>1438.36</v>
      </c>
      <c r="H22" s="7">
        <v>296.83999999999997</v>
      </c>
      <c r="I22" s="7"/>
      <c r="J22" s="7">
        <f t="shared" si="2"/>
        <v>32182.983500000002</v>
      </c>
      <c r="K22" s="7">
        <v>7705.04</v>
      </c>
      <c r="L22">
        <v>1445.93</v>
      </c>
      <c r="M22" s="7">
        <v>522.91999999999996</v>
      </c>
    </row>
    <row r="23" spans="2:13" x14ac:dyDescent="0.3">
      <c r="B23" s="6">
        <v>12</v>
      </c>
      <c r="C23" t="s">
        <v>26</v>
      </c>
      <c r="D23" s="7">
        <v>742.2</v>
      </c>
      <c r="E23" s="7">
        <v>40.25</v>
      </c>
      <c r="F23" s="7">
        <f t="shared" si="0"/>
        <v>29873.550000000003</v>
      </c>
      <c r="G23" s="7">
        <v>555.20000000000005</v>
      </c>
      <c r="H23" s="7">
        <v>563.5</v>
      </c>
      <c r="I23" s="7"/>
      <c r="J23" s="7">
        <f t="shared" si="2"/>
        <v>29865.250000000004</v>
      </c>
      <c r="K23" s="7">
        <v>3488.6</v>
      </c>
      <c r="L23">
        <v>1107.5</v>
      </c>
      <c r="M23" s="7">
        <v>510</v>
      </c>
    </row>
    <row r="24" spans="2:13" x14ac:dyDescent="0.3">
      <c r="B24" s="6">
        <v>13</v>
      </c>
      <c r="C24" t="s">
        <v>27</v>
      </c>
      <c r="D24" s="7">
        <v>1749.6</v>
      </c>
      <c r="E24" s="7">
        <v>15.52</v>
      </c>
      <c r="F24" s="7">
        <f t="shared" si="0"/>
        <v>27153.791999999998</v>
      </c>
      <c r="G24" s="7">
        <v>368.02</v>
      </c>
      <c r="H24" s="7">
        <v>95.54</v>
      </c>
      <c r="I24" s="7"/>
      <c r="J24" s="7">
        <f t="shared" si="2"/>
        <v>27426.271999999997</v>
      </c>
      <c r="K24" s="7">
        <v>3484.18</v>
      </c>
      <c r="L24">
        <v>934.16</v>
      </c>
      <c r="M24" s="7">
        <v>552.63</v>
      </c>
    </row>
    <row r="25" spans="2:13" x14ac:dyDescent="0.3">
      <c r="B25" s="6">
        <v>14</v>
      </c>
      <c r="C25" t="s">
        <v>28</v>
      </c>
      <c r="D25" s="7">
        <v>1362.45</v>
      </c>
      <c r="E25" s="7">
        <v>18.91</v>
      </c>
      <c r="F25" s="7">
        <f t="shared" si="0"/>
        <v>25763.929500000002</v>
      </c>
      <c r="G25" s="7">
        <v>2334.98</v>
      </c>
      <c r="H25" s="7">
        <v>232.41</v>
      </c>
      <c r="I25" s="7"/>
      <c r="J25" s="7">
        <f t="shared" si="2"/>
        <v>27866.499500000002</v>
      </c>
      <c r="K25" s="7">
        <v>6658.25</v>
      </c>
      <c r="L25">
        <v>1284.4100000000001</v>
      </c>
      <c r="M25" s="7">
        <v>527.57000000000005</v>
      </c>
    </row>
    <row r="26" spans="2:13" x14ac:dyDescent="0.3">
      <c r="B26" s="6">
        <v>15</v>
      </c>
      <c r="C26" t="s">
        <v>29</v>
      </c>
      <c r="D26" s="7">
        <v>463.4</v>
      </c>
      <c r="E26" s="7">
        <v>53.92</v>
      </c>
      <c r="F26" s="7">
        <f t="shared" si="0"/>
        <v>24986.527999999998</v>
      </c>
      <c r="G26" s="7">
        <v>2577.4</v>
      </c>
      <c r="H26" s="7">
        <v>141.65</v>
      </c>
      <c r="I26" s="7"/>
      <c r="J26" s="7">
        <f t="shared" si="2"/>
        <v>27422.277999999998</v>
      </c>
      <c r="K26" s="7">
        <v>5040.83</v>
      </c>
      <c r="L26">
        <v>805.77</v>
      </c>
      <c r="M26" s="7">
        <v>162.27000000000001</v>
      </c>
    </row>
    <row r="27" spans="2:13" x14ac:dyDescent="0.3">
      <c r="B27" s="6">
        <v>16</v>
      </c>
      <c r="C27" t="s">
        <v>30</v>
      </c>
      <c r="D27" s="7">
        <v>848.1</v>
      </c>
      <c r="E27" s="7">
        <v>25.46</v>
      </c>
      <c r="F27" s="7">
        <f t="shared" si="0"/>
        <v>21592.626</v>
      </c>
      <c r="G27" s="7">
        <v>65</v>
      </c>
      <c r="H27" s="7">
        <v>50.5</v>
      </c>
      <c r="I27" s="7"/>
      <c r="J27" s="7">
        <f t="shared" si="2"/>
        <v>21607.126</v>
      </c>
      <c r="K27" s="7">
        <v>1051.3499999999999</v>
      </c>
      <c r="L27">
        <v>467.72</v>
      </c>
      <c r="M27" s="7">
        <v>300.27999999999997</v>
      </c>
    </row>
    <row r="28" spans="2:13" x14ac:dyDescent="0.3">
      <c r="B28" s="6">
        <v>17</v>
      </c>
      <c r="C28" t="s">
        <v>31</v>
      </c>
      <c r="D28" s="7">
        <v>1184.4000000000001</v>
      </c>
      <c r="E28" s="7">
        <v>17.91</v>
      </c>
      <c r="F28" s="7">
        <f t="shared" si="0"/>
        <v>21212.604000000003</v>
      </c>
      <c r="G28" s="7">
        <v>371.2</v>
      </c>
      <c r="H28" s="7">
        <v>952.9</v>
      </c>
      <c r="I28" s="7"/>
      <c r="J28" s="7">
        <f t="shared" si="2"/>
        <v>20630.904000000002</v>
      </c>
      <c r="K28" s="7">
        <v>3998.8</v>
      </c>
      <c r="L28">
        <v>1879.5</v>
      </c>
      <c r="M28" s="7">
        <v>1388.3</v>
      </c>
    </row>
    <row r="29" spans="2:13" x14ac:dyDescent="0.3">
      <c r="B29" s="6">
        <v>18</v>
      </c>
      <c r="C29" t="s">
        <v>32</v>
      </c>
      <c r="D29" s="7">
        <v>151.1</v>
      </c>
      <c r="E29" s="7">
        <v>132.57</v>
      </c>
      <c r="F29" s="7">
        <f t="shared" si="0"/>
        <v>20031.326999999997</v>
      </c>
      <c r="G29" s="7">
        <v>4710.16</v>
      </c>
      <c r="H29" s="7">
        <v>482.56</v>
      </c>
      <c r="I29" s="7"/>
      <c r="J29" s="7">
        <f t="shared" si="2"/>
        <v>24258.926999999996</v>
      </c>
      <c r="K29" s="7">
        <v>8171.16</v>
      </c>
      <c r="L29">
        <v>1427.25</v>
      </c>
      <c r="M29" s="7">
        <v>17.82</v>
      </c>
    </row>
    <row r="30" spans="2:13" x14ac:dyDescent="0.3">
      <c r="B30" s="6">
        <v>19</v>
      </c>
      <c r="C30" t="s">
        <v>33</v>
      </c>
      <c r="D30" s="7">
        <v>986.55</v>
      </c>
      <c r="E30" s="7">
        <v>19.66</v>
      </c>
      <c r="F30" s="7">
        <f t="shared" si="0"/>
        <v>19395.573</v>
      </c>
      <c r="G30" s="7">
        <v>513.16</v>
      </c>
      <c r="H30" s="7">
        <v>126.57</v>
      </c>
      <c r="I30" s="7"/>
      <c r="J30" s="7">
        <f t="shared" si="2"/>
        <v>19782.163</v>
      </c>
      <c r="K30" s="7">
        <v>6228.63</v>
      </c>
      <c r="L30">
        <v>957.36</v>
      </c>
      <c r="M30" s="7">
        <v>615.82000000000005</v>
      </c>
    </row>
    <row r="31" spans="2:13" x14ac:dyDescent="0.3">
      <c r="B31" s="6">
        <v>20</v>
      </c>
      <c r="C31" t="s">
        <v>34</v>
      </c>
      <c r="D31" s="7">
        <v>1689.9</v>
      </c>
      <c r="E31" s="7">
        <v>10.46</v>
      </c>
      <c r="F31" s="7">
        <f t="shared" si="0"/>
        <v>17676.354000000003</v>
      </c>
      <c r="G31" s="7">
        <v>9.74</v>
      </c>
      <c r="H31" s="7">
        <v>47.02</v>
      </c>
      <c r="I31" s="7"/>
      <c r="J31" s="7">
        <f t="shared" si="2"/>
        <v>17639.074000000004</v>
      </c>
      <c r="K31" s="7">
        <v>1016.94</v>
      </c>
      <c r="L31">
        <v>451.89</v>
      </c>
      <c r="M31" s="7">
        <v>304.73</v>
      </c>
    </row>
    <row r="32" spans="2:13" x14ac:dyDescent="0.3">
      <c r="B32" s="6">
        <v>21</v>
      </c>
      <c r="C32" t="s">
        <v>35</v>
      </c>
      <c r="D32" s="7">
        <v>857.25</v>
      </c>
      <c r="E32" s="7">
        <v>15.34</v>
      </c>
      <c r="F32" s="7">
        <f t="shared" si="0"/>
        <v>13150.215</v>
      </c>
      <c r="G32" s="7">
        <v>2356</v>
      </c>
      <c r="H32" s="7">
        <v>529</v>
      </c>
      <c r="I32" s="7"/>
      <c r="J32" s="7">
        <f t="shared" si="2"/>
        <v>14977.215</v>
      </c>
      <c r="K32" s="7">
        <v>2798</v>
      </c>
      <c r="L32">
        <v>174</v>
      </c>
      <c r="M32" s="7">
        <v>-472</v>
      </c>
    </row>
    <row r="33" spans="2:13" x14ac:dyDescent="0.3">
      <c r="B33" s="6">
        <v>22</v>
      </c>
      <c r="C33" t="s">
        <v>36</v>
      </c>
      <c r="D33" s="7">
        <v>514.35</v>
      </c>
      <c r="E33" s="7">
        <v>24.24</v>
      </c>
      <c r="F33" s="7">
        <f t="shared" si="0"/>
        <v>12467.843999999999</v>
      </c>
      <c r="G33" s="7">
        <v>1315.07</v>
      </c>
      <c r="H33" s="7">
        <v>386.39</v>
      </c>
      <c r="I33" s="7"/>
      <c r="J33" s="7">
        <f t="shared" si="2"/>
        <v>13396.523999999999</v>
      </c>
      <c r="K33" s="7">
        <v>4506.37</v>
      </c>
      <c r="L33">
        <v>860.38</v>
      </c>
      <c r="M33" s="7">
        <v>405.31</v>
      </c>
    </row>
    <row r="34" spans="2:13" x14ac:dyDescent="0.3">
      <c r="B34" s="6">
        <v>23</v>
      </c>
      <c r="C34" t="s">
        <v>37</v>
      </c>
      <c r="D34" s="7">
        <v>848.3</v>
      </c>
      <c r="E34" s="7">
        <v>12.25</v>
      </c>
      <c r="F34" s="7">
        <f t="shared" si="0"/>
        <v>10391.674999999999</v>
      </c>
      <c r="G34" s="7">
        <v>17.149999999999999</v>
      </c>
      <c r="H34" s="7">
        <v>301.58999999999997</v>
      </c>
      <c r="I34" s="7"/>
      <c r="J34" s="7">
        <f t="shared" si="2"/>
        <v>10107.234999999999</v>
      </c>
      <c r="K34" s="7">
        <v>2283.21</v>
      </c>
      <c r="L34">
        <v>686.29</v>
      </c>
      <c r="M34" s="7">
        <v>470.89</v>
      </c>
    </row>
    <row r="35" spans="2:13" x14ac:dyDescent="0.3">
      <c r="B35" s="6">
        <v>24</v>
      </c>
      <c r="C35" t="s">
        <v>38</v>
      </c>
      <c r="D35" s="7">
        <v>915.9</v>
      </c>
      <c r="E35" s="7">
        <v>9.19</v>
      </c>
      <c r="F35" s="7">
        <f t="shared" si="0"/>
        <v>8417.1209999999992</v>
      </c>
      <c r="G35" s="7">
        <v>2516.86</v>
      </c>
      <c r="H35" s="7">
        <v>191.17</v>
      </c>
      <c r="I35" s="7"/>
      <c r="J35" s="7">
        <f t="shared" si="2"/>
        <v>10742.811</v>
      </c>
      <c r="K35" s="7">
        <v>4051.12</v>
      </c>
      <c r="L35">
        <v>607.24</v>
      </c>
      <c r="M35" s="7">
        <v>-94.31</v>
      </c>
    </row>
    <row r="36" spans="2:13" x14ac:dyDescent="0.3">
      <c r="B36" s="6">
        <v>25</v>
      </c>
      <c r="C36" t="s">
        <v>39</v>
      </c>
      <c r="D36" s="7">
        <v>491.3</v>
      </c>
      <c r="E36" s="7">
        <v>16.28</v>
      </c>
      <c r="F36" s="7">
        <f t="shared" si="0"/>
        <v>7998.3640000000005</v>
      </c>
      <c r="G36" s="7">
        <v>20.52</v>
      </c>
      <c r="H36" s="7">
        <v>26.29</v>
      </c>
      <c r="I36" s="7"/>
      <c r="J36" s="7">
        <f t="shared" si="2"/>
        <v>7992.594000000001</v>
      </c>
      <c r="K36" s="7">
        <v>1942.94</v>
      </c>
      <c r="L36">
        <v>440.16</v>
      </c>
      <c r="M36" s="7">
        <v>305.06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Comps val</vt:lpstr>
      <vt:lpstr> Comps Val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KUMAR</dc:creator>
  <cp:lastModifiedBy>AYUSH KUMAR</cp:lastModifiedBy>
  <dcterms:created xsi:type="dcterms:W3CDTF">2024-07-14T19:05:02Z</dcterms:created>
  <dcterms:modified xsi:type="dcterms:W3CDTF">2024-07-14T23:15:59Z</dcterms:modified>
</cp:coreProperties>
</file>