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 Bandil\Downloads\"/>
    </mc:Choice>
  </mc:AlternateContent>
  <bookViews>
    <workbookView xWindow="0" yWindow="0" windowWidth="20490" windowHeight="8955" activeTab="2"/>
  </bookViews>
  <sheets>
    <sheet name="Sheet1" sheetId="1" r:id="rId1"/>
    <sheet name="Tax Brackets" sheetId="2" r:id="rId2"/>
    <sheet name="Accounts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10" i="3"/>
  <c r="B10" i="3"/>
  <c r="C6" i="3"/>
  <c r="B5" i="3"/>
  <c r="B4" i="3"/>
  <c r="U4" i="3"/>
  <c r="H13" i="3"/>
  <c r="H12" i="3" s="1"/>
  <c r="H11" i="3" s="1"/>
  <c r="H10" i="3" s="1"/>
  <c r="H9" i="3" s="1"/>
  <c r="H8" i="3" s="1"/>
  <c r="H7" i="3" s="1"/>
  <c r="H6" i="3" s="1"/>
  <c r="H5" i="3" s="1"/>
  <c r="H14" i="3"/>
  <c r="B2" i="2"/>
  <c r="C2" i="2"/>
  <c r="D2" i="2"/>
  <c r="K2" i="2"/>
  <c r="K9" i="2" s="1"/>
  <c r="R2" i="2"/>
  <c r="B3" i="2"/>
  <c r="C3" i="2"/>
  <c r="D3" i="2"/>
  <c r="K3" i="2"/>
  <c r="R3" i="2"/>
  <c r="B4" i="2"/>
  <c r="C4" i="2"/>
  <c r="D4" i="2" s="1"/>
  <c r="K4" i="2"/>
  <c r="R4" i="2"/>
  <c r="B5" i="2"/>
  <c r="C5" i="2" s="1"/>
  <c r="D5" i="2" s="1"/>
  <c r="K5" i="2"/>
  <c r="R5" i="2"/>
  <c r="B6" i="2"/>
  <c r="C6" i="2"/>
  <c r="D6" i="2"/>
  <c r="K6" i="2"/>
  <c r="R6" i="2"/>
  <c r="B7" i="2"/>
  <c r="C7" i="2"/>
  <c r="D7" i="2"/>
  <c r="K7" i="2"/>
  <c r="R7" i="2"/>
  <c r="B8" i="2"/>
  <c r="C8" i="2"/>
  <c r="D8" i="2" s="1"/>
  <c r="R8" i="2"/>
  <c r="B9" i="2"/>
  <c r="C9" i="2"/>
  <c r="D9" i="2" s="1"/>
  <c r="J9" i="2"/>
  <c r="R9" i="2"/>
  <c r="B10" i="2"/>
  <c r="C10" i="2"/>
  <c r="D10" i="2"/>
  <c r="R10" i="2"/>
  <c r="B11" i="2"/>
  <c r="C11" i="2"/>
  <c r="D11" i="2"/>
  <c r="K11" i="2"/>
  <c r="B12" i="2"/>
  <c r="C12" i="2"/>
  <c r="D12" i="2"/>
  <c r="B13" i="2"/>
  <c r="C13" i="2" s="1"/>
  <c r="D13" i="2" s="1"/>
  <c r="J13" i="2"/>
  <c r="K13" i="2"/>
  <c r="B14" i="2"/>
  <c r="C14" i="2"/>
  <c r="D14" i="2"/>
  <c r="B15" i="2"/>
  <c r="C15" i="2" s="1"/>
  <c r="D15" i="2" s="1"/>
  <c r="B16" i="2"/>
  <c r="C16" i="2"/>
  <c r="D16" i="2" s="1"/>
  <c r="B17" i="2"/>
  <c r="C17" i="2"/>
  <c r="D17" i="2"/>
  <c r="B18" i="2"/>
  <c r="C18" i="2"/>
  <c r="D18" i="2"/>
  <c r="B19" i="2"/>
  <c r="C19" i="2" s="1"/>
  <c r="D19" i="2" s="1"/>
  <c r="B20" i="2"/>
  <c r="C20" i="2"/>
  <c r="D20" i="2" s="1"/>
  <c r="B21" i="2"/>
  <c r="C21" i="2"/>
  <c r="D21" i="2"/>
  <c r="B22" i="2"/>
  <c r="C22" i="2"/>
  <c r="D22" i="2"/>
  <c r="B23" i="2"/>
  <c r="C23" i="2" s="1"/>
  <c r="D23" i="2" s="1"/>
  <c r="B24" i="2"/>
  <c r="C24" i="2"/>
  <c r="D24" i="2" s="1"/>
  <c r="B25" i="2"/>
  <c r="C25" i="2"/>
  <c r="D25" i="2"/>
  <c r="B26" i="2"/>
  <c r="C26" i="2"/>
  <c r="D26" i="2"/>
  <c r="B27" i="2"/>
  <c r="C27" i="2" s="1"/>
  <c r="D27" i="2" s="1"/>
  <c r="B28" i="2"/>
  <c r="C28" i="2"/>
  <c r="D28" i="2" s="1"/>
  <c r="B29" i="2"/>
  <c r="C29" i="2"/>
  <c r="D29" i="2"/>
  <c r="B30" i="2"/>
  <c r="C30" i="2"/>
  <c r="D30" i="2"/>
  <c r="B31" i="2"/>
  <c r="C31" i="2" s="1"/>
  <c r="D31" i="2" s="1"/>
  <c r="B32" i="2"/>
  <c r="C32" i="2"/>
  <c r="D32" i="2" s="1"/>
  <c r="B33" i="2"/>
  <c r="C33" i="2"/>
  <c r="D33" i="2"/>
  <c r="B34" i="2"/>
  <c r="C34" i="2"/>
  <c r="D34" i="2"/>
  <c r="B35" i="2"/>
  <c r="C35" i="2" s="1"/>
  <c r="D35" i="2" s="1"/>
  <c r="B36" i="2"/>
  <c r="C36" i="2"/>
  <c r="D36" i="2" s="1"/>
  <c r="B37" i="2"/>
  <c r="C37" i="2"/>
  <c r="D37" i="2"/>
  <c r="B38" i="2"/>
  <c r="C38" i="2"/>
  <c r="D38" i="2"/>
  <c r="B39" i="2"/>
  <c r="C39" i="2" s="1"/>
  <c r="D39" i="2" s="1"/>
  <c r="B40" i="2"/>
  <c r="C40" i="2"/>
  <c r="D40" i="2" s="1"/>
  <c r="B41" i="2"/>
  <c r="C41" i="2"/>
  <c r="D41" i="2"/>
  <c r="B42" i="2"/>
  <c r="C42" i="2"/>
  <c r="D42" i="2"/>
  <c r="B43" i="2"/>
  <c r="C43" i="2" s="1"/>
  <c r="D43" i="2" s="1"/>
  <c r="B44" i="2"/>
  <c r="C44" i="2"/>
  <c r="D44" i="2" s="1"/>
  <c r="B45" i="2"/>
  <c r="C45" i="2"/>
  <c r="D45" i="2"/>
  <c r="B46" i="2"/>
  <c r="C46" i="2"/>
  <c r="D46" i="2"/>
  <c r="B47" i="2"/>
  <c r="C47" i="2" s="1"/>
  <c r="D47" i="2" s="1"/>
  <c r="B48" i="2"/>
  <c r="C48" i="2"/>
  <c r="D48" i="2" s="1"/>
  <c r="B49" i="2"/>
  <c r="C49" i="2"/>
  <c r="D49" i="2"/>
  <c r="B50" i="2"/>
  <c r="C50" i="2"/>
  <c r="D50" i="2"/>
  <c r="B51" i="2"/>
  <c r="C51" i="2" s="1"/>
  <c r="D51" i="2" s="1"/>
  <c r="B52" i="2"/>
  <c r="C52" i="2"/>
  <c r="D52" i="2" s="1"/>
  <c r="B53" i="2"/>
  <c r="C53" i="2"/>
  <c r="D53" i="2"/>
  <c r="B54" i="2"/>
  <c r="C54" i="2"/>
  <c r="D54" i="2"/>
  <c r="B55" i="2"/>
  <c r="C55" i="2" s="1"/>
  <c r="D55" i="2" s="1"/>
  <c r="B56" i="2"/>
  <c r="C56" i="2"/>
  <c r="D56" i="2" s="1"/>
  <c r="B57" i="2"/>
  <c r="C57" i="2"/>
  <c r="D57" i="2"/>
  <c r="B11" i="3" l="1"/>
  <c r="B12" i="3" s="1"/>
  <c r="D15" i="1"/>
  <c r="B15" i="1"/>
</calcChain>
</file>

<file path=xl/sharedStrings.xml><?xml version="1.0" encoding="utf-8"?>
<sst xmlns="http://schemas.openxmlformats.org/spreadsheetml/2006/main" count="130" uniqueCount="104">
  <si>
    <t xml:space="preserve">Fridge </t>
  </si>
  <si>
    <t>Gas stove</t>
  </si>
  <si>
    <t>Wifi Router</t>
  </si>
  <si>
    <t>Cooker</t>
  </si>
  <si>
    <t>Kadai+Light</t>
  </si>
  <si>
    <t>Pureit</t>
  </si>
  <si>
    <t>Prestige</t>
  </si>
  <si>
    <t>Kitchen items</t>
  </si>
  <si>
    <t>Dinner Set</t>
  </si>
  <si>
    <t>Mattress</t>
  </si>
  <si>
    <t>Common</t>
  </si>
  <si>
    <t>Personal</t>
  </si>
  <si>
    <t>Home items</t>
  </si>
  <si>
    <t xml:space="preserve">Cable </t>
  </si>
  <si>
    <t>PF</t>
  </si>
  <si>
    <t>Domiciliary Medical</t>
  </si>
  <si>
    <t>Base Salary</t>
  </si>
  <si>
    <t>Meal Allowance</t>
  </si>
  <si>
    <t>Leave Travel Allowance</t>
  </si>
  <si>
    <t>Transport Allowance</t>
  </si>
  <si>
    <t>House Rent Allowance</t>
  </si>
  <si>
    <t>Special Allowance</t>
  </si>
  <si>
    <t>Basic Salary</t>
  </si>
  <si>
    <t>Per Month</t>
  </si>
  <si>
    <t>Per annum</t>
  </si>
  <si>
    <t>per month</t>
  </si>
  <si>
    <t>In hand (In lakhs)</t>
  </si>
  <si>
    <t>Tax (Rs)</t>
  </si>
  <si>
    <t>Income (In Lakhs)</t>
  </si>
  <si>
    <t>Aap kitna paani me h</t>
  </si>
  <si>
    <t>Debit</t>
  </si>
  <si>
    <t xml:space="preserve">Credit </t>
  </si>
  <si>
    <t>Splitwise</t>
  </si>
  <si>
    <t>SBI</t>
  </si>
  <si>
    <t>Canara</t>
  </si>
  <si>
    <t>American Express</t>
  </si>
  <si>
    <t>Balance</t>
  </si>
  <si>
    <t>Debt</t>
  </si>
  <si>
    <t>Date</t>
  </si>
  <si>
    <t xml:space="preserve">Transaction </t>
  </si>
  <si>
    <t xml:space="preserve">debit </t>
  </si>
  <si>
    <t>credit</t>
  </si>
  <si>
    <t>balance</t>
  </si>
  <si>
    <t>Name</t>
  </si>
  <si>
    <t>Own</t>
  </si>
  <si>
    <t>Net</t>
  </si>
  <si>
    <t>25-Jul-2017 (25-Jul-2017)</t>
  </si>
  <si>
    <t>18-07-2017</t>
  </si>
  <si>
    <t>PayTmMobileSolutionsNoidaIN-18/07/17 22:36:10</t>
  </si>
  <si>
    <t>Jeffy</t>
  </si>
  <si>
    <t>17-07-2017</t>
  </si>
  <si>
    <t>GARGDASTAKGURGAONIN-17/07/17 20:47:40</t>
  </si>
  <si>
    <t>16-07-2017</t>
  </si>
  <si>
    <t>PayTmMobileSolutionsNoidaIN-16/07/17 09:15:55</t>
  </si>
  <si>
    <t xml:space="preserve">Split </t>
  </si>
  <si>
    <t>21-Jul-2017 (21-Jul-2017)</t>
  </si>
  <si>
    <t>15-07-2017</t>
  </si>
  <si>
    <t>THEBEERCAFEGURGAONIN-15/07/17 21:19:54</t>
  </si>
  <si>
    <t>Other</t>
  </si>
  <si>
    <t>14-Jul-2017 (14-Jul-2017)</t>
  </si>
  <si>
    <t>Schol for 6/2017</t>
  </si>
  <si>
    <t>11-Jul-2017 (11-Jul-2017)</t>
  </si>
  <si>
    <t>DEBIT INTEREST</t>
  </si>
  <si>
    <t>Net bal/debt</t>
  </si>
  <si>
    <t>CREDIT INTEREST</t>
  </si>
  <si>
    <t>Fixed Deposit</t>
  </si>
  <si>
    <t>Net balance (liquid)</t>
  </si>
  <si>
    <t>08-Jul-2017 (08-Jul-2017)</t>
  </si>
  <si>
    <t>17-08-2017</t>
  </si>
  <si>
    <t>Net Bal (including FD)</t>
  </si>
  <si>
    <t>TO TRANSFER 
UPI/720609019622/8291084764@upi</t>
  </si>
  <si>
    <t>TO TRANSFER 
UPI/720609019304/8291084764@upi</t>
  </si>
  <si>
    <t>BY TRANSFER 
NEFT*SCBL0036001*SIN02338Q0462253*AMERICAN EXPRESS</t>
  </si>
  <si>
    <t>ATM WDL 
ATM CASH 72021 HINES GURGAON E-LOBBY GURGAON</t>
  </si>
  <si>
    <t>DEBIT 
Monthly Avg-Bal Non-Maintenance Charge Jun 17 .</t>
  </si>
  <si>
    <t>TO TRANSFER 
UPI/718915783799/32075870038@SBIN0010146.ifs</t>
  </si>
  <si>
    <t>TO TRANSFER 
UPI/718915783592/32075870038@SBIN0010146.ifs</t>
  </si>
  <si>
    <t>ATM WDL 
ATM CASH 5554 BOB GWALIOR</t>
  </si>
  <si>
    <t>ATM WDL </t>
  </si>
  <si>
    <t>TO TRANSFER </t>
  </si>
  <si>
    <t>BULK POSTING </t>
  </si>
  <si>
    <t>by debit card </t>
  </si>
  <si>
    <t>06-Aug-2017 </t>
  </si>
  <si>
    <t>02-Aug-2017 </t>
  </si>
  <si>
    <t>DEBIT CARD ANNUAL CHARGES</t>
  </si>
  <si>
    <t>31-07-2017</t>
  </si>
  <si>
    <t>PayTmMobileSolutionsNoidaIN-31/07/17 10:57:38</t>
  </si>
  <si>
    <t>30-07-2017</t>
  </si>
  <si>
    <t>PayTmMobileSolutionsNoidaIN-30/07/17 18:01:57</t>
  </si>
  <si>
    <t>29-07-2017</t>
  </si>
  <si>
    <t>PayTmMobileSolutionsNoidaIN-29/07/17 23:55:47</t>
  </si>
  <si>
    <t>26-07-2017</t>
  </si>
  <si>
    <t>FLIPKART.COMBangaloreIN-26/07/17 00:46:05</t>
  </si>
  <si>
    <t>MB-UPI DEBIT</t>
  </si>
  <si>
    <t>SBINT FOR THE PERIOD</t>
  </si>
  <si>
    <t>Rakesh</t>
  </si>
  <si>
    <t xml:space="preserve">Pehle ka </t>
  </si>
  <si>
    <t xml:space="preserve">salary </t>
  </si>
  <si>
    <t>rent</t>
  </si>
  <si>
    <t xml:space="preserve">furnishing </t>
  </si>
  <si>
    <t xml:space="preserve">phone </t>
  </si>
  <si>
    <t xml:space="preserve">flight </t>
  </si>
  <si>
    <t>ghar flights</t>
  </si>
  <si>
    <t>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</si>
</sst>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\-dd\-yyyy"/>
    <numFmt numFmtId="165" formatCode="d\ mmm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333333"/>
      <name val="&quot;Helvetica Neue&quot;"/>
    </font>
    <font>
      <sz val="10"/>
      <color rgb="FF333333"/>
      <name val="&quot;Helvetica Neue&quot;"/>
    </font>
    <font>
      <sz val="11"/>
      <color rgb="FF1274B8"/>
      <name val="&quot;Helvetica Neue&quot;"/>
    </font>
    <font>
      <sz val="10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3" fillId="3" borderId="1" xfId="1" applyFont="1" applyFill="1" applyBorder="1" applyAlignment="1">
      <alignment horizontal="center"/>
    </xf>
    <xf numFmtId="0" fontId="2" fillId="0" borderId="1" xfId="1" applyFont="1" applyBorder="1" applyAlignment="1"/>
    <xf numFmtId="0" fontId="3" fillId="4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0" borderId="1" xfId="1" applyFont="1" applyBorder="1"/>
    <xf numFmtId="0" fontId="0" fillId="0" borderId="1" xfId="0" applyBorder="1"/>
    <xf numFmtId="0" fontId="3" fillId="6" borderId="1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4" fillId="8" borderId="1" xfId="1" applyFont="1" applyFill="1" applyBorder="1" applyAlignment="1"/>
    <xf numFmtId="0" fontId="4" fillId="9" borderId="1" xfId="1" applyFont="1" applyFill="1" applyBorder="1"/>
    <xf numFmtId="0" fontId="4" fillId="8" borderId="1" xfId="1" applyFont="1" applyFill="1" applyBorder="1"/>
    <xf numFmtId="0" fontId="2" fillId="9" borderId="1" xfId="1" applyFont="1" applyFill="1" applyBorder="1" applyAlignment="1">
      <alignment horizontal="left"/>
    </xf>
    <xf numFmtId="4" fontId="2" fillId="9" borderId="1" xfId="1" applyNumberFormat="1" applyFont="1" applyFill="1" applyBorder="1" applyAlignment="1">
      <alignment horizontal="right"/>
    </xf>
    <xf numFmtId="0" fontId="2" fillId="9" borderId="1" xfId="1" applyFont="1" applyFill="1" applyBorder="1" applyAlignment="1">
      <alignment horizontal="right"/>
    </xf>
    <xf numFmtId="0" fontId="2" fillId="9" borderId="1" xfId="1" applyFont="1" applyFill="1" applyBorder="1" applyAlignment="1"/>
    <xf numFmtId="0" fontId="4" fillId="0" borderId="1" xfId="1" applyFont="1" applyBorder="1" applyAlignment="1">
      <alignment horizontal="right"/>
    </xf>
    <xf numFmtId="16" fontId="2" fillId="0" borderId="1" xfId="1" applyNumberFormat="1" applyFont="1" applyBorder="1" applyAlignment="1">
      <alignment horizontal="right"/>
    </xf>
    <xf numFmtId="4" fontId="2" fillId="9" borderId="1" xfId="1" applyNumberFormat="1" applyFont="1" applyFill="1" applyBorder="1" applyAlignment="1">
      <alignment horizontal="left"/>
    </xf>
    <xf numFmtId="4" fontId="4" fillId="0" borderId="1" xfId="1" applyNumberFormat="1" applyFont="1" applyBorder="1"/>
    <xf numFmtId="0" fontId="4" fillId="9" borderId="1" xfId="1" applyFont="1" applyFill="1" applyBorder="1" applyAlignment="1"/>
    <xf numFmtId="0" fontId="4" fillId="0" borderId="1" xfId="1" applyFont="1" applyBorder="1" applyAlignment="1"/>
    <xf numFmtId="0" fontId="2" fillId="0" borderId="1" xfId="1" applyFont="1" applyBorder="1" applyAlignment="1"/>
    <xf numFmtId="4" fontId="4" fillId="0" borderId="1" xfId="1" applyNumberFormat="1" applyFont="1" applyBorder="1" applyAlignment="1">
      <alignment horizontal="right"/>
    </xf>
    <xf numFmtId="164" fontId="2" fillId="9" borderId="1" xfId="1" applyNumberFormat="1" applyFont="1" applyFill="1" applyBorder="1" applyAlignment="1">
      <alignment horizontal="right"/>
    </xf>
    <xf numFmtId="0" fontId="2" fillId="9" borderId="1" xfId="1" applyFont="1" applyFill="1" applyBorder="1" applyAlignment="1">
      <alignment horizontal="center"/>
    </xf>
    <xf numFmtId="4" fontId="2" fillId="0" borderId="1" xfId="1" applyNumberFormat="1" applyFont="1" applyBorder="1"/>
    <xf numFmtId="0" fontId="4" fillId="3" borderId="1" xfId="1" applyFont="1" applyFill="1" applyBorder="1" applyAlignment="1">
      <alignment horizontal="center"/>
    </xf>
    <xf numFmtId="0" fontId="5" fillId="9" borderId="1" xfId="1" applyFont="1" applyFill="1" applyBorder="1" applyAlignment="1"/>
    <xf numFmtId="0" fontId="2" fillId="7" borderId="1" xfId="1" applyFont="1" applyFill="1" applyBorder="1" applyAlignment="1">
      <alignment horizontal="left"/>
    </xf>
    <xf numFmtId="4" fontId="2" fillId="7" borderId="1" xfId="1" applyNumberFormat="1" applyFont="1" applyFill="1" applyBorder="1" applyAlignment="1">
      <alignment horizontal="right"/>
    </xf>
    <xf numFmtId="0" fontId="2" fillId="10" borderId="1" xfId="1" applyFont="1" applyFill="1" applyBorder="1" applyAlignment="1">
      <alignment horizontal="right"/>
    </xf>
    <xf numFmtId="4" fontId="2" fillId="10" borderId="1" xfId="1" applyNumberFormat="1" applyFont="1" applyFill="1" applyBorder="1" applyAlignment="1">
      <alignment horizontal="right"/>
    </xf>
    <xf numFmtId="165" fontId="6" fillId="9" borderId="1" xfId="1" applyNumberFormat="1" applyFont="1" applyFill="1" applyBorder="1" applyAlignment="1"/>
    <xf numFmtId="0" fontId="7" fillId="9" borderId="1" xfId="1" applyFont="1" applyFill="1" applyBorder="1" applyAlignment="1"/>
    <xf numFmtId="4" fontId="5" fillId="9" borderId="1" xfId="1" applyNumberFormat="1" applyFont="1" applyFill="1" applyBorder="1" applyAlignment="1"/>
    <xf numFmtId="0" fontId="8" fillId="11" borderId="1" xfId="0" applyFont="1" applyFill="1" applyBorder="1" applyAlignment="1">
      <alignment vertical="center" wrapText="1"/>
    </xf>
    <xf numFmtId="0" fontId="8" fillId="11" borderId="1" xfId="0" applyFont="1" applyFill="1" applyBorder="1" applyAlignment="1">
      <alignment horizontal="left" vertical="center" wrapText="1"/>
    </xf>
    <xf numFmtId="15" fontId="8" fillId="11" borderId="1" xfId="0" applyNumberFormat="1" applyFont="1" applyFill="1" applyBorder="1" applyAlignment="1">
      <alignment horizontal="left" vertical="center" wrapText="1"/>
    </xf>
    <xf numFmtId="0" fontId="2" fillId="0" borderId="2" xfId="1" applyFont="1" applyBorder="1" applyAlignment="1"/>
    <xf numFmtId="15" fontId="8" fillId="11" borderId="3" xfId="0" applyNumberFormat="1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vertical="center" wrapText="1"/>
    </xf>
    <xf numFmtId="0" fontId="8" fillId="11" borderId="1" xfId="0" applyFont="1" applyFill="1" applyBorder="1" applyAlignment="1">
      <alignment horizontal="right" vertical="center" wrapText="1" indent="1"/>
    </xf>
    <xf numFmtId="0" fontId="4" fillId="8" borderId="1" xfId="1" applyFont="1" applyFill="1" applyBorder="1" applyAlignment="1">
      <alignment horizontal="right"/>
    </xf>
    <xf numFmtId="0" fontId="8" fillId="11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8" fillId="11" borderId="3" xfId="0" applyFont="1" applyFill="1" applyBorder="1" applyAlignment="1">
      <alignment horizontal="right" vertical="center" wrapText="1"/>
    </xf>
    <xf numFmtId="4" fontId="8" fillId="0" borderId="0" xfId="0" applyNumberFormat="1" applyFont="1"/>
    <xf numFmtId="4" fontId="0" fillId="0" borderId="1" xfId="0" applyNumberFormat="1" applyBorder="1" applyAlignment="1">
      <alignment horizontal="right"/>
    </xf>
    <xf numFmtId="14" fontId="9" fillId="12" borderId="1" xfId="0" applyNumberFormat="1" applyFont="1" applyFill="1" applyBorder="1" applyAlignment="1">
      <alignment horizontal="left" vertical="center" indent="1"/>
    </xf>
    <xf numFmtId="0" fontId="9" fillId="12" borderId="1" xfId="0" applyFont="1" applyFill="1" applyBorder="1" applyAlignment="1">
      <alignment horizontal="left" vertical="center" indent="1"/>
    </xf>
    <xf numFmtId="0" fontId="9" fillId="12" borderId="3" xfId="0" applyFont="1" applyFill="1" applyBorder="1" applyAlignment="1">
      <alignment horizontal="left" vertical="center" indent="1"/>
    </xf>
    <xf numFmtId="0" fontId="9" fillId="12" borderId="1" xfId="0" applyFont="1" applyFill="1" applyBorder="1" applyAlignment="1">
      <alignment horizontal="right" vertical="center" indent="1"/>
    </xf>
    <xf numFmtId="0" fontId="9" fillId="12" borderId="3" xfId="0" applyFont="1" applyFill="1" applyBorder="1" applyAlignment="1">
      <alignment horizontal="right" vertical="center" indent="1"/>
    </xf>
    <xf numFmtId="0" fontId="4" fillId="8" borderId="1" xfId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1" applyFont="1" applyBorder="1" applyAlignment="1">
      <alignment horizontal="left"/>
    </xf>
    <xf numFmtId="0" fontId="4" fillId="10" borderId="1" xfId="1" applyFont="1" applyFill="1" applyBorder="1" applyAlignment="1">
      <alignment horizontal="left"/>
    </xf>
    <xf numFmtId="0" fontId="0" fillId="0" borderId="1" xfId="0" applyBorder="1" applyAlignment="1"/>
    <xf numFmtId="0" fontId="9" fillId="12" borderId="1" xfId="0" applyFont="1" applyFill="1" applyBorder="1" applyAlignment="1">
      <alignment vertical="center"/>
    </xf>
    <xf numFmtId="4" fontId="9" fillId="12" borderId="1" xfId="0" applyNumberFormat="1" applyFont="1" applyFill="1" applyBorder="1" applyAlignment="1">
      <alignment vertical="center"/>
    </xf>
    <xf numFmtId="0" fontId="9" fillId="12" borderId="3" xfId="0" applyFont="1" applyFill="1" applyBorder="1" applyAlignment="1">
      <alignment vertical="center"/>
    </xf>
    <xf numFmtId="4" fontId="2" fillId="9" borderId="1" xfId="1" applyNumberFormat="1" applyFont="1" applyFill="1" applyBorder="1" applyAlignment="1"/>
    <xf numFmtId="0" fontId="4" fillId="10" borderId="1" xfId="1" applyFont="1" applyFill="1" applyBorder="1" applyAlignment="1"/>
    <xf numFmtId="4" fontId="0" fillId="0" borderId="1" xfId="0" applyNumberFormat="1" applyBorder="1"/>
    <xf numFmtId="0" fontId="9" fillId="9" borderId="1" xfId="1" applyFont="1" applyFill="1" applyBorder="1" applyAlignment="1"/>
    <xf numFmtId="4" fontId="2" fillId="0" borderId="1" xfId="1" applyNumberFormat="1" applyFont="1" applyBorder="1" applyAlignment="1"/>
    <xf numFmtId="4" fontId="9" fillId="12" borderId="3" xfId="0" applyNumberFormat="1" applyFont="1" applyFill="1" applyBorder="1" applyAlignment="1">
      <alignment vertical="center"/>
    </xf>
    <xf numFmtId="4" fontId="2" fillId="0" borderId="2" xfId="1" applyNumberFormat="1" applyFont="1" applyBorder="1" applyAlignment="1"/>
    <xf numFmtId="0" fontId="8" fillId="0" borderId="1" xfId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19" sqref="J19"/>
    </sheetView>
  </sheetViews>
  <sheetFormatPr defaultRowHeight="15"/>
  <cols>
    <col min="1" max="1" width="14.140625" customWidth="1"/>
  </cols>
  <sheetData>
    <row r="1" spans="1:5">
      <c r="A1" s="1" t="s">
        <v>10</v>
      </c>
      <c r="B1" s="1"/>
      <c r="D1" s="1" t="s">
        <v>11</v>
      </c>
      <c r="E1" s="1"/>
    </row>
    <row r="2" spans="1:5">
      <c r="A2" t="s">
        <v>0</v>
      </c>
      <c r="B2">
        <v>11000</v>
      </c>
      <c r="D2" t="s">
        <v>9</v>
      </c>
      <c r="E2">
        <v>1800</v>
      </c>
    </row>
    <row r="3" spans="1:5">
      <c r="A3" t="s">
        <v>1</v>
      </c>
      <c r="B3">
        <v>1450</v>
      </c>
    </row>
    <row r="4" spans="1:5">
      <c r="A4" t="s">
        <v>2</v>
      </c>
      <c r="B4">
        <v>1100</v>
      </c>
    </row>
    <row r="5" spans="1:5">
      <c r="A5" t="s">
        <v>3</v>
      </c>
      <c r="B5">
        <v>600</v>
      </c>
    </row>
    <row r="6" spans="1:5">
      <c r="A6" t="s">
        <v>4</v>
      </c>
      <c r="B6">
        <v>435</v>
      </c>
    </row>
    <row r="7" spans="1:5">
      <c r="A7" t="s">
        <v>5</v>
      </c>
      <c r="B7">
        <v>2670</v>
      </c>
    </row>
    <row r="8" spans="1:5">
      <c r="A8" t="s">
        <v>6</v>
      </c>
      <c r="B8">
        <v>1600</v>
      </c>
    </row>
    <row r="9" spans="1:5">
      <c r="A9" t="s">
        <v>7</v>
      </c>
      <c r="B9">
        <v>270</v>
      </c>
    </row>
    <row r="10" spans="1:5">
      <c r="A10" t="s">
        <v>8</v>
      </c>
      <c r="B10">
        <v>689</v>
      </c>
    </row>
    <row r="11" spans="1:5">
      <c r="A11" t="s">
        <v>12</v>
      </c>
      <c r="B11">
        <v>405</v>
      </c>
    </row>
    <row r="12" spans="1:5">
      <c r="A12" t="s">
        <v>13</v>
      </c>
      <c r="B12">
        <v>3683</v>
      </c>
    </row>
    <row r="15" spans="1:5">
      <c r="B15">
        <f>SUM(B2:B12)/4</f>
        <v>5975.5</v>
      </c>
      <c r="D15">
        <f>B15+E2</f>
        <v>7775.5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K7" sqref="K2:K7"/>
    </sheetView>
  </sheetViews>
  <sheetFormatPr defaultRowHeight="15"/>
  <cols>
    <col min="1" max="1" width="17.7109375" style="2" customWidth="1"/>
    <col min="3" max="3" width="16.28515625" bestFit="1" customWidth="1"/>
    <col min="4" max="4" width="10.42578125" customWidth="1"/>
  </cols>
  <sheetData>
    <row r="1" spans="1:18">
      <c r="A1" s="2" t="s">
        <v>28</v>
      </c>
      <c r="B1" t="s">
        <v>27</v>
      </c>
      <c r="C1" t="s">
        <v>26</v>
      </c>
      <c r="D1" t="s">
        <v>25</v>
      </c>
      <c r="J1" t="s">
        <v>24</v>
      </c>
      <c r="K1" t="s">
        <v>23</v>
      </c>
    </row>
    <row r="2" spans="1:18">
      <c r="A2" s="2">
        <v>2.5</v>
      </c>
      <c r="B2">
        <f>(A2-2.5)*5000</f>
        <v>0</v>
      </c>
      <c r="C2">
        <f>A2-B2/100000</f>
        <v>2.5</v>
      </c>
      <c r="D2">
        <f>C2/12*100</f>
        <v>20.833333333333336</v>
      </c>
      <c r="G2" t="s">
        <v>22</v>
      </c>
      <c r="J2" s="5">
        <v>379712</v>
      </c>
      <c r="K2">
        <f>J2/12</f>
        <v>31642.666666666668</v>
      </c>
      <c r="N2">
        <v>1</v>
      </c>
      <c r="O2">
        <v>50000</v>
      </c>
      <c r="P2">
        <v>0.04</v>
      </c>
      <c r="Q2">
        <v>1.5</v>
      </c>
      <c r="R2">
        <f>O2*P2*Q2</f>
        <v>3000</v>
      </c>
    </row>
    <row r="3" spans="1:18">
      <c r="A3" s="2">
        <v>3</v>
      </c>
      <c r="B3">
        <f>(A3-2.5)*5000</f>
        <v>2500</v>
      </c>
      <c r="C3">
        <f>A3-B3/100000</f>
        <v>2.9750000000000001</v>
      </c>
      <c r="D3">
        <f>C3/12*100</f>
        <v>24.791666666666668</v>
      </c>
      <c r="G3" t="s">
        <v>21</v>
      </c>
      <c r="J3" s="5">
        <v>70928</v>
      </c>
      <c r="K3">
        <f>J3/12</f>
        <v>5910.666666666667</v>
      </c>
      <c r="N3">
        <v>2</v>
      </c>
      <c r="O3">
        <v>50000</v>
      </c>
      <c r="P3">
        <v>0.04</v>
      </c>
      <c r="Q3">
        <v>2</v>
      </c>
      <c r="R3">
        <f>O3*P3*Q3</f>
        <v>4000</v>
      </c>
    </row>
    <row r="4" spans="1:18">
      <c r="A4" s="2">
        <v>3.5</v>
      </c>
      <c r="B4">
        <f>(A4-2.5)*5000</f>
        <v>5000</v>
      </c>
      <c r="C4">
        <f>A4-B4/100000</f>
        <v>3.45</v>
      </c>
      <c r="D4">
        <f>C4/12*100</f>
        <v>28.750000000000004</v>
      </c>
      <c r="G4" t="s">
        <v>20</v>
      </c>
      <c r="J4" s="5">
        <v>189856</v>
      </c>
      <c r="K4">
        <f>J4/12</f>
        <v>15821.333333333334</v>
      </c>
      <c r="N4">
        <v>3</v>
      </c>
      <c r="O4">
        <v>50000</v>
      </c>
      <c r="P4">
        <v>0.04</v>
      </c>
      <c r="Q4">
        <v>2.5</v>
      </c>
      <c r="R4">
        <f>O4*P4*Q4</f>
        <v>5000</v>
      </c>
    </row>
    <row r="5" spans="1:18">
      <c r="A5" s="2">
        <v>4</v>
      </c>
      <c r="B5">
        <f>(A5-2.5)*5000</f>
        <v>7500</v>
      </c>
      <c r="C5">
        <f>A5-B5/100000</f>
        <v>3.9249999999999998</v>
      </c>
      <c r="D5">
        <f>C5/12*100</f>
        <v>32.708333333333336</v>
      </c>
      <c r="G5" t="s">
        <v>19</v>
      </c>
      <c r="J5" s="5">
        <v>284784</v>
      </c>
      <c r="K5">
        <f>J5/12</f>
        <v>23732</v>
      </c>
      <c r="N5">
        <v>4</v>
      </c>
      <c r="O5">
        <v>50000</v>
      </c>
      <c r="P5">
        <v>0.04</v>
      </c>
      <c r="Q5">
        <v>3</v>
      </c>
      <c r="R5">
        <f>O5*P5*Q5</f>
        <v>6000</v>
      </c>
    </row>
    <row r="6" spans="1:18">
      <c r="A6" s="2">
        <v>4.5</v>
      </c>
      <c r="B6">
        <f>(A6-2.5)*5000</f>
        <v>10000</v>
      </c>
      <c r="C6">
        <f>A6-B6/100000</f>
        <v>4.4000000000000004</v>
      </c>
      <c r="D6">
        <f>C6/12*100</f>
        <v>36.666666666666671</v>
      </c>
      <c r="G6" t="s">
        <v>18</v>
      </c>
      <c r="J6" s="5">
        <v>12000</v>
      </c>
      <c r="K6">
        <f>J6/12</f>
        <v>1000</v>
      </c>
      <c r="N6">
        <v>5</v>
      </c>
      <c r="O6">
        <v>50000</v>
      </c>
      <c r="P6">
        <v>0.04</v>
      </c>
      <c r="Q6">
        <v>3.5</v>
      </c>
      <c r="R6">
        <f>O6*P6*Q6</f>
        <v>7000</v>
      </c>
    </row>
    <row r="7" spans="1:18">
      <c r="A7" s="2">
        <v>5</v>
      </c>
      <c r="B7">
        <f>(A7-2.5)*5000</f>
        <v>12500</v>
      </c>
      <c r="C7">
        <f>A7-B7/100000</f>
        <v>4.875</v>
      </c>
      <c r="D7">
        <f>C7/12*100</f>
        <v>40.625</v>
      </c>
      <c r="G7" t="s">
        <v>17</v>
      </c>
      <c r="J7" s="5">
        <v>12000</v>
      </c>
      <c r="K7">
        <f>J7/12</f>
        <v>1000</v>
      </c>
      <c r="N7">
        <v>6</v>
      </c>
      <c r="O7">
        <v>50000</v>
      </c>
      <c r="P7">
        <v>0.04</v>
      </c>
      <c r="Q7">
        <v>4</v>
      </c>
      <c r="R7">
        <f>O7*P7*Q7</f>
        <v>8000</v>
      </c>
    </row>
    <row r="8" spans="1:18">
      <c r="A8" s="2">
        <v>5.5</v>
      </c>
      <c r="B8">
        <f>(A8-5)*20000+12500</f>
        <v>22500</v>
      </c>
      <c r="C8">
        <f>A8-B8/100000</f>
        <v>5.2750000000000004</v>
      </c>
      <c r="D8">
        <f>C8/12*100</f>
        <v>43.958333333333336</v>
      </c>
      <c r="N8">
        <v>7</v>
      </c>
      <c r="O8">
        <v>50000</v>
      </c>
      <c r="P8">
        <v>0.04</v>
      </c>
      <c r="Q8">
        <v>4.5</v>
      </c>
      <c r="R8">
        <f>O8*P8*Q8</f>
        <v>9000</v>
      </c>
    </row>
    <row r="9" spans="1:18">
      <c r="A9" s="2">
        <v>6</v>
      </c>
      <c r="B9">
        <f>(A9-5)*20000+12500</f>
        <v>32500</v>
      </c>
      <c r="C9">
        <f>A9-B9/100000</f>
        <v>5.6749999999999998</v>
      </c>
      <c r="D9">
        <f>C9/12*100</f>
        <v>47.291666666666664</v>
      </c>
      <c r="G9" t="s">
        <v>16</v>
      </c>
      <c r="J9" s="5">
        <f>SUM(J2:J7)</f>
        <v>949280</v>
      </c>
      <c r="K9" s="5">
        <f>SUM(K2:K7)</f>
        <v>79106.666666666672</v>
      </c>
      <c r="N9">
        <v>8</v>
      </c>
      <c r="O9">
        <v>50000</v>
      </c>
      <c r="P9">
        <v>0.04</v>
      </c>
      <c r="Q9">
        <v>5</v>
      </c>
      <c r="R9">
        <f>O9*P9*Q9</f>
        <v>10000</v>
      </c>
    </row>
    <row r="10" spans="1:18">
      <c r="A10" s="2">
        <v>6.5</v>
      </c>
      <c r="B10">
        <f>(A10-5)*20000+12500</f>
        <v>42500</v>
      </c>
      <c r="C10">
        <f>A10-B10/100000</f>
        <v>6.0750000000000002</v>
      </c>
      <c r="D10">
        <f>C10/12*100</f>
        <v>50.625</v>
      </c>
      <c r="R10">
        <f>SUM(R2:R9)</f>
        <v>52000</v>
      </c>
    </row>
    <row r="11" spans="1:18">
      <c r="A11" s="2">
        <v>7</v>
      </c>
      <c r="B11">
        <f>(A11-5)*20000+12500</f>
        <v>52500</v>
      </c>
      <c r="C11">
        <f>A11-B11/100000</f>
        <v>6.4749999999999996</v>
      </c>
      <c r="D11">
        <f>C11/12*100</f>
        <v>53.958333333333329</v>
      </c>
      <c r="G11" t="s">
        <v>15</v>
      </c>
      <c r="J11">
        <v>15000</v>
      </c>
      <c r="K11">
        <f>J11/12</f>
        <v>1250</v>
      </c>
    </row>
    <row r="12" spans="1:18">
      <c r="A12" s="2">
        <v>7.5</v>
      </c>
      <c r="B12">
        <f>(A12-5)*20000+12500</f>
        <v>62500</v>
      </c>
      <c r="C12">
        <f>A12-B12/100000</f>
        <v>6.875</v>
      </c>
      <c r="D12">
        <f>C12/12*100</f>
        <v>57.291666666666664</v>
      </c>
    </row>
    <row r="13" spans="1:18">
      <c r="A13" s="2">
        <v>8</v>
      </c>
      <c r="B13">
        <f>(A13-5)*20000+12500</f>
        <v>72500</v>
      </c>
      <c r="C13">
        <f>A13-B13/100000</f>
        <v>7.2750000000000004</v>
      </c>
      <c r="D13">
        <f>C13/12*100</f>
        <v>60.625000000000007</v>
      </c>
      <c r="G13" t="s">
        <v>14</v>
      </c>
      <c r="J13">
        <f>0.12*J2</f>
        <v>45565.439999999995</v>
      </c>
      <c r="K13">
        <f>0.12*K2</f>
        <v>3797.12</v>
      </c>
    </row>
    <row r="14" spans="1:18">
      <c r="A14" s="2">
        <v>8.5</v>
      </c>
      <c r="B14">
        <f>(A14-5)*20000+12500</f>
        <v>82500</v>
      </c>
      <c r="C14">
        <f>A14-B14/100000</f>
        <v>7.6749999999999998</v>
      </c>
      <c r="D14">
        <f>C14/12*100</f>
        <v>63.958333333333329</v>
      </c>
    </row>
    <row r="15" spans="1:18">
      <c r="A15" s="2">
        <v>9</v>
      </c>
      <c r="B15">
        <f>(A15-5)*20000+12500</f>
        <v>92500</v>
      </c>
      <c r="C15">
        <f>A15-B15/100000</f>
        <v>8.0749999999999993</v>
      </c>
      <c r="D15">
        <f>C15/12*100</f>
        <v>67.291666666666657</v>
      </c>
    </row>
    <row r="16" spans="1:18">
      <c r="A16" s="4">
        <v>9.5</v>
      </c>
      <c r="B16" s="3">
        <f>(A16-5)*20000+12500</f>
        <v>102500</v>
      </c>
      <c r="C16" s="3">
        <f>A16-B16/100000</f>
        <v>8.4749999999999996</v>
      </c>
      <c r="D16" s="3">
        <f>C16/12*100</f>
        <v>70.625</v>
      </c>
    </row>
    <row r="17" spans="1:4">
      <c r="A17" s="2">
        <v>10</v>
      </c>
      <c r="B17">
        <f>(A17-5)*20000+12500</f>
        <v>112500</v>
      </c>
      <c r="C17">
        <f>A17-B17/100000</f>
        <v>8.875</v>
      </c>
      <c r="D17">
        <f>C17/12*100</f>
        <v>73.958333333333343</v>
      </c>
    </row>
    <row r="18" spans="1:4">
      <c r="A18" s="2">
        <v>10.5</v>
      </c>
      <c r="B18">
        <f>112500+30000*(A18-10)</f>
        <v>127500</v>
      </c>
      <c r="C18">
        <f>A18-B18/100000</f>
        <v>9.2249999999999996</v>
      </c>
      <c r="D18">
        <f>C18/12*100</f>
        <v>76.875</v>
      </c>
    </row>
    <row r="19" spans="1:4">
      <c r="A19" s="2">
        <v>11</v>
      </c>
      <c r="B19">
        <f>112500+30000*(A19-10)</f>
        <v>142500</v>
      </c>
      <c r="C19">
        <f>A19-B19/100000</f>
        <v>9.5749999999999993</v>
      </c>
      <c r="D19">
        <f>C19/12*100</f>
        <v>79.791666666666657</v>
      </c>
    </row>
    <row r="20" spans="1:4">
      <c r="A20" s="2">
        <v>11.5</v>
      </c>
      <c r="B20">
        <f>112500+30000*(A20-10)</f>
        <v>157500</v>
      </c>
      <c r="C20">
        <f>A20-B20/100000</f>
        <v>9.9250000000000007</v>
      </c>
      <c r="D20">
        <f>C20/12*100</f>
        <v>82.708333333333343</v>
      </c>
    </row>
    <row r="21" spans="1:4">
      <c r="A21" s="2">
        <v>12</v>
      </c>
      <c r="B21">
        <f>112500+30000*(A21-10)</f>
        <v>172500</v>
      </c>
      <c r="C21">
        <f>A21-B21/100000</f>
        <v>10.275</v>
      </c>
      <c r="D21">
        <f>C21/12*100</f>
        <v>85.625</v>
      </c>
    </row>
    <row r="22" spans="1:4">
      <c r="A22" s="2">
        <v>12.5</v>
      </c>
      <c r="B22">
        <f>112500+30000*(A22-10)</f>
        <v>187500</v>
      </c>
      <c r="C22">
        <f>A22-B22/100000</f>
        <v>10.625</v>
      </c>
      <c r="D22">
        <f>C22/12*100</f>
        <v>88.541666666666657</v>
      </c>
    </row>
    <row r="23" spans="1:4">
      <c r="A23" s="2">
        <v>13</v>
      </c>
      <c r="B23">
        <f>112500+30000*(A23-10)</f>
        <v>202500</v>
      </c>
      <c r="C23">
        <f>A23-B23/100000</f>
        <v>10.975</v>
      </c>
      <c r="D23">
        <f>C23/12*100</f>
        <v>91.458333333333329</v>
      </c>
    </row>
    <row r="24" spans="1:4">
      <c r="A24" s="2">
        <v>13.5</v>
      </c>
      <c r="B24">
        <f>112500+30000*(A24-10)</f>
        <v>217500</v>
      </c>
      <c r="C24">
        <f>A24-B24/100000</f>
        <v>11.324999999999999</v>
      </c>
      <c r="D24">
        <f>C24/12*100</f>
        <v>94.375</v>
      </c>
    </row>
    <row r="25" spans="1:4">
      <c r="A25" s="2">
        <v>14</v>
      </c>
      <c r="B25">
        <f>112500+30000*(A25-10)</f>
        <v>232500</v>
      </c>
      <c r="C25">
        <f>A25-B25/100000</f>
        <v>11.675000000000001</v>
      </c>
      <c r="D25">
        <f>C25/12*100</f>
        <v>97.291666666666671</v>
      </c>
    </row>
    <row r="26" spans="1:4">
      <c r="A26" s="2">
        <v>14.5</v>
      </c>
      <c r="B26">
        <f>112500+30000*(A26-10)</f>
        <v>247500</v>
      </c>
      <c r="C26">
        <f>A26-B26/100000</f>
        <v>12.025</v>
      </c>
      <c r="D26">
        <f>C26/12*100</f>
        <v>100.20833333333334</v>
      </c>
    </row>
    <row r="27" spans="1:4">
      <c r="A27" s="2">
        <v>15</v>
      </c>
      <c r="B27">
        <f>112500+30000*(A27-10)</f>
        <v>262500</v>
      </c>
      <c r="C27">
        <f>A27-B27/100000</f>
        <v>12.375</v>
      </c>
      <c r="D27">
        <f>C27/12*100</f>
        <v>103.125</v>
      </c>
    </row>
    <row r="28" spans="1:4">
      <c r="A28" s="2">
        <v>15.5</v>
      </c>
      <c r="B28">
        <f>112500+30000*(A28-10)</f>
        <v>277500</v>
      </c>
      <c r="C28">
        <f>A28-B28/100000</f>
        <v>12.725</v>
      </c>
      <c r="D28">
        <f>C28/12*100</f>
        <v>106.04166666666666</v>
      </c>
    </row>
    <row r="29" spans="1:4">
      <c r="A29" s="2">
        <v>16</v>
      </c>
      <c r="B29">
        <f>112500+30000*(A29-10)</f>
        <v>292500</v>
      </c>
      <c r="C29">
        <f>A29-B29/100000</f>
        <v>13.074999999999999</v>
      </c>
      <c r="D29">
        <f>C29/12*100</f>
        <v>108.95833333333333</v>
      </c>
    </row>
    <row r="30" spans="1:4">
      <c r="A30" s="2">
        <v>16.5</v>
      </c>
      <c r="B30">
        <f>112500+30000*(A30-10)</f>
        <v>307500</v>
      </c>
      <c r="C30">
        <f>A30-B30/100000</f>
        <v>13.425000000000001</v>
      </c>
      <c r="D30">
        <f>C30/12*100</f>
        <v>111.87500000000001</v>
      </c>
    </row>
    <row r="31" spans="1:4">
      <c r="A31" s="2">
        <v>17</v>
      </c>
      <c r="B31">
        <f>112500+30000*(A31-10)</f>
        <v>322500</v>
      </c>
      <c r="C31">
        <f>A31-B31/100000</f>
        <v>13.775</v>
      </c>
      <c r="D31">
        <f>C31/12*100</f>
        <v>114.79166666666667</v>
      </c>
    </row>
    <row r="32" spans="1:4">
      <c r="A32" s="2">
        <v>17.5</v>
      </c>
      <c r="B32">
        <f>112500+30000*(A32-10)</f>
        <v>337500</v>
      </c>
      <c r="C32">
        <f>A32-B32/100000</f>
        <v>14.125</v>
      </c>
      <c r="D32">
        <f>C32/12*100</f>
        <v>117.70833333333333</v>
      </c>
    </row>
    <row r="33" spans="1:4">
      <c r="A33" s="2">
        <v>18</v>
      </c>
      <c r="B33">
        <f>112500+30000*(A33-10)</f>
        <v>352500</v>
      </c>
      <c r="C33">
        <f>A33-B33/100000</f>
        <v>14.475</v>
      </c>
      <c r="D33">
        <f>C33/12*100</f>
        <v>120.625</v>
      </c>
    </row>
    <row r="34" spans="1:4">
      <c r="A34" s="2">
        <v>18.5</v>
      </c>
      <c r="B34">
        <f>112500+30000*(A34-10)</f>
        <v>367500</v>
      </c>
      <c r="C34">
        <f>A34-B34/100000</f>
        <v>14.824999999999999</v>
      </c>
      <c r="D34">
        <f>C34/12*100</f>
        <v>123.54166666666666</v>
      </c>
    </row>
    <row r="35" spans="1:4">
      <c r="A35" s="2">
        <v>19</v>
      </c>
      <c r="B35">
        <f>112500+30000*(A35-10)</f>
        <v>382500</v>
      </c>
      <c r="C35">
        <f>A35-B35/100000</f>
        <v>15.175000000000001</v>
      </c>
      <c r="D35">
        <f>C35/12*100</f>
        <v>126.45833333333334</v>
      </c>
    </row>
    <row r="36" spans="1:4">
      <c r="A36" s="2">
        <v>19.5</v>
      </c>
      <c r="B36">
        <f>112500+30000*(A36-10)</f>
        <v>397500</v>
      </c>
      <c r="C36">
        <f>A36-B36/100000</f>
        <v>15.525</v>
      </c>
      <c r="D36">
        <f>C36/12*100</f>
        <v>129.375</v>
      </c>
    </row>
    <row r="37" spans="1:4">
      <c r="A37" s="2">
        <v>20</v>
      </c>
      <c r="B37">
        <f>112500+30000*(A37-10)</f>
        <v>412500</v>
      </c>
      <c r="C37">
        <f>A37-B37/100000</f>
        <v>15.875</v>
      </c>
      <c r="D37">
        <f>C37/12*100</f>
        <v>132.29166666666669</v>
      </c>
    </row>
    <row r="38" spans="1:4">
      <c r="A38" s="2">
        <v>20.5</v>
      </c>
      <c r="B38">
        <f>112500+30000*(A38-10)</f>
        <v>427500</v>
      </c>
      <c r="C38">
        <f>A38-B38/100000</f>
        <v>16.225000000000001</v>
      </c>
      <c r="D38">
        <f>C38/12*100</f>
        <v>135.20833333333334</v>
      </c>
    </row>
    <row r="39" spans="1:4">
      <c r="A39" s="2">
        <v>21</v>
      </c>
      <c r="B39">
        <f>112500+30000*(A39-10)</f>
        <v>442500</v>
      </c>
      <c r="C39">
        <f>A39-B39/100000</f>
        <v>16.574999999999999</v>
      </c>
      <c r="D39">
        <f>C39/12*100</f>
        <v>138.125</v>
      </c>
    </row>
    <row r="40" spans="1:4">
      <c r="A40" s="2">
        <v>21.5</v>
      </c>
      <c r="B40">
        <f>112500+30000*(A40-10)</f>
        <v>457500</v>
      </c>
      <c r="C40">
        <f>A40-B40/100000</f>
        <v>16.925000000000001</v>
      </c>
      <c r="D40">
        <f>C40/12*100</f>
        <v>141.04166666666666</v>
      </c>
    </row>
    <row r="41" spans="1:4">
      <c r="A41" s="2">
        <v>22</v>
      </c>
      <c r="B41">
        <f>112500+30000*(A41-10)</f>
        <v>472500</v>
      </c>
      <c r="C41">
        <f>A41-B41/100000</f>
        <v>17.274999999999999</v>
      </c>
      <c r="D41">
        <f>C41/12*100</f>
        <v>143.95833333333331</v>
      </c>
    </row>
    <row r="42" spans="1:4">
      <c r="A42" s="2">
        <v>22.5</v>
      </c>
      <c r="B42">
        <f>112500+30000*(A42-10)</f>
        <v>487500</v>
      </c>
      <c r="C42">
        <f>A42-B42/100000</f>
        <v>17.625</v>
      </c>
      <c r="D42">
        <f>C42/12*100</f>
        <v>146.875</v>
      </c>
    </row>
    <row r="43" spans="1:4">
      <c r="A43" s="2">
        <v>23</v>
      </c>
      <c r="B43">
        <f>112500+30000*(A43-10)</f>
        <v>502500</v>
      </c>
      <c r="C43">
        <f>A43-B43/100000</f>
        <v>17.975000000000001</v>
      </c>
      <c r="D43">
        <f>C43/12*100</f>
        <v>149.79166666666669</v>
      </c>
    </row>
    <row r="44" spans="1:4">
      <c r="A44" s="2">
        <v>23.5</v>
      </c>
      <c r="B44">
        <f>112500+30000*(A44-10)</f>
        <v>517500</v>
      </c>
      <c r="C44">
        <f>A44-B44/100000</f>
        <v>18.324999999999999</v>
      </c>
      <c r="D44">
        <f>C44/12*100</f>
        <v>152.70833333333334</v>
      </c>
    </row>
    <row r="45" spans="1:4">
      <c r="A45" s="2">
        <v>24</v>
      </c>
      <c r="B45">
        <f>112500+30000*(A45-10)</f>
        <v>532500</v>
      </c>
      <c r="C45">
        <f>A45-B45/100000</f>
        <v>18.675000000000001</v>
      </c>
      <c r="D45">
        <f>C45/12*100</f>
        <v>155.625</v>
      </c>
    </row>
    <row r="46" spans="1:4">
      <c r="A46" s="2">
        <v>24.5</v>
      </c>
      <c r="B46">
        <f>112500+30000*(A46-10)</f>
        <v>547500</v>
      </c>
      <c r="C46">
        <f>A46-B46/100000</f>
        <v>19.024999999999999</v>
      </c>
      <c r="D46">
        <f>C46/12*100</f>
        <v>158.54166666666666</v>
      </c>
    </row>
    <row r="47" spans="1:4">
      <c r="A47" s="2">
        <v>25</v>
      </c>
      <c r="B47">
        <f>112500+30000*(A47-10)</f>
        <v>562500</v>
      </c>
      <c r="C47">
        <f>A47-B47/100000</f>
        <v>19.375</v>
      </c>
      <c r="D47">
        <f>C47/12*100</f>
        <v>161.45833333333331</v>
      </c>
    </row>
    <row r="48" spans="1:4">
      <c r="A48" s="2">
        <v>25.5</v>
      </c>
      <c r="B48">
        <f>112500+30000*(A48-10)</f>
        <v>577500</v>
      </c>
      <c r="C48">
        <f>A48-B48/100000</f>
        <v>19.725000000000001</v>
      </c>
      <c r="D48">
        <f>C48/12*100</f>
        <v>164.375</v>
      </c>
    </row>
    <row r="49" spans="1:4">
      <c r="A49" s="2">
        <v>26</v>
      </c>
      <c r="B49">
        <f>112500+30000*(A49-10)</f>
        <v>592500</v>
      </c>
      <c r="C49">
        <f>A49-B49/100000</f>
        <v>20.074999999999999</v>
      </c>
      <c r="D49">
        <f>C49/12*100</f>
        <v>167.29166666666666</v>
      </c>
    </row>
    <row r="50" spans="1:4">
      <c r="A50" s="2">
        <v>26.5</v>
      </c>
      <c r="B50">
        <f>112500+30000*(A50-10)</f>
        <v>607500</v>
      </c>
      <c r="C50">
        <f>A50-B50/100000</f>
        <v>20.425000000000001</v>
      </c>
      <c r="D50">
        <f>C50/12*100</f>
        <v>170.20833333333334</v>
      </c>
    </row>
    <row r="51" spans="1:4">
      <c r="A51" s="2">
        <v>27</v>
      </c>
      <c r="B51">
        <f>112500+30000*(A51-10)</f>
        <v>622500</v>
      </c>
      <c r="C51">
        <f>A51-B51/100000</f>
        <v>20.774999999999999</v>
      </c>
      <c r="D51">
        <f>C51/12*100</f>
        <v>173.125</v>
      </c>
    </row>
    <row r="52" spans="1:4">
      <c r="A52" s="2">
        <v>27.5</v>
      </c>
      <c r="B52">
        <f>112500+30000*(A52-10)</f>
        <v>637500</v>
      </c>
      <c r="C52">
        <f>A52-B52/100000</f>
        <v>21.125</v>
      </c>
      <c r="D52">
        <f>C52/12*100</f>
        <v>176.04166666666669</v>
      </c>
    </row>
    <row r="53" spans="1:4">
      <c r="A53" s="2">
        <v>28</v>
      </c>
      <c r="B53">
        <f>112500+30000*(A53-10)</f>
        <v>652500</v>
      </c>
      <c r="C53">
        <f>A53-B53/100000</f>
        <v>21.475000000000001</v>
      </c>
      <c r="D53">
        <f>C53/12*100</f>
        <v>178.95833333333334</v>
      </c>
    </row>
    <row r="54" spans="1:4">
      <c r="A54" s="2">
        <v>28.5</v>
      </c>
      <c r="B54">
        <f>112500+30000*(A54-10)</f>
        <v>667500</v>
      </c>
      <c r="C54">
        <f>A54-B54/100000</f>
        <v>21.824999999999999</v>
      </c>
      <c r="D54">
        <f>C54/12*100</f>
        <v>181.875</v>
      </c>
    </row>
    <row r="55" spans="1:4">
      <c r="A55" s="2">
        <v>29</v>
      </c>
      <c r="B55">
        <f>112500+30000*(A55-10)</f>
        <v>682500</v>
      </c>
      <c r="C55">
        <f>A55-B55/100000</f>
        <v>22.175000000000001</v>
      </c>
      <c r="D55">
        <f>C55/12*100</f>
        <v>184.79166666666666</v>
      </c>
    </row>
    <row r="56" spans="1:4">
      <c r="A56" s="2">
        <v>29.5</v>
      </c>
      <c r="B56">
        <f>112500+30000*(A56-10)</f>
        <v>697500</v>
      </c>
      <c r="C56">
        <f>A56-B56/100000</f>
        <v>22.524999999999999</v>
      </c>
      <c r="D56">
        <f>C56/12*100</f>
        <v>187.70833333333331</v>
      </c>
    </row>
    <row r="57" spans="1:4">
      <c r="A57" s="2">
        <v>30</v>
      </c>
      <c r="B57">
        <f>112500+30000*(A57-10)</f>
        <v>712500</v>
      </c>
      <c r="C57">
        <f>A57-B57/100000</f>
        <v>22.875</v>
      </c>
      <c r="D57">
        <f>C57/12*100</f>
        <v>190.625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zoomScale="80" zoomScaleNormal="80" workbookViewId="0">
      <selection activeCell="A10" sqref="A10"/>
    </sheetView>
  </sheetViews>
  <sheetFormatPr defaultRowHeight="15"/>
  <cols>
    <col min="1" max="1" width="9.140625" style="11"/>
    <col min="2" max="2" width="11.42578125" style="11" customWidth="1"/>
    <col min="3" max="3" width="10.140625" style="11" customWidth="1"/>
    <col min="4" max="4" width="14.42578125" style="11" customWidth="1"/>
    <col min="5" max="5" width="28.85546875" style="11" customWidth="1"/>
    <col min="6" max="6" width="12.42578125" style="52" customWidth="1"/>
    <col min="7" max="7" width="10.140625" style="52" customWidth="1"/>
    <col min="8" max="8" width="10.7109375" style="52" customWidth="1"/>
    <col min="9" max="9" width="11.5703125" style="11" customWidth="1"/>
    <col min="10" max="10" width="11.28515625" style="62" customWidth="1"/>
    <col min="11" max="11" width="10.5703125" style="65" customWidth="1"/>
    <col min="12" max="12" width="11.28515625" style="52" customWidth="1"/>
    <col min="13" max="13" width="10.7109375" style="52" customWidth="1"/>
    <col min="14" max="14" width="12.140625" style="11" customWidth="1"/>
    <col min="15" max="15" width="10.7109375" style="11" customWidth="1"/>
    <col min="16" max="16" width="10.5703125" style="11" customWidth="1"/>
    <col min="17" max="17" width="11" style="11" customWidth="1"/>
    <col min="18" max="18" width="9.140625" style="11"/>
    <col min="19" max="19" width="10.5703125" style="11" customWidth="1"/>
    <col min="20" max="20" width="9.140625" style="11"/>
    <col min="21" max="21" width="10.5703125" style="11" bestFit="1" customWidth="1"/>
    <col min="22" max="16384" width="9.140625" style="11"/>
  </cols>
  <sheetData>
    <row r="1" spans="1:32">
      <c r="A1" s="6" t="s">
        <v>29</v>
      </c>
      <c r="B1" s="7"/>
      <c r="C1" s="7"/>
      <c r="D1" s="6" t="s">
        <v>30</v>
      </c>
      <c r="E1" s="7"/>
      <c r="F1" s="7"/>
      <c r="G1" s="7"/>
      <c r="H1" s="7"/>
      <c r="I1" s="7"/>
      <c r="J1" s="7"/>
      <c r="K1" s="7"/>
      <c r="L1" s="7"/>
      <c r="M1" s="7"/>
      <c r="N1" s="8" t="s">
        <v>31</v>
      </c>
      <c r="O1" s="7"/>
      <c r="P1" s="7"/>
      <c r="Q1" s="7"/>
      <c r="R1" s="9" t="s">
        <v>32</v>
      </c>
      <c r="S1" s="7"/>
      <c r="T1" s="7"/>
      <c r="U1" s="7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>
      <c r="A2" s="12"/>
      <c r="B2" s="12"/>
      <c r="C2" s="12"/>
      <c r="D2" s="13" t="s">
        <v>33</v>
      </c>
      <c r="E2" s="7"/>
      <c r="F2" s="7"/>
      <c r="G2" s="7"/>
      <c r="H2" s="7"/>
      <c r="I2" s="13" t="s">
        <v>34</v>
      </c>
      <c r="J2" s="7"/>
      <c r="K2" s="7"/>
      <c r="L2" s="7"/>
      <c r="M2" s="7"/>
      <c r="N2" s="14" t="s">
        <v>35</v>
      </c>
      <c r="O2" s="7"/>
      <c r="P2" s="7"/>
      <c r="Q2" s="7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>
      <c r="A3" s="15"/>
      <c r="B3" s="15" t="s">
        <v>36</v>
      </c>
      <c r="C3" s="15" t="s">
        <v>37</v>
      </c>
      <c r="D3" s="15" t="s">
        <v>38</v>
      </c>
      <c r="E3" s="15" t="s">
        <v>39</v>
      </c>
      <c r="F3" s="50" t="s">
        <v>40</v>
      </c>
      <c r="G3" s="50" t="s">
        <v>41</v>
      </c>
      <c r="H3" s="50" t="s">
        <v>42</v>
      </c>
      <c r="I3" s="15" t="s">
        <v>38</v>
      </c>
      <c r="J3" s="61" t="s">
        <v>39</v>
      </c>
      <c r="K3" s="16" t="s">
        <v>40</v>
      </c>
      <c r="L3" s="50" t="s">
        <v>41</v>
      </c>
      <c r="M3" s="50" t="s">
        <v>42</v>
      </c>
      <c r="N3" s="15" t="s">
        <v>38</v>
      </c>
      <c r="O3" s="15" t="s">
        <v>39</v>
      </c>
      <c r="P3" s="15" t="s">
        <v>41</v>
      </c>
      <c r="Q3" s="15" t="s">
        <v>42</v>
      </c>
      <c r="R3" s="16" t="s">
        <v>43</v>
      </c>
      <c r="S3" s="16" t="s">
        <v>37</v>
      </c>
      <c r="T3" s="16" t="s">
        <v>44</v>
      </c>
      <c r="U3" s="16" t="s">
        <v>45</v>
      </c>
      <c r="V3" s="17"/>
      <c r="W3" s="17"/>
      <c r="X3" s="17"/>
      <c r="Y3" s="17"/>
      <c r="Z3" s="17"/>
      <c r="AA3" s="17"/>
      <c r="AB3" s="18"/>
      <c r="AC3" s="18"/>
      <c r="AD3" s="18"/>
      <c r="AE3" s="18"/>
      <c r="AF3" s="18"/>
    </row>
    <row r="4" spans="1:32">
      <c r="A4" s="19" t="s">
        <v>33</v>
      </c>
      <c r="B4" s="20">
        <f>H4</f>
        <v>4033.11</v>
      </c>
      <c r="C4" s="21"/>
      <c r="D4" s="44" t="s">
        <v>82</v>
      </c>
      <c r="E4" s="43" t="s">
        <v>78</v>
      </c>
      <c r="F4" s="51">
        <v>1900</v>
      </c>
      <c r="G4" s="51"/>
      <c r="H4" s="54">
        <v>4033.11</v>
      </c>
      <c r="I4" s="56">
        <v>42863</v>
      </c>
      <c r="J4" s="57" t="s">
        <v>84</v>
      </c>
      <c r="K4" s="66">
        <v>118</v>
      </c>
      <c r="L4" s="59"/>
      <c r="M4" s="66">
        <v>601.1</v>
      </c>
      <c r="N4" s="24"/>
      <c r="O4" s="25"/>
      <c r="P4" s="20"/>
      <c r="Q4" s="33">
        <v>17909</v>
      </c>
      <c r="R4" s="27" t="s">
        <v>49</v>
      </c>
      <c r="S4" s="33">
        <v>49361</v>
      </c>
      <c r="T4" s="29"/>
      <c r="U4" s="73">
        <f>-S4-S5</f>
        <v>-62908.37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 spans="1:32">
      <c r="A5" s="19" t="s">
        <v>34</v>
      </c>
      <c r="B5" s="20">
        <f>M4</f>
        <v>601.1</v>
      </c>
      <c r="C5" s="21"/>
      <c r="D5" s="45">
        <v>42950</v>
      </c>
      <c r="E5" s="43" t="s">
        <v>78</v>
      </c>
      <c r="F5" s="51">
        <v>1900</v>
      </c>
      <c r="G5" s="51"/>
      <c r="H5" s="55">
        <f t="shared" ref="H5:H13" si="0">H6-F5+G5</f>
        <v>5933.1100000000006</v>
      </c>
      <c r="I5" s="56">
        <v>42774</v>
      </c>
      <c r="J5" s="57" t="s">
        <v>93</v>
      </c>
      <c r="K5" s="67">
        <v>9000</v>
      </c>
      <c r="L5" s="59"/>
      <c r="M5" s="66">
        <v>719.1</v>
      </c>
      <c r="N5" s="24"/>
      <c r="O5" s="25"/>
      <c r="P5" s="20"/>
      <c r="Q5" s="26"/>
      <c r="R5" s="72" t="s">
        <v>95</v>
      </c>
      <c r="S5" s="29">
        <v>13547.37</v>
      </c>
      <c r="T5" s="28"/>
      <c r="U5" s="28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 spans="1:32">
      <c r="A6" s="19" t="s">
        <v>35</v>
      </c>
      <c r="B6" s="21"/>
      <c r="C6" s="20">
        <f>Q4</f>
        <v>17909</v>
      </c>
      <c r="D6" s="45">
        <v>42949</v>
      </c>
      <c r="E6" s="43" t="s">
        <v>79</v>
      </c>
      <c r="F6" s="51">
        <v>5000</v>
      </c>
      <c r="G6" s="51"/>
      <c r="H6" s="55">
        <f t="shared" si="0"/>
        <v>7833.1100000000006</v>
      </c>
      <c r="I6" s="57" t="s">
        <v>85</v>
      </c>
      <c r="J6" s="57" t="s">
        <v>94</v>
      </c>
      <c r="K6" s="66"/>
      <c r="L6" s="59">
        <v>62</v>
      </c>
      <c r="M6" s="67">
        <v>9719.1</v>
      </c>
      <c r="N6" s="24"/>
      <c r="O6" s="25"/>
      <c r="P6" s="20"/>
      <c r="Q6" s="26"/>
      <c r="R6" s="17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32">
      <c r="A7" s="19" t="s">
        <v>54</v>
      </c>
      <c r="B7" s="20"/>
      <c r="C7" s="20">
        <f>-U4</f>
        <v>62908.37</v>
      </c>
      <c r="D7" s="44" t="s">
        <v>83</v>
      </c>
      <c r="E7" s="43" t="s">
        <v>79</v>
      </c>
      <c r="F7" s="51">
        <v>10000</v>
      </c>
      <c r="G7" s="51"/>
      <c r="H7" s="55">
        <f t="shared" si="0"/>
        <v>12833.11</v>
      </c>
      <c r="I7" s="57" t="s">
        <v>85</v>
      </c>
      <c r="J7" s="57" t="s">
        <v>86</v>
      </c>
      <c r="K7" s="66">
        <v>110</v>
      </c>
      <c r="L7" s="59"/>
      <c r="M7" s="67">
        <v>9657.1</v>
      </c>
      <c r="N7" s="24"/>
      <c r="O7" s="25"/>
      <c r="P7" s="20"/>
      <c r="Q7" s="26"/>
      <c r="R7" s="17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 spans="1:32">
      <c r="A8" s="19" t="s">
        <v>58</v>
      </c>
      <c r="B8" s="21"/>
      <c r="C8" s="21"/>
      <c r="D8" s="45">
        <v>42948</v>
      </c>
      <c r="E8" s="43" t="s">
        <v>80</v>
      </c>
      <c r="F8" s="51"/>
      <c r="G8" s="51">
        <v>1</v>
      </c>
      <c r="H8" s="55">
        <f t="shared" si="0"/>
        <v>22833.11</v>
      </c>
      <c r="I8" s="57" t="s">
        <v>87</v>
      </c>
      <c r="J8" s="57" t="s">
        <v>88</v>
      </c>
      <c r="K8" s="66">
        <v>100</v>
      </c>
      <c r="L8" s="59"/>
      <c r="M8" s="67">
        <v>9767.1</v>
      </c>
      <c r="N8" s="24"/>
      <c r="O8" s="25"/>
      <c r="P8" s="20"/>
      <c r="Q8" s="26"/>
      <c r="R8" s="17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>
      <c r="A9" s="19"/>
      <c r="B9" s="21"/>
      <c r="C9" s="21"/>
      <c r="D9" s="45">
        <v>42948</v>
      </c>
      <c r="E9" s="43" t="s">
        <v>79</v>
      </c>
      <c r="F9" s="51">
        <v>10000</v>
      </c>
      <c r="G9" s="51"/>
      <c r="H9" s="55">
        <f t="shared" si="0"/>
        <v>22832.11</v>
      </c>
      <c r="I9" s="57" t="s">
        <v>89</v>
      </c>
      <c r="J9" s="57" t="s">
        <v>90</v>
      </c>
      <c r="K9" s="66">
        <v>82</v>
      </c>
      <c r="L9" s="59"/>
      <c r="M9" s="67">
        <v>9867.1</v>
      </c>
      <c r="N9" s="24"/>
      <c r="O9" s="25"/>
      <c r="P9" s="20"/>
      <c r="Q9" s="33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>
      <c r="A10" s="19" t="s">
        <v>63</v>
      </c>
      <c r="B10" s="20">
        <f>SUM(B4:B7)</f>
        <v>4634.21</v>
      </c>
      <c r="C10" s="21">
        <f>SUM(C4:C8)</f>
        <v>80817.37</v>
      </c>
      <c r="D10" s="45">
        <v>42948</v>
      </c>
      <c r="E10" s="43" t="s">
        <v>79</v>
      </c>
      <c r="F10" s="51">
        <v>31</v>
      </c>
      <c r="G10" s="51"/>
      <c r="H10" s="55">
        <f t="shared" si="0"/>
        <v>32832.11</v>
      </c>
      <c r="I10" s="58" t="s">
        <v>91</v>
      </c>
      <c r="J10" s="58" t="s">
        <v>92</v>
      </c>
      <c r="K10" s="68">
        <v>517</v>
      </c>
      <c r="L10" s="60"/>
      <c r="M10" s="74">
        <v>9949.1</v>
      </c>
      <c r="N10" s="32"/>
      <c r="O10" s="35"/>
      <c r="P10" s="21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>
      <c r="A11" s="36" t="s">
        <v>66</v>
      </c>
      <c r="B11" s="37">
        <f>B10-C10</f>
        <v>-76183.159999999989</v>
      </c>
      <c r="C11" s="7"/>
      <c r="D11" s="45">
        <v>42947</v>
      </c>
      <c r="E11" s="43" t="s">
        <v>78</v>
      </c>
      <c r="F11" s="51">
        <v>8900</v>
      </c>
      <c r="G11" s="51"/>
      <c r="H11" s="55">
        <f t="shared" si="0"/>
        <v>32863.11</v>
      </c>
      <c r="I11" s="21" t="s">
        <v>47</v>
      </c>
      <c r="J11" s="19" t="s">
        <v>48</v>
      </c>
      <c r="K11" s="22">
        <v>80</v>
      </c>
      <c r="L11" s="23"/>
      <c r="M11" s="20">
        <v>10466.1</v>
      </c>
      <c r="N11" s="32"/>
      <c r="O11" s="40"/>
      <c r="P11" s="21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</row>
    <row r="12" spans="1:32">
      <c r="A12" s="36" t="s">
        <v>69</v>
      </c>
      <c r="B12" s="37">
        <f>B11+M18</f>
        <v>-18030.159999999989</v>
      </c>
      <c r="C12" s="7"/>
      <c r="D12" s="45">
        <v>42943</v>
      </c>
      <c r="E12" s="43" t="s">
        <v>78</v>
      </c>
      <c r="F12" s="51">
        <v>1900</v>
      </c>
      <c r="G12" s="51"/>
      <c r="H12" s="55">
        <f t="shared" si="0"/>
        <v>41763.11</v>
      </c>
      <c r="I12" s="21" t="s">
        <v>50</v>
      </c>
      <c r="J12" s="19" t="s">
        <v>51</v>
      </c>
      <c r="K12" s="22">
        <v>84</v>
      </c>
      <c r="L12" s="23"/>
      <c r="M12" s="20">
        <v>10546.1</v>
      </c>
      <c r="N12" s="32"/>
      <c r="O12" s="41"/>
      <c r="P12" s="21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r="13" spans="1:32">
      <c r="A13" s="19"/>
      <c r="B13" s="19"/>
      <c r="C13" s="19"/>
      <c r="D13" s="47">
        <v>42943</v>
      </c>
      <c r="E13" s="48" t="s">
        <v>81</v>
      </c>
      <c r="F13" s="53">
        <v>1</v>
      </c>
      <c r="G13" s="53"/>
      <c r="H13" s="55">
        <f t="shared" si="0"/>
        <v>43663.11</v>
      </c>
      <c r="I13" s="21" t="s">
        <v>52</v>
      </c>
      <c r="J13" s="19" t="s">
        <v>53</v>
      </c>
      <c r="K13" s="69">
        <v>313.5</v>
      </c>
      <c r="L13" s="23"/>
      <c r="M13" s="20">
        <v>10630.1</v>
      </c>
      <c r="N13" s="32"/>
      <c r="O13" s="42"/>
      <c r="P13" s="21"/>
      <c r="Q13" s="29"/>
      <c r="R13" s="76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</row>
    <row r="14" spans="1:32">
      <c r="A14" s="29"/>
      <c r="B14" s="29"/>
      <c r="C14" s="75"/>
      <c r="D14" s="45">
        <v>42942</v>
      </c>
      <c r="E14" s="43" t="s">
        <v>81</v>
      </c>
      <c r="F14" s="51">
        <v>150</v>
      </c>
      <c r="G14" s="49"/>
      <c r="H14" s="55">
        <f>H15-F14+G14</f>
        <v>43664.11</v>
      </c>
      <c r="I14" s="21" t="s">
        <v>56</v>
      </c>
      <c r="J14" s="19" t="s">
        <v>57</v>
      </c>
      <c r="K14" s="69">
        <v>921</v>
      </c>
      <c r="L14" s="23"/>
      <c r="M14" s="20">
        <v>10943.6</v>
      </c>
      <c r="N14" s="71"/>
      <c r="O14" s="43"/>
      <c r="P14" s="43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</row>
    <row r="15" spans="1:32">
      <c r="A15" s="29"/>
      <c r="B15" s="29"/>
      <c r="C15" s="75"/>
      <c r="D15" s="19" t="s">
        <v>46</v>
      </c>
      <c r="E15" s="19" t="s">
        <v>70</v>
      </c>
      <c r="F15" s="20">
        <v>10000</v>
      </c>
      <c r="G15" s="21"/>
      <c r="H15" s="20">
        <v>43814.11</v>
      </c>
      <c r="I15" s="31">
        <v>43015</v>
      </c>
      <c r="J15" s="19" t="s">
        <v>60</v>
      </c>
      <c r="K15" s="22"/>
      <c r="L15" s="20">
        <v>10333</v>
      </c>
      <c r="M15" s="20">
        <v>11864.6</v>
      </c>
      <c r="N15" s="71"/>
      <c r="O15" s="43"/>
      <c r="P15" s="43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</row>
    <row r="16" spans="1:32">
      <c r="A16" s="29"/>
      <c r="B16" s="29"/>
      <c r="C16" s="46"/>
      <c r="D16" s="19" t="s">
        <v>46</v>
      </c>
      <c r="E16" s="19" t="s">
        <v>71</v>
      </c>
      <c r="F16" s="20">
        <v>10000</v>
      </c>
      <c r="G16" s="21"/>
      <c r="H16" s="30">
        <v>53814.11</v>
      </c>
      <c r="I16" s="29"/>
      <c r="J16" s="63"/>
      <c r="K16" s="29"/>
      <c r="L16" s="21"/>
      <c r="M16" s="21"/>
      <c r="N16" s="71"/>
      <c r="O16" s="43"/>
      <c r="P16" s="43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r="17" spans="4:17">
      <c r="D17" s="19" t="s">
        <v>46</v>
      </c>
      <c r="E17" s="19" t="s">
        <v>72</v>
      </c>
      <c r="F17" s="21"/>
      <c r="G17" s="20">
        <v>38859</v>
      </c>
      <c r="H17" s="30">
        <v>63814.11</v>
      </c>
      <c r="I17" s="34" t="s">
        <v>65</v>
      </c>
      <c r="J17" s="7"/>
      <c r="K17" s="7"/>
      <c r="L17" s="7"/>
      <c r="M17" s="7"/>
      <c r="N17" s="71"/>
      <c r="O17" s="43"/>
      <c r="P17" s="43"/>
      <c r="Q17" s="33"/>
    </row>
    <row r="18" spans="4:17" ht="25.5" customHeight="1">
      <c r="D18" s="19" t="s">
        <v>55</v>
      </c>
      <c r="E18" s="19" t="s">
        <v>73</v>
      </c>
      <c r="F18" s="20">
        <v>1900</v>
      </c>
      <c r="G18" s="21"/>
      <c r="H18" s="30">
        <v>24955.11</v>
      </c>
      <c r="I18" s="38" t="s">
        <v>68</v>
      </c>
      <c r="J18" s="64"/>
      <c r="K18" s="70"/>
      <c r="L18" s="39"/>
      <c r="M18" s="39">
        <v>58153</v>
      </c>
      <c r="N18" s="71"/>
      <c r="O18" s="43"/>
      <c r="P18" s="43"/>
    </row>
    <row r="19" spans="4:17">
      <c r="D19" s="19" t="s">
        <v>59</v>
      </c>
      <c r="E19" s="19" t="s">
        <v>74</v>
      </c>
      <c r="F19" s="21">
        <v>115</v>
      </c>
      <c r="G19" s="21"/>
      <c r="H19" s="30">
        <v>26855.11</v>
      </c>
      <c r="J19" s="11"/>
      <c r="K19" s="11"/>
      <c r="L19" s="11"/>
      <c r="M19" s="11"/>
      <c r="N19" s="71"/>
      <c r="O19" s="43"/>
      <c r="P19" s="43"/>
    </row>
    <row r="20" spans="4:17" ht="25.5" customHeight="1">
      <c r="D20" s="19" t="s">
        <v>61</v>
      </c>
      <c r="E20" s="19" t="s">
        <v>62</v>
      </c>
      <c r="F20" s="21">
        <v>15</v>
      </c>
      <c r="G20" s="21"/>
      <c r="H20" s="30">
        <v>26970.11</v>
      </c>
      <c r="N20" s="71"/>
      <c r="O20" s="43"/>
      <c r="P20" s="43"/>
    </row>
    <row r="21" spans="4:17">
      <c r="D21" s="19" t="s">
        <v>61</v>
      </c>
      <c r="E21" s="19" t="s">
        <v>64</v>
      </c>
      <c r="F21" s="21"/>
      <c r="G21" s="21">
        <v>15</v>
      </c>
      <c r="H21" s="30">
        <v>26985.11</v>
      </c>
      <c r="N21" s="71"/>
      <c r="O21" s="43"/>
      <c r="P21" s="43"/>
    </row>
    <row r="22" spans="4:17">
      <c r="D22" s="19" t="s">
        <v>67</v>
      </c>
      <c r="E22" s="19" t="s">
        <v>75</v>
      </c>
      <c r="F22" s="20">
        <v>5000</v>
      </c>
      <c r="G22" s="21"/>
      <c r="H22" s="30">
        <v>26970.11</v>
      </c>
      <c r="N22" s="71"/>
      <c r="O22" s="43" t="s">
        <v>96</v>
      </c>
      <c r="P22" s="43">
        <v>11</v>
      </c>
    </row>
    <row r="23" spans="4:17">
      <c r="D23" s="19" t="s">
        <v>67</v>
      </c>
      <c r="E23" s="19" t="s">
        <v>76</v>
      </c>
      <c r="F23" s="20">
        <v>10000</v>
      </c>
      <c r="G23" s="21"/>
      <c r="H23" s="30">
        <v>31970.11</v>
      </c>
      <c r="N23" s="71"/>
      <c r="O23" s="43" t="s">
        <v>97</v>
      </c>
      <c r="P23" s="43">
        <v>39</v>
      </c>
    </row>
    <row r="24" spans="4:17">
      <c r="D24" s="19" t="s">
        <v>67</v>
      </c>
      <c r="E24" s="19" t="s">
        <v>77</v>
      </c>
      <c r="F24" s="21">
        <v>400</v>
      </c>
      <c r="G24" s="21"/>
      <c r="H24" s="30">
        <v>41970.11</v>
      </c>
      <c r="N24" s="71"/>
      <c r="O24" s="11" t="s">
        <v>98</v>
      </c>
      <c r="P24" s="11">
        <v>-44</v>
      </c>
    </row>
    <row r="25" spans="4:17">
      <c r="N25" s="71"/>
      <c r="O25" s="11" t="s">
        <v>99</v>
      </c>
      <c r="P25" s="11">
        <v>-10</v>
      </c>
    </row>
    <row r="26" spans="4:17">
      <c r="O26" s="11" t="s">
        <v>100</v>
      </c>
      <c r="P26" s="11">
        <v>-33</v>
      </c>
    </row>
    <row r="27" spans="4:17">
      <c r="O27" s="11" t="s">
        <v>101</v>
      </c>
      <c r="P27" s="11">
        <v>-5</v>
      </c>
    </row>
    <row r="28" spans="4:17">
      <c r="O28" s="11" t="s">
        <v>102</v>
      </c>
      <c r="P28" s="11">
        <v>-13</v>
      </c>
    </row>
    <row r="29" spans="4:17">
      <c r="O29" s="11" t="s">
        <v>103</v>
      </c>
      <c r="P29" s="11">
        <v>-6</v>
      </c>
    </row>
  </sheetData>
  <mergeCells count="10">
    <mergeCell ref="R1:U1"/>
    <mergeCell ref="I17:M17"/>
    <mergeCell ref="B11:C11"/>
    <mergeCell ref="B12:C12"/>
    <mergeCell ref="N1:Q1"/>
    <mergeCell ref="N2:Q2"/>
    <mergeCell ref="D2:H2"/>
    <mergeCell ref="I2:M2"/>
    <mergeCell ref="D1:M1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Tax Brackets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Bandil</dc:creator>
  <cp:lastModifiedBy>Ayush Bandil</cp:lastModifiedBy>
  <dcterms:created xsi:type="dcterms:W3CDTF">2017-08-05T14:30:06Z</dcterms:created>
  <dcterms:modified xsi:type="dcterms:W3CDTF">2017-08-07T12:49:16Z</dcterms:modified>
</cp:coreProperties>
</file>