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Replacements" sheetId="2" r:id="rId5"/>
    <sheet state="visible" name="Time and pages " sheetId="3" r:id="rId6"/>
  </sheets>
  <definedNames>
    <definedName hidden="1" localSheetId="0" name="Z_DC61D260_ED6C_4604_939D_D4828B27FDF2_.wvu.FilterData">Schedule!$A$35:$G$56</definedName>
  </definedNames>
  <calcPr/>
  <customWorkbookViews>
    <customWorkbookView activeSheetId="0" maximized="1" tabRatio="600" windowHeight="0" windowWidth="0" guid="{DC61D260-ED6C-4604-939D-D4828B27FDF2}" name="Фільтр 1"/>
  </customWorkbookViews>
</workbook>
</file>

<file path=xl/sharedStrings.xml><?xml version="1.0" encoding="utf-8"?>
<sst xmlns="http://schemas.openxmlformats.org/spreadsheetml/2006/main" count="1102" uniqueCount="551">
  <si>
    <t>Time</t>
  </si>
  <si>
    <t>Game type</t>
  </si>
  <si>
    <t>#</t>
  </si>
  <si>
    <t>Monday</t>
  </si>
  <si>
    <t>Hours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</si>
  <si>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</si>
  <si>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</si>
  <si>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</si>
  <si>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</si>
  <si>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</si>
  <si>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</si>
  <si>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</si>
  <si>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</si>
  <si>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</si>
  <si>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</si>
  <si>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</si>
  <si>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</si>
  <si>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 xml:space="preserve">looooooong, open-world, role-playing game, sandbox, </t>
  </si>
  <si>
    <t>Subject is aimed on reading</t>
  </si>
  <si>
    <t>Hours a week</t>
  </si>
  <si>
    <t>Pages per 1 hour ~</t>
  </si>
  <si>
    <t>Pages a week</t>
  </si>
  <si>
    <t>Total amount of pages</t>
  </si>
  <si>
    <t>Current Page</t>
  </si>
  <si>
    <t>Tuesday</t>
  </si>
  <si>
    <t>Pages left</t>
  </si>
  <si>
    <t>Pages left in %</t>
  </si>
  <si>
    <t>Wednesday</t>
  </si>
  <si>
    <t>Need weeks to finish (in general)</t>
  </si>
  <si>
    <t>Thursday</t>
  </si>
  <si>
    <t>Need weeks to finish (left)</t>
  </si>
  <si>
    <t>Friday</t>
  </si>
  <si>
    <t>Saturday</t>
  </si>
  <si>
    <t>Sunday</t>
  </si>
  <si>
    <t>Week deadlines</t>
  </si>
  <si>
    <t>Need (more or equal)</t>
  </si>
  <si>
    <t>Complete</t>
  </si>
  <si>
    <t>Theory of probabilities</t>
  </si>
  <si>
    <t>Difference</t>
  </si>
  <si>
    <t>Last sunday of a month (is a repetition day)</t>
  </si>
  <si>
    <t>Wasteland 2</t>
  </si>
  <si>
    <t>Breakfast</t>
  </si>
  <si>
    <t>Youtube subscriptions: movies</t>
  </si>
  <si>
    <t>Dragon age: Origins</t>
  </si>
  <si>
    <t>Shadowrun: Dragonfall</t>
  </si>
  <si>
    <t>The Legend of Zelda: Ocarina of time</t>
  </si>
  <si>
    <t>Algorithms: notes</t>
  </si>
  <si>
    <t>Persona 3</t>
  </si>
  <si>
    <t>Fallout</t>
  </si>
  <si>
    <t>Work starts</t>
  </si>
  <si>
    <t>metroidvania, platformer, puzzle, short</t>
  </si>
  <si>
    <t>Excel/VBA programming</t>
  </si>
  <si>
    <t>Youtube subscriptions: games</t>
  </si>
  <si>
    <t>Talos Principle</t>
  </si>
  <si>
    <t>Super Metroid</t>
  </si>
  <si>
    <t>Super Mario 3</t>
  </si>
  <si>
    <t>Grim Fandango</t>
  </si>
  <si>
    <t>Super Mario World</t>
  </si>
  <si>
    <t>Puzzles / coding challenges</t>
  </si>
  <si>
    <t>Full Throttle Remastered</t>
  </si>
  <si>
    <t>Metroid: Prime</t>
  </si>
  <si>
    <t>corridor, fps, horror, immersive sim, story</t>
  </si>
  <si>
    <t>Articles</t>
  </si>
  <si>
    <t>Language learning: C++</t>
  </si>
  <si>
    <t>Videos and podcasts about IT</t>
  </si>
  <si>
    <t>Deus Ex</t>
  </si>
  <si>
    <t>Bioshock</t>
  </si>
  <si>
    <t>English: Grammar Way</t>
  </si>
  <si>
    <t>Deus Ex: Human Revolution</t>
  </si>
  <si>
    <t>Wolfenstein: The New Order</t>
  </si>
  <si>
    <t>Spec Ops: The Line</t>
  </si>
  <si>
    <t>Metal Gear Solid 2</t>
  </si>
  <si>
    <t>Design Patterns</t>
  </si>
  <si>
    <t>game of the month</t>
  </si>
  <si>
    <t>Coffee</t>
  </si>
  <si>
    <t>English: verbs</t>
  </si>
  <si>
    <t>ArmA 2: British Armed Forces</t>
  </si>
  <si>
    <t>Max Payne</t>
  </si>
  <si>
    <t>Magic: The Gathering</t>
  </si>
  <si>
    <t>ArmA 3: Pilgrimage</t>
  </si>
  <si>
    <t>Grand Theft Auto 3</t>
  </si>
  <si>
    <t>Black Mesa</t>
  </si>
  <si>
    <t>MGS 2/Peace Walker</t>
  </si>
  <si>
    <t>English: prepositions</t>
  </si>
  <si>
    <t>Star Wars: KOTOR</t>
  </si>
  <si>
    <t>A repetition of C: test</t>
  </si>
  <si>
    <t>first look, week 1</t>
  </si>
  <si>
    <t>Conversational English</t>
  </si>
  <si>
    <t>Moby-dick</t>
  </si>
  <si>
    <t>Total War: Shogun 2</t>
  </si>
  <si>
    <t>A Story About My Uncle</t>
  </si>
  <si>
    <t>Movie</t>
  </si>
  <si>
    <t>first look, week 2</t>
  </si>
  <si>
    <t>Planning</t>
  </si>
  <si>
    <t>Krew elfów</t>
  </si>
  <si>
    <t>Blast-off</t>
  </si>
  <si>
    <t>first look, week 3</t>
  </si>
  <si>
    <t>Dinner</t>
  </si>
  <si>
    <t>Making notes</t>
  </si>
  <si>
    <t>Language learning: C++: test</t>
  </si>
  <si>
    <t>Work ends</t>
  </si>
  <si>
    <t>StopGame's Kinology</t>
  </si>
  <si>
    <t>The Escapists</t>
  </si>
  <si>
    <t>first look, week 4</t>
  </si>
  <si>
    <t>C.O.D.E.</t>
  </si>
  <si>
    <t>Undefined:</t>
  </si>
  <si>
    <t>Her</t>
  </si>
  <si>
    <t>complete all in 1 week</t>
  </si>
  <si>
    <t>periodic games, rpg, story, 1st position</t>
  </si>
  <si>
    <t>Heroes of Might and Magic 3</t>
  </si>
  <si>
    <t>Algorithms</t>
  </si>
  <si>
    <t>complete assignments on time</t>
  </si>
  <si>
    <t>English: verbs: 50 common Phrasal Verbs</t>
  </si>
  <si>
    <t>English: words and phrases: Basic English word list</t>
  </si>
  <si>
    <t>Dungeon Keeper</t>
  </si>
  <si>
    <t>What Remains of Edith Finch</t>
  </si>
  <si>
    <t>Snatcher</t>
  </si>
  <si>
    <t>English: words and phrases: Word Order</t>
  </si>
  <si>
    <t>This War of Mine</t>
  </si>
  <si>
    <t>StopGame's RetroRequest</t>
  </si>
  <si>
    <t>Gone Home</t>
  </si>
  <si>
    <t>English: words and phrases: 33 misunderstood words and phrases</t>
  </si>
  <si>
    <t>Fahrenheit</t>
  </si>
  <si>
    <t>Legend of Grimrock</t>
  </si>
  <si>
    <t>ArmA 3: Amalgamation/Arma 3: scenarios</t>
  </si>
  <si>
    <t>periodic games, fightings, 2nd position</t>
  </si>
  <si>
    <t>Algorithms: videos: Quicksort</t>
  </si>
  <si>
    <t>Algorithms: videos: Priority Queues</t>
  </si>
  <si>
    <t>English: Grammar Way: Appendix 2 Tenses (202-203)</t>
  </si>
  <si>
    <t>English: verbs: Grammarway 4: Irregular verbs</t>
  </si>
  <si>
    <t>Street Fighter Alpha 2</t>
  </si>
  <si>
    <t>Sonic the Hedgehog</t>
  </si>
  <si>
    <t>Super Street Fighter II: The New Challengers</t>
  </si>
  <si>
    <t>Tekken 3</t>
  </si>
  <si>
    <t>Soulcalibur 2</t>
  </si>
  <si>
    <t>Supper</t>
  </si>
  <si>
    <t>Marvel vs. Capcom 2</t>
  </si>
  <si>
    <t>Super Smash. Bros. Melee</t>
  </si>
  <si>
    <t>periodic games, card game, puzzle, 3nd position</t>
  </si>
  <si>
    <t>Excel/VBA programming: additional hour</t>
  </si>
  <si>
    <t>Subject</t>
  </si>
  <si>
    <t>LinuxJourney: Command Line</t>
  </si>
  <si>
    <t>Sum you need</t>
  </si>
  <si>
    <t>Need weeks</t>
  </si>
  <si>
    <t>Linux: Linux Journey: Text-Fu</t>
  </si>
  <si>
    <t>Hacknet</t>
  </si>
  <si>
    <t>SpaceChem</t>
  </si>
  <si>
    <t>Portal 2: tests</t>
  </si>
  <si>
    <t>TV/Inet show type</t>
  </si>
  <si>
    <t>Coding challenges</t>
  </si>
  <si>
    <t>anime</t>
  </si>
  <si>
    <t>Conversational English: Conversational topic: "Family and Relationships"</t>
  </si>
  <si>
    <t>Conversational English: Conversational topic: "Appearance and Personality"</t>
  </si>
  <si>
    <t>Conversational English: Dialogues: repetition</t>
  </si>
  <si>
    <t>HackerRank: 10 days of math statistics</t>
  </si>
  <si>
    <t>HackerRank: 10 days of JS</t>
  </si>
  <si>
    <t xml:space="preserve">Film: important &amp; rating </t>
  </si>
  <si>
    <t>Mob Psycho 100: 1st season</t>
  </si>
  <si>
    <t>Git push</t>
  </si>
  <si>
    <t>Ghost in the Shell</t>
  </si>
  <si>
    <t>One Punch Man</t>
  </si>
  <si>
    <t>Twitter</t>
  </si>
  <si>
    <t>Steins;Gate</t>
  </si>
  <si>
    <t>Fullmetal Alchemist</t>
  </si>
  <si>
    <t>Erased</t>
  </si>
  <si>
    <t>Neon Genesis Evangelion</t>
  </si>
  <si>
    <t>Hunter x Hunter</t>
  </si>
  <si>
    <t>sci-fi</t>
  </si>
  <si>
    <t>Algorithms: practice quiz: week 3: Quicksort</t>
  </si>
  <si>
    <t>Film: popular</t>
  </si>
  <si>
    <t xml:space="preserve">Film: art &amp; auteur </t>
  </si>
  <si>
    <t>Algorithms: notes: Quicksort</t>
  </si>
  <si>
    <t>Algorithms: notes: Priority Queues</t>
  </si>
  <si>
    <t>Star Trek: Deep Space Nine</t>
  </si>
  <si>
    <t>Black Mirror</t>
  </si>
  <si>
    <t>Star Trek: Picard</t>
  </si>
  <si>
    <t>Star Trek: Voyager</t>
  </si>
  <si>
    <t>Battlestar Galactica Mini Series</t>
  </si>
  <si>
    <t xml:space="preserve">Red Dwarf </t>
  </si>
  <si>
    <t>drama, history, political</t>
  </si>
  <si>
    <t>ToDo list for a day</t>
  </si>
  <si>
    <t>...</t>
  </si>
  <si>
    <t>English: words and phrases</t>
  </si>
  <si>
    <t>Counterpart</t>
  </si>
  <si>
    <t>Vikings</t>
  </si>
  <si>
    <t>Maniac</t>
  </si>
  <si>
    <t>Better Call Saul</t>
  </si>
  <si>
    <t>Cracking the Coding Interview</t>
  </si>
  <si>
    <t>Sopranos</t>
  </si>
  <si>
    <t>Americans</t>
  </si>
  <si>
    <t>The Leftovers</t>
  </si>
  <si>
    <t>Mindhunter</t>
  </si>
  <si>
    <t>English: "Don't Speak" Podcast</t>
  </si>
  <si>
    <t>comedy</t>
  </si>
  <si>
    <t>Fleabag</t>
  </si>
  <si>
    <t>Arrested Development</t>
  </si>
  <si>
    <t>Rick n Morty</t>
  </si>
  <si>
    <t>Office</t>
  </si>
  <si>
    <t>The Orville</t>
  </si>
  <si>
    <t>The Preacher</t>
  </si>
  <si>
    <t>DnD</t>
  </si>
  <si>
    <t>English: Words from notepad</t>
  </si>
  <si>
    <t>h</t>
  </si>
  <si>
    <t>StopGame's DnD season 2</t>
  </si>
  <si>
    <t>StopGame's Cyberpunk</t>
  </si>
  <si>
    <t>Critical Role</t>
  </si>
  <si>
    <t>Let's play</t>
  </si>
  <si>
    <t>English: Word Repetition</t>
  </si>
  <si>
    <t>Retro Replay: Uncharted</t>
  </si>
  <si>
    <t>Fixed ToDo list for a day</t>
  </si>
  <si>
    <t>Linux: Linux Journey: Advanced Text-Fu</t>
  </si>
  <si>
    <t>Live Inet Twitch/Youtube stream</t>
  </si>
  <si>
    <t>Current stream</t>
  </si>
  <si>
    <t>Language learning: Java</t>
  </si>
  <si>
    <t>Game maker's toolkit + other game videos</t>
  </si>
  <si>
    <t>Conversational English: Conversational topic: "Jobs, money, profession and success"</t>
  </si>
  <si>
    <t>English: prepositions: Grammarway 4: Appendix 3 Verbs, Adjectives, Nouns with Prepositions (204-210)</t>
  </si>
  <si>
    <t>Language learning: C#</t>
  </si>
  <si>
    <t>Thinking in Java</t>
  </si>
  <si>
    <t>English: prepositions: EnglishDom: Prepositions of time and place</t>
  </si>
  <si>
    <t>Conversational English: The perfect Interview</t>
  </si>
  <si>
    <t>English: Grammar Way: Grammarway 4: Unit 2: Infinitive &amp; The -ing form</t>
  </si>
  <si>
    <t>Language learning: JavaScript</t>
  </si>
  <si>
    <t>Berserk</t>
  </si>
  <si>
    <t>StopGame's stream</t>
  </si>
  <si>
    <t>Language learning: CSS</t>
  </si>
  <si>
    <t>Language learning: SQL</t>
  </si>
  <si>
    <t>Language learning: C language</t>
  </si>
  <si>
    <t>Book type</t>
  </si>
  <si>
    <t>Novel</t>
  </si>
  <si>
    <t>Interview: documents</t>
  </si>
  <si>
    <t>Hobbit</t>
  </si>
  <si>
    <t>LOTR 1</t>
  </si>
  <si>
    <t>LOTR 2</t>
  </si>
  <si>
    <t>LOTR 3</t>
  </si>
  <si>
    <t>Interview: plan of English interview</t>
  </si>
  <si>
    <t>Audiobook</t>
  </si>
  <si>
    <t>Interview: English test run</t>
  </si>
  <si>
    <t>Interview: plan of Tech interview</t>
  </si>
  <si>
    <t>Backlog</t>
  </si>
  <si>
    <t>General Development, CS and other disciplines</t>
  </si>
  <si>
    <t>English: Grammarway 4</t>
  </si>
  <si>
    <t>English:
prepositions</t>
  </si>
  <si>
    <t>English: words
and phrases</t>
  </si>
  <si>
    <t>C++ repetition</t>
  </si>
  <si>
    <t>C# repetition</t>
  </si>
  <si>
    <t>SQL repetition</t>
  </si>
  <si>
    <t>Small repetition
section</t>
  </si>
  <si>
    <t>Interview</t>
  </si>
  <si>
    <t>Grokking algorithms</t>
  </si>
  <si>
    <t>Interview: Tech interview test run</t>
  </si>
  <si>
    <t>Algorithms: programming: Assignment 5: Kd-trees</t>
  </si>
  <si>
    <t>Conversational English: Conversational topic: "Challenges and Success"</t>
  </si>
  <si>
    <t>English: Grammar Way: Grammarway 4: Unit 2: Too-Enough</t>
  </si>
  <si>
    <t>English: repetition of words: 50 common Phrasal Verbs</t>
  </si>
  <si>
    <t>Language learning: C++: programming</t>
  </si>
  <si>
    <t>Movie type</t>
  </si>
  <si>
    <t>Language learning: C#: reading</t>
  </si>
  <si>
    <t>Language learning: SQL: reading</t>
  </si>
  <si>
    <t>June, week 1</t>
  </si>
  <si>
    <t>June, week 2</t>
  </si>
  <si>
    <t>June, week 3</t>
  </si>
  <si>
    <t>June, week 4</t>
  </si>
  <si>
    <t>July, week 1</t>
  </si>
  <si>
    <t>July, week 2</t>
  </si>
  <si>
    <t>July, week 3</t>
  </si>
  <si>
    <t>July, week 4</t>
  </si>
  <si>
    <t>August, week 1</t>
  </si>
  <si>
    <t>August, week 2</t>
  </si>
  <si>
    <t>August, week 3</t>
  </si>
  <si>
    <t>August, week 4</t>
  </si>
  <si>
    <t>September, week 1</t>
  </si>
  <si>
    <t>Combinatorics</t>
  </si>
  <si>
    <t>Git</t>
  </si>
  <si>
    <t>Interview: documents: English letter</t>
  </si>
  <si>
    <t>Lite, comedy, action, adventure, animation, place 1</t>
  </si>
  <si>
    <t>Conversational English: Conversational topic: "Friendship"</t>
  </si>
  <si>
    <t>English: words and phrases: `Basic English combined word list from Basic to Standard</t>
  </si>
  <si>
    <t>English: repetition of words: `Basic English combined word list from Basic to Standard</t>
  </si>
  <si>
    <t>The Last Starfighter</t>
  </si>
  <si>
    <t>Green Book</t>
  </si>
  <si>
    <t>Princess Mononoke</t>
  </si>
  <si>
    <t>Sicario</t>
  </si>
  <si>
    <t>Toy's Story 4</t>
  </si>
  <si>
    <t>Once Upon a Time in the West</t>
  </si>
  <si>
    <t>The Great Escape</t>
  </si>
  <si>
    <t>Howl's Moving Castle</t>
  </si>
  <si>
    <t>Finding Dory</t>
  </si>
  <si>
    <t>The End of Evangelion</t>
  </si>
  <si>
    <t>Conversational English: Conversational topic: "Lifestyle"</t>
  </si>
  <si>
    <t>Rio Bravo</t>
  </si>
  <si>
    <t>E.T. the Extra-Terrestrial</t>
  </si>
  <si>
    <t>English: Grammar Way: Grammarway 4: Unit 2: Participles</t>
  </si>
  <si>
    <t>Fat, drama, history, horror, place 2</t>
  </si>
  <si>
    <t>English: repetition of words: Grammarway 4: Irregular verbs</t>
  </si>
  <si>
    <t>Data Bases: basics</t>
  </si>
  <si>
    <t>Sunset Blvd.</t>
  </si>
  <si>
    <t>Witness for the Prosecution</t>
  </si>
  <si>
    <t>Whiplash</t>
  </si>
  <si>
    <t>WarGames</t>
  </si>
  <si>
    <t>Conversational English: Conversational topic: "Art" (?)</t>
  </si>
  <si>
    <t>Pan's Labyrinth</t>
  </si>
  <si>
    <t>2001: A Space Odyssey</t>
  </si>
  <si>
    <t xml:space="preserve">Carrie </t>
  </si>
  <si>
    <t>Citizen Kane</t>
  </si>
  <si>
    <t>Memories of Murder</t>
  </si>
  <si>
    <t>English: words and phrases: Grammarway 4: Word List (219-222)</t>
  </si>
  <si>
    <t>12 Years a Slave</t>
  </si>
  <si>
    <t>Parasite</t>
  </si>
  <si>
    <t>Rolling Thunder</t>
  </si>
  <si>
    <t>Casablanca</t>
  </si>
  <si>
    <t>Language learning: SQL: test</t>
  </si>
  <si>
    <t>Conversational English: Conversational topic: "Cinema and Movies"</t>
  </si>
  <si>
    <t>English: Grammar Way: Grammarway 4: Unit 3: Adjectives</t>
  </si>
  <si>
    <t>Other types of self-development</t>
  </si>
  <si>
    <t>Current type</t>
  </si>
  <si>
    <t>Articles from backlog and other folders</t>
  </si>
  <si>
    <t>Information Networks: basics</t>
  </si>
  <si>
    <t>Linux: basics</t>
  </si>
  <si>
    <t>Interview: documents: Resume</t>
  </si>
  <si>
    <t>Conversational English: Conversational topic: "Television and Media"</t>
  </si>
  <si>
    <t>English: repetition of words</t>
  </si>
  <si>
    <t>Twitter surfing</t>
  </si>
  <si>
    <t>Algorithms: notes: Geometric Applications of BSTs</t>
  </si>
  <si>
    <t>Conversational English: Conversational topic: "Communication"</t>
  </si>
  <si>
    <t>English: Grammar Way: Grammarway 4: Unit 3: Adverbs</t>
  </si>
  <si>
    <t>Language learning: C language: test</t>
  </si>
  <si>
    <t>Interview: documents: English interview test run</t>
  </si>
  <si>
    <t>Language learning: C++: reading: Operator overloading. Using friend-functions to overload unary operators. Pseudo-variable. Operators [], (), -&gt;, &gt;&gt;, &lt;&lt;.</t>
  </si>
  <si>
    <t>Video tutorials, devchat and other videos/podcasts</t>
  </si>
  <si>
    <t>Frameworks for evaluation</t>
  </si>
  <si>
    <t>Conversational English: Conversational topic: "Places to live"</t>
  </si>
  <si>
    <t>English: Grammar Way: Grammarway 4: Unit 3: Comparisons</t>
  </si>
  <si>
    <t>Algorithms: videos: Geometric Applications of BSTs</t>
  </si>
  <si>
    <t>Conversational English: Informal Language</t>
  </si>
  <si>
    <t>Language learning: C++: reading: Constructor of copying &amp; Static members</t>
  </si>
  <si>
    <t>Game maker's toolkit, StopGame and other channels</t>
  </si>
  <si>
    <t>English: Grammar Way: Revision 1: Units 1-3</t>
  </si>
  <si>
    <t>Language learning: C++: reading: Inheritance. Access modificators &amp; Multi-inheritance</t>
  </si>
  <si>
    <t>Conversational English: Conversational topic: "Fears and phobias"</t>
  </si>
  <si>
    <t>Language learning: C++: reading: Constructors, Destructors with Inheritance &amp; Implicit type conversion using constructors</t>
  </si>
  <si>
    <t>MovieScience and other channels with video essays</t>
  </si>
  <si>
    <t>Conversational English: Conversational topic: "Education"</t>
  </si>
  <si>
    <t>Language learning: C++: reading: Polymorphism. VFT &amp; Virtual destructors and constructors</t>
  </si>
  <si>
    <t>Interview: documents: Tech interview test run</t>
  </si>
  <si>
    <t>Algorithms: notes: Balanced Search Trees</t>
  </si>
  <si>
    <t>Conversational English: Meetings and introductions</t>
  </si>
  <si>
    <t>English</t>
  </si>
  <si>
    <t>Current subject</t>
  </si>
  <si>
    <t>Next subjects</t>
  </si>
  <si>
    <t>Podcasts, fundamentals</t>
  </si>
  <si>
    <t>Algorithms: videos: Balanced Search Trees</t>
  </si>
  <si>
    <t>Conversational English: Conversational topic: "Hobbies"</t>
  </si>
  <si>
    <t>Language learning: C++: reading: Generic functions. Their overloading &amp; Generic classes. Arguments by default</t>
  </si>
  <si>
    <t>Conversational English: What sort of person are you?</t>
  </si>
  <si>
    <t>Language learning: C++: reading: Keywords typename, export, mutual, explicit + typeid() &amp; Type conversion operators</t>
  </si>
  <si>
    <t>English: "Don't Speak" podcast</t>
  </si>
  <si>
    <t>Conversational English: Conversational topic: "Daily activities"</t>
  </si>
  <si>
    <t>Language learning: C++: reading: STL</t>
  </si>
  <si>
    <t>Book, fundamentals</t>
  </si>
  <si>
    <t>Language learning: C#: programming</t>
  </si>
  <si>
    <t>Reading, comics, manga</t>
  </si>
  <si>
    <t>Language learning: C#: test</t>
  </si>
  <si>
    <t>Listening</t>
  </si>
  <si>
    <t>Algorithms: videos: Elementary Symbol Tables</t>
  </si>
  <si>
    <t>Speaking</t>
  </si>
  <si>
    <t>Watching</t>
  </si>
  <si>
    <t>Vocabulary</t>
  </si>
  <si>
    <t>Algorithms: notes: Elementary Symbol Tables</t>
  </si>
  <si>
    <t>Algorithms: programming: Assignment 4: 8 puzzle</t>
  </si>
  <si>
    <t>Repetition</t>
  </si>
  <si>
    <t>English: words from notepad</t>
  </si>
  <si>
    <t>Algorithms: practice quiz: week 4: Priority Queues</t>
  </si>
  <si>
    <t>English interview preparation</t>
  </si>
  <si>
    <t>Programming interview preparation</t>
  </si>
  <si>
    <t>HackerRank: Interview preparation kit</t>
  </si>
  <si>
    <t xml:space="preserve">Books for preparations </t>
  </si>
  <si>
    <t>Cracking the coding interview</t>
  </si>
  <si>
    <t>Math</t>
  </si>
  <si>
    <t>Probability and statistics</t>
  </si>
  <si>
    <t>Discrete math</t>
  </si>
  <si>
    <t>Graph theory: algorithm design</t>
  </si>
  <si>
    <t>Operating system</t>
  </si>
  <si>
    <t>Emacs Lisp</t>
  </si>
  <si>
    <t>Setting up an Emacs+Java IDE / Editor</t>
  </si>
  <si>
    <t>LinuxJourney</t>
  </si>
  <si>
    <t>Command Line</t>
  </si>
  <si>
    <t>Text-Fu</t>
  </si>
  <si>
    <t>Advanced Text-Fu</t>
  </si>
  <si>
    <t>User management</t>
  </si>
  <si>
    <t>Programming scripts with Bash and Python</t>
  </si>
  <si>
    <t>Bash</t>
  </si>
  <si>
    <t>Fluent Python</t>
  </si>
  <si>
    <t>Open source project analysis (contributing?)</t>
  </si>
  <si>
    <t>Rhythmbox</t>
  </si>
  <si>
    <t>Ranger</t>
  </si>
  <si>
    <t>Curl</t>
  </si>
  <si>
    <t>Problem solving / Algorithms / Data structures</t>
  </si>
  <si>
    <t>Coursera: Algorithms part 1 and part 2 + Java</t>
  </si>
  <si>
    <t>Learning C++/C#</t>
  </si>
  <si>
    <t>Troelson C# 6.0</t>
  </si>
  <si>
    <t xml:space="preserve"> </t>
  </si>
  <si>
    <t>Problem solving</t>
  </si>
  <si>
    <t>Learning DSA on platforms</t>
  </si>
  <si>
    <t>Code Monk</t>
  </si>
  <si>
    <t>TopCoder articles</t>
  </si>
  <si>
    <t>GfG: articles about DSA</t>
  </si>
  <si>
    <t>Algorithms designs manual</t>
  </si>
  <si>
    <t>Software engineering</t>
  </si>
  <si>
    <t>Software design</t>
  </si>
  <si>
    <t>Cooperation</t>
  </si>
  <si>
    <t>Web</t>
  </si>
  <si>
    <t>Learning JavaScript</t>
  </si>
  <si>
    <t>Data Bases: math basics</t>
  </si>
  <si>
    <t>Learning Java</t>
  </si>
  <si>
    <t>Learning C#</t>
  </si>
  <si>
    <t>Small languages</t>
  </si>
  <si>
    <t>Language learning: HTML</t>
  </si>
  <si>
    <t>Frameworks</t>
  </si>
  <si>
    <t>Learn more about frameworks</t>
  </si>
  <si>
    <t>ASP.NET</t>
  </si>
  <si>
    <t>Spring</t>
  </si>
  <si>
    <t>Ruby on Rails</t>
  </si>
  <si>
    <t>Networks, OSI, TCP/IP stack, Proxy servers</t>
  </si>
  <si>
    <t>Proxy servers</t>
  </si>
  <si>
    <t>Sleep and free time</t>
  </si>
  <si>
    <t>Free time (without 9h of sleep)</t>
  </si>
  <si>
    <t>Suggestions:</t>
  </si>
  <si>
    <t>Technology and Software</t>
  </si>
  <si>
    <t>- where you can learn different editing, programming, managing tools such as Vim, Code Blocks etc.</t>
  </si>
  <si>
    <t>- where you can learn different programming frameworks</t>
  </si>
  <si>
    <t>https://stackoverflow.com/questions/19799608/how-do-you-count-cells-with-a-certain-partial-string</t>
  </si>
  <si>
    <t>Backlog of games</t>
  </si>
  <si>
    <t>Replay</t>
  </si>
  <si>
    <t>Action (Platform)</t>
  </si>
  <si>
    <t>Action-adventure</t>
  </si>
  <si>
    <t>Adventure (Puzzle)</t>
  </si>
  <si>
    <t>Fighting</t>
  </si>
  <si>
    <t>Immersive Sim</t>
  </si>
  <si>
    <t>Metroidvania</t>
  </si>
  <si>
    <t>Racing</t>
  </si>
  <si>
    <t>RPG</t>
  </si>
  <si>
    <t>Tactical Strategy</t>
  </si>
  <si>
    <t>Star Trek:</t>
  </si>
  <si>
    <t>Games I have to play:</t>
  </si>
  <si>
    <t>What is this?</t>
  </si>
  <si>
    <t>This War Of Mine</t>
  </si>
  <si>
    <t>Super Mario 64</t>
  </si>
  <si>
    <t>Batham Arkham Asylum</t>
  </si>
  <si>
    <t>Street Fighter Alpha 3</t>
  </si>
  <si>
    <t>System Shock 1</t>
  </si>
  <si>
    <t>Gran Turismo 4</t>
  </si>
  <si>
    <t>The Legend of Zelda: Majora's Mask</t>
  </si>
  <si>
    <t>Age of Empires 2</t>
  </si>
  <si>
    <t>Star Trek: The Next Generation - A Final Unity</t>
  </si>
  <si>
    <t>Baldur's Gate 2</t>
  </si>
  <si>
    <t>Earthbound</t>
  </si>
  <si>
    <t>Donkey Kong Country 2: Diddy's Kong Quest</t>
  </si>
  <si>
    <t>Batham Arkham City</t>
  </si>
  <si>
    <t>Beneath a steel sky</t>
  </si>
  <si>
    <t>Street Fighter III: 3rd Strike</t>
  </si>
  <si>
    <t>System Shock 2</t>
  </si>
  <si>
    <t>Castlevania: Symphony of the Night</t>
  </si>
  <si>
    <t>Grid 2</t>
  </si>
  <si>
    <t>The Legend of Zelda: Twilight Princess</t>
  </si>
  <si>
    <t>Anno 1404</t>
  </si>
  <si>
    <t>Star Trek Bridge Commander</t>
  </si>
  <si>
    <t>Batman: Arkham Asylum</t>
  </si>
  <si>
    <t>9 Hours, 9 Persons, 9 Doors</t>
  </si>
  <si>
    <t>Resident Evil 2</t>
  </si>
  <si>
    <t>Donkey Kong Country: Tropical Freeze</t>
  </si>
  <si>
    <t>Ultra Street Figher lV</t>
  </si>
  <si>
    <t>Thief 1</t>
  </si>
  <si>
    <t>Castlevania: Aria of Sorrow</t>
  </si>
  <si>
    <t>Pokémon FireRed</t>
  </si>
  <si>
    <t>Anno 2070</t>
  </si>
  <si>
    <t>Star Trek: 25th Anniversary and/or Judgment Rites</t>
  </si>
  <si>
    <t>Bloodborne</t>
  </si>
  <si>
    <t>Xenoblade Chronicles</t>
  </si>
  <si>
    <t>Mega Man 2</t>
  </si>
  <si>
    <t>Thief 2</t>
  </si>
  <si>
    <t>Hollow Knight</t>
  </si>
  <si>
    <t>Pokémon LeafGreen</t>
  </si>
  <si>
    <t>Civilization 4</t>
  </si>
  <si>
    <t>Star Trek Elite Force</t>
  </si>
  <si>
    <t>Final Fantasy Tactics</t>
  </si>
  <si>
    <t>Mega Man 3</t>
  </si>
  <si>
    <t>Tekken 7</t>
  </si>
  <si>
    <t>Chrono Trigger</t>
  </si>
  <si>
    <t>Command &amp; Conquer: Red Alert</t>
  </si>
  <si>
    <t>Star Trek Birth of the Federation</t>
  </si>
  <si>
    <t>Devil May Cry</t>
  </si>
  <si>
    <t>Xenogears</t>
  </si>
  <si>
    <t>Mega Man X</t>
  </si>
  <si>
    <t>TES: Morrowind</t>
  </si>
  <si>
    <t>Command &amp; Conquer: Tiberian Dawn</t>
  </si>
  <si>
    <t>"Star Trek Armada 3" mod for Sins of a Solar Empire</t>
  </si>
  <si>
    <t>Diablo 2</t>
  </si>
  <si>
    <t>Mega Man Zero 3</t>
  </si>
  <si>
    <t>The Witness</t>
  </si>
  <si>
    <t>Mortal Kombat 9</t>
  </si>
  <si>
    <t>Vampire The Masquerade: Bloodlines</t>
  </si>
  <si>
    <t>Persona 5</t>
  </si>
  <si>
    <t>Frostpunk</t>
  </si>
  <si>
    <t>"Star Trek: New Horizons" mod for Stellaris</t>
  </si>
  <si>
    <t>Doom</t>
  </si>
  <si>
    <t>Sonic the Hedgehog 1</t>
  </si>
  <si>
    <t>What remains of Edith Finch</t>
  </si>
  <si>
    <t>Super Smash Brother Melee</t>
  </si>
  <si>
    <t>Pathologic</t>
  </si>
  <si>
    <t>Ni no Kuni 1</t>
  </si>
  <si>
    <t>Heroes of Might &amp; Magic 3</t>
  </si>
  <si>
    <t>Dragon Age: Origins</t>
  </si>
  <si>
    <t>Sonic the Hedgehog 2</t>
  </si>
  <si>
    <t>Faster Than Light</t>
  </si>
  <si>
    <t>Dark Messiah of Might and Magic</t>
  </si>
  <si>
    <t>Planescape: Torment</t>
  </si>
  <si>
    <t>Into the Breach</t>
  </si>
  <si>
    <t>Driver San Francisco</t>
  </si>
  <si>
    <t>Cuphead</t>
  </si>
  <si>
    <t>Into The Breach</t>
  </si>
  <si>
    <t xml:space="preserve">Bioshock </t>
  </si>
  <si>
    <t>Jagged Alliance</t>
  </si>
  <si>
    <t>Final Fantasy VII</t>
  </si>
  <si>
    <t>Ori and the Blind Forest</t>
  </si>
  <si>
    <t>Newerwinter nights 2</t>
  </si>
  <si>
    <t>Rome: Total War</t>
  </si>
  <si>
    <t>Braid</t>
  </si>
  <si>
    <t xml:space="preserve">Dishonored </t>
  </si>
  <si>
    <t>Arcanum</t>
  </si>
  <si>
    <t>Slay The Spire</t>
  </si>
  <si>
    <t>Half-Life</t>
  </si>
  <si>
    <t>Fez</t>
  </si>
  <si>
    <t>Prey</t>
  </si>
  <si>
    <t>Divinity Oginal Sin 2</t>
  </si>
  <si>
    <t>Space Rangers HD</t>
  </si>
  <si>
    <t>Celeste</t>
  </si>
  <si>
    <t>Thronebreaker</t>
  </si>
  <si>
    <t>Warcraft 3</t>
  </si>
  <si>
    <t>Castlevania Rondo of Blood</t>
  </si>
  <si>
    <t>Pathfinder: Kingmaker</t>
  </si>
  <si>
    <t>XCOM: EU: Long War</t>
  </si>
  <si>
    <t>KOTOR</t>
  </si>
  <si>
    <t>My Friend Pedro</t>
  </si>
  <si>
    <t>Disco Elysium</t>
  </si>
  <si>
    <t>Mafia</t>
  </si>
  <si>
    <t>Mass Effect 2</t>
  </si>
  <si>
    <t>Fallout 1</t>
  </si>
  <si>
    <t>Papers, Please</t>
  </si>
  <si>
    <t>Red Dead Redemption 2</t>
  </si>
  <si>
    <t>Silent Hill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</si>
</sst>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0.0"/>
  </numFmts>
  <fonts count="27">
    <font>
      <sz val="10.0"/>
      <color rgb="FF000000"/>
      <name val="Arial"/>
    </font>
    <font>
      <color theme="1"/>
      <name val="Roboto"/>
    </font>
    <font>
      <b/>
      <color theme="1"/>
      <name val="Roboto"/>
    </font>
    <font>
      <color theme="1"/>
      <name val="Arial"/>
    </font>
    <font>
      <b/>
      <color rgb="FF666666"/>
      <name val="Roboto"/>
    </font>
    <font>
      <sz val="14.0"/>
      <color theme="1"/>
      <name val="Roboto"/>
    </font>
    <font>
      <color rgb="FF000000"/>
      <name val="Roboto"/>
    </font>
    <font>
      <color rgb="FFF95C4A"/>
      <name val="Roboto"/>
    </font>
    <font>
      <color rgb="FFFFFF00"/>
      <name val="Roboto"/>
    </font>
    <font>
      <color rgb="FFFFFFFF"/>
      <name val="Roboto"/>
    </font>
    <font>
      <color rgb="FF012169"/>
      <name val="Roboto"/>
    </font>
    <font>
      <b/>
      <color rgb="FFFFFFFF"/>
      <name val="Roboto"/>
    </font>
    <font>
      <color rgb="FF999999"/>
      <name val="Arial"/>
    </font>
    <font>
      <color rgb="FF999999"/>
      <name val="Roboto"/>
    </font>
    <font>
      <color rgb="FFFA4966"/>
      <name val="Roboto"/>
    </font>
    <font>
      <color rgb="FFFF0000"/>
      <name val="Roboto"/>
    </font>
    <font>
      <color rgb="FFF3F3F3"/>
      <name val="Roboto"/>
    </font>
    <font>
      <u/>
      <color rgb="FF0000FF"/>
      <name val="Roboto"/>
    </font>
    <font>
      <u/>
      <color rgb="FF0000FF"/>
      <name val="Roboto"/>
    </font>
    <font>
      <color rgb="FF4A86E8"/>
      <name val="Arial"/>
    </font>
    <font>
      <color rgb="FF980000"/>
      <name val="Roboto"/>
    </font>
    <font>
      <color rgb="FFFF9900"/>
      <name val="Arial"/>
    </font>
    <font>
      <color rgb="FF00FF00"/>
      <name val="Roboto"/>
    </font>
    <font>
      <color rgb="FF00FFFF"/>
      <name val="Arial"/>
    </font>
    <font>
      <color rgb="FF0000FF"/>
      <name val="Arial"/>
    </font>
    <font>
      <color rgb="FF9900FF"/>
      <name val="Arial"/>
    </font>
    <font>
      <color rgb="FFFF00FF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134F5C"/>
        <bgColor rgb="FF134F5C"/>
      </patternFill>
    </fill>
    <fill>
      <patternFill patternType="solid">
        <fgColor rgb="FFC27BA0"/>
        <bgColor rgb="FFC27BA0"/>
      </patternFill>
    </fill>
    <fill>
      <patternFill patternType="solid">
        <fgColor rgb="FFC52030"/>
        <bgColor rgb="FFC5203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38A1F3"/>
        <bgColor rgb="FF38A1F3"/>
      </patternFill>
    </fill>
    <fill>
      <patternFill patternType="solid">
        <fgColor rgb="FF6AA84F"/>
        <bgColor rgb="FF6AA84F"/>
      </patternFill>
    </fill>
    <fill>
      <patternFill patternType="solid">
        <fgColor rgb="FF96511B"/>
        <bgColor rgb="FF96511B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B45F06"/>
        <bgColor rgb="FFB45F06"/>
      </patternFill>
    </fill>
    <fill>
      <patternFill patternType="solid">
        <fgColor rgb="FF6441A4"/>
        <bgColor rgb="FF6441A4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F5193D"/>
        <bgColor rgb="FFF5193D"/>
      </patternFill>
    </fill>
    <fill>
      <patternFill patternType="solid">
        <fgColor rgb="FFE50914"/>
        <bgColor rgb="FFE50914"/>
      </patternFill>
    </fill>
    <fill>
      <patternFill patternType="solid">
        <fgColor rgb="FF93C47D"/>
        <bgColor rgb="FF93C47D"/>
      </patternFill>
    </fill>
    <fill>
      <patternFill patternType="solid">
        <fgColor rgb="FF741B47"/>
        <bgColor rgb="FF741B47"/>
      </patternFill>
    </fill>
    <fill>
      <patternFill patternType="solid">
        <fgColor rgb="FF10B53C"/>
        <bgColor rgb="FF10B53C"/>
      </patternFill>
    </fill>
    <fill>
      <patternFill patternType="solid">
        <fgColor rgb="FF012169"/>
        <bgColor rgb="FF012169"/>
      </patternFill>
    </fill>
    <fill>
      <patternFill patternType="solid">
        <fgColor rgb="FF783F04"/>
        <bgColor rgb="FF783F04"/>
      </patternFill>
    </fill>
    <fill>
      <patternFill patternType="solid">
        <fgColor rgb="FF282828"/>
        <bgColor rgb="FF282828"/>
      </patternFill>
    </fill>
    <fill>
      <patternFill patternType="solid">
        <fgColor rgb="FF4A86E8"/>
        <bgColor rgb="FF4A86E8"/>
      </patternFill>
    </fill>
    <fill>
      <patternFill patternType="solid">
        <fgColor rgb="FFBF9000"/>
        <bgColor rgb="FFBF9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right" readingOrder="0"/>
    </xf>
    <xf borderId="0" fillId="3" fontId="2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6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5" fontId="8" numFmtId="0" xfId="0" applyAlignment="1" applyFont="1">
      <alignment readingOrder="0"/>
    </xf>
    <xf borderId="0" fillId="7" fontId="9" numFmtId="0" xfId="0" applyAlignment="1" applyFill="1" applyFont="1">
      <alignment readingOrder="0"/>
    </xf>
    <xf borderId="0" fillId="0" fontId="1" numFmtId="10" xfId="0" applyFont="1" applyNumberFormat="1"/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readingOrder="0"/>
    </xf>
    <xf borderId="0" fillId="0" fontId="1" numFmtId="165" xfId="0" applyFont="1" applyNumberFormat="1"/>
    <xf borderId="0" fillId="8" fontId="1" numFmtId="164" xfId="0" applyAlignment="1" applyFont="1" applyNumberForma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9" numFmtId="0" xfId="0" applyAlignment="1" applyFill="1" applyFont="1">
      <alignment horizontal="center" readingOrder="0"/>
    </xf>
    <xf borderId="0" fillId="0" fontId="3" numFmtId="0" xfId="0" applyFont="1"/>
    <xf borderId="0" fillId="9" fontId="6" numFmtId="0" xfId="0" applyAlignment="1" applyFont="1">
      <alignment horizontal="left" readingOrder="0"/>
    </xf>
    <xf borderId="0" fillId="14" fontId="9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9" numFmtId="0" xfId="0" applyAlignment="1" applyFill="1" applyFont="1">
      <alignment readingOrder="0"/>
    </xf>
    <xf borderId="0" fillId="17" fontId="9" numFmtId="0" xfId="0" applyAlignment="1" applyFill="1" applyFont="1">
      <alignment readingOrder="0" vertical="bottom"/>
    </xf>
    <xf borderId="0" fillId="18" fontId="1" numFmtId="0" xfId="0" applyFill="1" applyFont="1"/>
    <xf borderId="0" fillId="18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19" fontId="6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12" fontId="6" numFmtId="0" xfId="0" applyAlignment="1" applyFont="1">
      <alignment readingOrder="0"/>
    </xf>
    <xf borderId="0" fillId="0" fontId="3" numFmtId="164" xfId="0" applyFont="1" applyNumberFormat="1"/>
    <xf borderId="0" fillId="20" fontId="1" numFmtId="0" xfId="0" applyAlignment="1" applyFill="1" applyFont="1">
      <alignment readingOrder="0"/>
    </xf>
    <xf borderId="0" fillId="0" fontId="3" numFmtId="165" xfId="0" applyFont="1" applyNumberFormat="1"/>
    <xf borderId="0" fillId="14" fontId="1" numFmtId="0" xfId="0" applyAlignment="1" applyFont="1">
      <alignment readingOrder="0"/>
    </xf>
    <xf borderId="0" fillId="0" fontId="3" numFmtId="0" xfId="0" applyFont="1"/>
    <xf borderId="0" fillId="4" fontId="1" numFmtId="0" xfId="0" applyAlignment="1" applyFont="1">
      <alignment readingOrder="0"/>
    </xf>
    <xf borderId="0" fillId="21" fontId="10" numFmtId="0" xfId="0" applyAlignment="1" applyFill="1" applyFont="1">
      <alignment readingOrder="0"/>
    </xf>
    <xf borderId="0" fillId="22" fontId="6" numFmtId="0" xfId="0" applyAlignment="1" applyFill="1" applyFont="1">
      <alignment readingOrder="0"/>
    </xf>
    <xf borderId="0" fillId="22" fontId="11" numFmtId="0" xfId="0" applyAlignment="1" applyFont="1">
      <alignment readingOrder="0"/>
    </xf>
    <xf borderId="0" fillId="11" fontId="9" numFmtId="0" xfId="0" applyAlignment="1" applyFont="1">
      <alignment horizontal="center" readingOrder="0"/>
    </xf>
    <xf borderId="0" fillId="7" fontId="9" numFmtId="0" xfId="0" applyAlignment="1" applyFont="1">
      <alignment readingOrder="0" vertical="bottom"/>
    </xf>
    <xf borderId="0" fillId="2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23" fontId="1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2" numFmtId="165" xfId="0" applyFont="1" applyNumberFormat="1"/>
    <xf borderId="0" fillId="2" fontId="1" numFmtId="0" xfId="0" applyAlignment="1" applyFont="1">
      <alignment readingOrder="0"/>
    </xf>
    <xf borderId="0" fillId="24" fontId="9" numFmtId="0" xfId="0" applyAlignment="1" applyFill="1" applyFont="1">
      <alignment readingOrder="0"/>
    </xf>
    <xf borderId="0" fillId="2" fontId="2" numFmtId="0" xfId="0" applyAlignment="1" applyFont="1">
      <alignment horizontal="center" readingOrder="0" vertical="bottom"/>
    </xf>
    <xf borderId="0" fillId="25" fontId="9" numFmtId="0" xfId="0" applyAlignment="1" applyFill="1" applyFont="1">
      <alignment readingOrder="0"/>
    </xf>
    <xf borderId="0" fillId="26" fontId="14" numFmtId="0" xfId="0" applyAlignment="1" applyFill="1" applyFont="1">
      <alignment readingOrder="0"/>
    </xf>
    <xf borderId="0" fillId="27" fontId="9" numFmtId="0" xfId="0" applyAlignment="1" applyFill="1" applyFont="1">
      <alignment readingOrder="0"/>
    </xf>
    <xf borderId="0" fillId="0" fontId="3" numFmtId="164" xfId="0" applyFont="1" applyNumberFormat="1"/>
    <xf borderId="0" fillId="10" fontId="1" numFmtId="0" xfId="0" applyAlignment="1" applyFont="1">
      <alignment vertical="bottom"/>
    </xf>
    <xf borderId="0" fillId="4" fontId="6" numFmtId="0" xfId="0" applyAlignment="1" applyFont="1">
      <alignment vertical="bottom"/>
    </xf>
    <xf borderId="1" fillId="23" fontId="1" numFmtId="0" xfId="0" applyAlignment="1" applyBorder="1" applyFont="1">
      <alignment readingOrder="0" shrinkToFit="0" vertical="bottom" wrapText="0"/>
    </xf>
    <xf borderId="0" fillId="20" fontId="1" numFmtId="0" xfId="0" applyAlignment="1" applyFont="1">
      <alignment vertical="bottom"/>
    </xf>
    <xf borderId="0" fillId="11" fontId="9" numFmtId="0" xfId="0" applyAlignment="1" applyFont="1">
      <alignment readingOrder="0"/>
    </xf>
    <xf borderId="1" fillId="6" fontId="1" numFmtId="0" xfId="0" applyAlignment="1" applyBorder="1" applyFont="1">
      <alignment shrinkToFit="0" vertical="bottom" wrapText="0"/>
    </xf>
    <xf borderId="1" fillId="6" fontId="1" numFmtId="0" xfId="0" applyAlignment="1" applyBorder="1" applyFont="1">
      <alignment shrinkToFit="0" vertical="bottom" wrapText="0"/>
    </xf>
    <xf borderId="0" fillId="28" fontId="15" numFmtId="0" xfId="0" applyAlignment="1" applyFill="1" applyFont="1">
      <alignment readingOrder="0"/>
    </xf>
    <xf borderId="1" fillId="6" fontId="1" numFmtId="0" xfId="0" applyAlignment="1" applyBorder="1" applyFont="1">
      <alignment readingOrder="0" shrinkToFit="0" vertical="bottom" wrapText="0"/>
    </xf>
    <xf borderId="0" fillId="18" fontId="6" numFmtId="0" xfId="0" applyAlignment="1" applyFont="1">
      <alignment horizontal="right" readingOrder="0"/>
    </xf>
    <xf borderId="0" fillId="7" fontId="9" numFmtId="0" xfId="0" applyAlignment="1" applyFont="1">
      <alignment vertical="bottom"/>
    </xf>
    <xf borderId="0" fillId="7" fontId="16" numFmtId="0" xfId="0" applyAlignment="1" applyFont="1">
      <alignment readingOrder="0"/>
    </xf>
    <xf borderId="0" fillId="9" fontId="17" numFmtId="0" xfId="0" applyAlignment="1" applyFont="1">
      <alignment readingOrder="0"/>
    </xf>
    <xf borderId="0" fillId="29" fontId="1" numFmtId="0" xfId="0" applyAlignment="1" applyFill="1" applyFont="1">
      <alignment readingOrder="0"/>
    </xf>
    <xf borderId="0" fillId="30" fontId="1" numFmtId="0" xfId="0" applyAlignment="1" applyFill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28575</xdr:rowOff>
    </xdr:from>
    <xdr:ext cx="295275" cy="257175"/>
    <xdr:grpSp>
      <xdr:nvGrpSpPr>
        <xdr:cNvPr id="2" name="Shape 2" title="Рисунок"/>
        <xdr:cNvGrpSpPr/>
      </xdr:nvGrpSpPr>
      <xdr:grpSpPr>
        <a:xfrm>
          <a:off x="7636650" y="152400"/>
          <a:ext cx="809024" cy="683851"/>
          <a:chOff x="7636650" y="152400"/>
          <a:chExt cx="809024" cy="683851"/>
        </a:xfrm>
      </xdr:grpSpPr>
      <xdr:pic>
        <xdr:nvPicPr>
          <xdr:cNvPr descr="Eraser,rubber,school,erase,white - free photo from needpix.com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7636650" y="152400"/>
            <a:ext cx="809024" cy="68385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" TargetMode="External"/><Relationship Id="rId2" Type="http://schemas.openxmlformats.org/officeDocument/2006/relationships/hyperlink" Target="https://stackoverflow.com/questions/19799608/how-do-you-count-cells-with-a-certain-partial-st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71"/>
    <col customWidth="1" min="2" max="2" width="33.43"/>
    <col customWidth="1" min="3" max="3" width="28.57"/>
    <col customWidth="1" min="4" max="4" width="38.29"/>
    <col customWidth="1" min="5" max="5" width="35.0"/>
    <col customWidth="1" min="6" max="6" width="32.71"/>
    <col customWidth="1" min="7" max="7" width="29.14"/>
    <col customWidth="1" min="8" max="8" width="26.43"/>
    <col customWidth="1" min="9" max="9" width="26.29"/>
    <col customWidth="1" min="10" max="10" width="18.43"/>
    <col customWidth="1" min="11" max="11" width="33.43"/>
    <col customWidth="1" min="12" max="12" width="24.29"/>
    <col customWidth="1" min="13" max="13" width="32.29"/>
    <col customWidth="1" min="14" max="14" width="17.14"/>
    <col customWidth="1" min="15" max="16" width="24.29"/>
    <col customWidth="1" min="17" max="17" width="32.29"/>
    <col customWidth="1" min="18" max="18" width="20.29"/>
    <col customWidth="1" min="19" max="19" width="70.71"/>
    <col customWidth="1" min="20" max="20" width="20.57"/>
    <col customWidth="1" min="21" max="21" width="38.71"/>
    <col customWidth="1" min="22" max="22" width="18.86"/>
    <col customWidth="1" min="23" max="23" width="71.86"/>
    <col customWidth="1" min="24" max="24" width="69.29"/>
    <col customWidth="1" min="25" max="25" width="12.86"/>
  </cols>
  <sheetData>
    <row r="1" ht="26.25" customHeight="1">
      <c r="A1" s="1" t="s">
        <v>0</v>
      </c>
      <c r="B1" s="6" t="s">
        <v>3</v>
      </c>
      <c r="C1" s="6" t="s">
        <v>24</v>
      </c>
      <c r="D1" s="6" t="s">
        <v>27</v>
      </c>
      <c r="E1" s="6" t="s">
        <v>29</v>
      </c>
      <c r="F1" s="6" t="s">
        <v>31</v>
      </c>
      <c r="G1" s="6" t="s">
        <v>32</v>
      </c>
      <c r="H1" s="6" t="s">
        <v>33</v>
      </c>
      <c r="I1" s="7" t="s">
        <v>34</v>
      </c>
      <c r="J1" s="8" t="s">
        <v>35</v>
      </c>
      <c r="K1" s="8" t="s">
        <v>36</v>
      </c>
      <c r="L1" s="8" t="s">
        <v>38</v>
      </c>
      <c r="M1" s="7" t="s">
        <v>39</v>
      </c>
      <c r="P1" s="3"/>
      <c r="R1" s="3"/>
      <c r="Z1" s="3"/>
    </row>
    <row r="2">
      <c r="A2" s="10">
        <v>0.3958333333333333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I2" s="14" t="s">
        <v>42</v>
      </c>
      <c r="J2" s="8">
        <v>2.0</v>
      </c>
      <c r="K2" s="3"/>
      <c r="L2" s="3"/>
      <c r="M2" s="16" t="s">
        <v>46</v>
      </c>
      <c r="P2" s="3"/>
      <c r="R2" s="3"/>
      <c r="S2" s="3"/>
    </row>
    <row r="3">
      <c r="A3" s="18" t="s">
        <v>49</v>
      </c>
      <c r="B3" s="19" t="s">
        <v>51</v>
      </c>
      <c r="C3" s="19" t="s">
        <v>51</v>
      </c>
      <c r="D3" s="19" t="s">
        <v>51</v>
      </c>
      <c r="E3" s="19" t="s">
        <v>51</v>
      </c>
      <c r="F3" s="19" t="s">
        <v>51</v>
      </c>
      <c r="G3" s="19" t="s">
        <v>51</v>
      </c>
      <c r="I3" s="14" t="s">
        <v>52</v>
      </c>
      <c r="J3" s="8">
        <v>6.0</v>
      </c>
      <c r="K3" s="3"/>
      <c r="L3" s="3"/>
      <c r="M3" s="16" t="s">
        <v>46</v>
      </c>
      <c r="P3" s="3"/>
      <c r="R3" s="3"/>
      <c r="S3" s="3"/>
    </row>
    <row r="4">
      <c r="A4" s="21">
        <v>0.4375</v>
      </c>
      <c r="B4" s="19" t="s">
        <v>51</v>
      </c>
      <c r="C4" s="19" t="s">
        <v>51</v>
      </c>
      <c r="D4" s="19" t="s">
        <v>51</v>
      </c>
      <c r="E4" s="19" t="s">
        <v>51</v>
      </c>
      <c r="F4" s="19" t="s">
        <v>51</v>
      </c>
      <c r="G4" s="19" t="s">
        <v>51</v>
      </c>
      <c r="I4" s="19" t="s">
        <v>58</v>
      </c>
      <c r="J4" s="8">
        <v>5.0</v>
      </c>
      <c r="K4" s="3"/>
      <c r="L4" s="3"/>
      <c r="M4" s="16" t="s">
        <v>46</v>
      </c>
      <c r="P4" s="3"/>
      <c r="R4" s="3"/>
      <c r="S4" s="3"/>
    </row>
    <row r="5">
      <c r="A5" s="21">
        <v>0.4583333333333333</v>
      </c>
      <c r="B5" s="19" t="s">
        <v>51</v>
      </c>
      <c r="C5" s="19" t="s">
        <v>51</v>
      </c>
      <c r="D5" s="19" t="s">
        <v>51</v>
      </c>
      <c r="E5" s="19" t="s">
        <v>51</v>
      </c>
      <c r="F5" s="19" t="s">
        <v>51</v>
      </c>
      <c r="G5" s="19" t="s">
        <v>51</v>
      </c>
      <c r="I5" s="22" t="s">
        <v>62</v>
      </c>
      <c r="J5" s="8">
        <v>8.0</v>
      </c>
      <c r="K5" s="3"/>
      <c r="L5" s="3"/>
      <c r="M5" s="16" t="s">
        <v>46</v>
      </c>
      <c r="P5" s="3"/>
      <c r="R5" s="3"/>
      <c r="S5" s="3"/>
    </row>
    <row r="6">
      <c r="A6" s="21">
        <v>0.4791666666666667</v>
      </c>
      <c r="B6" s="19" t="s">
        <v>51</v>
      </c>
      <c r="C6" s="19" t="s">
        <v>51</v>
      </c>
      <c r="D6" s="19" t="s">
        <v>51</v>
      </c>
      <c r="E6" s="19" t="s">
        <v>51</v>
      </c>
      <c r="F6" s="19" t="s">
        <v>51</v>
      </c>
      <c r="G6" s="19" t="s">
        <v>51</v>
      </c>
      <c r="H6" s="12" t="s">
        <v>41</v>
      </c>
      <c r="I6" s="23" t="s">
        <v>64</v>
      </c>
      <c r="J6" s="8">
        <v>1.0</v>
      </c>
      <c r="K6" s="3"/>
      <c r="L6" s="3"/>
      <c r="M6" s="24" t="s">
        <v>67</v>
      </c>
      <c r="P6" s="3"/>
      <c r="R6" s="3"/>
      <c r="S6" s="3"/>
    </row>
    <row r="7">
      <c r="A7" s="21">
        <v>0.5</v>
      </c>
      <c r="B7" s="19" t="s">
        <v>51</v>
      </c>
      <c r="C7" s="19" t="s">
        <v>51</v>
      </c>
      <c r="D7" s="19" t="s">
        <v>51</v>
      </c>
      <c r="E7" s="19" t="s">
        <v>51</v>
      </c>
      <c r="F7" s="19" t="s">
        <v>51</v>
      </c>
      <c r="G7" s="19" t="s">
        <v>51</v>
      </c>
      <c r="H7" s="12" t="s">
        <v>41</v>
      </c>
      <c r="I7" s="24" t="s">
        <v>67</v>
      </c>
      <c r="J7" s="8">
        <v>8.0</v>
      </c>
      <c r="K7" s="3"/>
      <c r="L7" s="3"/>
      <c r="M7" s="24" t="s">
        <v>67</v>
      </c>
      <c r="P7" s="3"/>
      <c r="R7" s="3"/>
      <c r="S7" s="3"/>
    </row>
    <row r="8">
      <c r="A8" s="25" t="s">
        <v>74</v>
      </c>
      <c r="B8" s="19" t="s">
        <v>51</v>
      </c>
      <c r="C8" s="19" t="s">
        <v>51</v>
      </c>
      <c r="D8" s="19" t="s">
        <v>51</v>
      </c>
      <c r="E8" s="19" t="s">
        <v>51</v>
      </c>
      <c r="F8" s="19" t="s">
        <v>51</v>
      </c>
      <c r="G8" s="19" t="s">
        <v>51</v>
      </c>
      <c r="H8" s="26"/>
      <c r="I8" s="24" t="s">
        <v>75</v>
      </c>
      <c r="J8" s="8">
        <v>10.0</v>
      </c>
      <c r="K8" s="3"/>
      <c r="L8" s="3"/>
      <c r="M8" s="24" t="s">
        <v>67</v>
      </c>
      <c r="P8" s="3"/>
      <c r="R8" s="3"/>
      <c r="S8" s="3"/>
    </row>
    <row r="9">
      <c r="A9" s="21">
        <v>0.5416666666666666</v>
      </c>
      <c r="B9" s="19" t="s">
        <v>51</v>
      </c>
      <c r="C9" s="19" t="s">
        <v>51</v>
      </c>
      <c r="D9" s="19" t="s">
        <v>51</v>
      </c>
      <c r="E9" s="19" t="s">
        <v>51</v>
      </c>
      <c r="F9" s="19" t="s">
        <v>51</v>
      </c>
      <c r="G9" s="19" t="s">
        <v>51</v>
      </c>
      <c r="H9" s="26"/>
      <c r="I9" s="24" t="s">
        <v>83</v>
      </c>
      <c r="J9" s="8">
        <v>10.0</v>
      </c>
      <c r="K9" s="3"/>
      <c r="L9" s="3"/>
      <c r="M9" s="27" t="s">
        <v>85</v>
      </c>
      <c r="P9" s="3"/>
      <c r="R9" s="3"/>
      <c r="S9" s="3"/>
    </row>
    <row r="10">
      <c r="A10" s="21">
        <v>0.5625</v>
      </c>
      <c r="B10" s="19" t="s">
        <v>51</v>
      </c>
      <c r="C10" s="19" t="s">
        <v>51</v>
      </c>
      <c r="D10" s="19" t="s">
        <v>51</v>
      </c>
      <c r="E10" s="19" t="s">
        <v>51</v>
      </c>
      <c r="F10" s="19" t="s">
        <v>51</v>
      </c>
      <c r="G10" s="19" t="s">
        <v>51</v>
      </c>
      <c r="H10" s="26"/>
      <c r="I10" s="28" t="s">
        <v>87</v>
      </c>
      <c r="J10" s="8">
        <v>10.0</v>
      </c>
      <c r="K10" s="3"/>
      <c r="L10" s="3"/>
      <c r="M10" s="27" t="s">
        <v>85</v>
      </c>
      <c r="P10" s="3"/>
      <c r="R10" s="3"/>
      <c r="S10" s="3"/>
    </row>
    <row r="11">
      <c r="A11" s="21">
        <v>0.5833333333333334</v>
      </c>
      <c r="B11" s="19" t="s">
        <v>51</v>
      </c>
      <c r="C11" s="19" t="s">
        <v>51</v>
      </c>
      <c r="D11" s="19" t="s">
        <v>51</v>
      </c>
      <c r="E11" s="19" t="s">
        <v>51</v>
      </c>
      <c r="F11" s="19" t="s">
        <v>51</v>
      </c>
      <c r="G11" s="19" t="s">
        <v>51</v>
      </c>
      <c r="H11" s="26"/>
      <c r="I11" s="29" t="s">
        <v>91</v>
      </c>
      <c r="J11" s="8">
        <v>1.0</v>
      </c>
      <c r="K11" s="3"/>
      <c r="L11" s="3"/>
      <c r="M11" s="27" t="s">
        <v>85</v>
      </c>
      <c r="P11" s="3"/>
      <c r="R11" s="3"/>
      <c r="S11" s="3"/>
    </row>
    <row r="12">
      <c r="A12" s="21">
        <v>0.6041666666666666</v>
      </c>
      <c r="B12" s="19" t="s">
        <v>51</v>
      </c>
      <c r="C12" s="19" t="s">
        <v>51</v>
      </c>
      <c r="D12" s="19" t="s">
        <v>51</v>
      </c>
      <c r="E12" s="19" t="s">
        <v>51</v>
      </c>
      <c r="F12" s="19" t="s">
        <v>51</v>
      </c>
      <c r="G12" s="19" t="s">
        <v>51</v>
      </c>
      <c r="I12" s="30" t="s">
        <v>93</v>
      </c>
      <c r="J12" s="8">
        <v>1.0</v>
      </c>
      <c r="K12" s="3"/>
      <c r="L12" s="3"/>
      <c r="M12" s="27" t="s">
        <v>85</v>
      </c>
      <c r="P12" s="3"/>
      <c r="R12" s="3"/>
      <c r="S12" s="3"/>
    </row>
    <row r="13">
      <c r="A13" s="21">
        <v>0.625</v>
      </c>
      <c r="B13" s="19" t="s">
        <v>51</v>
      </c>
      <c r="C13" s="19" t="s">
        <v>51</v>
      </c>
      <c r="D13" s="19" t="s">
        <v>51</v>
      </c>
      <c r="E13" s="19" t="s">
        <v>51</v>
      </c>
      <c r="F13" s="19" t="s">
        <v>51</v>
      </c>
      <c r="G13" s="12" t="s">
        <v>97</v>
      </c>
      <c r="I13" s="30" t="s">
        <v>98</v>
      </c>
      <c r="J13" s="8">
        <v>7.0</v>
      </c>
      <c r="K13" s="3"/>
      <c r="L13" s="3"/>
      <c r="M13" s="27" t="s">
        <v>99</v>
      </c>
      <c r="P13" s="3"/>
      <c r="R13" s="3"/>
      <c r="S13" s="3"/>
    </row>
    <row r="14">
      <c r="A14" s="18" t="s">
        <v>100</v>
      </c>
      <c r="B14" s="19" t="s">
        <v>51</v>
      </c>
      <c r="C14" s="19" t="s">
        <v>51</v>
      </c>
      <c r="D14" s="19" t="s">
        <v>51</v>
      </c>
      <c r="E14" s="19" t="s">
        <v>51</v>
      </c>
      <c r="F14" s="19" t="s">
        <v>51</v>
      </c>
      <c r="G14" s="12" t="s">
        <v>97</v>
      </c>
      <c r="H14" s="31" t="s">
        <v>101</v>
      </c>
      <c r="I14" s="32"/>
      <c r="J14" s="3"/>
      <c r="K14" s="3"/>
      <c r="L14" s="3"/>
      <c r="M14" s="27" t="s">
        <v>99</v>
      </c>
      <c r="P14" s="3"/>
      <c r="R14" s="3"/>
      <c r="S14" s="3"/>
    </row>
    <row r="15">
      <c r="A15" s="10">
        <v>0.6666666666666666</v>
      </c>
      <c r="B15" s="12" t="s">
        <v>97</v>
      </c>
      <c r="C15" s="12" t="s">
        <v>97</v>
      </c>
      <c r="D15" s="12" t="s">
        <v>97</v>
      </c>
      <c r="E15" s="12" t="s">
        <v>97</v>
      </c>
      <c r="F15" s="12" t="s">
        <v>97</v>
      </c>
      <c r="G15" s="13" t="s">
        <v>40</v>
      </c>
      <c r="H15" s="31" t="s">
        <v>101</v>
      </c>
      <c r="I15" s="33" t="s">
        <v>105</v>
      </c>
      <c r="J15" s="11"/>
      <c r="K15" s="3"/>
      <c r="L15" s="3"/>
      <c r="M15" s="27" t="s">
        <v>99</v>
      </c>
      <c r="P15" s="3"/>
      <c r="R15" s="3"/>
      <c r="S15" s="3"/>
    </row>
    <row r="16">
      <c r="A16" s="10">
        <v>0.6875</v>
      </c>
      <c r="B16" s="12" t="s">
        <v>97</v>
      </c>
      <c r="C16" s="12" t="s">
        <v>97</v>
      </c>
      <c r="D16" s="12" t="s">
        <v>97</v>
      </c>
      <c r="E16" s="12" t="s">
        <v>97</v>
      </c>
      <c r="F16" s="12" t="s">
        <v>97</v>
      </c>
      <c r="G16" s="13" t="s">
        <v>40</v>
      </c>
      <c r="H16" s="12" t="s">
        <v>97</v>
      </c>
      <c r="I16" s="27" t="s">
        <v>63</v>
      </c>
      <c r="J16" s="8" t="s">
        <v>107</v>
      </c>
      <c r="L16" s="3"/>
      <c r="M16" s="35" t="s">
        <v>79</v>
      </c>
      <c r="P16" s="3"/>
      <c r="R16" s="3"/>
      <c r="S16" s="3"/>
    </row>
    <row r="17">
      <c r="A17" s="10">
        <v>0.7083333333333334</v>
      </c>
      <c r="B17" s="13" t="s">
        <v>53</v>
      </c>
      <c r="C17" s="13" t="s">
        <v>65</v>
      </c>
      <c r="D17" s="13" t="s">
        <v>109</v>
      </c>
      <c r="E17" s="13" t="s">
        <v>65</v>
      </c>
      <c r="G17" s="13" t="s">
        <v>40</v>
      </c>
      <c r="I17" s="16" t="s">
        <v>110</v>
      </c>
      <c r="J17" s="8" t="s">
        <v>111</v>
      </c>
      <c r="L17" s="3"/>
      <c r="M17" s="35" t="s">
        <v>79</v>
      </c>
      <c r="P17" s="3"/>
      <c r="R17" s="3"/>
      <c r="S17" s="3"/>
      <c r="U17" s="3"/>
      <c r="W17" s="3"/>
      <c r="X17" s="3"/>
      <c r="Y17" s="3"/>
      <c r="Z17" s="3"/>
    </row>
    <row r="18">
      <c r="A18" s="10">
        <v>0.7291666666666666</v>
      </c>
      <c r="B18" s="13" t="s">
        <v>53</v>
      </c>
      <c r="C18" s="13" t="s">
        <v>65</v>
      </c>
      <c r="D18" s="13" t="s">
        <v>109</v>
      </c>
      <c r="E18" s="13" t="s">
        <v>65</v>
      </c>
      <c r="G18" s="13" t="s">
        <v>40</v>
      </c>
      <c r="I18" s="32"/>
      <c r="J18" s="3"/>
      <c r="K18" s="3"/>
      <c r="L18" s="3"/>
      <c r="M18" s="35" t="s">
        <v>79</v>
      </c>
      <c r="P18" s="3"/>
      <c r="R18" s="3"/>
      <c r="S18" s="3"/>
      <c r="U18" s="3"/>
      <c r="W18" s="3"/>
      <c r="X18" s="3"/>
      <c r="Y18" s="3"/>
      <c r="Z18" s="3"/>
    </row>
    <row r="19">
      <c r="A19" s="10">
        <v>0.75</v>
      </c>
      <c r="B19" s="24" t="s">
        <v>112</v>
      </c>
      <c r="C19" s="38" t="s">
        <v>113</v>
      </c>
      <c r="D19" s="24" t="s">
        <v>112</v>
      </c>
      <c r="E19" s="24" t="s">
        <v>117</v>
      </c>
      <c r="F19" s="31" t="s">
        <v>119</v>
      </c>
      <c r="G19" s="38" t="s">
        <v>121</v>
      </c>
      <c r="J19" s="3"/>
      <c r="K19" s="3"/>
      <c r="L19" s="3"/>
      <c r="M19" s="35" t="s">
        <v>79</v>
      </c>
      <c r="P19" s="3"/>
      <c r="R19" s="3"/>
      <c r="S19" s="3"/>
      <c r="U19" s="3"/>
      <c r="V19" s="3"/>
      <c r="W19" s="3"/>
      <c r="X19" s="3"/>
      <c r="Y19" s="3"/>
      <c r="Z19" s="3"/>
    </row>
    <row r="20">
      <c r="A20" s="10">
        <v>0.7708333333333334</v>
      </c>
      <c r="B20" s="24" t="s">
        <v>112</v>
      </c>
      <c r="C20" s="38" t="s">
        <v>113</v>
      </c>
      <c r="D20" s="24" t="s">
        <v>112</v>
      </c>
      <c r="E20" s="24" t="s">
        <v>117</v>
      </c>
      <c r="F20" s="31" t="s">
        <v>119</v>
      </c>
      <c r="G20" s="38" t="s">
        <v>121</v>
      </c>
      <c r="J20" s="3"/>
      <c r="L20" s="3"/>
      <c r="N20" s="3"/>
      <c r="P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">
        <v>0.7916666666666666</v>
      </c>
      <c r="B21" s="16" t="s">
        <v>126</v>
      </c>
      <c r="C21" s="16" t="s">
        <v>127</v>
      </c>
      <c r="D21" s="24" t="s">
        <v>128</v>
      </c>
      <c r="F21" s="24" t="s">
        <v>117</v>
      </c>
      <c r="G21" s="24" t="s">
        <v>129</v>
      </c>
      <c r="L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>
        <v>0.8125</v>
      </c>
      <c r="B22" s="16" t="s">
        <v>126</v>
      </c>
      <c r="C22" s="16" t="s">
        <v>127</v>
      </c>
      <c r="D22" s="24" t="s">
        <v>128</v>
      </c>
      <c r="F22" s="24" t="s">
        <v>117</v>
      </c>
      <c r="G22" s="24" t="s">
        <v>129</v>
      </c>
      <c r="H22" s="26"/>
      <c r="L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">
        <v>0.8333333333333334</v>
      </c>
      <c r="B23" s="12" t="s">
        <v>135</v>
      </c>
      <c r="C23" s="12" t="s">
        <v>135</v>
      </c>
      <c r="D23" s="12" t="s">
        <v>135</v>
      </c>
      <c r="E23" s="12" t="s">
        <v>135</v>
      </c>
      <c r="F23" s="12" t="s">
        <v>135</v>
      </c>
      <c r="G23" s="12" t="s">
        <v>135</v>
      </c>
      <c r="H23" s="12" t="s">
        <v>135</v>
      </c>
      <c r="L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9">
        <v>0.8541666666666666</v>
      </c>
      <c r="B24" s="19" t="s">
        <v>139</v>
      </c>
      <c r="C24" s="40" t="s">
        <v>141</v>
      </c>
      <c r="D24" s="19" t="s">
        <v>139</v>
      </c>
      <c r="E24" s="40" t="s">
        <v>144</v>
      </c>
      <c r="F24" s="19" t="s">
        <v>139</v>
      </c>
      <c r="G24" s="12" t="s">
        <v>135</v>
      </c>
      <c r="H24" s="12" t="s">
        <v>135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0">
        <v>0.875</v>
      </c>
      <c r="B25" s="19" t="s">
        <v>139</v>
      </c>
      <c r="C25" s="40" t="s">
        <v>141</v>
      </c>
      <c r="D25" s="19" t="s">
        <v>139</v>
      </c>
      <c r="E25" s="40" t="s">
        <v>144</v>
      </c>
      <c r="F25" s="19" t="s">
        <v>139</v>
      </c>
      <c r="G25" s="26"/>
      <c r="H25" s="2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8"/>
    </row>
    <row r="26">
      <c r="A26" s="39">
        <v>0.8958333333333334</v>
      </c>
      <c r="B26" s="13" t="s">
        <v>53</v>
      </c>
      <c r="C26" s="13" t="s">
        <v>65</v>
      </c>
      <c r="D26" s="13" t="s">
        <v>109</v>
      </c>
      <c r="E26" s="13" t="s">
        <v>65</v>
      </c>
      <c r="F26" s="24" t="s">
        <v>129</v>
      </c>
      <c r="G26" s="26"/>
      <c r="H26" s="2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0">
        <v>0.9166666666666666</v>
      </c>
      <c r="B27" s="13" t="s">
        <v>53</v>
      </c>
      <c r="C27" s="13" t="s">
        <v>65</v>
      </c>
      <c r="D27" s="13" t="s">
        <v>109</v>
      </c>
      <c r="E27" s="13" t="s">
        <v>65</v>
      </c>
      <c r="F27" s="24" t="s">
        <v>129</v>
      </c>
      <c r="G27" s="16" t="s">
        <v>149</v>
      </c>
      <c r="H27" s="26"/>
      <c r="I27" s="3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9">
        <v>0.9375</v>
      </c>
      <c r="B28" s="28" t="s">
        <v>151</v>
      </c>
      <c r="C28" s="28" t="s">
        <v>151</v>
      </c>
      <c r="D28" s="28" t="s">
        <v>152</v>
      </c>
      <c r="E28" s="28" t="s">
        <v>152</v>
      </c>
      <c r="F28" s="28" t="s">
        <v>153</v>
      </c>
      <c r="G28" s="16" t="s">
        <v>149</v>
      </c>
      <c r="I28" s="32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0">
        <v>0.9583333333333334</v>
      </c>
      <c r="B29" s="16" t="s">
        <v>149</v>
      </c>
      <c r="C29" s="44" t="s">
        <v>154</v>
      </c>
      <c r="D29" s="16" t="s">
        <v>149</v>
      </c>
      <c r="E29" s="19" t="s">
        <v>155</v>
      </c>
      <c r="F29" s="44" t="s">
        <v>154</v>
      </c>
      <c r="G29" s="45" t="s">
        <v>156</v>
      </c>
      <c r="H29" s="16" t="s">
        <v>149</v>
      </c>
      <c r="I29" s="32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9" t="s">
        <v>158</v>
      </c>
      <c r="B30" s="16" t="s">
        <v>149</v>
      </c>
      <c r="C30" s="44" t="s">
        <v>154</v>
      </c>
      <c r="D30" s="16" t="s">
        <v>149</v>
      </c>
      <c r="E30" s="19" t="s">
        <v>155</v>
      </c>
      <c r="F30" s="44" t="s">
        <v>154</v>
      </c>
      <c r="G30" s="45" t="s">
        <v>156</v>
      </c>
      <c r="H30" s="16" t="s">
        <v>149</v>
      </c>
      <c r="I30" s="32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8" t="s">
        <v>161</v>
      </c>
      <c r="B31" s="16" t="s">
        <v>126</v>
      </c>
      <c r="C31" s="49" t="s">
        <v>127</v>
      </c>
      <c r="D31" s="16" t="s">
        <v>168</v>
      </c>
      <c r="E31" s="16" t="s">
        <v>149</v>
      </c>
      <c r="F31" s="45" t="s">
        <v>169</v>
      </c>
      <c r="G31" s="45" t="s">
        <v>156</v>
      </c>
      <c r="H31" s="45" t="s">
        <v>170</v>
      </c>
      <c r="I31" s="32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9">
        <v>1.0208333333333333</v>
      </c>
      <c r="B32" s="16" t="s">
        <v>171</v>
      </c>
      <c r="C32" s="16" t="s">
        <v>172</v>
      </c>
      <c r="D32" s="16" t="s">
        <v>168</v>
      </c>
      <c r="E32" s="16" t="s">
        <v>149</v>
      </c>
      <c r="F32" s="45" t="s">
        <v>169</v>
      </c>
      <c r="G32" s="45" t="s">
        <v>156</v>
      </c>
      <c r="I32" s="32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0">
        <v>1.0416666666666667</v>
      </c>
      <c r="B33" s="16" t="s">
        <v>171</v>
      </c>
      <c r="C33" s="16" t="s">
        <v>172</v>
      </c>
      <c r="D33" s="16" t="s">
        <v>168</v>
      </c>
      <c r="E33" s="16" t="s">
        <v>149</v>
      </c>
      <c r="F33" s="45" t="s">
        <v>169</v>
      </c>
      <c r="I33" s="32"/>
      <c r="J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B34" s="50"/>
      <c r="C34" s="50"/>
      <c r="D34" s="50"/>
      <c r="E34" s="50"/>
      <c r="F34" s="50"/>
      <c r="G34" s="50"/>
      <c r="H34" s="50"/>
      <c r="I34" s="32"/>
      <c r="J34" s="3"/>
      <c r="N34" s="3"/>
      <c r="P34" s="3"/>
      <c r="Q34" s="3"/>
      <c r="R34" s="3"/>
      <c r="T34" s="3"/>
      <c r="U34" s="3"/>
      <c r="V34" s="3"/>
      <c r="W34" s="3"/>
      <c r="X34" s="3"/>
      <c r="Y34" s="3"/>
      <c r="Z34" s="3"/>
    </row>
    <row r="35">
      <c r="A35" s="3"/>
      <c r="B35" s="7" t="s">
        <v>180</v>
      </c>
      <c r="D35" s="3"/>
      <c r="I35" s="32"/>
      <c r="J35" s="3"/>
      <c r="M35" s="3"/>
      <c r="N35" s="3"/>
      <c r="O35" s="3"/>
      <c r="P35" s="3"/>
      <c r="Q35" s="3"/>
      <c r="R35" s="3"/>
      <c r="T35" s="3"/>
      <c r="U35" s="3"/>
      <c r="V35" s="3"/>
      <c r="W35" s="3"/>
      <c r="X35" s="3"/>
      <c r="Y35" s="3"/>
      <c r="Z35" s="3"/>
    </row>
    <row r="36">
      <c r="A36" s="8">
        <v>11.0</v>
      </c>
      <c r="I36" s="32"/>
      <c r="J36" s="3"/>
      <c r="M36" s="3"/>
      <c r="N36" s="3"/>
      <c r="O36" s="3"/>
      <c r="P36" s="3"/>
      <c r="Q36" s="3"/>
      <c r="R36" s="3"/>
      <c r="U36" s="3"/>
      <c r="V36" s="3"/>
      <c r="W36" s="3"/>
      <c r="X36" s="3"/>
      <c r="Y36" s="3"/>
      <c r="Z36" s="3"/>
    </row>
    <row r="37">
      <c r="A37" s="51" t="s">
        <v>181</v>
      </c>
      <c r="I37" s="32"/>
      <c r="M37" s="3"/>
      <c r="N37" s="3"/>
      <c r="O37" s="3"/>
      <c r="P37" s="3"/>
      <c r="Q37" s="3"/>
      <c r="R37" s="3"/>
      <c r="S37" s="3"/>
      <c r="U37" s="3"/>
      <c r="V37" s="3"/>
      <c r="W37" s="3"/>
      <c r="X37" s="3"/>
      <c r="Y37" s="3"/>
      <c r="Z37" s="3"/>
    </row>
    <row r="38">
      <c r="A38" s="8">
        <v>21.0</v>
      </c>
      <c r="I38" s="32"/>
      <c r="M38" s="3"/>
      <c r="N38" s="3"/>
      <c r="O38" s="3"/>
      <c r="P38" s="3"/>
      <c r="Q38" s="3"/>
      <c r="R38" s="3"/>
      <c r="U38" s="3"/>
      <c r="V38" s="3"/>
      <c r="W38" s="3"/>
      <c r="X38" s="3"/>
      <c r="Y38" s="3"/>
      <c r="Z38" s="3"/>
    </row>
    <row r="39">
      <c r="A39" s="51" t="s">
        <v>181</v>
      </c>
      <c r="I39" s="32"/>
      <c r="M39" s="3"/>
      <c r="N39" s="3"/>
      <c r="O39" s="3"/>
      <c r="P39" s="3"/>
      <c r="Q39" s="3"/>
      <c r="R39" s="52"/>
      <c r="U39" s="3"/>
      <c r="V39" s="3"/>
      <c r="W39" s="3"/>
      <c r="X39" s="3"/>
      <c r="Y39" s="3"/>
      <c r="Z39" s="3"/>
    </row>
    <row r="40">
      <c r="A40" s="51">
        <v>31.0</v>
      </c>
      <c r="B40" s="14" t="s">
        <v>187</v>
      </c>
      <c r="D40" s="14" t="s">
        <v>187</v>
      </c>
      <c r="I40" s="32"/>
      <c r="M40" s="3"/>
      <c r="N40" s="3"/>
      <c r="O40" s="3"/>
      <c r="P40" s="3"/>
      <c r="Q40" s="3"/>
      <c r="R40" s="52"/>
      <c r="U40" s="3"/>
      <c r="V40" s="3"/>
      <c r="W40" s="3"/>
      <c r="X40" s="3"/>
      <c r="Y40" s="3"/>
      <c r="Z40" s="3"/>
    </row>
    <row r="41">
      <c r="A41" s="51" t="s">
        <v>181</v>
      </c>
      <c r="B41" s="14" t="s">
        <v>187</v>
      </c>
      <c r="D41" s="14" t="s">
        <v>187</v>
      </c>
      <c r="I41" s="32"/>
      <c r="M41" s="3"/>
      <c r="N41" s="3"/>
      <c r="O41" s="3"/>
      <c r="P41" s="3"/>
      <c r="Q41" s="3"/>
      <c r="R41" s="3"/>
      <c r="U41" s="3"/>
      <c r="V41" s="3"/>
      <c r="W41" s="3"/>
      <c r="X41" s="3"/>
      <c r="Y41" s="3"/>
      <c r="Z41" s="3"/>
    </row>
    <row r="42">
      <c r="A42" s="8">
        <v>42.0</v>
      </c>
      <c r="B42" s="14" t="s">
        <v>187</v>
      </c>
      <c r="D42" s="14" t="s">
        <v>187</v>
      </c>
      <c r="I42" s="32"/>
      <c r="L42" s="3"/>
      <c r="M42" s="3"/>
      <c r="N42" s="3"/>
      <c r="O42" s="3"/>
      <c r="P42" s="3"/>
      <c r="Q42" s="3"/>
      <c r="R42" s="3"/>
      <c r="U42" s="3"/>
      <c r="W42" s="3"/>
      <c r="X42" s="3"/>
      <c r="Y42" s="3"/>
      <c r="Z42" s="3"/>
    </row>
    <row r="43">
      <c r="A43" s="51" t="s">
        <v>181</v>
      </c>
      <c r="I43" s="32"/>
      <c r="K43" s="3"/>
      <c r="L43" s="3"/>
      <c r="M43" s="3"/>
      <c r="N43" s="3"/>
      <c r="O43" s="3"/>
      <c r="P43" s="3"/>
      <c r="Q43" s="3"/>
      <c r="R43" s="3"/>
      <c r="U43" s="3"/>
      <c r="W43" s="3"/>
      <c r="X43" s="3"/>
      <c r="Y43" s="3"/>
      <c r="Z43" s="3"/>
    </row>
    <row r="44">
      <c r="A44" s="51" t="s">
        <v>181</v>
      </c>
      <c r="I44" s="32"/>
      <c r="U44" s="3"/>
      <c r="W44" s="3"/>
      <c r="X44" s="3"/>
      <c r="Y44" s="3"/>
      <c r="Z44" s="3"/>
    </row>
    <row r="45">
      <c r="A45" s="51" t="s">
        <v>181</v>
      </c>
      <c r="I45" s="32"/>
      <c r="U45" s="3"/>
      <c r="W45" s="3"/>
      <c r="X45" s="3"/>
      <c r="Y45" s="3"/>
      <c r="Z45" s="3"/>
    </row>
    <row r="46">
      <c r="A46" s="51">
        <v>53.0</v>
      </c>
      <c r="I46" s="32"/>
      <c r="U46" s="3"/>
      <c r="W46" s="3"/>
      <c r="X46" s="3"/>
      <c r="Y46" s="3"/>
      <c r="Z46" s="3"/>
    </row>
    <row r="47">
      <c r="A47" s="51" t="s">
        <v>181</v>
      </c>
      <c r="I47" s="32"/>
      <c r="U47" s="3"/>
      <c r="W47" s="3"/>
      <c r="X47" s="3"/>
      <c r="Y47" s="3"/>
      <c r="Z47" s="3"/>
    </row>
    <row r="48">
      <c r="A48" s="51" t="s">
        <v>181</v>
      </c>
      <c r="I48" s="32"/>
      <c r="T48" s="3"/>
      <c r="U48" s="3"/>
      <c r="V48" s="3"/>
      <c r="W48" s="3"/>
      <c r="X48" s="3"/>
      <c r="Y48" s="3"/>
      <c r="Z48" s="3"/>
    </row>
    <row r="49">
      <c r="A49" s="51" t="s">
        <v>181</v>
      </c>
      <c r="I49" s="32"/>
      <c r="U49" s="3"/>
      <c r="W49" s="3"/>
      <c r="X49" s="3"/>
      <c r="Y49" s="3"/>
      <c r="Z49" s="3"/>
    </row>
    <row r="50">
      <c r="A50" s="51" t="s">
        <v>181</v>
      </c>
      <c r="I50" s="32"/>
      <c r="U50" s="3"/>
      <c r="W50" s="3"/>
      <c r="X50" s="3"/>
      <c r="Y50" s="3"/>
      <c r="Z50" s="3"/>
    </row>
    <row r="51">
      <c r="A51" s="51" t="s">
        <v>181</v>
      </c>
      <c r="I51" s="32"/>
      <c r="U51" s="3"/>
      <c r="W51" s="3"/>
      <c r="X51" s="3"/>
      <c r="Y51" s="3"/>
      <c r="Z51" s="3"/>
    </row>
    <row r="52">
      <c r="I52" s="32"/>
      <c r="U52" s="3"/>
      <c r="V52" s="3"/>
      <c r="W52" s="3"/>
      <c r="X52" s="3"/>
      <c r="Y52" s="3"/>
      <c r="Z52" s="3"/>
    </row>
    <row r="53">
      <c r="I53" s="32"/>
      <c r="U53" s="3"/>
      <c r="V53" s="3"/>
      <c r="W53" s="3"/>
      <c r="X53" s="3"/>
      <c r="Y53" s="3"/>
      <c r="Z53" s="3"/>
    </row>
    <row r="54">
      <c r="I54" s="32"/>
      <c r="U54" s="3"/>
      <c r="V54" s="3"/>
      <c r="W54" s="3"/>
      <c r="X54" s="3"/>
      <c r="Y54" s="3"/>
      <c r="Z54" s="3"/>
    </row>
    <row r="55">
      <c r="I55" s="32"/>
      <c r="U55" s="3"/>
      <c r="V55" s="3"/>
      <c r="W55" s="3"/>
      <c r="X55" s="3"/>
      <c r="Y55" s="3"/>
      <c r="Z55" s="3"/>
    </row>
    <row r="56">
      <c r="A56" s="51" t="s">
        <v>202</v>
      </c>
      <c r="B56" s="3">
        <f>COUNTA(B$36:B$55)/2</f>
        <v>1.5</v>
      </c>
      <c r="C56" s="3">
        <f>COUNTA(C$34:C$55)/2</f>
        <v>0</v>
      </c>
      <c r="D56" s="3">
        <f>COUNTA(D$36:D$55)/2</f>
        <v>1.5</v>
      </c>
      <c r="E56" s="3">
        <f t="shared" ref="E56:H56" si="1">COUNTA(E$34:E$55)/2</f>
        <v>0</v>
      </c>
      <c r="F56" s="3">
        <f t="shared" si="1"/>
        <v>0</v>
      </c>
      <c r="G56" s="3">
        <f t="shared" si="1"/>
        <v>0</v>
      </c>
      <c r="H56" s="3">
        <f t="shared" si="1"/>
        <v>0</v>
      </c>
      <c r="I56" s="32"/>
      <c r="U56" s="3"/>
      <c r="V56" s="3"/>
      <c r="W56" s="3"/>
      <c r="X56" s="3"/>
      <c r="Y56" s="3"/>
      <c r="Z56" s="3"/>
    </row>
    <row r="57">
      <c r="A57" s="3"/>
      <c r="B57" s="57"/>
      <c r="C57" s="50"/>
      <c r="D57" s="50"/>
      <c r="E57" s="50"/>
      <c r="F57" s="50"/>
      <c r="G57" s="50"/>
      <c r="H57" s="50"/>
      <c r="I57" s="32"/>
      <c r="T57" s="3"/>
      <c r="U57" s="3"/>
      <c r="V57" s="3"/>
      <c r="W57" s="3"/>
      <c r="X57" s="3"/>
      <c r="Y57" s="3"/>
      <c r="Z57" s="3"/>
    </row>
    <row r="58">
      <c r="A58" s="3"/>
      <c r="B58" s="7" t="s">
        <v>209</v>
      </c>
      <c r="D58" s="3"/>
      <c r="E58" s="3"/>
      <c r="F58" s="3"/>
      <c r="G58" s="3"/>
      <c r="H58" s="3"/>
      <c r="I58" s="32"/>
      <c r="T58" s="3"/>
      <c r="U58" s="3"/>
      <c r="V58" s="3"/>
      <c r="W58" s="3"/>
      <c r="X58" s="3"/>
      <c r="Y58" s="3"/>
      <c r="Z58" s="3"/>
    </row>
    <row r="59">
      <c r="A59" s="8">
        <v>11.0</v>
      </c>
      <c r="G59" s="40" t="s">
        <v>210</v>
      </c>
      <c r="H59" s="58" t="s">
        <v>72</v>
      </c>
      <c r="T59" s="3"/>
      <c r="U59" s="3"/>
      <c r="V59" s="3"/>
      <c r="W59" s="3"/>
      <c r="X59" s="3"/>
      <c r="Y59" s="3"/>
      <c r="Z59" s="3"/>
    </row>
    <row r="60">
      <c r="A60" s="51" t="s">
        <v>181</v>
      </c>
      <c r="G60" s="40" t="s">
        <v>210</v>
      </c>
      <c r="H60" s="58" t="s">
        <v>72</v>
      </c>
      <c r="T60" s="3"/>
      <c r="U60" s="3"/>
      <c r="V60" s="3"/>
      <c r="W60" s="3"/>
      <c r="X60" s="3"/>
      <c r="Y60" s="3"/>
      <c r="Z60" s="3"/>
    </row>
    <row r="61">
      <c r="A61" s="8">
        <v>21.0</v>
      </c>
      <c r="G61" s="19" t="s">
        <v>155</v>
      </c>
      <c r="T61" s="3"/>
      <c r="U61" s="3"/>
      <c r="V61" s="3"/>
      <c r="W61" s="3"/>
      <c r="X61" s="3"/>
      <c r="Y61" s="3"/>
      <c r="Z61" s="3"/>
    </row>
    <row r="62">
      <c r="A62" s="51" t="s">
        <v>181</v>
      </c>
      <c r="G62" s="19" t="s">
        <v>155</v>
      </c>
      <c r="T62" s="3"/>
      <c r="U62" s="3"/>
      <c r="V62" s="3"/>
      <c r="W62" s="3"/>
      <c r="X62" s="3"/>
      <c r="Y62" s="3"/>
      <c r="Z62" s="3"/>
    </row>
    <row r="63">
      <c r="A63" s="51">
        <v>31.0</v>
      </c>
      <c r="G63" s="28" t="s">
        <v>214</v>
      </c>
      <c r="H63" s="28" t="s">
        <v>215</v>
      </c>
      <c r="T63" s="3"/>
      <c r="U63" s="3"/>
      <c r="V63" s="3"/>
      <c r="W63" s="3"/>
      <c r="X63" s="3"/>
      <c r="Y63" s="3"/>
      <c r="Z63" s="3"/>
    </row>
    <row r="64">
      <c r="A64" s="51" t="s">
        <v>181</v>
      </c>
      <c r="G64" s="28" t="s">
        <v>214</v>
      </c>
      <c r="H64" s="28" t="s">
        <v>215</v>
      </c>
      <c r="T64" s="3"/>
      <c r="U64" s="3"/>
      <c r="V64" s="3"/>
      <c r="W64" s="3"/>
      <c r="X64" s="3"/>
      <c r="Y64" s="3"/>
      <c r="Z64" s="3"/>
    </row>
    <row r="65">
      <c r="A65" s="8">
        <v>45.0</v>
      </c>
      <c r="G65" s="24" t="s">
        <v>216</v>
      </c>
      <c r="H65" s="19" t="s">
        <v>218</v>
      </c>
      <c r="T65" s="3"/>
      <c r="U65" s="3"/>
      <c r="V65" s="3"/>
      <c r="W65" s="3"/>
      <c r="X65" s="3"/>
      <c r="Y65" s="3"/>
      <c r="Z65" s="3"/>
    </row>
    <row r="66">
      <c r="A66" s="51" t="s">
        <v>181</v>
      </c>
      <c r="G66" s="24" t="s">
        <v>216</v>
      </c>
      <c r="H66" s="19" t="s">
        <v>218</v>
      </c>
      <c r="T66" s="3"/>
      <c r="U66" s="3"/>
      <c r="V66" s="3"/>
      <c r="W66" s="3"/>
      <c r="X66" s="3"/>
      <c r="Y66" s="3"/>
      <c r="Z66" s="3"/>
    </row>
    <row r="67">
      <c r="A67" s="51" t="s">
        <v>181</v>
      </c>
      <c r="G67" s="24" t="s">
        <v>219</v>
      </c>
      <c r="H67" s="19" t="s">
        <v>218</v>
      </c>
      <c r="T67" s="3"/>
      <c r="U67" s="3"/>
      <c r="V67" s="3"/>
      <c r="W67" s="3"/>
      <c r="X67" s="3"/>
      <c r="Y67" s="3"/>
      <c r="Z67" s="3"/>
    </row>
    <row r="68">
      <c r="A68" s="51" t="s">
        <v>181</v>
      </c>
      <c r="F68" s="28" t="s">
        <v>153</v>
      </c>
      <c r="G68" s="24" t="s">
        <v>219</v>
      </c>
      <c r="H68" s="19" t="s">
        <v>218</v>
      </c>
      <c r="T68" s="3"/>
      <c r="U68" s="3"/>
      <c r="V68" s="3"/>
      <c r="W68" s="3"/>
      <c r="X68" s="3"/>
      <c r="Y68" s="3"/>
      <c r="Z68" s="3"/>
    </row>
    <row r="69">
      <c r="A69" s="51" t="s">
        <v>181</v>
      </c>
      <c r="F69" s="28" t="s">
        <v>220</v>
      </c>
      <c r="H69" s="60" t="s">
        <v>221</v>
      </c>
      <c r="T69" s="3"/>
      <c r="U69" s="3"/>
      <c r="V69" s="3"/>
      <c r="W69" s="3"/>
      <c r="X69" s="3"/>
      <c r="Y69" s="3"/>
      <c r="Z69" s="3"/>
    </row>
    <row r="70">
      <c r="A70" s="51" t="s">
        <v>181</v>
      </c>
      <c r="F70" s="28" t="s">
        <v>220</v>
      </c>
      <c r="H70" s="60" t="s">
        <v>221</v>
      </c>
      <c r="T70" s="3"/>
      <c r="U70" s="3"/>
      <c r="V70" s="3"/>
      <c r="W70" s="3"/>
      <c r="X70" s="3"/>
      <c r="Y70" s="3"/>
      <c r="Z70" s="3"/>
    </row>
    <row r="71">
      <c r="A71" s="51" t="s">
        <v>181</v>
      </c>
      <c r="F71" s="61" t="s">
        <v>223</v>
      </c>
      <c r="H71" s="60" t="s">
        <v>221</v>
      </c>
      <c r="T71" s="3"/>
      <c r="U71" s="3"/>
      <c r="V71" s="3"/>
      <c r="W71" s="3"/>
      <c r="X71" s="3"/>
      <c r="Y71" s="3"/>
      <c r="Z71" s="3"/>
    </row>
    <row r="72">
      <c r="A72" s="51" t="s">
        <v>181</v>
      </c>
      <c r="F72" s="13" t="s">
        <v>95</v>
      </c>
      <c r="H72" s="60" t="s">
        <v>221</v>
      </c>
      <c r="T72" s="3"/>
      <c r="U72" s="3"/>
      <c r="V72" s="3"/>
      <c r="W72" s="3"/>
      <c r="X72" s="3"/>
      <c r="Y72" s="3"/>
      <c r="Z72" s="3"/>
    </row>
    <row r="73">
      <c r="A73" s="51" t="s">
        <v>181</v>
      </c>
      <c r="H73" s="15" t="s">
        <v>132</v>
      </c>
      <c r="T73" s="3"/>
      <c r="U73" s="3"/>
      <c r="V73" s="3"/>
      <c r="W73" s="3"/>
      <c r="X73" s="3"/>
      <c r="Y73" s="3"/>
      <c r="Z73" s="3"/>
    </row>
    <row r="74">
      <c r="A74" s="51" t="s">
        <v>181</v>
      </c>
      <c r="H74" s="15" t="s">
        <v>132</v>
      </c>
      <c r="T74" s="3"/>
      <c r="U74" s="3"/>
      <c r="V74" s="3"/>
      <c r="W74" s="3"/>
      <c r="X74" s="3"/>
      <c r="Y74" s="3"/>
      <c r="Z74" s="3"/>
    </row>
    <row r="75">
      <c r="T75" s="3"/>
      <c r="U75" s="3"/>
      <c r="V75" s="3"/>
      <c r="W75" s="3"/>
      <c r="X75" s="3"/>
      <c r="Y75" s="3"/>
      <c r="Z75" s="3"/>
    </row>
    <row r="76">
      <c r="T76" s="3"/>
      <c r="U76" s="3"/>
      <c r="V76" s="3"/>
      <c r="W76" s="3"/>
      <c r="X76" s="3"/>
      <c r="Y76" s="3"/>
      <c r="Z76" s="3"/>
    </row>
    <row r="77">
      <c r="H77" s="62" t="s">
        <v>94</v>
      </c>
      <c r="T77" s="3"/>
      <c r="U77" s="3"/>
      <c r="V77" s="3"/>
      <c r="W77" s="3"/>
      <c r="X77" s="3"/>
      <c r="Y77" s="3"/>
      <c r="Z77" s="3"/>
    </row>
    <row r="78">
      <c r="H78" s="62" t="s">
        <v>94</v>
      </c>
      <c r="T78" s="3"/>
      <c r="U78" s="3"/>
      <c r="V78" s="3"/>
      <c r="W78" s="3"/>
      <c r="X78" s="3"/>
      <c r="Y78" s="3"/>
      <c r="Z78" s="3"/>
    </row>
    <row r="79">
      <c r="A79" s="51" t="s">
        <v>202</v>
      </c>
      <c r="B79" s="3">
        <f>COUNTA(C$24:C$76)/2</f>
        <v>5.5</v>
      </c>
      <c r="C79" s="3">
        <f>COUNTA(B$34:B$76)/2</f>
        <v>3</v>
      </c>
      <c r="D79" s="3">
        <f>COUNTA(E$24:E$74)/2</f>
        <v>5.5</v>
      </c>
      <c r="E79" s="3">
        <f>COUNTA(D$17:D$74)/2</f>
        <v>10.5</v>
      </c>
      <c r="F79" s="3">
        <f>COUNTA(E$24:E$74)/2</f>
        <v>5.5</v>
      </c>
      <c r="G79" s="3">
        <f>COUNTA(F$29:F$78)/2</f>
        <v>5.5</v>
      </c>
      <c r="H79" s="3">
        <f>COUNTA(G$59:G$78)/2</f>
        <v>5</v>
      </c>
      <c r="T79" s="3"/>
      <c r="U79" s="3"/>
      <c r="V79" s="3"/>
      <c r="W79" s="3"/>
      <c r="X79" s="3"/>
      <c r="Y79" s="3"/>
      <c r="Z79" s="3"/>
    </row>
    <row r="80">
      <c r="A80" s="3"/>
      <c r="B80" s="57"/>
      <c r="C80" s="50"/>
      <c r="D80" s="50"/>
      <c r="E80" s="50"/>
      <c r="F80" s="50"/>
      <c r="G80" s="50"/>
      <c r="H80" s="50"/>
      <c r="T80" s="3"/>
      <c r="U80" s="3"/>
      <c r="V80" s="3"/>
      <c r="W80" s="3"/>
      <c r="X80" s="3"/>
      <c r="Y80" s="3"/>
      <c r="Z80" s="3"/>
    </row>
    <row r="81">
      <c r="B81" s="26"/>
      <c r="C81" s="26"/>
      <c r="T81" s="3"/>
      <c r="U81" s="3"/>
      <c r="V81" s="3"/>
      <c r="W81" s="3"/>
      <c r="X81" s="3"/>
      <c r="Y81" s="3"/>
      <c r="Z81" s="3"/>
    </row>
    <row r="82">
      <c r="A82" s="26"/>
      <c r="B82" s="7" t="s">
        <v>239</v>
      </c>
      <c r="I82" s="3"/>
      <c r="J82" s="3"/>
      <c r="K82" s="3"/>
      <c r="L82" s="3"/>
      <c r="M82" s="3"/>
      <c r="N82" s="3"/>
      <c r="O82" s="3"/>
      <c r="P82" s="3"/>
      <c r="T82" s="3"/>
      <c r="U82" s="3"/>
      <c r="V82" s="3"/>
      <c r="W82" s="3"/>
      <c r="X82" s="3"/>
      <c r="Y82" s="3"/>
      <c r="Z82" s="3"/>
    </row>
    <row r="83">
      <c r="A83" s="39"/>
      <c r="B83" s="8" t="s">
        <v>110</v>
      </c>
      <c r="C83" s="8" t="s">
        <v>87</v>
      </c>
      <c r="D83" s="8" t="s">
        <v>241</v>
      </c>
      <c r="E83" s="8" t="s">
        <v>75</v>
      </c>
      <c r="F83" s="8" t="s">
        <v>242</v>
      </c>
      <c r="G83" s="12" t="s">
        <v>243</v>
      </c>
      <c r="H83" s="12" t="s">
        <v>207</v>
      </c>
      <c r="I83" s="12" t="s">
        <v>244</v>
      </c>
      <c r="J83" s="12" t="s">
        <v>245</v>
      </c>
      <c r="K83" s="12" t="s">
        <v>246</v>
      </c>
      <c r="L83" s="12" t="s">
        <v>72</v>
      </c>
      <c r="M83" s="8" t="s">
        <v>247</v>
      </c>
      <c r="O83" s="8" t="s">
        <v>248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3"/>
      <c r="B84" s="49" t="s">
        <v>251</v>
      </c>
      <c r="C84" s="28" t="s">
        <v>252</v>
      </c>
      <c r="D84" s="24" t="s">
        <v>253</v>
      </c>
      <c r="E84" s="24" t="s">
        <v>112</v>
      </c>
      <c r="G84" s="24" t="s">
        <v>117</v>
      </c>
      <c r="H84" s="53" t="s">
        <v>254</v>
      </c>
      <c r="I84" s="27" t="s">
        <v>255</v>
      </c>
      <c r="J84" s="27" t="s">
        <v>257</v>
      </c>
      <c r="K84" s="27" t="s">
        <v>258</v>
      </c>
      <c r="L84" s="64" t="s">
        <v>72</v>
      </c>
      <c r="M84" s="44" t="s">
        <v>272</v>
      </c>
      <c r="O84" s="14" t="s">
        <v>274</v>
      </c>
      <c r="P84" s="27" t="s">
        <v>273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9"/>
      <c r="B85" s="49" t="s">
        <v>251</v>
      </c>
      <c r="C85" s="28" t="s">
        <v>276</v>
      </c>
      <c r="D85" s="24" t="s">
        <v>253</v>
      </c>
      <c r="E85" s="24" t="s">
        <v>112</v>
      </c>
      <c r="G85" s="24" t="s">
        <v>277</v>
      </c>
      <c r="H85" s="53" t="s">
        <v>278</v>
      </c>
      <c r="I85" s="27" t="s">
        <v>255</v>
      </c>
      <c r="J85" s="27" t="s">
        <v>257</v>
      </c>
      <c r="K85" s="27" t="s">
        <v>258</v>
      </c>
      <c r="L85" s="64" t="s">
        <v>72</v>
      </c>
      <c r="M85" s="44" t="s">
        <v>272</v>
      </c>
      <c r="O85" s="14" t="s">
        <v>274</v>
      </c>
      <c r="P85" s="27" t="s">
        <v>273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3"/>
      <c r="B86" s="49" t="s">
        <v>251</v>
      </c>
      <c r="C86" s="28" t="s">
        <v>289</v>
      </c>
      <c r="D86" s="24" t="s">
        <v>292</v>
      </c>
      <c r="E86" s="24" t="s">
        <v>112</v>
      </c>
      <c r="G86" s="24" t="s">
        <v>277</v>
      </c>
      <c r="H86" s="53" t="s">
        <v>294</v>
      </c>
      <c r="I86" s="27" t="s">
        <v>255</v>
      </c>
      <c r="J86" s="27" t="s">
        <v>257</v>
      </c>
      <c r="K86" s="27" t="s">
        <v>258</v>
      </c>
      <c r="L86" s="64" t="s">
        <v>72</v>
      </c>
      <c r="M86" s="65" t="s">
        <v>295</v>
      </c>
      <c r="O86" s="14" t="s">
        <v>274</v>
      </c>
      <c r="P86" s="19" t="s">
        <v>273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9"/>
      <c r="B87" s="49" t="s">
        <v>251</v>
      </c>
      <c r="C87" s="28" t="s">
        <v>300</v>
      </c>
      <c r="D87" s="24" t="s">
        <v>292</v>
      </c>
      <c r="E87" s="24" t="s">
        <v>112</v>
      </c>
      <c r="G87" s="24" t="s">
        <v>306</v>
      </c>
      <c r="H87" s="53" t="s">
        <v>294</v>
      </c>
      <c r="I87" s="27" t="s">
        <v>255</v>
      </c>
      <c r="J87" s="27" t="s">
        <v>257</v>
      </c>
      <c r="K87" s="27" t="s">
        <v>311</v>
      </c>
      <c r="L87" s="64" t="s">
        <v>72</v>
      </c>
      <c r="M87" s="65" t="s">
        <v>295</v>
      </c>
      <c r="O87" s="14" t="s">
        <v>274</v>
      </c>
      <c r="P87" s="19" t="s">
        <v>273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3"/>
      <c r="B88" s="49" t="s">
        <v>251</v>
      </c>
      <c r="C88" s="28" t="s">
        <v>312</v>
      </c>
      <c r="D88" s="24" t="s">
        <v>313</v>
      </c>
      <c r="E88" s="24" t="s">
        <v>112</v>
      </c>
      <c r="G88" s="24" t="s">
        <v>306</v>
      </c>
      <c r="H88" s="66" t="s">
        <v>254</v>
      </c>
      <c r="I88" s="27" t="s">
        <v>255</v>
      </c>
      <c r="J88" s="27" t="s">
        <v>257</v>
      </c>
      <c r="K88" s="27" t="s">
        <v>311</v>
      </c>
      <c r="L88" s="64" t="s">
        <v>72</v>
      </c>
      <c r="M88" s="67" t="s">
        <v>317</v>
      </c>
      <c r="O88" s="14" t="s">
        <v>319</v>
      </c>
      <c r="P88" s="19" t="s">
        <v>273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9"/>
      <c r="B89" s="49" t="s">
        <v>251</v>
      </c>
      <c r="C89" s="28" t="s">
        <v>320</v>
      </c>
      <c r="D89" s="24" t="s">
        <v>313</v>
      </c>
      <c r="E89" s="24" t="s">
        <v>112</v>
      </c>
      <c r="G89" s="38" t="s">
        <v>113</v>
      </c>
      <c r="H89" s="53" t="s">
        <v>321</v>
      </c>
      <c r="I89" s="27" t="s">
        <v>255</v>
      </c>
      <c r="J89" s="27" t="s">
        <v>257</v>
      </c>
      <c r="L89" s="64" t="s">
        <v>72</v>
      </c>
      <c r="M89" s="67" t="s">
        <v>317</v>
      </c>
      <c r="O89" s="14" t="s">
        <v>319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3"/>
      <c r="B90" s="49" t="s">
        <v>323</v>
      </c>
      <c r="C90" s="28" t="s">
        <v>324</v>
      </c>
      <c r="D90" s="24" t="s">
        <v>325</v>
      </c>
      <c r="E90" s="24" t="s">
        <v>129</v>
      </c>
      <c r="G90" s="38" t="s">
        <v>113</v>
      </c>
      <c r="I90" s="27" t="s">
        <v>255</v>
      </c>
      <c r="J90" s="27" t="s">
        <v>257</v>
      </c>
      <c r="L90" s="22" t="s">
        <v>72</v>
      </c>
      <c r="M90" s="27" t="s">
        <v>326</v>
      </c>
      <c r="O90" s="14" t="s">
        <v>327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9"/>
      <c r="B91" s="49" t="s">
        <v>323</v>
      </c>
      <c r="C91" s="28" t="s">
        <v>324</v>
      </c>
      <c r="D91" s="24" t="s">
        <v>325</v>
      </c>
      <c r="E91" s="24" t="s">
        <v>129</v>
      </c>
      <c r="I91" s="27" t="s">
        <v>328</v>
      </c>
      <c r="J91" s="27" t="s">
        <v>257</v>
      </c>
      <c r="L91" s="22" t="s">
        <v>72</v>
      </c>
      <c r="M91" s="27" t="s">
        <v>326</v>
      </c>
      <c r="O91" s="14" t="s">
        <v>327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3"/>
      <c r="B92" s="49" t="s">
        <v>323</v>
      </c>
      <c r="C92" s="28" t="s">
        <v>331</v>
      </c>
      <c r="D92" s="24" t="s">
        <v>332</v>
      </c>
      <c r="E92" s="24" t="s">
        <v>129</v>
      </c>
      <c r="I92" s="27" t="s">
        <v>328</v>
      </c>
      <c r="J92" s="27" t="s">
        <v>257</v>
      </c>
      <c r="L92" s="22" t="s">
        <v>72</v>
      </c>
      <c r="M92" s="27" t="s">
        <v>326</v>
      </c>
      <c r="O92" s="69" t="s">
        <v>327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9"/>
      <c r="B93" s="49" t="s">
        <v>333</v>
      </c>
      <c r="C93" s="28" t="s">
        <v>334</v>
      </c>
      <c r="D93" s="24" t="s">
        <v>332</v>
      </c>
      <c r="E93" s="24" t="s">
        <v>129</v>
      </c>
      <c r="I93" s="27" t="s">
        <v>335</v>
      </c>
      <c r="J93" s="27" t="s">
        <v>257</v>
      </c>
      <c r="L93" s="22" t="s">
        <v>72</v>
      </c>
      <c r="M93" s="27" t="s">
        <v>326</v>
      </c>
      <c r="O93" s="70" t="s">
        <v>327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3"/>
      <c r="B94" s="49" t="s">
        <v>333</v>
      </c>
      <c r="C94" s="28" t="s">
        <v>334</v>
      </c>
      <c r="D94" s="24" t="s">
        <v>337</v>
      </c>
      <c r="E94" s="24" t="s">
        <v>129</v>
      </c>
      <c r="I94" s="27" t="s">
        <v>338</v>
      </c>
      <c r="J94" s="27" t="s">
        <v>257</v>
      </c>
      <c r="M94" s="3"/>
      <c r="O94" s="70" t="s">
        <v>327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9"/>
      <c r="B95" s="49" t="s">
        <v>333</v>
      </c>
      <c r="C95" s="28" t="s">
        <v>339</v>
      </c>
      <c r="E95" s="24" t="s">
        <v>129</v>
      </c>
      <c r="I95" s="27" t="s">
        <v>340</v>
      </c>
      <c r="J95" s="27" t="s">
        <v>257</v>
      </c>
      <c r="M95" s="3"/>
      <c r="O95" s="70" t="s">
        <v>327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3"/>
      <c r="B96" s="49" t="s">
        <v>333</v>
      </c>
      <c r="C96" s="28" t="s">
        <v>342</v>
      </c>
      <c r="E96" s="24" t="s">
        <v>129</v>
      </c>
      <c r="I96" s="27" t="s">
        <v>343</v>
      </c>
      <c r="J96" s="27" t="s">
        <v>257</v>
      </c>
      <c r="M96" s="3"/>
      <c r="O96" s="72" t="s">
        <v>344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9"/>
      <c r="B97" s="49" t="s">
        <v>345</v>
      </c>
      <c r="C97" s="28" t="s">
        <v>346</v>
      </c>
      <c r="E97" s="24" t="s">
        <v>129</v>
      </c>
      <c r="I97" s="27" t="s">
        <v>255</v>
      </c>
      <c r="J97" s="27" t="s">
        <v>257</v>
      </c>
      <c r="M97" s="3"/>
      <c r="O97" s="72" t="s">
        <v>344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3"/>
      <c r="B98" s="49" t="s">
        <v>345</v>
      </c>
      <c r="C98" s="28" t="s">
        <v>346</v>
      </c>
      <c r="I98" s="27" t="s">
        <v>255</v>
      </c>
      <c r="J98" s="27" t="s">
        <v>257</v>
      </c>
      <c r="M98" s="3"/>
      <c r="O98" s="72" t="s">
        <v>344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6"/>
      <c r="B99" s="49" t="s">
        <v>351</v>
      </c>
      <c r="C99" s="28" t="s">
        <v>352</v>
      </c>
      <c r="I99" s="27" t="s">
        <v>353</v>
      </c>
      <c r="J99" s="27" t="s">
        <v>257</v>
      </c>
      <c r="M99" s="3"/>
      <c r="O99" s="72" t="s">
        <v>344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3"/>
      <c r="B100" s="16" t="s">
        <v>351</v>
      </c>
      <c r="C100" s="28" t="s">
        <v>354</v>
      </c>
      <c r="I100" s="27" t="s">
        <v>355</v>
      </c>
      <c r="J100" s="27" t="s">
        <v>257</v>
      </c>
      <c r="M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9"/>
      <c r="B101" s="16" t="s">
        <v>351</v>
      </c>
      <c r="C101" s="28" t="s">
        <v>357</v>
      </c>
      <c r="I101" s="27" t="s">
        <v>358</v>
      </c>
      <c r="J101" s="27" t="s">
        <v>257</v>
      </c>
      <c r="M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3"/>
      <c r="B102" s="16" t="s">
        <v>351</v>
      </c>
      <c r="I102" s="27" t="s">
        <v>358</v>
      </c>
      <c r="J102" s="27" t="s">
        <v>360</v>
      </c>
      <c r="M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9"/>
      <c r="B103" s="16" t="s">
        <v>351</v>
      </c>
      <c r="G103" s="3"/>
      <c r="J103" s="27" t="s">
        <v>360</v>
      </c>
      <c r="L103" s="3"/>
      <c r="M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3"/>
      <c r="B104" s="16" t="s">
        <v>351</v>
      </c>
      <c r="G104" s="3"/>
      <c r="I104" s="3"/>
      <c r="J104" s="27" t="s">
        <v>360</v>
      </c>
      <c r="L104" s="3"/>
      <c r="M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9"/>
      <c r="B105" s="16" t="s">
        <v>345</v>
      </c>
      <c r="G105" s="3"/>
      <c r="I105" s="3"/>
      <c r="J105" s="27" t="s">
        <v>360</v>
      </c>
      <c r="L105" s="3"/>
      <c r="M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3"/>
      <c r="B106" s="16" t="s">
        <v>345</v>
      </c>
      <c r="G106" s="3"/>
      <c r="H106" s="3"/>
      <c r="I106" s="3"/>
      <c r="J106" s="27" t="s">
        <v>360</v>
      </c>
      <c r="K106" s="3"/>
      <c r="L106" s="3"/>
      <c r="M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9"/>
      <c r="B107" s="16" t="s">
        <v>351</v>
      </c>
      <c r="G107" s="3"/>
      <c r="H107" s="3"/>
      <c r="I107" s="3"/>
      <c r="J107" s="27" t="s">
        <v>360</v>
      </c>
      <c r="K107" s="3"/>
      <c r="L107" s="3"/>
      <c r="M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6"/>
      <c r="B108" s="16" t="s">
        <v>351</v>
      </c>
      <c r="G108" s="3"/>
      <c r="H108" s="3"/>
      <c r="I108" s="3"/>
      <c r="J108" s="27" t="s">
        <v>360</v>
      </c>
      <c r="K108" s="3"/>
      <c r="L108" s="3"/>
      <c r="M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9"/>
      <c r="B109" s="16" t="s">
        <v>351</v>
      </c>
      <c r="G109" s="3"/>
      <c r="H109" s="3"/>
      <c r="I109" s="3"/>
      <c r="J109" s="27" t="s">
        <v>360</v>
      </c>
      <c r="K109" s="3"/>
      <c r="L109" s="3"/>
      <c r="M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6"/>
      <c r="B110" s="16" t="s">
        <v>351</v>
      </c>
      <c r="G110" s="3"/>
      <c r="H110" s="3"/>
      <c r="I110" s="3"/>
      <c r="J110" s="27" t="s">
        <v>362</v>
      </c>
      <c r="K110" s="3"/>
      <c r="L110" s="3"/>
      <c r="M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9"/>
      <c r="B111" s="16" t="s">
        <v>351</v>
      </c>
      <c r="G111" s="3"/>
      <c r="H111" s="3"/>
      <c r="I111" s="3"/>
      <c r="J111" s="27" t="s">
        <v>362</v>
      </c>
      <c r="K111" s="3"/>
      <c r="L111" s="3"/>
      <c r="M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9"/>
      <c r="B112" s="16" t="s">
        <v>351</v>
      </c>
      <c r="G112" s="3"/>
      <c r="H112" s="3"/>
      <c r="I112" s="3"/>
      <c r="J112" s="27" t="s">
        <v>362</v>
      </c>
      <c r="K112" s="3"/>
      <c r="L112" s="3"/>
      <c r="M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9"/>
      <c r="B113" s="74" t="s">
        <v>364</v>
      </c>
      <c r="G113" s="3"/>
      <c r="H113" s="3"/>
      <c r="I113" s="3"/>
      <c r="J113" s="27" t="s">
        <v>362</v>
      </c>
      <c r="K113" s="3"/>
      <c r="L113" s="3"/>
      <c r="M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9"/>
      <c r="B114" s="74" t="s">
        <v>364</v>
      </c>
      <c r="G114" s="3"/>
      <c r="H114" s="3"/>
      <c r="I114" s="3"/>
      <c r="J114" s="27" t="s">
        <v>362</v>
      </c>
      <c r="K114" s="3"/>
      <c r="L114" s="3"/>
      <c r="M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B115" s="74" t="s">
        <v>364</v>
      </c>
      <c r="G115" s="3"/>
      <c r="H115" s="3"/>
      <c r="I115" s="3"/>
      <c r="J115" s="27" t="s">
        <v>362</v>
      </c>
      <c r="K115" s="3"/>
      <c r="L115" s="3"/>
      <c r="M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B116" s="74" t="s">
        <v>364</v>
      </c>
      <c r="G116" s="3"/>
      <c r="H116" s="3"/>
      <c r="I116" s="3"/>
      <c r="K116" s="3"/>
      <c r="L116" s="3"/>
      <c r="M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4" t="s">
        <v>364</v>
      </c>
      <c r="G117" s="3"/>
      <c r="H117" s="3"/>
      <c r="I117" s="3"/>
      <c r="J117" s="3"/>
      <c r="K117" s="3"/>
      <c r="L117" s="3"/>
      <c r="M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4" t="s">
        <v>364</v>
      </c>
      <c r="G118" s="3"/>
      <c r="H118" s="3"/>
      <c r="I118" s="3"/>
      <c r="J118" s="3"/>
      <c r="K118" s="3"/>
      <c r="L118" s="3"/>
      <c r="M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6" t="s">
        <v>364</v>
      </c>
      <c r="G119" s="3"/>
      <c r="H119" s="3"/>
      <c r="I119" s="3"/>
      <c r="J119" s="3"/>
      <c r="K119" s="3"/>
      <c r="L119" s="3"/>
      <c r="M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4" t="s">
        <v>368</v>
      </c>
      <c r="G120" s="3"/>
      <c r="H120" s="3"/>
      <c r="I120" s="3"/>
      <c r="J120" s="3"/>
      <c r="K120" s="3"/>
      <c r="L120" s="3"/>
      <c r="M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6" t="s">
        <v>368</v>
      </c>
      <c r="E121" s="3"/>
      <c r="F121" s="3"/>
      <c r="G121" s="3"/>
      <c r="H121" s="3"/>
      <c r="I121" s="3"/>
      <c r="J121" s="3"/>
      <c r="K121" s="3"/>
      <c r="L121" s="3"/>
      <c r="M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6" t="s">
        <v>368</v>
      </c>
      <c r="E122" s="3"/>
      <c r="F122" s="3"/>
      <c r="G122" s="3"/>
      <c r="H122" s="3"/>
      <c r="I122" s="3"/>
      <c r="J122" s="3"/>
      <c r="K122" s="3"/>
      <c r="L122" s="3"/>
      <c r="M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6" t="s">
        <v>369</v>
      </c>
      <c r="E123" s="3"/>
      <c r="F123" s="3"/>
      <c r="G123" s="3"/>
      <c r="H123" s="3"/>
      <c r="I123" s="3"/>
      <c r="J123" s="3"/>
      <c r="K123" s="3"/>
      <c r="L123" s="3"/>
      <c r="M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6" t="s">
        <v>369</v>
      </c>
      <c r="E124" s="3"/>
      <c r="F124" s="3"/>
      <c r="G124" s="3"/>
      <c r="H124" s="3"/>
      <c r="I124" s="3"/>
      <c r="J124" s="3"/>
      <c r="K124" s="3"/>
      <c r="L124" s="3"/>
      <c r="M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6" t="s">
        <v>369</v>
      </c>
      <c r="E125" s="3"/>
      <c r="F125" s="3"/>
      <c r="G125" s="3"/>
      <c r="H125" s="3"/>
      <c r="I125" s="3"/>
      <c r="J125" s="3"/>
      <c r="K125" s="3"/>
      <c r="L125" s="3"/>
      <c r="M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6" t="s">
        <v>369</v>
      </c>
      <c r="E126" s="3"/>
      <c r="F126" s="3"/>
      <c r="G126" s="3"/>
      <c r="H126" s="3"/>
      <c r="I126" s="3"/>
      <c r="J126" s="3"/>
      <c r="K126" s="3"/>
      <c r="L126" s="3"/>
      <c r="M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6" t="s">
        <v>369</v>
      </c>
      <c r="E127" s="3"/>
      <c r="F127" s="3"/>
      <c r="G127" s="3"/>
      <c r="H127" s="3"/>
      <c r="I127" s="3"/>
      <c r="J127" s="3"/>
      <c r="K127" s="3"/>
      <c r="L127" s="3"/>
      <c r="M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6" t="s">
        <v>369</v>
      </c>
      <c r="C128" s="3"/>
      <c r="E128" s="3"/>
      <c r="F128" s="3"/>
      <c r="G128" s="3"/>
      <c r="H128" s="3"/>
      <c r="I128" s="3"/>
      <c r="J128" s="3"/>
      <c r="K128" s="3"/>
      <c r="L128" s="3"/>
      <c r="M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6" t="s">
        <v>369</v>
      </c>
      <c r="C129" s="3"/>
      <c r="E129" s="3"/>
      <c r="F129" s="3"/>
      <c r="G129" s="3"/>
      <c r="H129" s="3"/>
      <c r="I129" s="3"/>
      <c r="J129" s="3"/>
      <c r="K129" s="3"/>
      <c r="L129" s="3"/>
      <c r="M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6" t="s">
        <v>369</v>
      </c>
      <c r="C130" s="3"/>
      <c r="E130" s="3"/>
      <c r="F130" s="3"/>
      <c r="G130" s="3"/>
      <c r="H130" s="3"/>
      <c r="I130" s="3"/>
      <c r="J130" s="3"/>
      <c r="K130" s="3"/>
      <c r="L130" s="3"/>
      <c r="M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6" t="s">
        <v>369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5" t="s">
        <v>372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5" t="s">
        <v>372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5" t="s">
        <v>372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5" t="s">
        <v>372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5" t="s">
        <v>372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6" t="s">
        <v>372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6" t="s">
        <v>172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6" t="s">
        <v>172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49" t="s">
        <v>127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49" t="s">
        <v>127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D176" s="12" t="s">
        <v>401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ustomSheetViews>
    <customSheetView guid="{DC61D260-ED6C-4604-939D-D4828B27FDF2}" filter="1" showAutoFilter="1">
      <autoFilter ref="$A$35:$G$56"/>
    </customSheetView>
  </customSheetViews>
  <mergeCells count="3">
    <mergeCell ref="B35:C35"/>
    <mergeCell ref="B58:C58"/>
    <mergeCell ref="B82:C8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0"/>
    <col customWidth="1" min="2" max="2" width="6.57"/>
    <col customWidth="1" min="3" max="3" width="33.29"/>
    <col customWidth="1" min="4" max="4" width="23.71"/>
    <col customWidth="1" min="5" max="5" width="19.0"/>
    <col customWidth="1" min="6" max="6" width="28.86"/>
    <col customWidth="1" min="7" max="7" width="24.43"/>
    <col customWidth="1" min="8" max="8" width="25.0"/>
    <col customWidth="1" min="9" max="9" width="32.86"/>
    <col customWidth="1" min="10" max="10" width="20.86"/>
    <col customWidth="1" min="15" max="15" width="31.57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17</v>
      </c>
      <c r="B2" s="3">
        <f>(COUNTIF(Schedule!$B$82:$H$180,"*"&amp;IF(ISBLANK($C2),NULL,$C2)&amp;"*") + COUNTIF(Schedule!$B$59:$H$78,"*"&amp;IF(ISBLANK($C2),NULL,$C2)&amp;"*") + COUNTIF(Schedule!$O$2:$O$39,"*"&amp;IF(ISBLANK($C2),NULL,$C2)&amp;"*"))/2</f>
        <v>0</v>
      </c>
      <c r="C2" s="13" t="s">
        <v>40</v>
      </c>
      <c r="D2" s="13" t="s">
        <v>40</v>
      </c>
      <c r="E2" s="13" t="s">
        <v>43</v>
      </c>
      <c r="F2" s="13" t="s">
        <v>43</v>
      </c>
      <c r="G2" s="13" t="s">
        <v>44</v>
      </c>
      <c r="H2" s="13" t="s">
        <v>44</v>
      </c>
      <c r="I2" s="15" t="s">
        <v>45</v>
      </c>
      <c r="J2" s="15" t="s">
        <v>45</v>
      </c>
      <c r="K2" s="13" t="s">
        <v>47</v>
      </c>
      <c r="L2" s="13" t="s">
        <v>47</v>
      </c>
      <c r="M2" s="13" t="s">
        <v>48</v>
      </c>
      <c r="N2" s="13" t="s">
        <v>48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50</v>
      </c>
      <c r="B3" s="3">
        <f>(COUNTIF(Schedule!$B$82:$H$180,"*"&amp;IF(ISBLANK($C3),NULL,$C3)&amp;"*") + COUNTIF(Schedule!$B$59:$H$78,"*"&amp;IF(ISBLANK($C3),NULL,$C3)&amp;"*") + COUNTIF(Schedule!$O$2:$O$39,"*"&amp;IF(ISBLANK($C3),NULL,$C3)&amp;"*"))/2</f>
        <v>0</v>
      </c>
      <c r="C3" s="13" t="s">
        <v>53</v>
      </c>
      <c r="D3" s="15" t="s">
        <v>54</v>
      </c>
      <c r="E3" s="15" t="s">
        <v>54</v>
      </c>
      <c r="F3" s="15" t="s">
        <v>55</v>
      </c>
      <c r="G3" s="13" t="s">
        <v>56</v>
      </c>
      <c r="H3" s="15" t="s">
        <v>57</v>
      </c>
      <c r="I3" s="13" t="s">
        <v>59</v>
      </c>
      <c r="J3" s="13" t="s">
        <v>60</v>
      </c>
      <c r="K3" s="13" t="s">
        <v>60</v>
      </c>
    </row>
    <row r="4">
      <c r="A4" s="4" t="s">
        <v>61</v>
      </c>
      <c r="B4" s="3">
        <f>(COUNTIF(Schedule!$B$82:$H$180,"*"&amp;IF(ISBLANK($C4),NULL,$C4)&amp;"*") + COUNTIF(Schedule!$B$59:$H$78,"*"&amp;IF(ISBLANK($C4),NULL,$C4)&amp;"*") + COUNTIF(Schedule!$O$2:$O$39,"*"&amp;IF(ISBLANK($C4),NULL,$C4)&amp;"*"))/2</f>
        <v>0</v>
      </c>
      <c r="C4" s="13" t="s">
        <v>65</v>
      </c>
      <c r="D4" s="13" t="s">
        <v>65</v>
      </c>
      <c r="E4" s="13" t="s">
        <v>66</v>
      </c>
      <c r="F4" s="13" t="s">
        <v>66</v>
      </c>
      <c r="G4" s="13" t="s">
        <v>68</v>
      </c>
      <c r="H4" s="13" t="s">
        <v>68</v>
      </c>
      <c r="I4" s="13" t="s">
        <v>69</v>
      </c>
      <c r="J4" s="13" t="s">
        <v>70</v>
      </c>
      <c r="K4" s="13" t="s">
        <v>70</v>
      </c>
      <c r="L4" s="13" t="s">
        <v>71</v>
      </c>
      <c r="M4" s="13" t="s">
        <v>71</v>
      </c>
      <c r="N4" s="13" t="s">
        <v>69</v>
      </c>
    </row>
    <row r="5">
      <c r="A5" s="4" t="s">
        <v>73</v>
      </c>
      <c r="B5" s="3">
        <f>(COUNTIF(Schedule!$B$82:$H$180,"*"&amp;IF(ISBLANK($C5),NULL,$C5)&amp;"*") + COUNTIF(Schedule!$B$59:$H$78,"*"&amp;IF(ISBLANK($C5),NULL,$C5)&amp;"*") + COUNTIF(Schedule!$O$2:$O$39,"*"&amp;IF(ISBLANK($C5),NULL,$C5)&amp;"*"))/2</f>
        <v>0</v>
      </c>
      <c r="C5" s="13" t="s">
        <v>76</v>
      </c>
      <c r="D5" s="13" t="s">
        <v>77</v>
      </c>
      <c r="E5" s="13" t="s">
        <v>78</v>
      </c>
      <c r="F5" s="13" t="s">
        <v>79</v>
      </c>
      <c r="G5" s="13" t="s">
        <v>80</v>
      </c>
      <c r="H5" s="13" t="s">
        <v>81</v>
      </c>
      <c r="M5" s="13" t="s">
        <v>82</v>
      </c>
      <c r="N5" s="13" t="s">
        <v>84</v>
      </c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86</v>
      </c>
      <c r="B6" s="3">
        <f>(COUNTIF(Schedule!$B$82:$H$180,"*"&amp;IF(ISBLANK($C6),NULL,$C6)&amp;"*") + COUNTIF(Schedule!$B$59:$H$78,"*"&amp;IF(ISBLANK($C6),NULL,$C6)&amp;"*") + COUNTIF(Schedule!$O$2:$O$39,"*"&amp;IF(ISBLANK($C6),NULL,$C6)&amp;"*"))/2</f>
        <v>0</v>
      </c>
      <c r="C6" s="13" t="s">
        <v>89</v>
      </c>
      <c r="D6" s="13" t="s">
        <v>90</v>
      </c>
      <c r="J6" s="3"/>
      <c r="K6" s="3"/>
      <c r="L6" s="3"/>
      <c r="M6" s="3"/>
      <c r="N6" s="3"/>
      <c r="O6" s="3"/>
      <c r="P6" s="3"/>
      <c r="Q6" s="3"/>
    </row>
    <row r="7">
      <c r="A7" s="4" t="s">
        <v>92</v>
      </c>
      <c r="B7" s="3">
        <f>(COUNTIF(Schedule!$B$82:$H$180,"*"&amp;IF(ISBLANK($C7),NULL,$C7)&amp;"*") + COUNTIF(Schedule!$B$59:$H$78,"*"&amp;IF(ISBLANK($C7),NULL,$C7)&amp;"*") + COUNTIF(Schedule!$O$2:$O$39,"*"&amp;IF(ISBLANK($C7),NULL,$C7)&amp;"*"))/2</f>
        <v>0.5</v>
      </c>
      <c r="C7" s="13" t="s">
        <v>95</v>
      </c>
    </row>
    <row r="8">
      <c r="A8" s="4" t="s">
        <v>96</v>
      </c>
      <c r="B8" s="3">
        <f>(COUNTIF(Schedule!$B$82:$H$180,"*"&amp;IF(ISBLANK($C8),NULL,$C8)&amp;"*") + COUNTIF(Schedule!$B$59:$H$78,"*"&amp;IF(ISBLANK($C8),NULL,$C8)&amp;"*") + COUNTIF(Schedule!$O$2:$O$39,"*"&amp;IF(ISBLANK($C8),NULL,$C8)&amp;"*"))/2</f>
        <v>0</v>
      </c>
      <c r="C8" s="13" t="s">
        <v>102</v>
      </c>
    </row>
    <row r="9">
      <c r="A9" s="4" t="s">
        <v>103</v>
      </c>
      <c r="B9" s="3">
        <f>(COUNTIF(Schedule!$B$82:$H$180,"*"&amp;IF(ISBLANK($C9),NULL,$C9)&amp;"*") + COUNTIF(Schedule!$B$59:$H$78,"*"&amp;IF(ISBLANK($C9),NULL,$C9)&amp;"*") + COUNTIF(Schedule!$O$2:$O$39,"*"&amp;IF(ISBLANK($C9),NULL,$C9)&amp;"*"))/2</f>
        <v>1</v>
      </c>
      <c r="C9" s="13" t="s">
        <v>106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" t="s">
        <v>108</v>
      </c>
      <c r="B10" s="3">
        <f>(COUNTIF(Schedule!$B$82:$H$180,"*"&amp;IF(ISBLANK($C10),NULL,$C10)&amp;"*") + COUNTIF(Schedule!$B$59:$H$78,"*"&amp;IF(ISBLANK($C10),NULL,$C10)&amp;"*") + COUNTIF(Schedule!$O$2:$O$39,"*"&amp;IF(ISBLANK($C10),NULL,$C10)&amp;"*"))/2</f>
        <v>0</v>
      </c>
      <c r="C10" s="13" t="s">
        <v>109</v>
      </c>
      <c r="D10" s="13" t="s">
        <v>109</v>
      </c>
      <c r="E10" s="13" t="s">
        <v>114</v>
      </c>
      <c r="F10" s="13" t="s">
        <v>115</v>
      </c>
      <c r="G10" s="13" t="s">
        <v>116</v>
      </c>
      <c r="H10" s="13" t="s">
        <v>118</v>
      </c>
      <c r="I10" s="13" t="s">
        <v>120</v>
      </c>
      <c r="J10" s="13" t="s">
        <v>122</v>
      </c>
      <c r="K10" s="13" t="s">
        <v>122</v>
      </c>
      <c r="L10" s="13" t="s">
        <v>123</v>
      </c>
      <c r="M10" s="13" t="s">
        <v>123</v>
      </c>
      <c r="N10" s="3"/>
      <c r="O10" s="13" t="s">
        <v>124</v>
      </c>
      <c r="P10" s="3"/>
      <c r="Q10" s="3"/>
    </row>
    <row r="11">
      <c r="A11" s="4" t="s">
        <v>125</v>
      </c>
      <c r="B11" s="3">
        <f>(COUNTIF(Schedule!$B$82:$H$180,"*"&amp;IF(ISBLANK($C11),NULL,$C11)&amp;"*") + COUNTIF(Schedule!$B$59:$H$78,"*"&amp;IF(ISBLANK($C11),NULL,$C11)&amp;"*") + COUNTIF(Schedule!$O$2:$O$39,"*"&amp;IF(ISBLANK($C11),NULL,$C11)&amp;"*"))/2</f>
        <v>0</v>
      </c>
      <c r="C11" s="13" t="s">
        <v>130</v>
      </c>
      <c r="D11" s="15" t="s">
        <v>131</v>
      </c>
      <c r="E11" s="15" t="s">
        <v>132</v>
      </c>
      <c r="F11" s="13" t="s">
        <v>133</v>
      </c>
      <c r="G11" s="13" t="s">
        <v>134</v>
      </c>
      <c r="H11" s="13" t="s">
        <v>136</v>
      </c>
      <c r="I11" s="13" t="s">
        <v>137</v>
      </c>
      <c r="Z11" s="3"/>
    </row>
    <row r="12">
      <c r="A12" s="4" t="s">
        <v>138</v>
      </c>
      <c r="B12" s="3">
        <f>(COUNTIF(Schedule!$B$82:$H$180,"*"&amp;IF(ISBLANK($C12),NULL,$C12)&amp;"*") + COUNTIF(Schedule!$B$59:$H$78,"*"&amp;IF(ISBLANK($C12),NULL,$C12)&amp;"*") + COUNTIF(Schedule!$O$2:$O$39,"*"&amp;IF(ISBLANK($C12),NULL,$C12)&amp;"*"))/2</f>
        <v>0</v>
      </c>
      <c r="C12" s="13" t="s">
        <v>145</v>
      </c>
      <c r="D12" s="13" t="s">
        <v>78</v>
      </c>
      <c r="E12" s="13" t="s">
        <v>146</v>
      </c>
      <c r="F12" s="13" t="s">
        <v>147</v>
      </c>
      <c r="G12" s="13" t="s">
        <v>146</v>
      </c>
    </row>
    <row r="13">
      <c r="A13" s="3"/>
      <c r="B13" s="3">
        <f>SUM(B2:B12)</f>
        <v>1.5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Z13" s="3"/>
    </row>
    <row r="14">
      <c r="A14" s="2" t="s">
        <v>148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  <c r="K14" s="2" t="s">
        <v>13</v>
      </c>
      <c r="L14" s="2" t="s">
        <v>14</v>
      </c>
      <c r="M14" s="2" t="s">
        <v>15</v>
      </c>
      <c r="N14" s="2" t="s">
        <v>16</v>
      </c>
      <c r="O14" s="2" t="s">
        <v>5</v>
      </c>
      <c r="P14" s="3"/>
      <c r="Q14" s="3"/>
      <c r="R14" s="3"/>
    </row>
    <row r="15">
      <c r="A15" s="4" t="s">
        <v>150</v>
      </c>
      <c r="B15" s="3">
        <f>(COUNTIF(Schedule!$B$82:$H$180,"*"&amp;IF(ISBLANK($C15),NULL,$C15)&amp;"*") + COUNTIF(Schedule!$B$59:$H$78,"*"&amp;IF(ISBLANK($C15),NULL,$C15)&amp;"*") + COUNTIF(Schedule!$O$2:$O$39,"*"&amp;IF(ISBLANK($C15),NULL,$C15)&amp;"*"))/2</f>
        <v>0</v>
      </c>
      <c r="C15" s="46" t="s">
        <v>157</v>
      </c>
      <c r="D15" s="46" t="s">
        <v>159</v>
      </c>
      <c r="E15" s="47" t="s">
        <v>160</v>
      </c>
      <c r="F15" s="46" t="s">
        <v>162</v>
      </c>
      <c r="G15" s="47" t="s">
        <v>163</v>
      </c>
      <c r="H15" s="47" t="s">
        <v>163</v>
      </c>
      <c r="I15" s="47" t="s">
        <v>164</v>
      </c>
      <c r="J15" s="47" t="s">
        <v>165</v>
      </c>
      <c r="K15" s="46" t="s">
        <v>166</v>
      </c>
      <c r="Q15" s="3"/>
      <c r="R15" s="3"/>
      <c r="Z15" s="3"/>
    </row>
    <row r="16">
      <c r="A16" s="4" t="s">
        <v>167</v>
      </c>
      <c r="B16" s="3">
        <f>(COUNTIF(Schedule!$B$82:$H$180,"*"&amp;IF(ISBLANK($C16),NULL,$C16)&amp;"*") + COUNTIF(Schedule!$B$59:$H$78,"*"&amp;IF(ISBLANK($C16),NULL,$C16)&amp;"*") + COUNTIF(Schedule!$O$2:$O$39,"*"&amp;IF(ISBLANK($C16),NULL,$C16)&amp;"*"))/2</f>
        <v>0</v>
      </c>
      <c r="C16" s="47" t="s">
        <v>173</v>
      </c>
      <c r="D16" s="47" t="s">
        <v>173</v>
      </c>
      <c r="E16" s="47" t="s">
        <v>174</v>
      </c>
      <c r="F16" s="46" t="s">
        <v>175</v>
      </c>
      <c r="G16" s="46" t="s">
        <v>176</v>
      </c>
      <c r="H16" s="46" t="s">
        <v>176</v>
      </c>
      <c r="I16" s="46" t="s">
        <v>177</v>
      </c>
      <c r="J16" s="46" t="s">
        <v>178</v>
      </c>
      <c r="Q16" s="3"/>
      <c r="R16" s="3"/>
    </row>
    <row r="17">
      <c r="A17" s="4" t="s">
        <v>179</v>
      </c>
      <c r="B17" s="3">
        <f>(COUNTIF(Schedule!$B$82:$H$180,"*"&amp;IF(ISBLANK($C17),NULL,$C17)&amp;"*") + COUNTIF(Schedule!$B$59:$H$78,"*"&amp;IF(ISBLANK($C17),NULL,$C17)&amp;"*") + COUNTIF(Schedule!$O$2:$O$39,"*"&amp;IF(ISBLANK($C17),NULL,$C17)&amp;"*"))/2</f>
        <v>0</v>
      </c>
      <c r="C17" s="46" t="s">
        <v>183</v>
      </c>
      <c r="D17" s="46" t="s">
        <v>184</v>
      </c>
      <c r="E17" s="47" t="s">
        <v>185</v>
      </c>
      <c r="F17" s="47" t="s">
        <v>186</v>
      </c>
      <c r="G17" s="46" t="s">
        <v>188</v>
      </c>
      <c r="H17" s="46" t="s">
        <v>189</v>
      </c>
      <c r="I17" s="46" t="s">
        <v>188</v>
      </c>
      <c r="J17" s="46" t="s">
        <v>189</v>
      </c>
      <c r="K17" s="46" t="s">
        <v>188</v>
      </c>
      <c r="L17" s="46" t="s">
        <v>190</v>
      </c>
      <c r="M17" s="47" t="s">
        <v>191</v>
      </c>
      <c r="Q17" s="3"/>
      <c r="R17" s="3"/>
    </row>
    <row r="18">
      <c r="A18" s="4" t="s">
        <v>193</v>
      </c>
      <c r="B18" s="3">
        <f>(COUNTIF(Schedule!$B$82:$H$180,"*"&amp;IF(ISBLANK($C18),NULL,$C18)&amp;"*") + COUNTIF(Schedule!$B$59:$H$78,"*"&amp;IF(ISBLANK($C18),NULL,$C18)&amp;"*") + COUNTIF(Schedule!$O$2:$O$39,"*"&amp;IF(ISBLANK($C18),NULL,$C18)&amp;"*"))/2</f>
        <v>0</v>
      </c>
      <c r="C18" s="46" t="s">
        <v>194</v>
      </c>
      <c r="D18" s="46" t="s">
        <v>195</v>
      </c>
      <c r="E18" s="47" t="s">
        <v>196</v>
      </c>
      <c r="F18" s="46" t="s">
        <v>197</v>
      </c>
      <c r="G18" s="46" t="s">
        <v>198</v>
      </c>
      <c r="H18" s="46" t="s">
        <v>199</v>
      </c>
      <c r="Q18" s="3"/>
      <c r="R18" s="3"/>
      <c r="Z18" s="3"/>
    </row>
    <row r="19">
      <c r="A19" s="4" t="s">
        <v>200</v>
      </c>
      <c r="B19" s="3">
        <f>(COUNTIF(Schedule!$B$82:$H$180,"*"&amp;IF(ISBLANK($C19),NULL,$C19)&amp;"*") + COUNTIF(Schedule!$B$59:$H$78,"*"&amp;IF(ISBLANK($C19),NULL,$C19)&amp;"*") + COUNTIF(Schedule!$O$2:$O$39,"*"&amp;IF(ISBLANK($C19),NULL,$C19)&amp;"*"))/2</f>
        <v>0</v>
      </c>
      <c r="C19" s="46" t="s">
        <v>203</v>
      </c>
      <c r="D19" s="46" t="s">
        <v>203</v>
      </c>
      <c r="E19" s="46" t="s">
        <v>204</v>
      </c>
      <c r="F19" s="46" t="s">
        <v>204</v>
      </c>
      <c r="G19" s="46" t="s">
        <v>204</v>
      </c>
      <c r="H19" s="46" t="s">
        <v>204</v>
      </c>
      <c r="I19" s="46" t="s">
        <v>205</v>
      </c>
      <c r="J19" s="46" t="s">
        <v>205</v>
      </c>
      <c r="K19" s="46" t="s">
        <v>205</v>
      </c>
      <c r="Q19" s="3"/>
      <c r="R19" s="3"/>
      <c r="Z19" s="3"/>
    </row>
    <row r="20">
      <c r="A20" s="4" t="s">
        <v>206</v>
      </c>
      <c r="B20" s="3">
        <f>(COUNTIF(Schedule!$B$82:$H$180,"*"&amp;IF(ISBLANK($C20),NULL,$C20)&amp;"*") + COUNTIF(Schedule!$B$59:$H$78,"*"&amp;IF(ISBLANK($C20),NULL,$C20)&amp;"*") + COUNTIF(Schedule!$O$2:$O$39,"*"&amp;IF(ISBLANK($C20),NULL,$C20)&amp;"*"))/2</f>
        <v>0</v>
      </c>
      <c r="C20" s="46" t="s">
        <v>208</v>
      </c>
      <c r="Q20" s="3"/>
      <c r="R20" s="3"/>
    </row>
    <row r="21">
      <c r="A21" s="3"/>
      <c r="B21" s="3">
        <f>SUM(B128:B136)</f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Z21" s="3"/>
    </row>
    <row r="22">
      <c r="A22" s="2" t="s">
        <v>211</v>
      </c>
      <c r="B22" s="2" t="s">
        <v>4</v>
      </c>
      <c r="C22" s="2" t="s">
        <v>212</v>
      </c>
      <c r="D22" s="5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1"/>
      <c r="B23" s="3">
        <f>(COUNTIF(Schedule!$B$82:$H$180,"*"&amp;IF(ISBLANK($C23),NULL,$C23)&amp;"*") + COUNTIF(Schedule!$B$59:$H$78,"*"&amp;IF(ISBLANK($C23),NULL,$C23)&amp;"*") + COUNTIF(Schedule!$O$2:$O$39,"*"&amp;IF(ISBLANK($C23),NULL,$C23)&amp;"*"))/2</f>
        <v>0</v>
      </c>
      <c r="C23" s="31" t="s">
        <v>119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B24" s="3">
        <f>(COUNTIF(Schedule!$B$82:$H$180,"*"&amp;IF(ISBLANK($C24),NULL,$C24)&amp;"*") + COUNTIF(Schedule!$B$59:$H$78,"*"&amp;IF(ISBLANK($C24),NULL,$C24)&amp;"*") + COUNTIF(Schedule!$O$2:$O$39,"*"&amp;IF(ISBLANK($C24),NULL,$C24)&amp;"*"))/2</f>
        <v>0</v>
      </c>
      <c r="C24" s="31" t="s">
        <v>224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1"/>
      <c r="B25" s="3">
        <f>(COUNTIF(Schedule!$B$82:$H$180,"*"&amp;IF(ISBLANK($C25),NULL,$C25)&amp;"*") + COUNTIF(Schedule!$B$59:$H$78,"*"&amp;IF(ISBLANK($C25),NULL,$C25)&amp;"*") + COUNTIF(Schedule!$O$2:$O$39,"*"&amp;IF(ISBLANK($C25),NULL,$C25)&amp;"*"))/2</f>
        <v>0</v>
      </c>
      <c r="C25" s="31" t="s">
        <v>101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>
        <f>SUM(B23:B25)</f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228</v>
      </c>
      <c r="B27" s="2" t="s">
        <v>4</v>
      </c>
      <c r="C27" s="2" t="s">
        <v>14</v>
      </c>
      <c r="D27" s="2" t="s">
        <v>15</v>
      </c>
      <c r="E27" s="2" t="s">
        <v>16</v>
      </c>
      <c r="F27" s="2" t="s">
        <v>5</v>
      </c>
      <c r="G27" s="2" t="s">
        <v>6</v>
      </c>
      <c r="H27" s="2" t="s">
        <v>7</v>
      </c>
      <c r="I27" s="59"/>
      <c r="J27" s="59"/>
      <c r="K27" s="59"/>
      <c r="L27" s="59"/>
      <c r="M27" s="59"/>
      <c r="N27" s="5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1" t="s">
        <v>229</v>
      </c>
      <c r="B28" s="3">
        <f>(COUNTIF(Schedule!$B$82:$H$180,"*"&amp;IF(ISBLANK($H28),NULL,$H28)&amp;"*") + COUNTIF(Schedule!$B$59:$H$78,"*"&amp;IF(ISBLANK($H28),NULL,$H28)&amp;"*") + COUNTIF(Schedule!$O$2:$O$39,"*"&amp;IF(ISBLANK($H28),NULL,$H28)&amp;"*"))/2</f>
        <v>0</v>
      </c>
      <c r="D28" s="62" t="s">
        <v>231</v>
      </c>
      <c r="E28" s="62" t="s">
        <v>232</v>
      </c>
      <c r="F28" s="62" t="s">
        <v>233</v>
      </c>
      <c r="G28" s="62" t="s">
        <v>234</v>
      </c>
      <c r="H28" s="62" t="s">
        <v>88</v>
      </c>
      <c r="I28" s="3"/>
      <c r="J28" s="3"/>
      <c r="K28" s="3"/>
      <c r="L28" s="3"/>
      <c r="M28" s="3"/>
      <c r="N28" s="3"/>
      <c r="O28" s="3"/>
      <c r="P28" s="3"/>
      <c r="Q28" s="3"/>
      <c r="S28" s="3"/>
      <c r="T28" s="3"/>
      <c r="U28" s="3"/>
      <c r="V28" s="3"/>
      <c r="W28" s="3"/>
      <c r="X28" s="3"/>
      <c r="Y28" s="3"/>
      <c r="Z28" s="3"/>
    </row>
    <row r="29">
      <c r="A29" s="51" t="s">
        <v>236</v>
      </c>
      <c r="B29" s="3">
        <f>(COUNTIF(Schedule!$B$82:$H$180,"*"&amp;IF(ISBLANK($C29),NULL,$C29)&amp;"*") + COUNTIF(Schedule!$B$59:$H$78,"*"&amp;IF(ISBLANK($C29),NULL,$C29)&amp;"*") + COUNTIF(Schedule!$O$2:$O$39,"*"&amp;IF(ISBLANK($C29),NULL,$C29)&amp;"*"))/2</f>
        <v>1</v>
      </c>
      <c r="C29" s="62" t="s">
        <v>94</v>
      </c>
      <c r="E29" s="3"/>
      <c r="F29" s="3"/>
      <c r="G29" s="3"/>
      <c r="H29" s="3"/>
      <c r="I29" s="3"/>
      <c r="J29" s="3"/>
      <c r="K29" s="3"/>
      <c r="L29" s="3"/>
      <c r="M29" s="3"/>
      <c r="N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1" t="s">
        <v>240</v>
      </c>
      <c r="B30" s="3">
        <f>(COUNTIF(Schedule!$B$82:$H$180,"*"&amp;IF(ISBLANK($C30),NULL,$C30)&amp;"*") + COUNTIF(Schedule!$B$59:$H$78,"*"&amp;IF(ISBLANK($C30),NULL,$C30)&amp;"*") + COUNTIF(Schedule!$O$2:$O$39,"*"&amp;IF(ISBLANK($C30),NULL,$C30)&amp;"*"))/2</f>
        <v>0</v>
      </c>
      <c r="C30" s="62" t="s">
        <v>249</v>
      </c>
      <c r="D30" s="62" t="s">
        <v>104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B31" s="3">
        <f>SUM(B28:B30)</f>
        <v>1</v>
      </c>
      <c r="E31" s="3"/>
      <c r="G31" s="3"/>
      <c r="H31" s="3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256</v>
      </c>
      <c r="B32" s="2" t="s">
        <v>4</v>
      </c>
      <c r="C32" s="2" t="s">
        <v>259</v>
      </c>
      <c r="D32" s="2" t="s">
        <v>260</v>
      </c>
      <c r="E32" s="2" t="s">
        <v>261</v>
      </c>
      <c r="F32" s="2" t="s">
        <v>262</v>
      </c>
      <c r="G32" s="2" t="s">
        <v>263</v>
      </c>
      <c r="H32" s="2" t="s">
        <v>264</v>
      </c>
      <c r="I32" s="2" t="s">
        <v>265</v>
      </c>
      <c r="J32" s="2" t="s">
        <v>266</v>
      </c>
      <c r="K32" s="2" t="s">
        <v>267</v>
      </c>
      <c r="L32" s="2" t="s">
        <v>268</v>
      </c>
      <c r="M32" s="2" t="s">
        <v>269</v>
      </c>
      <c r="N32" s="2" t="s">
        <v>270</v>
      </c>
      <c r="O32" s="2" t="s">
        <v>271</v>
      </c>
      <c r="R32" s="3"/>
      <c r="S32" s="3"/>
      <c r="T32" s="3"/>
      <c r="U32" s="3"/>
      <c r="V32" s="3"/>
      <c r="W32" s="3"/>
      <c r="X32" s="3"/>
      <c r="Y32" s="3"/>
      <c r="Z32" s="3"/>
    </row>
    <row r="33">
      <c r="A33" s="51" t="s">
        <v>275</v>
      </c>
      <c r="B33" s="3">
        <f>(COUNTIF(Schedule!$B$82:$H$180,"*"&amp;IF(ISBLANK($C33),NULL,$C33)&amp;"*") + COUNTIF(Schedule!$B$59:$H$78,"*"&amp;IF(ISBLANK($C33),NULL,$C33)&amp;"*") + COUNTIF(Schedule!$O$2:$O$39,"*"&amp;IF(ISBLANK($C33),NULL,$C33)&amp;"*"))/2</f>
        <v>0</v>
      </c>
      <c r="C33" s="45" t="s">
        <v>279</v>
      </c>
      <c r="D33" s="45" t="s">
        <v>280</v>
      </c>
      <c r="E33" s="45" t="s">
        <v>281</v>
      </c>
      <c r="F33" s="45" t="s">
        <v>282</v>
      </c>
      <c r="G33" s="45" t="s">
        <v>283</v>
      </c>
      <c r="H33" s="45" t="s">
        <v>284</v>
      </c>
      <c r="I33" s="45" t="s">
        <v>285</v>
      </c>
      <c r="J33" s="45" t="s">
        <v>159</v>
      </c>
      <c r="K33" s="45" t="s">
        <v>286</v>
      </c>
      <c r="L33" s="45" t="s">
        <v>287</v>
      </c>
      <c r="M33" s="45" t="s">
        <v>288</v>
      </c>
      <c r="N33" s="45" t="s">
        <v>290</v>
      </c>
      <c r="O33" s="45" t="s">
        <v>291</v>
      </c>
      <c r="R33" s="3"/>
      <c r="S33" s="3"/>
      <c r="T33" s="3"/>
      <c r="U33" s="3"/>
      <c r="V33" s="3"/>
      <c r="W33" s="3"/>
      <c r="X33" s="3"/>
      <c r="Y33" s="3"/>
      <c r="Z33" s="3"/>
    </row>
    <row r="34">
      <c r="A34" s="51" t="s">
        <v>293</v>
      </c>
      <c r="B34" s="3">
        <f>(COUNTIF(Schedule!$B$82:$H$180,"*"&amp;IF(ISBLANK($C34),NULL,$C34)&amp;"*") + COUNTIF(Schedule!$B$59:$H$78,"*"&amp;IF(ISBLANK($C34),NULL,$C34)&amp;"*") + COUNTIF(Schedule!$O$2:$O$39,"*"&amp;IF(ISBLANK($C34),NULL,$C34)&amp;"*"))/2</f>
        <v>0</v>
      </c>
      <c r="C34" s="45" t="s">
        <v>296</v>
      </c>
      <c r="D34" s="45" t="s">
        <v>297</v>
      </c>
      <c r="E34" s="45" t="s">
        <v>298</v>
      </c>
      <c r="F34" s="45" t="s">
        <v>299</v>
      </c>
      <c r="G34" s="45" t="s">
        <v>301</v>
      </c>
      <c r="H34" s="45" t="s">
        <v>302</v>
      </c>
      <c r="I34" s="45" t="s">
        <v>303</v>
      </c>
      <c r="J34" s="45" t="s">
        <v>304</v>
      </c>
      <c r="K34" s="45" t="s">
        <v>305</v>
      </c>
      <c r="L34" s="45" t="s">
        <v>307</v>
      </c>
      <c r="M34" s="45" t="s">
        <v>308</v>
      </c>
      <c r="N34" s="45" t="s">
        <v>309</v>
      </c>
      <c r="O34" s="45" t="s">
        <v>310</v>
      </c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>
        <f>SUM(B33:B34)</f>
        <v>0</v>
      </c>
      <c r="C35" s="3"/>
      <c r="D35" s="3"/>
      <c r="E35" s="3"/>
      <c r="F35" s="3"/>
      <c r="J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314</v>
      </c>
      <c r="B36" s="2" t="s">
        <v>4</v>
      </c>
      <c r="C36" s="2" t="s">
        <v>315</v>
      </c>
      <c r="D36" s="5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1" t="s">
        <v>316</v>
      </c>
      <c r="B37" s="3">
        <f>(COUNTIF(Schedule!$B$82:$H$180,"*"&amp;IF(ISBLANK($C37),NULL,$C37)&amp;"*") + COUNTIF(Schedule!$B$59:$H$78,"*"&amp;IF(ISBLANK($C37),NULL,$C37)&amp;"*") + COUNTIF(Schedule!$O$2:$O$39,"*"&amp;IF(ISBLANK($C37),NULL,$C37)&amp;"*"))/2</f>
        <v>0</v>
      </c>
      <c r="C37" s="22" t="s">
        <v>62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1" t="s">
        <v>322</v>
      </c>
      <c r="B38" s="3">
        <f>(COUNTIF(Schedule!$B$82:$H$180,"*"&amp;IF(ISBLANK($C38),NULL,$C38)&amp;"*") + COUNTIF(Schedule!$B$59:$H$78,"*"&amp;IF(ISBLANK($C38),NULL,$C38)&amp;"*") + COUNTIF(Schedule!$O$2:$O$39,"*"&amp;IF(ISBLANK($C38),NULL,$C38)&amp;"*"))/2</f>
        <v>0</v>
      </c>
      <c r="C38" s="68" t="s">
        <v>161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1" t="s">
        <v>329</v>
      </c>
      <c r="B39" s="3">
        <f>(COUNTIF(Schedule!$B$82:$H$180,"*"&amp;IF(ISBLANK($C39),NULL,$C39)&amp;"*") + COUNTIF(Schedule!$B$59:$H$78,"*"&amp;IF(ISBLANK($C39),NULL,$C39)&amp;"*") + COUNTIF(Schedule!$O$2:$O$39,"*"&amp;IF(ISBLANK($C39),NULL,$C39)&amp;"*"))/2</f>
        <v>0</v>
      </c>
      <c r="C39" s="23" t="s">
        <v>64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1" t="s">
        <v>336</v>
      </c>
      <c r="B40" s="3">
        <f>(COUNTIF(Schedule!$B$82:$H$180,"*"&amp;IF(ISBLANK($C40),NULL,$C40)&amp;"*") + COUNTIF(Schedule!$B$59:$H$78,"*"&amp;IF(ISBLANK($C40),NULL,$C40)&amp;"*") + COUNTIF(Schedule!$O$2:$O$39,"*"&amp;IF(ISBLANK($C40),NULL,$C40)&amp;"*"))/2</f>
        <v>0</v>
      </c>
      <c r="C40" s="71" t="s">
        <v>52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1" t="s">
        <v>341</v>
      </c>
      <c r="B41" s="3">
        <f>(COUNTIF(Schedule!$B$82:$H$180,"*"&amp;IF(ISBLANK($C41),NULL,$C41)&amp;"*") + COUNTIF(Schedule!$B$59:$H$78,"*"&amp;IF(ISBLANK($C41),NULL,$C41)&amp;"*") + COUNTIF(Schedule!$O$2:$O$39,"*"&amp;IF(ISBLANK($C41),NULL,$C41)&amp;"*"))/2</f>
        <v>0</v>
      </c>
      <c r="C41" s="71" t="s">
        <v>42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T41" s="3"/>
      <c r="U41" s="3"/>
      <c r="V41" s="3"/>
      <c r="W41" s="3"/>
      <c r="X41" s="3"/>
      <c r="Y41" s="3"/>
      <c r="Z41" s="3"/>
    </row>
    <row r="42">
      <c r="A42" s="3"/>
      <c r="B42" s="3">
        <f>SUM(B37:B41)</f>
        <v>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347</v>
      </c>
      <c r="B43" s="2" t="s">
        <v>4</v>
      </c>
      <c r="C43" s="2" t="s">
        <v>348</v>
      </c>
      <c r="D43" s="59" t="s">
        <v>349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1" t="s">
        <v>350</v>
      </c>
      <c r="B44" s="3">
        <f>(COUNTIF(Schedule!$B$82:$H$180,"*"&amp;IF(ISBLANK($C44),NULL,$C44)&amp;"*") + COUNTIF(Schedule!$B$59:$H$78,"*"&amp;IF(ISBLANK($C44),NULL,$C44)&amp;"*") + COUNTIF(Schedule!$O$2:$O$39,"*"&amp;IF(ISBLANK($C44),NULL,$C44)&amp;"*"))/2</f>
        <v>0</v>
      </c>
      <c r="C44" s="61" t="s">
        <v>356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1" t="s">
        <v>359</v>
      </c>
      <c r="B45" s="3">
        <f>(COUNTIF(Schedule!$B$82:$H$180,"*"&amp;IF(ISBLANK($C45),NULL,$C45)&amp;"*") + COUNTIF(Schedule!$B$59:$H$78,"*"&amp;IF(ISBLANK($C45),NULL,$C45)&amp;"*") + COUNTIF(Schedule!$O$2:$O$39,"*"&amp;IF(ISBLANK($C45),NULL,$C45)&amp;"*"))/2</f>
        <v>7.5</v>
      </c>
      <c r="C45" s="61" t="s">
        <v>67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3" t="s">
        <v>361</v>
      </c>
      <c r="B46" s="3">
        <f>(COUNTIF(Schedule!$B$82:$H$180,"*"&amp;IF(ISBLANK($C46),NULL,$C46)&amp;"*") + COUNTIF(Schedule!$B$59:$H$78,"*"&amp;IF(ISBLANK($C46),NULL,$C46)&amp;"*") + COUNTIF(Schedule!$O$2:$O$39,"*"&amp;IF(ISBLANK($C46),NULL,$C46)&amp;"*"))/2</f>
        <v>0.5</v>
      </c>
      <c r="C46" s="61" t="s">
        <v>223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3" t="s">
        <v>363</v>
      </c>
      <c r="B47" s="3">
        <f>(COUNTIF(Schedule!$B$82:$H$180,"*"&amp;IF(ISBLANK($C47),NULL,$C47)&amp;"*") + COUNTIF(Schedule!$B$59:$H$78,"*"&amp;IF(ISBLANK($C47),NULL,$C47)&amp;"*") + COUNTIF(Schedule!$O$2:$O$39,"*"&amp;IF(ISBLANK($C47),NULL,$C47)&amp;"*"))/2</f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1" t="s">
        <v>365</v>
      </c>
      <c r="B48" s="3">
        <f>(COUNTIF(Schedule!$B$82:$H$180,"*"&amp;IF(ISBLANK($C48),NULL,$C48)&amp;"*") + COUNTIF(Schedule!$B$59:$H$78,"*"&amp;IF(ISBLANK($C48),NULL,$C48)&amp;"*") + COUNTIF(Schedule!$O$2:$O$39,"*"&amp;IF(ISBLANK($C48),NULL,$C48)&amp;"*"))/2</f>
        <v>12</v>
      </c>
      <c r="C48" s="61" t="s">
        <v>87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1" t="s">
        <v>366</v>
      </c>
      <c r="B49" s="3">
        <f>(COUNTIF(Schedule!$B$82:$H$180,"*"&amp;IF(ISBLANK($C49),NULL,$C49)&amp;"*") + COUNTIF(Schedule!$B$59:$H$78,"*"&amp;IF(ISBLANK($C49),NULL,$C49)&amp;"*") + COUNTIF(Schedule!$O$2:$O$39,"*"&amp;IF(ISBLANK($C49),NULL,$C49)&amp;"*"))/2</f>
        <v>1</v>
      </c>
      <c r="C49" s="61" t="s">
        <v>214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1" t="s">
        <v>367</v>
      </c>
      <c r="B50" s="3">
        <f>(COUNTIF(Schedule!$B$82:$H$180,"*"&amp;IF(ISBLANK($C50),NULL,$C50)&amp;"*") + COUNTIF(Schedule!$B$59:$H$78,"*"&amp;IF(ISBLANK($C50),NULL,$C50)&amp;"*") + COUNTIF(Schedule!$O$2:$O$39,"*"&amp;IF(ISBLANK($C50),NULL,$C50)&amp;"*"))/2</f>
        <v>7.5</v>
      </c>
      <c r="C50" s="61" t="s">
        <v>75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1" t="s">
        <v>367</v>
      </c>
      <c r="B51" s="3">
        <f>(COUNTIF(Schedule!$B$82:$H$180,"*"&amp;IF(ISBLANK($C51),NULL,$C51)&amp;"*") + COUNTIF(Schedule!$B$59:$H$78,"*"&amp;IF(ISBLANK($C51),NULL,$C51)&amp;"*") + COUNTIF(Schedule!$O$2:$O$39,"*"&amp;IF(ISBLANK($C51),NULL,$C51)&amp;"*"))/2</f>
        <v>2</v>
      </c>
      <c r="C51" s="61" t="s">
        <v>83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1" t="s">
        <v>367</v>
      </c>
      <c r="B52" s="3">
        <f>(COUNTIF(Schedule!$B$82:$H$180,"*"&amp;IF(ISBLANK($C52),NULL,$C52)&amp;"*") + COUNTIF(Schedule!$B$59:$H$78,"*"&amp;IF(ISBLANK($C52),NULL,$C52)&amp;"*") + COUNTIF(Schedule!$O$2:$O$39,"*"&amp;IF(ISBLANK($C52),NULL,$C52)&amp;"*"))/2</f>
        <v>3.5</v>
      </c>
      <c r="C52" s="61" t="s">
        <v>182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S52" s="3"/>
      <c r="T52" s="3"/>
      <c r="U52" s="3"/>
      <c r="V52" s="3"/>
      <c r="W52" s="3"/>
      <c r="X52" s="3"/>
      <c r="Y52" s="3"/>
      <c r="Z52" s="3"/>
    </row>
    <row r="53">
      <c r="A53" s="51" t="s">
        <v>370</v>
      </c>
      <c r="B53" s="3">
        <f>(COUNTIF(Schedule!$B$82:$H$180,"*"&amp;IF(ISBLANK($C53),NULL,$C53)&amp;"*") + COUNTIF(Schedule!$B$59:$H$78,"*"&amp;IF(ISBLANK($C53),NULL,$C53)&amp;"*") + COUNTIF(Schedule!$O$2:$O$39,"*"&amp;IF(ISBLANK($C53),NULL,$C53)&amp;"*"))/2</f>
        <v>3</v>
      </c>
      <c r="C53" s="61" t="s">
        <v>321</v>
      </c>
      <c r="D53" s="61" t="s">
        <v>371</v>
      </c>
      <c r="O53" s="3"/>
      <c r="P53" s="3"/>
      <c r="S53" s="3"/>
      <c r="T53" s="3"/>
      <c r="U53" s="3"/>
      <c r="V53" s="3"/>
      <c r="W53" s="3"/>
      <c r="X53" s="3"/>
      <c r="Y53" s="3"/>
      <c r="Z53" s="3"/>
    </row>
    <row r="54">
      <c r="B54" s="43">
        <f>SUM(B44:B53)</f>
        <v>37</v>
      </c>
      <c r="S54" s="3"/>
      <c r="T54" s="3"/>
      <c r="U54" s="3"/>
      <c r="V54" s="3"/>
      <c r="W54" s="3"/>
      <c r="X54" s="3"/>
      <c r="Y54" s="3"/>
      <c r="Z54" s="3"/>
    </row>
    <row r="55">
      <c r="A55" s="2" t="s">
        <v>248</v>
      </c>
      <c r="B55" s="2" t="s">
        <v>4</v>
      </c>
      <c r="C55" s="2" t="s">
        <v>348</v>
      </c>
      <c r="D55" s="59" t="s">
        <v>349</v>
      </c>
      <c r="S55" s="3"/>
      <c r="T55" s="3"/>
      <c r="U55" s="3"/>
      <c r="V55" s="3"/>
      <c r="W55" s="3"/>
      <c r="X55" s="3"/>
      <c r="Y55" s="3"/>
      <c r="Z55" s="3"/>
    </row>
    <row r="56">
      <c r="A56" s="51" t="s">
        <v>373</v>
      </c>
      <c r="B56" s="3">
        <f>(COUNTIF(Schedule!$B$82:$H$180,"*"&amp;IF(ISBLANK($C56),NULL,$C56)&amp;"*") + COUNTIF(Schedule!$B$59:$H$78,"*"&amp;IF(ISBLANK($C56),NULL,$C56)&amp;"*") + COUNTIF(Schedule!$O$2:$O$39,"*"&amp;IF(ISBLANK($C56),NULL,$C56)&amp;"*"))/2</f>
        <v>0</v>
      </c>
      <c r="C56" s="14" t="s">
        <v>235</v>
      </c>
      <c r="D56" s="14" t="s">
        <v>237</v>
      </c>
      <c r="E56" s="14" t="s">
        <v>230</v>
      </c>
      <c r="F56" s="3"/>
      <c r="S56" s="3"/>
      <c r="T56" s="3"/>
      <c r="U56" s="3"/>
      <c r="V56" s="3"/>
      <c r="W56" s="3"/>
      <c r="X56" s="3"/>
      <c r="Y56" s="3"/>
      <c r="Z56" s="3"/>
    </row>
    <row r="57">
      <c r="A57" s="51" t="s">
        <v>374</v>
      </c>
      <c r="B57" s="3">
        <f>(COUNTIF(Schedule!$B$82:$H$180,"*"&amp;IF(ISBLANK($C57),NULL,$C57)&amp;"*") + COUNTIF(Schedule!$B$59:$H$78,"*"&amp;IF(ISBLANK($C57),NULL,$C57)&amp;"*") + COUNTIF(Schedule!$O$2:$O$39,"*"&amp;IF(ISBLANK($C57),NULL,$C57)&amp;"*"))/2</f>
        <v>0</v>
      </c>
      <c r="C57" s="14" t="s">
        <v>375</v>
      </c>
      <c r="D57" s="14" t="s">
        <v>238</v>
      </c>
      <c r="E57" s="14" t="s">
        <v>250</v>
      </c>
      <c r="F57" s="3"/>
      <c r="S57" s="3"/>
      <c r="T57" s="3"/>
      <c r="U57" s="3"/>
      <c r="V57" s="3"/>
      <c r="W57" s="3"/>
      <c r="X57" s="3"/>
      <c r="Y57" s="3"/>
      <c r="Z57" s="3"/>
    </row>
    <row r="58">
      <c r="A58" s="51" t="s">
        <v>376</v>
      </c>
      <c r="B58" s="3">
        <f>(COUNTIF(Schedule!$B$82:$H$180,"*"&amp;IF(ISBLANK($C58),NULL,$C58)&amp;"*") + COUNTIF(Schedule!$B$59:$H$78,"*"&amp;IF(ISBLANK($C58),NULL,$C58)&amp;"*") + COUNTIF(Schedule!$O$2:$O$39,"*"&amp;IF(ISBLANK($C58),NULL,$C58)&amp;"*"))/2</f>
        <v>0</v>
      </c>
      <c r="C58" s="14" t="s">
        <v>377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3"/>
      <c r="T58" s="3"/>
      <c r="U58" s="3"/>
      <c r="V58" s="3"/>
      <c r="W58" s="3"/>
      <c r="X58" s="3"/>
      <c r="Y58" s="3"/>
      <c r="Z58" s="3"/>
    </row>
    <row r="59">
      <c r="B59" s="43">
        <f>SUM(B56:B58)</f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378</v>
      </c>
      <c r="B60" s="2" t="s">
        <v>4</v>
      </c>
      <c r="C60" s="2" t="s">
        <v>348</v>
      </c>
      <c r="D60" s="59" t="s">
        <v>349</v>
      </c>
      <c r="S60" s="3"/>
      <c r="T60" s="3"/>
      <c r="U60" s="3"/>
      <c r="V60" s="3"/>
      <c r="W60" s="3"/>
      <c r="X60" s="3"/>
      <c r="Y60" s="3"/>
      <c r="Z60" s="3"/>
    </row>
    <row r="61">
      <c r="A61" s="51" t="s">
        <v>379</v>
      </c>
      <c r="B61" s="3">
        <f>(COUNTIF(Schedule!$B$82:$H$180,"*"&amp;IF(ISBLANK($C61),NULL,$C61)&amp;"*") + COUNTIF(Schedule!$B$59:$H$78,"*"&amp;IF(ISBLANK($C61),NULL,$C61)&amp;"*") + COUNTIF(Schedule!$O$2:$O$39,"*"&amp;IF(ISBLANK($C61),NULL,$C61)&amp;"*"))/2</f>
        <v>0</v>
      </c>
      <c r="C61" s="44" t="s">
        <v>154</v>
      </c>
      <c r="D61" s="9" t="s">
        <v>37</v>
      </c>
      <c r="F61" s="3"/>
      <c r="G61" s="3"/>
      <c r="H61" s="3"/>
      <c r="I61" s="3"/>
      <c r="J61" s="3"/>
      <c r="K61" s="3"/>
      <c r="L61" s="3"/>
      <c r="M61" s="3"/>
      <c r="N61" s="3"/>
      <c r="S61" s="3"/>
      <c r="T61" s="3"/>
      <c r="U61" s="3"/>
      <c r="V61" s="3"/>
      <c r="W61" s="3"/>
      <c r="X61" s="3"/>
      <c r="Y61" s="3"/>
      <c r="Z61" s="3"/>
    </row>
    <row r="62">
      <c r="A62" s="51" t="s">
        <v>380</v>
      </c>
      <c r="B62" s="3">
        <f>(COUNTIF(Schedule!$B$82:$H$180,"*"&amp;IF(ISBLANK($C62),NULL,$C62)&amp;"*") + COUNTIF(Schedule!$B$59:$H$78,"*"&amp;IF(ISBLANK($C62),NULL,$C62)&amp;"*") + COUNTIF(Schedule!$O$2:$O$39,"*"&amp;IF(ISBLANK($C62),NULL,$C62)&amp;"*"))/2</f>
        <v>0</v>
      </c>
      <c r="C62" s="9" t="s">
        <v>381</v>
      </c>
      <c r="F62" s="3"/>
      <c r="G62" s="3"/>
      <c r="H62" s="3"/>
      <c r="I62" s="3"/>
      <c r="J62" s="3"/>
      <c r="K62" s="3"/>
      <c r="L62" s="3"/>
      <c r="M62" s="3"/>
      <c r="N62" s="3"/>
      <c r="S62" s="3"/>
      <c r="T62" s="3"/>
      <c r="U62" s="3"/>
      <c r="V62" s="3"/>
      <c r="W62" s="3"/>
      <c r="X62" s="3"/>
      <c r="Y62" s="3"/>
      <c r="Z62" s="3"/>
    </row>
    <row r="63">
      <c r="A63" s="51" t="s">
        <v>370</v>
      </c>
      <c r="B63" s="3">
        <f>(COUNTIF(Schedule!$B$82:$H$180,"*"&amp;IF(ISBLANK($C63),NULL,$C63)&amp;"*") + COUNTIF(Schedule!$B$59:$H$78,"*"&amp;IF(ISBLANK($C63),NULL,$C63)&amp;"*") + COUNTIF(Schedule!$O$2:$O$39,"*"&amp;IF(ISBLANK($C63),NULL,$C63)&amp;"*"))/2</f>
        <v>0</v>
      </c>
      <c r="C63" s="9" t="s">
        <v>272</v>
      </c>
      <c r="F63" s="3"/>
      <c r="G63" s="3"/>
      <c r="H63" s="3"/>
      <c r="I63" s="3"/>
      <c r="J63" s="3"/>
      <c r="K63" s="3"/>
      <c r="L63" s="3"/>
      <c r="M63" s="3"/>
      <c r="N63" s="3"/>
      <c r="S63" s="3"/>
      <c r="T63" s="3"/>
      <c r="U63" s="3"/>
      <c r="V63" s="3"/>
      <c r="W63" s="3"/>
      <c r="X63" s="3"/>
      <c r="Y63" s="3"/>
      <c r="Z63" s="3"/>
    </row>
    <row r="64">
      <c r="B64" s="3">
        <f>SUM(B61:B63)</f>
        <v>0</v>
      </c>
      <c r="S64" s="3"/>
      <c r="T64" s="3"/>
      <c r="U64" s="3"/>
      <c r="V64" s="3"/>
      <c r="W64" s="3"/>
      <c r="X64" s="3"/>
      <c r="Y64" s="3"/>
      <c r="Z64" s="3"/>
    </row>
    <row r="65">
      <c r="A65" s="2" t="s">
        <v>382</v>
      </c>
      <c r="B65" s="2" t="s">
        <v>4</v>
      </c>
      <c r="C65" s="2" t="s">
        <v>348</v>
      </c>
      <c r="D65" s="59" t="s">
        <v>349</v>
      </c>
      <c r="V65" s="3"/>
      <c r="W65" s="3"/>
      <c r="X65" s="3"/>
      <c r="Y65" s="3"/>
      <c r="Z65" s="3"/>
    </row>
    <row r="66">
      <c r="A66" s="4" t="s">
        <v>383</v>
      </c>
      <c r="B66" s="3">
        <f>(COUNTIF(Schedule!$B$82:$H$180,"*"&amp;IF(ISBLANK($C66),NULL,$C66)&amp;"*") + COUNTIF(Schedule!$B$59:$H$78,"*"&amp;IF(ISBLANK($C66),NULL,$C66)&amp;"*") + COUNTIF(Schedule!$O$2:$O$39,"*"&amp;IF(ISBLANK($C66),NULL,$C66)&amp;"*"))/2</f>
        <v>0</v>
      </c>
      <c r="F66" s="40" t="s">
        <v>384</v>
      </c>
      <c r="V66" s="3"/>
      <c r="W66" s="3"/>
      <c r="X66" s="3"/>
      <c r="Y66" s="3"/>
      <c r="Z66" s="3"/>
    </row>
    <row r="67">
      <c r="A67" s="4" t="s">
        <v>385</v>
      </c>
      <c r="B67" s="3">
        <f>(COUNTIF(Schedule!$B$82:$H$180,"*"&amp;IF(ISBLANK($C67),NULL,$C67)&amp;"*") + COUNTIF(Schedule!$B$59:$H$78,"*"&amp;IF(ISBLANK($C67),NULL,$C67)&amp;"*") + COUNTIF(Schedule!$O$2:$O$39,"*"&amp;IF(ISBLANK($C67),NULL,$C67)&amp;"*"))/2</f>
        <v>0</v>
      </c>
      <c r="C67" s="40" t="s">
        <v>386</v>
      </c>
      <c r="D67" s="40" t="s">
        <v>387</v>
      </c>
      <c r="E67" s="40" t="s">
        <v>388</v>
      </c>
      <c r="F67" s="40" t="s">
        <v>389</v>
      </c>
      <c r="V67" s="3"/>
      <c r="W67" s="3"/>
      <c r="X67" s="3"/>
      <c r="Y67" s="3"/>
      <c r="Z67" s="3"/>
    </row>
    <row r="68">
      <c r="A68" s="4" t="s">
        <v>390</v>
      </c>
      <c r="B68" s="3">
        <f>(COUNTIF(Schedule!$B$82:$H$180,"*"&amp;IF(ISBLANK($C68),NULL,$C68)&amp;"*") + COUNTIF(Schedule!$B$59:$H$78,"*"&amp;IF(ISBLANK($C68),NULL,$C68)&amp;"*") + COUNTIF(Schedule!$O$2:$O$39,"*"&amp;IF(ISBLANK($C68),NULL,$C68)&amp;"*"))/2</f>
        <v>0</v>
      </c>
      <c r="F68" s="40" t="s">
        <v>391</v>
      </c>
      <c r="G68" s="40" t="s">
        <v>392</v>
      </c>
      <c r="V68" s="3"/>
      <c r="W68" s="3"/>
      <c r="X68" s="3"/>
      <c r="Y68" s="3"/>
      <c r="Z68" s="3"/>
    </row>
    <row r="69">
      <c r="A69" s="4" t="s">
        <v>393</v>
      </c>
      <c r="B69" s="3">
        <f>(COUNTIF(Schedule!$B$82:$H$180,"*"&amp;IF(ISBLANK($C69),NULL,$C69)&amp;"*") + COUNTIF(Schedule!$B$59:$H$78,"*"&amp;IF(ISBLANK($C69),NULL,$C69)&amp;"*") + COUNTIF(Schedule!$O$2:$O$39,"*"&amp;IF(ISBLANK($C69),NULL,$C69)&amp;"*"))/2</f>
        <v>0</v>
      </c>
      <c r="C69" s="40" t="s">
        <v>394</v>
      </c>
      <c r="D69" s="40" t="s">
        <v>395</v>
      </c>
      <c r="E69" s="40" t="s">
        <v>396</v>
      </c>
      <c r="V69" s="3"/>
      <c r="W69" s="3"/>
      <c r="X69" s="3"/>
      <c r="Y69" s="3"/>
      <c r="Z69" s="3"/>
    </row>
    <row r="70">
      <c r="A70" s="51" t="s">
        <v>370</v>
      </c>
      <c r="B70" s="3">
        <f>(COUNTIF(Schedule!$B$82:$H$180,"*"&amp;IF(ISBLANK($C70),NULL,$C70)&amp;"*") + COUNTIF(Schedule!$B$59:$H$78,"*"&amp;IF(ISBLANK($C70),NULL,$C70)&amp;"*") + COUNTIF(Schedule!$O$2:$O$39,"*"&amp;IF(ISBLANK($C70),NULL,$C70)&amp;"*"))/2</f>
        <v>0</v>
      </c>
      <c r="V70" s="3"/>
      <c r="W70" s="3"/>
      <c r="X70" s="3"/>
      <c r="Y70" s="3"/>
      <c r="Z70" s="3"/>
    </row>
    <row r="71">
      <c r="B71" s="43">
        <f>SUM(B66:B70)</f>
        <v>0</v>
      </c>
      <c r="V71" s="3"/>
      <c r="W71" s="3"/>
      <c r="X71" s="3"/>
      <c r="Y71" s="3"/>
      <c r="Z71" s="3"/>
    </row>
    <row r="72">
      <c r="A72" s="2" t="s">
        <v>397</v>
      </c>
      <c r="B72" s="2" t="s">
        <v>4</v>
      </c>
      <c r="C72" s="2" t="s">
        <v>348</v>
      </c>
      <c r="D72" s="59" t="s">
        <v>349</v>
      </c>
      <c r="V72" s="3"/>
      <c r="W72" s="3"/>
      <c r="X72" s="3"/>
      <c r="Y72" s="3"/>
      <c r="Z72" s="3"/>
    </row>
    <row r="73">
      <c r="A73" s="51" t="s">
        <v>398</v>
      </c>
      <c r="B73" s="3">
        <f>(COUNTIF(Schedule!$B$82:$H$180,"*"&amp;IF(ISBLANK($C73),NULL,$C73)&amp;"*") + COUNTIF(Schedule!$B$59:$H$78,"*"&amp;IF(ISBLANK($C73),NULL,$C73)&amp;"*") + COUNTIF(Schedule!$O$2:$O$39,"*"&amp;IF(ISBLANK($C73),NULL,$C73)&amp;"*"))/2</f>
        <v>29.5</v>
      </c>
      <c r="C73" s="16" t="s">
        <v>110</v>
      </c>
      <c r="D73" s="16" t="s">
        <v>213</v>
      </c>
      <c r="E73" s="16" t="s">
        <v>218</v>
      </c>
      <c r="V73" s="3"/>
      <c r="W73" s="3"/>
      <c r="X73" s="3"/>
      <c r="Y73" s="3"/>
      <c r="Z73" s="3"/>
    </row>
    <row r="74">
      <c r="A74" s="51" t="s">
        <v>399</v>
      </c>
      <c r="B74" s="3">
        <f>(COUNTIF(Schedule!$B$82:$H$180,"*"&amp;IF(ISBLANK($C74),NULL,$C74)&amp;"*") + COUNTIF(Schedule!$B$59:$H$78,"*"&amp;IF(ISBLANK($C74),NULL,$C74)&amp;"*") + COUNTIF(Schedule!$O$2:$O$39,"*"&amp;IF(ISBLANK($C74),NULL,$C74)&amp;"*"))/2</f>
        <v>0</v>
      </c>
      <c r="C74" s="16" t="s">
        <v>63</v>
      </c>
      <c r="D74" s="16" t="s">
        <v>217</v>
      </c>
      <c r="E74" s="16" t="s">
        <v>400</v>
      </c>
      <c r="V74" s="3"/>
      <c r="W74" s="3"/>
      <c r="X74" s="3"/>
      <c r="Y74" s="3"/>
      <c r="Z74" s="3"/>
    </row>
    <row r="75">
      <c r="A75" s="51" t="s">
        <v>402</v>
      </c>
      <c r="B75" s="3">
        <f>(COUNTIF(Schedule!$B$82:$H$180,"*"&amp;IF(ISBLANK($C75),NULL,$C75)&amp;"*") + COUNTIF(Schedule!$B$59:$H$78,"*"&amp;IF(ISBLANK($C75),NULL,$C75)&amp;"*") + COUNTIF(Schedule!$O$2:$O$39,"*"&amp;IF(ISBLANK($C75),NULL,$C75)&amp;"*"))/2</f>
        <v>0</v>
      </c>
      <c r="C75" s="16" t="s">
        <v>149</v>
      </c>
      <c r="V75" s="3"/>
      <c r="W75" s="3"/>
      <c r="X75" s="3"/>
      <c r="Y75" s="3"/>
      <c r="Z75" s="3"/>
    </row>
    <row r="76">
      <c r="A76" s="51" t="s">
        <v>403</v>
      </c>
      <c r="B76" s="3">
        <f>(COUNTIF(Schedule!$B$82:$H$180,"*"&amp;IF(ISBLANK($C76),NULL,$C76)&amp;"*") + COUNTIF(Schedule!$B$59:$H$78,"*"&amp;IF(ISBLANK($C76),NULL,$C76)&amp;"*") + COUNTIF(Schedule!$O$2:$O$39,"*"&amp;IF(ISBLANK($C76),NULL,$C76)&amp;"*"))/2</f>
        <v>0</v>
      </c>
      <c r="C76" s="16" t="s">
        <v>404</v>
      </c>
      <c r="D76" s="16" t="s">
        <v>405</v>
      </c>
      <c r="E76" s="16" t="s">
        <v>406</v>
      </c>
      <c r="F76" s="16" t="s">
        <v>407</v>
      </c>
      <c r="V76" s="3"/>
      <c r="W76" s="3"/>
      <c r="X76" s="3"/>
      <c r="Y76" s="3"/>
      <c r="Z76" s="3"/>
    </row>
    <row r="77">
      <c r="A77" s="51" t="s">
        <v>370</v>
      </c>
      <c r="B77" s="3">
        <f>(COUNTIF(Schedule!$B$82:$H$180,"*"&amp;IF(ISBLANK($C77),NULL,$C77)&amp;"*") + COUNTIF(Schedule!$B$59:$H$78,"*"&amp;IF(ISBLANK($C77),NULL,$C77)&amp;"*") + COUNTIF(Schedule!$O$2:$O$39,"*"&amp;IF(ISBLANK($C77),NULL,$C77)&amp;"*"))/2</f>
        <v>0</v>
      </c>
      <c r="C77" s="16" t="s">
        <v>227</v>
      </c>
      <c r="O77" s="3"/>
      <c r="V77" s="3"/>
      <c r="W77" s="3"/>
      <c r="X77" s="3"/>
      <c r="Y77" s="3"/>
      <c r="Z77" s="3"/>
    </row>
    <row r="78">
      <c r="B78" s="43">
        <f>SUM(B73:B77)</f>
        <v>29.5</v>
      </c>
      <c r="O78" s="3"/>
      <c r="R78" s="3"/>
      <c r="V78" s="3"/>
      <c r="W78" s="3"/>
      <c r="X78" s="3"/>
      <c r="Y78" s="3"/>
      <c r="Z78" s="3"/>
    </row>
    <row r="79">
      <c r="A79" s="2" t="s">
        <v>408</v>
      </c>
      <c r="B79" s="2" t="s">
        <v>4</v>
      </c>
      <c r="C79" s="2" t="s">
        <v>348</v>
      </c>
      <c r="D79" s="59" t="s">
        <v>349</v>
      </c>
      <c r="O79" s="3"/>
      <c r="Q79" s="3"/>
      <c r="R79" s="3"/>
      <c r="V79" s="3"/>
      <c r="W79" s="3"/>
      <c r="X79" s="3"/>
      <c r="Y79" s="3"/>
      <c r="Z79" s="3"/>
    </row>
    <row r="80">
      <c r="A80" s="51" t="s">
        <v>409</v>
      </c>
      <c r="B80" s="3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80" s="58" t="s">
        <v>72</v>
      </c>
      <c r="O80" s="3"/>
      <c r="P80" s="3"/>
      <c r="Q80" s="3"/>
      <c r="R80" s="3"/>
      <c r="V80" s="3"/>
      <c r="W80" s="3"/>
      <c r="X80" s="3"/>
      <c r="Y80" s="3"/>
      <c r="Z80" s="3"/>
    </row>
    <row r="81">
      <c r="A81" s="51" t="s">
        <v>410</v>
      </c>
      <c r="B81" s="3">
        <f>(COUNTIF(Schedule!$B$82:$H$180,"*"&amp;IF(ISBLANK($C81),NULL,$C81)&amp;"*") + COUNTIF(Schedule!$B$59:$H$78,"*"&amp;IF(ISBLANK($C81),NULL,$C81)&amp;"*") + COUNTIF(Schedule!$O$2:$O$39,"*"&amp;IF(ISBLANK($C81),NULL,$C81)&amp;"*"))/2</f>
        <v>0</v>
      </c>
      <c r="C81" s="58" t="s">
        <v>273</v>
      </c>
      <c r="O81" s="3"/>
      <c r="P81" s="3"/>
      <c r="Q81" s="3"/>
      <c r="R81" s="3"/>
      <c r="V81" s="3"/>
      <c r="W81" s="3"/>
      <c r="X81" s="3"/>
      <c r="Y81" s="3"/>
      <c r="Z81" s="3"/>
    </row>
    <row r="82">
      <c r="A82" s="51" t="s">
        <v>370</v>
      </c>
      <c r="B82" s="3">
        <f>(COUNTIF(Schedule!$B$82:$H$180,"*"&amp;IF(ISBLANK($C82),NULL,$C82)&amp;"*") + COUNTIF(Schedule!$B$59:$H$78,"*"&amp;IF(ISBLANK($C82),NULL,$C82)&amp;"*") + COUNTIF(Schedule!$O$2:$O$39,"*"&amp;IF(ISBLANK($C82),NULL,$C82)&amp;"*"))/2</f>
        <v>0</v>
      </c>
      <c r="O82" s="3"/>
      <c r="P82" s="3"/>
      <c r="Q82" s="3"/>
      <c r="R82" s="3"/>
      <c r="V82" s="3"/>
      <c r="W82" s="3"/>
      <c r="X82" s="3"/>
      <c r="Y82" s="3"/>
      <c r="Z82" s="3"/>
    </row>
    <row r="83">
      <c r="B83" s="43">
        <f>SUM(B80:B82)</f>
        <v>0</v>
      </c>
      <c r="O83" s="3"/>
      <c r="P83" s="3"/>
      <c r="Q83" s="3"/>
      <c r="R83" s="3"/>
      <c r="V83" s="3"/>
      <c r="W83" s="3"/>
      <c r="X83" s="3"/>
      <c r="Y83" s="3"/>
      <c r="Z83" s="3"/>
    </row>
    <row r="84">
      <c r="A84" s="2" t="s">
        <v>411</v>
      </c>
      <c r="B84" s="2" t="s">
        <v>4</v>
      </c>
      <c r="C84" s="2" t="s">
        <v>348</v>
      </c>
      <c r="D84" s="59" t="s">
        <v>349</v>
      </c>
      <c r="O84" s="3"/>
      <c r="P84" s="3"/>
      <c r="Q84" s="3"/>
      <c r="R84" s="3"/>
      <c r="V84" s="3"/>
      <c r="W84" s="3"/>
      <c r="X84" s="3"/>
      <c r="Y84" s="3"/>
      <c r="Z84" s="3"/>
    </row>
    <row r="85">
      <c r="A85" s="51" t="s">
        <v>412</v>
      </c>
      <c r="B85" s="3">
        <f>(COUNTIF(Schedule!$B$82:$H$180,"*"&amp;IF(ISBLANK($C85),NULL,$C85)&amp;"*") + COUNTIF(Schedule!$B$59:$H$78,"*"&amp;IF(ISBLANK($C85),NULL,$C85)&amp;"*") + COUNTIF(Schedule!$O$2:$O$39,"*"&amp;IF(ISBLANK($C85),NULL,$C85)&amp;"*"))/2</f>
        <v>1</v>
      </c>
      <c r="C85" s="19" t="s">
        <v>155</v>
      </c>
      <c r="D85" s="19" t="s">
        <v>222</v>
      </c>
      <c r="E85" s="19" t="s">
        <v>413</v>
      </c>
      <c r="O85" s="3"/>
      <c r="P85" s="3"/>
      <c r="Q85" s="3"/>
      <c r="R85" s="3"/>
      <c r="V85" s="3"/>
      <c r="W85" s="3"/>
      <c r="X85" s="3"/>
      <c r="Y85" s="3"/>
      <c r="Z85" s="3"/>
    </row>
    <row r="86">
      <c r="A86" s="51" t="s">
        <v>414</v>
      </c>
      <c r="B86" s="3">
        <f>(COUNTIF(Schedule!$B$82:$H$180,"*"&amp;IF(ISBLANK($C86),NULL,$C86)&amp;"*") + COUNTIF(Schedule!$B$59:$H$78,"*"&amp;IF(ISBLANK($C86),NULL,$C86)&amp;"*") + COUNTIF(Schedule!$O$2:$O$39,"*"&amp;IF(ISBLANK($C86),NULL,$C86)&amp;"*"))/2</f>
        <v>2</v>
      </c>
      <c r="C86" s="19" t="s">
        <v>218</v>
      </c>
      <c r="O86" s="3"/>
      <c r="P86" s="3"/>
      <c r="Q86" s="3"/>
      <c r="R86" s="3"/>
      <c r="V86" s="3"/>
      <c r="W86" s="3"/>
      <c r="X86" s="3"/>
      <c r="Y86" s="3"/>
      <c r="Z86" s="3"/>
    </row>
    <row r="87">
      <c r="A87" s="51" t="s">
        <v>415</v>
      </c>
      <c r="B87" s="3">
        <f>(COUNTIF(Schedule!$B$82:$H$180,"*"&amp;IF(ISBLANK($C87),NULL,$C87)&amp;"*") + COUNTIF(Schedule!$B$59:$H$78,"*"&amp;IF(ISBLANK($C87),NULL,$C87)&amp;"*") + COUNTIF(Schedule!$O$2:$O$39,"*"&amp;IF(ISBLANK($C87),NULL,$C87)&amp;"*"))/2</f>
        <v>0</v>
      </c>
      <c r="O87" s="3"/>
      <c r="P87" s="3"/>
      <c r="Q87" s="3"/>
      <c r="R87" s="3"/>
      <c r="V87" s="3"/>
      <c r="W87" s="3"/>
      <c r="X87" s="3"/>
      <c r="Y87" s="3"/>
      <c r="Z87" s="3"/>
    </row>
    <row r="88">
      <c r="A88" s="51" t="s">
        <v>416</v>
      </c>
      <c r="B88" s="3">
        <f>(COUNTIF(Schedule!$B$82:$H$180,"*"&amp;IF(ISBLANK($C88),NULL,$C88)&amp;"*") + COUNTIF(Schedule!$B$59:$H$78,"*"&amp;IF(ISBLANK($C88),NULL,$C88)&amp;"*") + COUNTIF(Schedule!$O$2:$O$39,"*"&amp;IF(ISBLANK($C88),NULL,$C88)&amp;"*"))/2</f>
        <v>0</v>
      </c>
      <c r="C88" s="19" t="s">
        <v>417</v>
      </c>
      <c r="D88" s="19" t="s">
        <v>225</v>
      </c>
      <c r="E88" s="19" t="s">
        <v>226</v>
      </c>
      <c r="O88" s="3"/>
      <c r="P88" s="3"/>
      <c r="Q88" s="3"/>
      <c r="R88" s="3"/>
      <c r="V88" s="3"/>
      <c r="W88" s="3"/>
      <c r="X88" s="3"/>
      <c r="Y88" s="3"/>
      <c r="Z88" s="3"/>
    </row>
    <row r="89">
      <c r="A89" s="51" t="s">
        <v>418</v>
      </c>
      <c r="B89" s="3">
        <f>(COUNTIF(Schedule!$B$82:$H$180,"*"&amp;IF(ISBLANK($C89),NULL,$C89)&amp;"*") + COUNTIF(Schedule!$B$59:$H$78,"*"&amp;IF(ISBLANK($C89),NULL,$C89)&amp;"*") + COUNTIF(Schedule!$O$2:$O$39,"*"&amp;IF(ISBLANK($C89),NULL,$C89)&amp;"*"))/2</f>
        <v>0</v>
      </c>
      <c r="C89" s="19" t="s">
        <v>419</v>
      </c>
      <c r="D89" s="76" t="s">
        <v>420</v>
      </c>
      <c r="E89" s="19" t="s">
        <v>421</v>
      </c>
      <c r="F89" s="19" t="s">
        <v>422</v>
      </c>
      <c r="O89" s="3"/>
      <c r="P89" s="3"/>
      <c r="Q89" s="3"/>
      <c r="R89" s="3"/>
      <c r="V89" s="3"/>
      <c r="W89" s="3"/>
      <c r="X89" s="3"/>
      <c r="Y89" s="3"/>
      <c r="Z89" s="3"/>
    </row>
    <row r="90">
      <c r="A90" s="51" t="s">
        <v>423</v>
      </c>
      <c r="B90" s="3">
        <f>(COUNTIF(Schedule!$B$82:$H$180,"*"&amp;IF(ISBLANK($C90),NULL,$C90)&amp;"*") + COUNTIF(Schedule!$B$59:$H$78,"*"&amp;IF(ISBLANK($C90),NULL,$C90)&amp;"*") + COUNTIF(Schedule!$O$2:$O$39,"*"&amp;IF(ISBLANK($C90),NULL,$C90)&amp;"*"))/2</f>
        <v>0</v>
      </c>
      <c r="C90" s="19" t="s">
        <v>317</v>
      </c>
      <c r="D90" s="19" t="s">
        <v>424</v>
      </c>
      <c r="O90" s="3"/>
      <c r="P90" s="3"/>
      <c r="Q90" s="3"/>
      <c r="R90" s="3"/>
      <c r="V90" s="3"/>
      <c r="W90" s="3"/>
      <c r="X90" s="3"/>
      <c r="Y90" s="3"/>
      <c r="Z90" s="3"/>
    </row>
    <row r="91">
      <c r="A91" s="51" t="s">
        <v>370</v>
      </c>
      <c r="B91" s="3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>
        <f>SUM(B85:B91)</f>
        <v>3</v>
      </c>
      <c r="C92" s="3"/>
      <c r="D92" s="3"/>
      <c r="E92" s="3"/>
      <c r="F92" s="3"/>
      <c r="G92" s="3"/>
      <c r="H92" s="3"/>
      <c r="I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>
        <f>SUM(B13,B21,B26,B31,B35,B42,B54,B59,B64,B71,B78,B83,B92)</f>
        <v>72</v>
      </c>
      <c r="C93" s="3"/>
      <c r="D93" s="51" t="s">
        <v>425</v>
      </c>
      <c r="E93" s="3">
        <f>24*7-B93</f>
        <v>96</v>
      </c>
      <c r="F93" s="51" t="s">
        <v>426</v>
      </c>
      <c r="G93" s="3">
        <f>E93-(7*9)</f>
        <v>33</v>
      </c>
      <c r="H93" s="3"/>
      <c r="I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8" t="s">
        <v>427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77" t="s">
        <v>428</v>
      </c>
      <c r="D103" s="8" t="s">
        <v>429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78" t="s">
        <v>418</v>
      </c>
      <c r="D104" s="8" t="s">
        <v>430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9" t="s">
        <v>431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 t="s">
        <v>432</v>
      </c>
      <c r="B106" s="3"/>
      <c r="C106" s="3"/>
      <c r="D106" s="8">
        <v>2.0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 t="s">
        <v>433</v>
      </c>
      <c r="C107" s="80" t="s">
        <v>434</v>
      </c>
      <c r="D107" s="81" t="s">
        <v>435</v>
      </c>
      <c r="E107" s="82" t="s">
        <v>436</v>
      </c>
      <c r="F107" s="83" t="s">
        <v>437</v>
      </c>
      <c r="G107" s="84" t="s">
        <v>438</v>
      </c>
      <c r="H107" s="85" t="s">
        <v>439</v>
      </c>
      <c r="I107" s="86" t="s">
        <v>440</v>
      </c>
      <c r="J107" s="87" t="s">
        <v>441</v>
      </c>
      <c r="K107" s="88" t="s">
        <v>442</v>
      </c>
      <c r="L107" s="8" t="s">
        <v>443</v>
      </c>
      <c r="M107" s="8" t="s">
        <v>444</v>
      </c>
      <c r="N107" s="8" t="s">
        <v>445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3" t="s">
        <v>446</v>
      </c>
      <c r="C108" s="13" t="s">
        <v>447</v>
      </c>
      <c r="D108" s="13" t="s">
        <v>448</v>
      </c>
      <c r="E108" s="13" t="s">
        <v>90</v>
      </c>
      <c r="F108" s="13" t="s">
        <v>449</v>
      </c>
      <c r="G108" s="13" t="s">
        <v>450</v>
      </c>
      <c r="H108" s="13" t="s">
        <v>54</v>
      </c>
      <c r="I108" s="13" t="s">
        <v>451</v>
      </c>
      <c r="J108" s="13" t="s">
        <v>452</v>
      </c>
      <c r="K108" s="13" t="s">
        <v>453</v>
      </c>
      <c r="L108" s="13" t="s">
        <v>454</v>
      </c>
      <c r="M108" s="13" t="s">
        <v>455</v>
      </c>
      <c r="N108" s="13" t="s">
        <v>456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3" t="s">
        <v>145</v>
      </c>
      <c r="C109" s="13" t="s">
        <v>457</v>
      </c>
      <c r="D109" s="13" t="s">
        <v>458</v>
      </c>
      <c r="E109" s="13" t="s">
        <v>459</v>
      </c>
      <c r="F109" s="13" t="s">
        <v>460</v>
      </c>
      <c r="G109" s="13" t="s">
        <v>461</v>
      </c>
      <c r="H109" s="13" t="s">
        <v>462</v>
      </c>
      <c r="I109" s="13" t="s">
        <v>463</v>
      </c>
      <c r="J109" s="13" t="s">
        <v>464</v>
      </c>
      <c r="K109" s="13" t="s">
        <v>465</v>
      </c>
      <c r="L109" s="13" t="s">
        <v>466</v>
      </c>
      <c r="M109" s="13" t="s">
        <v>467</v>
      </c>
      <c r="N109" s="13" t="s">
        <v>468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3" t="s">
        <v>469</v>
      </c>
      <c r="C110" s="13" t="s">
        <v>470</v>
      </c>
      <c r="D110" s="13" t="s">
        <v>71</v>
      </c>
      <c r="E110" s="13" t="s">
        <v>122</v>
      </c>
      <c r="F110" s="13" t="s">
        <v>471</v>
      </c>
      <c r="G110" s="13" t="s">
        <v>472</v>
      </c>
      <c r="H110" s="13" t="s">
        <v>473</v>
      </c>
      <c r="J110" s="13" t="s">
        <v>474</v>
      </c>
      <c r="K110" s="13" t="s">
        <v>475</v>
      </c>
      <c r="L110" s="13" t="s">
        <v>476</v>
      </c>
      <c r="M110" s="13" t="s">
        <v>477</v>
      </c>
      <c r="N110" s="13" t="s">
        <v>478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C111" s="13" t="s">
        <v>479</v>
      </c>
      <c r="E111" s="13" t="s">
        <v>59</v>
      </c>
      <c r="F111" s="13" t="s">
        <v>133</v>
      </c>
      <c r="G111" s="13" t="s">
        <v>480</v>
      </c>
      <c r="H111" s="13" t="s">
        <v>481</v>
      </c>
      <c r="J111" s="13" t="s">
        <v>482</v>
      </c>
      <c r="K111" s="13" t="s">
        <v>483</v>
      </c>
      <c r="L111" s="13" t="s">
        <v>484</v>
      </c>
      <c r="M111" s="13" t="s">
        <v>462</v>
      </c>
      <c r="N111" s="13" t="s">
        <v>485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C112" s="13" t="s">
        <v>486</v>
      </c>
      <c r="E112" s="13" t="s">
        <v>120</v>
      </c>
      <c r="F112" s="13" t="s">
        <v>487</v>
      </c>
      <c r="G112" s="13" t="s">
        <v>65</v>
      </c>
      <c r="J112" s="15" t="s">
        <v>488</v>
      </c>
      <c r="K112" s="13" t="s">
        <v>489</v>
      </c>
      <c r="L112" s="13" t="s">
        <v>490</v>
      </c>
      <c r="M112" s="13" t="s">
        <v>491</v>
      </c>
      <c r="N112" s="13" t="s">
        <v>492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C113" s="13" t="s">
        <v>493</v>
      </c>
      <c r="E113" s="13" t="s">
        <v>56</v>
      </c>
      <c r="F113" s="13" t="s">
        <v>134</v>
      </c>
      <c r="G113" s="13" t="s">
        <v>494</v>
      </c>
      <c r="J113" s="13" t="s">
        <v>47</v>
      </c>
      <c r="K113" s="13" t="s">
        <v>495</v>
      </c>
      <c r="L113" s="13" t="s">
        <v>496</v>
      </c>
      <c r="M113" s="13" t="s">
        <v>497</v>
      </c>
      <c r="N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C114" s="13" t="s">
        <v>498</v>
      </c>
      <c r="E114" s="13" t="s">
        <v>499</v>
      </c>
      <c r="F114" s="13" t="s">
        <v>500</v>
      </c>
      <c r="G114" s="13" t="s">
        <v>501</v>
      </c>
      <c r="J114" s="13" t="s">
        <v>502</v>
      </c>
      <c r="K114" s="13" t="s">
        <v>503</v>
      </c>
      <c r="L114" s="13" t="s">
        <v>504</v>
      </c>
      <c r="M114" s="13" t="s">
        <v>505</v>
      </c>
      <c r="N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C115" s="13" t="s">
        <v>506</v>
      </c>
      <c r="E115" s="13" t="s">
        <v>507</v>
      </c>
      <c r="F115" s="13" t="s">
        <v>508</v>
      </c>
      <c r="G115" s="13" t="s">
        <v>509</v>
      </c>
      <c r="H115" s="3"/>
      <c r="J115" s="13" t="s">
        <v>510</v>
      </c>
      <c r="K115" s="13" t="s">
        <v>511</v>
      </c>
      <c r="M115" s="13" t="s">
        <v>512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C116" s="13" t="s">
        <v>513</v>
      </c>
      <c r="E116" s="13" t="s">
        <v>514</v>
      </c>
      <c r="G116" s="13" t="s">
        <v>515</v>
      </c>
      <c r="H116" s="3"/>
      <c r="J116" s="13" t="s">
        <v>516</v>
      </c>
      <c r="K116" s="13" t="s">
        <v>517</v>
      </c>
      <c r="M116" s="13" t="s">
        <v>518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C117" s="13" t="s">
        <v>519</v>
      </c>
      <c r="E117" s="13" t="s">
        <v>520</v>
      </c>
      <c r="G117" s="13" t="s">
        <v>521</v>
      </c>
      <c r="H117" s="3"/>
      <c r="J117" s="13" t="s">
        <v>455</v>
      </c>
      <c r="K117" s="13" t="s">
        <v>522</v>
      </c>
      <c r="M117" s="13" t="s">
        <v>523</v>
      </c>
      <c r="N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C118" s="13" t="s">
        <v>524</v>
      </c>
      <c r="G118" s="13" t="s">
        <v>68</v>
      </c>
      <c r="H118" s="3"/>
      <c r="J118" s="13" t="s">
        <v>525</v>
      </c>
      <c r="K118" s="13" t="s">
        <v>526</v>
      </c>
      <c r="M118" s="13" t="s">
        <v>485</v>
      </c>
      <c r="N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C119" s="13" t="s">
        <v>527</v>
      </c>
      <c r="G119" s="13" t="s">
        <v>528</v>
      </c>
      <c r="J119" s="13" t="s">
        <v>529</v>
      </c>
      <c r="K119" s="13" t="s">
        <v>530</v>
      </c>
      <c r="M119" s="13" t="s">
        <v>531</v>
      </c>
      <c r="N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C120" s="13" t="s">
        <v>532</v>
      </c>
      <c r="G120" s="13" t="s">
        <v>533</v>
      </c>
      <c r="H120" s="3"/>
      <c r="J120" s="13" t="s">
        <v>534</v>
      </c>
      <c r="K120" s="13" t="s">
        <v>535</v>
      </c>
      <c r="M120" s="13" t="s">
        <v>109</v>
      </c>
      <c r="N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C121" s="13" t="s">
        <v>536</v>
      </c>
      <c r="F121" s="3"/>
      <c r="H121" s="3"/>
      <c r="J121" s="13" t="s">
        <v>537</v>
      </c>
      <c r="K121" s="13" t="s">
        <v>538</v>
      </c>
      <c r="M121" s="13" t="s">
        <v>481</v>
      </c>
      <c r="N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C122" s="13" t="s">
        <v>539</v>
      </c>
      <c r="H122" s="3"/>
      <c r="J122" s="13" t="s">
        <v>540</v>
      </c>
      <c r="K122" s="13" t="s">
        <v>541</v>
      </c>
      <c r="M122" s="13" t="s">
        <v>542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C123" s="13" t="s">
        <v>543</v>
      </c>
      <c r="H123" s="3"/>
      <c r="J123" s="13" t="s">
        <v>544</v>
      </c>
      <c r="M123" s="13" t="s">
        <v>545</v>
      </c>
      <c r="N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E124" s="3"/>
      <c r="F124" s="3"/>
      <c r="G124" s="3"/>
      <c r="J124" s="13" t="s">
        <v>546</v>
      </c>
      <c r="M124" s="13" t="s">
        <v>546</v>
      </c>
      <c r="N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E125" s="3"/>
      <c r="F125" s="3"/>
      <c r="G125" s="3"/>
      <c r="J125" s="13" t="s">
        <v>547</v>
      </c>
      <c r="M125" s="13" t="s">
        <v>548</v>
      </c>
      <c r="N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F126" s="3"/>
      <c r="G126" s="3"/>
      <c r="H126" s="3"/>
      <c r="J126" s="13" t="s">
        <v>123</v>
      </c>
      <c r="M126" s="13" t="s">
        <v>549</v>
      </c>
      <c r="N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E127" s="3"/>
      <c r="F127" s="3"/>
      <c r="G127" s="3"/>
      <c r="H127" s="3"/>
      <c r="M127" s="13" t="s">
        <v>550</v>
      </c>
      <c r="N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I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J132" s="3"/>
      <c r="K132" s="3"/>
      <c r="L132" s="3"/>
      <c r="M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I141" s="34"/>
      <c r="J141" s="3"/>
      <c r="K141" s="3"/>
      <c r="L141" s="3"/>
      <c r="M141" s="3"/>
      <c r="N141" s="3"/>
      <c r="O141" s="3"/>
      <c r="P141" s="3"/>
      <c r="Q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J154" s="3"/>
      <c r="K154" s="3"/>
      <c r="L154" s="3"/>
      <c r="M154" s="3"/>
      <c r="N154" s="3"/>
      <c r="O154" s="3"/>
      <c r="P154" s="3"/>
      <c r="Q154" s="3"/>
      <c r="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S175" s="3"/>
      <c r="T175" s="3"/>
      <c r="U175" s="3"/>
      <c r="V175" s="3"/>
      <c r="W175" s="3"/>
      <c r="X175" s="3"/>
      <c r="Y175" s="3"/>
      <c r="Z175" s="3"/>
    </row>
    <row r="176">
      <c r="S176" s="3"/>
      <c r="T176" s="3"/>
      <c r="U176" s="3"/>
      <c r="V176" s="3"/>
      <c r="W176" s="3"/>
      <c r="X176" s="3"/>
      <c r="Y176" s="3"/>
      <c r="Z176" s="3"/>
    </row>
    <row r="177"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8" t="s">
        <v>401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S194" s="3"/>
      <c r="T194" s="3"/>
      <c r="U194" s="3"/>
      <c r="V194" s="3"/>
      <c r="W194" s="3"/>
      <c r="X194" s="3"/>
      <c r="Y194" s="3"/>
      <c r="Z194" s="3"/>
    </row>
    <row r="195">
      <c r="S195" s="3"/>
      <c r="T195" s="3"/>
      <c r="U195" s="3"/>
      <c r="V195" s="3"/>
      <c r="W195" s="3"/>
      <c r="X195" s="3"/>
      <c r="Y195" s="3"/>
      <c r="Z195" s="3"/>
    </row>
    <row r="196">
      <c r="S196" s="3"/>
      <c r="T196" s="3"/>
      <c r="U196" s="3"/>
      <c r="V196" s="3"/>
      <c r="W196" s="3"/>
      <c r="X196" s="3"/>
      <c r="Y196" s="3"/>
      <c r="Z196" s="3"/>
    </row>
    <row r="197">
      <c r="S197" s="3"/>
      <c r="T197" s="3"/>
      <c r="U197" s="3"/>
      <c r="V197" s="3"/>
      <c r="W197" s="3"/>
      <c r="X197" s="3"/>
      <c r="Y197" s="3"/>
      <c r="Z197" s="3"/>
    </row>
    <row r="198">
      <c r="S198" s="3"/>
      <c r="T198" s="3"/>
      <c r="U198" s="3"/>
      <c r="V198" s="3"/>
      <c r="W198" s="3"/>
      <c r="X198" s="3"/>
      <c r="Y198" s="3"/>
      <c r="Z198" s="3"/>
    </row>
    <row r="199">
      <c r="S199" s="3"/>
      <c r="T199" s="3"/>
      <c r="U199" s="3"/>
      <c r="V199" s="3"/>
      <c r="W199" s="3"/>
      <c r="X199" s="3"/>
      <c r="Y199" s="3"/>
      <c r="Z199" s="3"/>
    </row>
    <row r="200">
      <c r="S200" s="3"/>
      <c r="T200" s="3"/>
      <c r="U200" s="3"/>
      <c r="V200" s="3"/>
      <c r="W200" s="3"/>
      <c r="X200" s="3"/>
      <c r="Y200" s="3"/>
      <c r="Z200" s="3"/>
    </row>
    <row r="201">
      <c r="S201" s="3"/>
      <c r="T201" s="3"/>
      <c r="U201" s="3"/>
      <c r="V201" s="3"/>
      <c r="W201" s="3"/>
      <c r="X201" s="3"/>
      <c r="Y201" s="3"/>
      <c r="Z201" s="3"/>
    </row>
    <row r="202">
      <c r="S202" s="3"/>
      <c r="T202" s="3"/>
      <c r="U202" s="3"/>
      <c r="V202" s="3"/>
      <c r="W202" s="3"/>
      <c r="X202" s="3"/>
      <c r="Y202" s="3"/>
      <c r="Z202" s="3"/>
    </row>
    <row r="203"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9">
    <mergeCell ref="D79:N79"/>
    <mergeCell ref="D84:N84"/>
    <mergeCell ref="D22:N22"/>
    <mergeCell ref="D36:N36"/>
    <mergeCell ref="D43:N43"/>
    <mergeCell ref="D55:N55"/>
    <mergeCell ref="D60:N60"/>
    <mergeCell ref="D65:N65"/>
    <mergeCell ref="D72:N72"/>
  </mergeCells>
  <hyperlinks>
    <hyperlink r:id="rId1" ref="D89"/>
    <hyperlink r:id="rId2" ref="A10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0.43"/>
    <col customWidth="1" min="3" max="3" width="15.29"/>
    <col customWidth="1" min="4" max="4" width="17.57"/>
    <col customWidth="1" min="5" max="5" width="15.43"/>
    <col customWidth="1" min="6" max="6" width="20.86"/>
    <col customWidth="1" min="7" max="7" width="12.86"/>
    <col customWidth="1" min="8" max="8" width="9.86"/>
    <col customWidth="1" min="9" max="9" width="14.29"/>
    <col customWidth="1" min="10" max="11" width="30.0"/>
  </cols>
  <sheetData>
    <row r="1">
      <c r="A1" s="5" t="s">
        <v>2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25</v>
      </c>
      <c r="I1" s="5" t="s">
        <v>26</v>
      </c>
      <c r="J1" s="5" t="s">
        <v>28</v>
      </c>
      <c r="K1" s="5" t="s">
        <v>30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>
        <v>1.0</v>
      </c>
      <c r="B2" s="9" t="s">
        <v>37</v>
      </c>
      <c r="C2" s="11">
        <f>D39</f>
        <v>0</v>
      </c>
      <c r="D2" s="8">
        <f t="shared" ref="D2:D3" si="1">5</f>
        <v>5</v>
      </c>
      <c r="E2" s="3">
        <f t="shared" ref="E2:E8" si="2">C2*D2</f>
        <v>0</v>
      </c>
      <c r="F2" s="8">
        <v>510.0</v>
      </c>
      <c r="G2" s="8">
        <v>0.0</v>
      </c>
      <c r="H2" s="3">
        <f t="shared" ref="H2:H8" si="3">F2-G2</f>
        <v>510</v>
      </c>
      <c r="I2" s="17">
        <f t="shared" ref="I2:I8" si="4">100% - G2/F2</f>
        <v>1</v>
      </c>
      <c r="J2" s="20" t="str">
        <f t="shared" ref="J2:J8" si="5">F2/E2</f>
        <v>#DIV/0!</v>
      </c>
      <c r="K2" s="20" t="str">
        <f t="shared" ref="K2:K8" si="6">(F2-G2)/E2</f>
        <v>#DIV/0!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2.0</v>
      </c>
      <c r="B3" s="19" t="s">
        <v>63</v>
      </c>
      <c r="C3" s="11">
        <f>D24</f>
        <v>0</v>
      </c>
      <c r="D3" s="8">
        <f t="shared" si="1"/>
        <v>5</v>
      </c>
      <c r="E3" s="3">
        <f t="shared" si="2"/>
        <v>0</v>
      </c>
      <c r="F3" s="8">
        <v>45.0</v>
      </c>
      <c r="G3" s="8">
        <v>0.0</v>
      </c>
      <c r="H3" s="3">
        <f t="shared" si="3"/>
        <v>45</v>
      </c>
      <c r="I3" s="17">
        <f t="shared" si="4"/>
        <v>1</v>
      </c>
      <c r="J3" s="20" t="str">
        <f t="shared" si="5"/>
        <v>#DIV/0!</v>
      </c>
      <c r="K3" s="20" t="str">
        <f t="shared" si="6"/>
        <v>#DIV/0!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3.0</v>
      </c>
      <c r="B4" s="22" t="s">
        <v>72</v>
      </c>
      <c r="C4" s="11">
        <f>Replacements!B45</f>
        <v>7.5</v>
      </c>
      <c r="D4" s="8">
        <v>10.0</v>
      </c>
      <c r="E4" s="3">
        <f t="shared" si="2"/>
        <v>75</v>
      </c>
      <c r="F4" s="8">
        <v>368.0</v>
      </c>
      <c r="G4" s="8">
        <v>25.0</v>
      </c>
      <c r="H4" s="3">
        <f t="shared" si="3"/>
        <v>343</v>
      </c>
      <c r="I4" s="17">
        <f t="shared" si="4"/>
        <v>0.9320652174</v>
      </c>
      <c r="J4" s="20">
        <f t="shared" si="5"/>
        <v>4.906666667</v>
      </c>
      <c r="K4" s="20">
        <f t="shared" si="6"/>
        <v>4.573333333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4.0</v>
      </c>
      <c r="B5" s="24" t="s">
        <v>67</v>
      </c>
      <c r="C5" s="11">
        <f>D17</f>
        <v>7.5</v>
      </c>
      <c r="D5" s="8">
        <v>2.0</v>
      </c>
      <c r="E5" s="3">
        <f t="shared" si="2"/>
        <v>15</v>
      </c>
      <c r="F5" s="8">
        <v>276.0</v>
      </c>
      <c r="G5" s="8">
        <v>30.0</v>
      </c>
      <c r="H5" s="3">
        <f t="shared" si="3"/>
        <v>246</v>
      </c>
      <c r="I5" s="17">
        <f t="shared" si="4"/>
        <v>0.8913043478</v>
      </c>
      <c r="J5" s="20">
        <f t="shared" si="5"/>
        <v>18.4</v>
      </c>
      <c r="K5" s="20">
        <f t="shared" si="6"/>
        <v>16.4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5.0</v>
      </c>
      <c r="B6" s="22" t="s">
        <v>88</v>
      </c>
      <c r="C6" s="3">
        <f>Replacements!B28</f>
        <v>0</v>
      </c>
      <c r="D6" s="8">
        <v>10.0</v>
      </c>
      <c r="E6" s="3">
        <f t="shared" si="2"/>
        <v>0</v>
      </c>
      <c r="F6" s="8">
        <v>654.0</v>
      </c>
      <c r="G6" s="8">
        <v>102.0</v>
      </c>
      <c r="H6" s="3">
        <f t="shared" si="3"/>
        <v>552</v>
      </c>
      <c r="I6" s="17">
        <f t="shared" si="4"/>
        <v>0.8440366972</v>
      </c>
      <c r="J6" s="20" t="str">
        <f t="shared" si="5"/>
        <v>#DIV/0!</v>
      </c>
      <c r="K6" s="20" t="str">
        <f t="shared" si="6"/>
        <v>#DIV/0!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6.0</v>
      </c>
      <c r="B7" s="22" t="s">
        <v>94</v>
      </c>
      <c r="C7" s="3">
        <f>Replacements!B29</f>
        <v>1</v>
      </c>
      <c r="D7" s="8">
        <v>20.0</v>
      </c>
      <c r="E7" s="3">
        <f t="shared" si="2"/>
        <v>20</v>
      </c>
      <c r="F7" s="8">
        <v>159.0</v>
      </c>
      <c r="G7" s="8">
        <v>25.0</v>
      </c>
      <c r="H7" s="3">
        <f t="shared" si="3"/>
        <v>134</v>
      </c>
      <c r="I7" s="17">
        <f t="shared" si="4"/>
        <v>0.8427672956</v>
      </c>
      <c r="J7" s="20">
        <f t="shared" si="5"/>
        <v>7.95</v>
      </c>
      <c r="K7" s="20">
        <f t="shared" si="6"/>
        <v>6.7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7.0</v>
      </c>
      <c r="B8" s="22" t="s">
        <v>104</v>
      </c>
      <c r="C8" s="3">
        <f>Replacements!B30</f>
        <v>0</v>
      </c>
      <c r="D8" s="8">
        <v>7.0</v>
      </c>
      <c r="E8" s="3">
        <f t="shared" si="2"/>
        <v>0</v>
      </c>
      <c r="F8" s="8">
        <v>400.0</v>
      </c>
      <c r="G8" s="8">
        <v>222.0</v>
      </c>
      <c r="H8" s="3">
        <f t="shared" si="3"/>
        <v>178</v>
      </c>
      <c r="I8" s="17">
        <f t="shared" si="4"/>
        <v>0.445</v>
      </c>
      <c r="J8" s="20" t="str">
        <f t="shared" si="5"/>
        <v>#DIV/0!</v>
      </c>
      <c r="K8" s="20" t="str">
        <f t="shared" si="6"/>
        <v>#DIV/0!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6"/>
      <c r="C9" s="3"/>
      <c r="D9" s="3"/>
      <c r="E9" s="37">
        <f t="shared" ref="E9:F9" si="7">SUM(E2:E8)</f>
        <v>110</v>
      </c>
      <c r="F9" s="37">
        <f t="shared" si="7"/>
        <v>2412</v>
      </c>
      <c r="G9" s="3"/>
      <c r="H9" s="37">
        <f>SUM(H2:H8)</f>
        <v>2008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2</v>
      </c>
      <c r="B14" s="5" t="s">
        <v>140</v>
      </c>
      <c r="C14" s="5" t="s">
        <v>142</v>
      </c>
      <c r="D14" s="5" t="s">
        <v>19</v>
      </c>
      <c r="E14" s="5" t="s">
        <v>143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1.0</v>
      </c>
      <c r="B15" s="16" t="s">
        <v>110</v>
      </c>
      <c r="C15" s="3">
        <f> 33</f>
        <v>33</v>
      </c>
      <c r="D15" s="3">
        <f> Replacements!B73</f>
        <v>29.5</v>
      </c>
      <c r="E15" s="41">
        <f t="shared" ref="E15:E43" si="8"> C15 / D15</f>
        <v>1.118644068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2.0</v>
      </c>
      <c r="B16" s="42" t="s">
        <v>87</v>
      </c>
      <c r="C16" s="43">
        <f> 15 + 8 + 10/2</f>
        <v>28</v>
      </c>
      <c r="D16" s="3">
        <f> Replacements!B48</f>
        <v>12</v>
      </c>
      <c r="E16" s="41">
        <f t="shared" si="8"/>
        <v>2.333333333</v>
      </c>
      <c r="F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3.0</v>
      </c>
      <c r="B17" s="24" t="s">
        <v>67</v>
      </c>
      <c r="C17" s="43">
        <f> 20</f>
        <v>20</v>
      </c>
      <c r="D17" s="3">
        <f> Replacements!B45</f>
        <v>7.5</v>
      </c>
      <c r="E17" s="41">
        <f t="shared" si="8"/>
        <v>2.666666667</v>
      </c>
      <c r="F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4.0</v>
      </c>
      <c r="B18" s="24" t="s">
        <v>75</v>
      </c>
      <c r="C18" s="43">
        <f> 0.5 + 2 + 8 + 4.5 + 4 + 2.5 </f>
        <v>21.5</v>
      </c>
      <c r="D18" s="3">
        <f> Replacements!B50</f>
        <v>7.5</v>
      </c>
      <c r="E18" s="41">
        <f t="shared" si="8"/>
        <v>2.866666667</v>
      </c>
      <c r="F18" s="3"/>
      <c r="I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5.0</v>
      </c>
      <c r="B19" s="24" t="s">
        <v>83</v>
      </c>
      <c r="C19" s="43">
        <f> 0.5 + 7 + 0.5</f>
        <v>8</v>
      </c>
      <c r="D19" s="3">
        <f> Replacements!B51</f>
        <v>2</v>
      </c>
      <c r="E19" s="41">
        <f t="shared" si="8"/>
        <v>4</v>
      </c>
      <c r="I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6.0</v>
      </c>
      <c r="B20" s="24" t="s">
        <v>182</v>
      </c>
      <c r="C20" s="43">
        <f> 0.5 + 1 + 2 + 3.5 + 0.5 + 1 + 0.5</f>
        <v>9</v>
      </c>
      <c r="D20" s="3">
        <f> Replacements!B52</f>
        <v>3.5</v>
      </c>
      <c r="E20" s="41">
        <f t="shared" si="8"/>
        <v>2.571428571</v>
      </c>
      <c r="F20" s="3"/>
      <c r="G20" s="3"/>
      <c r="H20" s="3"/>
      <c r="I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7.0</v>
      </c>
      <c r="B21" s="53" t="s">
        <v>192</v>
      </c>
      <c r="C21" s="54">
        <v>25.0</v>
      </c>
      <c r="D21" s="55">
        <f> Replacements!B44</f>
        <v>0</v>
      </c>
      <c r="E21" s="56" t="str">
        <f t="shared" si="8"/>
        <v>#DIV/0!</v>
      </c>
      <c r="F21" s="3"/>
      <c r="G21" s="3"/>
      <c r="H21" s="3"/>
      <c r="I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8.0</v>
      </c>
      <c r="B22" s="53" t="s">
        <v>201</v>
      </c>
      <c r="C22" s="43">
        <f> 4</f>
        <v>4</v>
      </c>
      <c r="D22" s="3" t="str">
        <f t="shared" ref="D22:D23" si="9"> #REF!</f>
        <v>#REF!</v>
      </c>
      <c r="E22" s="41" t="str">
        <f t="shared" si="8"/>
        <v>#REF!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9.0</v>
      </c>
      <c r="B23" s="53" t="s">
        <v>207</v>
      </c>
      <c r="C23" s="54">
        <f> 10</f>
        <v>10</v>
      </c>
      <c r="D23" s="55" t="str">
        <f t="shared" si="9"/>
        <v>#REF!</v>
      </c>
      <c r="E23" s="56" t="str">
        <f t="shared" si="8"/>
        <v>#REF!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10.0</v>
      </c>
      <c r="B24" s="19" t="s">
        <v>63</v>
      </c>
      <c r="C24" s="3">
        <f> 5 + 5</f>
        <v>10</v>
      </c>
      <c r="D24" s="3">
        <f> Replacements!B74</f>
        <v>0</v>
      </c>
      <c r="E24" s="41" t="str">
        <f t="shared" si="8"/>
        <v>#DIV/0!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11.0</v>
      </c>
      <c r="B25" s="19" t="s">
        <v>213</v>
      </c>
      <c r="C25" s="3">
        <f>5</f>
        <v>5</v>
      </c>
      <c r="D25" s="3" t="str">
        <f> #REF!</f>
        <v>#REF!</v>
      </c>
      <c r="E25" s="41" t="str">
        <f t="shared" si="8"/>
        <v>#REF!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12.0</v>
      </c>
      <c r="B26" s="19" t="s">
        <v>217</v>
      </c>
      <c r="C26" s="3">
        <f t="shared" ref="C26:C28" si="10"> 5 + 5</f>
        <v>10</v>
      </c>
      <c r="D26" s="3">
        <f> Replacements!B78</f>
        <v>29.5</v>
      </c>
      <c r="E26" s="41">
        <f t="shared" si="8"/>
        <v>0.3389830508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13.0</v>
      </c>
      <c r="B27" s="19" t="s">
        <v>222</v>
      </c>
      <c r="C27" s="3">
        <f t="shared" si="10"/>
        <v>10</v>
      </c>
      <c r="D27" s="3" t="str">
        <f t="shared" ref="D27:D28" si="11"> #REF!</f>
        <v>#REF!</v>
      </c>
      <c r="E27" s="41" t="str">
        <f t="shared" si="8"/>
        <v>#REF!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14.0</v>
      </c>
      <c r="B28" s="19" t="s">
        <v>225</v>
      </c>
      <c r="C28" s="3">
        <f t="shared" si="10"/>
        <v>10</v>
      </c>
      <c r="D28" s="3" t="str">
        <f t="shared" si="11"/>
        <v>#REF!</v>
      </c>
      <c r="E28" s="41" t="str">
        <f t="shared" si="8"/>
        <v>#REF!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15.0</v>
      </c>
      <c r="B29" s="19" t="s">
        <v>226</v>
      </c>
      <c r="C29" s="3">
        <f> 7</f>
        <v>7</v>
      </c>
      <c r="D29" s="3" t="str">
        <f> Replacements!B60</f>
        <v>Hours</v>
      </c>
      <c r="E29" s="41" t="str">
        <f t="shared" si="8"/>
        <v>#VALUE!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16.0</v>
      </c>
      <c r="B30" s="19" t="s">
        <v>227</v>
      </c>
      <c r="C30" s="3">
        <f>5</f>
        <v>5</v>
      </c>
      <c r="D30" s="3">
        <f> Replacements!B77</f>
        <v>0</v>
      </c>
      <c r="E30" s="41" t="str">
        <f t="shared" si="8"/>
        <v>#DIV/0!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17.0</v>
      </c>
      <c r="B31" s="14" t="s">
        <v>230</v>
      </c>
      <c r="C31" s="8">
        <f t="shared" ref="C31:C32" si="12">2</f>
        <v>2</v>
      </c>
      <c r="D31" s="3" t="str">
        <f t="shared" ref="D31:D33" si="13"> #REF!</f>
        <v>#REF!</v>
      </c>
      <c r="E31" s="41" t="str">
        <f t="shared" si="8"/>
        <v>#REF!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18.0</v>
      </c>
      <c r="B32" s="14" t="s">
        <v>235</v>
      </c>
      <c r="C32" s="43">
        <f t="shared" si="12"/>
        <v>2</v>
      </c>
      <c r="D32" s="3" t="str">
        <f t="shared" si="13"/>
        <v>#REF!</v>
      </c>
      <c r="E32" s="41" t="str">
        <f t="shared" si="8"/>
        <v>#REF!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19.0</v>
      </c>
      <c r="B33" s="14" t="s">
        <v>237</v>
      </c>
      <c r="C33" s="43">
        <f> 7</f>
        <v>7</v>
      </c>
      <c r="D33" s="3" t="str">
        <f t="shared" si="13"/>
        <v>#REF!</v>
      </c>
      <c r="E33" s="41" t="str">
        <f t="shared" si="8"/>
        <v>#REF!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20.0</v>
      </c>
      <c r="B34" s="14" t="s">
        <v>238</v>
      </c>
      <c r="C34" s="3">
        <f>2</f>
        <v>2</v>
      </c>
      <c r="D34" s="3">
        <f> Replacements!B59</f>
        <v>0</v>
      </c>
      <c r="E34" s="41" t="str">
        <f t="shared" si="8"/>
        <v>#DIV/0!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21.0</v>
      </c>
      <c r="B35" s="14" t="s">
        <v>250</v>
      </c>
      <c r="C35" s="3">
        <f> 7</f>
        <v>7</v>
      </c>
      <c r="D35" s="3">
        <f> Replacements!B56</f>
        <v>0</v>
      </c>
      <c r="E35" s="41" t="str">
        <f t="shared" si="8"/>
        <v>#DIV/0!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22.0</v>
      </c>
      <c r="B36" s="19" t="s">
        <v>273</v>
      </c>
      <c r="C36" s="43">
        <f> 10</f>
        <v>10</v>
      </c>
      <c r="D36" s="3">
        <f> Replacements!B81</f>
        <v>0</v>
      </c>
      <c r="E36" s="41" t="str">
        <f t="shared" si="8"/>
        <v>#DIV/0!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23.0</v>
      </c>
      <c r="B37" s="19" t="s">
        <v>58</v>
      </c>
      <c r="C37" s="12">
        <v>9.0</v>
      </c>
      <c r="D37" s="3">
        <f> Replacements!B75</f>
        <v>0</v>
      </c>
      <c r="E37" s="41" t="str">
        <f t="shared" si="8"/>
        <v>#DIV/0!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>
        <v>24.0</v>
      </c>
      <c r="B38" s="22" t="s">
        <v>72</v>
      </c>
      <c r="C38" s="3">
        <f> 8 + 7</f>
        <v>15</v>
      </c>
      <c r="D38" s="3">
        <f> Replacements!B80</f>
        <v>0</v>
      </c>
      <c r="E38" s="41" t="str">
        <f t="shared" si="8"/>
        <v>#DIV/0!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>
        <v>25.0</v>
      </c>
      <c r="B39" s="9" t="s">
        <v>37</v>
      </c>
      <c r="C39" s="3">
        <f t="shared" ref="C39:C40" si="14"> 3</f>
        <v>3</v>
      </c>
      <c r="D39" s="3">
        <f> Replacements!B61</f>
        <v>0</v>
      </c>
      <c r="E39" s="41" t="str">
        <f t="shared" si="8"/>
        <v>#DIV/0!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>
        <v>26.0</v>
      </c>
      <c r="B40" s="40" t="s">
        <v>318</v>
      </c>
      <c r="C40" s="3">
        <f t="shared" si="14"/>
        <v>3</v>
      </c>
      <c r="D40" s="3" t="str">
        <f> #REF!</f>
        <v>#REF!</v>
      </c>
      <c r="E40" s="41" t="str">
        <f t="shared" si="8"/>
        <v>#REF!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>
        <v>27.0</v>
      </c>
      <c r="B41" s="9" t="s">
        <v>295</v>
      </c>
      <c r="C41" s="3">
        <f t="shared" ref="C41:C43" si="15">5</f>
        <v>5</v>
      </c>
      <c r="D41" s="3">
        <f> Replacements!B62</f>
        <v>0</v>
      </c>
      <c r="E41" s="41" t="str">
        <f t="shared" si="8"/>
        <v>#DIV/0!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>
        <v>28.0</v>
      </c>
      <c r="B42" s="40" t="s">
        <v>317</v>
      </c>
      <c r="C42" s="3">
        <f t="shared" si="15"/>
        <v>5</v>
      </c>
      <c r="D42" s="3">
        <f> Replacements!B90</f>
        <v>0</v>
      </c>
      <c r="E42" s="41" t="str">
        <f t="shared" si="8"/>
        <v>#DIV/0!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>
        <v>29.0</v>
      </c>
      <c r="B43" s="19" t="s">
        <v>330</v>
      </c>
      <c r="C43" s="3">
        <f t="shared" si="15"/>
        <v>5</v>
      </c>
      <c r="D43" s="3">
        <f> Replacements!B89</f>
        <v>0</v>
      </c>
      <c r="E43" s="41" t="str">
        <f t="shared" si="8"/>
        <v>#DIV/0!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>
        <f> SUM(C15:C43)</f>
        <v>290.5</v>
      </c>
      <c r="D44" s="3" t="str">
        <f> SUM (D15:D43)</f>
        <v>#REF!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