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f-my.sharepoint.com/personal/nguyen_pham_iff_com/Documents/Projects/Microbes/Sparkle Too/2022/Data files/"/>
    </mc:Choice>
  </mc:AlternateContent>
  <xr:revisionPtr revIDLastSave="0" documentId="8_{48F00C5B-3B0F-4B56-9865-7ED5877D2616}" xr6:coauthVersionLast="45" xr6:coauthVersionMax="45" xr10:uidLastSave="{00000000-0000-0000-0000-000000000000}"/>
  <bookViews>
    <workbookView xWindow="-110" yWindow="-110" windowWidth="19420" windowHeight="10420" xr2:uid="{7A134D37-6108-4A8A-9A7D-1BB10545770A}"/>
  </bookViews>
  <sheets>
    <sheet name="Sheet1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P19" i="2" s="1"/>
  <c r="G18" i="2"/>
  <c r="G17" i="2"/>
  <c r="G16" i="2"/>
  <c r="O14" i="2"/>
  <c r="N10" i="2"/>
  <c r="N11" i="2"/>
  <c r="N12" i="2"/>
  <c r="N13" i="2"/>
  <c r="N14" i="2"/>
  <c r="N15" i="2"/>
  <c r="O10" i="2"/>
  <c r="O11" i="2"/>
  <c r="O12" i="2"/>
  <c r="O13" i="2"/>
  <c r="O15" i="2"/>
  <c r="R10" i="2"/>
  <c r="R11" i="2"/>
  <c r="R12" i="2"/>
  <c r="R13" i="2"/>
  <c r="R14" i="2"/>
  <c r="R15" i="2"/>
  <c r="G15" i="2"/>
  <c r="G14" i="2"/>
  <c r="G13" i="2"/>
  <c r="G12" i="2"/>
  <c r="G11" i="2"/>
  <c r="G10" i="2"/>
  <c r="G9" i="2"/>
  <c r="N9" i="2"/>
  <c r="O9" i="2"/>
  <c r="R9" i="2"/>
  <c r="Q25" i="2" l="1"/>
  <c r="P22" i="2"/>
  <c r="Q33" i="2"/>
  <c r="P32" i="2"/>
  <c r="P30" i="2"/>
  <c r="Q18" i="2"/>
  <c r="Q26" i="2"/>
  <c r="P13" i="2"/>
  <c r="P21" i="2"/>
  <c r="Q17" i="2"/>
  <c r="Q19" i="2"/>
  <c r="P29" i="2"/>
  <c r="Q30" i="2"/>
  <c r="P27" i="2"/>
  <c r="Q23" i="2"/>
  <c r="Q31" i="2"/>
  <c r="P20" i="2"/>
  <c r="P28" i="2"/>
  <c r="Q32" i="2"/>
  <c r="Q24" i="2"/>
  <c r="Q16" i="2"/>
  <c r="P26" i="2"/>
  <c r="P18" i="2"/>
  <c r="P33" i="2"/>
  <c r="P17" i="2"/>
  <c r="P25" i="2"/>
  <c r="Q29" i="2"/>
  <c r="Q21" i="2"/>
  <c r="P31" i="2"/>
  <c r="P23" i="2"/>
  <c r="Q27" i="2"/>
  <c r="P24" i="2"/>
  <c r="P16" i="2"/>
  <c r="Q22" i="2"/>
  <c r="Q28" i="2"/>
  <c r="Q20" i="2"/>
  <c r="Q11" i="2"/>
  <c r="Q14" i="2"/>
  <c r="Q15" i="2"/>
  <c r="P12" i="2"/>
  <c r="Q13" i="2"/>
  <c r="P11" i="2"/>
  <c r="P14" i="2"/>
  <c r="Q10" i="2"/>
  <c r="P15" i="2"/>
  <c r="Q9" i="2"/>
  <c r="P9" i="2"/>
  <c r="Q12" i="2"/>
  <c r="P10" i="2"/>
  <c r="N5" i="2" l="1"/>
  <c r="N6" i="2"/>
  <c r="N7" i="2"/>
  <c r="N8" i="2"/>
  <c r="O5" i="2"/>
  <c r="O6" i="2"/>
  <c r="O7" i="2"/>
  <c r="O8" i="2"/>
  <c r="R5" i="2"/>
  <c r="R6" i="2"/>
  <c r="R7" i="2"/>
  <c r="R8" i="2"/>
  <c r="G8" i="2"/>
  <c r="G7" i="2"/>
  <c r="G6" i="2"/>
  <c r="G5" i="2"/>
  <c r="G4" i="2"/>
  <c r="N4" i="2"/>
  <c r="O4" i="2"/>
  <c r="R4" i="2"/>
  <c r="P8" i="2" l="1"/>
  <c r="Q4" i="2"/>
  <c r="P4" i="2"/>
  <c r="P6" i="2"/>
  <c r="Q8" i="2"/>
  <c r="P7" i="2"/>
  <c r="Q7" i="2"/>
  <c r="P5" i="2"/>
  <c r="Q6" i="2"/>
  <c r="Q5" i="2"/>
</calcChain>
</file>

<file path=xl/sharedStrings.xml><?xml version="1.0" encoding="utf-8"?>
<sst xmlns="http://schemas.openxmlformats.org/spreadsheetml/2006/main" count="153" uniqueCount="59">
  <si>
    <t>Sparkle PIVOT Sample CFU plating data recording sheet. Manually enter your data in columns marked with a ⭐ (optional: †) and the other columns should auto-calculate appropriately. The data are sortable, and can be filtered using the dropdowns in each column.</t>
  </si>
  <si>
    <t>⭐</t>
  </si>
  <si>
    <t>†</t>
  </si>
  <si>
    <t>Batch</t>
  </si>
  <si>
    <t>Sample Description</t>
  </si>
  <si>
    <t>Code No.</t>
  </si>
  <si>
    <t>Logs</t>
  </si>
  <si>
    <t>No. Reps</t>
  </si>
  <si>
    <t>grams</t>
  </si>
  <si>
    <t>mL</t>
  </si>
  <si>
    <t>Who</t>
  </si>
  <si>
    <t>Date</t>
  </si>
  <si>
    <t>Best DF</t>
  </si>
  <si>
    <t>R1</t>
  </si>
  <si>
    <t>R2</t>
  </si>
  <si>
    <t>R3</t>
  </si>
  <si>
    <t>CFU/mL</t>
  </si>
  <si>
    <t>SD CFU/mL</t>
  </si>
  <si>
    <t>CFU/g</t>
  </si>
  <si>
    <t>SD CFU/g</t>
  </si>
  <si>
    <t>CV</t>
  </si>
  <si>
    <t>Remark/AW</t>
  </si>
  <si>
    <t>FDL-105C-T14-Try</t>
  </si>
  <si>
    <t>Seed A, B, C</t>
  </si>
  <si>
    <t>H</t>
  </si>
  <si>
    <t>KH</t>
  </si>
  <si>
    <t>FDL-105C-T15-Try</t>
  </si>
  <si>
    <t>FDL-105D-T20-Try</t>
  </si>
  <si>
    <t>FDL-105G-T33-Try</t>
  </si>
  <si>
    <t>ABKLUB021923AA-1</t>
  </si>
  <si>
    <t>ABKLUB021923AA-2</t>
  </si>
  <si>
    <t>FDL-105EF-T24-TMC1</t>
  </si>
  <si>
    <t>L</t>
  </si>
  <si>
    <t>FDL-105EF-T24-TMC2</t>
  </si>
  <si>
    <t>FDL-105EF-T26-CC1</t>
  </si>
  <si>
    <t>FDL-105EF-T26-CC2</t>
  </si>
  <si>
    <t>FDL-105EF-T26-TMC1</t>
  </si>
  <si>
    <t>FDL-105EF-T26-TMC2</t>
  </si>
  <si>
    <t>FDL-111A-T02</t>
  </si>
  <si>
    <t>M</t>
  </si>
  <si>
    <t>FDL-111A-T02-TMC1</t>
  </si>
  <si>
    <t>FDL-111A-T03</t>
  </si>
  <si>
    <t>FDL-111A-T03-TMC1</t>
  </si>
  <si>
    <t>FDL-111A-T04</t>
  </si>
  <si>
    <t>FDL-111A-T04-TMC1</t>
  </si>
  <si>
    <t>FDL-111D-T14</t>
  </si>
  <si>
    <t>N</t>
  </si>
  <si>
    <t>FDL-111D-T14-CC1</t>
  </si>
  <si>
    <t>FDL-111D-T14-TMC1</t>
  </si>
  <si>
    <t>FDL-111D-T15</t>
  </si>
  <si>
    <t>FDL-111D-T15-CC1</t>
  </si>
  <si>
    <t>FDL-111D-T15-TMC1</t>
  </si>
  <si>
    <t>FDL-111EF-T18</t>
  </si>
  <si>
    <t>O</t>
  </si>
  <si>
    <t>FDL-111EF-T18-CC1TMC1</t>
  </si>
  <si>
    <t>FDL-111EF-T18-TMC1</t>
  </si>
  <si>
    <t>FDL-111EF-T19</t>
  </si>
  <si>
    <t>FDL-111EF-T19-CC1TMC1</t>
  </si>
  <si>
    <t>FDL-111EF-T19-TMC1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</si>
</sst>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9">
    <xf numFmtId="0" fontId="0" fillId="0" borderId="0" xfId="0"/>
    <xf numFmtId="0" fontId="2" fillId="0" borderId="0" xfId="2"/>
    <xf numFmtId="0" fontId="3" fillId="0" borderId="0" xfId="2" applyFont="1"/>
    <xf numFmtId="0" fontId="2" fillId="0" borderId="0" xfId="2" applyAlignment="1">
      <alignment horizontal="center"/>
    </xf>
    <xf numFmtId="11" fontId="3" fillId="0" borderId="0" xfId="2" applyNumberFormat="1" applyFont="1"/>
    <xf numFmtId="2" fontId="2" fillId="0" borderId="0" xfId="2" applyNumberFormat="1"/>
    <xf numFmtId="0" fontId="2" fillId="0" borderId="3" xfId="2" applyBorder="1"/>
    <xf numFmtId="0" fontId="3" fillId="0" borderId="3" xfId="2" applyFont="1" applyBorder="1"/>
    <xf numFmtId="0" fontId="2" fillId="0" borderId="3" xfId="2" applyBorder="1" applyAlignment="1">
      <alignment horizontal="center"/>
    </xf>
    <xf numFmtId="0" fontId="2" fillId="0" borderId="3" xfId="2" applyBorder="1" applyAlignment="1">
      <alignment horizontal="left"/>
    </xf>
    <xf numFmtId="0" fontId="2" fillId="3" borderId="3" xfId="2" applyFill="1" applyBorder="1" applyAlignment="1">
      <alignment horizontal="center"/>
    </xf>
    <xf numFmtId="165" fontId="2" fillId="0" borderId="0" xfId="2" applyNumberFormat="1"/>
    <xf numFmtId="11" fontId="2" fillId="0" borderId="0" xfId="2" applyNumberFormat="1"/>
    <xf numFmtId="164" fontId="2" fillId="0" borderId="0" xfId="2" applyNumberFormat="1"/>
    <xf numFmtId="164" fontId="3" fillId="0" borderId="0" xfId="2" applyNumberFormat="1" applyFont="1"/>
    <xf numFmtId="11" fontId="2" fillId="0" borderId="2" xfId="2" applyNumberFormat="1" applyBorder="1"/>
    <xf numFmtId="11" fontId="2" fillId="0" borderId="1" xfId="2" applyNumberFormat="1" applyBorder="1"/>
    <xf numFmtId="164" fontId="1" fillId="2" borderId="0" xfId="1" applyNumberFormat="1"/>
    <xf numFmtId="0" fontId="3" fillId="0" borderId="0" xfId="2" applyFont="1" applyAlignment="1">
      <alignment horizontal="center"/>
    </xf>
  </cellXfs>
  <cellStyles count="3">
    <cellStyle name="Bad" xfId="1" builtinId="27"/>
    <cellStyle name="Normal" xfId="0" builtinId="0"/>
    <cellStyle name="Normal 2" xfId="2" xr:uid="{23654D93-D671-454E-9A42-C69DA45C8CC5}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0.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</dxf>
    <dxf>
      <font>
        <b/>
      </font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5" formatCode="0.00E+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yyyy/mm/dd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yyyy/mm/dd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atherine_hillsbery_iff_com/Documents/2023_0403%20Seed%20Sets%20E,%20H,%20I,%20J,%20K,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23_0403 Seed Sets E, H, I, J,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26EEB-DE61-4F61-A1D3-00550C21EE86}" name="Pcfu4333335343333333" displayName="Pcfu4333335343333333" ref="A3:S33" totalsRowShown="0" headerRowDxfId="38" dataDxfId="36" headerRowBorderDxfId="37">
  <autoFilter ref="A3:S33" xr:uid="{7607141D-807D-4368-9D1D-18452DFA620B}"/>
  <tableColumns count="19">
    <tableColumn id="1" xr3:uid="{E8A3964A-9E82-4CCB-B1A5-DA73FAAA962D}" name="Batch" dataDxfId="35" totalsRowDxfId="34" dataCellStyle="Normal 2"/>
    <tableColumn id="3" xr3:uid="{810D530E-B228-4CC6-BCDE-9C8185B1F661}" name="Sample Description" dataDxfId="33" totalsRowDxfId="32" dataCellStyle="Normal 2"/>
    <tableColumn id="4" xr3:uid="{4C2C271A-47EB-4800-825B-E77C945DE79A}" name="Code No." dataDxfId="31" totalsRowDxfId="30" dataCellStyle="Normal 2"/>
    <tableColumn id="5" xr3:uid="{7223CA45-065C-4EF1-8DB7-1F84B5CD3F43}" name="Logs" dataDxfId="29" totalsRowDxfId="28"/>
    <tableColumn id="19" xr3:uid="{75E4BBBC-770A-4B05-87D6-A8FB5D8F9B8C}" name="No. Reps" dataDxfId="27" totalsRowDxfId="26"/>
    <tableColumn id="7" xr3:uid="{3311CEA9-A29E-4741-A846-33392D370500}" name="grams" dataDxfId="25" totalsRowDxfId="24"/>
    <tableColumn id="8" xr3:uid="{EFC6DF53-84AD-473E-A6BF-276E032DF000}" name="mL" dataDxfId="23" totalsRowDxfId="22">
      <calculatedColumnFormula>19*[1]!Pcfu433333534333[[#This Row],[grams]]</calculatedColumnFormula>
    </tableColumn>
    <tableColumn id="10" xr3:uid="{4BCA4A7B-4DE6-4E77-9053-056E0621B6BC}" name="Who" dataDxfId="21" totalsRowDxfId="20"/>
    <tableColumn id="2" xr3:uid="{8CD789EA-5D1C-40F6-B32F-8586CDAB680D}" name="Date" dataDxfId="19" totalsRowDxfId="18"/>
    <tableColumn id="11" xr3:uid="{62E70056-6D04-4114-B844-7008514AC4F0}" name="Best DF" dataDxfId="17" totalsRowDxfId="16"/>
    <tableColumn id="12" xr3:uid="{0C93C506-7777-42B1-8762-D7322C9F1D66}" name="R1" dataDxfId="15" totalsRowDxfId="14"/>
    <tableColumn id="13" xr3:uid="{8EA1BEF1-8F5A-4F7E-A899-654CC7111349}" name="R2" dataDxfId="13" totalsRowDxfId="12"/>
    <tableColumn id="20" xr3:uid="{9E8F5136-B325-4077-B378-1C48DBF4CFF0}" name="R3" dataDxfId="11" totalsRowDxfId="10"/>
    <tableColumn id="14" xr3:uid="{D7953494-BEC3-4B75-BD6D-7A31F04E0892}" name="CFU/mL" dataDxfId="9">
      <calculatedColumnFormula>(SUM(Pcfu4333335343333333[[#This Row],[R1]:[R3]]))/(Pcfu4333335343333333[[#This Row],[No. Reps]]*0.025)*Pcfu4333335343333333[[#This Row],[Best DF]]</calculatedColumnFormula>
    </tableColumn>
    <tableColumn id="21" xr3:uid="{F363D9F8-7B6B-4E4F-9F6C-E8C7366ECCC9}" name="SD CFU/mL" dataDxfId="8">
      <calculatedColumnFormula>_xlfn.STDEV.S(Pcfu4333335343333333[[#This Row],[R1]:[R3]])/0.025*Pcfu4333335343333333[[#This Row],[Best DF]]</calculatedColumnFormula>
    </tableColumn>
    <tableColumn id="15" xr3:uid="{2544ADDB-68F9-42C8-ADFE-EB3242CC3EA3}" name="CFU/g" dataDxfId="7" totalsRowDxfId="6">
      <calculatedColumnFormula>Pcfu4333335343333333[[#This Row],[CFU/mL]]*Pcfu4333335343333333[[#This Row],[mL]]/Pcfu4333335343333333[[#This Row],[grams]]</calculatedColumnFormula>
    </tableColumn>
    <tableColumn id="18" xr3:uid="{1CEB76E9-ACDB-45D6-B06D-D9DBEFCA1D50}" name="SD CFU/g" dataDxfId="5" totalsRowDxfId="4">
      <calculatedColumnFormula>Pcfu4333335343333333[[#This Row],[SD CFU/mL]]*Pcfu4333335343333333[[#This Row],[mL]]/Pcfu4333335343333333[[#This Row],[grams]]</calculatedColumnFormula>
    </tableColumn>
    <tableColumn id="16" xr3:uid="{17D92D54-5E0C-433A-B961-B632F1B5EA31}" name="CV" dataDxfId="3" totalsRowDxfId="2">
      <calculatedColumnFormula>_xlfn.STDEV.S(Pcfu4333335343333333[[#This Row],[R1]:[R3]])/AVERAGE(Pcfu4333335343333333[[#This Row],[R1]:[R3]])</calculatedColumnFormula>
    </tableColumn>
    <tableColumn id="17" xr3:uid="{B145A4DF-6B7F-4331-8908-BF420A64FC79}" name="Remark/AW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68E4-EAF0-4ECE-80FD-DB75AA476395}">
  <dimension ref="A1:S42"/>
  <sheetViews>
    <sheetView tabSelected="1" topLeftCell="C1" workbookViewId="0">
      <selection activeCell="S28" sqref="S28"/>
    </sheetView>
  </sheetViews>
  <sheetFormatPr defaultColWidth="9.1796875" defaultRowHeight="11.5" x14ac:dyDescent="0.25"/>
  <cols>
    <col min="1" max="1" width="20" style="1" customWidth="1"/>
    <col min="2" max="2" width="17.453125" style="1" customWidth="1"/>
    <col min="3" max="4" width="10.26953125" style="1" customWidth="1"/>
    <col min="5" max="5" width="10.26953125" style="3" customWidth="1"/>
    <col min="6" max="6" width="10.453125" style="1" customWidth="1"/>
    <col min="7" max="7" width="9.1796875" style="1" customWidth="1"/>
    <col min="8" max="8" width="9.1796875" style="3" customWidth="1"/>
    <col min="9" max="9" width="10.81640625" style="1" bestFit="1" customWidth="1"/>
    <col min="10" max="10" width="12" style="1" customWidth="1"/>
    <col min="11" max="11" width="9.1796875" style="1" customWidth="1"/>
    <col min="12" max="12" width="9.453125" style="1" customWidth="1"/>
    <col min="13" max="13" width="8.7265625" style="1" customWidth="1"/>
    <col min="14" max="14" width="10.1796875" style="2" customWidth="1"/>
    <col min="15" max="15" width="11.54296875" style="2" customWidth="1"/>
    <col min="16" max="16" width="9.1796875" style="1" customWidth="1"/>
    <col min="17" max="17" width="10.7265625" style="1" customWidth="1"/>
    <col min="18" max="18" width="9.1796875" style="1" customWidth="1"/>
    <col min="19" max="19" width="27.7265625" style="1" customWidth="1"/>
    <col min="20" max="20" width="12" style="1" customWidth="1"/>
    <col min="21" max="16384" width="9.1796875" style="1"/>
  </cols>
  <sheetData>
    <row r="1" spans="1:1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25">
      <c r="A2" s="10" t="s">
        <v>1</v>
      </c>
      <c r="B2" s="10" t="s">
        <v>1</v>
      </c>
      <c r="C2" s="8" t="s">
        <v>2</v>
      </c>
      <c r="D2" s="8" t="s">
        <v>2</v>
      </c>
      <c r="E2" s="10" t="s">
        <v>1</v>
      </c>
      <c r="F2" s="10" t="s">
        <v>1</v>
      </c>
      <c r="G2" s="8"/>
      <c r="H2" s="10" t="s">
        <v>1</v>
      </c>
      <c r="I2" s="10" t="s">
        <v>1</v>
      </c>
      <c r="J2" s="10" t="s">
        <v>1</v>
      </c>
      <c r="K2" s="10" t="s">
        <v>1</v>
      </c>
      <c r="L2" s="10" t="s">
        <v>1</v>
      </c>
      <c r="M2" s="8" t="s">
        <v>2</v>
      </c>
      <c r="N2" s="7"/>
      <c r="O2" s="7"/>
      <c r="P2" s="6"/>
      <c r="Q2" s="6"/>
      <c r="R2" s="6"/>
      <c r="S2" s="8" t="s">
        <v>2</v>
      </c>
    </row>
    <row r="3" spans="1:19" ht="12.75" customHeight="1" x14ac:dyDescent="0.25">
      <c r="A3" s="6" t="s">
        <v>3</v>
      </c>
      <c r="B3" s="6" t="s">
        <v>4</v>
      </c>
      <c r="C3" s="6" t="s">
        <v>5</v>
      </c>
      <c r="D3" s="6" t="s">
        <v>6</v>
      </c>
      <c r="E3" s="9" t="s">
        <v>7</v>
      </c>
      <c r="F3" s="6" t="s">
        <v>8</v>
      </c>
      <c r="G3" s="6" t="s">
        <v>9</v>
      </c>
      <c r="H3" s="8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7" t="s">
        <v>16</v>
      </c>
      <c r="O3" s="7" t="s">
        <v>17</v>
      </c>
      <c r="P3" s="6" t="s">
        <v>18</v>
      </c>
      <c r="Q3" s="6" t="s">
        <v>19</v>
      </c>
      <c r="R3" s="6" t="s">
        <v>20</v>
      </c>
      <c r="S3" s="6" t="s">
        <v>21</v>
      </c>
    </row>
    <row r="4" spans="1:19" x14ac:dyDescent="0.25">
      <c r="A4" s="1" t="s">
        <v>22</v>
      </c>
      <c r="B4" s="1" t="s">
        <v>23</v>
      </c>
      <c r="C4" s="2" t="s">
        <v>24</v>
      </c>
      <c r="E4" s="3">
        <v>3</v>
      </c>
      <c r="G4" s="5">
        <f>19*Pcfu4333335343333333[[#This Row],[grams]]</f>
        <v>0</v>
      </c>
      <c r="H4" s="3" t="s">
        <v>25</v>
      </c>
      <c r="I4" s="11">
        <v>45042</v>
      </c>
      <c r="J4" s="12">
        <v>10</v>
      </c>
      <c r="K4" s="1">
        <v>117</v>
      </c>
      <c r="L4" s="1">
        <v>146</v>
      </c>
      <c r="M4" s="1">
        <v>89</v>
      </c>
      <c r="N4" s="4">
        <f>(SUM(Pcfu4333335343333333[[#This Row],[R1]:[R3]]))/(Pcfu4333335343333333[[#This Row],[No. Reps]]*0.025)*Pcfu4333335343333333[[#This Row],[Best DF]]</f>
        <v>46933.333333333328</v>
      </c>
      <c r="O4" s="12">
        <f>_xlfn.STDEV.S(Pcfu4333335343333333[[#This Row],[R1]:[R3]])/0.025*Pcfu4333335343333333[[#This Row],[Best DF]]</f>
        <v>11400.584780323032</v>
      </c>
      <c r="P4" s="4" t="e">
        <f>Pcfu4333335343333333[[#This Row],[CFU/mL]]*Pcfu4333335343333333[[#This Row],[mL]]/Pcfu4333335343333333[[#This Row],[grams]]</f>
        <v>#DIV/0!</v>
      </c>
      <c r="Q4" s="12" t="e">
        <f>Pcfu4333335343333333[[#This Row],[SD CFU/mL]]*Pcfu4333335343333333[[#This Row],[mL]]/Pcfu4333335343333333[[#This Row],[grams]]</f>
        <v>#DIV/0!</v>
      </c>
      <c r="R4" s="13">
        <f>_xlfn.STDEV.S(Pcfu4333335343333333[[#This Row],[R1]:[R3]])/AVERAGE(Pcfu4333335343333333[[#This Row],[R1]:[R3]])</f>
        <v>0.24291018708074641</v>
      </c>
    </row>
    <row r="5" spans="1:19" x14ac:dyDescent="0.25">
      <c r="A5" s="1" t="s">
        <v>26</v>
      </c>
      <c r="B5" s="1" t="s">
        <v>23</v>
      </c>
      <c r="C5" s="2" t="s">
        <v>24</v>
      </c>
      <c r="E5" s="3">
        <v>3</v>
      </c>
      <c r="G5" s="5">
        <f>19*Pcfu4333335343333333[[#This Row],[grams]]</f>
        <v>0</v>
      </c>
      <c r="H5" s="3" t="s">
        <v>25</v>
      </c>
      <c r="I5" s="11">
        <v>45042</v>
      </c>
      <c r="J5" s="12">
        <v>1</v>
      </c>
      <c r="K5" s="1">
        <v>253</v>
      </c>
      <c r="L5" s="1">
        <v>147</v>
      </c>
      <c r="M5" s="1">
        <v>186</v>
      </c>
      <c r="N5" s="4">
        <f>(SUM(Pcfu4333335343333333[[#This Row],[R1]:[R3]]))/(Pcfu4333335343333333[[#This Row],[No. Reps]]*0.025)*Pcfu4333335343333333[[#This Row],[Best DF]]</f>
        <v>7813.3333333333321</v>
      </c>
      <c r="O5" s="12">
        <f>_xlfn.STDEV.S(Pcfu4333335343333333[[#This Row],[R1]:[R3]])/0.025*Pcfu4333335343333333[[#This Row],[Best DF]]</f>
        <v>2144.5123765866533</v>
      </c>
      <c r="P5" s="4" t="e">
        <f>Pcfu4333335343333333[[#This Row],[CFU/mL]]*Pcfu4333335343333333[[#This Row],[mL]]/Pcfu4333335343333333[[#This Row],[grams]]</f>
        <v>#DIV/0!</v>
      </c>
      <c r="Q5" s="12" t="e">
        <f>Pcfu4333335343333333[[#This Row],[SD CFU/mL]]*Pcfu4333335343333333[[#This Row],[mL]]/Pcfu4333335343333333[[#This Row],[grams]]</f>
        <v>#DIV/0!</v>
      </c>
      <c r="R5" s="13">
        <f>_xlfn.STDEV.S(Pcfu4333335343333333[[#This Row],[R1]:[R3]])/AVERAGE(Pcfu4333335343333333[[#This Row],[R1]:[R3]])</f>
        <v>0.27446830758361607</v>
      </c>
    </row>
    <row r="6" spans="1:19" s="2" customFormat="1" x14ac:dyDescent="0.25">
      <c r="A6" s="1" t="s">
        <v>27</v>
      </c>
      <c r="B6" s="1" t="s">
        <v>23</v>
      </c>
      <c r="C6" s="2" t="s">
        <v>24</v>
      </c>
      <c r="D6" s="1"/>
      <c r="E6" s="3">
        <v>3</v>
      </c>
      <c r="F6" s="1"/>
      <c r="G6" s="5">
        <f>19*Pcfu4333335343333333[[#This Row],[grams]]</f>
        <v>0</v>
      </c>
      <c r="H6" s="3" t="s">
        <v>25</v>
      </c>
      <c r="I6" s="11">
        <v>45042</v>
      </c>
      <c r="J6" s="12">
        <v>10</v>
      </c>
      <c r="K6" s="1">
        <v>73</v>
      </c>
      <c r="L6" s="1">
        <v>92</v>
      </c>
      <c r="M6" s="1">
        <v>64</v>
      </c>
      <c r="N6" s="4">
        <f>(SUM(Pcfu4333335343333333[[#This Row],[R1]:[R3]]))/(Pcfu4333335343333333[[#This Row],[No. Reps]]*0.025)*Pcfu4333335343333333[[#This Row],[Best DF]]</f>
        <v>30533.333333333328</v>
      </c>
      <c r="O6" s="12">
        <f>_xlfn.STDEV.S(Pcfu4333335343333333[[#This Row],[R1]:[R3]])/0.025*Pcfu4333335343333333[[#This Row],[Best DF]]</f>
        <v>5717.8084379710926</v>
      </c>
      <c r="P6" s="4" t="e">
        <f>Pcfu4333335343333333[[#This Row],[CFU/mL]]*Pcfu4333335343333333[[#This Row],[mL]]/Pcfu4333335343333333[[#This Row],[grams]]</f>
        <v>#DIV/0!</v>
      </c>
      <c r="Q6" s="12" t="e">
        <f>Pcfu4333335343333333[[#This Row],[SD CFU/mL]]*Pcfu4333335343333333[[#This Row],[mL]]/Pcfu4333335343333333[[#This Row],[grams]]</f>
        <v>#DIV/0!</v>
      </c>
      <c r="R6" s="14">
        <f>_xlfn.STDEV.S(Pcfu4333335343333333[[#This Row],[R1]:[R3]])/AVERAGE(Pcfu4333335343333333[[#This Row],[R1]:[R3]])</f>
        <v>0.18726446849250306</v>
      </c>
    </row>
    <row r="7" spans="1:19" x14ac:dyDescent="0.25">
      <c r="A7" s="1" t="s">
        <v>28</v>
      </c>
      <c r="B7" s="1" t="s">
        <v>23</v>
      </c>
      <c r="C7" s="2" t="s">
        <v>24</v>
      </c>
      <c r="E7" s="3">
        <v>3</v>
      </c>
      <c r="G7" s="5">
        <f>19*Pcfu4333335343333333[[#This Row],[grams]]</f>
        <v>0</v>
      </c>
      <c r="H7" s="3" t="s">
        <v>25</v>
      </c>
      <c r="I7" s="11">
        <v>45042</v>
      </c>
      <c r="J7" s="12">
        <v>1</v>
      </c>
      <c r="K7" s="1">
        <v>23</v>
      </c>
      <c r="L7" s="1">
        <v>24</v>
      </c>
      <c r="M7" s="1">
        <v>21</v>
      </c>
      <c r="N7" s="4">
        <f>(SUM(Pcfu4333335343333333[[#This Row],[R1]:[R3]]))/(Pcfu4333335343333333[[#This Row],[No. Reps]]*0.025)*Pcfu4333335343333333[[#This Row],[Best DF]]</f>
        <v>906.66666666666652</v>
      </c>
      <c r="O7" s="12">
        <f>_xlfn.STDEV.S(Pcfu4333335343333333[[#This Row],[R1]:[R3]])/0.025*Pcfu4333335343333333[[#This Row],[Best DF]]</f>
        <v>61.10100926607786</v>
      </c>
      <c r="P7" s="4" t="e">
        <f>Pcfu4333335343333333[[#This Row],[CFU/mL]]*Pcfu4333335343333333[[#This Row],[mL]]/Pcfu4333335343333333[[#This Row],[grams]]</f>
        <v>#DIV/0!</v>
      </c>
      <c r="Q7" s="12" t="e">
        <f>Pcfu4333335343333333[[#This Row],[SD CFU/mL]]*Pcfu4333335343333333[[#This Row],[mL]]/Pcfu4333335343333333[[#This Row],[grams]]</f>
        <v>#DIV/0!</v>
      </c>
      <c r="R7" s="13">
        <f>_xlfn.STDEV.S(Pcfu4333335343333333[[#This Row],[R1]:[R3]])/AVERAGE(Pcfu4333335343333333[[#This Row],[R1]:[R3]])</f>
        <v>6.739081904346822E-2</v>
      </c>
    </row>
    <row r="8" spans="1:19" x14ac:dyDescent="0.25">
      <c r="A8" s="1" t="s">
        <v>29</v>
      </c>
      <c r="B8" s="1" t="s">
        <v>23</v>
      </c>
      <c r="C8" s="2" t="s">
        <v>24</v>
      </c>
      <c r="E8" s="3">
        <v>3</v>
      </c>
      <c r="G8" s="5">
        <f>19*Pcfu4333335343333333[[#This Row],[grams]]</f>
        <v>0</v>
      </c>
      <c r="H8" s="3" t="s">
        <v>25</v>
      </c>
      <c r="I8" s="11">
        <v>45042</v>
      </c>
      <c r="J8" s="12">
        <v>10</v>
      </c>
      <c r="K8" s="1">
        <v>80</v>
      </c>
      <c r="L8" s="1">
        <v>54</v>
      </c>
      <c r="M8" s="1">
        <v>85</v>
      </c>
      <c r="N8" s="4">
        <f>(SUM(Pcfu4333335343333333[[#This Row],[R1]:[R3]]))/(Pcfu4333335343333333[[#This Row],[No. Reps]]*0.025)*Pcfu4333335343333333[[#This Row],[Best DF]]</f>
        <v>29199.999999999996</v>
      </c>
      <c r="O8" s="12">
        <f>_xlfn.STDEV.S(Pcfu4333335343333333[[#This Row],[R1]:[R3]])/0.025*Pcfu4333335343333333[[#This Row],[Best DF]]</f>
        <v>6657.3267908372954</v>
      </c>
      <c r="P8" s="4" t="e">
        <f>Pcfu4333335343333333[[#This Row],[CFU/mL]]*Pcfu4333335343333333[[#This Row],[mL]]/Pcfu4333335343333333[[#This Row],[grams]]</f>
        <v>#DIV/0!</v>
      </c>
      <c r="Q8" s="12" t="e">
        <f>Pcfu4333335343333333[[#This Row],[SD CFU/mL]]*Pcfu4333335343333333[[#This Row],[mL]]/Pcfu4333335343333333[[#This Row],[grams]]</f>
        <v>#DIV/0!</v>
      </c>
      <c r="R8" s="13">
        <f>_xlfn.STDEV.S(Pcfu4333335343333333[[#This Row],[R1]:[R3]])/AVERAGE(Pcfu4333335343333333[[#This Row],[R1]:[R3]])</f>
        <v>0.22799064352182519</v>
      </c>
    </row>
    <row r="9" spans="1:19" ht="14.5" x14ac:dyDescent="0.35">
      <c r="A9" s="1" t="s">
        <v>30</v>
      </c>
      <c r="B9" s="1" t="s">
        <v>23</v>
      </c>
      <c r="C9" s="2" t="s">
        <v>24</v>
      </c>
      <c r="E9" s="3">
        <v>3</v>
      </c>
      <c r="G9" s="5">
        <f>19*Pcfu4333335343333333[[#This Row],[grams]]</f>
        <v>0</v>
      </c>
      <c r="H9" s="3" t="s">
        <v>25</v>
      </c>
      <c r="I9" s="11">
        <v>45042</v>
      </c>
      <c r="J9" s="12">
        <v>10</v>
      </c>
      <c r="K9" s="1">
        <v>53</v>
      </c>
      <c r="L9" s="1">
        <v>38</v>
      </c>
      <c r="M9" s="1">
        <v>72</v>
      </c>
      <c r="N9" s="4">
        <f>(SUM(Pcfu4333335343333333[[#This Row],[R1]:[R3]]))/(Pcfu4333335343333333[[#This Row],[No. Reps]]*0.025)*Pcfu4333335343333333[[#This Row],[Best DF]]</f>
        <v>21733.333333333328</v>
      </c>
      <c r="O9" s="12">
        <f>_xlfn.STDEV.S(Pcfu4333335343333333[[#This Row],[R1]:[R3]])/0.025*Pcfu4333335343333333[[#This Row],[Best DF]]</f>
        <v>6815.6682235370936</v>
      </c>
      <c r="P9" s="4" t="e">
        <f>Pcfu4333335343333333[[#This Row],[CFU/mL]]*Pcfu4333335343333333[[#This Row],[mL]]/Pcfu4333335343333333[[#This Row],[grams]]</f>
        <v>#DIV/0!</v>
      </c>
      <c r="Q9" s="12" t="e">
        <f>Pcfu4333335343333333[[#This Row],[SD CFU/mL]]*Pcfu4333335343333333[[#This Row],[mL]]/Pcfu4333335343333333[[#This Row],[grams]]</f>
        <v>#DIV/0!</v>
      </c>
      <c r="R9" s="17">
        <f>_xlfn.STDEV.S(Pcfu4333335343333333[[#This Row],[R1]:[R3]])/AVERAGE(Pcfu4333335343333333[[#This Row],[R1]:[R3]])</f>
        <v>0.31360436611366993</v>
      </c>
    </row>
    <row r="10" spans="1:19" ht="14.5" x14ac:dyDescent="0.35">
      <c r="A10" s="1" t="s">
        <v>31</v>
      </c>
      <c r="B10" s="1" t="s">
        <v>23</v>
      </c>
      <c r="C10" s="2" t="s">
        <v>32</v>
      </c>
      <c r="E10" s="3">
        <v>3</v>
      </c>
      <c r="G10" s="5">
        <f>19*Pcfu4333335343333333[[#This Row],[grams]]</f>
        <v>0</v>
      </c>
      <c r="H10" s="3" t="s">
        <v>25</v>
      </c>
      <c r="I10" s="11">
        <v>45042</v>
      </c>
      <c r="J10" s="15">
        <v>10</v>
      </c>
      <c r="K10">
        <v>225</v>
      </c>
      <c r="L10">
        <v>194</v>
      </c>
      <c r="M10">
        <v>226</v>
      </c>
      <c r="N10" s="4">
        <f>(SUM(Pcfu4333335343333333[[#This Row],[R1]:[R3]]))/(Pcfu4333335343333333[[#This Row],[No. Reps]]*0.025)*Pcfu4333335343333333[[#This Row],[Best DF]]</f>
        <v>85999.999999999985</v>
      </c>
      <c r="O10" s="12">
        <f>_xlfn.STDEV.S(Pcfu4333335343333333[[#This Row],[R1]:[R3]])/0.025*Pcfu4333335343333333[[#This Row],[Best DF]]</f>
        <v>7277.3621594641008</v>
      </c>
      <c r="P10" s="4" t="e">
        <f>Pcfu4333335343333333[[#This Row],[CFU/mL]]*Pcfu4333335343333333[[#This Row],[mL]]/Pcfu4333335343333333[[#This Row],[grams]]</f>
        <v>#DIV/0!</v>
      </c>
      <c r="Q10" s="12" t="e">
        <f>Pcfu4333335343333333[[#This Row],[SD CFU/mL]]*Pcfu4333335343333333[[#This Row],[mL]]/Pcfu4333335343333333[[#This Row],[grams]]</f>
        <v>#DIV/0!</v>
      </c>
      <c r="R10" s="13">
        <f>_xlfn.STDEV.S(Pcfu4333335343333333[[#This Row],[R1]:[R3]])/AVERAGE(Pcfu4333335343333333[[#This Row],[R1]:[R3]])</f>
        <v>8.4620490226326756E-2</v>
      </c>
    </row>
    <row r="11" spans="1:19" ht="14.5" x14ac:dyDescent="0.35">
      <c r="A11" s="1" t="s">
        <v>33</v>
      </c>
      <c r="B11" s="1" t="s">
        <v>23</v>
      </c>
      <c r="C11" s="2" t="s">
        <v>32</v>
      </c>
      <c r="E11" s="3">
        <v>3</v>
      </c>
      <c r="G11" s="5">
        <f>19*Pcfu4333335343333333[[#This Row],[grams]]</f>
        <v>0</v>
      </c>
      <c r="H11" s="3" t="s">
        <v>25</v>
      </c>
      <c r="I11" s="11">
        <v>45042</v>
      </c>
      <c r="J11" s="15">
        <v>10</v>
      </c>
      <c r="K11">
        <v>186</v>
      </c>
      <c r="L11">
        <v>239</v>
      </c>
      <c r="M11">
        <v>162</v>
      </c>
      <c r="N11" s="4">
        <f>(SUM(Pcfu4333335343333333[[#This Row],[R1]:[R3]]))/(Pcfu4333335343333333[[#This Row],[No. Reps]]*0.025)*Pcfu4333335343333333[[#This Row],[Best DF]]</f>
        <v>78266.666666666657</v>
      </c>
      <c r="O11" s="12">
        <f>_xlfn.STDEV.S(Pcfu4333335343333333[[#This Row],[R1]:[R3]])/0.025*Pcfu4333335343333333[[#This Row],[Best DF]]</f>
        <v>15759.864635628495</v>
      </c>
      <c r="P11" s="4" t="e">
        <f>Pcfu4333335343333333[[#This Row],[CFU/mL]]*Pcfu4333335343333333[[#This Row],[mL]]/Pcfu4333335343333333[[#This Row],[grams]]</f>
        <v>#DIV/0!</v>
      </c>
      <c r="Q11" s="12" t="e">
        <f>Pcfu4333335343333333[[#This Row],[SD CFU/mL]]*Pcfu4333335343333333[[#This Row],[mL]]/Pcfu4333335343333333[[#This Row],[grams]]</f>
        <v>#DIV/0!</v>
      </c>
      <c r="R11" s="13">
        <f>_xlfn.STDEV.S(Pcfu4333335343333333[[#This Row],[R1]:[R3]])/AVERAGE(Pcfu4333335343333333[[#This Row],[R1]:[R3]])</f>
        <v>0.20136113248247656</v>
      </c>
    </row>
    <row r="12" spans="1:19" x14ac:dyDescent="0.25">
      <c r="A12" s="1" t="s">
        <v>34</v>
      </c>
      <c r="B12" s="1" t="s">
        <v>23</v>
      </c>
      <c r="C12" s="2" t="s">
        <v>32</v>
      </c>
      <c r="E12" s="3">
        <v>3</v>
      </c>
      <c r="G12" s="5">
        <f>19*Pcfu4333335343333333[[#This Row],[grams]]</f>
        <v>0</v>
      </c>
      <c r="H12" s="3" t="s">
        <v>25</v>
      </c>
      <c r="I12" s="11">
        <v>45042</v>
      </c>
      <c r="J12" s="15">
        <v>100</v>
      </c>
      <c r="K12" s="1">
        <v>22</v>
      </c>
      <c r="L12" s="1">
        <v>18</v>
      </c>
      <c r="M12" s="1">
        <v>24</v>
      </c>
      <c r="N12" s="4">
        <f>(SUM(Pcfu4333335343333333[[#This Row],[R1]:[R3]]))/(Pcfu4333335343333333[[#This Row],[No. Reps]]*0.025)*Pcfu4333335343333333[[#This Row],[Best DF]]</f>
        <v>85333.333333333328</v>
      </c>
      <c r="O12" s="12">
        <f>_xlfn.STDEV.S(Pcfu4333335343333333[[#This Row],[R1]:[R3]])/0.025*Pcfu4333335343333333[[#This Row],[Best DF]]</f>
        <v>12220.2018532156</v>
      </c>
      <c r="P12" s="4" t="e">
        <f>Pcfu4333335343333333[[#This Row],[CFU/mL]]*Pcfu4333335343333333[[#This Row],[mL]]/Pcfu4333335343333333[[#This Row],[grams]]</f>
        <v>#DIV/0!</v>
      </c>
      <c r="Q12" s="12" t="e">
        <f>Pcfu4333335343333333[[#This Row],[SD CFU/mL]]*Pcfu4333335343333333[[#This Row],[mL]]/Pcfu4333335343333333[[#This Row],[grams]]</f>
        <v>#DIV/0!</v>
      </c>
      <c r="R12" s="13">
        <f>_xlfn.STDEV.S(Pcfu4333335343333333[[#This Row],[R1]:[R3]])/AVERAGE(Pcfu4333335343333333[[#This Row],[R1]:[R3]])</f>
        <v>0.1432054904673703</v>
      </c>
    </row>
    <row r="13" spans="1:19" ht="14.5" x14ac:dyDescent="0.35">
      <c r="A13" s="1" t="s">
        <v>35</v>
      </c>
      <c r="B13" s="1" t="s">
        <v>23</v>
      </c>
      <c r="C13" s="2" t="s">
        <v>32</v>
      </c>
      <c r="E13" s="3">
        <v>3</v>
      </c>
      <c r="G13" s="5">
        <f>19*Pcfu4333335343333333[[#This Row],[grams]]</f>
        <v>0</v>
      </c>
      <c r="H13" s="3" t="s">
        <v>25</v>
      </c>
      <c r="I13" s="11">
        <v>45042</v>
      </c>
      <c r="J13" s="15">
        <v>10</v>
      </c>
      <c r="K13">
        <v>42</v>
      </c>
      <c r="L13">
        <v>69</v>
      </c>
      <c r="M13">
        <v>38</v>
      </c>
      <c r="N13" s="4">
        <f>(SUM(Pcfu4333335343333333[[#This Row],[R1]:[R3]]))/(Pcfu4333335343333333[[#This Row],[No. Reps]]*0.025)*Pcfu4333335343333333[[#This Row],[Best DF]]</f>
        <v>19866.666666666664</v>
      </c>
      <c r="O13" s="12">
        <f>_xlfn.STDEV.S(Pcfu4333335343333333[[#This Row],[R1]:[R3]])/0.025*Pcfu4333335343333333[[#This Row],[Best DF]]</f>
        <v>6744.8745973022615</v>
      </c>
      <c r="P13" s="4" t="e">
        <f>Pcfu4333335343333333[[#This Row],[CFU/mL]]*Pcfu4333335343333333[[#This Row],[mL]]/Pcfu4333335343333333[[#This Row],[grams]]</f>
        <v>#DIV/0!</v>
      </c>
      <c r="Q13" s="12" t="e">
        <f>Pcfu4333335343333333[[#This Row],[SD CFU/mL]]*Pcfu4333335343333333[[#This Row],[mL]]/Pcfu4333335343333333[[#This Row],[grams]]</f>
        <v>#DIV/0!</v>
      </c>
      <c r="R13" s="17">
        <f>_xlfn.STDEV.S(Pcfu4333335343333333[[#This Row],[R1]:[R3]])/AVERAGE(Pcfu4333335343333333[[#This Row],[R1]:[R3]])</f>
        <v>0.33950711060246291</v>
      </c>
    </row>
    <row r="14" spans="1:19" ht="14.5" x14ac:dyDescent="0.35">
      <c r="A14" s="1" t="s">
        <v>36</v>
      </c>
      <c r="B14" s="1" t="s">
        <v>23</v>
      </c>
      <c r="C14" s="2" t="s">
        <v>32</v>
      </c>
      <c r="E14" s="3">
        <v>3</v>
      </c>
      <c r="G14" s="5">
        <f>19*Pcfu4333335343333333[[#This Row],[grams]]</f>
        <v>0</v>
      </c>
      <c r="H14" s="3" t="s">
        <v>25</v>
      </c>
      <c r="I14" s="11">
        <v>45042</v>
      </c>
      <c r="J14" s="16">
        <v>100</v>
      </c>
      <c r="K14">
        <v>28</v>
      </c>
      <c r="L14">
        <v>37</v>
      </c>
      <c r="M14">
        <v>42</v>
      </c>
      <c r="N14" s="4">
        <f>(SUM(Pcfu4333335343333333[[#This Row],[R1]:[R3]]))/(Pcfu4333335343333333[[#This Row],[No. Reps]]*0.025)*Pcfu4333335343333333[[#This Row],[Best DF]]</f>
        <v>142666.66666666666</v>
      </c>
      <c r="O14" s="12">
        <f>_xlfn.STDEV.S(Pcfu4333335343333333[[#This Row],[R1]:[R3]])/0.025*Pcfu4333335343333333[[#This Row],[Best DF]]</f>
        <v>28378.395538390327</v>
      </c>
      <c r="P14" s="4" t="e">
        <f>Pcfu4333335343333333[[#This Row],[CFU/mL]]*Pcfu4333335343333333[[#This Row],[mL]]/Pcfu4333335343333333[[#This Row],[grams]]</f>
        <v>#DIV/0!</v>
      </c>
      <c r="Q14" s="12" t="e">
        <f>Pcfu4333335343333333[[#This Row],[SD CFU/mL]]*Pcfu4333335343333333[[#This Row],[mL]]/Pcfu4333335343333333[[#This Row],[grams]]</f>
        <v>#DIV/0!</v>
      </c>
      <c r="R14" s="13">
        <f>_xlfn.STDEV.S(Pcfu4333335343333333[[#This Row],[R1]:[R3]])/AVERAGE(Pcfu4333335343333333[[#This Row],[R1]:[R3]])</f>
        <v>0.19891398741862382</v>
      </c>
    </row>
    <row r="15" spans="1:19" ht="14.5" x14ac:dyDescent="0.35">
      <c r="A15" s="1" t="s">
        <v>37</v>
      </c>
      <c r="B15" s="1" t="s">
        <v>23</v>
      </c>
      <c r="C15" s="2" t="s">
        <v>32</v>
      </c>
      <c r="E15" s="3">
        <v>3</v>
      </c>
      <c r="G15" s="5">
        <f>19*Pcfu4333335343333333[[#This Row],[grams]]</f>
        <v>0</v>
      </c>
      <c r="H15" s="3" t="s">
        <v>25</v>
      </c>
      <c r="I15" s="11">
        <v>45042</v>
      </c>
      <c r="J15" s="16">
        <v>100</v>
      </c>
      <c r="K15">
        <v>21</v>
      </c>
      <c r="L15">
        <v>16</v>
      </c>
      <c r="M15">
        <v>25</v>
      </c>
      <c r="N15" s="4">
        <f>(SUM(Pcfu4333335343333333[[#This Row],[R1]:[R3]]))/(Pcfu4333335343333333[[#This Row],[No. Reps]]*0.025)*Pcfu4333335343333333[[#This Row],[Best DF]]</f>
        <v>82666.666666666657</v>
      </c>
      <c r="O15" s="12">
        <f>_xlfn.STDEV.S(Pcfu4333335343333333[[#This Row],[R1]:[R3]])/0.025*Pcfu4333335343333333[[#This Row],[Best DF]]</f>
        <v>18036.999011291591</v>
      </c>
      <c r="P15" s="4" t="e">
        <f>Pcfu4333335343333333[[#This Row],[CFU/mL]]*Pcfu4333335343333333[[#This Row],[mL]]/Pcfu4333335343333333[[#This Row],[grams]]</f>
        <v>#DIV/0!</v>
      </c>
      <c r="Q15" s="12" t="e">
        <f>Pcfu4333335343333333[[#This Row],[SD CFU/mL]]*Pcfu4333335343333333[[#This Row],[mL]]/Pcfu4333335343333333[[#This Row],[grams]]</f>
        <v>#DIV/0!</v>
      </c>
      <c r="R15" s="13">
        <f>_xlfn.STDEV.S(Pcfu4333335343333333[[#This Row],[R1]:[R3]])/AVERAGE(Pcfu4333335343333333[[#This Row],[R1]:[R3]])</f>
        <v>0.21818950416884994</v>
      </c>
    </row>
    <row r="16" spans="1:19" x14ac:dyDescent="0.25">
      <c r="A16" s="1" t="s">
        <v>38</v>
      </c>
      <c r="B16" s="1" t="s">
        <v>23</v>
      </c>
      <c r="C16" s="2" t="s">
        <v>39</v>
      </c>
      <c r="E16" s="3">
        <v>3</v>
      </c>
      <c r="G16" s="5">
        <f>19*Pcfu4333335343333333[[#This Row],[grams]]</f>
        <v>0</v>
      </c>
      <c r="H16" s="3" t="s">
        <v>25</v>
      </c>
      <c r="I16" s="11">
        <v>45043</v>
      </c>
      <c r="J16" s="12">
        <v>1</v>
      </c>
      <c r="K16" s="1">
        <v>115</v>
      </c>
      <c r="L16" s="1">
        <v>196</v>
      </c>
      <c r="M16" s="1">
        <v>149</v>
      </c>
      <c r="N16" s="4">
        <f>(SUM(Pcfu4333335343333333[[#This Row],[R1]:[R3]]))/(Pcfu4333335343333333[[#This Row],[No. Reps]]*0.025)*Pcfu4333335343333333[[#This Row],[Best DF]]</f>
        <v>6133.3333333333321</v>
      </c>
      <c r="O16" s="12">
        <f>_xlfn.STDEV.S(Pcfu4333335343333333[[#This Row],[R1]:[R3]])/0.025*Pcfu4333335343333333[[#This Row],[Best DF]]</f>
        <v>1626.9398677681165</v>
      </c>
      <c r="P16" s="4" t="e">
        <f>Pcfu4333335343333333[[#This Row],[CFU/mL]]*Pcfu4333335343333333[[#This Row],[mL]]/Pcfu4333335343333333[[#This Row],[grams]]</f>
        <v>#DIV/0!</v>
      </c>
      <c r="Q16" s="12" t="e">
        <f>Pcfu4333335343333333[[#This Row],[SD CFU/mL]]*Pcfu4333335343333333[[#This Row],[mL]]/Pcfu4333335343333333[[#This Row],[grams]]</f>
        <v>#DIV/0!</v>
      </c>
      <c r="R16" s="13">
        <f>_xlfn.STDEV.S(Pcfu4333335343333333[[#This Row],[R1]:[R3]])/AVERAGE(Pcfu4333335343333333[[#This Row],[R1]:[R3]])</f>
        <v>0.26526193496219291</v>
      </c>
    </row>
    <row r="17" spans="1:18" x14ac:dyDescent="0.25">
      <c r="A17" s="1" t="s">
        <v>40</v>
      </c>
      <c r="B17" s="1" t="s">
        <v>23</v>
      </c>
      <c r="C17" s="2" t="s">
        <v>39</v>
      </c>
      <c r="E17" s="3">
        <v>3</v>
      </c>
      <c r="G17" s="5">
        <f>19*Pcfu4333335343333333[[#This Row],[grams]]</f>
        <v>0</v>
      </c>
      <c r="H17" s="3" t="s">
        <v>25</v>
      </c>
      <c r="I17" s="11">
        <v>45043</v>
      </c>
      <c r="J17" s="12">
        <v>10</v>
      </c>
      <c r="K17" s="1">
        <v>34</v>
      </c>
      <c r="L17" s="1">
        <v>33</v>
      </c>
      <c r="M17" s="1">
        <v>30</v>
      </c>
      <c r="N17" s="4">
        <f>(SUM(Pcfu4333335343333333[[#This Row],[R1]:[R3]]))/(Pcfu4333335343333333[[#This Row],[No. Reps]]*0.025)*Pcfu4333335343333333[[#This Row],[Best DF]]</f>
        <v>12933.33333333333</v>
      </c>
      <c r="O17" s="12">
        <f>_xlfn.STDEV.S(Pcfu4333335343333333[[#This Row],[R1]:[R3]])/0.025*Pcfu4333335343333333[[#This Row],[Best DF]]</f>
        <v>832.66639978645298</v>
      </c>
      <c r="P17" s="4" t="e">
        <f>Pcfu4333335343333333[[#This Row],[CFU/mL]]*Pcfu4333335343333333[[#This Row],[mL]]/Pcfu4333335343333333[[#This Row],[grams]]</f>
        <v>#DIV/0!</v>
      </c>
      <c r="Q17" s="12" t="e">
        <f>Pcfu4333335343333333[[#This Row],[SD CFU/mL]]*Pcfu4333335343333333[[#This Row],[mL]]/Pcfu4333335343333333[[#This Row],[grams]]</f>
        <v>#DIV/0!</v>
      </c>
      <c r="R17" s="13">
        <f>_xlfn.STDEV.S(Pcfu4333335343333333[[#This Row],[R1]:[R3]])/AVERAGE(Pcfu4333335343333333[[#This Row],[R1]:[R3]])</f>
        <v>6.4381422663900997E-2</v>
      </c>
    </row>
    <row r="18" spans="1:18" x14ac:dyDescent="0.25">
      <c r="A18" s="1" t="s">
        <v>41</v>
      </c>
      <c r="B18" s="1" t="s">
        <v>23</v>
      </c>
      <c r="C18" s="2" t="s">
        <v>39</v>
      </c>
      <c r="E18" s="3">
        <v>3</v>
      </c>
      <c r="G18" s="5">
        <f>19*Pcfu4333335343333333[[#This Row],[grams]]</f>
        <v>0</v>
      </c>
      <c r="H18" s="3" t="s">
        <v>25</v>
      </c>
      <c r="I18" s="11">
        <v>45043</v>
      </c>
      <c r="J18" s="12">
        <v>1</v>
      </c>
      <c r="K18" s="1">
        <v>127</v>
      </c>
      <c r="L18" s="1">
        <v>101</v>
      </c>
      <c r="M18" s="1">
        <v>163</v>
      </c>
      <c r="N18" s="4">
        <f>(SUM(Pcfu4333335343333333[[#This Row],[R1]:[R3]]))/(Pcfu4333335343333333[[#This Row],[No. Reps]]*0.025)*Pcfu4333335343333333[[#This Row],[Best DF]]</f>
        <v>5213.3333333333321</v>
      </c>
      <c r="O18" s="12">
        <f>_xlfn.STDEV.S(Pcfu4333335343333333[[#This Row],[R1]:[R3]])/0.025*Pcfu4333335343333333[[#This Row],[Best DF]]</f>
        <v>1245.3647390757983</v>
      </c>
      <c r="P18" s="4" t="e">
        <f>Pcfu4333335343333333[[#This Row],[CFU/mL]]*Pcfu4333335343333333[[#This Row],[mL]]/Pcfu4333335343333333[[#This Row],[grams]]</f>
        <v>#DIV/0!</v>
      </c>
      <c r="Q18" s="12" t="e">
        <f>Pcfu4333335343333333[[#This Row],[SD CFU/mL]]*Pcfu4333335343333333[[#This Row],[mL]]/Pcfu4333335343333333[[#This Row],[grams]]</f>
        <v>#DIV/0!</v>
      </c>
      <c r="R18" s="13">
        <f>_xlfn.STDEV.S(Pcfu4333335343333333[[#This Row],[R1]:[R3]])/AVERAGE(Pcfu4333335343333333[[#This Row],[R1]:[R3]])</f>
        <v>0.23888070442630402</v>
      </c>
    </row>
    <row r="19" spans="1:18" x14ac:dyDescent="0.25">
      <c r="A19" s="1" t="s">
        <v>42</v>
      </c>
      <c r="B19" s="1" t="s">
        <v>23</v>
      </c>
      <c r="C19" s="2" t="s">
        <v>39</v>
      </c>
      <c r="E19" s="3">
        <v>3</v>
      </c>
      <c r="G19" s="5">
        <f>19*Pcfu4333335343333333[[#This Row],[grams]]</f>
        <v>0</v>
      </c>
      <c r="H19" s="3" t="s">
        <v>25</v>
      </c>
      <c r="I19" s="11">
        <v>45043</v>
      </c>
      <c r="J19" s="12">
        <v>10</v>
      </c>
      <c r="K19" s="1">
        <v>26</v>
      </c>
      <c r="L19" s="1">
        <v>32</v>
      </c>
      <c r="M19" s="1">
        <v>31</v>
      </c>
      <c r="N19" s="4">
        <f>(SUM(Pcfu4333335343333333[[#This Row],[R1]:[R3]]))/(Pcfu4333335343333333[[#This Row],[No. Reps]]*0.025)*Pcfu4333335343333333[[#This Row],[Best DF]]</f>
        <v>11866.666666666664</v>
      </c>
      <c r="O19" s="12">
        <f>_xlfn.STDEV.S(Pcfu4333335343333333[[#This Row],[R1]:[R3]])/0.025*Pcfu4333335343333333[[#This Row],[Best DF]]</f>
        <v>1285.8201014657275</v>
      </c>
      <c r="P19" s="4" t="e">
        <f>Pcfu4333335343333333[[#This Row],[CFU/mL]]*Pcfu4333335343333333[[#This Row],[mL]]/Pcfu4333335343333333[[#This Row],[grams]]</f>
        <v>#DIV/0!</v>
      </c>
      <c r="Q19" s="12" t="e">
        <f>Pcfu4333335343333333[[#This Row],[SD CFU/mL]]*Pcfu4333335343333333[[#This Row],[mL]]/Pcfu4333335343333333[[#This Row],[grams]]</f>
        <v>#DIV/0!</v>
      </c>
      <c r="R19" s="13">
        <f>_xlfn.STDEV.S(Pcfu4333335343333333[[#This Row],[R1]:[R3]])/AVERAGE(Pcfu4333335343333333[[#This Row],[R1]:[R3]])</f>
        <v>0.10835562652801073</v>
      </c>
    </row>
    <row r="20" spans="1:18" x14ac:dyDescent="0.25">
      <c r="A20" s="1" t="s">
        <v>43</v>
      </c>
      <c r="B20" s="1" t="s">
        <v>23</v>
      </c>
      <c r="C20" s="2" t="s">
        <v>39</v>
      </c>
      <c r="E20" s="3">
        <v>3</v>
      </c>
      <c r="G20" s="5">
        <f>19*Pcfu4333335343333333[[#This Row],[grams]]</f>
        <v>0</v>
      </c>
      <c r="H20" s="3" t="s">
        <v>25</v>
      </c>
      <c r="I20" s="11">
        <v>45043</v>
      </c>
      <c r="J20" s="12">
        <v>1</v>
      </c>
      <c r="K20" s="1">
        <v>20</v>
      </c>
      <c r="L20" s="1">
        <v>19</v>
      </c>
      <c r="M20" s="1">
        <v>17</v>
      </c>
      <c r="N20" s="4">
        <f>(SUM(Pcfu4333335343333333[[#This Row],[R1]:[R3]]))/(Pcfu4333335343333333[[#This Row],[No. Reps]]*0.025)*Pcfu4333335343333333[[#This Row],[Best DF]]</f>
        <v>746.66666666666652</v>
      </c>
      <c r="O20" s="12">
        <f>_xlfn.STDEV.S(Pcfu4333335343333333[[#This Row],[R1]:[R3]])/0.025*Pcfu4333335343333333[[#This Row],[Best DF]]</f>
        <v>61.10100926607786</v>
      </c>
      <c r="P20" s="4" t="e">
        <f>Pcfu4333335343333333[[#This Row],[CFU/mL]]*Pcfu4333335343333333[[#This Row],[mL]]/Pcfu4333335343333333[[#This Row],[grams]]</f>
        <v>#DIV/0!</v>
      </c>
      <c r="Q20" s="12" t="e">
        <f>Pcfu4333335343333333[[#This Row],[SD CFU/mL]]*Pcfu4333335343333333[[#This Row],[mL]]/Pcfu4333335343333333[[#This Row],[grams]]</f>
        <v>#DIV/0!</v>
      </c>
      <c r="R20" s="13">
        <f>_xlfn.STDEV.S(Pcfu4333335343333333[[#This Row],[R1]:[R3]])/AVERAGE(Pcfu4333335343333333[[#This Row],[R1]:[R3]])</f>
        <v>8.1831708838497136E-2</v>
      </c>
    </row>
    <row r="21" spans="1:18" x14ac:dyDescent="0.25">
      <c r="A21" s="1" t="s">
        <v>44</v>
      </c>
      <c r="B21" s="1" t="s">
        <v>23</v>
      </c>
      <c r="C21" s="2" t="s">
        <v>39</v>
      </c>
      <c r="E21" s="3">
        <v>3</v>
      </c>
      <c r="G21" s="5">
        <f>19*Pcfu4333335343333333[[#This Row],[grams]]</f>
        <v>0</v>
      </c>
      <c r="H21" s="3" t="s">
        <v>25</v>
      </c>
      <c r="I21" s="11">
        <v>45043</v>
      </c>
      <c r="J21" s="12">
        <v>1</v>
      </c>
      <c r="K21" s="1">
        <v>42</v>
      </c>
      <c r="L21" s="1">
        <v>34</v>
      </c>
      <c r="M21" s="1">
        <v>36</v>
      </c>
      <c r="N21" s="4">
        <f>(SUM(Pcfu4333335343333333[[#This Row],[R1]:[R3]]))/(Pcfu4333335343333333[[#This Row],[No. Reps]]*0.025)*Pcfu4333335343333333[[#This Row],[Best DF]]</f>
        <v>1493.333333333333</v>
      </c>
      <c r="O21" s="12">
        <f>_xlfn.STDEV.S(Pcfu4333335343333333[[#This Row],[R1]:[R3]])/0.025*Pcfu4333335343333333[[#This Row],[Best DF]]</f>
        <v>166.53327995729063</v>
      </c>
      <c r="P21" s="4" t="e">
        <f>Pcfu4333335343333333[[#This Row],[CFU/mL]]*Pcfu4333335343333333[[#This Row],[mL]]/Pcfu4333335343333333[[#This Row],[grams]]</f>
        <v>#DIV/0!</v>
      </c>
      <c r="Q21" s="12" t="e">
        <f>Pcfu4333335343333333[[#This Row],[SD CFU/mL]]*Pcfu4333335343333333[[#This Row],[mL]]/Pcfu4333335343333333[[#This Row],[grams]]</f>
        <v>#DIV/0!</v>
      </c>
      <c r="R21" s="13">
        <f>_xlfn.STDEV.S(Pcfu4333335343333333[[#This Row],[R1]:[R3]])/AVERAGE(Pcfu4333335343333333[[#This Row],[R1]:[R3]])</f>
        <v>0.11151782139997141</v>
      </c>
    </row>
    <row r="22" spans="1:18" x14ac:dyDescent="0.25">
      <c r="A22" s="1" t="s">
        <v>45</v>
      </c>
      <c r="B22" s="1" t="s">
        <v>23</v>
      </c>
      <c r="C22" s="2" t="s">
        <v>46</v>
      </c>
      <c r="E22" s="3">
        <v>3</v>
      </c>
      <c r="G22" s="5">
        <f>19*Pcfu4333335343333333[[#This Row],[grams]]</f>
        <v>0</v>
      </c>
      <c r="H22" s="3" t="s">
        <v>25</v>
      </c>
      <c r="I22" s="11">
        <v>45043</v>
      </c>
      <c r="J22" s="12">
        <v>100</v>
      </c>
      <c r="K22" s="1">
        <v>16</v>
      </c>
      <c r="L22" s="1">
        <v>21</v>
      </c>
      <c r="M22" s="1">
        <v>28</v>
      </c>
      <c r="N22" s="4">
        <f>(SUM(Pcfu4333335343333333[[#This Row],[R1]:[R3]]))/(Pcfu4333335343333333[[#This Row],[No. Reps]]*0.025)*Pcfu4333335343333333[[#This Row],[Best DF]]</f>
        <v>86666.666666666657</v>
      </c>
      <c r="O22" s="12">
        <f>_xlfn.STDEV.S(Pcfu4333335343333333[[#This Row],[R1]:[R3]])/0.025*Pcfu4333335343333333[[#This Row],[Best DF]]</f>
        <v>24110.855093366841</v>
      </c>
      <c r="P22" s="4" t="e">
        <f>Pcfu4333335343333333[[#This Row],[CFU/mL]]*Pcfu4333335343333333[[#This Row],[mL]]/Pcfu4333335343333333[[#This Row],[grams]]</f>
        <v>#DIV/0!</v>
      </c>
      <c r="Q22" s="12" t="e">
        <f>Pcfu4333335343333333[[#This Row],[SD CFU/mL]]*Pcfu4333335343333333[[#This Row],[mL]]/Pcfu4333335343333333[[#This Row],[grams]]</f>
        <v>#DIV/0!</v>
      </c>
      <c r="R22" s="13">
        <f>_xlfn.STDEV.S(Pcfu4333335343333333[[#This Row],[R1]:[R3]])/AVERAGE(Pcfu4333335343333333[[#This Row],[R1]:[R3]])</f>
        <v>0.27820217415423282</v>
      </c>
    </row>
    <row r="23" spans="1:18" ht="14.5" x14ac:dyDescent="0.35">
      <c r="A23" s="1" t="s">
        <v>47</v>
      </c>
      <c r="B23" s="1" t="s">
        <v>23</v>
      </c>
      <c r="C23" s="2" t="s">
        <v>46</v>
      </c>
      <c r="E23" s="3">
        <v>3</v>
      </c>
      <c r="G23" s="5">
        <f>19*Pcfu4333335343333333[[#This Row],[grams]]</f>
        <v>0</v>
      </c>
      <c r="H23" s="3" t="s">
        <v>25</v>
      </c>
      <c r="I23" s="11">
        <v>45043</v>
      </c>
      <c r="J23" s="12">
        <v>100</v>
      </c>
      <c r="K23" s="1">
        <v>19</v>
      </c>
      <c r="L23" s="1">
        <v>19</v>
      </c>
      <c r="M23" s="1">
        <v>39</v>
      </c>
      <c r="N23" s="4">
        <f>(SUM(Pcfu4333335343333333[[#This Row],[R1]:[R3]]))/(Pcfu4333335343333333[[#This Row],[No. Reps]]*0.025)*Pcfu4333335343333333[[#This Row],[Best DF]]</f>
        <v>102666.66666666666</v>
      </c>
      <c r="O23" s="12">
        <f>_xlfn.STDEV.S(Pcfu4333335343333333[[#This Row],[R1]:[R3]])/0.025*Pcfu4333335343333333[[#This Row],[Best DF]]</f>
        <v>46188.021535170068</v>
      </c>
      <c r="P23" s="4" t="e">
        <f>Pcfu4333335343333333[[#This Row],[CFU/mL]]*Pcfu4333335343333333[[#This Row],[mL]]/Pcfu4333335343333333[[#This Row],[grams]]</f>
        <v>#DIV/0!</v>
      </c>
      <c r="Q23" s="12" t="e">
        <f>Pcfu4333335343333333[[#This Row],[SD CFU/mL]]*Pcfu4333335343333333[[#This Row],[mL]]/Pcfu4333335343333333[[#This Row],[grams]]</f>
        <v>#DIV/0!</v>
      </c>
      <c r="R23" s="17">
        <f>_xlfn.STDEV.S(Pcfu4333335343333333[[#This Row],[R1]:[R3]])/AVERAGE(Pcfu4333335343333333[[#This Row],[R1]:[R3]])</f>
        <v>0.44988332664126685</v>
      </c>
    </row>
    <row r="24" spans="1:18" x14ac:dyDescent="0.25">
      <c r="A24" s="1" t="s">
        <v>48</v>
      </c>
      <c r="B24" s="1" t="s">
        <v>23</v>
      </c>
      <c r="C24" s="2" t="s">
        <v>46</v>
      </c>
      <c r="E24" s="3">
        <v>3</v>
      </c>
      <c r="G24" s="5">
        <f>19*Pcfu4333335343333333[[#This Row],[grams]]</f>
        <v>0</v>
      </c>
      <c r="H24" s="3" t="s">
        <v>25</v>
      </c>
      <c r="I24" s="11">
        <v>45043</v>
      </c>
      <c r="J24" s="12">
        <v>100</v>
      </c>
      <c r="K24" s="1">
        <v>22</v>
      </c>
      <c r="L24" s="1">
        <v>22</v>
      </c>
      <c r="M24" s="1">
        <v>21</v>
      </c>
      <c r="N24" s="4">
        <f>(SUM(Pcfu4333335343333333[[#This Row],[R1]:[R3]]))/(Pcfu4333335343333333[[#This Row],[No. Reps]]*0.025)*Pcfu4333335343333333[[#This Row],[Best DF]]</f>
        <v>86666.666666666657</v>
      </c>
      <c r="O24" s="12">
        <f>_xlfn.STDEV.S(Pcfu4333335343333333[[#This Row],[R1]:[R3]])/0.025*Pcfu4333335343333333[[#This Row],[Best DF]]</f>
        <v>2309.4010767585032</v>
      </c>
      <c r="P24" s="4" t="e">
        <f>Pcfu4333335343333333[[#This Row],[CFU/mL]]*Pcfu4333335343333333[[#This Row],[mL]]/Pcfu4333335343333333[[#This Row],[grams]]</f>
        <v>#DIV/0!</v>
      </c>
      <c r="Q24" s="12" t="e">
        <f>Pcfu4333335343333333[[#This Row],[SD CFU/mL]]*Pcfu4333335343333333[[#This Row],[mL]]/Pcfu4333335343333333[[#This Row],[grams]]</f>
        <v>#DIV/0!</v>
      </c>
      <c r="R24" s="13">
        <f>_xlfn.STDEV.S(Pcfu4333335343333333[[#This Row],[R1]:[R3]])/AVERAGE(Pcfu4333335343333333[[#This Row],[R1]:[R3]])</f>
        <v>2.6646935501059652E-2</v>
      </c>
    </row>
    <row r="25" spans="1:18" x14ac:dyDescent="0.25">
      <c r="A25" s="1" t="s">
        <v>49</v>
      </c>
      <c r="B25" s="1" t="s">
        <v>23</v>
      </c>
      <c r="C25" s="2" t="s">
        <v>46</v>
      </c>
      <c r="E25" s="3">
        <v>3</v>
      </c>
      <c r="G25" s="5">
        <f>19*Pcfu4333335343333333[[#This Row],[grams]]</f>
        <v>0</v>
      </c>
      <c r="H25" s="3" t="s">
        <v>25</v>
      </c>
      <c r="I25" s="11">
        <v>45043</v>
      </c>
      <c r="J25" s="12">
        <v>100</v>
      </c>
      <c r="K25" s="1">
        <v>32</v>
      </c>
      <c r="L25" s="1">
        <v>24</v>
      </c>
      <c r="M25" s="1">
        <v>31</v>
      </c>
      <c r="N25" s="4">
        <f>(SUM(Pcfu4333335343333333[[#This Row],[R1]:[R3]]))/(Pcfu4333335343333333[[#This Row],[No. Reps]]*0.025)*Pcfu4333335343333333[[#This Row],[Best DF]]</f>
        <v>115999.99999999997</v>
      </c>
      <c r="O25" s="12">
        <f>_xlfn.STDEV.S(Pcfu4333335343333333[[#This Row],[R1]:[R3]])/0.025*Pcfu4333335343333333[[#This Row],[Best DF]]</f>
        <v>17435.595774162695</v>
      </c>
      <c r="P25" s="4" t="e">
        <f>Pcfu4333335343333333[[#This Row],[CFU/mL]]*Pcfu4333335343333333[[#This Row],[mL]]/Pcfu4333335343333333[[#This Row],[grams]]</f>
        <v>#DIV/0!</v>
      </c>
      <c r="Q25" s="12" t="e">
        <f>Pcfu4333335343333333[[#This Row],[SD CFU/mL]]*Pcfu4333335343333333[[#This Row],[mL]]/Pcfu4333335343333333[[#This Row],[grams]]</f>
        <v>#DIV/0!</v>
      </c>
      <c r="R25" s="13">
        <f>_xlfn.STDEV.S(Pcfu4333335343333333[[#This Row],[R1]:[R3]])/AVERAGE(Pcfu4333335343333333[[#This Row],[R1]:[R3]])</f>
        <v>0.15030686012209221</v>
      </c>
    </row>
    <row r="26" spans="1:18" ht="14.5" x14ac:dyDescent="0.35">
      <c r="A26" s="1" t="s">
        <v>50</v>
      </c>
      <c r="B26" s="1" t="s">
        <v>23</v>
      </c>
      <c r="C26" s="2" t="s">
        <v>46</v>
      </c>
      <c r="E26" s="3">
        <v>3</v>
      </c>
      <c r="G26" s="5">
        <f>19*Pcfu4333335343333333[[#This Row],[grams]]</f>
        <v>0</v>
      </c>
      <c r="H26" s="3" t="s">
        <v>25</v>
      </c>
      <c r="I26" s="11">
        <v>45043</v>
      </c>
      <c r="J26" s="12">
        <v>100</v>
      </c>
      <c r="K26" s="1">
        <v>40</v>
      </c>
      <c r="L26" s="1">
        <v>19</v>
      </c>
      <c r="M26" s="1">
        <v>18</v>
      </c>
      <c r="N26" s="4">
        <f>(SUM(Pcfu4333335343333333[[#This Row],[R1]:[R3]]))/(Pcfu4333335343333333[[#This Row],[No. Reps]]*0.025)*Pcfu4333335343333333[[#This Row],[Best DF]]</f>
        <v>102666.66666666666</v>
      </c>
      <c r="O26" s="12">
        <f>_xlfn.STDEV.S(Pcfu4333335343333333[[#This Row],[R1]:[R3]])/0.025*Pcfu4333335343333333[[#This Row],[Best DF]]</f>
        <v>49692.387076224608</v>
      </c>
      <c r="P26" s="4" t="e">
        <f>Pcfu4333335343333333[[#This Row],[CFU/mL]]*Pcfu4333335343333333[[#This Row],[mL]]/Pcfu4333335343333333[[#This Row],[grams]]</f>
        <v>#DIV/0!</v>
      </c>
      <c r="Q26" s="12" t="e">
        <f>Pcfu4333335343333333[[#This Row],[SD CFU/mL]]*Pcfu4333335343333333[[#This Row],[mL]]/Pcfu4333335343333333[[#This Row],[grams]]</f>
        <v>#DIV/0!</v>
      </c>
      <c r="R26" s="17">
        <f>_xlfn.STDEV.S(Pcfu4333335343333333[[#This Row],[R1]:[R3]])/AVERAGE(Pcfu4333335343333333[[#This Row],[R1]:[R3]])</f>
        <v>0.48401675723595394</v>
      </c>
    </row>
    <row r="27" spans="1:18" x14ac:dyDescent="0.25">
      <c r="A27" s="1" t="s">
        <v>51</v>
      </c>
      <c r="B27" s="1" t="s">
        <v>23</v>
      </c>
      <c r="C27" s="2" t="s">
        <v>46</v>
      </c>
      <c r="E27" s="3">
        <v>3</v>
      </c>
      <c r="G27" s="5">
        <f>19*Pcfu4333335343333333[[#This Row],[grams]]</f>
        <v>0</v>
      </c>
      <c r="H27" s="3" t="s">
        <v>25</v>
      </c>
      <c r="I27" s="11">
        <v>45043</v>
      </c>
      <c r="J27" s="12">
        <v>100</v>
      </c>
      <c r="K27" s="1">
        <v>20</v>
      </c>
      <c r="L27" s="1">
        <v>24</v>
      </c>
      <c r="M27" s="1">
        <v>30</v>
      </c>
      <c r="N27" s="4">
        <f>(SUM(Pcfu4333335343333333[[#This Row],[R1]:[R3]]))/(Pcfu4333335343333333[[#This Row],[No. Reps]]*0.025)*Pcfu4333335343333333[[#This Row],[Best DF]]</f>
        <v>98666.666666666657</v>
      </c>
      <c r="O27" s="12">
        <f>_xlfn.STDEV.S(Pcfu4333335343333333[[#This Row],[R1]:[R3]])/0.025*Pcfu4333335343333333[[#This Row],[Best DF]]</f>
        <v>20132.891827388677</v>
      </c>
      <c r="P27" s="4" t="e">
        <f>Pcfu4333335343333333[[#This Row],[CFU/mL]]*Pcfu4333335343333333[[#This Row],[mL]]/Pcfu4333335343333333[[#This Row],[grams]]</f>
        <v>#DIV/0!</v>
      </c>
      <c r="Q27" s="12" t="e">
        <f>Pcfu4333335343333333[[#This Row],[SD CFU/mL]]*Pcfu4333335343333333[[#This Row],[mL]]/Pcfu4333335343333333[[#This Row],[grams]]</f>
        <v>#DIV/0!</v>
      </c>
      <c r="R27" s="13">
        <f>_xlfn.STDEV.S(Pcfu4333335343333333[[#This Row],[R1]:[R3]])/AVERAGE(Pcfu4333335343333333[[#This Row],[R1]:[R3]])</f>
        <v>0.204049579331642</v>
      </c>
    </row>
    <row r="28" spans="1:18" ht="14.5" x14ac:dyDescent="0.35">
      <c r="A28" s="1" t="s">
        <v>52</v>
      </c>
      <c r="B28" s="1" t="s">
        <v>23</v>
      </c>
      <c r="C28" s="2" t="s">
        <v>53</v>
      </c>
      <c r="E28" s="3">
        <v>3</v>
      </c>
      <c r="G28" s="5">
        <f>19*Pcfu4333335343333333[[#This Row],[grams]]</f>
        <v>0</v>
      </c>
      <c r="H28" s="3" t="s">
        <v>25</v>
      </c>
      <c r="I28" s="11">
        <v>45043</v>
      </c>
      <c r="J28" s="12">
        <v>100</v>
      </c>
      <c r="K28" s="1">
        <v>22</v>
      </c>
      <c r="L28" s="1">
        <v>20</v>
      </c>
      <c r="M28" s="1">
        <v>38</v>
      </c>
      <c r="N28" s="4">
        <f>(SUM(Pcfu4333335343333333[[#This Row],[R1]:[R3]]))/(Pcfu4333335343333333[[#This Row],[No. Reps]]*0.025)*Pcfu4333335343333333[[#This Row],[Best DF]]</f>
        <v>106666.66666666666</v>
      </c>
      <c r="O28" s="12">
        <f>_xlfn.STDEV.S(Pcfu4333335343333333[[#This Row],[R1]:[R3]])/0.025*Pcfu4333335343333333[[#This Row],[Best DF]]</f>
        <v>39463.062898529963</v>
      </c>
      <c r="P28" s="4" t="e">
        <f>Pcfu4333335343333333[[#This Row],[CFU/mL]]*Pcfu4333335343333333[[#This Row],[mL]]/Pcfu4333335343333333[[#This Row],[grams]]</f>
        <v>#DIV/0!</v>
      </c>
      <c r="Q28" s="12" t="e">
        <f>Pcfu4333335343333333[[#This Row],[SD CFU/mL]]*Pcfu4333335343333333[[#This Row],[mL]]/Pcfu4333335343333333[[#This Row],[grams]]</f>
        <v>#DIV/0!</v>
      </c>
      <c r="R28" s="17">
        <f>_xlfn.STDEV.S(Pcfu4333335343333333[[#This Row],[R1]:[R3]])/AVERAGE(Pcfu4333335343333333[[#This Row],[R1]:[R3]])</f>
        <v>0.36996621467371837</v>
      </c>
    </row>
    <row r="29" spans="1:18" x14ac:dyDescent="0.25">
      <c r="A29" s="1" t="s">
        <v>54</v>
      </c>
      <c r="B29" s="1" t="s">
        <v>23</v>
      </c>
      <c r="C29" s="2" t="s">
        <v>53</v>
      </c>
      <c r="E29" s="3">
        <v>3</v>
      </c>
      <c r="G29" s="5">
        <f>19*Pcfu4333335343333333[[#This Row],[grams]]</f>
        <v>0</v>
      </c>
      <c r="H29" s="3" t="s">
        <v>25</v>
      </c>
      <c r="I29" s="11">
        <v>45043</v>
      </c>
      <c r="J29" s="12">
        <v>100</v>
      </c>
      <c r="K29" s="1">
        <v>50</v>
      </c>
      <c r="L29" s="1">
        <v>54</v>
      </c>
      <c r="M29" s="1">
        <v>34</v>
      </c>
      <c r="N29" s="4">
        <f>(SUM(Pcfu4333335343333333[[#This Row],[R1]:[R3]]))/(Pcfu4333335343333333[[#This Row],[No. Reps]]*0.025)*Pcfu4333335343333333[[#This Row],[Best DF]]</f>
        <v>183999.99999999997</v>
      </c>
      <c r="O29" s="12">
        <f>_xlfn.STDEV.S(Pcfu4333335343333333[[#This Row],[R1]:[R3]])/0.025*Pcfu4333335343333333[[#This Row],[Best DF]]</f>
        <v>42332.020977033448</v>
      </c>
      <c r="P29" s="4" t="e">
        <f>Pcfu4333335343333333[[#This Row],[CFU/mL]]*Pcfu4333335343333333[[#This Row],[mL]]/Pcfu4333335343333333[[#This Row],[grams]]</f>
        <v>#DIV/0!</v>
      </c>
      <c r="Q29" s="12" t="e">
        <f>Pcfu4333335343333333[[#This Row],[SD CFU/mL]]*Pcfu4333335343333333[[#This Row],[mL]]/Pcfu4333335343333333[[#This Row],[grams]]</f>
        <v>#DIV/0!</v>
      </c>
      <c r="R29" s="13">
        <f>_xlfn.STDEV.S(Pcfu4333335343333333[[#This Row],[R1]:[R3]])/AVERAGE(Pcfu4333335343333333[[#This Row],[R1]:[R3]])</f>
        <v>0.23006533139692092</v>
      </c>
    </row>
    <row r="30" spans="1:18" x14ac:dyDescent="0.25">
      <c r="A30" s="1" t="s">
        <v>55</v>
      </c>
      <c r="B30" s="1" t="s">
        <v>23</v>
      </c>
      <c r="C30" s="2" t="s">
        <v>53</v>
      </c>
      <c r="E30" s="3">
        <v>3</v>
      </c>
      <c r="G30" s="5">
        <f>19*Pcfu4333335343333333[[#This Row],[grams]]</f>
        <v>0</v>
      </c>
      <c r="H30" s="3" t="s">
        <v>25</v>
      </c>
      <c r="I30" s="11">
        <v>45043</v>
      </c>
      <c r="J30" s="12">
        <v>100</v>
      </c>
      <c r="K30" s="1">
        <v>31</v>
      </c>
      <c r="L30" s="1">
        <v>52</v>
      </c>
      <c r="M30" s="1">
        <v>34</v>
      </c>
      <c r="N30" s="4">
        <f>(SUM(Pcfu4333335343333333[[#This Row],[R1]:[R3]]))/(Pcfu4333335343333333[[#This Row],[No. Reps]]*0.025)*Pcfu4333335343333333[[#This Row],[Best DF]]</f>
        <v>155999.99999999997</v>
      </c>
      <c r="O30" s="12">
        <f>_xlfn.STDEV.S(Pcfu4333335343333333[[#This Row],[R1]:[R3]])/0.025*Pcfu4333335343333333[[#This Row],[Best DF]]</f>
        <v>45431.266766402186</v>
      </c>
      <c r="P30" s="4" t="e">
        <f>Pcfu4333335343333333[[#This Row],[CFU/mL]]*Pcfu4333335343333333[[#This Row],[mL]]/Pcfu4333335343333333[[#This Row],[grams]]</f>
        <v>#DIV/0!</v>
      </c>
      <c r="Q30" s="12" t="e">
        <f>Pcfu4333335343333333[[#This Row],[SD CFU/mL]]*Pcfu4333335343333333[[#This Row],[mL]]/Pcfu4333335343333333[[#This Row],[grams]]</f>
        <v>#DIV/0!</v>
      </c>
      <c r="R30" s="13">
        <f>_xlfn.STDEV.S(Pcfu4333335343333333[[#This Row],[R1]:[R3]])/AVERAGE(Pcfu4333335343333333[[#This Row],[R1]:[R3]])</f>
        <v>0.29122606901539866</v>
      </c>
    </row>
    <row r="31" spans="1:18" x14ac:dyDescent="0.25">
      <c r="A31" s="1" t="s">
        <v>56</v>
      </c>
      <c r="B31" s="1" t="s">
        <v>23</v>
      </c>
      <c r="C31" s="2" t="s">
        <v>53</v>
      </c>
      <c r="E31" s="3">
        <v>3</v>
      </c>
      <c r="G31" s="5">
        <f>19*Pcfu4333335343333333[[#This Row],[grams]]</f>
        <v>0</v>
      </c>
      <c r="H31" s="3" t="s">
        <v>25</v>
      </c>
      <c r="I31" s="11">
        <v>45043</v>
      </c>
      <c r="J31" s="12">
        <v>100</v>
      </c>
      <c r="K31" s="1">
        <v>40</v>
      </c>
      <c r="L31" s="1">
        <v>36</v>
      </c>
      <c r="M31" s="1">
        <v>24</v>
      </c>
      <c r="N31" s="4">
        <f>(SUM(Pcfu4333335343333333[[#This Row],[R1]:[R3]]))/(Pcfu4333335343333333[[#This Row],[No. Reps]]*0.025)*Pcfu4333335343333333[[#This Row],[Best DF]]</f>
        <v>133333.33333333331</v>
      </c>
      <c r="O31" s="12">
        <f>_xlfn.STDEV.S(Pcfu4333335343333333[[#This Row],[R1]:[R3]])/0.025*Pcfu4333335343333333[[#This Row],[Best DF]]</f>
        <v>33306.655991458101</v>
      </c>
      <c r="P31" s="4" t="e">
        <f>Pcfu4333335343333333[[#This Row],[CFU/mL]]*Pcfu4333335343333333[[#This Row],[mL]]/Pcfu4333335343333333[[#This Row],[grams]]</f>
        <v>#DIV/0!</v>
      </c>
      <c r="Q31" s="12" t="e">
        <f>Pcfu4333335343333333[[#This Row],[SD CFU/mL]]*Pcfu4333335343333333[[#This Row],[mL]]/Pcfu4333335343333333[[#This Row],[grams]]</f>
        <v>#DIV/0!</v>
      </c>
      <c r="R31" s="13">
        <f>_xlfn.STDEV.S(Pcfu4333335343333333[[#This Row],[R1]:[R3]])/AVERAGE(Pcfu4333335343333333[[#This Row],[R1]:[R3]])</f>
        <v>0.24979991993593578</v>
      </c>
    </row>
    <row r="32" spans="1:18" x14ac:dyDescent="0.25">
      <c r="A32" s="1" t="s">
        <v>57</v>
      </c>
      <c r="B32" s="1" t="s">
        <v>23</v>
      </c>
      <c r="C32" s="2" t="s">
        <v>53</v>
      </c>
      <c r="E32" s="3">
        <v>3</v>
      </c>
      <c r="G32" s="5">
        <f>19*Pcfu4333335343333333[[#This Row],[grams]]</f>
        <v>0</v>
      </c>
      <c r="H32" s="3" t="s">
        <v>25</v>
      </c>
      <c r="I32" s="11">
        <v>45043</v>
      </c>
      <c r="J32" s="12">
        <v>100</v>
      </c>
      <c r="K32" s="1">
        <v>116</v>
      </c>
      <c r="L32" s="1">
        <v>78</v>
      </c>
      <c r="M32" s="1">
        <v>87</v>
      </c>
      <c r="N32" s="4">
        <f>(SUM(Pcfu4333335343333333[[#This Row],[R1]:[R3]]))/(Pcfu4333335343333333[[#This Row],[No. Reps]]*0.025)*Pcfu4333335343333333[[#This Row],[Best DF]]</f>
        <v>374666.66666666663</v>
      </c>
      <c r="O32" s="12">
        <f>_xlfn.STDEV.S(Pcfu4333335343333333[[#This Row],[R1]:[R3]])/0.025*Pcfu4333335343333333[[#This Row],[Best DF]]</f>
        <v>79431.312045901286</v>
      </c>
      <c r="P32" s="4" t="e">
        <f>Pcfu4333335343333333[[#This Row],[CFU/mL]]*Pcfu4333335343333333[[#This Row],[mL]]/Pcfu4333335343333333[[#This Row],[grams]]</f>
        <v>#DIV/0!</v>
      </c>
      <c r="Q32" s="12" t="e">
        <f>Pcfu4333335343333333[[#This Row],[SD CFU/mL]]*Pcfu4333335343333333[[#This Row],[mL]]/Pcfu4333335343333333[[#This Row],[grams]]</f>
        <v>#DIV/0!</v>
      </c>
      <c r="R32" s="13">
        <f>_xlfn.STDEV.S(Pcfu4333335343333333[[#This Row],[R1]:[R3]])/AVERAGE(Pcfu4333335343333333[[#This Row],[R1]:[R3]])</f>
        <v>0.21200528126130239</v>
      </c>
    </row>
    <row r="33" spans="1:18" x14ac:dyDescent="0.25">
      <c r="A33" s="1" t="s">
        <v>58</v>
      </c>
      <c r="B33" s="1" t="s">
        <v>23</v>
      </c>
      <c r="C33" s="2" t="s">
        <v>53</v>
      </c>
      <c r="E33" s="3">
        <v>3</v>
      </c>
      <c r="G33" s="5">
        <f>19*Pcfu4333335343333333[[#This Row],[grams]]</f>
        <v>0</v>
      </c>
      <c r="H33" s="3" t="s">
        <v>25</v>
      </c>
      <c r="I33" s="11">
        <v>45043</v>
      </c>
      <c r="J33" s="12">
        <v>100</v>
      </c>
      <c r="K33" s="1">
        <v>40</v>
      </c>
      <c r="L33" s="1">
        <v>48</v>
      </c>
      <c r="M33" s="1">
        <v>55</v>
      </c>
      <c r="N33" s="4">
        <f>(SUM(Pcfu4333335343333333[[#This Row],[R1]:[R3]]))/(Pcfu4333335343333333[[#This Row],[No. Reps]]*0.025)*Pcfu4333335343333333[[#This Row],[Best DF]]</f>
        <v>190666.66666666663</v>
      </c>
      <c r="O33" s="12">
        <f>_xlfn.STDEV.S(Pcfu4333335343333333[[#This Row],[R1]:[R3]])/0.025*Pcfu4333335343333333[[#This Row],[Best DF]]</f>
        <v>30022.213997860574</v>
      </c>
      <c r="P33" s="4" t="e">
        <f>Pcfu4333335343333333[[#This Row],[CFU/mL]]*Pcfu4333335343333333[[#This Row],[mL]]/Pcfu4333335343333333[[#This Row],[grams]]</f>
        <v>#DIV/0!</v>
      </c>
      <c r="Q33" s="12" t="e">
        <f>Pcfu4333335343333333[[#This Row],[SD CFU/mL]]*Pcfu4333335343333333[[#This Row],[mL]]/Pcfu4333335343333333[[#This Row],[grams]]</f>
        <v>#DIV/0!</v>
      </c>
      <c r="R33" s="13">
        <f>_xlfn.STDEV.S(Pcfu4333335343333333[[#This Row],[R1]:[R3]])/AVERAGE(Pcfu4333335343333333[[#This Row],[R1]:[R3]])</f>
        <v>0.1574591643244436</v>
      </c>
    </row>
    <row r="37" spans="1:18" x14ac:dyDescent="0.25">
      <c r="N37" s="4"/>
      <c r="O37" s="4"/>
    </row>
    <row r="38" spans="1:18" x14ac:dyDescent="0.25">
      <c r="N38" s="4"/>
      <c r="O38" s="4"/>
    </row>
    <row r="39" spans="1:18" x14ac:dyDescent="0.25">
      <c r="N39" s="4"/>
      <c r="O39" s="4"/>
    </row>
    <row r="40" spans="1:18" x14ac:dyDescent="0.25">
      <c r="N40" s="4"/>
      <c r="O40" s="4"/>
    </row>
    <row r="41" spans="1:18" x14ac:dyDescent="0.25">
      <c r="N41" s="4"/>
      <c r="O41" s="4"/>
    </row>
    <row r="42" spans="1:18" x14ac:dyDescent="0.25">
      <c r="N42" s="4"/>
      <c r="O42" s="4"/>
    </row>
  </sheetData>
  <mergeCells count="1">
    <mergeCell ref="A1:S1"/>
  </mergeCells>
  <pageMargins left="0.7" right="0.7" top="0.75" bottom="0.75" header="0.3" footer="0.3"/>
  <pageSetup orientation="portrait" r:id="rId1"/>
  <headerFooter>
    <oddHeader>&amp;C&amp;"Calibri"&amp;10&amp;KFF0000 Confidential&amp;1#_x000D_</oddHeader>
    <oddFooter>&amp;C_x000D_&amp;1#&amp;"Calibri"&amp;10&amp;KFF0000 Confidential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Hillsbery</dc:creator>
  <cp:keywords/>
  <dc:description/>
  <cp:lastModifiedBy>Nguyen Pham</cp:lastModifiedBy>
  <cp:revision/>
  <dcterms:created xsi:type="dcterms:W3CDTF">2023-05-01T20:10:23Z</dcterms:created>
  <dcterms:modified xsi:type="dcterms:W3CDTF">2023-05-04T23:48:05Z</dcterms:modified>
  <cp:category/>
  <cp:contentStatus/>
</cp:coreProperties>
</file>