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f-my.sharepoint.com/personal/nguyen_pham_iff_com/Documents/Projects/Microbes/Sparkle Too/2022/Data files/"/>
    </mc:Choice>
  </mc:AlternateContent>
  <xr:revisionPtr revIDLastSave="0" documentId="8_{783DEE85-B8DE-406C-93BA-9E5EFE590DAC}" xr6:coauthVersionLast="45" xr6:coauthVersionMax="45" xr10:uidLastSave="{00000000-0000-0000-0000-000000000000}"/>
  <bookViews>
    <workbookView xWindow="-110" yWindow="-110" windowWidth="19420" windowHeight="10420" tabRatio="469" firstSheet="1" activeTab="1" xr2:uid="{D300FDC3-214D-4A9C-9638-25E424262776}"/>
  </bookViews>
  <sheets>
    <sheet name="PivotJS" sheetId="1" state="hidden" r:id="rId1"/>
    <sheet name="Pivot Spread Plate" sheetId="6" r:id="rId2"/>
    <sheet name="Pivot Spot Plate" sheetId="8" r:id="rId3"/>
    <sheet name="Sheet1" sheetId="9" r:id="rId4"/>
    <sheet name="scratch_pad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8" i="8" l="1"/>
  <c r="R268" i="8" s="1"/>
  <c r="P269" i="8"/>
  <c r="P270" i="8"/>
  <c r="P271" i="8"/>
  <c r="P272" i="8"/>
  <c r="R272" i="8" s="1"/>
  <c r="P273" i="8"/>
  <c r="P274" i="8"/>
  <c r="R274" i="8" s="1"/>
  <c r="P275" i="8"/>
  <c r="R275" i="8" s="1"/>
  <c r="P276" i="8"/>
  <c r="P277" i="8"/>
  <c r="P278" i="8"/>
  <c r="P279" i="8"/>
  <c r="R279" i="8" s="1"/>
  <c r="P280" i="8"/>
  <c r="R280" i="8" s="1"/>
  <c r="P281" i="8"/>
  <c r="P282" i="8"/>
  <c r="R282" i="8" s="1"/>
  <c r="P283" i="8"/>
  <c r="R283" i="8" s="1"/>
  <c r="P284" i="8"/>
  <c r="R284" i="8" s="1"/>
  <c r="P285" i="8"/>
  <c r="P286" i="8"/>
  <c r="P287" i="8"/>
  <c r="P288" i="8"/>
  <c r="P289" i="8"/>
  <c r="O268" i="8"/>
  <c r="Q268" i="8" s="1"/>
  <c r="O269" i="8"/>
  <c r="Q269" i="8" s="1"/>
  <c r="O270" i="8"/>
  <c r="O271" i="8"/>
  <c r="O272" i="8"/>
  <c r="O273" i="8"/>
  <c r="O274" i="8"/>
  <c r="O275" i="8"/>
  <c r="Q275" i="8" s="1"/>
  <c r="O276" i="8"/>
  <c r="Q276" i="8" s="1"/>
  <c r="O277" i="8"/>
  <c r="Q277" i="8" s="1"/>
  <c r="O278" i="8"/>
  <c r="O279" i="8"/>
  <c r="O280" i="8"/>
  <c r="O281" i="8"/>
  <c r="O282" i="8"/>
  <c r="O283" i="8"/>
  <c r="O284" i="8"/>
  <c r="Q284" i="8" s="1"/>
  <c r="O285" i="8"/>
  <c r="Q285" i="8" s="1"/>
  <c r="O286" i="8"/>
  <c r="O287" i="8"/>
  <c r="O288" i="8"/>
  <c r="O289" i="8"/>
  <c r="O290" i="8"/>
  <c r="S285" i="8"/>
  <c r="R285" i="8"/>
  <c r="S284" i="8"/>
  <c r="S282" i="8"/>
  <c r="Q282" i="8"/>
  <c r="S281" i="8"/>
  <c r="R281" i="8"/>
  <c r="Q281" i="8"/>
  <c r="S279" i="8"/>
  <c r="Q279" i="8"/>
  <c r="S278" i="8"/>
  <c r="R278" i="8"/>
  <c r="Q278" i="8"/>
  <c r="S276" i="8"/>
  <c r="R276" i="8"/>
  <c r="S275" i="8"/>
  <c r="S273" i="8"/>
  <c r="R273" i="8"/>
  <c r="Q273" i="8"/>
  <c r="S272" i="8"/>
  <c r="Q272" i="8"/>
  <c r="S270" i="8"/>
  <c r="R270" i="8"/>
  <c r="Q270" i="8"/>
  <c r="S269" i="8"/>
  <c r="R269" i="8"/>
  <c r="S280" i="8"/>
  <c r="Q280" i="8"/>
  <c r="S283" i="8"/>
  <c r="Q283" i="8"/>
  <c r="S277" i="8"/>
  <c r="R277" i="8"/>
  <c r="S274" i="8"/>
  <c r="Q274" i="8"/>
  <c r="S271" i="8"/>
  <c r="R271" i="8"/>
  <c r="Q271" i="8"/>
  <c r="S268" i="8"/>
  <c r="H769" i="6" l="1"/>
  <c r="H770" i="6"/>
  <c r="H771" i="6"/>
  <c r="H763" i="6"/>
  <c r="H764" i="6"/>
  <c r="H765" i="6"/>
  <c r="H766" i="6"/>
  <c r="H767" i="6"/>
  <c r="H768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P764" i="6"/>
  <c r="R764" i="6" s="1"/>
  <c r="P765" i="6"/>
  <c r="R765" i="6" s="1"/>
  <c r="P766" i="6"/>
  <c r="P767" i="6"/>
  <c r="P768" i="6"/>
  <c r="R768" i="6" s="1"/>
  <c r="P769" i="6"/>
  <c r="R769" i="6" s="1"/>
  <c r="P770" i="6"/>
  <c r="R770" i="6" s="1"/>
  <c r="P771" i="6"/>
  <c r="R771" i="6" s="1"/>
  <c r="P772" i="6"/>
  <c r="R772" i="6" s="1"/>
  <c r="P773" i="6"/>
  <c r="R773" i="6" s="1"/>
  <c r="P774" i="6"/>
  <c r="R774" i="6" s="1"/>
  <c r="P775" i="6"/>
  <c r="R775" i="6" s="1"/>
  <c r="P776" i="6"/>
  <c r="R776" i="6" s="1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O764" i="6"/>
  <c r="Q764" i="6" s="1"/>
  <c r="O765" i="6"/>
  <c r="Q765" i="6" s="1"/>
  <c r="O766" i="6"/>
  <c r="O767" i="6"/>
  <c r="O768" i="6"/>
  <c r="Q768" i="6" s="1"/>
  <c r="O769" i="6"/>
  <c r="Q769" i="6" s="1"/>
  <c r="O770" i="6"/>
  <c r="Q770" i="6" s="1"/>
  <c r="O771" i="6"/>
  <c r="Q771" i="6" s="1"/>
  <c r="O772" i="6"/>
  <c r="Q772" i="6" s="1"/>
  <c r="O773" i="6"/>
  <c r="Q773" i="6" s="1"/>
  <c r="O774" i="6"/>
  <c r="Q774" i="6" s="1"/>
  <c r="O775" i="6"/>
  <c r="Q775" i="6" s="1"/>
  <c r="O776" i="6"/>
  <c r="Q776" i="6" s="1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H782" i="6"/>
  <c r="H783" i="6"/>
  <c r="H784" i="6"/>
  <c r="H785" i="6"/>
  <c r="H786" i="6"/>
  <c r="H787" i="6"/>
  <c r="H788" i="6"/>
  <c r="H789" i="6"/>
  <c r="H790" i="6"/>
  <c r="H791" i="6"/>
  <c r="O262" i="8"/>
  <c r="P262" i="8"/>
  <c r="O263" i="8"/>
  <c r="P263" i="8"/>
  <c r="O264" i="8"/>
  <c r="P264" i="8"/>
  <c r="O265" i="8"/>
  <c r="P265" i="8"/>
  <c r="O266" i="8"/>
  <c r="P266" i="8"/>
  <c r="O267" i="8"/>
  <c r="Q267" i="8" s="1"/>
  <c r="P267" i="8"/>
  <c r="R286" i="8"/>
  <c r="R287" i="8"/>
  <c r="Q288" i="8"/>
  <c r="R288" i="8"/>
  <c r="Q289" i="8"/>
  <c r="Q290" i="8"/>
  <c r="P290" i="8"/>
  <c r="R290" i="8" s="1"/>
  <c r="O291" i="8"/>
  <c r="P291" i="8"/>
  <c r="R291" i="8" s="1"/>
  <c r="O292" i="8"/>
  <c r="Q292" i="8" s="1"/>
  <c r="P292" i="8"/>
  <c r="R292" i="8" s="1"/>
  <c r="O293" i="8"/>
  <c r="Q293" i="8" s="1"/>
  <c r="P293" i="8"/>
  <c r="O294" i="8"/>
  <c r="Q294" i="8" s="1"/>
  <c r="P294" i="8"/>
  <c r="R294" i="8" s="1"/>
  <c r="O295" i="8"/>
  <c r="P295" i="8"/>
  <c r="R295" i="8" s="1"/>
  <c r="O296" i="8"/>
  <c r="Q296" i="8" s="1"/>
  <c r="P296" i="8"/>
  <c r="R296" i="8" s="1"/>
  <c r="O297" i="8"/>
  <c r="Q297" i="8" s="1"/>
  <c r="P297" i="8"/>
  <c r="R297" i="8" s="1"/>
  <c r="O298" i="8"/>
  <c r="Q298" i="8" s="1"/>
  <c r="P298" i="8"/>
  <c r="R298" i="8" s="1"/>
  <c r="O299" i="8"/>
  <c r="P299" i="8"/>
  <c r="R299" i="8" s="1"/>
  <c r="O300" i="8"/>
  <c r="Q300" i="8" s="1"/>
  <c r="P300" i="8"/>
  <c r="R300" i="8" s="1"/>
  <c r="O301" i="8"/>
  <c r="P301" i="8"/>
  <c r="R301" i="8" s="1"/>
  <c r="O302" i="8"/>
  <c r="Q302" i="8" s="1"/>
  <c r="P302" i="8"/>
  <c r="R302" i="8" s="1"/>
  <c r="O303" i="8"/>
  <c r="P303" i="8"/>
  <c r="R303" i="8" s="1"/>
  <c r="O304" i="8"/>
  <c r="Q304" i="8" s="1"/>
  <c r="P304" i="8"/>
  <c r="R304" i="8" s="1"/>
  <c r="O305" i="8"/>
  <c r="Q305" i="8" s="1"/>
  <c r="P305" i="8"/>
  <c r="O306" i="8"/>
  <c r="Q306" i="8" s="1"/>
  <c r="P306" i="8"/>
  <c r="R306" i="8" s="1"/>
  <c r="O307" i="8"/>
  <c r="P307" i="8"/>
  <c r="R307" i="8" s="1"/>
  <c r="O308" i="8"/>
  <c r="Q308" i="8" s="1"/>
  <c r="P308" i="8"/>
  <c r="R308" i="8" s="1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R289" i="8"/>
  <c r="R293" i="8"/>
  <c r="R305" i="8"/>
  <c r="Q286" i="8"/>
  <c r="Q287" i="8"/>
  <c r="Q291" i="8"/>
  <c r="Q295" i="8"/>
  <c r="Q299" i="8"/>
  <c r="Q301" i="8"/>
  <c r="Q303" i="8"/>
  <c r="Q307" i="8"/>
  <c r="S267" i="8"/>
  <c r="R267" i="8"/>
  <c r="Q791" i="6" l="1"/>
  <c r="Q789" i="6"/>
  <c r="Q785" i="6"/>
  <c r="Q784" i="6"/>
  <c r="Q781" i="6"/>
  <c r="Q777" i="6"/>
  <c r="R789" i="6"/>
  <c r="R788" i="6"/>
  <c r="R781" i="6"/>
  <c r="R780" i="6"/>
  <c r="R777" i="6"/>
  <c r="Q783" i="6"/>
  <c r="Q767" i="6"/>
  <c r="R787" i="6"/>
  <c r="R779" i="6"/>
  <c r="Q790" i="6"/>
  <c r="Q782" i="6"/>
  <c r="Q766" i="6"/>
  <c r="R786" i="6"/>
  <c r="R778" i="6"/>
  <c r="R785" i="6"/>
  <c r="Q788" i="6"/>
  <c r="Q780" i="6"/>
  <c r="R784" i="6"/>
  <c r="Q787" i="6"/>
  <c r="Q779" i="6"/>
  <c r="R791" i="6"/>
  <c r="R783" i="6"/>
  <c r="R767" i="6"/>
  <c r="Q786" i="6"/>
  <c r="Q778" i="6"/>
  <c r="R790" i="6"/>
  <c r="R782" i="6"/>
  <c r="R766" i="6"/>
  <c r="O246" i="8"/>
  <c r="O247" i="8"/>
  <c r="O248" i="8"/>
  <c r="Q248" i="8" s="1"/>
  <c r="O249" i="8"/>
  <c r="Q249" i="8" s="1"/>
  <c r="O250" i="8"/>
  <c r="Q250" i="8" s="1"/>
  <c r="O251" i="8"/>
  <c r="O252" i="8"/>
  <c r="O253" i="8"/>
  <c r="Q253" i="8" s="1"/>
  <c r="O254" i="8"/>
  <c r="Q254" i="8" s="1"/>
  <c r="O255" i="8"/>
  <c r="Q255" i="8" s="1"/>
  <c r="O256" i="8"/>
  <c r="Q256" i="8" s="1"/>
  <c r="O257" i="8"/>
  <c r="Q257" i="8" s="1"/>
  <c r="O258" i="8"/>
  <c r="Q258" i="8" s="1"/>
  <c r="O259" i="8"/>
  <c r="O260" i="8"/>
  <c r="Q260" i="8" s="1"/>
  <c r="O261" i="8"/>
  <c r="Q261" i="8" s="1"/>
  <c r="P246" i="8"/>
  <c r="P247" i="8"/>
  <c r="P248" i="8"/>
  <c r="P249" i="8"/>
  <c r="P250" i="8"/>
  <c r="R250" i="8" s="1"/>
  <c r="P251" i="8"/>
  <c r="P252" i="8"/>
  <c r="P253" i="8"/>
  <c r="R253" i="8" s="1"/>
  <c r="P254" i="8"/>
  <c r="R254" i="8" s="1"/>
  <c r="P255" i="8"/>
  <c r="P256" i="8"/>
  <c r="R256" i="8" s="1"/>
  <c r="P257" i="8"/>
  <c r="R257" i="8" s="1"/>
  <c r="P258" i="8"/>
  <c r="R258" i="8" s="1"/>
  <c r="P259" i="8"/>
  <c r="P260" i="8"/>
  <c r="R260" i="8" s="1"/>
  <c r="P261" i="8"/>
  <c r="R261" i="8" s="1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R248" i="8"/>
  <c r="R249" i="8"/>
  <c r="R251" i="8"/>
  <c r="R252" i="8"/>
  <c r="R255" i="8"/>
  <c r="R259" i="8"/>
  <c r="R262" i="8"/>
  <c r="R263" i="8"/>
  <c r="R264" i="8"/>
  <c r="R265" i="8"/>
  <c r="R266" i="8"/>
  <c r="Q251" i="8"/>
  <c r="Q252" i="8"/>
  <c r="Q259" i="8"/>
  <c r="Q262" i="8"/>
  <c r="Q263" i="8"/>
  <c r="Q264" i="8"/>
  <c r="Q265" i="8"/>
  <c r="Q266" i="8"/>
  <c r="O234" i="8" l="1"/>
  <c r="P234" i="8"/>
  <c r="O235" i="8"/>
  <c r="P235" i="8"/>
  <c r="O236" i="8"/>
  <c r="P236" i="8"/>
  <c r="O237" i="8"/>
  <c r="Q237" i="8" s="1"/>
  <c r="P237" i="8"/>
  <c r="R237" i="8" s="1"/>
  <c r="O238" i="8"/>
  <c r="P238" i="8"/>
  <c r="R238" i="8" s="1"/>
  <c r="O239" i="8"/>
  <c r="Q239" i="8" s="1"/>
  <c r="P239" i="8"/>
  <c r="R239" i="8" s="1"/>
  <c r="O240" i="8"/>
  <c r="Q240" i="8" s="1"/>
  <c r="P240" i="8"/>
  <c r="R240" i="8" s="1"/>
  <c r="O241" i="8"/>
  <c r="Q241" i="8" s="1"/>
  <c r="P241" i="8"/>
  <c r="R241" i="8" s="1"/>
  <c r="O242" i="8"/>
  <c r="Q242" i="8" s="1"/>
  <c r="P242" i="8"/>
  <c r="R242" i="8" s="1"/>
  <c r="O243" i="8"/>
  <c r="Q243" i="8" s="1"/>
  <c r="P243" i="8"/>
  <c r="R243" i="8" s="1"/>
  <c r="O244" i="8"/>
  <c r="Q244" i="8" s="1"/>
  <c r="P244" i="8"/>
  <c r="R244" i="8" s="1"/>
  <c r="O245" i="8"/>
  <c r="Q245" i="8" s="1"/>
  <c r="P245" i="8"/>
  <c r="R245" i="8" s="1"/>
  <c r="Q238" i="8"/>
  <c r="Q246" i="8"/>
  <c r="Q247" i="8"/>
  <c r="R246" i="8"/>
  <c r="R247" i="8"/>
  <c r="S237" i="8"/>
  <c r="S238" i="8"/>
  <c r="S239" i="8"/>
  <c r="S240" i="8"/>
  <c r="S241" i="8"/>
  <c r="S242" i="8"/>
  <c r="S243" i="8"/>
  <c r="S244" i="8"/>
  <c r="S245" i="8"/>
  <c r="S246" i="8"/>
  <c r="S247" i="8"/>
  <c r="O757" i="6"/>
  <c r="P757" i="6"/>
  <c r="S757" i="6"/>
  <c r="H760" i="6"/>
  <c r="H759" i="6"/>
  <c r="H758" i="6"/>
  <c r="H757" i="6"/>
  <c r="H761" i="6"/>
  <c r="H762" i="6"/>
  <c r="O760" i="6"/>
  <c r="O761" i="6"/>
  <c r="O762" i="6"/>
  <c r="Q762" i="6" s="1"/>
  <c r="O763" i="6"/>
  <c r="P760" i="6"/>
  <c r="P761" i="6"/>
  <c r="P762" i="6"/>
  <c r="R762" i="6" s="1"/>
  <c r="P763" i="6"/>
  <c r="Q763" i="6"/>
  <c r="R763" i="6"/>
  <c r="S760" i="6"/>
  <c r="S761" i="6"/>
  <c r="S762" i="6"/>
  <c r="S763" i="6"/>
  <c r="L3" i="4"/>
  <c r="M3" i="4"/>
  <c r="N3" i="4"/>
  <c r="L4" i="4"/>
  <c r="M4" i="4"/>
  <c r="N4" i="4" s="1"/>
  <c r="L5" i="4"/>
  <c r="M5" i="4"/>
  <c r="N5" i="4" s="1"/>
  <c r="L6" i="4"/>
  <c r="M6" i="4"/>
  <c r="N6" i="4" s="1"/>
  <c r="L7" i="4"/>
  <c r="M7" i="4"/>
  <c r="N7" i="4" s="1"/>
  <c r="M2" i="4"/>
  <c r="N2" i="4" s="1"/>
  <c r="L2" i="4"/>
  <c r="R761" i="6" l="1"/>
  <c r="Q761" i="6"/>
  <c r="R760" i="6"/>
  <c r="Q760" i="6"/>
  <c r="R757" i="6"/>
  <c r="Q757" i="6"/>
  <c r="P214" i="8"/>
  <c r="R214" i="8" s="1"/>
  <c r="P215" i="8"/>
  <c r="R215" i="8" s="1"/>
  <c r="P216" i="8"/>
  <c r="R216" i="8" s="1"/>
  <c r="P217" i="8"/>
  <c r="R217" i="8" s="1"/>
  <c r="P218" i="8"/>
  <c r="P219" i="8"/>
  <c r="R219" i="8" s="1"/>
  <c r="P220" i="8"/>
  <c r="P221" i="8"/>
  <c r="R221" i="8" s="1"/>
  <c r="P222" i="8"/>
  <c r="R222" i="8" s="1"/>
  <c r="P223" i="8"/>
  <c r="R223" i="8" s="1"/>
  <c r="P224" i="8"/>
  <c r="R224" i="8" s="1"/>
  <c r="P225" i="8"/>
  <c r="R225" i="8" s="1"/>
  <c r="P226" i="8"/>
  <c r="P227" i="8"/>
  <c r="R227" i="8" s="1"/>
  <c r="P228" i="8"/>
  <c r="R228" i="8" s="1"/>
  <c r="P229" i="8"/>
  <c r="R229" i="8" s="1"/>
  <c r="P230" i="8"/>
  <c r="R230" i="8" s="1"/>
  <c r="P231" i="8"/>
  <c r="R231" i="8" s="1"/>
  <c r="P232" i="8"/>
  <c r="R232" i="8" s="1"/>
  <c r="P233" i="8"/>
  <c r="R233" i="8" s="1"/>
  <c r="O214" i="8"/>
  <c r="O215" i="8"/>
  <c r="Q215" i="8" s="1"/>
  <c r="O216" i="8"/>
  <c r="Q216" i="8" s="1"/>
  <c r="O217" i="8"/>
  <c r="Q217" i="8" s="1"/>
  <c r="O218" i="8"/>
  <c r="Q218" i="8" s="1"/>
  <c r="O219" i="8"/>
  <c r="Q219" i="8" s="1"/>
  <c r="O220" i="8"/>
  <c r="Q220" i="8" s="1"/>
  <c r="O221" i="8"/>
  <c r="Q221" i="8" s="1"/>
  <c r="O222" i="8"/>
  <c r="O223" i="8"/>
  <c r="Q223" i="8" s="1"/>
  <c r="O224" i="8"/>
  <c r="Q224" i="8" s="1"/>
  <c r="O225" i="8"/>
  <c r="Q225" i="8" s="1"/>
  <c r="O226" i="8"/>
  <c r="Q226" i="8" s="1"/>
  <c r="O227" i="8"/>
  <c r="Q227" i="8" s="1"/>
  <c r="O228" i="8"/>
  <c r="Q228" i="8" s="1"/>
  <c r="O229" i="8"/>
  <c r="Q229" i="8" s="1"/>
  <c r="O230" i="8"/>
  <c r="O231" i="8"/>
  <c r="Q231" i="8" s="1"/>
  <c r="O232" i="8"/>
  <c r="Q232" i="8" s="1"/>
  <c r="O233" i="8"/>
  <c r="Q233" i="8" s="1"/>
  <c r="Q214" i="8"/>
  <c r="Q222" i="8"/>
  <c r="Q230" i="8"/>
  <c r="Q234" i="8"/>
  <c r="Q235" i="8"/>
  <c r="Q236" i="8"/>
  <c r="R218" i="8"/>
  <c r="R220" i="8"/>
  <c r="R226" i="8"/>
  <c r="R234" i="8"/>
  <c r="R235" i="8"/>
  <c r="R236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O192" i="8"/>
  <c r="P213" i="8" l="1"/>
  <c r="P212" i="8"/>
  <c r="R212" i="8" s="1"/>
  <c r="P211" i="8"/>
  <c r="R211" i="8" s="1"/>
  <c r="P210" i="8"/>
  <c r="R210" i="8" s="1"/>
  <c r="P209" i="8"/>
  <c r="R209" i="8" s="1"/>
  <c r="P208" i="8"/>
  <c r="R208" i="8" s="1"/>
  <c r="P207" i="8"/>
  <c r="R207" i="8" s="1"/>
  <c r="P206" i="8"/>
  <c r="R206" i="8" s="1"/>
  <c r="P205" i="8"/>
  <c r="R205" i="8" s="1"/>
  <c r="P204" i="8"/>
  <c r="R204" i="8" s="1"/>
  <c r="P203" i="8"/>
  <c r="P202" i="8"/>
  <c r="R202" i="8" s="1"/>
  <c r="P194" i="8"/>
  <c r="O213" i="8"/>
  <c r="Q213" i="8" s="1"/>
  <c r="O212" i="8"/>
  <c r="Q212" i="8" s="1"/>
  <c r="O211" i="8"/>
  <c r="Q211" i="8" s="1"/>
  <c r="O210" i="8"/>
  <c r="Q210" i="8" s="1"/>
  <c r="O209" i="8"/>
  <c r="Q209" i="8" s="1"/>
  <c r="O208" i="8"/>
  <c r="Q208" i="8" s="1"/>
  <c r="O207" i="8"/>
  <c r="Q207" i="8" s="1"/>
  <c r="O206" i="8"/>
  <c r="Q206" i="8" s="1"/>
  <c r="O205" i="8"/>
  <c r="Q205" i="8" s="1"/>
  <c r="O204" i="8"/>
  <c r="Q204" i="8" s="1"/>
  <c r="O203" i="8"/>
  <c r="Q203" i="8" s="1"/>
  <c r="O202" i="8"/>
  <c r="Q202" i="8" s="1"/>
  <c r="R213" i="8"/>
  <c r="S209" i="8"/>
  <c r="S210" i="8"/>
  <c r="S211" i="8"/>
  <c r="S212" i="8"/>
  <c r="S213" i="8"/>
  <c r="R203" i="8"/>
  <c r="S202" i="8"/>
  <c r="S203" i="8"/>
  <c r="S204" i="8"/>
  <c r="S205" i="8"/>
  <c r="S206" i="8"/>
  <c r="S207" i="8"/>
  <c r="S208" i="8"/>
  <c r="H754" i="6"/>
  <c r="H746" i="6"/>
  <c r="H747" i="6"/>
  <c r="H748" i="6"/>
  <c r="H749" i="6"/>
  <c r="H750" i="6"/>
  <c r="H751" i="6"/>
  <c r="H752" i="6"/>
  <c r="H753" i="6"/>
  <c r="S748" i="6"/>
  <c r="S749" i="6"/>
  <c r="S750" i="6"/>
  <c r="S751" i="6"/>
  <c r="S752" i="6"/>
  <c r="S753" i="6"/>
  <c r="S754" i="6"/>
  <c r="S755" i="6"/>
  <c r="S756" i="6"/>
  <c r="S758" i="6"/>
  <c r="S759" i="6"/>
  <c r="P748" i="6"/>
  <c r="P749" i="6"/>
  <c r="R749" i="6" s="1"/>
  <c r="P750" i="6"/>
  <c r="R750" i="6" s="1"/>
  <c r="P751" i="6"/>
  <c r="R751" i="6" s="1"/>
  <c r="P752" i="6"/>
  <c r="P753" i="6"/>
  <c r="R753" i="6" s="1"/>
  <c r="P754" i="6"/>
  <c r="R754" i="6" s="1"/>
  <c r="P755" i="6"/>
  <c r="P756" i="6"/>
  <c r="P758" i="6"/>
  <c r="P759" i="6"/>
  <c r="O748" i="6"/>
  <c r="Q748" i="6" s="1"/>
  <c r="O749" i="6"/>
  <c r="Q749" i="6" s="1"/>
  <c r="O750" i="6"/>
  <c r="Q750" i="6" s="1"/>
  <c r="O751" i="6"/>
  <c r="Q751" i="6" s="1"/>
  <c r="O752" i="6"/>
  <c r="O753" i="6"/>
  <c r="Q753" i="6" s="1"/>
  <c r="O754" i="6"/>
  <c r="Q754" i="6" s="1"/>
  <c r="O755" i="6"/>
  <c r="O756" i="6"/>
  <c r="O758" i="6"/>
  <c r="O759" i="6"/>
  <c r="H755" i="6"/>
  <c r="H756" i="6"/>
  <c r="R748" i="6" l="1"/>
  <c r="R752" i="6"/>
  <c r="Q752" i="6"/>
  <c r="Q759" i="6"/>
  <c r="Q758" i="6"/>
  <c r="Q756" i="6"/>
  <c r="Q755" i="6"/>
  <c r="R759" i="6"/>
  <c r="R758" i="6"/>
  <c r="R756" i="6"/>
  <c r="R755" i="6"/>
  <c r="P183" i="8"/>
  <c r="P184" i="8"/>
  <c r="P185" i="8"/>
  <c r="P186" i="8"/>
  <c r="P187" i="8"/>
  <c r="P188" i="8"/>
  <c r="R188" i="8" s="1"/>
  <c r="P189" i="8"/>
  <c r="R189" i="8" s="1"/>
  <c r="P190" i="8"/>
  <c r="R190" i="8" s="1"/>
  <c r="P191" i="8"/>
  <c r="R191" i="8" s="1"/>
  <c r="P192" i="8"/>
  <c r="R192" i="8" s="1"/>
  <c r="P193" i="8"/>
  <c r="R193" i="8" s="1"/>
  <c r="R194" i="8"/>
  <c r="P195" i="8"/>
  <c r="R195" i="8" s="1"/>
  <c r="P196" i="8"/>
  <c r="R196" i="8" s="1"/>
  <c r="P197" i="8"/>
  <c r="R197" i="8" s="1"/>
  <c r="P198" i="8"/>
  <c r="R198" i="8" s="1"/>
  <c r="P199" i="8"/>
  <c r="P200" i="8"/>
  <c r="R200" i="8" s="1"/>
  <c r="P201" i="8"/>
  <c r="R201" i="8" s="1"/>
  <c r="O183" i="8"/>
  <c r="O184" i="8"/>
  <c r="O185" i="8"/>
  <c r="O186" i="8"/>
  <c r="O187" i="8"/>
  <c r="O188" i="8"/>
  <c r="Q188" i="8" s="1"/>
  <c r="O189" i="8"/>
  <c r="Q189" i="8" s="1"/>
  <c r="O190" i="8"/>
  <c r="Q190" i="8" s="1"/>
  <c r="O191" i="8"/>
  <c r="Q191" i="8" s="1"/>
  <c r="Q192" i="8"/>
  <c r="O193" i="8"/>
  <c r="Q193" i="8" s="1"/>
  <c r="O194" i="8"/>
  <c r="Q194" i="8" s="1"/>
  <c r="O195" i="8"/>
  <c r="Q195" i="8" s="1"/>
  <c r="O196" i="8"/>
  <c r="Q196" i="8" s="1"/>
  <c r="O197" i="8"/>
  <c r="Q197" i="8" s="1"/>
  <c r="O198" i="8"/>
  <c r="Q198" i="8" s="1"/>
  <c r="O199" i="8"/>
  <c r="Q199" i="8" s="1"/>
  <c r="O200" i="8"/>
  <c r="Q200" i="8" s="1"/>
  <c r="O201" i="8"/>
  <c r="Q201" i="8" s="1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R199" i="8"/>
  <c r="P170" i="8" l="1"/>
  <c r="R170" i="8" s="1"/>
  <c r="P171" i="8"/>
  <c r="P172" i="8"/>
  <c r="R172" i="8" s="1"/>
  <c r="P173" i="8"/>
  <c r="R173" i="8" s="1"/>
  <c r="P174" i="8"/>
  <c r="R174" i="8" s="1"/>
  <c r="P175" i="8"/>
  <c r="R175" i="8" s="1"/>
  <c r="P176" i="8"/>
  <c r="R176" i="8" s="1"/>
  <c r="P177" i="8"/>
  <c r="R177" i="8" s="1"/>
  <c r="P178" i="8"/>
  <c r="R178" i="8" s="1"/>
  <c r="P179" i="8"/>
  <c r="P180" i="8"/>
  <c r="R180" i="8" s="1"/>
  <c r="P181" i="8"/>
  <c r="R181" i="8" s="1"/>
  <c r="P182" i="8"/>
  <c r="R182" i="8" s="1"/>
  <c r="O169" i="8"/>
  <c r="Q169" i="8" s="1"/>
  <c r="O170" i="8"/>
  <c r="Q170" i="8" s="1"/>
  <c r="O171" i="8"/>
  <c r="Q171" i="8" s="1"/>
  <c r="O172" i="8"/>
  <c r="Q172" i="8" s="1"/>
  <c r="O173" i="8"/>
  <c r="O174" i="8"/>
  <c r="O175" i="8"/>
  <c r="Q175" i="8" s="1"/>
  <c r="O176" i="8"/>
  <c r="Q176" i="8" s="1"/>
  <c r="O177" i="8"/>
  <c r="Q177" i="8" s="1"/>
  <c r="O178" i="8"/>
  <c r="Q178" i="8" s="1"/>
  <c r="O179" i="8"/>
  <c r="Q179" i="8" s="1"/>
  <c r="O180" i="8"/>
  <c r="Q180" i="8" s="1"/>
  <c r="O181" i="8"/>
  <c r="O182" i="8"/>
  <c r="Q182" i="8" s="1"/>
  <c r="Q173" i="8"/>
  <c r="Q174" i="8"/>
  <c r="Q181" i="8"/>
  <c r="Q183" i="8"/>
  <c r="Q184" i="8"/>
  <c r="Q185" i="8"/>
  <c r="Q186" i="8"/>
  <c r="Q187" i="8"/>
  <c r="R171" i="8"/>
  <c r="R179" i="8"/>
  <c r="R183" i="8"/>
  <c r="R184" i="8"/>
  <c r="R185" i="8"/>
  <c r="R186" i="8"/>
  <c r="R187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Q156" i="8"/>
  <c r="O149" i="8"/>
  <c r="Q149" i="8" s="1"/>
  <c r="P149" i="8"/>
  <c r="R149" i="8" s="1"/>
  <c r="O150" i="8"/>
  <c r="Q150" i="8" s="1"/>
  <c r="P150" i="8"/>
  <c r="R150" i="8" s="1"/>
  <c r="O151" i="8"/>
  <c r="P151" i="8"/>
  <c r="R151" i="8" s="1"/>
  <c r="O152" i="8"/>
  <c r="Q152" i="8" s="1"/>
  <c r="P152" i="8"/>
  <c r="R152" i="8" s="1"/>
  <c r="O153" i="8"/>
  <c r="Q153" i="8" s="1"/>
  <c r="P153" i="8"/>
  <c r="R153" i="8" s="1"/>
  <c r="O154" i="8"/>
  <c r="Q154" i="8" s="1"/>
  <c r="P154" i="8"/>
  <c r="R154" i="8" s="1"/>
  <c r="O155" i="8"/>
  <c r="Q155" i="8" s="1"/>
  <c r="P155" i="8"/>
  <c r="R155" i="8" s="1"/>
  <c r="O156" i="8"/>
  <c r="P156" i="8"/>
  <c r="R156" i="8" s="1"/>
  <c r="O157" i="8"/>
  <c r="Q157" i="8" s="1"/>
  <c r="P157" i="8"/>
  <c r="O158" i="8"/>
  <c r="Q158" i="8" s="1"/>
  <c r="P158" i="8"/>
  <c r="R158" i="8" s="1"/>
  <c r="O159" i="8"/>
  <c r="Q159" i="8" s="1"/>
  <c r="P159" i="8"/>
  <c r="R159" i="8" s="1"/>
  <c r="O160" i="8"/>
  <c r="Q160" i="8" s="1"/>
  <c r="P160" i="8"/>
  <c r="R160" i="8" s="1"/>
  <c r="O161" i="8"/>
  <c r="Q161" i="8" s="1"/>
  <c r="P161" i="8"/>
  <c r="R161" i="8" s="1"/>
  <c r="O162" i="8"/>
  <c r="Q162" i="8" s="1"/>
  <c r="P162" i="8"/>
  <c r="R162" i="8" s="1"/>
  <c r="O163" i="8"/>
  <c r="Q163" i="8" s="1"/>
  <c r="P163" i="8"/>
  <c r="R163" i="8" s="1"/>
  <c r="O164" i="8"/>
  <c r="Q164" i="8" s="1"/>
  <c r="P164" i="8"/>
  <c r="R164" i="8" s="1"/>
  <c r="O165" i="8"/>
  <c r="Q165" i="8" s="1"/>
  <c r="P165" i="8"/>
  <c r="R165" i="8" s="1"/>
  <c r="O166" i="8"/>
  <c r="Q166" i="8" s="1"/>
  <c r="P166" i="8"/>
  <c r="R166" i="8" s="1"/>
  <c r="O167" i="8"/>
  <c r="Q167" i="8" s="1"/>
  <c r="P167" i="8"/>
  <c r="R167" i="8" s="1"/>
  <c r="O168" i="8"/>
  <c r="Q168" i="8" s="1"/>
  <c r="P168" i="8"/>
  <c r="R168" i="8" s="1"/>
  <c r="P169" i="8"/>
  <c r="R169" i="8" s="1"/>
  <c r="R157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O134" i="8"/>
  <c r="Q134" i="8" s="1"/>
  <c r="P134" i="8"/>
  <c r="R134" i="8" s="1"/>
  <c r="O135" i="8"/>
  <c r="Q135" i="8" s="1"/>
  <c r="P135" i="8"/>
  <c r="R135" i="8" s="1"/>
  <c r="O136" i="8"/>
  <c r="Q136" i="8" s="1"/>
  <c r="P136" i="8"/>
  <c r="R136" i="8" s="1"/>
  <c r="O137" i="8"/>
  <c r="Q137" i="8" s="1"/>
  <c r="P137" i="8"/>
  <c r="R137" i="8" s="1"/>
  <c r="O138" i="8"/>
  <c r="Q138" i="8" s="1"/>
  <c r="P138" i="8"/>
  <c r="R138" i="8" s="1"/>
  <c r="O139" i="8"/>
  <c r="Q139" i="8" s="1"/>
  <c r="P139" i="8"/>
  <c r="R139" i="8" s="1"/>
  <c r="O140" i="8"/>
  <c r="Q140" i="8" s="1"/>
  <c r="P140" i="8"/>
  <c r="R140" i="8" s="1"/>
  <c r="O141" i="8"/>
  <c r="Q141" i="8" s="1"/>
  <c r="P141" i="8"/>
  <c r="R141" i="8" s="1"/>
  <c r="O142" i="8"/>
  <c r="Q142" i="8" s="1"/>
  <c r="P142" i="8"/>
  <c r="O143" i="8"/>
  <c r="Q143" i="8" s="1"/>
  <c r="P143" i="8"/>
  <c r="R143" i="8" s="1"/>
  <c r="O144" i="8"/>
  <c r="Q144" i="8" s="1"/>
  <c r="P144" i="8"/>
  <c r="R144" i="8" s="1"/>
  <c r="O145" i="8"/>
  <c r="Q145" i="8" s="1"/>
  <c r="P145" i="8"/>
  <c r="R145" i="8" s="1"/>
  <c r="O146" i="8"/>
  <c r="Q146" i="8" s="1"/>
  <c r="P146" i="8"/>
  <c r="R146" i="8" s="1"/>
  <c r="O147" i="8"/>
  <c r="Q147" i="8" s="1"/>
  <c r="P147" i="8"/>
  <c r="R147" i="8" s="1"/>
  <c r="O148" i="8"/>
  <c r="Q148" i="8" s="1"/>
  <c r="P148" i="8"/>
  <c r="R148" i="8" s="1"/>
  <c r="Q151" i="8"/>
  <c r="R142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H745" i="6"/>
  <c r="H744" i="6"/>
  <c r="H743" i="6"/>
  <c r="H742" i="6"/>
  <c r="P102" i="8"/>
  <c r="R102" i="8" s="1"/>
  <c r="O102" i="8"/>
  <c r="Q102" i="8" s="1"/>
  <c r="O103" i="8"/>
  <c r="Q103" i="8" s="1"/>
  <c r="P103" i="8"/>
  <c r="R103" i="8" s="1"/>
  <c r="O104" i="8"/>
  <c r="Q104" i="8" s="1"/>
  <c r="P104" i="8"/>
  <c r="R104" i="8" s="1"/>
  <c r="O105" i="8"/>
  <c r="Q105" i="8" s="1"/>
  <c r="P105" i="8"/>
  <c r="R105" i="8" s="1"/>
  <c r="O106" i="8"/>
  <c r="Q106" i="8" s="1"/>
  <c r="P106" i="8"/>
  <c r="R106" i="8" s="1"/>
  <c r="O107" i="8"/>
  <c r="Q107" i="8" s="1"/>
  <c r="P107" i="8"/>
  <c r="R107" i="8" s="1"/>
  <c r="O108" i="8"/>
  <c r="Q108" i="8" s="1"/>
  <c r="P108" i="8"/>
  <c r="R108" i="8" s="1"/>
  <c r="O109" i="8"/>
  <c r="Q109" i="8" s="1"/>
  <c r="P109" i="8"/>
  <c r="R109" i="8" s="1"/>
  <c r="S104" i="8"/>
  <c r="S105" i="8"/>
  <c r="S106" i="8"/>
  <c r="S108" i="8"/>
  <c r="S102" i="8"/>
  <c r="S103" i="8"/>
  <c r="S107" i="8"/>
  <c r="S109" i="8"/>
  <c r="O717" i="6"/>
  <c r="O742" i="6"/>
  <c r="Q742" i="6" s="1"/>
  <c r="O743" i="6"/>
  <c r="Q743" i="6" s="1"/>
  <c r="O744" i="6"/>
  <c r="Q744" i="6" s="1"/>
  <c r="O745" i="6"/>
  <c r="O746" i="6"/>
  <c r="O747" i="6"/>
  <c r="P742" i="6"/>
  <c r="R742" i="6" s="1"/>
  <c r="P743" i="6"/>
  <c r="R743" i="6" s="1"/>
  <c r="P744" i="6"/>
  <c r="P745" i="6"/>
  <c r="P746" i="6"/>
  <c r="R746" i="6" s="1"/>
  <c r="P747" i="6"/>
  <c r="R747" i="6" s="1"/>
  <c r="Q746" i="6"/>
  <c r="Q747" i="6"/>
  <c r="S742" i="6"/>
  <c r="S743" i="6"/>
  <c r="S744" i="6"/>
  <c r="S745" i="6"/>
  <c r="S746" i="6"/>
  <c r="S747" i="6"/>
  <c r="H741" i="6"/>
  <c r="H740" i="6"/>
  <c r="H739" i="6"/>
  <c r="H738" i="6"/>
  <c r="O120" i="8"/>
  <c r="Q120" i="8" s="1"/>
  <c r="P120" i="8"/>
  <c r="R120" i="8" s="1"/>
  <c r="O121" i="8"/>
  <c r="Q121" i="8" s="1"/>
  <c r="P121" i="8"/>
  <c r="R121" i="8" s="1"/>
  <c r="O122" i="8"/>
  <c r="P122" i="8"/>
  <c r="R122" i="8" s="1"/>
  <c r="O123" i="8"/>
  <c r="Q123" i="8" s="1"/>
  <c r="P123" i="8"/>
  <c r="R123" i="8" s="1"/>
  <c r="O124" i="8"/>
  <c r="Q124" i="8" s="1"/>
  <c r="P124" i="8"/>
  <c r="R124" i="8" s="1"/>
  <c r="O125" i="8"/>
  <c r="Q125" i="8" s="1"/>
  <c r="P125" i="8"/>
  <c r="R125" i="8" s="1"/>
  <c r="O126" i="8"/>
  <c r="Q126" i="8" s="1"/>
  <c r="P126" i="8"/>
  <c r="R126" i="8" s="1"/>
  <c r="O127" i="8"/>
  <c r="Q127" i="8" s="1"/>
  <c r="P127" i="8"/>
  <c r="R127" i="8" s="1"/>
  <c r="O128" i="8"/>
  <c r="Q128" i="8" s="1"/>
  <c r="P128" i="8"/>
  <c r="R128" i="8" s="1"/>
  <c r="O129" i="8"/>
  <c r="Q129" i="8" s="1"/>
  <c r="P129" i="8"/>
  <c r="R129" i="8" s="1"/>
  <c r="O130" i="8"/>
  <c r="Q130" i="8" s="1"/>
  <c r="P130" i="8"/>
  <c r="R130" i="8" s="1"/>
  <c r="O131" i="8"/>
  <c r="Q131" i="8" s="1"/>
  <c r="P131" i="8"/>
  <c r="R131" i="8" s="1"/>
  <c r="O132" i="8"/>
  <c r="Q132" i="8" s="1"/>
  <c r="P132" i="8"/>
  <c r="R132" i="8" s="1"/>
  <c r="O133" i="8"/>
  <c r="Q133" i="8" s="1"/>
  <c r="P133" i="8"/>
  <c r="R133" i="8" s="1"/>
  <c r="Q122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P110" i="8"/>
  <c r="R110" i="8" s="1"/>
  <c r="P111" i="8"/>
  <c r="R111" i="8" s="1"/>
  <c r="P112" i="8"/>
  <c r="R112" i="8" s="1"/>
  <c r="P113" i="8"/>
  <c r="R113" i="8" s="1"/>
  <c r="P114" i="8"/>
  <c r="R114" i="8" s="1"/>
  <c r="P115" i="8"/>
  <c r="R115" i="8" s="1"/>
  <c r="P116" i="8"/>
  <c r="R116" i="8" s="1"/>
  <c r="P117" i="8"/>
  <c r="R117" i="8" s="1"/>
  <c r="P118" i="8"/>
  <c r="R118" i="8" s="1"/>
  <c r="P119" i="8"/>
  <c r="R119" i="8" s="1"/>
  <c r="O110" i="8"/>
  <c r="Q110" i="8" s="1"/>
  <c r="O111" i="8"/>
  <c r="Q111" i="8" s="1"/>
  <c r="O112" i="8"/>
  <c r="Q112" i="8" s="1"/>
  <c r="O113" i="8"/>
  <c r="Q113" i="8" s="1"/>
  <c r="O114" i="8"/>
  <c r="Q114" i="8" s="1"/>
  <c r="O115" i="8"/>
  <c r="Q115" i="8" s="1"/>
  <c r="O116" i="8"/>
  <c r="Q116" i="8" s="1"/>
  <c r="O117" i="8"/>
  <c r="Q117" i="8" s="1"/>
  <c r="O118" i="8"/>
  <c r="Q118" i="8" s="1"/>
  <c r="O119" i="8"/>
  <c r="Q119" i="8" s="1"/>
  <c r="S118" i="8"/>
  <c r="S119" i="8"/>
  <c r="S112" i="8"/>
  <c r="S113" i="8"/>
  <c r="S114" i="8"/>
  <c r="S115" i="8"/>
  <c r="S116" i="8"/>
  <c r="S117" i="8"/>
  <c r="S110" i="8"/>
  <c r="S111" i="8"/>
  <c r="O101" i="6"/>
  <c r="H23" i="6"/>
  <c r="P91" i="8"/>
  <c r="R91" i="8" s="1"/>
  <c r="P92" i="8"/>
  <c r="R92" i="8" s="1"/>
  <c r="P93" i="8"/>
  <c r="R93" i="8" s="1"/>
  <c r="P94" i="8"/>
  <c r="R94" i="8" s="1"/>
  <c r="P95" i="8"/>
  <c r="R95" i="8" s="1"/>
  <c r="P96" i="8"/>
  <c r="R96" i="8" s="1"/>
  <c r="P97" i="8"/>
  <c r="R97" i="8" s="1"/>
  <c r="P98" i="8"/>
  <c r="R98" i="8" s="1"/>
  <c r="P99" i="8"/>
  <c r="R99" i="8" s="1"/>
  <c r="P100" i="8"/>
  <c r="R100" i="8" s="1"/>
  <c r="P101" i="8"/>
  <c r="R101" i="8" s="1"/>
  <c r="O91" i="8"/>
  <c r="O92" i="8"/>
  <c r="Q92" i="8" s="1"/>
  <c r="O93" i="8"/>
  <c r="Q93" i="8" s="1"/>
  <c r="O94" i="8"/>
  <c r="Q94" i="8" s="1"/>
  <c r="O95" i="8"/>
  <c r="Q95" i="8" s="1"/>
  <c r="O96" i="8"/>
  <c r="Q96" i="8" s="1"/>
  <c r="O97" i="8"/>
  <c r="Q97" i="8" s="1"/>
  <c r="O98" i="8"/>
  <c r="Q98" i="8" s="1"/>
  <c r="O99" i="8"/>
  <c r="Q99" i="8" s="1"/>
  <c r="O100" i="8"/>
  <c r="Q100" i="8" s="1"/>
  <c r="O101" i="8"/>
  <c r="Q101" i="8" s="1"/>
  <c r="S94" i="8"/>
  <c r="S95" i="8"/>
  <c r="S96" i="8"/>
  <c r="S97" i="8"/>
  <c r="S98" i="8"/>
  <c r="S99" i="8"/>
  <c r="S100" i="8"/>
  <c r="S101" i="8"/>
  <c r="O82" i="8"/>
  <c r="Q82" i="8" s="1"/>
  <c r="P73" i="8"/>
  <c r="P74" i="8"/>
  <c r="P75" i="8"/>
  <c r="P76" i="8"/>
  <c r="P77" i="8"/>
  <c r="P78" i="8"/>
  <c r="R78" i="8" s="1"/>
  <c r="P79" i="8"/>
  <c r="R79" i="8" s="1"/>
  <c r="P80" i="8"/>
  <c r="R80" i="8" s="1"/>
  <c r="P81" i="8"/>
  <c r="R81" i="8" s="1"/>
  <c r="P82" i="8"/>
  <c r="R82" i="8" s="1"/>
  <c r="P83" i="8"/>
  <c r="R83" i="8" s="1"/>
  <c r="P84" i="8"/>
  <c r="R84" i="8" s="1"/>
  <c r="P85" i="8"/>
  <c r="R85" i="8" s="1"/>
  <c r="P86" i="8"/>
  <c r="R86" i="8" s="1"/>
  <c r="P87" i="8"/>
  <c r="R87" i="8" s="1"/>
  <c r="P88" i="8"/>
  <c r="R88" i="8" s="1"/>
  <c r="P89" i="8"/>
  <c r="R89" i="8" s="1"/>
  <c r="P90" i="8"/>
  <c r="R90" i="8" s="1"/>
  <c r="O73" i="8"/>
  <c r="O74" i="8"/>
  <c r="O75" i="8"/>
  <c r="O76" i="8"/>
  <c r="O77" i="8"/>
  <c r="O78" i="8"/>
  <c r="Q78" i="8" s="1"/>
  <c r="O79" i="8"/>
  <c r="Q79" i="8" s="1"/>
  <c r="O80" i="8"/>
  <c r="Q80" i="8" s="1"/>
  <c r="O81" i="8"/>
  <c r="Q81" i="8" s="1"/>
  <c r="O83" i="8"/>
  <c r="Q83" i="8" s="1"/>
  <c r="O84" i="8"/>
  <c r="Q84" i="8" s="1"/>
  <c r="O85" i="8"/>
  <c r="O86" i="8"/>
  <c r="Q86" i="8" s="1"/>
  <c r="O87" i="8"/>
  <c r="Q87" i="8" s="1"/>
  <c r="O88" i="8"/>
  <c r="Q88" i="8" s="1"/>
  <c r="O89" i="8"/>
  <c r="Q89" i="8" s="1"/>
  <c r="O90" i="8"/>
  <c r="Q90" i="8" s="1"/>
  <c r="Q85" i="8"/>
  <c r="Q91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P603" i="6"/>
  <c r="P602" i="6"/>
  <c r="P601" i="6"/>
  <c r="P600" i="6"/>
  <c r="P599" i="6"/>
  <c r="O599" i="6"/>
  <c r="O603" i="6"/>
  <c r="O602" i="6"/>
  <c r="O601" i="6"/>
  <c r="O600" i="6"/>
  <c r="S66" i="8"/>
  <c r="P66" i="8"/>
  <c r="R66" i="8" s="1"/>
  <c r="P67" i="8"/>
  <c r="P68" i="8"/>
  <c r="P69" i="8"/>
  <c r="P70" i="8"/>
  <c r="P71" i="8"/>
  <c r="P72" i="8"/>
  <c r="P65" i="8"/>
  <c r="O66" i="8"/>
  <c r="Q66" i="8" s="1"/>
  <c r="H713" i="6"/>
  <c r="H712" i="6"/>
  <c r="H711" i="6"/>
  <c r="H710" i="6"/>
  <c r="H709" i="6"/>
  <c r="H708" i="6"/>
  <c r="H701" i="6"/>
  <c r="H700" i="6"/>
  <c r="H699" i="6"/>
  <c r="H698" i="6"/>
  <c r="H697" i="6"/>
  <c r="H696" i="6"/>
  <c r="C7" i="9"/>
  <c r="C8" i="9"/>
  <c r="C9" i="9"/>
  <c r="C10" i="9"/>
  <c r="C11" i="9"/>
  <c r="H2" i="9"/>
  <c r="H3" i="9"/>
  <c r="H4" i="9"/>
  <c r="H5" i="9"/>
  <c r="H6" i="9"/>
  <c r="H7" i="9"/>
  <c r="H8" i="9"/>
  <c r="R745" i="6" l="1"/>
  <c r="R744" i="6"/>
  <c r="Q745" i="6"/>
  <c r="H680" i="6"/>
  <c r="H679" i="6"/>
  <c r="H678" i="6"/>
  <c r="H716" i="6"/>
  <c r="H715" i="6"/>
  <c r="H714" i="6"/>
  <c r="H695" i="6"/>
  <c r="H694" i="6"/>
  <c r="H693" i="6"/>
  <c r="H692" i="6"/>
  <c r="H691" i="6"/>
  <c r="H690" i="6"/>
  <c r="H671" i="6"/>
  <c r="H670" i="6"/>
  <c r="H669" i="6"/>
  <c r="H677" i="6"/>
  <c r="H676" i="6"/>
  <c r="H675" i="6"/>
  <c r="H668" i="6"/>
  <c r="H667" i="6"/>
  <c r="H666" i="6"/>
  <c r="H681" i="6"/>
  <c r="H682" i="6"/>
  <c r="H683" i="6"/>
  <c r="H684" i="6"/>
  <c r="H685" i="6"/>
  <c r="H686" i="6"/>
  <c r="H687" i="6"/>
  <c r="H688" i="6"/>
  <c r="H689" i="6"/>
  <c r="H705" i="6"/>
  <c r="H706" i="6"/>
  <c r="H707" i="6"/>
  <c r="H733" i="6"/>
  <c r="H734" i="6"/>
  <c r="H735" i="6"/>
  <c r="H736" i="6"/>
  <c r="H737" i="6"/>
  <c r="O666" i="6"/>
  <c r="O667" i="6"/>
  <c r="Q667" i="6" s="1"/>
  <c r="O668" i="6"/>
  <c r="O675" i="6"/>
  <c r="Q675" i="6" s="1"/>
  <c r="O676" i="6"/>
  <c r="O677" i="6"/>
  <c r="O669" i="6"/>
  <c r="O670" i="6"/>
  <c r="Q670" i="6" s="1"/>
  <c r="O671" i="6"/>
  <c r="O690" i="6"/>
  <c r="Q690" i="6" s="1"/>
  <c r="O691" i="6"/>
  <c r="O692" i="6"/>
  <c r="Q692" i="6" s="1"/>
  <c r="O693" i="6"/>
  <c r="Q693" i="6" s="1"/>
  <c r="O694" i="6"/>
  <c r="O695" i="6"/>
  <c r="O714" i="6"/>
  <c r="Q714" i="6" s="1"/>
  <c r="O715" i="6"/>
  <c r="O716" i="6"/>
  <c r="O678" i="6"/>
  <c r="O679" i="6"/>
  <c r="Q679" i="6" s="1"/>
  <c r="O680" i="6"/>
  <c r="Q680" i="6" s="1"/>
  <c r="O696" i="6"/>
  <c r="Q696" i="6" s="1"/>
  <c r="O697" i="6"/>
  <c r="Q697" i="6" s="1"/>
  <c r="O698" i="6"/>
  <c r="Q698" i="6" s="1"/>
  <c r="O699" i="6"/>
  <c r="Q699" i="6" s="1"/>
  <c r="O700" i="6"/>
  <c r="Q700" i="6" s="1"/>
  <c r="O701" i="6"/>
  <c r="Q701" i="6" s="1"/>
  <c r="O708" i="6"/>
  <c r="Q708" i="6" s="1"/>
  <c r="O709" i="6"/>
  <c r="Q709" i="6" s="1"/>
  <c r="O710" i="6"/>
  <c r="Q710" i="6" s="1"/>
  <c r="O711" i="6"/>
  <c r="Q711" i="6" s="1"/>
  <c r="O712" i="6"/>
  <c r="Q712" i="6" s="1"/>
  <c r="O713" i="6"/>
  <c r="Q713" i="6" s="1"/>
  <c r="O681" i="6"/>
  <c r="O682" i="6"/>
  <c r="O683" i="6"/>
  <c r="O684" i="6"/>
  <c r="O685" i="6"/>
  <c r="O686" i="6"/>
  <c r="Q686" i="6" s="1"/>
  <c r="O687" i="6"/>
  <c r="Q687" i="6" s="1"/>
  <c r="O688" i="6"/>
  <c r="O689" i="6"/>
  <c r="O705" i="6"/>
  <c r="O706" i="6"/>
  <c r="O707" i="6"/>
  <c r="O733" i="6"/>
  <c r="O734" i="6"/>
  <c r="Q734" i="6" s="1"/>
  <c r="O735" i="6"/>
  <c r="O736" i="6"/>
  <c r="O737" i="6"/>
  <c r="Q737" i="6" s="1"/>
  <c r="O738" i="6"/>
  <c r="O739" i="6"/>
  <c r="O740" i="6"/>
  <c r="O741" i="6"/>
  <c r="Q741" i="6" s="1"/>
  <c r="P666" i="6"/>
  <c r="P667" i="6"/>
  <c r="P668" i="6"/>
  <c r="P675" i="6"/>
  <c r="P676" i="6"/>
  <c r="R676" i="6" s="1"/>
  <c r="P677" i="6"/>
  <c r="P669" i="6"/>
  <c r="P670" i="6"/>
  <c r="P671" i="6"/>
  <c r="P690" i="6"/>
  <c r="P691" i="6"/>
  <c r="P692" i="6"/>
  <c r="P693" i="6"/>
  <c r="R693" i="6" s="1"/>
  <c r="P694" i="6"/>
  <c r="P695" i="6"/>
  <c r="P714" i="6"/>
  <c r="P715" i="6"/>
  <c r="P716" i="6"/>
  <c r="P678" i="6"/>
  <c r="P679" i="6"/>
  <c r="P680" i="6"/>
  <c r="R680" i="6" s="1"/>
  <c r="P696" i="6"/>
  <c r="R696" i="6" s="1"/>
  <c r="P697" i="6"/>
  <c r="R697" i="6" s="1"/>
  <c r="P698" i="6"/>
  <c r="R698" i="6" s="1"/>
  <c r="P699" i="6"/>
  <c r="R699" i="6" s="1"/>
  <c r="P700" i="6"/>
  <c r="R700" i="6" s="1"/>
  <c r="P701" i="6"/>
  <c r="R701" i="6" s="1"/>
  <c r="P708" i="6"/>
  <c r="R708" i="6" s="1"/>
  <c r="P709" i="6"/>
  <c r="R709" i="6" s="1"/>
  <c r="P710" i="6"/>
  <c r="R710" i="6" s="1"/>
  <c r="P711" i="6"/>
  <c r="R711" i="6" s="1"/>
  <c r="P712" i="6"/>
  <c r="R712" i="6" s="1"/>
  <c r="P713" i="6"/>
  <c r="R713" i="6" s="1"/>
  <c r="P681" i="6"/>
  <c r="P682" i="6"/>
  <c r="R682" i="6" s="1"/>
  <c r="P683" i="6"/>
  <c r="P684" i="6"/>
  <c r="R684" i="6" s="1"/>
  <c r="P685" i="6"/>
  <c r="R685" i="6" s="1"/>
  <c r="P686" i="6"/>
  <c r="R686" i="6" s="1"/>
  <c r="P687" i="6"/>
  <c r="R687" i="6" s="1"/>
  <c r="P688" i="6"/>
  <c r="P689" i="6"/>
  <c r="P705" i="6"/>
  <c r="R705" i="6" s="1"/>
  <c r="P706" i="6"/>
  <c r="P707" i="6"/>
  <c r="R707" i="6" s="1"/>
  <c r="P733" i="6"/>
  <c r="R733" i="6" s="1"/>
  <c r="P734" i="6"/>
  <c r="R734" i="6" s="1"/>
  <c r="P735" i="6"/>
  <c r="R735" i="6" s="1"/>
  <c r="P736" i="6"/>
  <c r="P737" i="6"/>
  <c r="R737" i="6" s="1"/>
  <c r="P738" i="6"/>
  <c r="R738" i="6" s="1"/>
  <c r="P739" i="6"/>
  <c r="P740" i="6"/>
  <c r="R740" i="6" s="1"/>
  <c r="P741" i="6"/>
  <c r="R741" i="6" s="1"/>
  <c r="Q735" i="6"/>
  <c r="S666" i="6"/>
  <c r="S667" i="6"/>
  <c r="S668" i="6"/>
  <c r="S675" i="6"/>
  <c r="S676" i="6"/>
  <c r="S677" i="6"/>
  <c r="S669" i="6"/>
  <c r="S670" i="6"/>
  <c r="S671" i="6"/>
  <c r="S690" i="6"/>
  <c r="S691" i="6"/>
  <c r="S692" i="6"/>
  <c r="S693" i="6"/>
  <c r="S694" i="6"/>
  <c r="S695" i="6"/>
  <c r="S714" i="6"/>
  <c r="S715" i="6"/>
  <c r="S716" i="6"/>
  <c r="S678" i="6"/>
  <c r="S679" i="6"/>
  <c r="S680" i="6"/>
  <c r="S696" i="6"/>
  <c r="S697" i="6"/>
  <c r="S698" i="6"/>
  <c r="S699" i="6"/>
  <c r="S700" i="6"/>
  <c r="S701" i="6"/>
  <c r="S708" i="6"/>
  <c r="S709" i="6"/>
  <c r="S710" i="6"/>
  <c r="S711" i="6"/>
  <c r="S712" i="6"/>
  <c r="S713" i="6"/>
  <c r="S681" i="6"/>
  <c r="S682" i="6"/>
  <c r="S683" i="6"/>
  <c r="S684" i="6"/>
  <c r="S685" i="6"/>
  <c r="S686" i="6"/>
  <c r="S687" i="6"/>
  <c r="S688" i="6"/>
  <c r="S689" i="6"/>
  <c r="S705" i="6"/>
  <c r="S706" i="6"/>
  <c r="S707" i="6"/>
  <c r="S733" i="6"/>
  <c r="S734" i="6"/>
  <c r="S735" i="6"/>
  <c r="S736" i="6"/>
  <c r="S737" i="6"/>
  <c r="S738" i="6"/>
  <c r="S739" i="6"/>
  <c r="S740" i="6"/>
  <c r="S741" i="6"/>
  <c r="H674" i="6"/>
  <c r="H673" i="6"/>
  <c r="H672" i="6"/>
  <c r="E11" i="9"/>
  <c r="D7" i="9"/>
  <c r="D11" i="9"/>
  <c r="E7" i="9"/>
  <c r="D10" i="9"/>
  <c r="D8" i="9"/>
  <c r="E10" i="9"/>
  <c r="E9" i="9"/>
  <c r="E8" i="9"/>
  <c r="D9" i="9"/>
  <c r="Q733" i="6" l="1"/>
  <c r="Q685" i="6"/>
  <c r="Q678" i="6"/>
  <c r="Q691" i="6"/>
  <c r="Q668" i="6"/>
  <c r="R679" i="6"/>
  <c r="R692" i="6"/>
  <c r="R675" i="6"/>
  <c r="R678" i="6"/>
  <c r="R691" i="6"/>
  <c r="R668" i="6"/>
  <c r="Q736" i="6"/>
  <c r="Q715" i="6"/>
  <c r="Q695" i="6"/>
  <c r="Q669" i="6"/>
  <c r="R695" i="6"/>
  <c r="R669" i="6"/>
  <c r="Q666" i="6"/>
  <c r="R714" i="6"/>
  <c r="Q689" i="6"/>
  <c r="Q681" i="6"/>
  <c r="Q688" i="6"/>
  <c r="Q676" i="6"/>
  <c r="R689" i="6"/>
  <c r="R681" i="6"/>
  <c r="R690" i="6"/>
  <c r="R667" i="6"/>
  <c r="Q671" i="6"/>
  <c r="R694" i="6"/>
  <c r="R677" i="6"/>
  <c r="R739" i="6"/>
  <c r="R706" i="6"/>
  <c r="R683" i="6"/>
  <c r="Q694" i="6"/>
  <c r="Q677" i="6"/>
  <c r="Q739" i="6"/>
  <c r="Q706" i="6"/>
  <c r="Q683" i="6"/>
  <c r="R736" i="6"/>
  <c r="R688" i="6"/>
  <c r="R715" i="6"/>
  <c r="R666" i="6"/>
  <c r="Q738" i="6"/>
  <c r="Q705" i="6"/>
  <c r="Q682" i="6"/>
  <c r="Q740" i="6"/>
  <c r="Q707" i="6"/>
  <c r="Q684" i="6"/>
  <c r="Q716" i="6"/>
  <c r="R716" i="6"/>
  <c r="R670" i="6"/>
  <c r="R671" i="6"/>
  <c r="O46" i="8"/>
  <c r="P46" i="8"/>
  <c r="P50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R28" i="8" s="1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7" i="8"/>
  <c r="P48" i="8"/>
  <c r="P49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O72" i="8"/>
  <c r="S72" i="8"/>
  <c r="S73" i="8"/>
  <c r="S74" i="8"/>
  <c r="S75" i="8"/>
  <c r="S76" i="8"/>
  <c r="S77" i="8"/>
  <c r="R72" i="8"/>
  <c r="Q74" i="8"/>
  <c r="Q77" i="8"/>
  <c r="O25" i="8"/>
  <c r="O26" i="8"/>
  <c r="O27" i="8"/>
  <c r="O28" i="8"/>
  <c r="O29" i="8"/>
  <c r="O24" i="8"/>
  <c r="S27" i="8"/>
  <c r="S25" i="8"/>
  <c r="S26" i="8"/>
  <c r="S28" i="8"/>
  <c r="S24" i="8"/>
  <c r="S29" i="8"/>
  <c r="O18" i="8"/>
  <c r="O19" i="8"/>
  <c r="O20" i="8"/>
  <c r="O21" i="8"/>
  <c r="O22" i="8"/>
  <c r="O23" i="8"/>
  <c r="O30" i="8"/>
  <c r="O31" i="8"/>
  <c r="O32" i="8"/>
  <c r="O33" i="8"/>
  <c r="O34" i="8"/>
  <c r="O35" i="8"/>
  <c r="O36" i="8"/>
  <c r="Q36" i="8" s="1"/>
  <c r="O37" i="8"/>
  <c r="O38" i="8"/>
  <c r="O39" i="8"/>
  <c r="O40" i="8"/>
  <c r="O41" i="8"/>
  <c r="O42" i="8"/>
  <c r="O43" i="8"/>
  <c r="O44" i="8"/>
  <c r="O45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7" i="8"/>
  <c r="O68" i="8"/>
  <c r="Q68" i="8" s="1"/>
  <c r="O69" i="8"/>
  <c r="O70" i="8"/>
  <c r="O71" i="8"/>
  <c r="O17" i="8"/>
  <c r="O16" i="8"/>
  <c r="O4" i="8"/>
  <c r="P4" i="8"/>
  <c r="S4" i="8"/>
  <c r="O5" i="8"/>
  <c r="S5" i="8"/>
  <c r="O6" i="8"/>
  <c r="S6" i="8"/>
  <c r="O7" i="8"/>
  <c r="S7" i="8"/>
  <c r="O8" i="8"/>
  <c r="S8" i="8"/>
  <c r="O9" i="8"/>
  <c r="S9" i="8"/>
  <c r="O10" i="8"/>
  <c r="S10" i="8"/>
  <c r="O11" i="8"/>
  <c r="S11" i="8"/>
  <c r="O12" i="8"/>
  <c r="S12" i="8"/>
  <c r="O13" i="8"/>
  <c r="S13" i="8"/>
  <c r="O14" i="8"/>
  <c r="S14" i="8"/>
  <c r="O15" i="8"/>
  <c r="S15" i="8"/>
  <c r="S16" i="8"/>
  <c r="S17" i="8"/>
  <c r="S18" i="8"/>
  <c r="S19" i="8"/>
  <c r="S20" i="8"/>
  <c r="S21" i="8"/>
  <c r="S22" i="8"/>
  <c r="S23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7" i="8"/>
  <c r="S68" i="8"/>
  <c r="S69" i="8"/>
  <c r="S70" i="8"/>
  <c r="S71" i="8"/>
  <c r="H587" i="6"/>
  <c r="Q34" i="8" l="1"/>
  <c r="R75" i="8"/>
  <c r="Q75" i="8"/>
  <c r="R77" i="8"/>
  <c r="R76" i="8"/>
  <c r="R73" i="8"/>
  <c r="Q76" i="8"/>
  <c r="Q73" i="8"/>
  <c r="Q72" i="8"/>
  <c r="R25" i="8"/>
  <c r="R74" i="8"/>
  <c r="Q42" i="8"/>
  <c r="R12" i="8"/>
  <c r="Q25" i="8"/>
  <c r="R27" i="8"/>
  <c r="Q27" i="8"/>
  <c r="R26" i="8"/>
  <c r="Q26" i="8"/>
  <c r="R39" i="8"/>
  <c r="R8" i="8"/>
  <c r="R4" i="8"/>
  <c r="Q11" i="8"/>
  <c r="Q9" i="8"/>
  <c r="Q7" i="8"/>
  <c r="Q55" i="8"/>
  <c r="Q28" i="8"/>
  <c r="R22" i="8"/>
  <c r="Q45" i="8"/>
  <c r="Q23" i="8"/>
  <c r="R29" i="8"/>
  <c r="Q49" i="8"/>
  <c r="R24" i="8"/>
  <c r="R43" i="8"/>
  <c r="Q24" i="8"/>
  <c r="R30" i="8"/>
  <c r="R58" i="8"/>
  <c r="R45" i="8"/>
  <c r="Q21" i="8"/>
  <c r="Q57" i="8"/>
  <c r="Q40" i="8"/>
  <c r="Q47" i="8"/>
  <c r="Q29" i="8"/>
  <c r="Q31" i="8"/>
  <c r="R56" i="8"/>
  <c r="Q39" i="8"/>
  <c r="Q65" i="8"/>
  <c r="R33" i="8"/>
  <c r="R48" i="8"/>
  <c r="R17" i="8"/>
  <c r="R70" i="8"/>
  <c r="Q51" i="8"/>
  <c r="Q43" i="8"/>
  <c r="Q41" i="8"/>
  <c r="R35" i="8"/>
  <c r="R31" i="8"/>
  <c r="R21" i="8"/>
  <c r="R7" i="8"/>
  <c r="R50" i="8"/>
  <c r="Q13" i="8"/>
  <c r="R54" i="8"/>
  <c r="R46" i="8"/>
  <c r="Q58" i="8"/>
  <c r="Q56" i="8"/>
  <c r="Q50" i="8"/>
  <c r="Q48" i="8"/>
  <c r="Q46" i="8"/>
  <c r="Q71" i="8"/>
  <c r="Q69" i="8"/>
  <c r="Q67" i="8"/>
  <c r="R61" i="8"/>
  <c r="R59" i="8"/>
  <c r="Q32" i="8"/>
  <c r="Q30" i="8"/>
  <c r="Q16" i="8"/>
  <c r="Q8" i="8"/>
  <c r="Q6" i="8"/>
  <c r="Q63" i="8"/>
  <c r="Q61" i="8"/>
  <c r="R10" i="8"/>
  <c r="Q59" i="8"/>
  <c r="R53" i="8"/>
  <c r="R51" i="8"/>
  <c r="Q22" i="8"/>
  <c r="Q20" i="8"/>
  <c r="Q18" i="8"/>
  <c r="R16" i="8"/>
  <c r="Q5" i="8"/>
  <c r="R68" i="8"/>
  <c r="R62" i="8"/>
  <c r="Q53" i="8"/>
  <c r="R47" i="8"/>
  <c r="R41" i="8"/>
  <c r="Q37" i="8"/>
  <c r="Q14" i="8"/>
  <c r="R71" i="8"/>
  <c r="R44" i="8"/>
  <c r="Q35" i="8"/>
  <c r="Q33" i="8"/>
  <c r="Q12" i="8"/>
  <c r="Q10" i="8"/>
  <c r="Q60" i="8"/>
  <c r="R65" i="8"/>
  <c r="Q44" i="8"/>
  <c r="R38" i="8"/>
  <c r="R36" i="8"/>
  <c r="Q19" i="8"/>
  <c r="R15" i="8"/>
  <c r="R13" i="8"/>
  <c r="Q54" i="8"/>
  <c r="Q52" i="8"/>
  <c r="Q38" i="8"/>
  <c r="R32" i="8"/>
  <c r="R19" i="8"/>
  <c r="Q17" i="8"/>
  <c r="Q15" i="8"/>
  <c r="R5" i="8"/>
  <c r="Q70" i="8"/>
  <c r="R63" i="8"/>
  <c r="R60" i="8"/>
  <c r="R49" i="8"/>
  <c r="R34" i="8"/>
  <c r="R23" i="8"/>
  <c r="R14" i="8"/>
  <c r="R69" i="8"/>
  <c r="Q64" i="8"/>
  <c r="R57" i="8"/>
  <c r="R52" i="8"/>
  <c r="R42" i="8"/>
  <c r="R37" i="8"/>
  <c r="R20" i="8"/>
  <c r="R11" i="8"/>
  <c r="R6" i="8"/>
  <c r="R67" i="8"/>
  <c r="R64" i="8"/>
  <c r="R55" i="8"/>
  <c r="R40" i="8"/>
  <c r="R18" i="8"/>
  <c r="R9" i="8"/>
  <c r="Q4" i="8"/>
  <c r="Q62" i="8"/>
  <c r="O725" i="6" l="1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Q717" i="6" s="1"/>
  <c r="P717" i="6"/>
  <c r="S717" i="6"/>
  <c r="O718" i="6"/>
  <c r="P718" i="6"/>
  <c r="S718" i="6"/>
  <c r="O719" i="6"/>
  <c r="P719" i="6"/>
  <c r="S719" i="6"/>
  <c r="O720" i="6"/>
  <c r="P720" i="6"/>
  <c r="S720" i="6"/>
  <c r="O721" i="6"/>
  <c r="Q721" i="6" s="1"/>
  <c r="P721" i="6"/>
  <c r="S721" i="6"/>
  <c r="O722" i="6"/>
  <c r="P722" i="6"/>
  <c r="S722" i="6"/>
  <c r="O723" i="6"/>
  <c r="Q723" i="6" s="1"/>
  <c r="P723" i="6"/>
  <c r="R723" i="6" s="1"/>
  <c r="S723" i="6"/>
  <c r="O724" i="6"/>
  <c r="Q724" i="6" s="1"/>
  <c r="P724" i="6"/>
  <c r="R724" i="6" s="1"/>
  <c r="S724" i="6"/>
  <c r="P725" i="6"/>
  <c r="R725" i="6" s="1"/>
  <c r="Q725" i="6"/>
  <c r="S725" i="6"/>
  <c r="O726" i="6"/>
  <c r="P726" i="6"/>
  <c r="S726" i="6"/>
  <c r="O727" i="6"/>
  <c r="P727" i="6"/>
  <c r="S727" i="6"/>
  <c r="O728" i="6"/>
  <c r="P728" i="6"/>
  <c r="S728" i="6"/>
  <c r="O729" i="6"/>
  <c r="Q729" i="6" s="1"/>
  <c r="P729" i="6"/>
  <c r="S729" i="6"/>
  <c r="O730" i="6"/>
  <c r="P730" i="6"/>
  <c r="S730" i="6"/>
  <c r="O731" i="6"/>
  <c r="Q731" i="6" s="1"/>
  <c r="P731" i="6"/>
  <c r="R731" i="6" s="1"/>
  <c r="S731" i="6"/>
  <c r="O732" i="6"/>
  <c r="Q732" i="6" s="1"/>
  <c r="P732" i="6"/>
  <c r="R732" i="6" s="1"/>
  <c r="S732" i="6"/>
  <c r="H665" i="6"/>
  <c r="H664" i="6"/>
  <c r="H663" i="6"/>
  <c r="H662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61" i="6"/>
  <c r="H702" i="6"/>
  <c r="H703" i="6"/>
  <c r="H704" i="6"/>
  <c r="O647" i="6"/>
  <c r="O648" i="6"/>
  <c r="Q648" i="6" s="1"/>
  <c r="O649" i="6"/>
  <c r="O650" i="6"/>
  <c r="O651" i="6"/>
  <c r="O652" i="6"/>
  <c r="O653" i="6"/>
  <c r="O654" i="6"/>
  <c r="Q654" i="6" s="1"/>
  <c r="O655" i="6"/>
  <c r="O656" i="6"/>
  <c r="Q656" i="6" s="1"/>
  <c r="O657" i="6"/>
  <c r="O658" i="6"/>
  <c r="O659" i="6"/>
  <c r="O660" i="6"/>
  <c r="O661" i="6"/>
  <c r="O662" i="6"/>
  <c r="Q662" i="6" s="1"/>
  <c r="O663" i="6"/>
  <c r="Q663" i="6" s="1"/>
  <c r="O664" i="6"/>
  <c r="Q664" i="6" s="1"/>
  <c r="O665" i="6"/>
  <c r="O702" i="6"/>
  <c r="O703" i="6"/>
  <c r="O704" i="6"/>
  <c r="O672" i="6"/>
  <c r="Q672" i="6" s="1"/>
  <c r="O673" i="6"/>
  <c r="Q673" i="6" s="1"/>
  <c r="O674" i="6"/>
  <c r="Q674" i="6" s="1"/>
  <c r="P647" i="6"/>
  <c r="P648" i="6"/>
  <c r="R648" i="6" s="1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R663" i="6" s="1"/>
  <c r="P664" i="6"/>
  <c r="P665" i="6"/>
  <c r="R665" i="6" s="1"/>
  <c r="P702" i="6"/>
  <c r="P703" i="6"/>
  <c r="P704" i="6"/>
  <c r="P672" i="6"/>
  <c r="R672" i="6" s="1"/>
  <c r="P673" i="6"/>
  <c r="R673" i="6" s="1"/>
  <c r="P674" i="6"/>
  <c r="R674" i="6" s="1"/>
  <c r="R664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702" i="6"/>
  <c r="S703" i="6"/>
  <c r="S704" i="6"/>
  <c r="S672" i="6"/>
  <c r="S673" i="6"/>
  <c r="S674" i="6"/>
  <c r="S646" i="6"/>
  <c r="P646" i="6"/>
  <c r="O646" i="6"/>
  <c r="Q646" i="6" s="1"/>
  <c r="S645" i="6"/>
  <c r="P645" i="6"/>
  <c r="O645" i="6"/>
  <c r="H645" i="6"/>
  <c r="S644" i="6"/>
  <c r="P644" i="6"/>
  <c r="O644" i="6"/>
  <c r="H644" i="6"/>
  <c r="S643" i="6"/>
  <c r="P643" i="6"/>
  <c r="O643" i="6"/>
  <c r="H643" i="6"/>
  <c r="S642" i="6"/>
  <c r="P642" i="6"/>
  <c r="O642" i="6"/>
  <c r="H642" i="6"/>
  <c r="S641" i="6"/>
  <c r="P641" i="6"/>
  <c r="O641" i="6"/>
  <c r="H641" i="6"/>
  <c r="S640" i="6"/>
  <c r="P640" i="6"/>
  <c r="O640" i="6"/>
  <c r="H640" i="6"/>
  <c r="S639" i="6"/>
  <c r="P639" i="6"/>
  <c r="O639" i="6"/>
  <c r="H639" i="6"/>
  <c r="S638" i="6"/>
  <c r="P638" i="6"/>
  <c r="O638" i="6"/>
  <c r="H638" i="6"/>
  <c r="S637" i="6"/>
  <c r="P637" i="6"/>
  <c r="O637" i="6"/>
  <c r="H637" i="6"/>
  <c r="S636" i="6"/>
  <c r="P636" i="6"/>
  <c r="O636" i="6"/>
  <c r="H636" i="6"/>
  <c r="S635" i="6"/>
  <c r="P635" i="6"/>
  <c r="O635" i="6"/>
  <c r="H635" i="6"/>
  <c r="S634" i="6"/>
  <c r="P634" i="6"/>
  <c r="O634" i="6"/>
  <c r="H634" i="6"/>
  <c r="S633" i="6"/>
  <c r="P633" i="6"/>
  <c r="O633" i="6"/>
  <c r="H633" i="6"/>
  <c r="S632" i="6"/>
  <c r="P632" i="6"/>
  <c r="O632" i="6"/>
  <c r="H632" i="6"/>
  <c r="S631" i="6"/>
  <c r="P631" i="6"/>
  <c r="O631" i="6"/>
  <c r="H631" i="6"/>
  <c r="S630" i="6"/>
  <c r="P630" i="6"/>
  <c r="O630" i="6"/>
  <c r="H630" i="6"/>
  <c r="S629" i="6"/>
  <c r="P629" i="6"/>
  <c r="O629" i="6"/>
  <c r="H629" i="6"/>
  <c r="S628" i="6"/>
  <c r="P628" i="6"/>
  <c r="O628" i="6"/>
  <c r="H628" i="6"/>
  <c r="S627" i="6"/>
  <c r="P627" i="6"/>
  <c r="O627" i="6"/>
  <c r="H627" i="6"/>
  <c r="S626" i="6"/>
  <c r="P626" i="6"/>
  <c r="O626" i="6"/>
  <c r="H626" i="6"/>
  <c r="S625" i="6"/>
  <c r="P625" i="6"/>
  <c r="O625" i="6"/>
  <c r="H625" i="6"/>
  <c r="S624" i="6"/>
  <c r="P624" i="6"/>
  <c r="O624" i="6"/>
  <c r="H624" i="6"/>
  <c r="S623" i="6"/>
  <c r="P623" i="6"/>
  <c r="O623" i="6"/>
  <c r="H623" i="6"/>
  <c r="S622" i="6"/>
  <c r="P622" i="6"/>
  <c r="O622" i="6"/>
  <c r="H622" i="6"/>
  <c r="S621" i="6"/>
  <c r="P621" i="6"/>
  <c r="O621" i="6"/>
  <c r="H621" i="6"/>
  <c r="S620" i="6"/>
  <c r="P620" i="6"/>
  <c r="O620" i="6"/>
  <c r="H620" i="6"/>
  <c r="S619" i="6"/>
  <c r="P619" i="6"/>
  <c r="O619" i="6"/>
  <c r="H619" i="6"/>
  <c r="S618" i="6"/>
  <c r="P618" i="6"/>
  <c r="O618" i="6"/>
  <c r="H618" i="6"/>
  <c r="S617" i="6"/>
  <c r="P617" i="6"/>
  <c r="O617" i="6"/>
  <c r="H617" i="6"/>
  <c r="S616" i="6"/>
  <c r="P616" i="6"/>
  <c r="O616" i="6"/>
  <c r="H616" i="6"/>
  <c r="S615" i="6"/>
  <c r="P615" i="6"/>
  <c r="O615" i="6"/>
  <c r="H615" i="6"/>
  <c r="S614" i="6"/>
  <c r="P614" i="6"/>
  <c r="O614" i="6"/>
  <c r="H614" i="6"/>
  <c r="S613" i="6"/>
  <c r="P613" i="6"/>
  <c r="O613" i="6"/>
  <c r="H613" i="6"/>
  <c r="S612" i="6"/>
  <c r="P612" i="6"/>
  <c r="O612" i="6"/>
  <c r="H612" i="6"/>
  <c r="S611" i="6"/>
  <c r="P611" i="6"/>
  <c r="O611" i="6"/>
  <c r="H611" i="6"/>
  <c r="S610" i="6"/>
  <c r="P610" i="6"/>
  <c r="O610" i="6"/>
  <c r="H610" i="6"/>
  <c r="S609" i="6"/>
  <c r="P609" i="6"/>
  <c r="O609" i="6"/>
  <c r="H609" i="6"/>
  <c r="S608" i="6"/>
  <c r="P608" i="6"/>
  <c r="O608" i="6"/>
  <c r="H608" i="6"/>
  <c r="S607" i="6"/>
  <c r="P607" i="6"/>
  <c r="O607" i="6"/>
  <c r="H607" i="6"/>
  <c r="S606" i="6"/>
  <c r="P606" i="6"/>
  <c r="O606" i="6"/>
  <c r="H606" i="6"/>
  <c r="S605" i="6"/>
  <c r="P605" i="6"/>
  <c r="O605" i="6"/>
  <c r="H605" i="6"/>
  <c r="S604" i="6"/>
  <c r="P604" i="6"/>
  <c r="O604" i="6"/>
  <c r="H604" i="6"/>
  <c r="S603" i="6"/>
  <c r="H603" i="6"/>
  <c r="S602" i="6"/>
  <c r="H602" i="6"/>
  <c r="S601" i="6"/>
  <c r="H601" i="6"/>
  <c r="S600" i="6"/>
  <c r="H600" i="6"/>
  <c r="S599" i="6"/>
  <c r="H599" i="6"/>
  <c r="S598" i="6"/>
  <c r="P598" i="6"/>
  <c r="O598" i="6"/>
  <c r="H598" i="6"/>
  <c r="S597" i="6"/>
  <c r="P597" i="6"/>
  <c r="O597" i="6"/>
  <c r="H597" i="6"/>
  <c r="S596" i="6"/>
  <c r="P596" i="6"/>
  <c r="O596" i="6"/>
  <c r="H596" i="6"/>
  <c r="S595" i="6"/>
  <c r="P595" i="6"/>
  <c r="O595" i="6"/>
  <c r="H595" i="6"/>
  <c r="S594" i="6"/>
  <c r="P594" i="6"/>
  <c r="O594" i="6"/>
  <c r="H594" i="6"/>
  <c r="S593" i="6"/>
  <c r="P593" i="6"/>
  <c r="O593" i="6"/>
  <c r="H593" i="6"/>
  <c r="S592" i="6"/>
  <c r="P592" i="6"/>
  <c r="O592" i="6"/>
  <c r="H592" i="6"/>
  <c r="S591" i="6"/>
  <c r="P591" i="6"/>
  <c r="O591" i="6"/>
  <c r="H591" i="6"/>
  <c r="S590" i="6"/>
  <c r="P590" i="6"/>
  <c r="O590" i="6"/>
  <c r="H590" i="6"/>
  <c r="S589" i="6"/>
  <c r="P589" i="6"/>
  <c r="O589" i="6"/>
  <c r="H589" i="6"/>
  <c r="S588" i="6"/>
  <c r="P588" i="6"/>
  <c r="O588" i="6"/>
  <c r="H588" i="6"/>
  <c r="S587" i="6"/>
  <c r="P587" i="6"/>
  <c r="O587" i="6"/>
  <c r="S586" i="6"/>
  <c r="P586" i="6"/>
  <c r="O586" i="6"/>
  <c r="H586" i="6"/>
  <c r="S585" i="6"/>
  <c r="P585" i="6"/>
  <c r="O585" i="6"/>
  <c r="H585" i="6"/>
  <c r="S584" i="6"/>
  <c r="P584" i="6"/>
  <c r="O584" i="6"/>
  <c r="H584" i="6"/>
  <c r="S583" i="6"/>
  <c r="P583" i="6"/>
  <c r="O583" i="6"/>
  <c r="H583" i="6"/>
  <c r="S582" i="6"/>
  <c r="P582" i="6"/>
  <c r="O582" i="6"/>
  <c r="H582" i="6"/>
  <c r="S581" i="6"/>
  <c r="P581" i="6"/>
  <c r="O581" i="6"/>
  <c r="H581" i="6"/>
  <c r="S580" i="6"/>
  <c r="P580" i="6"/>
  <c r="O580" i="6"/>
  <c r="H580" i="6"/>
  <c r="S579" i="6"/>
  <c r="P579" i="6"/>
  <c r="O579" i="6"/>
  <c r="H579" i="6"/>
  <c r="S578" i="6"/>
  <c r="P578" i="6"/>
  <c r="O578" i="6"/>
  <c r="H578" i="6"/>
  <c r="S577" i="6"/>
  <c r="P577" i="6"/>
  <c r="O577" i="6"/>
  <c r="H577" i="6"/>
  <c r="S576" i="6"/>
  <c r="P576" i="6"/>
  <c r="O576" i="6"/>
  <c r="H576" i="6"/>
  <c r="S575" i="6"/>
  <c r="P575" i="6"/>
  <c r="O575" i="6"/>
  <c r="H575" i="6"/>
  <c r="S574" i="6"/>
  <c r="P574" i="6"/>
  <c r="O574" i="6"/>
  <c r="H574" i="6"/>
  <c r="S573" i="6"/>
  <c r="P573" i="6"/>
  <c r="O573" i="6"/>
  <c r="H573" i="6"/>
  <c r="S572" i="6"/>
  <c r="P572" i="6"/>
  <c r="O572" i="6"/>
  <c r="H572" i="6"/>
  <c r="S571" i="6"/>
  <c r="P571" i="6"/>
  <c r="O571" i="6"/>
  <c r="H571" i="6"/>
  <c r="S570" i="6"/>
  <c r="P570" i="6"/>
  <c r="O570" i="6"/>
  <c r="H570" i="6"/>
  <c r="S569" i="6"/>
  <c r="P569" i="6"/>
  <c r="O569" i="6"/>
  <c r="H569" i="6"/>
  <c r="S568" i="6"/>
  <c r="P568" i="6"/>
  <c r="O568" i="6"/>
  <c r="H568" i="6"/>
  <c r="S567" i="6"/>
  <c r="P567" i="6"/>
  <c r="O567" i="6"/>
  <c r="H567" i="6"/>
  <c r="S566" i="6"/>
  <c r="P566" i="6"/>
  <c r="O566" i="6"/>
  <c r="H566" i="6"/>
  <c r="S565" i="6"/>
  <c r="P565" i="6"/>
  <c r="O565" i="6"/>
  <c r="H565" i="6"/>
  <c r="S564" i="6"/>
  <c r="P564" i="6"/>
  <c r="O564" i="6"/>
  <c r="H564" i="6"/>
  <c r="S563" i="6"/>
  <c r="P563" i="6"/>
  <c r="O563" i="6"/>
  <c r="H563" i="6"/>
  <c r="S562" i="6"/>
  <c r="P562" i="6"/>
  <c r="O562" i="6"/>
  <c r="H562" i="6"/>
  <c r="S561" i="6"/>
  <c r="P561" i="6"/>
  <c r="O561" i="6"/>
  <c r="H561" i="6"/>
  <c r="S560" i="6"/>
  <c r="P560" i="6"/>
  <c r="O560" i="6"/>
  <c r="H560" i="6"/>
  <c r="S559" i="6"/>
  <c r="P559" i="6"/>
  <c r="O559" i="6"/>
  <c r="H559" i="6"/>
  <c r="S558" i="6"/>
  <c r="P558" i="6"/>
  <c r="O558" i="6"/>
  <c r="H558" i="6"/>
  <c r="S557" i="6"/>
  <c r="P557" i="6"/>
  <c r="O557" i="6"/>
  <c r="H557" i="6"/>
  <c r="S556" i="6"/>
  <c r="P556" i="6"/>
  <c r="O556" i="6"/>
  <c r="H556" i="6"/>
  <c r="S555" i="6"/>
  <c r="P555" i="6"/>
  <c r="O555" i="6"/>
  <c r="H555" i="6"/>
  <c r="S554" i="6"/>
  <c r="P554" i="6"/>
  <c r="O554" i="6"/>
  <c r="H554" i="6"/>
  <c r="S553" i="6"/>
  <c r="P553" i="6"/>
  <c r="O553" i="6"/>
  <c r="H553" i="6"/>
  <c r="S552" i="6"/>
  <c r="P552" i="6"/>
  <c r="O552" i="6"/>
  <c r="H552" i="6"/>
  <c r="S551" i="6"/>
  <c r="P551" i="6"/>
  <c r="O551" i="6"/>
  <c r="H551" i="6"/>
  <c r="S550" i="6"/>
  <c r="P550" i="6"/>
  <c r="O550" i="6"/>
  <c r="H550" i="6"/>
  <c r="S549" i="6"/>
  <c r="P549" i="6"/>
  <c r="O549" i="6"/>
  <c r="H549" i="6"/>
  <c r="S548" i="6"/>
  <c r="P548" i="6"/>
  <c r="O548" i="6"/>
  <c r="H548" i="6"/>
  <c r="S547" i="6"/>
  <c r="P547" i="6"/>
  <c r="O547" i="6"/>
  <c r="H547" i="6"/>
  <c r="S546" i="6"/>
  <c r="P546" i="6"/>
  <c r="O546" i="6"/>
  <c r="H546" i="6"/>
  <c r="S545" i="6"/>
  <c r="P545" i="6"/>
  <c r="O545" i="6"/>
  <c r="H545" i="6"/>
  <c r="S544" i="6"/>
  <c r="P544" i="6"/>
  <c r="O544" i="6"/>
  <c r="H544" i="6"/>
  <c r="S543" i="6"/>
  <c r="P543" i="6"/>
  <c r="O543" i="6"/>
  <c r="H543" i="6"/>
  <c r="S542" i="6"/>
  <c r="P542" i="6"/>
  <c r="O542" i="6"/>
  <c r="H542" i="6"/>
  <c r="S541" i="6"/>
  <c r="P541" i="6"/>
  <c r="O541" i="6"/>
  <c r="H541" i="6"/>
  <c r="S540" i="6"/>
  <c r="P540" i="6"/>
  <c r="O540" i="6"/>
  <c r="H540" i="6"/>
  <c r="S539" i="6"/>
  <c r="P539" i="6"/>
  <c r="O539" i="6"/>
  <c r="H539" i="6"/>
  <c r="S538" i="6"/>
  <c r="P538" i="6"/>
  <c r="O538" i="6"/>
  <c r="H538" i="6"/>
  <c r="S537" i="6"/>
  <c r="P537" i="6"/>
  <c r="O537" i="6"/>
  <c r="H537" i="6"/>
  <c r="S536" i="6"/>
  <c r="P536" i="6"/>
  <c r="O536" i="6"/>
  <c r="H536" i="6"/>
  <c r="S535" i="6"/>
  <c r="P535" i="6"/>
  <c r="O535" i="6"/>
  <c r="H535" i="6"/>
  <c r="S534" i="6"/>
  <c r="P534" i="6"/>
  <c r="O534" i="6"/>
  <c r="H534" i="6"/>
  <c r="S533" i="6"/>
  <c r="P533" i="6"/>
  <c r="O533" i="6"/>
  <c r="H533" i="6"/>
  <c r="S532" i="6"/>
  <c r="P532" i="6"/>
  <c r="O532" i="6"/>
  <c r="H532" i="6"/>
  <c r="S531" i="6"/>
  <c r="P531" i="6"/>
  <c r="O531" i="6"/>
  <c r="H531" i="6"/>
  <c r="S530" i="6"/>
  <c r="P530" i="6"/>
  <c r="O530" i="6"/>
  <c r="H530" i="6"/>
  <c r="S529" i="6"/>
  <c r="P529" i="6"/>
  <c r="O529" i="6"/>
  <c r="H529" i="6"/>
  <c r="S528" i="6"/>
  <c r="P528" i="6"/>
  <c r="O528" i="6"/>
  <c r="H528" i="6"/>
  <c r="S527" i="6"/>
  <c r="P527" i="6"/>
  <c r="O527" i="6"/>
  <c r="H527" i="6"/>
  <c r="S526" i="6"/>
  <c r="P526" i="6"/>
  <c r="O526" i="6"/>
  <c r="H526" i="6"/>
  <c r="S525" i="6"/>
  <c r="P525" i="6"/>
  <c r="O525" i="6"/>
  <c r="H525" i="6"/>
  <c r="S524" i="6"/>
  <c r="P524" i="6"/>
  <c r="O524" i="6"/>
  <c r="H524" i="6"/>
  <c r="S523" i="6"/>
  <c r="P523" i="6"/>
  <c r="O523" i="6"/>
  <c r="H523" i="6"/>
  <c r="S522" i="6"/>
  <c r="P522" i="6"/>
  <c r="O522" i="6"/>
  <c r="H522" i="6"/>
  <c r="S521" i="6"/>
  <c r="P521" i="6"/>
  <c r="O521" i="6"/>
  <c r="H521" i="6"/>
  <c r="S520" i="6"/>
  <c r="P520" i="6"/>
  <c r="O520" i="6"/>
  <c r="H520" i="6"/>
  <c r="S519" i="6"/>
  <c r="P519" i="6"/>
  <c r="O519" i="6"/>
  <c r="H519" i="6"/>
  <c r="S518" i="6"/>
  <c r="P518" i="6"/>
  <c r="O518" i="6"/>
  <c r="H518" i="6"/>
  <c r="S517" i="6"/>
  <c r="P517" i="6"/>
  <c r="O517" i="6"/>
  <c r="H517" i="6"/>
  <c r="S516" i="6"/>
  <c r="P516" i="6"/>
  <c r="O516" i="6"/>
  <c r="H516" i="6"/>
  <c r="S515" i="6"/>
  <c r="P515" i="6"/>
  <c r="O515" i="6"/>
  <c r="H515" i="6"/>
  <c r="S514" i="6"/>
  <c r="P514" i="6"/>
  <c r="O514" i="6"/>
  <c r="H514" i="6"/>
  <c r="S513" i="6"/>
  <c r="P513" i="6"/>
  <c r="O513" i="6"/>
  <c r="H513" i="6"/>
  <c r="S512" i="6"/>
  <c r="P512" i="6"/>
  <c r="O512" i="6"/>
  <c r="H512" i="6"/>
  <c r="S511" i="6"/>
  <c r="P511" i="6"/>
  <c r="O511" i="6"/>
  <c r="H511" i="6"/>
  <c r="S510" i="6"/>
  <c r="P510" i="6"/>
  <c r="O510" i="6"/>
  <c r="H510" i="6"/>
  <c r="S509" i="6"/>
  <c r="P509" i="6"/>
  <c r="O509" i="6"/>
  <c r="H509" i="6"/>
  <c r="S508" i="6"/>
  <c r="P508" i="6"/>
  <c r="O508" i="6"/>
  <c r="H508" i="6"/>
  <c r="S507" i="6"/>
  <c r="P507" i="6"/>
  <c r="O507" i="6"/>
  <c r="H507" i="6"/>
  <c r="S506" i="6"/>
  <c r="P506" i="6"/>
  <c r="O506" i="6"/>
  <c r="H506" i="6"/>
  <c r="S505" i="6"/>
  <c r="P505" i="6"/>
  <c r="O505" i="6"/>
  <c r="H505" i="6"/>
  <c r="S504" i="6"/>
  <c r="P504" i="6"/>
  <c r="O504" i="6"/>
  <c r="H504" i="6"/>
  <c r="S503" i="6"/>
  <c r="P503" i="6"/>
  <c r="O503" i="6"/>
  <c r="H503" i="6"/>
  <c r="S502" i="6"/>
  <c r="P502" i="6"/>
  <c r="O502" i="6"/>
  <c r="H502" i="6"/>
  <c r="S501" i="6"/>
  <c r="P501" i="6"/>
  <c r="O501" i="6"/>
  <c r="H501" i="6"/>
  <c r="S500" i="6"/>
  <c r="P500" i="6"/>
  <c r="O500" i="6"/>
  <c r="H500" i="6"/>
  <c r="S499" i="6"/>
  <c r="P499" i="6"/>
  <c r="O499" i="6"/>
  <c r="H499" i="6"/>
  <c r="S498" i="6"/>
  <c r="P498" i="6"/>
  <c r="O498" i="6"/>
  <c r="H498" i="6"/>
  <c r="S497" i="6"/>
  <c r="P497" i="6"/>
  <c r="O497" i="6"/>
  <c r="H497" i="6"/>
  <c r="S496" i="6"/>
  <c r="P496" i="6"/>
  <c r="O496" i="6"/>
  <c r="H496" i="6"/>
  <c r="S495" i="6"/>
  <c r="P495" i="6"/>
  <c r="O495" i="6"/>
  <c r="H495" i="6"/>
  <c r="S494" i="6"/>
  <c r="P494" i="6"/>
  <c r="O494" i="6"/>
  <c r="H494" i="6"/>
  <c r="S493" i="6"/>
  <c r="P493" i="6"/>
  <c r="O493" i="6"/>
  <c r="H493" i="6"/>
  <c r="S492" i="6"/>
  <c r="P492" i="6"/>
  <c r="O492" i="6"/>
  <c r="H492" i="6"/>
  <c r="S491" i="6"/>
  <c r="P491" i="6"/>
  <c r="O491" i="6"/>
  <c r="H491" i="6"/>
  <c r="S490" i="6"/>
  <c r="P490" i="6"/>
  <c r="O490" i="6"/>
  <c r="H490" i="6"/>
  <c r="S489" i="6"/>
  <c r="P489" i="6"/>
  <c r="O489" i="6"/>
  <c r="H489" i="6"/>
  <c r="S488" i="6"/>
  <c r="P488" i="6"/>
  <c r="O488" i="6"/>
  <c r="H488" i="6"/>
  <c r="S487" i="6"/>
  <c r="P487" i="6"/>
  <c r="O487" i="6"/>
  <c r="H487" i="6"/>
  <c r="S486" i="6"/>
  <c r="P486" i="6"/>
  <c r="O486" i="6"/>
  <c r="H486" i="6"/>
  <c r="S485" i="6"/>
  <c r="P485" i="6"/>
  <c r="O485" i="6"/>
  <c r="H485" i="6"/>
  <c r="S484" i="6"/>
  <c r="P484" i="6"/>
  <c r="O484" i="6"/>
  <c r="H484" i="6"/>
  <c r="S483" i="6"/>
  <c r="P483" i="6"/>
  <c r="O483" i="6"/>
  <c r="H483" i="6"/>
  <c r="S482" i="6"/>
  <c r="P482" i="6"/>
  <c r="O482" i="6"/>
  <c r="H482" i="6"/>
  <c r="S481" i="6"/>
  <c r="P481" i="6"/>
  <c r="O481" i="6"/>
  <c r="H481" i="6"/>
  <c r="S480" i="6"/>
  <c r="P480" i="6"/>
  <c r="O480" i="6"/>
  <c r="H480" i="6"/>
  <c r="S479" i="6"/>
  <c r="P479" i="6"/>
  <c r="O479" i="6"/>
  <c r="H479" i="6"/>
  <c r="S478" i="6"/>
  <c r="P478" i="6"/>
  <c r="O478" i="6"/>
  <c r="H478" i="6"/>
  <c r="S477" i="6"/>
  <c r="P477" i="6"/>
  <c r="O477" i="6"/>
  <c r="H477" i="6"/>
  <c r="S476" i="6"/>
  <c r="P476" i="6"/>
  <c r="O476" i="6"/>
  <c r="H476" i="6"/>
  <c r="S475" i="6"/>
  <c r="P475" i="6"/>
  <c r="O475" i="6"/>
  <c r="H475" i="6"/>
  <c r="S474" i="6"/>
  <c r="P474" i="6"/>
  <c r="O474" i="6"/>
  <c r="H474" i="6"/>
  <c r="S473" i="6"/>
  <c r="P473" i="6"/>
  <c r="O473" i="6"/>
  <c r="H473" i="6"/>
  <c r="S472" i="6"/>
  <c r="P472" i="6"/>
  <c r="O472" i="6"/>
  <c r="H472" i="6"/>
  <c r="S471" i="6"/>
  <c r="P471" i="6"/>
  <c r="O471" i="6"/>
  <c r="H471" i="6"/>
  <c r="S470" i="6"/>
  <c r="P470" i="6"/>
  <c r="O470" i="6"/>
  <c r="H470" i="6"/>
  <c r="S469" i="6"/>
  <c r="P469" i="6"/>
  <c r="O469" i="6"/>
  <c r="H469" i="6"/>
  <c r="S468" i="6"/>
  <c r="P468" i="6"/>
  <c r="O468" i="6"/>
  <c r="H468" i="6"/>
  <c r="S467" i="6"/>
  <c r="P467" i="6"/>
  <c r="O467" i="6"/>
  <c r="H467" i="6"/>
  <c r="S466" i="6"/>
  <c r="P466" i="6"/>
  <c r="O466" i="6"/>
  <c r="H466" i="6"/>
  <c r="S465" i="6"/>
  <c r="P465" i="6"/>
  <c r="O465" i="6"/>
  <c r="H465" i="6"/>
  <c r="S464" i="6"/>
  <c r="P464" i="6"/>
  <c r="O464" i="6"/>
  <c r="H464" i="6"/>
  <c r="S463" i="6"/>
  <c r="P463" i="6"/>
  <c r="O463" i="6"/>
  <c r="H463" i="6"/>
  <c r="S462" i="6"/>
  <c r="P462" i="6"/>
  <c r="O462" i="6"/>
  <c r="H462" i="6"/>
  <c r="S461" i="6"/>
  <c r="P461" i="6"/>
  <c r="O461" i="6"/>
  <c r="H461" i="6"/>
  <c r="S460" i="6"/>
  <c r="P460" i="6"/>
  <c r="O460" i="6"/>
  <c r="H460" i="6"/>
  <c r="S459" i="6"/>
  <c r="P459" i="6"/>
  <c r="O459" i="6"/>
  <c r="H459" i="6"/>
  <c r="S458" i="6"/>
  <c r="P458" i="6"/>
  <c r="O458" i="6"/>
  <c r="H458" i="6"/>
  <c r="S457" i="6"/>
  <c r="P457" i="6"/>
  <c r="O457" i="6"/>
  <c r="H457" i="6"/>
  <c r="S456" i="6"/>
  <c r="P456" i="6"/>
  <c r="O456" i="6"/>
  <c r="H456" i="6"/>
  <c r="S455" i="6"/>
  <c r="P455" i="6"/>
  <c r="O455" i="6"/>
  <c r="H455" i="6"/>
  <c r="S454" i="6"/>
  <c r="P454" i="6"/>
  <c r="O454" i="6"/>
  <c r="H454" i="6"/>
  <c r="S453" i="6"/>
  <c r="P453" i="6"/>
  <c r="O453" i="6"/>
  <c r="H453" i="6"/>
  <c r="S452" i="6"/>
  <c r="P452" i="6"/>
  <c r="O452" i="6"/>
  <c r="H452" i="6"/>
  <c r="S451" i="6"/>
  <c r="P451" i="6"/>
  <c r="O451" i="6"/>
  <c r="H451" i="6"/>
  <c r="S450" i="6"/>
  <c r="P450" i="6"/>
  <c r="O450" i="6"/>
  <c r="H450" i="6"/>
  <c r="S449" i="6"/>
  <c r="P449" i="6"/>
  <c r="O449" i="6"/>
  <c r="H449" i="6"/>
  <c r="S448" i="6"/>
  <c r="P448" i="6"/>
  <c r="O448" i="6"/>
  <c r="H448" i="6"/>
  <c r="S447" i="6"/>
  <c r="P447" i="6"/>
  <c r="O447" i="6"/>
  <c r="H447" i="6"/>
  <c r="S446" i="6"/>
  <c r="P446" i="6"/>
  <c r="O446" i="6"/>
  <c r="H446" i="6"/>
  <c r="S445" i="6"/>
  <c r="P445" i="6"/>
  <c r="O445" i="6"/>
  <c r="H445" i="6"/>
  <c r="S444" i="6"/>
  <c r="P444" i="6"/>
  <c r="O444" i="6"/>
  <c r="H444" i="6"/>
  <c r="S443" i="6"/>
  <c r="P443" i="6"/>
  <c r="O443" i="6"/>
  <c r="H443" i="6"/>
  <c r="S442" i="6"/>
  <c r="P442" i="6"/>
  <c r="O442" i="6"/>
  <c r="H442" i="6"/>
  <c r="S441" i="6"/>
  <c r="P441" i="6"/>
  <c r="O441" i="6"/>
  <c r="H441" i="6"/>
  <c r="S440" i="6"/>
  <c r="P440" i="6"/>
  <c r="O440" i="6"/>
  <c r="H440" i="6"/>
  <c r="S439" i="6"/>
  <c r="P439" i="6"/>
  <c r="O439" i="6"/>
  <c r="H439" i="6"/>
  <c r="S438" i="6"/>
  <c r="P438" i="6"/>
  <c r="O438" i="6"/>
  <c r="H438" i="6"/>
  <c r="S437" i="6"/>
  <c r="P437" i="6"/>
  <c r="O437" i="6"/>
  <c r="H437" i="6"/>
  <c r="S436" i="6"/>
  <c r="P436" i="6"/>
  <c r="O436" i="6"/>
  <c r="H436" i="6"/>
  <c r="S435" i="6"/>
  <c r="P435" i="6"/>
  <c r="O435" i="6"/>
  <c r="H435" i="6"/>
  <c r="S434" i="6"/>
  <c r="P434" i="6"/>
  <c r="O434" i="6"/>
  <c r="H434" i="6"/>
  <c r="S433" i="6"/>
  <c r="P433" i="6"/>
  <c r="O433" i="6"/>
  <c r="H433" i="6"/>
  <c r="S432" i="6"/>
  <c r="P432" i="6"/>
  <c r="O432" i="6"/>
  <c r="H432" i="6"/>
  <c r="S431" i="6"/>
  <c r="P431" i="6"/>
  <c r="O431" i="6"/>
  <c r="H431" i="6"/>
  <c r="S430" i="6"/>
  <c r="P430" i="6"/>
  <c r="O430" i="6"/>
  <c r="H430" i="6"/>
  <c r="S429" i="6"/>
  <c r="P429" i="6"/>
  <c r="O429" i="6"/>
  <c r="H429" i="6"/>
  <c r="S428" i="6"/>
  <c r="P428" i="6"/>
  <c r="O428" i="6"/>
  <c r="H428" i="6"/>
  <c r="S427" i="6"/>
  <c r="P427" i="6"/>
  <c r="O427" i="6"/>
  <c r="H427" i="6"/>
  <c r="S426" i="6"/>
  <c r="P426" i="6"/>
  <c r="O426" i="6"/>
  <c r="H426" i="6"/>
  <c r="S425" i="6"/>
  <c r="P425" i="6"/>
  <c r="O425" i="6"/>
  <c r="H425" i="6"/>
  <c r="S424" i="6"/>
  <c r="P424" i="6"/>
  <c r="O424" i="6"/>
  <c r="H424" i="6"/>
  <c r="S423" i="6"/>
  <c r="P423" i="6"/>
  <c r="O423" i="6"/>
  <c r="H423" i="6"/>
  <c r="S422" i="6"/>
  <c r="P422" i="6"/>
  <c r="O422" i="6"/>
  <c r="H422" i="6"/>
  <c r="S421" i="6"/>
  <c r="P421" i="6"/>
  <c r="O421" i="6"/>
  <c r="H421" i="6"/>
  <c r="S420" i="6"/>
  <c r="P420" i="6"/>
  <c r="O420" i="6"/>
  <c r="H420" i="6"/>
  <c r="S419" i="6"/>
  <c r="P419" i="6"/>
  <c r="O419" i="6"/>
  <c r="H419" i="6"/>
  <c r="S418" i="6"/>
  <c r="P418" i="6"/>
  <c r="O418" i="6"/>
  <c r="H418" i="6"/>
  <c r="S417" i="6"/>
  <c r="P417" i="6"/>
  <c r="O417" i="6"/>
  <c r="H417" i="6"/>
  <c r="S416" i="6"/>
  <c r="P416" i="6"/>
  <c r="O416" i="6"/>
  <c r="H416" i="6"/>
  <c r="S415" i="6"/>
  <c r="P415" i="6"/>
  <c r="O415" i="6"/>
  <c r="H415" i="6"/>
  <c r="S414" i="6"/>
  <c r="P414" i="6"/>
  <c r="O414" i="6"/>
  <c r="H414" i="6"/>
  <c r="S413" i="6"/>
  <c r="P413" i="6"/>
  <c r="O413" i="6"/>
  <c r="H413" i="6"/>
  <c r="S412" i="6"/>
  <c r="P412" i="6"/>
  <c r="O412" i="6"/>
  <c r="H412" i="6"/>
  <c r="S411" i="6"/>
  <c r="P411" i="6"/>
  <c r="O411" i="6"/>
  <c r="H411" i="6"/>
  <c r="S410" i="6"/>
  <c r="P410" i="6"/>
  <c r="O410" i="6"/>
  <c r="H410" i="6"/>
  <c r="S409" i="6"/>
  <c r="P409" i="6"/>
  <c r="O409" i="6"/>
  <c r="H409" i="6"/>
  <c r="S408" i="6"/>
  <c r="P408" i="6"/>
  <c r="O408" i="6"/>
  <c r="H408" i="6"/>
  <c r="S407" i="6"/>
  <c r="P407" i="6"/>
  <c r="O407" i="6"/>
  <c r="H407" i="6"/>
  <c r="S406" i="6"/>
  <c r="P406" i="6"/>
  <c r="O406" i="6"/>
  <c r="H406" i="6"/>
  <c r="S405" i="6"/>
  <c r="P405" i="6"/>
  <c r="O405" i="6"/>
  <c r="H405" i="6"/>
  <c r="S404" i="6"/>
  <c r="P404" i="6"/>
  <c r="O404" i="6"/>
  <c r="H404" i="6"/>
  <c r="S403" i="6"/>
  <c r="P403" i="6"/>
  <c r="O403" i="6"/>
  <c r="H403" i="6"/>
  <c r="S402" i="6"/>
  <c r="P402" i="6"/>
  <c r="O402" i="6"/>
  <c r="H402" i="6"/>
  <c r="S401" i="6"/>
  <c r="P401" i="6"/>
  <c r="O401" i="6"/>
  <c r="H401" i="6"/>
  <c r="S400" i="6"/>
  <c r="P400" i="6"/>
  <c r="O400" i="6"/>
  <c r="H400" i="6"/>
  <c r="S399" i="6"/>
  <c r="P399" i="6"/>
  <c r="O399" i="6"/>
  <c r="H399" i="6"/>
  <c r="S398" i="6"/>
  <c r="P398" i="6"/>
  <c r="O398" i="6"/>
  <c r="H398" i="6"/>
  <c r="S397" i="6"/>
  <c r="P397" i="6"/>
  <c r="O397" i="6"/>
  <c r="H397" i="6"/>
  <c r="S396" i="6"/>
  <c r="P396" i="6"/>
  <c r="O396" i="6"/>
  <c r="H396" i="6"/>
  <c r="S395" i="6"/>
  <c r="P395" i="6"/>
  <c r="O395" i="6"/>
  <c r="H395" i="6"/>
  <c r="S394" i="6"/>
  <c r="P394" i="6"/>
  <c r="O394" i="6"/>
  <c r="H394" i="6"/>
  <c r="S393" i="6"/>
  <c r="P393" i="6"/>
  <c r="O393" i="6"/>
  <c r="H393" i="6"/>
  <c r="S392" i="6"/>
  <c r="P392" i="6"/>
  <c r="O392" i="6"/>
  <c r="H392" i="6"/>
  <c r="S391" i="6"/>
  <c r="P391" i="6"/>
  <c r="O391" i="6"/>
  <c r="H391" i="6"/>
  <c r="S390" i="6"/>
  <c r="P390" i="6"/>
  <c r="O390" i="6"/>
  <c r="H390" i="6"/>
  <c r="S389" i="6"/>
  <c r="P389" i="6"/>
  <c r="O389" i="6"/>
  <c r="H389" i="6"/>
  <c r="S388" i="6"/>
  <c r="P388" i="6"/>
  <c r="O388" i="6"/>
  <c r="H388" i="6"/>
  <c r="S387" i="6"/>
  <c r="P387" i="6"/>
  <c r="O387" i="6"/>
  <c r="H387" i="6"/>
  <c r="S386" i="6"/>
  <c r="P386" i="6"/>
  <c r="O386" i="6"/>
  <c r="H386" i="6"/>
  <c r="S385" i="6"/>
  <c r="P385" i="6"/>
  <c r="O385" i="6"/>
  <c r="H385" i="6"/>
  <c r="S384" i="6"/>
  <c r="P384" i="6"/>
  <c r="O384" i="6"/>
  <c r="H384" i="6"/>
  <c r="S383" i="6"/>
  <c r="P383" i="6"/>
  <c r="O383" i="6"/>
  <c r="H383" i="6"/>
  <c r="S382" i="6"/>
  <c r="P382" i="6"/>
  <c r="O382" i="6"/>
  <c r="H382" i="6"/>
  <c r="S381" i="6"/>
  <c r="P381" i="6"/>
  <c r="O381" i="6"/>
  <c r="H381" i="6"/>
  <c r="S380" i="6"/>
  <c r="P380" i="6"/>
  <c r="O380" i="6"/>
  <c r="H380" i="6"/>
  <c r="S379" i="6"/>
  <c r="P379" i="6"/>
  <c r="O379" i="6"/>
  <c r="H379" i="6"/>
  <c r="S378" i="6"/>
  <c r="P378" i="6"/>
  <c r="O378" i="6"/>
  <c r="H378" i="6"/>
  <c r="S377" i="6"/>
  <c r="P377" i="6"/>
  <c r="O377" i="6"/>
  <c r="H377" i="6"/>
  <c r="S376" i="6"/>
  <c r="P376" i="6"/>
  <c r="O376" i="6"/>
  <c r="H376" i="6"/>
  <c r="S375" i="6"/>
  <c r="P375" i="6"/>
  <c r="O375" i="6"/>
  <c r="H375" i="6"/>
  <c r="S374" i="6"/>
  <c r="P374" i="6"/>
  <c r="O374" i="6"/>
  <c r="H374" i="6"/>
  <c r="S373" i="6"/>
  <c r="P373" i="6"/>
  <c r="O373" i="6"/>
  <c r="H373" i="6"/>
  <c r="S372" i="6"/>
  <c r="P372" i="6"/>
  <c r="O372" i="6"/>
  <c r="H372" i="6"/>
  <c r="S371" i="6"/>
  <c r="P371" i="6"/>
  <c r="O371" i="6"/>
  <c r="H371" i="6"/>
  <c r="S370" i="6"/>
  <c r="P370" i="6"/>
  <c r="O370" i="6"/>
  <c r="H370" i="6"/>
  <c r="S369" i="6"/>
  <c r="P369" i="6"/>
  <c r="O369" i="6"/>
  <c r="H369" i="6"/>
  <c r="S368" i="6"/>
  <c r="P368" i="6"/>
  <c r="O368" i="6"/>
  <c r="H368" i="6"/>
  <c r="S367" i="6"/>
  <c r="P367" i="6"/>
  <c r="O367" i="6"/>
  <c r="H367" i="6"/>
  <c r="S366" i="6"/>
  <c r="P366" i="6"/>
  <c r="O366" i="6"/>
  <c r="H366" i="6"/>
  <c r="S365" i="6"/>
  <c r="P365" i="6"/>
  <c r="O365" i="6"/>
  <c r="H365" i="6"/>
  <c r="S364" i="6"/>
  <c r="P364" i="6"/>
  <c r="O364" i="6"/>
  <c r="H364" i="6"/>
  <c r="S363" i="6"/>
  <c r="P363" i="6"/>
  <c r="O363" i="6"/>
  <c r="H363" i="6"/>
  <c r="S362" i="6"/>
  <c r="P362" i="6"/>
  <c r="O362" i="6"/>
  <c r="H362" i="6"/>
  <c r="S361" i="6"/>
  <c r="P361" i="6"/>
  <c r="O361" i="6"/>
  <c r="H361" i="6"/>
  <c r="S360" i="6"/>
  <c r="P360" i="6"/>
  <c r="O360" i="6"/>
  <c r="H360" i="6"/>
  <c r="S359" i="6"/>
  <c r="P359" i="6"/>
  <c r="O359" i="6"/>
  <c r="H359" i="6"/>
  <c r="S358" i="6"/>
  <c r="P358" i="6"/>
  <c r="O358" i="6"/>
  <c r="H358" i="6"/>
  <c r="S357" i="6"/>
  <c r="P357" i="6"/>
  <c r="O357" i="6"/>
  <c r="H357" i="6"/>
  <c r="S356" i="6"/>
  <c r="P356" i="6"/>
  <c r="O356" i="6"/>
  <c r="H356" i="6"/>
  <c r="S355" i="6"/>
  <c r="P355" i="6"/>
  <c r="O355" i="6"/>
  <c r="H355" i="6"/>
  <c r="S354" i="6"/>
  <c r="P354" i="6"/>
  <c r="O354" i="6"/>
  <c r="H354" i="6"/>
  <c r="S353" i="6"/>
  <c r="P353" i="6"/>
  <c r="O353" i="6"/>
  <c r="H353" i="6"/>
  <c r="S352" i="6"/>
  <c r="P352" i="6"/>
  <c r="O352" i="6"/>
  <c r="H352" i="6"/>
  <c r="S351" i="6"/>
  <c r="P351" i="6"/>
  <c r="O351" i="6"/>
  <c r="H351" i="6"/>
  <c r="S350" i="6"/>
  <c r="P350" i="6"/>
  <c r="O350" i="6"/>
  <c r="H350" i="6"/>
  <c r="S349" i="6"/>
  <c r="P349" i="6"/>
  <c r="O349" i="6"/>
  <c r="H349" i="6"/>
  <c r="S348" i="6"/>
  <c r="P348" i="6"/>
  <c r="O348" i="6"/>
  <c r="H348" i="6"/>
  <c r="S347" i="6"/>
  <c r="P347" i="6"/>
  <c r="O347" i="6"/>
  <c r="H347" i="6"/>
  <c r="S346" i="6"/>
  <c r="P346" i="6"/>
  <c r="O346" i="6"/>
  <c r="H346" i="6"/>
  <c r="S345" i="6"/>
  <c r="P345" i="6"/>
  <c r="O345" i="6"/>
  <c r="H345" i="6"/>
  <c r="S344" i="6"/>
  <c r="P344" i="6"/>
  <c r="O344" i="6"/>
  <c r="H344" i="6"/>
  <c r="S343" i="6"/>
  <c r="P343" i="6"/>
  <c r="O343" i="6"/>
  <c r="H343" i="6"/>
  <c r="S342" i="6"/>
  <c r="P342" i="6"/>
  <c r="O342" i="6"/>
  <c r="H342" i="6"/>
  <c r="S341" i="6"/>
  <c r="P341" i="6"/>
  <c r="O341" i="6"/>
  <c r="H341" i="6"/>
  <c r="S340" i="6"/>
  <c r="P340" i="6"/>
  <c r="O340" i="6"/>
  <c r="H340" i="6"/>
  <c r="S339" i="6"/>
  <c r="P339" i="6"/>
  <c r="O339" i="6"/>
  <c r="H339" i="6"/>
  <c r="S338" i="6"/>
  <c r="P338" i="6"/>
  <c r="O338" i="6"/>
  <c r="H338" i="6"/>
  <c r="S337" i="6"/>
  <c r="P337" i="6"/>
  <c r="O337" i="6"/>
  <c r="H337" i="6"/>
  <c r="S336" i="6"/>
  <c r="P336" i="6"/>
  <c r="O336" i="6"/>
  <c r="H336" i="6"/>
  <c r="S335" i="6"/>
  <c r="P335" i="6"/>
  <c r="O335" i="6"/>
  <c r="H335" i="6"/>
  <c r="S334" i="6"/>
  <c r="P334" i="6"/>
  <c r="O334" i="6"/>
  <c r="H334" i="6"/>
  <c r="S333" i="6"/>
  <c r="P333" i="6"/>
  <c r="O333" i="6"/>
  <c r="H333" i="6"/>
  <c r="S332" i="6"/>
  <c r="P332" i="6"/>
  <c r="O332" i="6"/>
  <c r="H332" i="6"/>
  <c r="S331" i="6"/>
  <c r="P331" i="6"/>
  <c r="O331" i="6"/>
  <c r="H331" i="6"/>
  <c r="S330" i="6"/>
  <c r="P330" i="6"/>
  <c r="O330" i="6"/>
  <c r="H330" i="6"/>
  <c r="S329" i="6"/>
  <c r="P329" i="6"/>
  <c r="O329" i="6"/>
  <c r="H329" i="6"/>
  <c r="S328" i="6"/>
  <c r="P328" i="6"/>
  <c r="O328" i="6"/>
  <c r="H328" i="6"/>
  <c r="S327" i="6"/>
  <c r="P327" i="6"/>
  <c r="O327" i="6"/>
  <c r="H327" i="6"/>
  <c r="S326" i="6"/>
  <c r="P326" i="6"/>
  <c r="O326" i="6"/>
  <c r="H326" i="6"/>
  <c r="S325" i="6"/>
  <c r="P325" i="6"/>
  <c r="O325" i="6"/>
  <c r="H325" i="6"/>
  <c r="S324" i="6"/>
  <c r="P324" i="6"/>
  <c r="O324" i="6"/>
  <c r="H324" i="6"/>
  <c r="S323" i="6"/>
  <c r="P323" i="6"/>
  <c r="O323" i="6"/>
  <c r="H323" i="6"/>
  <c r="S322" i="6"/>
  <c r="P322" i="6"/>
  <c r="O322" i="6"/>
  <c r="H322" i="6"/>
  <c r="S321" i="6"/>
  <c r="P321" i="6"/>
  <c r="O321" i="6"/>
  <c r="H321" i="6"/>
  <c r="S320" i="6"/>
  <c r="P320" i="6"/>
  <c r="O320" i="6"/>
  <c r="H320" i="6"/>
  <c r="S319" i="6"/>
  <c r="P319" i="6"/>
  <c r="O319" i="6"/>
  <c r="H319" i="6"/>
  <c r="S318" i="6"/>
  <c r="P318" i="6"/>
  <c r="O318" i="6"/>
  <c r="H318" i="6"/>
  <c r="S317" i="6"/>
  <c r="P317" i="6"/>
  <c r="O317" i="6"/>
  <c r="H317" i="6"/>
  <c r="S316" i="6"/>
  <c r="P316" i="6"/>
  <c r="O316" i="6"/>
  <c r="H316" i="6"/>
  <c r="S315" i="6"/>
  <c r="P315" i="6"/>
  <c r="O315" i="6"/>
  <c r="H315" i="6"/>
  <c r="S314" i="6"/>
  <c r="P314" i="6"/>
  <c r="O314" i="6"/>
  <c r="H314" i="6"/>
  <c r="S313" i="6"/>
  <c r="P313" i="6"/>
  <c r="O313" i="6"/>
  <c r="H313" i="6"/>
  <c r="S312" i="6"/>
  <c r="P312" i="6"/>
  <c r="O312" i="6"/>
  <c r="H312" i="6"/>
  <c r="S311" i="6"/>
  <c r="P311" i="6"/>
  <c r="O311" i="6"/>
  <c r="H311" i="6"/>
  <c r="S310" i="6"/>
  <c r="P310" i="6"/>
  <c r="O310" i="6"/>
  <c r="H310" i="6"/>
  <c r="S309" i="6"/>
  <c r="P309" i="6"/>
  <c r="O309" i="6"/>
  <c r="H309" i="6"/>
  <c r="S308" i="6"/>
  <c r="P308" i="6"/>
  <c r="O308" i="6"/>
  <c r="H308" i="6"/>
  <c r="S307" i="6"/>
  <c r="P307" i="6"/>
  <c r="O307" i="6"/>
  <c r="H307" i="6"/>
  <c r="S306" i="6"/>
  <c r="P306" i="6"/>
  <c r="O306" i="6"/>
  <c r="H306" i="6"/>
  <c r="S305" i="6"/>
  <c r="P305" i="6"/>
  <c r="O305" i="6"/>
  <c r="H305" i="6"/>
  <c r="S304" i="6"/>
  <c r="P304" i="6"/>
  <c r="O304" i="6"/>
  <c r="H304" i="6"/>
  <c r="S303" i="6"/>
  <c r="P303" i="6"/>
  <c r="O303" i="6"/>
  <c r="H303" i="6"/>
  <c r="S302" i="6"/>
  <c r="P302" i="6"/>
  <c r="O302" i="6"/>
  <c r="H302" i="6"/>
  <c r="S301" i="6"/>
  <c r="P301" i="6"/>
  <c r="O301" i="6"/>
  <c r="H301" i="6"/>
  <c r="S300" i="6"/>
  <c r="P300" i="6"/>
  <c r="O300" i="6"/>
  <c r="H300" i="6"/>
  <c r="S299" i="6"/>
  <c r="P299" i="6"/>
  <c r="O299" i="6"/>
  <c r="H299" i="6"/>
  <c r="S298" i="6"/>
  <c r="P298" i="6"/>
  <c r="O298" i="6"/>
  <c r="H298" i="6"/>
  <c r="S297" i="6"/>
  <c r="P297" i="6"/>
  <c r="O297" i="6"/>
  <c r="H297" i="6"/>
  <c r="S296" i="6"/>
  <c r="P296" i="6"/>
  <c r="O296" i="6"/>
  <c r="H296" i="6"/>
  <c r="S295" i="6"/>
  <c r="P295" i="6"/>
  <c r="O295" i="6"/>
  <c r="H295" i="6"/>
  <c r="S294" i="6"/>
  <c r="P294" i="6"/>
  <c r="O294" i="6"/>
  <c r="H294" i="6"/>
  <c r="S293" i="6"/>
  <c r="P293" i="6"/>
  <c r="O293" i="6"/>
  <c r="H293" i="6"/>
  <c r="S292" i="6"/>
  <c r="P292" i="6"/>
  <c r="O292" i="6"/>
  <c r="H292" i="6"/>
  <c r="S291" i="6"/>
  <c r="P291" i="6"/>
  <c r="O291" i="6"/>
  <c r="H291" i="6"/>
  <c r="S290" i="6"/>
  <c r="P290" i="6"/>
  <c r="O290" i="6"/>
  <c r="H290" i="6"/>
  <c r="S289" i="6"/>
  <c r="P289" i="6"/>
  <c r="O289" i="6"/>
  <c r="H289" i="6"/>
  <c r="S288" i="6"/>
  <c r="P288" i="6"/>
  <c r="O288" i="6"/>
  <c r="H288" i="6"/>
  <c r="S287" i="6"/>
  <c r="P287" i="6"/>
  <c r="O287" i="6"/>
  <c r="H287" i="6"/>
  <c r="S286" i="6"/>
  <c r="P286" i="6"/>
  <c r="O286" i="6"/>
  <c r="H286" i="6"/>
  <c r="S285" i="6"/>
  <c r="P285" i="6"/>
  <c r="O285" i="6"/>
  <c r="H285" i="6"/>
  <c r="S284" i="6"/>
  <c r="P284" i="6"/>
  <c r="O284" i="6"/>
  <c r="H284" i="6"/>
  <c r="S283" i="6"/>
  <c r="P283" i="6"/>
  <c r="O283" i="6"/>
  <c r="H283" i="6"/>
  <c r="S282" i="6"/>
  <c r="P282" i="6"/>
  <c r="O282" i="6"/>
  <c r="H282" i="6"/>
  <c r="S281" i="6"/>
  <c r="P281" i="6"/>
  <c r="O281" i="6"/>
  <c r="H281" i="6"/>
  <c r="S280" i="6"/>
  <c r="P280" i="6"/>
  <c r="O280" i="6"/>
  <c r="H280" i="6"/>
  <c r="S279" i="6"/>
  <c r="P279" i="6"/>
  <c r="O279" i="6"/>
  <c r="H279" i="6"/>
  <c r="S278" i="6"/>
  <c r="P278" i="6"/>
  <c r="O278" i="6"/>
  <c r="H278" i="6"/>
  <c r="S277" i="6"/>
  <c r="P277" i="6"/>
  <c r="O277" i="6"/>
  <c r="H277" i="6"/>
  <c r="S276" i="6"/>
  <c r="P276" i="6"/>
  <c r="O276" i="6"/>
  <c r="H276" i="6"/>
  <c r="S275" i="6"/>
  <c r="P275" i="6"/>
  <c r="O275" i="6"/>
  <c r="H275" i="6"/>
  <c r="S274" i="6"/>
  <c r="P274" i="6"/>
  <c r="O274" i="6"/>
  <c r="H274" i="6"/>
  <c r="S273" i="6"/>
  <c r="P273" i="6"/>
  <c r="O273" i="6"/>
  <c r="H273" i="6"/>
  <c r="S272" i="6"/>
  <c r="P272" i="6"/>
  <c r="O272" i="6"/>
  <c r="H272" i="6"/>
  <c r="S271" i="6"/>
  <c r="P271" i="6"/>
  <c r="O271" i="6"/>
  <c r="H271" i="6"/>
  <c r="S270" i="6"/>
  <c r="P270" i="6"/>
  <c r="R270" i="6" s="1"/>
  <c r="O270" i="6"/>
  <c r="Q270" i="6" s="1"/>
  <c r="S269" i="6"/>
  <c r="P269" i="6"/>
  <c r="R269" i="6" s="1"/>
  <c r="O269" i="6"/>
  <c r="Q269" i="6" s="1"/>
  <c r="S268" i="6"/>
  <c r="P268" i="6"/>
  <c r="R268" i="6" s="1"/>
  <c r="O268" i="6"/>
  <c r="Q268" i="6" s="1"/>
  <c r="S267" i="6"/>
  <c r="P267" i="6"/>
  <c r="R267" i="6" s="1"/>
  <c r="O267" i="6"/>
  <c r="Q267" i="6" s="1"/>
  <c r="S266" i="6"/>
  <c r="P266" i="6"/>
  <c r="R266" i="6" s="1"/>
  <c r="O266" i="6"/>
  <c r="Q266" i="6" s="1"/>
  <c r="S265" i="6"/>
  <c r="P265" i="6"/>
  <c r="R265" i="6" s="1"/>
  <c r="O265" i="6"/>
  <c r="Q265" i="6" s="1"/>
  <c r="S264" i="6"/>
  <c r="P264" i="6"/>
  <c r="O264" i="6"/>
  <c r="H264" i="6"/>
  <c r="S263" i="6"/>
  <c r="P263" i="6"/>
  <c r="O263" i="6"/>
  <c r="H263" i="6"/>
  <c r="S262" i="6"/>
  <c r="P262" i="6"/>
  <c r="O262" i="6"/>
  <c r="H262" i="6"/>
  <c r="S261" i="6"/>
  <c r="P261" i="6"/>
  <c r="O261" i="6"/>
  <c r="H261" i="6"/>
  <c r="S260" i="6"/>
  <c r="P260" i="6"/>
  <c r="O260" i="6"/>
  <c r="H260" i="6"/>
  <c r="S259" i="6"/>
  <c r="P259" i="6"/>
  <c r="O259" i="6"/>
  <c r="H259" i="6"/>
  <c r="S258" i="6"/>
  <c r="P258" i="6"/>
  <c r="O258" i="6"/>
  <c r="H258" i="6"/>
  <c r="S257" i="6"/>
  <c r="P257" i="6"/>
  <c r="O257" i="6"/>
  <c r="H257" i="6"/>
  <c r="S256" i="6"/>
  <c r="P256" i="6"/>
  <c r="O256" i="6"/>
  <c r="H256" i="6"/>
  <c r="S255" i="6"/>
  <c r="P255" i="6"/>
  <c r="O255" i="6"/>
  <c r="H255" i="6"/>
  <c r="S254" i="6"/>
  <c r="P254" i="6"/>
  <c r="O254" i="6"/>
  <c r="H254" i="6"/>
  <c r="S253" i="6"/>
  <c r="P253" i="6"/>
  <c r="O253" i="6"/>
  <c r="H253" i="6"/>
  <c r="S252" i="6"/>
  <c r="P252" i="6"/>
  <c r="O252" i="6"/>
  <c r="H252" i="6"/>
  <c r="S251" i="6"/>
  <c r="P251" i="6"/>
  <c r="O251" i="6"/>
  <c r="H251" i="6"/>
  <c r="S250" i="6"/>
  <c r="P250" i="6"/>
  <c r="O250" i="6"/>
  <c r="H250" i="6"/>
  <c r="S249" i="6"/>
  <c r="P249" i="6"/>
  <c r="O249" i="6"/>
  <c r="H249" i="6"/>
  <c r="S248" i="6"/>
  <c r="P248" i="6"/>
  <c r="O248" i="6"/>
  <c r="H248" i="6"/>
  <c r="S247" i="6"/>
  <c r="P247" i="6"/>
  <c r="O247" i="6"/>
  <c r="H247" i="6"/>
  <c r="S246" i="6"/>
  <c r="P246" i="6"/>
  <c r="O246" i="6"/>
  <c r="H246" i="6"/>
  <c r="S245" i="6"/>
  <c r="P245" i="6"/>
  <c r="O245" i="6"/>
  <c r="H245" i="6"/>
  <c r="S244" i="6"/>
  <c r="P244" i="6"/>
  <c r="O244" i="6"/>
  <c r="H244" i="6"/>
  <c r="S243" i="6"/>
  <c r="P243" i="6"/>
  <c r="O243" i="6"/>
  <c r="H243" i="6"/>
  <c r="S242" i="6"/>
  <c r="P242" i="6"/>
  <c r="O242" i="6"/>
  <c r="H242" i="6"/>
  <c r="S241" i="6"/>
  <c r="P241" i="6"/>
  <c r="O241" i="6"/>
  <c r="H241" i="6"/>
  <c r="S240" i="6"/>
  <c r="P240" i="6"/>
  <c r="O240" i="6"/>
  <c r="H240" i="6"/>
  <c r="S239" i="6"/>
  <c r="P239" i="6"/>
  <c r="O239" i="6"/>
  <c r="H239" i="6"/>
  <c r="S238" i="6"/>
  <c r="P238" i="6"/>
  <c r="O238" i="6"/>
  <c r="H238" i="6"/>
  <c r="S237" i="6"/>
  <c r="P237" i="6"/>
  <c r="O237" i="6"/>
  <c r="H237" i="6"/>
  <c r="S236" i="6"/>
  <c r="P236" i="6"/>
  <c r="O236" i="6"/>
  <c r="H236" i="6"/>
  <c r="S235" i="6"/>
  <c r="P235" i="6"/>
  <c r="O235" i="6"/>
  <c r="H235" i="6"/>
  <c r="S234" i="6"/>
  <c r="P234" i="6"/>
  <c r="O234" i="6"/>
  <c r="H234" i="6"/>
  <c r="S233" i="6"/>
  <c r="P233" i="6"/>
  <c r="O233" i="6"/>
  <c r="H233" i="6"/>
  <c r="S232" i="6"/>
  <c r="P232" i="6"/>
  <c r="O232" i="6"/>
  <c r="H232" i="6"/>
  <c r="S231" i="6"/>
  <c r="P231" i="6"/>
  <c r="O231" i="6"/>
  <c r="H231" i="6"/>
  <c r="S230" i="6"/>
  <c r="P230" i="6"/>
  <c r="O230" i="6"/>
  <c r="H230" i="6"/>
  <c r="S229" i="6"/>
  <c r="P229" i="6"/>
  <c r="O229" i="6"/>
  <c r="H229" i="6"/>
  <c r="S228" i="6"/>
  <c r="P228" i="6"/>
  <c r="O228" i="6"/>
  <c r="H228" i="6"/>
  <c r="S227" i="6"/>
  <c r="P227" i="6"/>
  <c r="O227" i="6"/>
  <c r="H227" i="6"/>
  <c r="S226" i="6"/>
  <c r="P226" i="6"/>
  <c r="O226" i="6"/>
  <c r="H226" i="6"/>
  <c r="S225" i="6"/>
  <c r="P225" i="6"/>
  <c r="O225" i="6"/>
  <c r="H225" i="6"/>
  <c r="S224" i="6"/>
  <c r="P224" i="6"/>
  <c r="O224" i="6"/>
  <c r="H224" i="6"/>
  <c r="S223" i="6"/>
  <c r="P223" i="6"/>
  <c r="O223" i="6"/>
  <c r="H223" i="6"/>
  <c r="S222" i="6"/>
  <c r="P222" i="6"/>
  <c r="O222" i="6"/>
  <c r="H222" i="6"/>
  <c r="S221" i="6"/>
  <c r="P221" i="6"/>
  <c r="O221" i="6"/>
  <c r="H221" i="6"/>
  <c r="S220" i="6"/>
  <c r="P220" i="6"/>
  <c r="O220" i="6"/>
  <c r="H220" i="6"/>
  <c r="S219" i="6"/>
  <c r="P219" i="6"/>
  <c r="O219" i="6"/>
  <c r="H219" i="6"/>
  <c r="S218" i="6"/>
  <c r="P218" i="6"/>
  <c r="O218" i="6"/>
  <c r="H218" i="6"/>
  <c r="S217" i="6"/>
  <c r="P217" i="6"/>
  <c r="O217" i="6"/>
  <c r="H217" i="6"/>
  <c r="S216" i="6"/>
  <c r="P216" i="6"/>
  <c r="O216" i="6"/>
  <c r="H216" i="6"/>
  <c r="S215" i="6"/>
  <c r="P215" i="6"/>
  <c r="O215" i="6"/>
  <c r="H215" i="6"/>
  <c r="S214" i="6"/>
  <c r="P214" i="6"/>
  <c r="O214" i="6"/>
  <c r="H214" i="6"/>
  <c r="S213" i="6"/>
  <c r="P213" i="6"/>
  <c r="O213" i="6"/>
  <c r="H213" i="6"/>
  <c r="S212" i="6"/>
  <c r="P212" i="6"/>
  <c r="O212" i="6"/>
  <c r="H212" i="6"/>
  <c r="S211" i="6"/>
  <c r="P211" i="6"/>
  <c r="O211" i="6"/>
  <c r="H211" i="6"/>
  <c r="S210" i="6"/>
  <c r="P210" i="6"/>
  <c r="O210" i="6"/>
  <c r="H210" i="6"/>
  <c r="S209" i="6"/>
  <c r="P209" i="6"/>
  <c r="O209" i="6"/>
  <c r="H209" i="6"/>
  <c r="S208" i="6"/>
  <c r="P208" i="6"/>
  <c r="O208" i="6"/>
  <c r="H208" i="6"/>
  <c r="S207" i="6"/>
  <c r="P207" i="6"/>
  <c r="O207" i="6"/>
  <c r="H207" i="6"/>
  <c r="S206" i="6"/>
  <c r="P206" i="6"/>
  <c r="O206" i="6"/>
  <c r="H206" i="6"/>
  <c r="S205" i="6"/>
  <c r="P205" i="6"/>
  <c r="O205" i="6"/>
  <c r="H205" i="6"/>
  <c r="S204" i="6"/>
  <c r="P204" i="6"/>
  <c r="O204" i="6"/>
  <c r="H204" i="6"/>
  <c r="S203" i="6"/>
  <c r="P203" i="6"/>
  <c r="O203" i="6"/>
  <c r="H203" i="6"/>
  <c r="S202" i="6"/>
  <c r="P202" i="6"/>
  <c r="O202" i="6"/>
  <c r="H202" i="6"/>
  <c r="S201" i="6"/>
  <c r="P201" i="6"/>
  <c r="O201" i="6"/>
  <c r="H201" i="6"/>
  <c r="S200" i="6"/>
  <c r="P200" i="6"/>
  <c r="O200" i="6"/>
  <c r="H200" i="6"/>
  <c r="S199" i="6"/>
  <c r="P199" i="6"/>
  <c r="O199" i="6"/>
  <c r="H199" i="6"/>
  <c r="S198" i="6"/>
  <c r="P198" i="6"/>
  <c r="O198" i="6"/>
  <c r="H198" i="6"/>
  <c r="S197" i="6"/>
  <c r="P197" i="6"/>
  <c r="O197" i="6"/>
  <c r="H197" i="6"/>
  <c r="S196" i="6"/>
  <c r="P196" i="6"/>
  <c r="O196" i="6"/>
  <c r="H196" i="6"/>
  <c r="S195" i="6"/>
  <c r="P195" i="6"/>
  <c r="O195" i="6"/>
  <c r="H195" i="6"/>
  <c r="S194" i="6"/>
  <c r="P194" i="6"/>
  <c r="O194" i="6"/>
  <c r="H194" i="6"/>
  <c r="S193" i="6"/>
  <c r="P193" i="6"/>
  <c r="O193" i="6"/>
  <c r="H193" i="6"/>
  <c r="S192" i="6"/>
  <c r="P192" i="6"/>
  <c r="O192" i="6"/>
  <c r="H192" i="6"/>
  <c r="S191" i="6"/>
  <c r="P191" i="6"/>
  <c r="O191" i="6"/>
  <c r="H191" i="6"/>
  <c r="S190" i="6"/>
  <c r="P190" i="6"/>
  <c r="O190" i="6"/>
  <c r="H190" i="6"/>
  <c r="S189" i="6"/>
  <c r="P189" i="6"/>
  <c r="O189" i="6"/>
  <c r="H189" i="6"/>
  <c r="S188" i="6"/>
  <c r="P188" i="6"/>
  <c r="O188" i="6"/>
  <c r="H188" i="6"/>
  <c r="S187" i="6"/>
  <c r="P187" i="6"/>
  <c r="O187" i="6"/>
  <c r="H187" i="6"/>
  <c r="S186" i="6"/>
  <c r="P186" i="6"/>
  <c r="O186" i="6"/>
  <c r="H186" i="6"/>
  <c r="S185" i="6"/>
  <c r="P185" i="6"/>
  <c r="O185" i="6"/>
  <c r="H185" i="6"/>
  <c r="S184" i="6"/>
  <c r="P184" i="6"/>
  <c r="O184" i="6"/>
  <c r="H184" i="6"/>
  <c r="S183" i="6"/>
  <c r="P183" i="6"/>
  <c r="O183" i="6"/>
  <c r="H183" i="6"/>
  <c r="S182" i="6"/>
  <c r="P182" i="6"/>
  <c r="O182" i="6"/>
  <c r="H182" i="6"/>
  <c r="S181" i="6"/>
  <c r="P181" i="6"/>
  <c r="O181" i="6"/>
  <c r="H181" i="6"/>
  <c r="S180" i="6"/>
  <c r="P180" i="6"/>
  <c r="O180" i="6"/>
  <c r="H180" i="6"/>
  <c r="S179" i="6"/>
  <c r="P179" i="6"/>
  <c r="O179" i="6"/>
  <c r="H179" i="6"/>
  <c r="S178" i="6"/>
  <c r="P178" i="6"/>
  <c r="O178" i="6"/>
  <c r="H178" i="6"/>
  <c r="S177" i="6"/>
  <c r="P177" i="6"/>
  <c r="O177" i="6"/>
  <c r="H177" i="6"/>
  <c r="S176" i="6"/>
  <c r="P176" i="6"/>
  <c r="O176" i="6"/>
  <c r="H176" i="6"/>
  <c r="S175" i="6"/>
  <c r="P175" i="6"/>
  <c r="O175" i="6"/>
  <c r="H175" i="6"/>
  <c r="S174" i="6"/>
  <c r="P174" i="6"/>
  <c r="O174" i="6"/>
  <c r="H174" i="6"/>
  <c r="S173" i="6"/>
  <c r="P173" i="6"/>
  <c r="O173" i="6"/>
  <c r="H173" i="6"/>
  <c r="S172" i="6"/>
  <c r="P172" i="6"/>
  <c r="O172" i="6"/>
  <c r="H172" i="6"/>
  <c r="S171" i="6"/>
  <c r="P171" i="6"/>
  <c r="O171" i="6"/>
  <c r="H171" i="6"/>
  <c r="S170" i="6"/>
  <c r="P170" i="6"/>
  <c r="O170" i="6"/>
  <c r="H170" i="6"/>
  <c r="S169" i="6"/>
  <c r="P169" i="6"/>
  <c r="O169" i="6"/>
  <c r="H169" i="6"/>
  <c r="S168" i="6"/>
  <c r="P168" i="6"/>
  <c r="O168" i="6"/>
  <c r="H168" i="6"/>
  <c r="S167" i="6"/>
  <c r="P167" i="6"/>
  <c r="O167" i="6"/>
  <c r="H167" i="6"/>
  <c r="S166" i="6"/>
  <c r="P166" i="6"/>
  <c r="O166" i="6"/>
  <c r="H166" i="6"/>
  <c r="S165" i="6"/>
  <c r="P165" i="6"/>
  <c r="O165" i="6"/>
  <c r="H165" i="6"/>
  <c r="S164" i="6"/>
  <c r="P164" i="6"/>
  <c r="O164" i="6"/>
  <c r="H164" i="6"/>
  <c r="S163" i="6"/>
  <c r="P163" i="6"/>
  <c r="O163" i="6"/>
  <c r="H163" i="6"/>
  <c r="S162" i="6"/>
  <c r="P162" i="6"/>
  <c r="O162" i="6"/>
  <c r="H162" i="6"/>
  <c r="S161" i="6"/>
  <c r="P161" i="6"/>
  <c r="O161" i="6"/>
  <c r="H161" i="6"/>
  <c r="S160" i="6"/>
  <c r="P160" i="6"/>
  <c r="O160" i="6"/>
  <c r="H160" i="6"/>
  <c r="S159" i="6"/>
  <c r="P159" i="6"/>
  <c r="O159" i="6"/>
  <c r="H159" i="6"/>
  <c r="S158" i="6"/>
  <c r="P158" i="6"/>
  <c r="O158" i="6"/>
  <c r="H158" i="6"/>
  <c r="S157" i="6"/>
  <c r="P157" i="6"/>
  <c r="O157" i="6"/>
  <c r="H157" i="6"/>
  <c r="S156" i="6"/>
  <c r="P156" i="6"/>
  <c r="O156" i="6"/>
  <c r="H156" i="6"/>
  <c r="S155" i="6"/>
  <c r="P155" i="6"/>
  <c r="O155" i="6"/>
  <c r="H155" i="6"/>
  <c r="S154" i="6"/>
  <c r="P154" i="6"/>
  <c r="O154" i="6"/>
  <c r="H154" i="6"/>
  <c r="S153" i="6"/>
  <c r="P153" i="6"/>
  <c r="O153" i="6"/>
  <c r="H153" i="6"/>
  <c r="S152" i="6"/>
  <c r="P152" i="6"/>
  <c r="O152" i="6"/>
  <c r="H152" i="6"/>
  <c r="S151" i="6"/>
  <c r="P151" i="6"/>
  <c r="O151" i="6"/>
  <c r="H151" i="6"/>
  <c r="S150" i="6"/>
  <c r="P150" i="6"/>
  <c r="O150" i="6"/>
  <c r="H150" i="6"/>
  <c r="S149" i="6"/>
  <c r="P149" i="6"/>
  <c r="O149" i="6"/>
  <c r="H149" i="6"/>
  <c r="S148" i="6"/>
  <c r="P148" i="6"/>
  <c r="O148" i="6"/>
  <c r="H148" i="6"/>
  <c r="S147" i="6"/>
  <c r="P147" i="6"/>
  <c r="O147" i="6"/>
  <c r="H147" i="6"/>
  <c r="S146" i="6"/>
  <c r="P146" i="6"/>
  <c r="O146" i="6"/>
  <c r="H146" i="6"/>
  <c r="S145" i="6"/>
  <c r="P145" i="6"/>
  <c r="O145" i="6"/>
  <c r="H145" i="6"/>
  <c r="S144" i="6"/>
  <c r="P144" i="6"/>
  <c r="O144" i="6"/>
  <c r="H144" i="6"/>
  <c r="S143" i="6"/>
  <c r="P143" i="6"/>
  <c r="O143" i="6"/>
  <c r="H143" i="6"/>
  <c r="S142" i="6"/>
  <c r="P142" i="6"/>
  <c r="O142" i="6"/>
  <c r="H142" i="6"/>
  <c r="S141" i="6"/>
  <c r="P141" i="6"/>
  <c r="O141" i="6"/>
  <c r="H141" i="6"/>
  <c r="S140" i="6"/>
  <c r="P140" i="6"/>
  <c r="O140" i="6"/>
  <c r="H140" i="6"/>
  <c r="S139" i="6"/>
  <c r="P139" i="6"/>
  <c r="O139" i="6"/>
  <c r="H139" i="6"/>
  <c r="S138" i="6"/>
  <c r="P138" i="6"/>
  <c r="O138" i="6"/>
  <c r="H138" i="6"/>
  <c r="S137" i="6"/>
  <c r="P137" i="6"/>
  <c r="O137" i="6"/>
  <c r="H137" i="6"/>
  <c r="S136" i="6"/>
  <c r="P136" i="6"/>
  <c r="O136" i="6"/>
  <c r="H136" i="6"/>
  <c r="S135" i="6"/>
  <c r="P135" i="6"/>
  <c r="O135" i="6"/>
  <c r="H135" i="6"/>
  <c r="S134" i="6"/>
  <c r="P134" i="6"/>
  <c r="O134" i="6"/>
  <c r="H134" i="6"/>
  <c r="S133" i="6"/>
  <c r="P133" i="6"/>
  <c r="O133" i="6"/>
  <c r="H133" i="6"/>
  <c r="S132" i="6"/>
  <c r="P132" i="6"/>
  <c r="O132" i="6"/>
  <c r="H132" i="6"/>
  <c r="S131" i="6"/>
  <c r="P131" i="6"/>
  <c r="O131" i="6"/>
  <c r="H131" i="6"/>
  <c r="S130" i="6"/>
  <c r="P130" i="6"/>
  <c r="O130" i="6"/>
  <c r="H130" i="6"/>
  <c r="S129" i="6"/>
  <c r="P129" i="6"/>
  <c r="O129" i="6"/>
  <c r="H129" i="6"/>
  <c r="S128" i="6"/>
  <c r="P128" i="6"/>
  <c r="O128" i="6"/>
  <c r="H128" i="6"/>
  <c r="S127" i="6"/>
  <c r="P127" i="6"/>
  <c r="O127" i="6"/>
  <c r="H127" i="6"/>
  <c r="S126" i="6"/>
  <c r="P126" i="6"/>
  <c r="O126" i="6"/>
  <c r="H126" i="6"/>
  <c r="S125" i="6"/>
  <c r="P125" i="6"/>
  <c r="O125" i="6"/>
  <c r="H125" i="6"/>
  <c r="S124" i="6"/>
  <c r="P124" i="6"/>
  <c r="O124" i="6"/>
  <c r="H124" i="6"/>
  <c r="S123" i="6"/>
  <c r="P123" i="6"/>
  <c r="O123" i="6"/>
  <c r="H123" i="6"/>
  <c r="S122" i="6"/>
  <c r="P122" i="6"/>
  <c r="O122" i="6"/>
  <c r="H122" i="6"/>
  <c r="S121" i="6"/>
  <c r="P121" i="6"/>
  <c r="O121" i="6"/>
  <c r="H121" i="6"/>
  <c r="S120" i="6"/>
  <c r="P120" i="6"/>
  <c r="O120" i="6"/>
  <c r="H120" i="6"/>
  <c r="S119" i="6"/>
  <c r="P119" i="6"/>
  <c r="O119" i="6"/>
  <c r="H119" i="6"/>
  <c r="S118" i="6"/>
  <c r="P118" i="6"/>
  <c r="O118" i="6"/>
  <c r="H118" i="6"/>
  <c r="S117" i="6"/>
  <c r="P117" i="6"/>
  <c r="O117" i="6"/>
  <c r="H117" i="6"/>
  <c r="S116" i="6"/>
  <c r="P116" i="6"/>
  <c r="O116" i="6"/>
  <c r="H116" i="6"/>
  <c r="S115" i="6"/>
  <c r="P115" i="6"/>
  <c r="O115" i="6"/>
  <c r="H115" i="6"/>
  <c r="S114" i="6"/>
  <c r="P114" i="6"/>
  <c r="O114" i="6"/>
  <c r="H114" i="6"/>
  <c r="S113" i="6"/>
  <c r="P113" i="6"/>
  <c r="O113" i="6"/>
  <c r="H113" i="6"/>
  <c r="S112" i="6"/>
  <c r="P112" i="6"/>
  <c r="O112" i="6"/>
  <c r="H112" i="6"/>
  <c r="S111" i="6"/>
  <c r="P111" i="6"/>
  <c r="O111" i="6"/>
  <c r="H111" i="6"/>
  <c r="S110" i="6"/>
  <c r="P110" i="6"/>
  <c r="O110" i="6"/>
  <c r="H110" i="6"/>
  <c r="S109" i="6"/>
  <c r="P109" i="6"/>
  <c r="O109" i="6"/>
  <c r="H109" i="6"/>
  <c r="S108" i="6"/>
  <c r="P108" i="6"/>
  <c r="O108" i="6"/>
  <c r="H108" i="6"/>
  <c r="S107" i="6"/>
  <c r="P107" i="6"/>
  <c r="O107" i="6"/>
  <c r="H107" i="6"/>
  <c r="S106" i="6"/>
  <c r="P106" i="6"/>
  <c r="O106" i="6"/>
  <c r="H106" i="6"/>
  <c r="S105" i="6"/>
  <c r="P105" i="6"/>
  <c r="O105" i="6"/>
  <c r="H105" i="6"/>
  <c r="S104" i="6"/>
  <c r="P104" i="6"/>
  <c r="O104" i="6"/>
  <c r="H104" i="6"/>
  <c r="S103" i="6"/>
  <c r="P103" i="6"/>
  <c r="O103" i="6"/>
  <c r="H103" i="6"/>
  <c r="S102" i="6"/>
  <c r="P102" i="6"/>
  <c r="O102" i="6"/>
  <c r="H102" i="6"/>
  <c r="S101" i="6"/>
  <c r="P101" i="6"/>
  <c r="H101" i="6"/>
  <c r="S100" i="6"/>
  <c r="P100" i="6"/>
  <c r="O100" i="6"/>
  <c r="H100" i="6"/>
  <c r="S99" i="6"/>
  <c r="P99" i="6"/>
  <c r="O99" i="6"/>
  <c r="H99" i="6"/>
  <c r="S98" i="6"/>
  <c r="P98" i="6"/>
  <c r="O98" i="6"/>
  <c r="H98" i="6"/>
  <c r="S97" i="6"/>
  <c r="P97" i="6"/>
  <c r="O97" i="6"/>
  <c r="H97" i="6"/>
  <c r="S96" i="6"/>
  <c r="P96" i="6"/>
  <c r="O96" i="6"/>
  <c r="H96" i="6"/>
  <c r="S95" i="6"/>
  <c r="P95" i="6"/>
  <c r="O95" i="6"/>
  <c r="H95" i="6"/>
  <c r="S94" i="6"/>
  <c r="P94" i="6"/>
  <c r="O94" i="6"/>
  <c r="H94" i="6"/>
  <c r="S93" i="6"/>
  <c r="P93" i="6"/>
  <c r="O93" i="6"/>
  <c r="H93" i="6"/>
  <c r="S92" i="6"/>
  <c r="P92" i="6"/>
  <c r="O92" i="6"/>
  <c r="H92" i="6"/>
  <c r="S91" i="6"/>
  <c r="P91" i="6"/>
  <c r="O91" i="6"/>
  <c r="H91" i="6"/>
  <c r="S90" i="6"/>
  <c r="P90" i="6"/>
  <c r="O90" i="6"/>
  <c r="S89" i="6"/>
  <c r="P89" i="6"/>
  <c r="O89" i="6"/>
  <c r="S88" i="6"/>
  <c r="P88" i="6"/>
  <c r="O88" i="6"/>
  <c r="H88" i="6"/>
  <c r="S87" i="6"/>
  <c r="P87" i="6"/>
  <c r="O87" i="6"/>
  <c r="H87" i="6"/>
  <c r="S86" i="6"/>
  <c r="P86" i="6"/>
  <c r="O86" i="6"/>
  <c r="H86" i="6"/>
  <c r="S85" i="6"/>
  <c r="P85" i="6"/>
  <c r="O85" i="6"/>
  <c r="H85" i="6"/>
  <c r="S84" i="6"/>
  <c r="P84" i="6"/>
  <c r="O84" i="6"/>
  <c r="H84" i="6"/>
  <c r="S83" i="6"/>
  <c r="P83" i="6"/>
  <c r="O83" i="6"/>
  <c r="H83" i="6"/>
  <c r="S82" i="6"/>
  <c r="P82" i="6"/>
  <c r="O82" i="6"/>
  <c r="H82" i="6"/>
  <c r="S81" i="6"/>
  <c r="P81" i="6"/>
  <c r="R81" i="6" s="1"/>
  <c r="O81" i="6"/>
  <c r="Q81" i="6" s="1"/>
  <c r="S80" i="6"/>
  <c r="P80" i="6"/>
  <c r="O80" i="6"/>
  <c r="H80" i="6"/>
  <c r="S79" i="6"/>
  <c r="P79" i="6"/>
  <c r="O79" i="6"/>
  <c r="H79" i="6"/>
  <c r="S78" i="6"/>
  <c r="P78" i="6"/>
  <c r="O78" i="6"/>
  <c r="H78" i="6"/>
  <c r="S77" i="6"/>
  <c r="P77" i="6"/>
  <c r="O77" i="6"/>
  <c r="H77" i="6"/>
  <c r="S76" i="6"/>
  <c r="P76" i="6"/>
  <c r="O76" i="6"/>
  <c r="H76" i="6"/>
  <c r="S75" i="6"/>
  <c r="P75" i="6"/>
  <c r="O75" i="6"/>
  <c r="H75" i="6"/>
  <c r="S74" i="6"/>
  <c r="P74" i="6"/>
  <c r="R74" i="6" s="1"/>
  <c r="O74" i="6"/>
  <c r="Q74" i="6" s="1"/>
  <c r="S73" i="6"/>
  <c r="P73" i="6"/>
  <c r="R73" i="6" s="1"/>
  <c r="O73" i="6"/>
  <c r="Q73" i="6" s="1"/>
  <c r="S72" i="6"/>
  <c r="P72" i="6"/>
  <c r="R72" i="6" s="1"/>
  <c r="O72" i="6"/>
  <c r="Q72" i="6" s="1"/>
  <c r="S71" i="6"/>
  <c r="P71" i="6"/>
  <c r="R71" i="6" s="1"/>
  <c r="O71" i="6"/>
  <c r="Q71" i="6" s="1"/>
  <c r="S70" i="6"/>
  <c r="P70" i="6"/>
  <c r="O70" i="6"/>
  <c r="H70" i="6"/>
  <c r="S69" i="6"/>
  <c r="P69" i="6"/>
  <c r="O69" i="6"/>
  <c r="H69" i="6"/>
  <c r="S68" i="6"/>
  <c r="P68" i="6"/>
  <c r="O68" i="6"/>
  <c r="H68" i="6"/>
  <c r="T67" i="6"/>
  <c r="S67" i="6"/>
  <c r="P67" i="6"/>
  <c r="O67" i="6"/>
  <c r="H67" i="6"/>
  <c r="S66" i="6"/>
  <c r="P66" i="6"/>
  <c r="O66" i="6"/>
  <c r="H66" i="6"/>
  <c r="T65" i="6"/>
  <c r="S65" i="6"/>
  <c r="P65" i="6"/>
  <c r="O65" i="6"/>
  <c r="H65" i="6"/>
  <c r="S64" i="6"/>
  <c r="P64" i="6"/>
  <c r="O64" i="6"/>
  <c r="H64" i="6"/>
  <c r="T63" i="6"/>
  <c r="S63" i="6"/>
  <c r="P63" i="6"/>
  <c r="O63" i="6"/>
  <c r="H63" i="6"/>
  <c r="S62" i="6"/>
  <c r="P62" i="6"/>
  <c r="R62" i="6" s="1"/>
  <c r="O62" i="6"/>
  <c r="Q62" i="6" s="1"/>
  <c r="S61" i="6"/>
  <c r="P61" i="6"/>
  <c r="R61" i="6" s="1"/>
  <c r="O61" i="6"/>
  <c r="Q61" i="6" s="1"/>
  <c r="S60" i="6"/>
  <c r="P60" i="6"/>
  <c r="R60" i="6" s="1"/>
  <c r="O60" i="6"/>
  <c r="Q60" i="6" s="1"/>
  <c r="S59" i="6"/>
  <c r="P59" i="6"/>
  <c r="R59" i="6" s="1"/>
  <c r="O59" i="6"/>
  <c r="Q59" i="6" s="1"/>
  <c r="S58" i="6"/>
  <c r="P58" i="6"/>
  <c r="R58" i="6" s="1"/>
  <c r="O58" i="6"/>
  <c r="Q58" i="6" s="1"/>
  <c r="S57" i="6"/>
  <c r="P57" i="6"/>
  <c r="R57" i="6" s="1"/>
  <c r="O57" i="6"/>
  <c r="Q57" i="6" s="1"/>
  <c r="S56" i="6"/>
  <c r="P56" i="6"/>
  <c r="R56" i="6" s="1"/>
  <c r="O56" i="6"/>
  <c r="Q56" i="6" s="1"/>
  <c r="S55" i="6"/>
  <c r="P55" i="6"/>
  <c r="R55" i="6" s="1"/>
  <c r="O55" i="6"/>
  <c r="Q55" i="6" s="1"/>
  <c r="S54" i="6"/>
  <c r="P54" i="6"/>
  <c r="R54" i="6" s="1"/>
  <c r="O54" i="6"/>
  <c r="Q54" i="6" s="1"/>
  <c r="S53" i="6"/>
  <c r="P53" i="6"/>
  <c r="R53" i="6" s="1"/>
  <c r="O53" i="6"/>
  <c r="Q53" i="6" s="1"/>
  <c r="S52" i="6"/>
  <c r="P52" i="6"/>
  <c r="R52" i="6" s="1"/>
  <c r="O52" i="6"/>
  <c r="Q52" i="6" s="1"/>
  <c r="S51" i="6"/>
  <c r="P51" i="6"/>
  <c r="R51" i="6" s="1"/>
  <c r="O51" i="6"/>
  <c r="Q51" i="6" s="1"/>
  <c r="S50" i="6"/>
  <c r="P50" i="6"/>
  <c r="R50" i="6" s="1"/>
  <c r="O50" i="6"/>
  <c r="Q50" i="6" s="1"/>
  <c r="S49" i="6"/>
  <c r="P49" i="6"/>
  <c r="R49" i="6" s="1"/>
  <c r="O49" i="6"/>
  <c r="Q49" i="6" s="1"/>
  <c r="S48" i="6"/>
  <c r="P48" i="6"/>
  <c r="R48" i="6" s="1"/>
  <c r="O48" i="6"/>
  <c r="Q48" i="6" s="1"/>
  <c r="S47" i="6"/>
  <c r="P47" i="6"/>
  <c r="R47" i="6" s="1"/>
  <c r="O47" i="6"/>
  <c r="Q47" i="6" s="1"/>
  <c r="S46" i="6"/>
  <c r="P46" i="6"/>
  <c r="O46" i="6"/>
  <c r="H46" i="6"/>
  <c r="S45" i="6"/>
  <c r="P45" i="6"/>
  <c r="O45" i="6"/>
  <c r="H45" i="6"/>
  <c r="S44" i="6"/>
  <c r="P44" i="6"/>
  <c r="O44" i="6"/>
  <c r="H44" i="6"/>
  <c r="S43" i="6"/>
  <c r="P43" i="6"/>
  <c r="O43" i="6"/>
  <c r="H43" i="6"/>
  <c r="S42" i="6"/>
  <c r="P42" i="6"/>
  <c r="O42" i="6"/>
  <c r="H42" i="6"/>
  <c r="S41" i="6"/>
  <c r="P41" i="6"/>
  <c r="O41" i="6"/>
  <c r="H41" i="6"/>
  <c r="S40" i="6"/>
  <c r="P40" i="6"/>
  <c r="O40" i="6"/>
  <c r="H40" i="6"/>
  <c r="S39" i="6"/>
  <c r="P39" i="6"/>
  <c r="O39" i="6"/>
  <c r="H39" i="6"/>
  <c r="S38" i="6"/>
  <c r="P38" i="6"/>
  <c r="O38" i="6"/>
  <c r="H38" i="6"/>
  <c r="S37" i="6"/>
  <c r="P37" i="6"/>
  <c r="O37" i="6"/>
  <c r="H37" i="6"/>
  <c r="S36" i="6"/>
  <c r="P36" i="6"/>
  <c r="R36" i="6" s="1"/>
  <c r="O36" i="6"/>
  <c r="Q36" i="6" s="1"/>
  <c r="S35" i="6"/>
  <c r="P35" i="6"/>
  <c r="R35" i="6" s="1"/>
  <c r="O35" i="6"/>
  <c r="Q35" i="6" s="1"/>
  <c r="S34" i="6"/>
  <c r="P34" i="6"/>
  <c r="O34" i="6"/>
  <c r="H34" i="6"/>
  <c r="S33" i="6"/>
  <c r="P33" i="6"/>
  <c r="O33" i="6"/>
  <c r="H33" i="6"/>
  <c r="S32" i="6"/>
  <c r="P32" i="6"/>
  <c r="O32" i="6"/>
  <c r="H32" i="6"/>
  <c r="S31" i="6"/>
  <c r="P31" i="6"/>
  <c r="O31" i="6"/>
  <c r="H31" i="6"/>
  <c r="S30" i="6"/>
  <c r="P30" i="6"/>
  <c r="O30" i="6"/>
  <c r="H30" i="6"/>
  <c r="S29" i="6"/>
  <c r="P29" i="6"/>
  <c r="O29" i="6"/>
  <c r="H29" i="6"/>
  <c r="S28" i="6"/>
  <c r="P28" i="6"/>
  <c r="O28" i="6"/>
  <c r="H28" i="6"/>
  <c r="S27" i="6"/>
  <c r="P27" i="6"/>
  <c r="O27" i="6"/>
  <c r="H27" i="6"/>
  <c r="S26" i="6"/>
  <c r="P26" i="6"/>
  <c r="O26" i="6"/>
  <c r="H26" i="6"/>
  <c r="S25" i="6"/>
  <c r="P25" i="6"/>
  <c r="O25" i="6"/>
  <c r="H25" i="6"/>
  <c r="S24" i="6"/>
  <c r="P24" i="6"/>
  <c r="O24" i="6"/>
  <c r="H24" i="6"/>
  <c r="S23" i="6"/>
  <c r="P23" i="6"/>
  <c r="O23" i="6"/>
  <c r="S22" i="6"/>
  <c r="P22" i="6"/>
  <c r="O22" i="6"/>
  <c r="H22" i="6"/>
  <c r="S21" i="6"/>
  <c r="P21" i="6"/>
  <c r="O21" i="6"/>
  <c r="H21" i="6"/>
  <c r="S20" i="6"/>
  <c r="P20" i="6"/>
  <c r="R20" i="6" s="1"/>
  <c r="O20" i="6"/>
  <c r="Q20" i="6" s="1"/>
  <c r="S19" i="6"/>
  <c r="P19" i="6"/>
  <c r="O19" i="6"/>
  <c r="H19" i="6"/>
  <c r="S18" i="6"/>
  <c r="P18" i="6"/>
  <c r="R18" i="6" s="1"/>
  <c r="O18" i="6"/>
  <c r="Q18" i="6" s="1"/>
  <c r="S17" i="6"/>
  <c r="P17" i="6"/>
  <c r="O17" i="6"/>
  <c r="H17" i="6"/>
  <c r="S16" i="6"/>
  <c r="P16" i="6"/>
  <c r="R16" i="6" s="1"/>
  <c r="O16" i="6"/>
  <c r="Q16" i="6" s="1"/>
  <c r="S15" i="6"/>
  <c r="P15" i="6"/>
  <c r="O15" i="6"/>
  <c r="H15" i="6"/>
  <c r="S14" i="6"/>
  <c r="P14" i="6"/>
  <c r="R14" i="6" s="1"/>
  <c r="O14" i="6"/>
  <c r="Q14" i="6" s="1"/>
  <c r="S13" i="6"/>
  <c r="P13" i="6"/>
  <c r="O13" i="6"/>
  <c r="H13" i="6"/>
  <c r="S12" i="6"/>
  <c r="P12" i="6"/>
  <c r="R12" i="6" s="1"/>
  <c r="O12" i="6"/>
  <c r="Q12" i="6" s="1"/>
  <c r="S11" i="6"/>
  <c r="P11" i="6"/>
  <c r="O11" i="6"/>
  <c r="H11" i="6"/>
  <c r="S10" i="6"/>
  <c r="P10" i="6"/>
  <c r="R10" i="6" s="1"/>
  <c r="O10" i="6"/>
  <c r="Q10" i="6" s="1"/>
  <c r="S9" i="6"/>
  <c r="P9" i="6"/>
  <c r="O9" i="6"/>
  <c r="H9" i="6"/>
  <c r="S8" i="6"/>
  <c r="P8" i="6"/>
  <c r="O8" i="6"/>
  <c r="H8" i="6"/>
  <c r="S7" i="6"/>
  <c r="P7" i="6"/>
  <c r="O7" i="6"/>
  <c r="H7" i="6"/>
  <c r="S6" i="6"/>
  <c r="P6" i="6"/>
  <c r="O6" i="6"/>
  <c r="H6" i="6"/>
  <c r="S5" i="6"/>
  <c r="P5" i="6"/>
  <c r="O5" i="6"/>
  <c r="H5" i="6"/>
  <c r="S4" i="6"/>
  <c r="P4" i="6"/>
  <c r="O4" i="6"/>
  <c r="H4" i="6"/>
  <c r="R728" i="6" l="1"/>
  <c r="R720" i="6"/>
  <c r="Q728" i="6"/>
  <c r="R717" i="6"/>
  <c r="R77" i="6"/>
  <c r="Q661" i="6"/>
  <c r="Q653" i="6"/>
  <c r="R657" i="6"/>
  <c r="R649" i="6"/>
  <c r="Q657" i="6"/>
  <c r="Q649" i="6"/>
  <c r="R730" i="6"/>
  <c r="R722" i="6"/>
  <c r="Q703" i="6"/>
  <c r="Q704" i="6"/>
  <c r="R704" i="6"/>
  <c r="R658" i="6"/>
  <c r="R650" i="6"/>
  <c r="Q658" i="6"/>
  <c r="Q702" i="6"/>
  <c r="Q659" i="6"/>
  <c r="Q651" i="6"/>
  <c r="R652" i="6"/>
  <c r="R660" i="6"/>
  <c r="R726" i="6"/>
  <c r="R647" i="6"/>
  <c r="R655" i="6"/>
  <c r="Q722" i="6"/>
  <c r="Q647" i="6"/>
  <c r="R656" i="6"/>
  <c r="R17" i="6"/>
  <c r="R93" i="6"/>
  <c r="R95" i="6"/>
  <c r="R97" i="6"/>
  <c r="R99" i="6"/>
  <c r="R109" i="6"/>
  <c r="R111" i="6"/>
  <c r="R113" i="6"/>
  <c r="R115" i="6"/>
  <c r="R125" i="6"/>
  <c r="R127" i="6"/>
  <c r="R129" i="6"/>
  <c r="R131" i="6"/>
  <c r="R143" i="6"/>
  <c r="R149" i="6"/>
  <c r="R155" i="6"/>
  <c r="R157" i="6"/>
  <c r="R163" i="6"/>
  <c r="R165" i="6"/>
  <c r="R171" i="6"/>
  <c r="R173" i="6"/>
  <c r="R179" i="6"/>
  <c r="R181" i="6"/>
  <c r="R187" i="6"/>
  <c r="R189" i="6"/>
  <c r="R193" i="6"/>
  <c r="R197" i="6"/>
  <c r="R201" i="6"/>
  <c r="R205" i="6"/>
  <c r="R209" i="6"/>
  <c r="R213" i="6"/>
  <c r="R217" i="6"/>
  <c r="R221" i="6"/>
  <c r="R225" i="6"/>
  <c r="R229" i="6"/>
  <c r="R233" i="6"/>
  <c r="R237" i="6"/>
  <c r="R241" i="6"/>
  <c r="R245" i="6"/>
  <c r="R249" i="6"/>
  <c r="R253" i="6"/>
  <c r="R257" i="6"/>
  <c r="R261" i="6"/>
  <c r="Q726" i="6"/>
  <c r="R721" i="6"/>
  <c r="Q719" i="6"/>
  <c r="Q730" i="6"/>
  <c r="Q720" i="6"/>
  <c r="R729" i="6"/>
  <c r="R718" i="6"/>
  <c r="R588" i="6"/>
  <c r="R592" i="6"/>
  <c r="R596" i="6"/>
  <c r="R600" i="6"/>
  <c r="R604" i="6"/>
  <c r="R608" i="6"/>
  <c r="R612" i="6"/>
  <c r="R616" i="6"/>
  <c r="R620" i="6"/>
  <c r="R624" i="6"/>
  <c r="R628" i="6"/>
  <c r="R632" i="6"/>
  <c r="R640" i="6"/>
  <c r="R644" i="6"/>
  <c r="R703" i="6"/>
  <c r="Q718" i="6"/>
  <c r="Q655" i="6"/>
  <c r="Q660" i="6"/>
  <c r="Q652" i="6"/>
  <c r="R651" i="6"/>
  <c r="R659" i="6"/>
  <c r="Q650" i="6"/>
  <c r="R661" i="6"/>
  <c r="R653" i="6"/>
  <c r="R662" i="6"/>
  <c r="R13" i="6"/>
  <c r="Q665" i="6"/>
  <c r="R654" i="6"/>
  <c r="Q727" i="6"/>
  <c r="Q5" i="6"/>
  <c r="Q9" i="6"/>
  <c r="R719" i="6"/>
  <c r="R84" i="6"/>
  <c r="R86" i="6"/>
  <c r="R88" i="6"/>
  <c r="R274" i="6"/>
  <c r="R278" i="6"/>
  <c r="R282" i="6"/>
  <c r="R286" i="6"/>
  <c r="R290" i="6"/>
  <c r="R294" i="6"/>
  <c r="R298" i="6"/>
  <c r="R302" i="6"/>
  <c r="R306" i="6"/>
  <c r="R312" i="6"/>
  <c r="R316" i="6"/>
  <c r="R320" i="6"/>
  <c r="R324" i="6"/>
  <c r="R346" i="6"/>
  <c r="R348" i="6"/>
  <c r="R360" i="6"/>
  <c r="R364" i="6"/>
  <c r="R368" i="6"/>
  <c r="R372" i="6"/>
  <c r="R376" i="6"/>
  <c r="R380" i="6"/>
  <c r="R384" i="6"/>
  <c r="R388" i="6"/>
  <c r="R392" i="6"/>
  <c r="R396" i="6"/>
  <c r="R400" i="6"/>
  <c r="R404" i="6"/>
  <c r="R408" i="6"/>
  <c r="R412" i="6"/>
  <c r="R416" i="6"/>
  <c r="R420" i="6"/>
  <c r="R424" i="6"/>
  <c r="R428" i="6"/>
  <c r="R432" i="6"/>
  <c r="R436" i="6"/>
  <c r="R440" i="6"/>
  <c r="R444" i="6"/>
  <c r="R448" i="6"/>
  <c r="R452" i="6"/>
  <c r="R456" i="6"/>
  <c r="R460" i="6"/>
  <c r="R464" i="6"/>
  <c r="R468" i="6"/>
  <c r="R472" i="6"/>
  <c r="R476" i="6"/>
  <c r="R480" i="6"/>
  <c r="R484" i="6"/>
  <c r="R488" i="6"/>
  <c r="R492" i="6"/>
  <c r="R496" i="6"/>
  <c r="R500" i="6"/>
  <c r="R504" i="6"/>
  <c r="R508" i="6"/>
  <c r="R512" i="6"/>
  <c r="R516" i="6"/>
  <c r="R520" i="6"/>
  <c r="R524" i="6"/>
  <c r="R528" i="6"/>
  <c r="R532" i="6"/>
  <c r="R536" i="6"/>
  <c r="R540" i="6"/>
  <c r="R544" i="6"/>
  <c r="R548" i="6"/>
  <c r="R552" i="6"/>
  <c r="R556" i="6"/>
  <c r="R560" i="6"/>
  <c r="R564" i="6"/>
  <c r="R568" i="6"/>
  <c r="R572" i="6"/>
  <c r="R576" i="6"/>
  <c r="R580" i="6"/>
  <c r="R584" i="6"/>
  <c r="R646" i="6"/>
  <c r="R702" i="6"/>
  <c r="R727" i="6"/>
  <c r="R636" i="6"/>
  <c r="Q4" i="6"/>
  <c r="R4" i="6"/>
  <c r="R5" i="6"/>
  <c r="Q6" i="6"/>
  <c r="R6" i="6"/>
  <c r="Q7" i="6"/>
  <c r="R7" i="6"/>
  <c r="Q8" i="6"/>
  <c r="R8" i="6"/>
  <c r="R9" i="6"/>
  <c r="Q11" i="6"/>
  <c r="R11" i="6"/>
  <c r="Q13" i="6"/>
  <c r="Q15" i="6"/>
  <c r="R15" i="6"/>
  <c r="Q17" i="6"/>
  <c r="Q19" i="6"/>
  <c r="R19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5" i="6"/>
  <c r="R75" i="6"/>
  <c r="Q76" i="6"/>
  <c r="R76" i="6"/>
  <c r="Q77" i="6"/>
  <c r="Q78" i="6"/>
  <c r="R78" i="6"/>
  <c r="Q79" i="6"/>
  <c r="R79" i="6"/>
  <c r="Q80" i="6"/>
  <c r="R80" i="6"/>
  <c r="Q82" i="6"/>
  <c r="R82" i="6"/>
  <c r="Q83" i="6"/>
  <c r="Q84" i="6"/>
  <c r="Q85" i="6"/>
  <c r="R85" i="6"/>
  <c r="Q86" i="6"/>
  <c r="Q87" i="6"/>
  <c r="R87" i="6"/>
  <c r="Q88" i="6"/>
  <c r="Q91" i="6"/>
  <c r="R91" i="6"/>
  <c r="Q92" i="6"/>
  <c r="R92" i="6"/>
  <c r="Q93" i="6"/>
  <c r="Q94" i="6"/>
  <c r="R94" i="6"/>
  <c r="Q95" i="6"/>
  <c r="Q96" i="6"/>
  <c r="R96" i="6"/>
  <c r="Q97" i="6"/>
  <c r="Q98" i="6"/>
  <c r="R98" i="6"/>
  <c r="Q99" i="6"/>
  <c r="Q100" i="6"/>
  <c r="R100" i="6"/>
  <c r="Q101" i="6"/>
  <c r="R101" i="6"/>
  <c r="Q102" i="6"/>
  <c r="R102" i="6"/>
  <c r="Q103" i="6"/>
  <c r="R103" i="6"/>
  <c r="Q104" i="6"/>
  <c r="R104" i="6"/>
  <c r="Q105" i="6"/>
  <c r="R105" i="6"/>
  <c r="Q106" i="6"/>
  <c r="R106" i="6"/>
  <c r="Q107" i="6"/>
  <c r="R107" i="6"/>
  <c r="Q108" i="6"/>
  <c r="R108" i="6"/>
  <c r="Q109" i="6"/>
  <c r="Q110" i="6"/>
  <c r="R110" i="6"/>
  <c r="Q111" i="6"/>
  <c r="Q112" i="6"/>
  <c r="R112" i="6"/>
  <c r="Q113" i="6"/>
  <c r="Q114" i="6"/>
  <c r="R114" i="6"/>
  <c r="Q115" i="6"/>
  <c r="Q116" i="6"/>
  <c r="R116" i="6"/>
  <c r="Q117" i="6"/>
  <c r="R117" i="6"/>
  <c r="Q118" i="6"/>
  <c r="R118" i="6"/>
  <c r="Q119" i="6"/>
  <c r="R119" i="6"/>
  <c r="Q120" i="6"/>
  <c r="R120" i="6"/>
  <c r="Q121" i="6"/>
  <c r="R121" i="6"/>
  <c r="Q122" i="6"/>
  <c r="R122" i="6"/>
  <c r="Q123" i="6"/>
  <c r="R123" i="6"/>
  <c r="Q124" i="6"/>
  <c r="R124" i="6"/>
  <c r="Q125" i="6"/>
  <c r="Q126" i="6"/>
  <c r="R126" i="6"/>
  <c r="Q127" i="6"/>
  <c r="Q128" i="6"/>
  <c r="R128" i="6"/>
  <c r="Q129" i="6"/>
  <c r="Q130" i="6"/>
  <c r="R130" i="6"/>
  <c r="Q131" i="6"/>
  <c r="Q132" i="6"/>
  <c r="R132" i="6"/>
  <c r="Q133" i="6"/>
  <c r="R133" i="6"/>
  <c r="Q134" i="6"/>
  <c r="R134" i="6"/>
  <c r="Q135" i="6"/>
  <c r="R135" i="6"/>
  <c r="Q136" i="6"/>
  <c r="R136" i="6"/>
  <c r="Q137" i="6"/>
  <c r="R137" i="6"/>
  <c r="Q138" i="6"/>
  <c r="R138" i="6"/>
  <c r="Q139" i="6"/>
  <c r="R139" i="6"/>
  <c r="Q140" i="6"/>
  <c r="R140" i="6"/>
  <c r="Q141" i="6"/>
  <c r="R141" i="6"/>
  <c r="Q142" i="6"/>
  <c r="R142" i="6"/>
  <c r="Q143" i="6"/>
  <c r="Q144" i="6"/>
  <c r="R144" i="6"/>
  <c r="Q145" i="6"/>
  <c r="R145" i="6"/>
  <c r="Q146" i="6"/>
  <c r="R146" i="6"/>
  <c r="Q147" i="6"/>
  <c r="R147" i="6"/>
  <c r="Q148" i="6"/>
  <c r="R148" i="6"/>
  <c r="Q150" i="6"/>
  <c r="R150" i="6"/>
  <c r="R151" i="6"/>
  <c r="Q152" i="6"/>
  <c r="R152" i="6"/>
  <c r="Q153" i="6"/>
  <c r="R153" i="6"/>
  <c r="Q154" i="6"/>
  <c r="R154" i="6"/>
  <c r="Q155" i="6"/>
  <c r="Q156" i="6"/>
  <c r="R156" i="6"/>
  <c r="Q158" i="6"/>
  <c r="R158" i="6"/>
  <c r="R159" i="6"/>
  <c r="Q160" i="6"/>
  <c r="R160" i="6"/>
  <c r="Q161" i="6"/>
  <c r="R161" i="6"/>
  <c r="Q162" i="6"/>
  <c r="R162" i="6"/>
  <c r="Q163" i="6"/>
  <c r="Q164" i="6"/>
  <c r="R164" i="6"/>
  <c r="Q166" i="6"/>
  <c r="R166" i="6"/>
  <c r="R167" i="6"/>
  <c r="Q168" i="6"/>
  <c r="R168" i="6"/>
  <c r="Q169" i="6"/>
  <c r="R169" i="6"/>
  <c r="Q170" i="6"/>
  <c r="R170" i="6"/>
  <c r="Q171" i="6"/>
  <c r="Q172" i="6"/>
  <c r="R172" i="6"/>
  <c r="Q174" i="6"/>
  <c r="R174" i="6"/>
  <c r="R175" i="6"/>
  <c r="Q176" i="6"/>
  <c r="R176" i="6"/>
  <c r="Q177" i="6"/>
  <c r="R177" i="6"/>
  <c r="Q178" i="6"/>
  <c r="R178" i="6"/>
  <c r="Q179" i="6"/>
  <c r="Q180" i="6"/>
  <c r="R180" i="6"/>
  <c r="Q182" i="6"/>
  <c r="R182" i="6"/>
  <c r="R183" i="6"/>
  <c r="Q184" i="6"/>
  <c r="R184" i="6"/>
  <c r="Q185" i="6"/>
  <c r="R185" i="6"/>
  <c r="Q186" i="6"/>
  <c r="R186" i="6"/>
  <c r="Q187" i="6"/>
  <c r="Q188" i="6"/>
  <c r="R188" i="6"/>
  <c r="Q190" i="6"/>
  <c r="R190" i="6"/>
  <c r="Q191" i="6"/>
  <c r="R191" i="6"/>
  <c r="Q192" i="6"/>
  <c r="R192" i="6"/>
  <c r="Q194" i="6"/>
  <c r="R194" i="6"/>
  <c r="Q195" i="6"/>
  <c r="R195" i="6"/>
  <c r="Q196" i="6"/>
  <c r="R196" i="6"/>
  <c r="Q197" i="6"/>
  <c r="Q198" i="6"/>
  <c r="R198" i="6"/>
  <c r="Q199" i="6"/>
  <c r="R199" i="6"/>
  <c r="Q200" i="6"/>
  <c r="R200" i="6"/>
  <c r="Q201" i="6"/>
  <c r="Q202" i="6"/>
  <c r="R202" i="6"/>
  <c r="Q203" i="6"/>
  <c r="R203" i="6"/>
  <c r="Q204" i="6"/>
  <c r="R204" i="6"/>
  <c r="Q205" i="6"/>
  <c r="Q206" i="6"/>
  <c r="R206" i="6"/>
  <c r="Q207" i="6"/>
  <c r="R207" i="6"/>
  <c r="Q208" i="6"/>
  <c r="R208" i="6"/>
  <c r="Q209" i="6"/>
  <c r="Q210" i="6"/>
  <c r="R210" i="6"/>
  <c r="Q211" i="6"/>
  <c r="R211" i="6"/>
  <c r="Q212" i="6"/>
  <c r="R212" i="6"/>
  <c r="Q214" i="6"/>
  <c r="R214" i="6"/>
  <c r="Q215" i="6"/>
  <c r="R215" i="6"/>
  <c r="Q216" i="6"/>
  <c r="R216" i="6"/>
  <c r="Q218" i="6"/>
  <c r="R218" i="6"/>
  <c r="Q219" i="6"/>
  <c r="R219" i="6"/>
  <c r="Q220" i="6"/>
  <c r="R220" i="6"/>
  <c r="Q222" i="6"/>
  <c r="R222" i="6"/>
  <c r="Q223" i="6"/>
  <c r="R223" i="6"/>
  <c r="Q224" i="6"/>
  <c r="R224" i="6"/>
  <c r="Q225" i="6"/>
  <c r="Q226" i="6"/>
  <c r="R226" i="6"/>
  <c r="Q227" i="6"/>
  <c r="R227" i="6"/>
  <c r="Q228" i="6"/>
  <c r="R228" i="6"/>
  <c r="Q229" i="6"/>
  <c r="Q230" i="6"/>
  <c r="R230" i="6"/>
  <c r="Q231" i="6"/>
  <c r="R231" i="6"/>
  <c r="Q232" i="6"/>
  <c r="R232" i="6"/>
  <c r="Q233" i="6"/>
  <c r="Q234" i="6"/>
  <c r="R234" i="6"/>
  <c r="Q235" i="6"/>
  <c r="R235" i="6"/>
  <c r="Q236" i="6"/>
  <c r="R236" i="6"/>
  <c r="Q237" i="6"/>
  <c r="Q238" i="6"/>
  <c r="R238" i="6"/>
  <c r="Q239" i="6"/>
  <c r="R239" i="6"/>
  <c r="Q240" i="6"/>
  <c r="R240" i="6"/>
  <c r="Q241" i="6"/>
  <c r="Q242" i="6"/>
  <c r="R242" i="6"/>
  <c r="Q243" i="6"/>
  <c r="R243" i="6"/>
  <c r="Q244" i="6"/>
  <c r="R244" i="6"/>
  <c r="Q246" i="6"/>
  <c r="R246" i="6"/>
  <c r="Q247" i="6"/>
  <c r="R247" i="6"/>
  <c r="Q248" i="6"/>
  <c r="R248" i="6"/>
  <c r="Q250" i="6"/>
  <c r="R250" i="6"/>
  <c r="Q251" i="6"/>
  <c r="R251" i="6"/>
  <c r="Q252" i="6"/>
  <c r="R252" i="6"/>
  <c r="Q254" i="6"/>
  <c r="R254" i="6"/>
  <c r="Q255" i="6"/>
  <c r="R255" i="6"/>
  <c r="Q256" i="6"/>
  <c r="R256" i="6"/>
  <c r="Q257" i="6"/>
  <c r="Q258" i="6"/>
  <c r="R258" i="6"/>
  <c r="Q259" i="6"/>
  <c r="R259" i="6"/>
  <c r="Q260" i="6"/>
  <c r="R260" i="6"/>
  <c r="Q261" i="6"/>
  <c r="Q262" i="6"/>
  <c r="R262" i="6"/>
  <c r="Q263" i="6"/>
  <c r="R263" i="6"/>
  <c r="Q264" i="6"/>
  <c r="R264" i="6"/>
  <c r="Q271" i="6"/>
  <c r="R271" i="6"/>
  <c r="Q272" i="6"/>
  <c r="R272" i="6"/>
  <c r="Q273" i="6"/>
  <c r="R273" i="6"/>
  <c r="Q274" i="6"/>
  <c r="Q275" i="6"/>
  <c r="R275" i="6"/>
  <c r="Q276" i="6"/>
  <c r="R276" i="6"/>
  <c r="Q277" i="6"/>
  <c r="R277" i="6"/>
  <c r="Q279" i="6"/>
  <c r="R279" i="6"/>
  <c r="Q280" i="6"/>
  <c r="R280" i="6"/>
  <c r="Q281" i="6"/>
  <c r="R281" i="6"/>
  <c r="Q283" i="6"/>
  <c r="R283" i="6"/>
  <c r="Q284" i="6"/>
  <c r="R284" i="6"/>
  <c r="Q285" i="6"/>
  <c r="R285" i="6"/>
  <c r="Q287" i="6"/>
  <c r="R287" i="6"/>
  <c r="Q288" i="6"/>
  <c r="R288" i="6"/>
  <c r="Q289" i="6"/>
  <c r="R289" i="6"/>
  <c r="Q290" i="6"/>
  <c r="Q291" i="6"/>
  <c r="R291" i="6"/>
  <c r="Q292" i="6"/>
  <c r="R292" i="6"/>
  <c r="Q293" i="6"/>
  <c r="R293" i="6"/>
  <c r="Q294" i="6"/>
  <c r="Q295" i="6"/>
  <c r="R295" i="6"/>
  <c r="Q296" i="6"/>
  <c r="R296" i="6"/>
  <c r="Q297" i="6"/>
  <c r="R297" i="6"/>
  <c r="Q298" i="6"/>
  <c r="Q299" i="6"/>
  <c r="R299" i="6"/>
  <c r="Q300" i="6"/>
  <c r="R300" i="6"/>
  <c r="Q301" i="6"/>
  <c r="R301" i="6"/>
  <c r="Q302" i="6"/>
  <c r="Q303" i="6"/>
  <c r="R303" i="6"/>
  <c r="Q304" i="6"/>
  <c r="R304" i="6"/>
  <c r="Q305" i="6"/>
  <c r="R305" i="6"/>
  <c r="Q306" i="6"/>
  <c r="Q307" i="6"/>
  <c r="R307" i="6"/>
  <c r="Q308" i="6"/>
  <c r="R308" i="6"/>
  <c r="Q309" i="6"/>
  <c r="R309" i="6"/>
  <c r="Q310" i="6"/>
  <c r="R310" i="6"/>
  <c r="Q311" i="6"/>
  <c r="R311" i="6"/>
  <c r="Q312" i="6"/>
  <c r="Q313" i="6"/>
  <c r="Q314" i="6"/>
  <c r="R314" i="6"/>
  <c r="Q315" i="6"/>
  <c r="R315" i="6"/>
  <c r="Q316" i="6"/>
  <c r="Q317" i="6"/>
  <c r="Q318" i="6"/>
  <c r="R318" i="6"/>
  <c r="Q319" i="6"/>
  <c r="R319" i="6"/>
  <c r="Q320" i="6"/>
  <c r="Q321" i="6"/>
  <c r="R321" i="6"/>
  <c r="Q322" i="6"/>
  <c r="R322" i="6"/>
  <c r="Q323" i="6"/>
  <c r="R323" i="6"/>
  <c r="Q325" i="6"/>
  <c r="R325" i="6"/>
  <c r="Q326" i="6"/>
  <c r="R326" i="6"/>
  <c r="Q327" i="6"/>
  <c r="R327" i="6"/>
  <c r="Q328" i="6"/>
  <c r="R328" i="6"/>
  <c r="Q329" i="6"/>
  <c r="Q330" i="6"/>
  <c r="R330" i="6"/>
  <c r="Q331" i="6"/>
  <c r="R331" i="6"/>
  <c r="Q332" i="6"/>
  <c r="R332" i="6"/>
  <c r="Q333" i="6"/>
  <c r="Q334" i="6"/>
  <c r="R334" i="6"/>
  <c r="Q335" i="6"/>
  <c r="R335" i="6"/>
  <c r="R336" i="6"/>
  <c r="Q337" i="6"/>
  <c r="R337" i="6"/>
  <c r="Q338" i="6"/>
  <c r="R338" i="6"/>
  <c r="Q339" i="6"/>
  <c r="R339" i="6"/>
  <c r="Q340" i="6"/>
  <c r="R340" i="6"/>
  <c r="Q341" i="6"/>
  <c r="R341" i="6"/>
  <c r="Q342" i="6"/>
  <c r="R342" i="6"/>
  <c r="Q343" i="6"/>
  <c r="R343" i="6"/>
  <c r="Q344" i="6"/>
  <c r="R344" i="6"/>
  <c r="Q346" i="6"/>
  <c r="Q347" i="6"/>
  <c r="R347" i="6"/>
  <c r="Q350" i="6"/>
  <c r="R350" i="6"/>
  <c r="Q351" i="6"/>
  <c r="R351" i="6"/>
  <c r="R352" i="6"/>
  <c r="R353" i="6"/>
  <c r="Q354" i="6"/>
  <c r="R354" i="6"/>
  <c r="Q355" i="6"/>
  <c r="R355" i="6"/>
  <c r="R356" i="6"/>
  <c r="Q357" i="6"/>
  <c r="R357" i="6"/>
  <c r="Q358" i="6"/>
  <c r="R358" i="6"/>
  <c r="Q359" i="6"/>
  <c r="R359" i="6"/>
  <c r="Q360" i="6"/>
  <c r="Q362" i="6"/>
  <c r="R362" i="6"/>
  <c r="Q363" i="6"/>
  <c r="R363" i="6"/>
  <c r="Q366" i="6"/>
  <c r="R366" i="6"/>
  <c r="Q367" i="6"/>
  <c r="R367" i="6"/>
  <c r="Q370" i="6"/>
  <c r="R370" i="6"/>
  <c r="Q371" i="6"/>
  <c r="R371" i="6"/>
  <c r="Q373" i="6"/>
  <c r="R373" i="6"/>
  <c r="Q374" i="6"/>
  <c r="R374" i="6"/>
  <c r="Q375" i="6"/>
  <c r="R375" i="6"/>
  <c r="Q377" i="6"/>
  <c r="R377" i="6"/>
  <c r="Q378" i="6"/>
  <c r="R378" i="6"/>
  <c r="Q379" i="6"/>
  <c r="R379" i="6"/>
  <c r="Q381" i="6"/>
  <c r="R381" i="6"/>
  <c r="Q382" i="6"/>
  <c r="R382" i="6"/>
  <c r="Q383" i="6"/>
  <c r="R383" i="6"/>
  <c r="Q384" i="6"/>
  <c r="Q385" i="6"/>
  <c r="R385" i="6"/>
  <c r="Q386" i="6"/>
  <c r="R386" i="6"/>
  <c r="Q387" i="6"/>
  <c r="R387" i="6"/>
  <c r="Q389" i="6"/>
  <c r="R389" i="6"/>
  <c r="Q390" i="6"/>
  <c r="R390" i="6"/>
  <c r="Q391" i="6"/>
  <c r="R391" i="6"/>
  <c r="Q393" i="6"/>
  <c r="R393" i="6"/>
  <c r="Q394" i="6"/>
  <c r="R394" i="6"/>
  <c r="Q395" i="6"/>
  <c r="R395" i="6"/>
  <c r="Q397" i="6"/>
  <c r="R397" i="6"/>
  <c r="Q398" i="6"/>
  <c r="R398" i="6"/>
  <c r="Q399" i="6"/>
  <c r="R399" i="6"/>
  <c r="Q400" i="6"/>
  <c r="Q401" i="6"/>
  <c r="R401" i="6"/>
  <c r="Q402" i="6"/>
  <c r="R402" i="6"/>
  <c r="Q403" i="6"/>
  <c r="R403" i="6"/>
  <c r="Q404" i="6"/>
  <c r="Q405" i="6"/>
  <c r="R405" i="6"/>
  <c r="Q406" i="6"/>
  <c r="R406" i="6"/>
  <c r="Q407" i="6"/>
  <c r="R407" i="6"/>
  <c r="Q409" i="6"/>
  <c r="R409" i="6"/>
  <c r="Q410" i="6"/>
  <c r="R410" i="6"/>
  <c r="Q411" i="6"/>
  <c r="R411" i="6"/>
  <c r="Q413" i="6"/>
  <c r="R413" i="6"/>
  <c r="Q414" i="6"/>
  <c r="R414" i="6"/>
  <c r="Q415" i="6"/>
  <c r="R415" i="6"/>
  <c r="Q416" i="6"/>
  <c r="Q417" i="6"/>
  <c r="R417" i="6"/>
  <c r="Q418" i="6"/>
  <c r="R418" i="6"/>
  <c r="Q419" i="6"/>
  <c r="R419" i="6"/>
  <c r="Q421" i="6"/>
  <c r="R421" i="6"/>
  <c r="Q422" i="6"/>
  <c r="R422" i="6"/>
  <c r="Q423" i="6"/>
  <c r="R423" i="6"/>
  <c r="Q424" i="6"/>
  <c r="Q425" i="6"/>
  <c r="R425" i="6"/>
  <c r="Q426" i="6"/>
  <c r="R426" i="6"/>
  <c r="Q427" i="6"/>
  <c r="R427" i="6"/>
  <c r="Q429" i="6"/>
  <c r="R429" i="6"/>
  <c r="Q430" i="6"/>
  <c r="R430" i="6"/>
  <c r="Q431" i="6"/>
  <c r="R431" i="6"/>
  <c r="Q432" i="6"/>
  <c r="Q433" i="6"/>
  <c r="R433" i="6"/>
  <c r="Q434" i="6"/>
  <c r="R434" i="6"/>
  <c r="Q435" i="6"/>
  <c r="R435" i="6"/>
  <c r="Q437" i="6"/>
  <c r="R437" i="6"/>
  <c r="Q438" i="6"/>
  <c r="R438" i="6"/>
  <c r="Q439" i="6"/>
  <c r="R439" i="6"/>
  <c r="Q440" i="6"/>
  <c r="Q441" i="6"/>
  <c r="R441" i="6"/>
  <c r="Q442" i="6"/>
  <c r="R442" i="6"/>
  <c r="Q443" i="6"/>
  <c r="R443" i="6"/>
  <c r="Q445" i="6"/>
  <c r="R445" i="6"/>
  <c r="Q446" i="6"/>
  <c r="R446" i="6"/>
  <c r="Q447" i="6"/>
  <c r="R447" i="6"/>
  <c r="Q448" i="6"/>
  <c r="Q449" i="6"/>
  <c r="R449" i="6"/>
  <c r="Q450" i="6"/>
  <c r="R450" i="6"/>
  <c r="Q451" i="6"/>
  <c r="R451" i="6"/>
  <c r="Q453" i="6"/>
  <c r="R453" i="6"/>
  <c r="Q454" i="6"/>
  <c r="R454" i="6"/>
  <c r="Q455" i="6"/>
  <c r="R455" i="6"/>
  <c r="Q456" i="6"/>
  <c r="Q457" i="6"/>
  <c r="R457" i="6"/>
  <c r="Q458" i="6"/>
  <c r="R458" i="6"/>
  <c r="Q459" i="6"/>
  <c r="R459" i="6"/>
  <c r="Q461" i="6"/>
  <c r="R461" i="6"/>
  <c r="Q462" i="6"/>
  <c r="R462" i="6"/>
  <c r="Q463" i="6"/>
  <c r="R463" i="6"/>
  <c r="Q464" i="6"/>
  <c r="Q465" i="6"/>
  <c r="R465" i="6"/>
  <c r="Q466" i="6"/>
  <c r="R466" i="6"/>
  <c r="Q467" i="6"/>
  <c r="R467" i="6"/>
  <c r="Q469" i="6"/>
  <c r="R469" i="6"/>
  <c r="Q470" i="6"/>
  <c r="R470" i="6"/>
  <c r="Q471" i="6"/>
  <c r="R471" i="6"/>
  <c r="Q472" i="6"/>
  <c r="Q473" i="6"/>
  <c r="R473" i="6"/>
  <c r="Q474" i="6"/>
  <c r="R474" i="6"/>
  <c r="Q475" i="6"/>
  <c r="R475" i="6"/>
  <c r="Q477" i="6"/>
  <c r="R477" i="6"/>
  <c r="Q478" i="6"/>
  <c r="R478" i="6"/>
  <c r="Q479" i="6"/>
  <c r="R479" i="6"/>
  <c r="Q480" i="6"/>
  <c r="Q481" i="6"/>
  <c r="R481" i="6"/>
  <c r="Q482" i="6"/>
  <c r="R482" i="6"/>
  <c r="Q483" i="6"/>
  <c r="R483" i="6"/>
  <c r="Q485" i="6"/>
  <c r="R485" i="6"/>
  <c r="Q486" i="6"/>
  <c r="R486" i="6"/>
  <c r="Q487" i="6"/>
  <c r="R487" i="6"/>
  <c r="Q488" i="6"/>
  <c r="Q489" i="6"/>
  <c r="R489" i="6"/>
  <c r="Q490" i="6"/>
  <c r="R490" i="6"/>
  <c r="Q491" i="6"/>
  <c r="R491" i="6"/>
  <c r="Q493" i="6"/>
  <c r="R493" i="6"/>
  <c r="Q494" i="6"/>
  <c r="R494" i="6"/>
  <c r="Q495" i="6"/>
  <c r="R495" i="6"/>
  <c r="Q496" i="6"/>
  <c r="Q497" i="6"/>
  <c r="R497" i="6"/>
  <c r="Q498" i="6"/>
  <c r="R498" i="6"/>
  <c r="Q499" i="6"/>
  <c r="R499" i="6"/>
  <c r="Q501" i="6"/>
  <c r="R501" i="6"/>
  <c r="Q502" i="6"/>
  <c r="R502" i="6"/>
  <c r="Q503" i="6"/>
  <c r="R503" i="6"/>
  <c r="Q504" i="6"/>
  <c r="Q505" i="6"/>
  <c r="R505" i="6"/>
  <c r="Q506" i="6"/>
  <c r="R506" i="6"/>
  <c r="Q507" i="6"/>
  <c r="R507" i="6"/>
  <c r="Q509" i="6"/>
  <c r="R509" i="6"/>
  <c r="Q510" i="6"/>
  <c r="R510" i="6"/>
  <c r="Q511" i="6"/>
  <c r="R511" i="6"/>
  <c r="Q512" i="6"/>
  <c r="Q513" i="6"/>
  <c r="R513" i="6"/>
  <c r="Q514" i="6"/>
  <c r="R514" i="6"/>
  <c r="Q515" i="6"/>
  <c r="R515" i="6"/>
  <c r="Q517" i="6"/>
  <c r="R517" i="6"/>
  <c r="Q518" i="6"/>
  <c r="R518" i="6"/>
  <c r="Q519" i="6"/>
  <c r="R519" i="6"/>
  <c r="Q520" i="6"/>
  <c r="Q521" i="6"/>
  <c r="R521" i="6"/>
  <c r="Q522" i="6"/>
  <c r="R522" i="6"/>
  <c r="Q523" i="6"/>
  <c r="R523" i="6"/>
  <c r="Q525" i="6"/>
  <c r="R525" i="6"/>
  <c r="Q526" i="6"/>
  <c r="R526" i="6"/>
  <c r="Q527" i="6"/>
  <c r="R527" i="6"/>
  <c r="Q528" i="6"/>
  <c r="Q529" i="6"/>
  <c r="R529" i="6"/>
  <c r="Q530" i="6"/>
  <c r="R530" i="6"/>
  <c r="Q531" i="6"/>
  <c r="R531" i="6"/>
  <c r="Q533" i="6"/>
  <c r="R533" i="6"/>
  <c r="Q534" i="6"/>
  <c r="R534" i="6"/>
  <c r="Q535" i="6"/>
  <c r="R535" i="6"/>
  <c r="Q536" i="6"/>
  <c r="Q537" i="6"/>
  <c r="R537" i="6"/>
  <c r="Q538" i="6"/>
  <c r="R538" i="6"/>
  <c r="Q539" i="6"/>
  <c r="R539" i="6"/>
  <c r="Q541" i="6"/>
  <c r="R541" i="6"/>
  <c r="Q542" i="6"/>
  <c r="R542" i="6"/>
  <c r="Q543" i="6"/>
  <c r="R543" i="6"/>
  <c r="Q544" i="6"/>
  <c r="Q545" i="6"/>
  <c r="R545" i="6"/>
  <c r="Q546" i="6"/>
  <c r="R546" i="6"/>
  <c r="Q547" i="6"/>
  <c r="R547" i="6"/>
  <c r="Q549" i="6"/>
  <c r="R549" i="6"/>
  <c r="Q550" i="6"/>
  <c r="R550" i="6"/>
  <c r="Q551" i="6"/>
  <c r="R551" i="6"/>
  <c r="Q552" i="6"/>
  <c r="Q553" i="6"/>
  <c r="R553" i="6"/>
  <c r="Q554" i="6"/>
  <c r="R554" i="6"/>
  <c r="Q555" i="6"/>
  <c r="R555" i="6"/>
  <c r="Q557" i="6"/>
  <c r="R557" i="6"/>
  <c r="Q558" i="6"/>
  <c r="R558" i="6"/>
  <c r="Q559" i="6"/>
  <c r="R559" i="6"/>
  <c r="Q560" i="6"/>
  <c r="Q561" i="6"/>
  <c r="R561" i="6"/>
  <c r="Q562" i="6"/>
  <c r="R562" i="6"/>
  <c r="Q563" i="6"/>
  <c r="R563" i="6"/>
  <c r="Q565" i="6"/>
  <c r="R565" i="6"/>
  <c r="Q566" i="6"/>
  <c r="R566" i="6"/>
  <c r="Q567" i="6"/>
  <c r="R567" i="6"/>
  <c r="Q568" i="6"/>
  <c r="Q569" i="6"/>
  <c r="R569" i="6"/>
  <c r="Q570" i="6"/>
  <c r="R570" i="6"/>
  <c r="Q571" i="6"/>
  <c r="R571" i="6"/>
  <c r="Q573" i="6"/>
  <c r="R573" i="6"/>
  <c r="Q574" i="6"/>
  <c r="R574" i="6"/>
  <c r="Q575" i="6"/>
  <c r="R575" i="6"/>
  <c r="Q576" i="6"/>
  <c r="Q577" i="6"/>
  <c r="R577" i="6"/>
  <c r="Q578" i="6"/>
  <c r="R578" i="6"/>
  <c r="Q579" i="6"/>
  <c r="R579" i="6"/>
  <c r="Q581" i="6"/>
  <c r="R581" i="6"/>
  <c r="Q582" i="6"/>
  <c r="R582" i="6"/>
  <c r="Q583" i="6"/>
  <c r="R583" i="6"/>
  <c r="Q584" i="6"/>
  <c r="Q585" i="6"/>
  <c r="R585" i="6"/>
  <c r="Q586" i="6"/>
  <c r="R586" i="6"/>
  <c r="Q587" i="6"/>
  <c r="R587" i="6"/>
  <c r="Q589" i="6"/>
  <c r="R589" i="6"/>
  <c r="Q590" i="6"/>
  <c r="R590" i="6"/>
  <c r="Q591" i="6"/>
  <c r="R591" i="6"/>
  <c r="Q593" i="6"/>
  <c r="R593" i="6"/>
  <c r="Q594" i="6"/>
  <c r="R594" i="6"/>
  <c r="Q595" i="6"/>
  <c r="R595" i="6"/>
  <c r="Q597" i="6"/>
  <c r="R597" i="6"/>
  <c r="Q598" i="6"/>
  <c r="R598" i="6"/>
  <c r="Q599" i="6"/>
  <c r="R599" i="6"/>
  <c r="Q600" i="6"/>
  <c r="Q601" i="6"/>
  <c r="R601" i="6"/>
  <c r="Q602" i="6"/>
  <c r="R602" i="6"/>
  <c r="Q603" i="6"/>
  <c r="R603" i="6"/>
  <c r="Q605" i="6"/>
  <c r="R605" i="6"/>
  <c r="Q606" i="6"/>
  <c r="R606" i="6"/>
  <c r="Q607" i="6"/>
  <c r="R607" i="6"/>
  <c r="Q609" i="6"/>
  <c r="R609" i="6"/>
  <c r="Q610" i="6"/>
  <c r="R610" i="6"/>
  <c r="Q611" i="6"/>
  <c r="R611" i="6"/>
  <c r="Q613" i="6"/>
  <c r="R613" i="6"/>
  <c r="Q614" i="6"/>
  <c r="R614" i="6"/>
  <c r="Q615" i="6"/>
  <c r="R615" i="6"/>
  <c r="Q616" i="6"/>
  <c r="Q617" i="6"/>
  <c r="R617" i="6"/>
  <c r="Q618" i="6"/>
  <c r="R618" i="6"/>
  <c r="Q619" i="6"/>
  <c r="R619" i="6"/>
  <c r="Q621" i="6"/>
  <c r="R621" i="6"/>
  <c r="Q622" i="6"/>
  <c r="R622" i="6"/>
  <c r="Q623" i="6"/>
  <c r="R623" i="6"/>
  <c r="Q625" i="6"/>
  <c r="R625" i="6"/>
  <c r="Q626" i="6"/>
  <c r="R626" i="6"/>
  <c r="Q627" i="6"/>
  <c r="R627" i="6"/>
  <c r="Q629" i="6"/>
  <c r="R629" i="6"/>
  <c r="Q630" i="6"/>
  <c r="R630" i="6"/>
  <c r="Q631" i="6"/>
  <c r="R631" i="6"/>
  <c r="Q632" i="6"/>
  <c r="Q633" i="6"/>
  <c r="R633" i="6"/>
  <c r="Q634" i="6"/>
  <c r="R634" i="6"/>
  <c r="Q635" i="6"/>
  <c r="R635" i="6"/>
  <c r="Q637" i="6"/>
  <c r="R637" i="6"/>
  <c r="Q638" i="6"/>
  <c r="R638" i="6"/>
  <c r="Q639" i="6"/>
  <c r="R639" i="6"/>
  <c r="Q641" i="6"/>
  <c r="R641" i="6"/>
  <c r="Q642" i="6"/>
  <c r="R642" i="6"/>
  <c r="Q643" i="6"/>
  <c r="R643" i="6"/>
  <c r="Q645" i="6"/>
  <c r="R645" i="6"/>
  <c r="Q149" i="6"/>
  <c r="Q157" i="6"/>
  <c r="Q165" i="6"/>
  <c r="Q173" i="6"/>
  <c r="Q181" i="6"/>
  <c r="Q189" i="6"/>
  <c r="Q221" i="6"/>
  <c r="Q253" i="6"/>
  <c r="Q286" i="6"/>
  <c r="Q151" i="6"/>
  <c r="Q159" i="6"/>
  <c r="Q167" i="6"/>
  <c r="Q175" i="6"/>
  <c r="Q183" i="6"/>
  <c r="Q213" i="6"/>
  <c r="Q245" i="6"/>
  <c r="Q278" i="6"/>
  <c r="Q193" i="6"/>
  <c r="Q217" i="6"/>
  <c r="Q249" i="6"/>
  <c r="Q282" i="6"/>
  <c r="Q324" i="6"/>
  <c r="R83" i="6"/>
  <c r="Q361" i="6"/>
  <c r="Q364" i="6"/>
  <c r="Q369" i="6"/>
  <c r="Q372" i="6"/>
  <c r="Q380" i="6"/>
  <c r="Q412" i="6"/>
  <c r="R317" i="6"/>
  <c r="Q349" i="6"/>
  <c r="Q352" i="6"/>
  <c r="R361" i="6"/>
  <c r="R369" i="6"/>
  <c r="Q392" i="6"/>
  <c r="Q428" i="6"/>
  <c r="Q444" i="6"/>
  <c r="Q460" i="6"/>
  <c r="Q476" i="6"/>
  <c r="Q492" i="6"/>
  <c r="Q508" i="6"/>
  <c r="Q524" i="6"/>
  <c r="Q540" i="6"/>
  <c r="Q556" i="6"/>
  <c r="Q572" i="6"/>
  <c r="Q588" i="6"/>
  <c r="Q604" i="6"/>
  <c r="Q620" i="6"/>
  <c r="Q636" i="6"/>
  <c r="R313" i="6"/>
  <c r="R349" i="6"/>
  <c r="Q592" i="6"/>
  <c r="Q608" i="6"/>
  <c r="Q624" i="6"/>
  <c r="Q640" i="6"/>
  <c r="Q345" i="6"/>
  <c r="Q348" i="6"/>
  <c r="Q365" i="6"/>
  <c r="Q368" i="6"/>
  <c r="Q376" i="6"/>
  <c r="Q396" i="6"/>
  <c r="R333" i="6"/>
  <c r="Q336" i="6"/>
  <c r="R345" i="6"/>
  <c r="R365" i="6"/>
  <c r="Q408" i="6"/>
  <c r="Q420" i="6"/>
  <c r="Q436" i="6"/>
  <c r="Q452" i="6"/>
  <c r="Q468" i="6"/>
  <c r="Q484" i="6"/>
  <c r="Q500" i="6"/>
  <c r="Q516" i="6"/>
  <c r="Q532" i="6"/>
  <c r="Q548" i="6"/>
  <c r="Q564" i="6"/>
  <c r="Q580" i="6"/>
  <c r="Q596" i="6"/>
  <c r="Q612" i="6"/>
  <c r="Q628" i="6"/>
  <c r="Q644" i="6"/>
  <c r="R329" i="6"/>
  <c r="Q353" i="6"/>
  <c r="Q356" i="6"/>
  <c r="Q388" i="6"/>
  <c r="T21" i="6" l="1"/>
  <c r="T19" i="6"/>
  <c r="T11" i="6"/>
  <c r="T15" i="6"/>
  <c r="T13" i="6"/>
  <c r="T17" i="6"/>
  <c r="H117" i="1"/>
  <c r="H116" i="1"/>
  <c r="H115" i="1"/>
  <c r="H114" i="1"/>
  <c r="Q114" i="1"/>
  <c r="H113" i="1"/>
  <c r="H112" i="1"/>
  <c r="O112" i="1"/>
  <c r="Q112" i="1"/>
  <c r="O113" i="1"/>
  <c r="Q113" i="1"/>
  <c r="O114" i="1"/>
  <c r="O115" i="1"/>
  <c r="O116" i="1"/>
  <c r="O117" i="1"/>
  <c r="Q117" i="1"/>
  <c r="P112" i="1"/>
  <c r="R112" i="1"/>
  <c r="P113" i="1"/>
  <c r="P114" i="1"/>
  <c r="P115" i="1"/>
  <c r="R115" i="1"/>
  <c r="P116" i="1"/>
  <c r="R116" i="1"/>
  <c r="P117" i="1"/>
  <c r="Q115" i="1"/>
  <c r="Q116" i="1"/>
  <c r="R113" i="1"/>
  <c r="R117" i="1"/>
  <c r="S112" i="1"/>
  <c r="S113" i="1"/>
  <c r="S114" i="1"/>
  <c r="S115" i="1"/>
  <c r="S116" i="1"/>
  <c r="S117" i="1"/>
  <c r="H109" i="1"/>
  <c r="H110" i="1"/>
  <c r="H111" i="1"/>
  <c r="O109" i="1"/>
  <c r="O110" i="1"/>
  <c r="Q110" i="1"/>
  <c r="O111" i="1"/>
  <c r="P109" i="1"/>
  <c r="R109" i="1"/>
  <c r="P110" i="1"/>
  <c r="R110" i="1"/>
  <c r="P111" i="1"/>
  <c r="R111" i="1"/>
  <c r="S109" i="1"/>
  <c r="S110" i="1"/>
  <c r="S111" i="1"/>
  <c r="R114" i="1"/>
  <c r="Q111" i="1"/>
  <c r="Q109" i="1"/>
  <c r="H102" i="1"/>
  <c r="H104" i="1"/>
  <c r="H103" i="1"/>
  <c r="H105" i="1"/>
  <c r="H106" i="1"/>
  <c r="H107" i="1"/>
  <c r="H108" i="1"/>
  <c r="O102" i="1"/>
  <c r="O104" i="1"/>
  <c r="O103" i="1"/>
  <c r="O105" i="1"/>
  <c r="Q105" i="1"/>
  <c r="O106" i="1"/>
  <c r="O107" i="1"/>
  <c r="O108" i="1"/>
  <c r="P102" i="1"/>
  <c r="P104" i="1"/>
  <c r="P103" i="1"/>
  <c r="R103" i="1"/>
  <c r="P105" i="1"/>
  <c r="R105" i="1"/>
  <c r="P106" i="1"/>
  <c r="R106" i="1"/>
  <c r="P107" i="1"/>
  <c r="P108" i="1"/>
  <c r="R108" i="1"/>
  <c r="S102" i="1"/>
  <c r="S104" i="1"/>
  <c r="S103" i="1"/>
  <c r="S105" i="1"/>
  <c r="S106" i="1"/>
  <c r="S107" i="1"/>
  <c r="S108" i="1"/>
  <c r="S81" i="1"/>
  <c r="P81" i="1"/>
  <c r="O81" i="1"/>
  <c r="H81" i="1"/>
  <c r="S80" i="1"/>
  <c r="P80" i="1"/>
  <c r="O80" i="1"/>
  <c r="H80" i="1"/>
  <c r="S79" i="1"/>
  <c r="P79" i="1"/>
  <c r="O79" i="1"/>
  <c r="H79" i="1"/>
  <c r="S78" i="1"/>
  <c r="P78" i="1"/>
  <c r="O78" i="1"/>
  <c r="H78" i="1"/>
  <c r="H101" i="1"/>
  <c r="H100" i="1"/>
  <c r="H99" i="1"/>
  <c r="H98" i="1"/>
  <c r="S86" i="1"/>
  <c r="P86" i="1"/>
  <c r="O86" i="1"/>
  <c r="H86" i="1"/>
  <c r="S87" i="1"/>
  <c r="P87" i="1"/>
  <c r="O87" i="1"/>
  <c r="H87" i="1"/>
  <c r="S88" i="1"/>
  <c r="P88" i="1"/>
  <c r="O88" i="1"/>
  <c r="H88" i="1"/>
  <c r="S89" i="1"/>
  <c r="P89" i="1"/>
  <c r="O89" i="1"/>
  <c r="H89" i="1"/>
  <c r="S98" i="1"/>
  <c r="P98" i="1"/>
  <c r="O98" i="1"/>
  <c r="S99" i="1"/>
  <c r="P99" i="1"/>
  <c r="O99" i="1"/>
  <c r="P97" i="1"/>
  <c r="S97" i="1"/>
  <c r="P92" i="1"/>
  <c r="S92" i="1"/>
  <c r="O97" i="1"/>
  <c r="O92" i="1"/>
  <c r="O93" i="1"/>
  <c r="S95" i="1"/>
  <c r="P95" i="1"/>
  <c r="O95" i="1"/>
  <c r="H95" i="1"/>
  <c r="S96" i="1"/>
  <c r="P96" i="1"/>
  <c r="O96" i="1"/>
  <c r="H96" i="1"/>
  <c r="S90" i="1"/>
  <c r="P90" i="1"/>
  <c r="O90" i="1"/>
  <c r="H90" i="1"/>
  <c r="S91" i="1"/>
  <c r="P91" i="1"/>
  <c r="O91" i="1"/>
  <c r="H91" i="1"/>
  <c r="H97" i="1"/>
  <c r="S93" i="1"/>
  <c r="P93" i="1"/>
  <c r="H92" i="1"/>
  <c r="S100" i="1"/>
  <c r="P100" i="1"/>
  <c r="O100" i="1"/>
  <c r="H93" i="1"/>
  <c r="S94" i="1"/>
  <c r="S101" i="1"/>
  <c r="P94" i="1"/>
  <c r="P101" i="1"/>
  <c r="O94" i="1"/>
  <c r="O101" i="1"/>
  <c r="H94" i="1"/>
  <c r="S77" i="1"/>
  <c r="P77" i="1"/>
  <c r="O77" i="1"/>
  <c r="H77" i="1"/>
  <c r="H76" i="1"/>
  <c r="O76" i="1"/>
  <c r="P76" i="1"/>
  <c r="S76" i="1"/>
  <c r="O75" i="1"/>
  <c r="P75" i="1"/>
  <c r="S75" i="1"/>
  <c r="H75" i="1"/>
  <c r="H74" i="1"/>
  <c r="O74" i="1"/>
  <c r="P74" i="1"/>
  <c r="S74" i="1"/>
  <c r="S73" i="1"/>
  <c r="P73" i="1"/>
  <c r="O73" i="1"/>
  <c r="H73" i="1"/>
  <c r="H72" i="1"/>
  <c r="O72" i="1"/>
  <c r="P72" i="1"/>
  <c r="S72" i="1"/>
  <c r="H4" i="1"/>
  <c r="H5" i="1"/>
  <c r="H6" i="1"/>
  <c r="H7" i="1"/>
  <c r="H8" i="1"/>
  <c r="H9" i="1"/>
  <c r="H10" i="1"/>
  <c r="H11" i="1"/>
  <c r="H62" i="1"/>
  <c r="H12" i="1"/>
  <c r="H63" i="1"/>
  <c r="H13" i="1"/>
  <c r="H64" i="1"/>
  <c r="H17" i="1"/>
  <c r="H23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1" i="1"/>
  <c r="H43" i="1"/>
  <c r="H38" i="1"/>
  <c r="H40" i="1"/>
  <c r="H42" i="1"/>
  <c r="H44" i="1"/>
  <c r="H45" i="1"/>
  <c r="H46" i="1"/>
  <c r="H47" i="1"/>
  <c r="H48" i="1"/>
  <c r="H14" i="1"/>
  <c r="H65" i="1"/>
  <c r="H15" i="1"/>
  <c r="H66" i="1"/>
  <c r="H16" i="1"/>
  <c r="H67" i="1"/>
  <c r="H60" i="1"/>
  <c r="H61" i="1"/>
  <c r="H49" i="1"/>
  <c r="H50" i="1"/>
  <c r="H51" i="1"/>
  <c r="H52" i="1"/>
  <c r="H53" i="1"/>
  <c r="H54" i="1"/>
  <c r="H55" i="1"/>
  <c r="H56" i="1"/>
  <c r="H57" i="1"/>
  <c r="H58" i="1"/>
  <c r="H59" i="1"/>
  <c r="H68" i="1"/>
  <c r="H69" i="1"/>
  <c r="H70" i="1"/>
  <c r="H71" i="1"/>
  <c r="O4" i="1"/>
  <c r="O5" i="1"/>
  <c r="O6" i="1"/>
  <c r="O7" i="1"/>
  <c r="O8" i="1"/>
  <c r="O9" i="1"/>
  <c r="O10" i="1"/>
  <c r="O11" i="1"/>
  <c r="O62" i="1"/>
  <c r="O12" i="1"/>
  <c r="O63" i="1"/>
  <c r="O13" i="1"/>
  <c r="O64" i="1"/>
  <c r="O17" i="1"/>
  <c r="O23" i="1"/>
  <c r="O18" i="1"/>
  <c r="O19" i="1"/>
  <c r="O20" i="1"/>
  <c r="O21" i="1"/>
  <c r="O22" i="1"/>
  <c r="O24" i="1"/>
  <c r="O25" i="1"/>
  <c r="Q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1" i="1"/>
  <c r="O43" i="1"/>
  <c r="O38" i="1"/>
  <c r="Q38" i="1"/>
  <c r="O40" i="1"/>
  <c r="O42" i="1"/>
  <c r="O44" i="1"/>
  <c r="O45" i="1"/>
  <c r="O46" i="1"/>
  <c r="O47" i="1"/>
  <c r="O48" i="1"/>
  <c r="O14" i="1"/>
  <c r="O65" i="1"/>
  <c r="O15" i="1"/>
  <c r="O66" i="1"/>
  <c r="O16" i="1"/>
  <c r="O67" i="1"/>
  <c r="O60" i="1"/>
  <c r="O61" i="1"/>
  <c r="Q61" i="1"/>
  <c r="O49" i="1"/>
  <c r="O50" i="1"/>
  <c r="O51" i="1"/>
  <c r="O52" i="1"/>
  <c r="O53" i="1"/>
  <c r="O54" i="1"/>
  <c r="O55" i="1"/>
  <c r="O56" i="1"/>
  <c r="O57" i="1"/>
  <c r="O58" i="1"/>
  <c r="O59" i="1"/>
  <c r="O68" i="1"/>
  <c r="O69" i="1"/>
  <c r="O70" i="1"/>
  <c r="O71" i="1"/>
  <c r="P4" i="1"/>
  <c r="P5" i="1"/>
  <c r="P6" i="1"/>
  <c r="P7" i="1"/>
  <c r="P8" i="1"/>
  <c r="P9" i="1"/>
  <c r="R9" i="1"/>
  <c r="P10" i="1"/>
  <c r="P11" i="1"/>
  <c r="P62" i="1"/>
  <c r="P12" i="1"/>
  <c r="R12" i="1"/>
  <c r="P63" i="1"/>
  <c r="P13" i="1"/>
  <c r="R13" i="1"/>
  <c r="P64" i="1"/>
  <c r="P17" i="1"/>
  <c r="P23" i="1"/>
  <c r="P18" i="1"/>
  <c r="P19" i="1"/>
  <c r="P20" i="1"/>
  <c r="P21" i="1"/>
  <c r="P22" i="1"/>
  <c r="P24" i="1"/>
  <c r="P25" i="1"/>
  <c r="R25" i="1"/>
  <c r="P26" i="1"/>
  <c r="P27" i="1"/>
  <c r="P28" i="1"/>
  <c r="P29" i="1"/>
  <c r="R29" i="1"/>
  <c r="P30" i="1"/>
  <c r="P31" i="1"/>
  <c r="P32" i="1"/>
  <c r="P33" i="1"/>
  <c r="P34" i="1"/>
  <c r="P35" i="1"/>
  <c r="P36" i="1"/>
  <c r="P37" i="1"/>
  <c r="P39" i="1"/>
  <c r="P41" i="1"/>
  <c r="P43" i="1"/>
  <c r="P38" i="1"/>
  <c r="R38" i="1"/>
  <c r="P40" i="1"/>
  <c r="P42" i="1"/>
  <c r="P44" i="1"/>
  <c r="P45" i="1"/>
  <c r="R45" i="1"/>
  <c r="P46" i="1"/>
  <c r="P47" i="1"/>
  <c r="P48" i="1"/>
  <c r="P14" i="1"/>
  <c r="P65" i="1"/>
  <c r="P15" i="1"/>
  <c r="P66" i="1"/>
  <c r="P16" i="1"/>
  <c r="P67" i="1"/>
  <c r="P60" i="1"/>
  <c r="P61" i="1"/>
  <c r="R61" i="1"/>
  <c r="P49" i="1"/>
  <c r="P50" i="1"/>
  <c r="P51" i="1"/>
  <c r="P52" i="1"/>
  <c r="R52" i="1"/>
  <c r="P53" i="1"/>
  <c r="P54" i="1"/>
  <c r="P55" i="1"/>
  <c r="P56" i="1"/>
  <c r="P57" i="1"/>
  <c r="P58" i="1"/>
  <c r="P59" i="1"/>
  <c r="P68" i="1"/>
  <c r="P69" i="1"/>
  <c r="P70" i="1"/>
  <c r="P71" i="1"/>
  <c r="S4" i="1"/>
  <c r="S5" i="1"/>
  <c r="S6" i="1"/>
  <c r="S7" i="1"/>
  <c r="S8" i="1"/>
  <c r="S9" i="1"/>
  <c r="S10" i="1"/>
  <c r="S11" i="1"/>
  <c r="S62" i="1"/>
  <c r="S12" i="1"/>
  <c r="S63" i="1"/>
  <c r="S13" i="1"/>
  <c r="S64" i="1"/>
  <c r="S17" i="1"/>
  <c r="S23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1" i="1"/>
  <c r="S43" i="1"/>
  <c r="S38" i="1"/>
  <c r="S40" i="1"/>
  <c r="S42" i="1"/>
  <c r="S44" i="1"/>
  <c r="S45" i="1"/>
  <c r="S46" i="1"/>
  <c r="S47" i="1"/>
  <c r="S48" i="1"/>
  <c r="S14" i="1"/>
  <c r="S65" i="1"/>
  <c r="S15" i="1"/>
  <c r="S66" i="1"/>
  <c r="S16" i="1"/>
  <c r="S67" i="1"/>
  <c r="S60" i="1"/>
  <c r="S61" i="1"/>
  <c r="S49" i="1"/>
  <c r="S50" i="1"/>
  <c r="S51" i="1"/>
  <c r="S52" i="1"/>
  <c r="S53" i="1"/>
  <c r="S54" i="1"/>
  <c r="S55" i="1"/>
  <c r="S56" i="1"/>
  <c r="S57" i="1"/>
  <c r="S58" i="1"/>
  <c r="S59" i="1"/>
  <c r="S68" i="1"/>
  <c r="S69" i="1"/>
  <c r="S70" i="1"/>
  <c r="S71" i="1"/>
  <c r="Q108" i="1"/>
  <c r="Q103" i="1"/>
  <c r="Q102" i="1"/>
  <c r="Q106" i="1"/>
  <c r="R104" i="1"/>
  <c r="R76" i="1"/>
  <c r="Q76" i="1"/>
  <c r="R102" i="1"/>
  <c r="Q107" i="1"/>
  <c r="Q104" i="1"/>
  <c r="Q100" i="1"/>
  <c r="R107" i="1"/>
  <c r="R100" i="1"/>
  <c r="Q77" i="1"/>
  <c r="Q9" i="1"/>
  <c r="Q96" i="1"/>
  <c r="Q78" i="1"/>
  <c r="R78" i="1"/>
  <c r="Q79" i="1"/>
  <c r="R79" i="1"/>
  <c r="Q80" i="1"/>
  <c r="R80" i="1"/>
  <c r="Q81" i="1"/>
  <c r="R81" i="1"/>
  <c r="Q101" i="1"/>
  <c r="R101" i="1"/>
  <c r="R93" i="1"/>
  <c r="Q91" i="1"/>
  <c r="R91" i="1"/>
  <c r="Q90" i="1"/>
  <c r="Q95" i="1"/>
  <c r="R95" i="1"/>
  <c r="Q93" i="1"/>
  <c r="Q92" i="1"/>
  <c r="Q97" i="1"/>
  <c r="R97" i="1"/>
  <c r="R98" i="1"/>
  <c r="Q89" i="1"/>
  <c r="R89" i="1"/>
  <c r="Q88" i="1"/>
  <c r="R88" i="1"/>
  <c r="Q87" i="1"/>
  <c r="R87" i="1"/>
  <c r="Q86" i="1"/>
  <c r="R86" i="1"/>
  <c r="R90" i="1"/>
  <c r="R92" i="1"/>
  <c r="Q99" i="1"/>
  <c r="R77" i="1"/>
  <c r="R96" i="1"/>
  <c r="R99" i="1"/>
  <c r="Q98" i="1"/>
  <c r="R94" i="1"/>
  <c r="R22" i="1"/>
  <c r="R7" i="1"/>
  <c r="Q94" i="1"/>
  <c r="R41" i="1"/>
  <c r="R68" i="1"/>
  <c r="R5" i="1"/>
  <c r="R20" i="1"/>
  <c r="R37" i="1"/>
  <c r="R56" i="1"/>
  <c r="R14" i="1"/>
  <c r="R33" i="1"/>
  <c r="R17" i="1"/>
  <c r="R16" i="1"/>
  <c r="R30" i="1"/>
  <c r="Q56" i="1"/>
  <c r="Q14" i="1"/>
  <c r="Q33" i="1"/>
  <c r="Q17" i="1"/>
  <c r="R60" i="1"/>
  <c r="R43" i="1"/>
  <c r="R24" i="1"/>
  <c r="R8" i="1"/>
  <c r="R74" i="1"/>
  <c r="Q74" i="1"/>
  <c r="R59" i="1"/>
  <c r="R31" i="1"/>
  <c r="Q57" i="1"/>
  <c r="Q34" i="1"/>
  <c r="R54" i="1"/>
  <c r="R47" i="1"/>
  <c r="R50" i="1"/>
  <c r="R42" i="1"/>
  <c r="R11" i="1"/>
  <c r="R15" i="1"/>
  <c r="R35" i="1"/>
  <c r="R27" i="1"/>
  <c r="R18" i="1"/>
  <c r="Q68" i="1"/>
  <c r="Q52" i="1"/>
  <c r="Q16" i="1"/>
  <c r="Q45" i="1"/>
  <c r="Q37" i="1"/>
  <c r="Q29" i="1"/>
  <c r="Q20" i="1"/>
  <c r="Q12" i="1"/>
  <c r="Q5" i="1"/>
  <c r="R70" i="1"/>
  <c r="Q69" i="1"/>
  <c r="Q53" i="1"/>
  <c r="Q67" i="1"/>
  <c r="Q46" i="1"/>
  <c r="Q39" i="1"/>
  <c r="Q30" i="1"/>
  <c r="Q21" i="1"/>
  <c r="Q63" i="1"/>
  <c r="Q6" i="1"/>
  <c r="Q49" i="1"/>
  <c r="Q65" i="1"/>
  <c r="Q40" i="1"/>
  <c r="Q26" i="1"/>
  <c r="Q23" i="1"/>
  <c r="Q10" i="1"/>
  <c r="R58" i="1"/>
  <c r="Q73" i="1"/>
  <c r="R73" i="1"/>
  <c r="R53" i="1"/>
  <c r="R75" i="1"/>
  <c r="R46" i="1"/>
  <c r="R63" i="1"/>
  <c r="R69" i="1"/>
  <c r="R57" i="1"/>
  <c r="R49" i="1"/>
  <c r="R67" i="1"/>
  <c r="R65" i="1"/>
  <c r="R40" i="1"/>
  <c r="R39" i="1"/>
  <c r="R34" i="1"/>
  <c r="R26" i="1"/>
  <c r="R21" i="1"/>
  <c r="R23" i="1"/>
  <c r="R10" i="1"/>
  <c r="R6" i="1"/>
  <c r="R71" i="1"/>
  <c r="R55" i="1"/>
  <c r="R51" i="1"/>
  <c r="R66" i="1"/>
  <c r="R48" i="1"/>
  <c r="R44" i="1"/>
  <c r="R36" i="1"/>
  <c r="R32" i="1"/>
  <c r="R28" i="1"/>
  <c r="R19" i="1"/>
  <c r="R64" i="1"/>
  <c r="R62" i="1"/>
  <c r="R4" i="1"/>
  <c r="Q75" i="1"/>
  <c r="R72" i="1"/>
  <c r="Q71" i="1"/>
  <c r="Q59" i="1"/>
  <c r="Q55" i="1"/>
  <c r="Q51" i="1"/>
  <c r="Q60" i="1"/>
  <c r="Q66" i="1"/>
  <c r="Q48" i="1"/>
  <c r="Q44" i="1"/>
  <c r="Q43" i="1"/>
  <c r="Q36" i="1"/>
  <c r="Q32" i="1"/>
  <c r="Q28" i="1"/>
  <c r="Q24" i="1"/>
  <c r="Q19" i="1"/>
  <c r="Q64" i="1"/>
  <c r="Q62" i="1"/>
  <c r="Q8" i="1"/>
  <c r="Q4" i="1"/>
  <c r="Q72" i="1"/>
  <c r="Q70" i="1"/>
  <c r="Q58" i="1"/>
  <c r="Q54" i="1"/>
  <c r="Q50" i="1"/>
  <c r="Q15" i="1"/>
  <c r="Q47" i="1"/>
  <c r="Q42" i="1"/>
  <c r="Q41" i="1"/>
  <c r="Q35" i="1"/>
  <c r="Q31" i="1"/>
  <c r="Q27" i="1"/>
  <c r="Q22" i="1"/>
  <c r="Q18" i="1"/>
  <c r="Q13" i="1"/>
  <c r="Q11" i="1"/>
  <c r="Q7" i="1"/>
</calcChain>
</file>

<file path=xl/sharedStrings.xml><?xml version="1.0" encoding="utf-8"?>
<sst xmlns="http://schemas.openxmlformats.org/spreadsheetml/2006/main" count="5169" uniqueCount="826">
  <si>
    <t>Sparkle PIVOT Sample CFU plating data recording sheet. Manually enter your data in columns marked with a ⭐ (optional: †) and the other columns should auto-calculate appropriately. The data are sortable, and can be filtered using the dropdowns in each column.</t>
  </si>
  <si>
    <t>⭐</t>
  </si>
  <si>
    <t>†</t>
  </si>
  <si>
    <t>Batch</t>
  </si>
  <si>
    <t>Sample Description</t>
  </si>
  <si>
    <t>Code No.</t>
  </si>
  <si>
    <t>Logs</t>
  </si>
  <si>
    <t>No. Reps</t>
  </si>
  <si>
    <t>Extra</t>
  </si>
  <si>
    <t>grams</t>
  </si>
  <si>
    <t>mL</t>
  </si>
  <si>
    <t>Who</t>
  </si>
  <si>
    <t>Date</t>
  </si>
  <si>
    <t>Best DF</t>
  </si>
  <si>
    <t>R1</t>
  </si>
  <si>
    <t>R2</t>
  </si>
  <si>
    <t>R3</t>
  </si>
  <si>
    <t>CFU/mL</t>
  </si>
  <si>
    <t>SD CFU/mL</t>
  </si>
  <si>
    <t>CFU/g</t>
  </si>
  <si>
    <t>SD CFU/g</t>
  </si>
  <si>
    <t>CV</t>
  </si>
  <si>
    <t>Remark/AW</t>
  </si>
  <si>
    <t>21GA0143</t>
  </si>
  <si>
    <t>55 *C 10% MS</t>
  </si>
  <si>
    <t>K11</t>
  </si>
  <si>
    <t>4, 5</t>
  </si>
  <si>
    <t>Crossover</t>
  </si>
  <si>
    <t>CL</t>
  </si>
  <si>
    <t>plated &gt;2 hours after dissolving</t>
  </si>
  <si>
    <t>JS</t>
  </si>
  <si>
    <t>Cliff watched Jacob plate</t>
  </si>
  <si>
    <t>SP1 10% MS</t>
  </si>
  <si>
    <t>K12</t>
  </si>
  <si>
    <t>22GA0078</t>
  </si>
  <si>
    <t>Vector 1:1 MD/PO4/Sucrose 10% MS T1</t>
  </si>
  <si>
    <t>S1</t>
  </si>
  <si>
    <t>5, 6</t>
  </si>
  <si>
    <t>Vector 1:1 MD/PO4/Sucrose 2% CaCl2 T2</t>
  </si>
  <si>
    <t>S2</t>
  </si>
  <si>
    <t>22GA0079</t>
  </si>
  <si>
    <t xml:space="preserve">Vector 1:1 MD/PO4/Sucrose 10% MS </t>
  </si>
  <si>
    <t>S3</t>
  </si>
  <si>
    <t>Vector 1:1 MD/PO4/Sucrose 2% CaCl2 T4</t>
  </si>
  <si>
    <t>S4</t>
  </si>
  <si>
    <t>22GA0084</t>
  </si>
  <si>
    <t>D60 10% MS</t>
  </si>
  <si>
    <t>T1</t>
  </si>
  <si>
    <t>Aw</t>
  </si>
  <si>
    <t>D60 2.5% CaCl2</t>
  </si>
  <si>
    <t>T2</t>
  </si>
  <si>
    <t>22GA0086</t>
  </si>
  <si>
    <t>D60 10% PVA-Talc 10% MS</t>
  </si>
  <si>
    <t>T3</t>
  </si>
  <si>
    <t>D60 10% PVA-Talc 2.5% CaCl2</t>
  </si>
  <si>
    <t>T4</t>
  </si>
  <si>
    <t>22GA0094</t>
  </si>
  <si>
    <t>D60 17% sodium sulfate coating 10% MS</t>
  </si>
  <si>
    <t>T5</t>
  </si>
  <si>
    <t>D60 17% sodium sulfate coating 2.5% CaCl2</t>
  </si>
  <si>
    <t>T6</t>
  </si>
  <si>
    <t>21GA0141</t>
  </si>
  <si>
    <t>55 *C Tube</t>
  </si>
  <si>
    <t>K1</t>
  </si>
  <si>
    <t>SP1 Tube</t>
  </si>
  <si>
    <t>K2</t>
  </si>
  <si>
    <t>21GA0142</t>
  </si>
  <si>
    <t>K5</t>
  </si>
  <si>
    <t>Jacob independently plated</t>
  </si>
  <si>
    <t>K6</t>
  </si>
  <si>
    <t>K10</t>
  </si>
  <si>
    <t>K9</t>
  </si>
  <si>
    <t xml:space="preserve">4, 5 </t>
  </si>
  <si>
    <t>22GA0057</t>
  </si>
  <si>
    <t>10% MS</t>
  </si>
  <si>
    <t>2% CaCl2</t>
  </si>
  <si>
    <t>R4</t>
  </si>
  <si>
    <t>22GA0070</t>
  </si>
  <si>
    <t>R7</t>
  </si>
  <si>
    <t>R8</t>
  </si>
  <si>
    <t>22GA0136</t>
  </si>
  <si>
    <t>50% partial spray; Mylar w/o dessicant</t>
  </si>
  <si>
    <t>W3</t>
  </si>
  <si>
    <t>22GA0137</t>
  </si>
  <si>
    <t>W4</t>
  </si>
  <si>
    <t>FDL-096-T09</t>
  </si>
  <si>
    <t>6, 7</t>
  </si>
  <si>
    <t>AW</t>
  </si>
  <si>
    <t>FDL-096-T10</t>
  </si>
  <si>
    <t>FDL-096-T11</t>
  </si>
  <si>
    <t>FDL-096-T12</t>
  </si>
  <si>
    <t>P053-22-Y019</t>
  </si>
  <si>
    <t>Broth</t>
  </si>
  <si>
    <t>7,8</t>
  </si>
  <si>
    <t>Z005</t>
  </si>
  <si>
    <t>Broth, no shaking</t>
  </si>
  <si>
    <t>22GA00100 10% MS</t>
  </si>
  <si>
    <t>U5</t>
  </si>
  <si>
    <t>KH</t>
  </si>
  <si>
    <t>AW - 0.275</t>
  </si>
  <si>
    <t>22GA00100 2.5% CaCl2</t>
  </si>
  <si>
    <t>U6</t>
  </si>
  <si>
    <t>AW - 0.348</t>
  </si>
  <si>
    <t>22GA00100 no des</t>
  </si>
  <si>
    <t>U4</t>
  </si>
  <si>
    <t>AW - 0.117</t>
  </si>
  <si>
    <t>22GA00101 10% MS</t>
  </si>
  <si>
    <t>U2</t>
  </si>
  <si>
    <t>AW - 0.097</t>
  </si>
  <si>
    <t>22GA00101 2.5% CaCl2</t>
  </si>
  <si>
    <t>U3</t>
  </si>
  <si>
    <t>AW - 0.166</t>
  </si>
  <si>
    <t>22GA00101 no des</t>
  </si>
  <si>
    <t>U1</t>
  </si>
  <si>
    <t>AW - 0.364</t>
  </si>
  <si>
    <t>22GA00105 10% MS</t>
  </si>
  <si>
    <t>U7</t>
  </si>
  <si>
    <t>22GA00105 2.5% CaCl2</t>
  </si>
  <si>
    <t>22GA00105 no des</t>
  </si>
  <si>
    <t>22GA00106 10% MS</t>
  </si>
  <si>
    <t>U9</t>
  </si>
  <si>
    <t>22GA00106 2.5% CaCl2</t>
  </si>
  <si>
    <t>U10</t>
  </si>
  <si>
    <t>22GA0040 10% MS</t>
  </si>
  <si>
    <t>Q5</t>
  </si>
  <si>
    <t>22GA0040 2.5% CaCl2</t>
  </si>
  <si>
    <t>Q6</t>
  </si>
  <si>
    <t>22GA0084 10% MS</t>
  </si>
  <si>
    <t>AW - 0.328</t>
  </si>
  <si>
    <t>22GA0084 2% CaCl2</t>
  </si>
  <si>
    <t>AW - 0.286</t>
  </si>
  <si>
    <t>22GA0086 10% MS</t>
  </si>
  <si>
    <t>22GA0086 2% CaCl2</t>
  </si>
  <si>
    <t>22GA0094 10% MS</t>
  </si>
  <si>
    <t>22GA0094 2% CaCl2</t>
  </si>
  <si>
    <t>Y019 no stir</t>
  </si>
  <si>
    <t>7, 8</t>
  </si>
  <si>
    <t>Y019 stir</t>
  </si>
  <si>
    <t>Y020</t>
  </si>
  <si>
    <t>Y021</t>
  </si>
  <si>
    <t>55 *C/30 min mylar</t>
  </si>
  <si>
    <t>SP1 mylar</t>
  </si>
  <si>
    <t>55C/30 min</t>
  </si>
  <si>
    <t>4,5</t>
  </si>
  <si>
    <t>SP1</t>
  </si>
  <si>
    <t>2nd count from biohazard, estimate</t>
  </si>
  <si>
    <t>2nd count, 30C</t>
  </si>
  <si>
    <t>21GA0244</t>
  </si>
  <si>
    <t>10%MS</t>
  </si>
  <si>
    <t>Anyi oversaw plating</t>
  </si>
  <si>
    <t>22GA0003</t>
  </si>
  <si>
    <t>plated from same well</t>
  </si>
  <si>
    <t>2.5% CaCl2</t>
  </si>
  <si>
    <t>Katie crossed over on plating step</t>
  </si>
  <si>
    <t>Anyi crossed over on plating step</t>
  </si>
  <si>
    <t xml:space="preserve">22GA0003 </t>
  </si>
  <si>
    <t>Crossover on serial dilution with KH</t>
  </si>
  <si>
    <t>Crossover on serial dilution with JS</t>
  </si>
  <si>
    <t>22GA0015</t>
  </si>
  <si>
    <t>P5</t>
  </si>
  <si>
    <t>Diluent expt</t>
  </si>
  <si>
    <t>Water diluent</t>
  </si>
  <si>
    <t>PBS diluent</t>
  </si>
  <si>
    <t>22GA0016</t>
  </si>
  <si>
    <t>P7</t>
  </si>
  <si>
    <t>22GA0101</t>
  </si>
  <si>
    <t>full x-over</t>
  </si>
  <si>
    <t>incubated at 28 *C</t>
  </si>
  <si>
    <t>No dessicant mylar</t>
  </si>
  <si>
    <t>22GA0105</t>
  </si>
  <si>
    <t>EC</t>
  </si>
  <si>
    <t>FDL-086-7</t>
  </si>
  <si>
    <t>Pivot FD</t>
  </si>
  <si>
    <t>5, 6, 7</t>
  </si>
  <si>
    <t>Contaminated</t>
  </si>
  <si>
    <t>FDL-090C-T09</t>
  </si>
  <si>
    <t>FDL-095A-T08</t>
  </si>
  <si>
    <t>FDL-095-T05</t>
  </si>
  <si>
    <t>too low - replate</t>
  </si>
  <si>
    <t>FDL-92B-T12</t>
  </si>
  <si>
    <t>FDL-94A-T02</t>
  </si>
  <si>
    <t>FDL-092B-T10</t>
  </si>
  <si>
    <t>2, 4, 6</t>
  </si>
  <si>
    <t>FDL-092B-T11</t>
  </si>
  <si>
    <t>FDL-092B-T12</t>
  </si>
  <si>
    <t>FDL-092B-T9</t>
  </si>
  <si>
    <t>FDL-095A-T5</t>
  </si>
  <si>
    <t>FDL-095A-T8</t>
  </si>
  <si>
    <t>FDL-098-T29</t>
  </si>
  <si>
    <t>6,7</t>
  </si>
  <si>
    <t>Re-Plated Samples</t>
  </si>
  <si>
    <t>FDL-094B-T10</t>
  </si>
  <si>
    <t>21C</t>
  </si>
  <si>
    <t>3, 4</t>
  </si>
  <si>
    <t>FDL-094B-T11</t>
  </si>
  <si>
    <t>FDL-094B-T13</t>
  </si>
  <si>
    <t>FDL-094B-T14</t>
  </si>
  <si>
    <t>FDL-094B-T15</t>
  </si>
  <si>
    <t>FDL-094B-T16</t>
  </si>
  <si>
    <t>22PT0929-1</t>
  </si>
  <si>
    <t>22PT0929-2</t>
  </si>
  <si>
    <t>Cedar Rapids Klebsiella G2</t>
  </si>
  <si>
    <t>CR seed vial</t>
  </si>
  <si>
    <t>3, 4, 5, 6</t>
  </si>
  <si>
    <t>No contam. on TSA, PDA</t>
  </si>
  <si>
    <t>Cedar Rapids Kosakonia G2</t>
  </si>
  <si>
    <t>P080-22-Y013</t>
  </si>
  <si>
    <t>FDL-097EF-T19</t>
  </si>
  <si>
    <t>FD</t>
  </si>
  <si>
    <t>2.5% CaCl2 25 *C</t>
  </si>
  <si>
    <t>10% MS 25 *C</t>
  </si>
  <si>
    <t>T13</t>
  </si>
  <si>
    <t>5,6,7</t>
  </si>
  <si>
    <t>T14</t>
  </si>
  <si>
    <t>T15</t>
  </si>
  <si>
    <t>T16</t>
  </si>
  <si>
    <t>T17</t>
  </si>
  <si>
    <t>T18</t>
  </si>
  <si>
    <t>T19</t>
  </si>
  <si>
    <t>T20</t>
  </si>
  <si>
    <t>22GA0100</t>
  </si>
  <si>
    <t>independent</t>
  </si>
  <si>
    <t>Rel. to CL</t>
  </si>
  <si>
    <t>22GA0106</t>
  </si>
  <si>
    <t>Need to re-plate, no growth at 10^5</t>
  </si>
  <si>
    <t xml:space="preserve">10% MS </t>
  </si>
  <si>
    <t>P080-22-Y025</t>
  </si>
  <si>
    <t>pH = 6.97</t>
  </si>
  <si>
    <t>A</t>
  </si>
  <si>
    <t xml:space="preserve">AW plated and EC counted </t>
  </si>
  <si>
    <t>D</t>
  </si>
  <si>
    <t>EF</t>
  </si>
  <si>
    <t>95C-T20</t>
  </si>
  <si>
    <t>Streptomyces Unfiltered</t>
  </si>
  <si>
    <t>Streptomyces Filtered</t>
  </si>
  <si>
    <t>2022/20/19</t>
  </si>
  <si>
    <t>92A-T1</t>
  </si>
  <si>
    <t>25C</t>
  </si>
  <si>
    <t>2, 3</t>
  </si>
  <si>
    <t>92A-T4</t>
  </si>
  <si>
    <t>92A-T5</t>
  </si>
  <si>
    <t>94B-T16</t>
  </si>
  <si>
    <t>1, 2</t>
  </si>
  <si>
    <t>94B-T10</t>
  </si>
  <si>
    <t>94B-T11</t>
  </si>
  <si>
    <t xml:space="preserve"> </t>
  </si>
  <si>
    <t>94A-T2</t>
  </si>
  <si>
    <t>94B-T13</t>
  </si>
  <si>
    <t>0, 1</t>
  </si>
  <si>
    <t>94B-T14</t>
  </si>
  <si>
    <t>94B-T15</t>
  </si>
  <si>
    <t>92A-T2</t>
  </si>
  <si>
    <t>92A-T7</t>
  </si>
  <si>
    <t>90D-T14</t>
  </si>
  <si>
    <t>92B-T9</t>
  </si>
  <si>
    <t>FD Milling</t>
  </si>
  <si>
    <t>T7</t>
  </si>
  <si>
    <t>3, 4, 5</t>
  </si>
  <si>
    <t>Y033</t>
  </si>
  <si>
    <t>40h</t>
  </si>
  <si>
    <t>48h</t>
  </si>
  <si>
    <t>Y034</t>
  </si>
  <si>
    <t>Y035</t>
  </si>
  <si>
    <t>Y036</t>
  </si>
  <si>
    <t>92B-T10</t>
  </si>
  <si>
    <t>92B-T11</t>
  </si>
  <si>
    <t>92B-T12</t>
  </si>
  <si>
    <t>95A-T5</t>
  </si>
  <si>
    <t>95A-T8</t>
  </si>
  <si>
    <t>95C-T17</t>
  </si>
  <si>
    <t>95C-T22</t>
  </si>
  <si>
    <t>95C-T21</t>
  </si>
  <si>
    <t>95C-T18</t>
  </si>
  <si>
    <t>95C-T19</t>
  </si>
  <si>
    <t>97B-T9</t>
  </si>
  <si>
    <t>97B-T13</t>
  </si>
  <si>
    <t>97C-T17</t>
  </si>
  <si>
    <t>95D-T27</t>
  </si>
  <si>
    <t>95D-T28</t>
  </si>
  <si>
    <t>95D-T31</t>
  </si>
  <si>
    <t>97A-T2</t>
  </si>
  <si>
    <t>97A-T6</t>
  </si>
  <si>
    <t>97A-T4</t>
  </si>
  <si>
    <t>97A-T7</t>
  </si>
  <si>
    <t>99A</t>
  </si>
  <si>
    <t>98B-T13</t>
  </si>
  <si>
    <t>2, 4 ,6</t>
  </si>
  <si>
    <t>98B-T14</t>
  </si>
  <si>
    <t>98B-T15</t>
  </si>
  <si>
    <t>98B-T16</t>
  </si>
  <si>
    <t>97D-T18</t>
  </si>
  <si>
    <t>No DS, 21C</t>
  </si>
  <si>
    <t>2%CaCl2, 21C</t>
  </si>
  <si>
    <t>97EF-T19</t>
  </si>
  <si>
    <t>No DS</t>
  </si>
  <si>
    <t>Y041</t>
  </si>
  <si>
    <t>Y042</t>
  </si>
  <si>
    <t>Y043</t>
  </si>
  <si>
    <t>Y044</t>
  </si>
  <si>
    <t>Re-plated with new pipettes, buffer, and incubator</t>
  </si>
  <si>
    <t>Y041 (B)</t>
  </si>
  <si>
    <t>Re-plated Ben's samples with new pipettes, buffer, and incubator</t>
  </si>
  <si>
    <t>Y042 (B)</t>
  </si>
  <si>
    <t>Y043 (B)</t>
  </si>
  <si>
    <t>Y044 (B)</t>
  </si>
  <si>
    <t>86-3</t>
  </si>
  <si>
    <t xml:space="preserve">25C FD </t>
  </si>
  <si>
    <t>1, 2, 3</t>
  </si>
  <si>
    <t>86-7</t>
  </si>
  <si>
    <t>0, 1, 2</t>
  </si>
  <si>
    <t>2, 3, 4</t>
  </si>
  <si>
    <t>90D-T13</t>
  </si>
  <si>
    <t>90C-T9</t>
  </si>
  <si>
    <t>90C-T10</t>
  </si>
  <si>
    <t>4C FD</t>
  </si>
  <si>
    <t>4, 5, 6</t>
  </si>
  <si>
    <t>94B-T9</t>
  </si>
  <si>
    <t>IFF09152022-2</t>
  </si>
  <si>
    <t>T1, Pellet As is</t>
  </si>
  <si>
    <t>IFF09152022-3</t>
  </si>
  <si>
    <t>IFF10202022-1</t>
  </si>
  <si>
    <t>IFF10202022-2</t>
  </si>
  <si>
    <t>T4, Bulked Powder</t>
  </si>
  <si>
    <t>21C FD</t>
  </si>
  <si>
    <t>mylar no DS + 21 C</t>
  </si>
  <si>
    <t>Rep 1 TSA, Rep 2 YPD</t>
  </si>
  <si>
    <t xml:space="preserve">Pellet As is </t>
  </si>
  <si>
    <t>2, 4</t>
  </si>
  <si>
    <t>Bulked Powder</t>
  </si>
  <si>
    <t>FDL-092B-T09</t>
  </si>
  <si>
    <t>0, 2</t>
  </si>
  <si>
    <t>Rep 1 TSA, Rep 2 YPD, goopy at 10^0</t>
  </si>
  <si>
    <t>4,5,6</t>
  </si>
  <si>
    <t>98A-T1</t>
  </si>
  <si>
    <t>21C FD (10/6)</t>
  </si>
  <si>
    <t>98A-T2</t>
  </si>
  <si>
    <t>98A-T3</t>
  </si>
  <si>
    <t>98A-T5</t>
  </si>
  <si>
    <t>98A-T6</t>
  </si>
  <si>
    <t>98A-T7</t>
  </si>
  <si>
    <t>No DS, 21C (10/6)</t>
  </si>
  <si>
    <t>2% CaCl2, 21C (10/6)</t>
  </si>
  <si>
    <t>3 shiny, goopy colonies</t>
  </si>
  <si>
    <t>2 shiny, goopy colonies</t>
  </si>
  <si>
    <t>4 shiny, goopy colonies at 10^5</t>
  </si>
  <si>
    <t>1 shiny goopy colony</t>
  </si>
  <si>
    <t>98C-T21</t>
  </si>
  <si>
    <t>98C-T22</t>
  </si>
  <si>
    <t>98C-T23</t>
  </si>
  <si>
    <t>7 shiny, goopy colonies at 10^5</t>
  </si>
  <si>
    <t>4C FD (10/6)</t>
  </si>
  <si>
    <t>6 wrinkly colonies at 10^6</t>
  </si>
  <si>
    <t>2 shiny, goopy colonies at 10^6</t>
  </si>
  <si>
    <t>21C FD (9/12)</t>
  </si>
  <si>
    <t>11 wrinkly and 2 goopy colonies at 10^6</t>
  </si>
  <si>
    <t>1 wrinkly colony</t>
  </si>
  <si>
    <t>replating at 10^3 and 10^4</t>
  </si>
  <si>
    <t>25C FD (9/12)</t>
  </si>
  <si>
    <t>5 goopy colonies</t>
  </si>
  <si>
    <t>2 goopy colonies</t>
  </si>
  <si>
    <t>26 goopy colonies at 10^3 and 6 goopy colonies at 10^4</t>
  </si>
  <si>
    <t>1 goopy colony at 10^3</t>
  </si>
  <si>
    <t xml:space="preserve">1 goopy colony </t>
  </si>
  <si>
    <t>4C FD (9/12)</t>
  </si>
  <si>
    <t>97A-T3</t>
  </si>
  <si>
    <t>2 goopy colonies at 10^5</t>
  </si>
  <si>
    <t>1 goopy colony at 10^6</t>
  </si>
  <si>
    <t>1 goopy colony at 10^6 and 10^7</t>
  </si>
  <si>
    <t>150A-T2</t>
  </si>
  <si>
    <t xml:space="preserve">Bulked </t>
  </si>
  <si>
    <t>Please re-plate this sample</t>
  </si>
  <si>
    <t>150A-T3</t>
  </si>
  <si>
    <t>150A-T4</t>
  </si>
  <si>
    <t>54C</t>
  </si>
  <si>
    <t>Water Activity= 0.207, please re-plate this sample</t>
  </si>
  <si>
    <t>Water Activity= 0.153</t>
  </si>
  <si>
    <t>Water Activity= 0.268</t>
  </si>
  <si>
    <t>Water Activity= 0.265</t>
  </si>
  <si>
    <t>Water Activity= 0.221</t>
  </si>
  <si>
    <t>Water Activity= 0.257</t>
  </si>
  <si>
    <t>Water Activity= 0.246</t>
  </si>
  <si>
    <t>22GA0040</t>
  </si>
  <si>
    <t>10% MS 25C</t>
  </si>
  <si>
    <t>2%CaCl2 25C</t>
  </si>
  <si>
    <t>No DS 21C</t>
  </si>
  <si>
    <t>FDL-105B-T05</t>
  </si>
  <si>
    <t>FDL-105B-T06</t>
  </si>
  <si>
    <t>FDL-105B-T07</t>
  </si>
  <si>
    <t>FDL-105B-T09</t>
  </si>
  <si>
    <t>FDL-105B-T10</t>
  </si>
  <si>
    <t>FDL-105B-T11</t>
  </si>
  <si>
    <t>FDL-105B-T12</t>
  </si>
  <si>
    <t>Water Activity= 0.337</t>
  </si>
  <si>
    <t>Water Activity= 0.381</t>
  </si>
  <si>
    <t>Water Activity= 0.405</t>
  </si>
  <si>
    <t>Water Activity= 0.334</t>
  </si>
  <si>
    <t>Water Activity= 0.367</t>
  </si>
  <si>
    <t>Water Activity= 0.368</t>
  </si>
  <si>
    <t>Water Activity= 0.343</t>
  </si>
  <si>
    <t>IFF09152022-2 T1</t>
  </si>
  <si>
    <t>Water Activity= 0.272</t>
  </si>
  <si>
    <t>IFF09152022-2 T2</t>
  </si>
  <si>
    <t>Water Activity= 0.186</t>
  </si>
  <si>
    <t>IFF09152022-2 T3</t>
  </si>
  <si>
    <t>4C</t>
  </si>
  <si>
    <t>IFF09152022-2 T4</t>
  </si>
  <si>
    <t>Water Activity= 0.279</t>
  </si>
  <si>
    <t>IFF09152022-3 T1</t>
  </si>
  <si>
    <t>Water Activity= 0.238</t>
  </si>
  <si>
    <t>IFF09152022-3 T2</t>
  </si>
  <si>
    <t>Water Activity= 0.165</t>
  </si>
  <si>
    <t>IFF09152022-3 T3</t>
  </si>
  <si>
    <t>IFF09152022-3 T4</t>
  </si>
  <si>
    <t>Water Activity= 0.278</t>
  </si>
  <si>
    <t>IFF10202022-1 T1</t>
  </si>
  <si>
    <t>IFF10202022-1 T2</t>
  </si>
  <si>
    <t>Water Activity= 0.305</t>
  </si>
  <si>
    <t>IFF10202022-1 T3</t>
  </si>
  <si>
    <t>IFF10202022-1 T4</t>
  </si>
  <si>
    <t>Water Activity= 0.319</t>
  </si>
  <si>
    <t>IFF10202022-2 T1</t>
  </si>
  <si>
    <t>Water Activity= 0.330</t>
  </si>
  <si>
    <t>IFF10202022-2 T2</t>
  </si>
  <si>
    <t>Water Activity= 0.271</t>
  </si>
  <si>
    <t>IFF10202022-2 T3</t>
  </si>
  <si>
    <t>IFF10202022-2 T4</t>
  </si>
  <si>
    <t>Water Activity= 0.307</t>
  </si>
  <si>
    <t>FDL-150A-T02</t>
  </si>
  <si>
    <t>IFF09152022-1-T01</t>
  </si>
  <si>
    <t>IFF09152022</t>
  </si>
  <si>
    <t>Sample 1, KLUB PVT40</t>
  </si>
  <si>
    <t>Sample 2, KOKO PVT70</t>
  </si>
  <si>
    <t>FDL-105C-T13</t>
  </si>
  <si>
    <t>FDL-105C-T14</t>
  </si>
  <si>
    <t>FDL-105C-T15</t>
  </si>
  <si>
    <t>FDL-105C-T16</t>
  </si>
  <si>
    <t>FDL-105C-T17</t>
  </si>
  <si>
    <t>FDL-105C-T18</t>
  </si>
  <si>
    <t>FDL-105D-T19</t>
  </si>
  <si>
    <t>FDL-105D-T20</t>
  </si>
  <si>
    <t>FDL-105D-T21</t>
  </si>
  <si>
    <t>FDL-105A-T2</t>
  </si>
  <si>
    <t>21C, Pellet As Is</t>
  </si>
  <si>
    <t>Water Activity= 0.216</t>
  </si>
  <si>
    <t>FDL-105A-T3</t>
  </si>
  <si>
    <t>Water Activity= 0.259</t>
  </si>
  <si>
    <t>FDL-105A-T4</t>
  </si>
  <si>
    <t>Water Activity= 0.168</t>
  </si>
  <si>
    <t>21C, Milled Powder</t>
  </si>
  <si>
    <t>Water Activity= 0.222</t>
  </si>
  <si>
    <t>Water Activity= 0.267</t>
  </si>
  <si>
    <t xml:space="preserve">21C, Bulked Pwder </t>
  </si>
  <si>
    <t>Water Activity= 0.255</t>
  </si>
  <si>
    <t>4C, Pellet As Is</t>
  </si>
  <si>
    <t>4C, Bulked Powder</t>
  </si>
  <si>
    <t>FDL-105A-T02</t>
  </si>
  <si>
    <t>Seed treatment bio. rep. A</t>
  </si>
  <si>
    <t>Seed treatment bio. rep. B</t>
  </si>
  <si>
    <t>Seed treatment bio. rep. C</t>
  </si>
  <si>
    <t>FDL-105A-T03</t>
  </si>
  <si>
    <t>The 10^0 was skipped and not plated, accidentally</t>
  </si>
  <si>
    <t>FDL-105A-T04</t>
  </si>
  <si>
    <t>FDL-105B-T5</t>
  </si>
  <si>
    <t>FDL-105B-T6</t>
  </si>
  <si>
    <t>FDL-105B-T7</t>
  </si>
  <si>
    <t>FDL-105B-T9</t>
  </si>
  <si>
    <t>105EF-T22</t>
  </si>
  <si>
    <t>105EF-T23</t>
  </si>
  <si>
    <t>105EF-T24</t>
  </si>
  <si>
    <t>105EF-T25</t>
  </si>
  <si>
    <t>105EF-T26</t>
  </si>
  <si>
    <t>105EF-T27</t>
  </si>
  <si>
    <t>105EF-T29</t>
  </si>
  <si>
    <t>105G-T30</t>
  </si>
  <si>
    <t>105G-T31</t>
  </si>
  <si>
    <t>105G-T32</t>
  </si>
  <si>
    <t>105G-T33</t>
  </si>
  <si>
    <t>FDL-105EF-T22</t>
  </si>
  <si>
    <t>Bulked Powder, 21C</t>
  </si>
  <si>
    <t>Water Activity= 0.297</t>
  </si>
  <si>
    <t>FDL-105EF-T23</t>
  </si>
  <si>
    <t>Water Activity= 0.289</t>
  </si>
  <si>
    <t>FDL-105EF-T24</t>
  </si>
  <si>
    <t>Water Activity= 0.290</t>
  </si>
  <si>
    <t>FDL-105EF-T25</t>
  </si>
  <si>
    <t>Water Activity=0.237</t>
  </si>
  <si>
    <t>FDL-105EF-T26</t>
  </si>
  <si>
    <t>Water Activity= 0.310</t>
  </si>
  <si>
    <t>FDL-105EF-T27</t>
  </si>
  <si>
    <t>Water Activity= 0.291</t>
  </si>
  <si>
    <t>FDL-105EF-T29</t>
  </si>
  <si>
    <t>Water Activity= 0.394</t>
  </si>
  <si>
    <t>FDL-105G-T30</t>
  </si>
  <si>
    <t>Water Activity= 0.270</t>
  </si>
  <si>
    <t>FDL-105G-T31</t>
  </si>
  <si>
    <t>Water Activity= 0.261</t>
  </si>
  <si>
    <t>FDL-105G-T32</t>
  </si>
  <si>
    <t>Water Activity=0.239</t>
  </si>
  <si>
    <t>FDL-105G-T33</t>
  </si>
  <si>
    <t>Water Activity= 0.184</t>
  </si>
  <si>
    <t>Bulked Powder, 4C</t>
  </si>
  <si>
    <t>Water Activity= 0.299</t>
  </si>
  <si>
    <t>Water Activity= 0.318</t>
  </si>
  <si>
    <t>Water Activity= 0.350</t>
  </si>
  <si>
    <t>Water Activity= 0.309</t>
  </si>
  <si>
    <t>Water Activity= 0.306</t>
  </si>
  <si>
    <t>Pellet As is, 4C</t>
  </si>
  <si>
    <t>IFF9152022-2 T1</t>
  </si>
  <si>
    <t>Water Activity= 0.213</t>
  </si>
  <si>
    <t>IFF9152022-2 T2</t>
  </si>
  <si>
    <t>Water Activity= 0.155</t>
  </si>
  <si>
    <t>IFF9152022-2 T3</t>
  </si>
  <si>
    <t>IFF9152022-2 T4</t>
  </si>
  <si>
    <t>IFF9152022-3 T1</t>
  </si>
  <si>
    <t>Water Activity= 0.185</t>
  </si>
  <si>
    <t>IFF9152022-3 T2</t>
  </si>
  <si>
    <t>Water Activity= 0.116</t>
  </si>
  <si>
    <t>IFF9152022-3 T3</t>
  </si>
  <si>
    <t>IFF9152022-3 T4</t>
  </si>
  <si>
    <t>Water Activity= 0.204</t>
  </si>
  <si>
    <t>Water Activity= 0.344</t>
  </si>
  <si>
    <t>Water Activity= 0.287</t>
  </si>
  <si>
    <t>Water Activity= 0.308</t>
  </si>
  <si>
    <t>Water Activity= 0.254</t>
  </si>
  <si>
    <t>Milled Powder, 21C</t>
  </si>
  <si>
    <t>Water Activity= 0.200</t>
  </si>
  <si>
    <t>Water Activity= 0.292</t>
  </si>
  <si>
    <t>Water Activity= 0.217</t>
  </si>
  <si>
    <t>Water Activity= 0.260</t>
  </si>
  <si>
    <t>Water Activity= 0.219</t>
  </si>
  <si>
    <t>FDL-150B-T10</t>
  </si>
  <si>
    <t>AW/ EC</t>
  </si>
  <si>
    <t>FDL-150B-T11</t>
  </si>
  <si>
    <t>FDL-105H-T35</t>
  </si>
  <si>
    <t>SP-SDS</t>
  </si>
  <si>
    <t>FDL-105H-T37</t>
  </si>
  <si>
    <t>FDL-107A-T1</t>
  </si>
  <si>
    <t>FDL-107A-T2</t>
  </si>
  <si>
    <t>FDL-107B-T4</t>
  </si>
  <si>
    <t>FDL-107B-T5</t>
  </si>
  <si>
    <t>FDL-107C-T08</t>
  </si>
  <si>
    <t>FDL-107C-T09</t>
  </si>
  <si>
    <t>FDL-107D-T12</t>
  </si>
  <si>
    <t>FDL-107D-T13</t>
  </si>
  <si>
    <t>FDL-107D-T14</t>
  </si>
  <si>
    <t>FDL-107B-T6</t>
  </si>
  <si>
    <t>FDL-105D-T19-W4</t>
  </si>
  <si>
    <t xml:space="preserve">Extender </t>
  </si>
  <si>
    <t>FDL-105D-T20-W4</t>
  </si>
  <si>
    <t>FDL-105C-T14-W4</t>
  </si>
  <si>
    <t>FDL-105C-T11-W4</t>
  </si>
  <si>
    <t>FDL-105B-T10-W4</t>
  </si>
  <si>
    <t>1,2</t>
  </si>
  <si>
    <t>Water Activity= 0.190</t>
  </si>
  <si>
    <t>Water Activity= 0.194</t>
  </si>
  <si>
    <t>Water Activity= 0.264</t>
  </si>
  <si>
    <t>Water Activity= 0.227</t>
  </si>
  <si>
    <t>Pellet As is, 21C</t>
  </si>
  <si>
    <t>Water Activity= 0.250</t>
  </si>
  <si>
    <t>Water Activity= 0.142</t>
  </si>
  <si>
    <t>Broth-004</t>
  </si>
  <si>
    <t>SD-SPS</t>
  </si>
  <si>
    <t>Broth-008</t>
  </si>
  <si>
    <t xml:space="preserve">Pellet As Is </t>
  </si>
  <si>
    <t>FDL-107H-T19</t>
  </si>
  <si>
    <t>FDL-107IJ-T22</t>
  </si>
  <si>
    <t>FDL-107K-T30</t>
  </si>
  <si>
    <t>FDL-107EF-T15</t>
  </si>
  <si>
    <t>FDL-107EF-T16</t>
  </si>
  <si>
    <t>FDL-107LM-T25</t>
  </si>
  <si>
    <t>FDL-107LM-T26</t>
  </si>
  <si>
    <t>105C-T14 Trp</t>
  </si>
  <si>
    <t>105B-T15 Trp</t>
  </si>
  <si>
    <t>105D-T20 Trp</t>
  </si>
  <si>
    <t>105G-T33 Trp</t>
  </si>
  <si>
    <t>SP-SDS, Water Activity= 0.305</t>
  </si>
  <si>
    <t>SP-SDS, Water Activity= 0.301</t>
  </si>
  <si>
    <t>SP-SDS, Water Activity= 0.304</t>
  </si>
  <si>
    <t>SP-SDS, Water Activity= 0.273</t>
  </si>
  <si>
    <t>SP-SDS, Water Activity= 0.306</t>
  </si>
  <si>
    <t>105G-T29</t>
  </si>
  <si>
    <t>SP-SDS, Water Activity= 0.365</t>
  </si>
  <si>
    <t xml:space="preserve">SP-SDS, Water Activity= 0.261 </t>
  </si>
  <si>
    <t>SP-SDS, Water Activity= 0.258</t>
  </si>
  <si>
    <t>SP-SDS, Water Activity= 0.234</t>
  </si>
  <si>
    <t>SP-SDS, Water Activity= 0.216</t>
  </si>
  <si>
    <t>AB Klub 021923 AA</t>
  </si>
  <si>
    <t>FDL-105K-T42</t>
  </si>
  <si>
    <t>Pellet As Is, 4C</t>
  </si>
  <si>
    <t>FDL-105K-T43</t>
  </si>
  <si>
    <t>FDL-105K-T44</t>
  </si>
  <si>
    <t>FDL-105K-T45</t>
  </si>
  <si>
    <t>105C-T14</t>
  </si>
  <si>
    <t>Seed treatment bio. Rep A</t>
  </si>
  <si>
    <t>1,2,3</t>
  </si>
  <si>
    <t>Seed treatment bio. Rep B</t>
  </si>
  <si>
    <t>Seed treatment bio. Rep C</t>
  </si>
  <si>
    <t>105C-T15</t>
  </si>
  <si>
    <t>105D-T20</t>
  </si>
  <si>
    <t>AB Klub 021923 AA-2</t>
  </si>
  <si>
    <t>ST-2 Rep A</t>
  </si>
  <si>
    <t>ST-2 Rep B</t>
  </si>
  <si>
    <t>ST-2 Rep C</t>
  </si>
  <si>
    <t>AB Klub 021923 AA-1</t>
  </si>
  <si>
    <t>ST-1 Rep A</t>
  </si>
  <si>
    <t>ST-1 Rep B</t>
  </si>
  <si>
    <t>ST-1 Rep C</t>
  </si>
  <si>
    <t>0,1</t>
  </si>
  <si>
    <t>SP-SDS, Water Activity= 0.254</t>
  </si>
  <si>
    <t>SP-SDS, Water Activity= 0.198</t>
  </si>
  <si>
    <t>SP-SDS, Water Activity= 0.267</t>
  </si>
  <si>
    <t>SP-SDS, Water Activity= 0.227</t>
  </si>
  <si>
    <t>SP-SDS, Water Activity= 0.157</t>
  </si>
  <si>
    <t>SP-SDS, Water Activity= 0.243</t>
  </si>
  <si>
    <t>SP-SDS, Water Activity= 0.360</t>
  </si>
  <si>
    <t>SP-SDS, Water Activity= 0.308</t>
  </si>
  <si>
    <t>SP-SDS, Water Activity= 0.329</t>
  </si>
  <si>
    <t>SP-SDS, Water Activity= 0.324</t>
  </si>
  <si>
    <t xml:space="preserve">SP-SDS, Water Activity= 0.227 </t>
  </si>
  <si>
    <t>AKLUB 030623 AA #5</t>
  </si>
  <si>
    <t>AKLUB 030323 AA</t>
  </si>
  <si>
    <t>EDKOKO 022823 01</t>
  </si>
  <si>
    <t>EDKLUB 022823 03</t>
  </si>
  <si>
    <t>FD-23-0006-T1</t>
  </si>
  <si>
    <t>FD-23-0006-T2</t>
  </si>
  <si>
    <t>FD-23-0006-T3</t>
  </si>
  <si>
    <t>FD-23-0006-T4</t>
  </si>
  <si>
    <t>FD-23-0006-T5</t>
  </si>
  <si>
    <t>EDKLUB 030623 04</t>
  </si>
  <si>
    <t>OFD</t>
  </si>
  <si>
    <t>EDKLUB 030823 05</t>
  </si>
  <si>
    <t>EDKLUB 031023 06</t>
  </si>
  <si>
    <t xml:space="preserve">EDKLUB 031312 07 </t>
  </si>
  <si>
    <t>EDKLUB 031312 08</t>
  </si>
  <si>
    <t>ABKLUB 031623AA #9</t>
  </si>
  <si>
    <t>Thrive</t>
  </si>
  <si>
    <t>ABKLUB 031823AA #10</t>
  </si>
  <si>
    <t>ABKLUB 032023AA #11</t>
  </si>
  <si>
    <t xml:space="preserve">Thrive </t>
  </si>
  <si>
    <t>ABKLUB 030823AA</t>
  </si>
  <si>
    <t>ABKLUB 031023AA</t>
  </si>
  <si>
    <t>ABKLUB 031323AA</t>
  </si>
  <si>
    <t>FDL-111A-T1</t>
  </si>
  <si>
    <t>Pellet As Is</t>
  </si>
  <si>
    <t>FDL-111A-T2</t>
  </si>
  <si>
    <t>FDL-111A-T3</t>
  </si>
  <si>
    <t>FDL-111A-T4</t>
  </si>
  <si>
    <t>FDL111B-T8</t>
  </si>
  <si>
    <t>FD-23-0008</t>
  </si>
  <si>
    <t>FDL-111A-T2 5% SiO2</t>
  </si>
  <si>
    <t>FDL-111A-T3 5% SiO2</t>
  </si>
  <si>
    <t>FDL-111A-T4 5% SiO2</t>
  </si>
  <si>
    <t>FDL-111A-T2 TMC1</t>
  </si>
  <si>
    <t>FDL-111A-T3 TMC1</t>
  </si>
  <si>
    <t>FDL-111A-T4 TMC1</t>
  </si>
  <si>
    <t>FDL-111C-T10</t>
  </si>
  <si>
    <t>FDL-111C-T11</t>
  </si>
  <si>
    <t>FDL-111C-T12</t>
  </si>
  <si>
    <t>FDL-111D-T13</t>
  </si>
  <si>
    <t>FDL-111D-T14</t>
  </si>
  <si>
    <t>FDL-111D-T15</t>
  </si>
  <si>
    <t>FDL-111D-T16</t>
  </si>
  <si>
    <t>EDKLUB02202302</t>
  </si>
  <si>
    <t>EDKOKO02222302</t>
  </si>
  <si>
    <t>FDL-105EF-T24 TMC1</t>
  </si>
  <si>
    <t>Water Activity= 0.298</t>
  </si>
  <si>
    <t>FDL-105EF-T24 TMC2</t>
  </si>
  <si>
    <t>Water Activity= 0.301</t>
  </si>
  <si>
    <t>FD-23-0004-T1</t>
  </si>
  <si>
    <t>FD-23-0004-T2</t>
  </si>
  <si>
    <t>FD-23-0004-T3</t>
  </si>
  <si>
    <t>55 Hour</t>
  </si>
  <si>
    <t>FD-23-0004-T5</t>
  </si>
  <si>
    <t>105B-T7</t>
  </si>
  <si>
    <t>105B-T10</t>
  </si>
  <si>
    <t>Water Activity= 0.315</t>
  </si>
  <si>
    <t>105B-T12</t>
  </si>
  <si>
    <t>Water Activity= 0.294</t>
  </si>
  <si>
    <t xml:space="preserve">105C-T14 </t>
  </si>
  <si>
    <t>Water Activity= 0.288</t>
  </si>
  <si>
    <t>Water Activity= 0.282</t>
  </si>
  <si>
    <t>105D-T19</t>
  </si>
  <si>
    <t xml:space="preserve">105D-T20 </t>
  </si>
  <si>
    <t xml:space="preserve">FDL-105LM-T46 </t>
  </si>
  <si>
    <t xml:space="preserve">Manual Spot Plate </t>
  </si>
  <si>
    <t>FDL-105B-CC1</t>
  </si>
  <si>
    <t>Bulked, 21C</t>
  </si>
  <si>
    <t>FDL-105B-CC2</t>
  </si>
  <si>
    <t>FDL-105B-TMC1</t>
  </si>
  <si>
    <t>FDL-105B-TMC2</t>
  </si>
  <si>
    <t>Liquidator Spot Plate</t>
  </si>
  <si>
    <t>FDL-105LM-T47</t>
  </si>
  <si>
    <t>FDL-105N-T49</t>
  </si>
  <si>
    <t>FDL-107N-T31</t>
  </si>
  <si>
    <t>FDL-107N-T33</t>
  </si>
  <si>
    <t>FDL-107P-T25</t>
  </si>
  <si>
    <t>FDL-107Q-T35</t>
  </si>
  <si>
    <t>Excipient, A</t>
  </si>
  <si>
    <t>Excipient, B</t>
  </si>
  <si>
    <t>Excipient, C</t>
  </si>
  <si>
    <t>FDL-105C-T15-SKP</t>
  </si>
  <si>
    <t>FDL-105C-T15-21CW12</t>
  </si>
  <si>
    <t>FDL-105EF-T24-SKP</t>
  </si>
  <si>
    <t>FDL-105EF-T24-21CW8</t>
  </si>
  <si>
    <t>FDL-105EF-T22-TRY</t>
  </si>
  <si>
    <t>Ks</t>
  </si>
  <si>
    <t>FDL-105EF-T24 CC1</t>
  </si>
  <si>
    <t>Water Activity= 0.281</t>
  </si>
  <si>
    <t>FDL-105EF-T24 CC2</t>
  </si>
  <si>
    <t>Water Activity= 0.124</t>
  </si>
  <si>
    <t>FDL-105EF-T24 SO1</t>
  </si>
  <si>
    <t>Water Activity= 0.331</t>
  </si>
  <si>
    <t>FDL-105EF-T24 SO2</t>
  </si>
  <si>
    <t>Water Activity= 0.333</t>
  </si>
  <si>
    <t>FDL-105B-T10 CC1</t>
  </si>
  <si>
    <t>Water Activity= 0.258</t>
  </si>
  <si>
    <t>FDL-105B-T10 CC2</t>
  </si>
  <si>
    <t>Water Activity= 0.127</t>
  </si>
  <si>
    <t>FDL-105EF-T26 CC1</t>
  </si>
  <si>
    <t>Kv</t>
  </si>
  <si>
    <t>FDL-105EF-T26 CC2</t>
  </si>
  <si>
    <t>FDL-105EF-T26 TMC1</t>
  </si>
  <si>
    <t>FDL-105EF-T26 TMC2</t>
  </si>
  <si>
    <t>FDL-105EF-T26 SO1</t>
  </si>
  <si>
    <t>FDL-105EF-T26 SO2</t>
  </si>
  <si>
    <t>FDL-105EF-T22 TRY</t>
  </si>
  <si>
    <t>FDL-105EF-T22 SKP</t>
  </si>
  <si>
    <t>Pellet As Is, 21C</t>
  </si>
  <si>
    <t>Water Activity= 0.173</t>
  </si>
  <si>
    <t>Water Activity= 0.269</t>
  </si>
  <si>
    <t>Water Activity= 0.249</t>
  </si>
  <si>
    <t>Water Activity= 0.136</t>
  </si>
  <si>
    <t>FD-23-0007-T1</t>
  </si>
  <si>
    <t>FD-23-0007-T2</t>
  </si>
  <si>
    <t>FD-23-0007-T3</t>
  </si>
  <si>
    <t>FD-23-0007-T4</t>
  </si>
  <si>
    <t>FDL-105B-T10 SKP</t>
  </si>
  <si>
    <t>Water Activity= 0.277</t>
  </si>
  <si>
    <t>FDL-105B-T10 TRY</t>
  </si>
  <si>
    <t>Water Activity= 0.274</t>
  </si>
  <si>
    <t>FDL-105C-T15 SKP</t>
  </si>
  <si>
    <t>Water Activity= 0.251</t>
  </si>
  <si>
    <t>FDL-105C-T15 TRY</t>
  </si>
  <si>
    <t>FDL-105C-T14 TRY</t>
  </si>
  <si>
    <t>Water Activity= 0.263</t>
  </si>
  <si>
    <t>FDL-105D-T20 TRY</t>
  </si>
  <si>
    <t>Water Activity= 0.253</t>
  </si>
  <si>
    <t>FDL-105G-T33 TRY</t>
  </si>
  <si>
    <t>Water Activity= 0.236</t>
  </si>
  <si>
    <t xml:space="preserve">FDL-105EF-T24-CC1 </t>
  </si>
  <si>
    <t>FDL-105EF-T24-CC2</t>
  </si>
  <si>
    <t>FDL-105EF-T24-TMC1</t>
  </si>
  <si>
    <t>FDL-105EF-T24-TMC2</t>
  </si>
  <si>
    <t xml:space="preserve">FDL-105G-T30 </t>
  </si>
  <si>
    <t>Water Activity= 0.245</t>
  </si>
  <si>
    <t>Water Activity= 0.218</t>
  </si>
  <si>
    <t>Water Activity= 0.314</t>
  </si>
  <si>
    <t>Water Activity= 0.332</t>
  </si>
  <si>
    <t>Excipient, A - 24h</t>
  </si>
  <si>
    <t>Excipient, B - 24h</t>
  </si>
  <si>
    <t>Excipient, C - 24h</t>
  </si>
  <si>
    <t xml:space="preserve">Kv Alt Dessicant </t>
  </si>
  <si>
    <t>Water Activity= 0.302</t>
  </si>
  <si>
    <t>Water Activity= 0.322</t>
  </si>
  <si>
    <t>Water Activity= 0.379</t>
  </si>
  <si>
    <t>Water Activity= 0.349</t>
  </si>
  <si>
    <t>Water Activity= 0.377</t>
  </si>
  <si>
    <t>FDL-105EF-T24 SKP</t>
  </si>
  <si>
    <t>Water Activity= 0.326</t>
  </si>
  <si>
    <t>Water Activity= 0.356</t>
  </si>
  <si>
    <t>Water Activity= 0.325</t>
  </si>
  <si>
    <t xml:space="preserve">FDL-105C-T14 </t>
  </si>
  <si>
    <t>Water Activity= 0.303</t>
  </si>
  <si>
    <t>Water Activity= 0.121</t>
  </si>
  <si>
    <t>Water Activity= 0.120</t>
  </si>
  <si>
    <t>FD-23-0008-T1</t>
  </si>
  <si>
    <t>FD-23-0008-T2</t>
  </si>
  <si>
    <t>FD-23-0008-T3</t>
  </si>
  <si>
    <t>FD-23-0008-T4</t>
  </si>
  <si>
    <t>FD-23-0008-T5</t>
  </si>
  <si>
    <t>FD-23-0008-T6</t>
  </si>
  <si>
    <t>FD-23-0008-T7</t>
  </si>
  <si>
    <t>FD-23-0008-T8</t>
  </si>
  <si>
    <t>FD-23-0008-T9</t>
  </si>
  <si>
    <t>FD-23-0008-T10</t>
  </si>
  <si>
    <t>FDL-111A-T3 TMC2</t>
  </si>
  <si>
    <t>Water Activity= 0.256</t>
  </si>
  <si>
    <t>Water Activity= 0.389</t>
  </si>
  <si>
    <t>FDL-111B-T8 CC1</t>
  </si>
  <si>
    <t>FDL-111B-T8 TMC1</t>
  </si>
  <si>
    <t>FDL-111B-T8 SiO2</t>
  </si>
  <si>
    <t>FDL-111D-T14 CC1</t>
  </si>
  <si>
    <t>FDL-111D-T14 TMC1</t>
  </si>
  <si>
    <t>FDL-111D-T14 SiO2</t>
  </si>
  <si>
    <t>FDL-111D-T15 CC1</t>
  </si>
  <si>
    <t>FDL-111D-T15 TMC1</t>
  </si>
  <si>
    <t>FDL-111D-T15 SiO2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</si>
  <si>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</si>
  <si>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</si>
  <si>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</si>
  <si>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</si>
  <si>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</si>
  <si>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</si>
  <si>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</si>
  <si>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</si>
  <si>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</si>
  <si>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</si>
  <si>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</si>
  <si>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</si>
  <si>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</si>
  <si>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</si>
  <si>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Logs plated</t>
  </si>
  <si>
    <t>Rep A</t>
  </si>
  <si>
    <t>Rep B</t>
  </si>
  <si>
    <t>Rep C</t>
  </si>
  <si>
    <t>CFU/seed</t>
  </si>
  <si>
    <t>Stdev.</t>
  </si>
  <si>
    <t>FDL-105C-T14-Try</t>
  </si>
  <si>
    <t>Set H - seed treatment</t>
  </si>
  <si>
    <t>CLL</t>
  </si>
  <si>
    <t>FDL-105C-T15-Try</t>
  </si>
  <si>
    <t>FDL-105D-T20-Try</t>
  </si>
  <si>
    <t>FDL-105G-T33-Try</t>
  </si>
  <si>
    <t>ABKLUB021923AA-1</t>
  </si>
  <si>
    <t>ABKLUB021923AA-2</t>
  </si>
  <si>
    <t>Bulked Powder, 21C, week-4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</si>
</sst>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yyyy/mm/dd;@"/>
    <numFmt numFmtId="167" formatCode="0.0000"/>
  </numFmts>
  <fonts count="9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1" fontId="1" fillId="0" borderId="0" xfId="0" applyNumberFormat="1" applyFont="1"/>
    <xf numFmtId="164" fontId="0" fillId="0" borderId="0" xfId="1" applyNumberFormat="1" applyFont="1" applyFill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166" fontId="0" fillId="0" borderId="0" xfId="0" applyNumberFormat="1"/>
    <xf numFmtId="16" fontId="0" fillId="0" borderId="0" xfId="0" applyNumberFormat="1"/>
    <xf numFmtId="9" fontId="0" fillId="0" borderId="0" xfId="1" applyFont="1"/>
    <xf numFmtId="0" fontId="0" fillId="0" borderId="0" xfId="2" applyFont="1"/>
    <xf numFmtId="0" fontId="4" fillId="0" borderId="0" xfId="0" applyFont="1"/>
    <xf numFmtId="0" fontId="1" fillId="0" borderId="0" xfId="2" applyFont="1"/>
    <xf numFmtId="0" fontId="0" fillId="0" borderId="0" xfId="2" applyFont="1" applyAlignment="1">
      <alignment horizontal="center"/>
    </xf>
    <xf numFmtId="165" fontId="0" fillId="0" borderId="0" xfId="2" applyNumberFormat="1" applyFont="1"/>
    <xf numFmtId="166" fontId="0" fillId="0" borderId="0" xfId="2" applyNumberFormat="1" applyFont="1"/>
    <xf numFmtId="11" fontId="0" fillId="0" borderId="0" xfId="2" applyNumberFormat="1" applyFont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11" fontId="0" fillId="0" borderId="3" xfId="0" applyNumberFormat="1" applyBorder="1"/>
    <xf numFmtId="11" fontId="1" fillId="0" borderId="3" xfId="0" applyNumberFormat="1" applyFont="1" applyBorder="1"/>
    <xf numFmtId="164" fontId="0" fillId="0" borderId="3" xfId="1" applyNumberFormat="1" applyFont="1" applyFill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11" fontId="1" fillId="0" borderId="6" xfId="0" applyNumberFormat="1" applyFont="1" applyBorder="1"/>
    <xf numFmtId="11" fontId="0" fillId="0" borderId="6" xfId="0" applyNumberFormat="1" applyBorder="1"/>
    <xf numFmtId="164" fontId="0" fillId="0" borderId="6" xfId="1" applyNumberFormat="1" applyFont="1" applyFill="1" applyBorder="1"/>
    <xf numFmtId="0" fontId="0" fillId="0" borderId="7" xfId="0" applyBorder="1"/>
    <xf numFmtId="0" fontId="0" fillId="0" borderId="6" xfId="0" applyBorder="1" applyAlignment="1">
      <alignment horizontal="center"/>
    </xf>
    <xf numFmtId="164" fontId="0" fillId="0" borderId="0" xfId="1" applyNumberFormat="1" applyFont="1" applyFill="1" applyBorder="1"/>
    <xf numFmtId="0" fontId="0" fillId="0" borderId="2" xfId="2" applyFont="1" applyBorder="1"/>
    <xf numFmtId="0" fontId="0" fillId="0" borderId="5" xfId="2" applyFont="1" applyBorder="1"/>
    <xf numFmtId="0" fontId="4" fillId="0" borderId="3" xfId="0" applyFont="1" applyBorder="1"/>
    <xf numFmtId="0" fontId="4" fillId="0" borderId="6" xfId="0" applyFont="1" applyBorder="1"/>
    <xf numFmtId="0" fontId="1" fillId="0" borderId="3" xfId="2" applyFont="1" applyBorder="1"/>
    <xf numFmtId="0" fontId="1" fillId="0" borderId="6" xfId="2" applyFont="1" applyBorder="1"/>
    <xf numFmtId="0" fontId="0" fillId="0" borderId="3" xfId="2" applyFont="1" applyBorder="1"/>
    <xf numFmtId="0" fontId="0" fillId="0" borderId="6" xfId="2" applyFont="1" applyBorder="1"/>
    <xf numFmtId="0" fontId="0" fillId="0" borderId="3" xfId="2" applyFont="1" applyBorder="1" applyAlignment="1">
      <alignment horizontal="center"/>
    </xf>
    <xf numFmtId="0" fontId="0" fillId="0" borderId="6" xfId="2" applyFont="1" applyBorder="1" applyAlignment="1">
      <alignment horizontal="center"/>
    </xf>
    <xf numFmtId="165" fontId="0" fillId="0" borderId="3" xfId="2" applyNumberFormat="1" applyFont="1" applyBorder="1"/>
    <xf numFmtId="165" fontId="0" fillId="0" borderId="6" xfId="2" applyNumberFormat="1" applyFont="1" applyBorder="1"/>
    <xf numFmtId="166" fontId="0" fillId="0" borderId="3" xfId="2" applyNumberFormat="1" applyFont="1" applyBorder="1"/>
    <xf numFmtId="166" fontId="0" fillId="0" borderId="6" xfId="2" applyNumberFormat="1" applyFont="1" applyBorder="1"/>
    <xf numFmtId="9" fontId="0" fillId="0" borderId="0" xfId="1" applyFont="1" applyFill="1" applyBorder="1"/>
    <xf numFmtId="9" fontId="0" fillId="0" borderId="0" xfId="1" applyFont="1" applyBorder="1"/>
    <xf numFmtId="0" fontId="5" fillId="0" borderId="0" xfId="0" applyFont="1"/>
    <xf numFmtId="11" fontId="0" fillId="2" borderId="1" xfId="0" applyNumberFormat="1" applyFill="1" applyBorder="1" applyAlignment="1">
      <alignment horizontal="center"/>
    </xf>
    <xf numFmtId="11" fontId="0" fillId="0" borderId="1" xfId="0" applyNumberFormat="1" applyBorder="1"/>
    <xf numFmtId="17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2" fontId="0" fillId="0" borderId="9" xfId="0" applyNumberFormat="1" applyBorder="1"/>
    <xf numFmtId="166" fontId="0" fillId="0" borderId="9" xfId="0" applyNumberFormat="1" applyBorder="1" applyAlignment="1">
      <alignment horizontal="center"/>
    </xf>
    <xf numFmtId="11" fontId="0" fillId="0" borderId="9" xfId="0" applyNumberFormat="1" applyBorder="1"/>
    <xf numFmtId="0" fontId="0" fillId="0" borderId="10" xfId="0" applyBorder="1"/>
    <xf numFmtId="0" fontId="1" fillId="0" borderId="11" xfId="0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166" fontId="0" fillId="0" borderId="11" xfId="0" applyNumberFormat="1" applyBorder="1" applyAlignment="1">
      <alignment horizontal="center"/>
    </xf>
    <xf numFmtId="11" fontId="0" fillId="0" borderId="11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1" fontId="6" fillId="0" borderId="0" xfId="0" applyNumberFormat="1" applyFont="1"/>
    <xf numFmtId="164" fontId="0" fillId="0" borderId="0" xfId="1" applyNumberFormat="1" applyFont="1" applyFill="1" applyAlignment="1">
      <alignment horizontal="left"/>
    </xf>
    <xf numFmtId="0" fontId="0" fillId="0" borderId="0" xfId="0" quotePrefix="1"/>
    <xf numFmtId="9" fontId="8" fillId="0" borderId="0" xfId="1" applyFont="1" applyFill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2" xr:uid="{E46CD3B0-8801-4DA5-87A6-300E8F239384}"/>
    <cellStyle name="Percent" xfId="1" builtinId="5"/>
    <cellStyle name="Percent 2" xfId="3" xr:uid="{95D3D529-1795-4F34-8DC5-A1B14F746C40}"/>
  </cellStyles>
  <dxfs count="76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8" formatCode="yyyy/mm/dd"/>
    </dxf>
    <dxf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numFmt numFmtId="166" formatCode="yyyy/mm/dd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numFmt numFmtId="166" formatCode="yyyy/mm/dd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yyyy/mm/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500000</c:v>
                </c:pt>
                <c:pt idx="1">
                  <c:v>450000</c:v>
                </c:pt>
                <c:pt idx="2">
                  <c:v>410000</c:v>
                </c:pt>
                <c:pt idx="3">
                  <c:v>390000</c:v>
                </c:pt>
                <c:pt idx="4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BF2-9812-8C5C5F4A74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m/d/yyyy</c:formatCode>
                <c:ptCount val="10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44986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4" formatCode="0.00E+00">
                  <c:v>350000</c:v>
                </c:pt>
                <c:pt idx="5" formatCode="0.00E+00">
                  <c:v>315356.0127483001</c:v>
                </c:pt>
                <c:pt idx="6" formatCode="0.00E+00">
                  <c:v>279757.82217706449</c:v>
                </c:pt>
                <c:pt idx="7" formatCode="0.00E+00">
                  <c:v>244159.63160582894</c:v>
                </c:pt>
                <c:pt idx="8" formatCode="0.00E+00">
                  <c:v>208561.44103459336</c:v>
                </c:pt>
                <c:pt idx="9" formatCode="0.00E+00">
                  <c:v>193305.07364692097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BF2-9812-8C5C5F4A74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m/d/yyyy</c:formatCode>
                <c:ptCount val="10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44986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4" formatCode="0.00E+00">
                  <c:v>350000</c:v>
                </c:pt>
                <c:pt idx="5" formatCode="0.00E+00">
                  <c:v>296569.9707749355</c:v>
                </c:pt>
                <c:pt idx="6" formatCode="0.00E+00">
                  <c:v>260389.04848224929</c:v>
                </c:pt>
                <c:pt idx="7" formatCode="0.00E+00">
                  <c:v>224220.70153700263</c:v>
                </c:pt>
                <c:pt idx="8" formatCode="0.00E+00">
                  <c:v>188063.86331425031</c:v>
                </c:pt>
                <c:pt idx="9" formatCode="0.00E+00">
                  <c:v>172570.83380957265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BF2-9812-8C5C5F4A749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m/d/yyyy</c:formatCode>
                <c:ptCount val="10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44986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4" formatCode="0.00E+00">
                  <c:v>350000</c:v>
                </c:pt>
                <c:pt idx="5" formatCode="0.00E+00">
                  <c:v>334142.0547216647</c:v>
                </c:pt>
                <c:pt idx="6" formatCode="0.00E+00">
                  <c:v>299126.59587187966</c:v>
                </c:pt>
                <c:pt idx="7" formatCode="0.00E+00">
                  <c:v>264098.56167465524</c:v>
                </c:pt>
                <c:pt idx="8" formatCode="0.00E+00">
                  <c:v>229059.01875493641</c:v>
                </c:pt>
                <c:pt idx="9" formatCode="0.00E+00">
                  <c:v>214039.31348426928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6-4BF2-9812-8C5C5F4A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00192"/>
        <c:axId val="680498552"/>
      </c:lineChart>
      <c:catAx>
        <c:axId val="680500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552"/>
        <c:crosses val="autoZero"/>
        <c:auto val="1"/>
        <c:lblAlgn val="ctr"/>
        <c:lblOffset val="100"/>
        <c:noMultiLvlLbl val="0"/>
      </c:catAx>
      <c:valAx>
        <c:axId val="6804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15</xdr:row>
      <xdr:rowOff>42862</xdr:rowOff>
    </xdr:from>
    <xdr:to>
      <xdr:col>17</xdr:col>
      <xdr:colOff>409575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1174E-F9E7-4321-AAEC-C30E78D5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AFC94-609E-4020-B1BA-49765773BB66}" name="Pcfu" displayName="Pcfu" ref="A3:T117" totalsRowShown="0" headerRowDxfId="74" dataDxfId="72" headerRowBorderDxfId="73">
  <autoFilter ref="A3:T117" xr:uid="{7607141D-807D-4368-9D1D-18452DFA620B}"/>
  <sortState xmlns:xlrd2="http://schemas.microsoft.com/office/spreadsheetml/2017/richdata2" ref="A4:T108">
    <sortCondition ref="J3:J108"/>
  </sortState>
  <tableColumns count="20">
    <tableColumn id="1" xr3:uid="{6165E52F-77EC-4BFD-9F0A-BA439B65781A}" name="Batch" dataDxfId="71"/>
    <tableColumn id="3" xr3:uid="{EF14344C-1606-474C-9808-F880BDFFADD8}" name="Sample Description" dataDxfId="70"/>
    <tableColumn id="4" xr3:uid="{FE96E3E6-0D75-4DE2-BB3C-1FFE8107B3D6}" name="Code No." dataDxfId="69"/>
    <tableColumn id="5" xr3:uid="{F98BABD5-B5F4-4CB5-B0FF-47264CA80D95}" name="Logs" dataDxfId="68"/>
    <tableColumn id="19" xr3:uid="{E0990923-C41E-4FDF-83F7-5B9B0E1215BA}" name="No. Reps" dataDxfId="67"/>
    <tableColumn id="6" xr3:uid="{298DFE84-03AD-4876-B759-CB3B0AF8B6E3}" name="Extra" dataDxfId="66"/>
    <tableColumn id="7" xr3:uid="{42105628-27A0-4E1F-B70E-62C201182656}" name="grams" dataDxfId="65"/>
    <tableColumn id="8" xr3:uid="{EEA5B2CD-CF3C-4DFE-BA36-CCF644153FD8}" name="mL" dataDxfId="64">
      <calculatedColumnFormula>19*Pcfu[[#This Row],[grams]]</calculatedColumnFormula>
    </tableColumn>
    <tableColumn id="10" xr3:uid="{022F6AE2-724A-4259-9C51-4FFE954A0A96}" name="Who" dataDxfId="63"/>
    <tableColumn id="2" xr3:uid="{035C5773-9B46-4DDA-BAFF-C1C11AB83580}" name="Date" dataDxfId="62"/>
    <tableColumn id="11" xr3:uid="{70E5593A-B3B4-4E9D-AB1B-27A89563C085}" name="Best DF" dataDxfId="61"/>
    <tableColumn id="12" xr3:uid="{1E514245-20FB-49B3-822F-AC28C3C2BA05}" name="R1" dataDxfId="60"/>
    <tableColumn id="13" xr3:uid="{6D0A1310-B323-4A7A-808B-99A5E9DFF696}" name="R2" dataDxfId="59"/>
    <tableColumn id="20" xr3:uid="{B43F5258-78A3-4D3F-83A2-A807C249AA0D}" name="R3" dataDxfId="58"/>
    <tableColumn id="14" xr3:uid="{D3ECEDA2-57A7-4D9C-9169-4D23A48E2270}" name="CFU/mL" dataDxfId="57">
      <calculatedColumnFormula>(SUM(Pcfu[[#This Row],[R1]:[R3]]))/(Pcfu[[#This Row],[No. Reps]]*0.025)*Pcfu[[#This Row],[Best DF]]</calculatedColumnFormula>
    </tableColumn>
    <tableColumn id="21" xr3:uid="{92346000-B51F-4D9A-A9D1-26B1690A1D0E}" name="SD CFU/mL" dataDxfId="56">
      <calculatedColumnFormula>_xlfn.STDEV.S(Pcfu[[#This Row],[R1]:[R3]])/0.025*Pcfu[[#This Row],[Best DF]]</calculatedColumnFormula>
    </tableColumn>
    <tableColumn id="15" xr3:uid="{6336CBF7-1E4A-44BA-B0B2-7AD4D99350A2}" name="CFU/g" dataDxfId="55">
      <calculatedColumnFormula>Pcfu[[#This Row],[CFU/mL]]*Pcfu[[#This Row],[mL]]/Pcfu[[#This Row],[grams]]</calculatedColumnFormula>
    </tableColumn>
    <tableColumn id="18" xr3:uid="{7279E3CC-AF16-4A2F-B01F-8A3ECEB75323}" name="SD CFU/g" dataDxfId="54">
      <calculatedColumnFormula>Pcfu[[#This Row],[SD CFU/mL]]*Pcfu[[#This Row],[mL]]/Pcfu[[#This Row],[grams]]</calculatedColumnFormula>
    </tableColumn>
    <tableColumn id="16" xr3:uid="{2BA3C146-F438-475E-ADEE-6A4D86B75288}" name="CV" dataDxfId="53" dataCellStyle="Percent">
      <calculatedColumnFormula>_xlfn.STDEV.S(Pcfu[[#This Row],[R1]:[R3]])/AVERAGE(Pcfu[[#This Row],[R1]:[R3]])</calculatedColumnFormula>
    </tableColumn>
    <tableColumn id="17" xr3:uid="{D8E21028-FD68-42B3-9130-ABA5C738BE81}" name="Remark/AW" dataDxfId="5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059B1-38EE-4CF2-8DBF-EA632979A63A}" name="Pcfu4" displayName="Pcfu4" ref="A3:T791" totalsRowShown="0" headerRowDxfId="50" dataDxfId="48" headerRowBorderDxfId="49">
  <autoFilter ref="A3:T791" xr:uid="{70E8AE28-C0BD-43DD-9978-06E08BB2218D}"/>
  <tableColumns count="20">
    <tableColumn id="1" xr3:uid="{BA511809-CA35-4FD7-8ED9-25B5F125882C}" name="Batch" dataDxfId="47"/>
    <tableColumn id="3" xr3:uid="{AABB9B98-9518-4440-89D6-2C4916A6878E}" name="Sample Description" dataDxfId="46"/>
    <tableColumn id="4" xr3:uid="{3991B45D-D139-4477-9AC8-B58A1E19685C}" name="Code No." dataDxfId="45"/>
    <tableColumn id="5" xr3:uid="{9DC04EE8-B727-4F1B-93E9-BE9A236192D0}" name="Logs" dataDxfId="44"/>
    <tableColumn id="19" xr3:uid="{AFA1E4AC-3881-4BBC-BF02-F4F6FFF942B1}" name="No. Reps" dataDxfId="43"/>
    <tableColumn id="6" xr3:uid="{420E514A-2197-4667-9B0B-8728E3B2575B}" name="Extra" dataDxfId="42"/>
    <tableColumn id="7" xr3:uid="{D702DD09-6F77-4738-B4F7-950A5C9F3903}" name="grams" dataDxfId="41"/>
    <tableColumn id="8" xr3:uid="{37783731-B966-4E73-8AF8-892D860A43DA}" name="mL" dataDxfId="40">
      <calculatedColumnFormula>19*Pcfu4[[#This Row],[grams]]</calculatedColumnFormula>
    </tableColumn>
    <tableColumn id="10" xr3:uid="{B499F7C3-565F-4BC5-8334-1B55D8CB5077}" name="Who" dataDxfId="39"/>
    <tableColumn id="2" xr3:uid="{11CFE2EA-C1D3-47F1-B2BC-EF0B2A4CCEC2}" name="Date" dataDxfId="38"/>
    <tableColumn id="11" xr3:uid="{0A35A866-62CC-44E8-9636-C79EB0F17A56}" name="Best DF" dataDxfId="37"/>
    <tableColumn id="12" xr3:uid="{7AB392C4-A259-4525-A969-7A216B8F3847}" name="R1" dataDxfId="36"/>
    <tableColumn id="13" xr3:uid="{30C1E077-223F-4654-BA37-5971C355EB2F}" name="R2" dataDxfId="35"/>
    <tableColumn id="20" xr3:uid="{65E8FCBB-ED70-4C66-87C7-3D61A03E7E64}" name="R3" dataDxfId="34"/>
    <tableColumn id="14" xr3:uid="{74D550F1-6ED2-4801-BEF9-0CDCC17E9C98}" name="CFU/mL" dataDxfId="33">
      <calculatedColumnFormula>(SUM(Pcfu4[[#This Row],[R1]:[R3]]))/(Pcfu4[[#This Row],[No. Reps]]*0.025)*Pcfu4[[#This Row],[Best DF]]</calculatedColumnFormula>
    </tableColumn>
    <tableColumn id="21" xr3:uid="{A7FE706F-251C-42A5-AD00-C3A9D958EAEB}" name="SD CFU/mL" dataDxfId="32">
      <calculatedColumnFormula>_xlfn.STDEV.S(Pcfu4[[#This Row],[R1]:[R3]])/0.025*Pcfu4[[#This Row],[Best DF]]</calculatedColumnFormula>
    </tableColumn>
    <tableColumn id="15" xr3:uid="{8CC31131-755B-427A-9DD7-1187F719E722}" name="CFU/g" dataDxfId="31">
      <calculatedColumnFormula>Pcfu4[[#This Row],[CFU/mL]]*Pcfu4[[#This Row],[mL]]/Pcfu4[[#This Row],[grams]]</calculatedColumnFormula>
    </tableColumn>
    <tableColumn id="18" xr3:uid="{33E2812F-A3AA-4AAD-A4E3-3A79740AD408}" name="SD CFU/g" dataDxfId="30">
      <calculatedColumnFormula>Pcfu4[[#This Row],[SD CFU/mL]]*Pcfu4[[#This Row],[mL]]/Pcfu4[[#This Row],[grams]]</calculatedColumnFormula>
    </tableColumn>
    <tableColumn id="16" xr3:uid="{E8A541A9-EB69-41BD-B3D0-DA7B28C975FF}" name="CV" dataDxfId="29" dataCellStyle="Percent">
      <calculatedColumnFormula>_xlfn.STDEV.S(Pcfu4[[#This Row],[R1]:[R3]])/AVERAGE(Pcfu4[[#This Row],[R1]:[R3]])</calculatedColumnFormula>
    </tableColumn>
    <tableColumn id="17" xr3:uid="{A4628FD7-6C72-4DBC-B66A-05547BABE584}" name="Remark/AW" dataDxfId="2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3EC02-D695-4A7A-8E95-96EEAC9B03FB}" name="Pcfu43" displayName="Pcfu43" ref="A3:T308" totalsRowShown="0" headerRowDxfId="27" dataDxfId="25" headerRowBorderDxfId="26">
  <autoFilter ref="A3:T308" xr:uid="{3A050FEB-249D-4DC7-B35C-23FC4C53CC63}"/>
  <tableColumns count="20">
    <tableColumn id="1" xr3:uid="{1452B956-5140-48AB-AC54-4FB697F79747}" name="Batch" dataDxfId="24"/>
    <tableColumn id="3" xr3:uid="{859DB687-064F-4D13-BD56-9BDFD1723816}" name="Sample Description" dataDxfId="23"/>
    <tableColumn id="4" xr3:uid="{156E3AF8-9FF5-471F-8245-EB1746A33474}" name="Code No." dataDxfId="22"/>
    <tableColumn id="5" xr3:uid="{55F212E8-88C3-458A-B109-AFE2703F701B}" name="Logs" dataDxfId="21"/>
    <tableColumn id="19" xr3:uid="{C3109A53-3182-4C9A-8351-34F5F6EBDEC2}" name="No. Reps" dataDxfId="20"/>
    <tableColumn id="6" xr3:uid="{009B5811-F257-470F-9C48-CB9326661593}" name="Extra" dataDxfId="19"/>
    <tableColumn id="7" xr3:uid="{3C1964B1-B0E4-41A2-860E-930865A345B2}" name="grams" dataDxfId="18"/>
    <tableColumn id="8" xr3:uid="{2583E80D-4F02-4FC8-B83D-8ED907CF9C86}" name="mL" dataDxfId="17">
      <calculatedColumnFormula>19*Pcfu4[[#This Row],[grams]]</calculatedColumnFormula>
    </tableColumn>
    <tableColumn id="10" xr3:uid="{B51DFA53-FF9F-4DA2-8C49-F18565420663}" name="Who" dataDxfId="16"/>
    <tableColumn id="2" xr3:uid="{D1F23668-621B-41AA-B0D4-2F9692A7E757}" name="Date" dataDxfId="15"/>
    <tableColumn id="11" xr3:uid="{3C1C7074-2EB7-41A9-AC12-8737F4819FF1}" name="Best DF" dataDxfId="14"/>
    <tableColumn id="12" xr3:uid="{35FFB70F-0B0F-4522-813A-8D5CECE29D45}" name="R1" dataDxfId="13"/>
    <tableColumn id="13" xr3:uid="{B9E22767-5FA1-4F63-8F8C-7185D024F97C}" name="R2" dataDxfId="12"/>
    <tableColumn id="20" xr3:uid="{BD86C6F4-0F9B-41CA-8966-2E767B603DEF}" name="R3" dataDxfId="11"/>
    <tableColumn id="14" xr3:uid="{EA4E0B5D-982D-4654-93FA-107EBC666513}" name="CFU/mL" dataDxfId="10">
      <calculatedColumnFormula>(SUM(Pcfu43[[#This Row],[R1]:[R3]]))/(Pcfu43[[#This Row],[No. Reps]]*0.025)*Pcfu43[[#This Row],[Best DF]]</calculatedColumnFormula>
    </tableColumn>
    <tableColumn id="21" xr3:uid="{9217FF2E-8EBE-49F0-9CE4-BFFB581EB5A8}" name="SD CFU/mL" dataDxfId="9">
      <calculatedColumnFormula>_xlfn.STDEV.S(Pcfu43[[#This Row],[R1]:[R3]])/0.025*Pcfu43[[#This Row],[Best DF]]</calculatedColumnFormula>
    </tableColumn>
    <tableColumn id="15" xr3:uid="{5A9A5C24-C51E-408B-8156-E8C798AF11D1}" name="CFU/g" dataDxfId="8">
      <calculatedColumnFormula>Pcfu43[[#This Row],[CFU/mL]]*Pcfu43[[#This Row],[mL]]/Pcfu43[[#This Row],[grams]]</calculatedColumnFormula>
    </tableColumn>
    <tableColumn id="18" xr3:uid="{04DF2EC4-493B-424F-ACFA-69281ECBB544}" name="SD CFU/g" dataDxfId="7">
      <calculatedColumnFormula>Pcfu43[[#This Row],[SD CFU/mL]]*Pcfu43[[#This Row],[mL]]/Pcfu43[[#This Row],[grams]]</calculatedColumnFormula>
    </tableColumn>
    <tableColumn id="16" xr3:uid="{D616353B-CC33-4DB4-943B-E70468FB414E}" name="CV" dataDxfId="6" dataCellStyle="Percent">
      <calculatedColumnFormula>_xlfn.STDEV.S(Pcfu43[[#This Row],[R1]:[R3]])/AVERAGE(Pcfu43[[#This Row],[R1]:[R3]])</calculatedColumnFormula>
    </tableColumn>
    <tableColumn id="17" xr3:uid="{025A718E-D902-4CF0-B622-D8CF65354841}" name="Remark/AW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3F7714-86CC-40C9-91A0-15F4D02697A1}" name="Table4" displayName="Table4" ref="A1:E11" totalsRowShown="0">
  <autoFilter ref="A1:E11" xr:uid="{7A5CA816-2EC1-4B7E-A332-BAD0159A0AEB}"/>
  <tableColumns count="5">
    <tableColumn id="1" xr3:uid="{059C08EB-92FA-4CD5-B90B-9FF56FD5F869}" name="Timeline" dataDxfId="4"/>
    <tableColumn id="2" xr3:uid="{038738D4-2901-462C-BAD7-971D7F06281E}" name="Values"/>
    <tableColumn id="3" xr3:uid="{95B6BC8C-9176-406D-898F-643B7F9C964A}" name="Forecast" dataDxfId="3">
      <calculatedColumnFormula>_xlfn.FORECAST.ETS(A2,$B$2:$B$6,$A$2:$A$6,1,1)</calculatedColumnFormula>
    </tableColumn>
    <tableColumn id="4" xr3:uid="{84E5D93B-A15B-4F5F-813D-9186BBD9A3F7}" name="Lower Confidence Bound" dataDxfId="2">
      <calculatedColumnFormula>C2-_xlfn.FORECAST.ETS.CONFINT(A2,$B$2:$B$6,$A$2:$A$6,0.95,1,1)</calculatedColumnFormula>
    </tableColumn>
    <tableColumn id="5" xr3:uid="{3CD6FF8B-4826-44AB-99BE-637BDAFAFB59}" name="Upper Confidence Bound" dataDxfId="1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1E7895-106C-4D4E-8776-08087C429528}" name="Table5" displayName="Table5" ref="G1:H8" totalsRowShown="0">
  <autoFilter ref="G1:H8" xr:uid="{E8F3CFE6-9EFD-409D-B8AE-C1D6C637ED72}"/>
  <tableColumns count="2">
    <tableColumn id="1" xr3:uid="{8C3BFB15-9630-47BE-9AC1-FB6421592584}" name="Statistic"/>
    <tableColumn id="2" xr3:uid="{1FCECC22-F684-4EBE-B106-B036185C688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E891-CEA1-40D9-B5B1-5A4CBD402B7F}">
  <dimension ref="A1:T117"/>
  <sheetViews>
    <sheetView topLeftCell="A83" workbookViewId="0">
      <selection activeCell="Q123" sqref="Q123"/>
    </sheetView>
  </sheetViews>
  <sheetFormatPr defaultRowHeight="11.5" x14ac:dyDescent="0.25"/>
  <cols>
    <col min="1" max="1" width="23.8984375" customWidth="1"/>
    <col min="2" max="2" width="38.3984375" customWidth="1"/>
    <col min="3" max="4" width="10.296875" customWidth="1"/>
    <col min="5" max="5" width="10.296875" style="3" customWidth="1"/>
    <col min="6" max="6" width="10.296875" customWidth="1"/>
    <col min="7" max="7" width="10.3984375" customWidth="1"/>
    <col min="9" max="9" width="9.09765625" style="3"/>
    <col min="10" max="10" width="10.8984375" bestFit="1" customWidth="1"/>
    <col min="11" max="11" width="12" bestFit="1" customWidth="1"/>
    <col min="13" max="13" width="9.3984375" customWidth="1"/>
    <col min="14" max="14" width="8.69921875" customWidth="1"/>
    <col min="15" max="15" width="10.09765625" style="4" customWidth="1"/>
    <col min="16" max="16" width="11.59765625" style="4" customWidth="1"/>
    <col min="18" max="18" width="10.69921875" customWidth="1"/>
    <col min="20" max="20" width="27.69921875" customWidth="1"/>
    <col min="23" max="23" width="11" bestFit="1" customWidth="1"/>
    <col min="25" max="25" width="12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" t="s">
        <v>1</v>
      </c>
      <c r="B2" s="9" t="s">
        <v>1</v>
      </c>
      <c r="C2" s="10" t="s">
        <v>2</v>
      </c>
      <c r="D2" s="10" t="s">
        <v>2</v>
      </c>
      <c r="E2" s="9" t="s">
        <v>1</v>
      </c>
      <c r="F2" s="10" t="s">
        <v>2</v>
      </c>
      <c r="G2" s="9" t="s">
        <v>1</v>
      </c>
      <c r="H2" s="10"/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10" t="s">
        <v>2</v>
      </c>
      <c r="O2" s="11"/>
      <c r="P2" s="11"/>
      <c r="Q2" s="12"/>
      <c r="R2" s="12"/>
      <c r="S2" s="12"/>
      <c r="T2" s="10" t="s">
        <v>2</v>
      </c>
    </row>
    <row r="3" spans="1:20" ht="12.75" customHeight="1" x14ac:dyDescent="0.25">
      <c r="A3" s="12" t="s">
        <v>3</v>
      </c>
      <c r="B3" s="12" t="s">
        <v>4</v>
      </c>
      <c r="C3" s="12" t="s">
        <v>5</v>
      </c>
      <c r="D3" s="12" t="s">
        <v>6</v>
      </c>
      <c r="E3" s="13" t="s">
        <v>7</v>
      </c>
      <c r="F3" s="12" t="s">
        <v>8</v>
      </c>
      <c r="G3" s="12" t="s">
        <v>9</v>
      </c>
      <c r="H3" s="12" t="s">
        <v>10</v>
      </c>
      <c r="I3" s="10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2" t="s">
        <v>22</v>
      </c>
    </row>
    <row r="4" spans="1:20" x14ac:dyDescent="0.25">
      <c r="A4" t="s">
        <v>23</v>
      </c>
      <c r="B4" t="s">
        <v>24</v>
      </c>
      <c r="C4" s="4" t="s">
        <v>25</v>
      </c>
      <c r="D4" t="s">
        <v>26</v>
      </c>
      <c r="E4" s="3">
        <v>2</v>
      </c>
      <c r="F4" t="s">
        <v>27</v>
      </c>
      <c r="G4">
        <v>0.156</v>
      </c>
      <c r="H4" s="5">
        <f>19*Pcfu[[#This Row],[grams]]</f>
        <v>2.964</v>
      </c>
      <c r="I4" s="3" t="s">
        <v>28</v>
      </c>
      <c r="J4" s="14">
        <v>44741</v>
      </c>
      <c r="K4" s="1">
        <v>100000</v>
      </c>
      <c r="L4">
        <v>96</v>
      </c>
      <c r="M4">
        <v>93</v>
      </c>
      <c r="O4" s="6">
        <f>(SUM(Pcfu[[#This Row],[R1]:[R3]]))/(Pcfu[[#This Row],[No. Reps]]*0.025)*Pcfu[[#This Row],[Best DF]]</f>
        <v>378000000</v>
      </c>
      <c r="P4" s="1">
        <f>_xlfn.STDEV.S(Pcfu[[#This Row],[R1]:[R3]])/0.025*Pcfu[[#This Row],[Best DF]]</f>
        <v>8485281.3742385693</v>
      </c>
      <c r="Q4" s="6">
        <f>Pcfu[[#This Row],[CFU/mL]]*Pcfu[[#This Row],[mL]]/Pcfu[[#This Row],[grams]]</f>
        <v>7182000000</v>
      </c>
      <c r="R4" s="1">
        <f>Pcfu[[#This Row],[SD CFU/mL]]*Pcfu[[#This Row],[mL]]/Pcfu[[#This Row],[grams]]</f>
        <v>161220346.11053282</v>
      </c>
      <c r="S4" s="7">
        <f>_xlfn.STDEV.S(Pcfu[[#This Row],[R1]:[R3]])/AVERAGE(Pcfu[[#This Row],[R1]:[R3]])</f>
        <v>2.244783432338246E-2</v>
      </c>
      <c r="T4" t="s">
        <v>29</v>
      </c>
    </row>
    <row r="5" spans="1:20" x14ac:dyDescent="0.25">
      <c r="A5" t="s">
        <v>23</v>
      </c>
      <c r="B5" t="s">
        <v>24</v>
      </c>
      <c r="C5" s="4" t="s">
        <v>25</v>
      </c>
      <c r="D5" t="s">
        <v>26</v>
      </c>
      <c r="E5" s="3">
        <v>2</v>
      </c>
      <c r="F5" t="s">
        <v>27</v>
      </c>
      <c r="G5">
        <v>0.156</v>
      </c>
      <c r="H5" s="5">
        <f>19*Pcfu[[#This Row],[grams]]</f>
        <v>2.964</v>
      </c>
      <c r="I5" s="3" t="s">
        <v>30</v>
      </c>
      <c r="J5" s="14">
        <v>44741</v>
      </c>
      <c r="K5" s="1">
        <v>100000</v>
      </c>
      <c r="L5">
        <v>46</v>
      </c>
      <c r="M5">
        <v>62</v>
      </c>
      <c r="O5" s="6">
        <f>(SUM(Pcfu[[#This Row],[R1]:[R3]]))/(Pcfu[[#This Row],[No. Reps]]*0.025)*Pcfu[[#This Row],[Best DF]]</f>
        <v>216000000</v>
      </c>
      <c r="P5" s="1">
        <f>_xlfn.STDEV.S(Pcfu[[#This Row],[R1]:[R3]])/0.025*Pcfu[[#This Row],[Best DF]]</f>
        <v>45254833.995939046</v>
      </c>
      <c r="Q5" s="6">
        <f>Pcfu[[#This Row],[CFU/mL]]*Pcfu[[#This Row],[mL]]/Pcfu[[#This Row],[grams]]</f>
        <v>4104000000</v>
      </c>
      <c r="R5" s="1">
        <f>Pcfu[[#This Row],[SD CFU/mL]]*Pcfu[[#This Row],[mL]]/Pcfu[[#This Row],[grams]]</f>
        <v>859841845.92284191</v>
      </c>
      <c r="S5" s="7">
        <f>_xlfn.STDEV.S(Pcfu[[#This Row],[R1]:[R3]])/AVERAGE(Pcfu[[#This Row],[R1]:[R3]])</f>
        <v>0.20951312035156966</v>
      </c>
      <c r="T5" t="s">
        <v>31</v>
      </c>
    </row>
    <row r="6" spans="1:20" x14ac:dyDescent="0.25">
      <c r="A6" t="s">
        <v>23</v>
      </c>
      <c r="B6" t="s">
        <v>32</v>
      </c>
      <c r="C6" s="4" t="s">
        <v>33</v>
      </c>
      <c r="D6" t="s">
        <v>26</v>
      </c>
      <c r="E6" s="3">
        <v>2</v>
      </c>
      <c r="G6">
        <v>0.155</v>
      </c>
      <c r="H6" s="5">
        <f>19*Pcfu[[#This Row],[grams]]</f>
        <v>2.9449999999999998</v>
      </c>
      <c r="I6" s="3" t="s">
        <v>30</v>
      </c>
      <c r="J6" s="14">
        <v>44741</v>
      </c>
      <c r="K6" s="1">
        <v>100000</v>
      </c>
      <c r="L6">
        <v>49</v>
      </c>
      <c r="M6">
        <v>44</v>
      </c>
      <c r="O6" s="6">
        <f>(SUM(Pcfu[[#This Row],[R1]:[R3]]))/(Pcfu[[#This Row],[No. Reps]]*0.025)*Pcfu[[#This Row],[Best DF]]</f>
        <v>186000000</v>
      </c>
      <c r="P6" s="1">
        <f>_xlfn.STDEV.S(Pcfu[[#This Row],[R1]:[R3]])/0.025*Pcfu[[#This Row],[Best DF]]</f>
        <v>14142135.623730952</v>
      </c>
      <c r="Q6" s="6">
        <f>Pcfu[[#This Row],[CFU/mL]]*Pcfu[[#This Row],[mL]]/Pcfu[[#This Row],[grams]]</f>
        <v>3534000000</v>
      </c>
      <c r="R6" s="1">
        <f>Pcfu[[#This Row],[SD CFU/mL]]*Pcfu[[#This Row],[mL]]/Pcfu[[#This Row],[grams]]</f>
        <v>268700576.85088807</v>
      </c>
      <c r="S6" s="7">
        <f>_xlfn.STDEV.S(Pcfu[[#This Row],[R1]:[R3]])/AVERAGE(Pcfu[[#This Row],[R1]:[R3]])</f>
        <v>7.6032987224359957E-2</v>
      </c>
      <c r="T6" t="s">
        <v>31</v>
      </c>
    </row>
    <row r="7" spans="1:20" x14ac:dyDescent="0.25">
      <c r="A7" t="s">
        <v>34</v>
      </c>
      <c r="B7" t="s">
        <v>35</v>
      </c>
      <c r="C7" s="4" t="s">
        <v>36</v>
      </c>
      <c r="D7" t="s">
        <v>37</v>
      </c>
      <c r="E7" s="3">
        <v>2</v>
      </c>
      <c r="G7">
        <v>0.159</v>
      </c>
      <c r="H7" s="5">
        <f>19*Pcfu[[#This Row],[grams]]</f>
        <v>3.0209999999999999</v>
      </c>
      <c r="I7" s="3" t="s">
        <v>28</v>
      </c>
      <c r="J7" s="14">
        <v>44741</v>
      </c>
      <c r="K7" s="1">
        <v>1000000</v>
      </c>
      <c r="L7">
        <v>53</v>
      </c>
      <c r="M7">
        <v>67</v>
      </c>
      <c r="O7" s="6">
        <f>(SUM(Pcfu[[#This Row],[R1]:[R3]]))/(Pcfu[[#This Row],[No. Reps]]*0.025)*Pcfu[[#This Row],[Best DF]]</f>
        <v>2400000000</v>
      </c>
      <c r="P7" s="1">
        <f>_xlfn.STDEV.S(Pcfu[[#This Row],[R1]:[R3]])/0.025*Pcfu[[#This Row],[Best DF]]</f>
        <v>395979797.46446657</v>
      </c>
      <c r="Q7" s="6">
        <f>Pcfu[[#This Row],[CFU/mL]]*Pcfu[[#This Row],[mL]]/Pcfu[[#This Row],[grams]]</f>
        <v>45600000000</v>
      </c>
      <c r="R7" s="1">
        <f>Pcfu[[#This Row],[SD CFU/mL]]*Pcfu[[#This Row],[mL]]/Pcfu[[#This Row],[grams]]</f>
        <v>7523616151.8248644</v>
      </c>
      <c r="S7" s="7">
        <f>_xlfn.STDEV.S(Pcfu[[#This Row],[R1]:[R3]])/AVERAGE(Pcfu[[#This Row],[R1]:[R3]])</f>
        <v>0.16499158227686109</v>
      </c>
      <c r="T7" t="s">
        <v>29</v>
      </c>
    </row>
    <row r="8" spans="1:20" x14ac:dyDescent="0.25">
      <c r="A8" t="s">
        <v>34</v>
      </c>
      <c r="B8" t="s">
        <v>38</v>
      </c>
      <c r="C8" s="4" t="s">
        <v>39</v>
      </c>
      <c r="D8" t="s">
        <v>37</v>
      </c>
      <c r="E8" s="3">
        <v>2</v>
      </c>
      <c r="G8">
        <v>0.14399999999999999</v>
      </c>
      <c r="H8" s="5">
        <f>19*Pcfu[[#This Row],[grams]]</f>
        <v>2.7359999999999998</v>
      </c>
      <c r="I8" s="3" t="s">
        <v>28</v>
      </c>
      <c r="J8" s="14">
        <v>44741</v>
      </c>
      <c r="K8" s="1">
        <v>1000000</v>
      </c>
      <c r="L8">
        <v>116</v>
      </c>
      <c r="M8">
        <v>81</v>
      </c>
      <c r="O8" s="6">
        <f>(SUM(Pcfu[[#This Row],[R1]:[R3]]))/(Pcfu[[#This Row],[No. Reps]]*0.025)*Pcfu[[#This Row],[Best DF]]</f>
        <v>3940000000</v>
      </c>
      <c r="P8" s="1">
        <f>_xlfn.STDEV.S(Pcfu[[#This Row],[R1]:[R3]])/0.025*Pcfu[[#This Row],[Best DF]]</f>
        <v>989949493.66116655</v>
      </c>
      <c r="Q8" s="6">
        <f>Pcfu[[#This Row],[CFU/mL]]*Pcfu[[#This Row],[mL]]/Pcfu[[#This Row],[grams]]</f>
        <v>74860000000</v>
      </c>
      <c r="R8" s="1">
        <f>Pcfu[[#This Row],[SD CFU/mL]]*Pcfu[[#This Row],[mL]]/Pcfu[[#This Row],[grams]]</f>
        <v>18809040379.562164</v>
      </c>
      <c r="S8" s="7">
        <f>_xlfn.STDEV.S(Pcfu[[#This Row],[R1]:[R3]])/AVERAGE(Pcfu[[#This Row],[R1]:[R3]])</f>
        <v>0.2512562166652707</v>
      </c>
      <c r="T8" t="s">
        <v>29</v>
      </c>
    </row>
    <row r="9" spans="1:20" x14ac:dyDescent="0.25">
      <c r="A9" t="s">
        <v>40</v>
      </c>
      <c r="B9" t="s">
        <v>41</v>
      </c>
      <c r="C9" s="4" t="s">
        <v>42</v>
      </c>
      <c r="D9" t="s">
        <v>37</v>
      </c>
      <c r="E9" s="3">
        <v>2</v>
      </c>
      <c r="G9" s="8">
        <v>0.18</v>
      </c>
      <c r="H9" s="5">
        <f>19*Pcfu[[#This Row],[grams]]</f>
        <v>3.42</v>
      </c>
      <c r="I9" s="3" t="s">
        <v>28</v>
      </c>
      <c r="J9" s="14">
        <v>44741</v>
      </c>
      <c r="K9" s="1">
        <v>1000000</v>
      </c>
      <c r="L9">
        <v>24</v>
      </c>
      <c r="M9">
        <v>26</v>
      </c>
      <c r="O9" s="6">
        <f>(SUM(Pcfu[[#This Row],[R1]:[R3]]))/(Pcfu[[#This Row],[No. Reps]]*0.025)*Pcfu[[#This Row],[Best DF]]</f>
        <v>1000000000</v>
      </c>
      <c r="P9" s="1">
        <f>_xlfn.STDEV.S(Pcfu[[#This Row],[R1]:[R3]])/0.025*Pcfu[[#This Row],[Best DF]]</f>
        <v>56568542.494923808</v>
      </c>
      <c r="Q9" s="6">
        <f>Pcfu[[#This Row],[CFU/mL]]*Pcfu[[#This Row],[mL]]/Pcfu[[#This Row],[grams]]</f>
        <v>19000000000</v>
      </c>
      <c r="R9" s="1">
        <f>Pcfu[[#This Row],[SD CFU/mL]]*Pcfu[[#This Row],[mL]]/Pcfu[[#This Row],[grams]]</f>
        <v>1074802307.4035523</v>
      </c>
      <c r="S9" s="38">
        <f>_xlfn.STDEV.S(Pcfu[[#This Row],[R1]:[R3]])/AVERAGE(Pcfu[[#This Row],[R1]:[R3]])</f>
        <v>5.6568542494923803E-2</v>
      </c>
      <c r="T9" t="s">
        <v>29</v>
      </c>
    </row>
    <row r="10" spans="1:20" x14ac:dyDescent="0.25">
      <c r="A10" t="s">
        <v>40</v>
      </c>
      <c r="B10" t="s">
        <v>43</v>
      </c>
      <c r="C10" s="4" t="s">
        <v>44</v>
      </c>
      <c r="D10" t="s">
        <v>37</v>
      </c>
      <c r="E10" s="3">
        <v>2</v>
      </c>
      <c r="G10">
        <v>0.16300000000000001</v>
      </c>
      <c r="H10" s="5">
        <f>19*Pcfu[[#This Row],[grams]]</f>
        <v>3.097</v>
      </c>
      <c r="I10" s="3" t="s">
        <v>28</v>
      </c>
      <c r="J10" s="14">
        <v>44741</v>
      </c>
      <c r="K10" s="1">
        <v>100000</v>
      </c>
      <c r="L10">
        <v>210</v>
      </c>
      <c r="M10">
        <v>175</v>
      </c>
      <c r="O10" s="6">
        <f>(SUM(Pcfu[[#This Row],[R1]:[R3]]))/(Pcfu[[#This Row],[No. Reps]]*0.025)*Pcfu[[#This Row],[Best DF]]</f>
        <v>770000000</v>
      </c>
      <c r="P10" s="1">
        <f>_xlfn.STDEV.S(Pcfu[[#This Row],[R1]:[R3]])/0.025*Pcfu[[#This Row],[Best DF]]</f>
        <v>98994949.366116658</v>
      </c>
      <c r="Q10" s="6">
        <f>Pcfu[[#This Row],[CFU/mL]]*Pcfu[[#This Row],[mL]]/Pcfu[[#This Row],[grams]]</f>
        <v>14630000000</v>
      </c>
      <c r="R10" s="1">
        <f>Pcfu[[#This Row],[SD CFU/mL]]*Pcfu[[#This Row],[mL]]/Pcfu[[#This Row],[grams]]</f>
        <v>1880904037.9562166</v>
      </c>
      <c r="S10" s="38">
        <f>_xlfn.STDEV.S(Pcfu[[#This Row],[R1]:[R3]])/AVERAGE(Pcfu[[#This Row],[R1]:[R3]])</f>
        <v>0.12856486930664501</v>
      </c>
      <c r="T10" t="s">
        <v>29</v>
      </c>
    </row>
    <row r="11" spans="1:20" x14ac:dyDescent="0.25">
      <c r="A11" t="s">
        <v>45</v>
      </c>
      <c r="B11" t="s">
        <v>46</v>
      </c>
      <c r="C11" s="4" t="s">
        <v>47</v>
      </c>
      <c r="D11" t="s">
        <v>37</v>
      </c>
      <c r="E11" s="3">
        <v>2</v>
      </c>
      <c r="F11" t="s">
        <v>48</v>
      </c>
      <c r="G11">
        <v>0.127</v>
      </c>
      <c r="H11" s="5">
        <f>19*Pcfu[[#This Row],[grams]]</f>
        <v>2.4130000000000003</v>
      </c>
      <c r="I11" s="3" t="s">
        <v>28</v>
      </c>
      <c r="J11" s="14">
        <v>44741</v>
      </c>
      <c r="K11" s="1">
        <v>100000</v>
      </c>
      <c r="L11">
        <v>74</v>
      </c>
      <c r="M11">
        <v>67</v>
      </c>
      <c r="O11" s="6">
        <f>(SUM(Pcfu[[#This Row],[R1]:[R3]]))/(Pcfu[[#This Row],[No. Reps]]*0.025)*Pcfu[[#This Row],[Best DF]]</f>
        <v>282000000</v>
      </c>
      <c r="P11" s="1">
        <f>_xlfn.STDEV.S(Pcfu[[#This Row],[R1]:[R3]])/0.025*Pcfu[[#This Row],[Best DF]]</f>
        <v>19798989.873223327</v>
      </c>
      <c r="Q11" s="6">
        <f>Pcfu[[#This Row],[CFU/mL]]*Pcfu[[#This Row],[mL]]/Pcfu[[#This Row],[grams]]</f>
        <v>5358000000.000001</v>
      </c>
      <c r="R11" s="1">
        <f>Pcfu[[#This Row],[SD CFU/mL]]*Pcfu[[#This Row],[mL]]/Pcfu[[#This Row],[grams]]</f>
        <v>376180807.59124321</v>
      </c>
      <c r="S11" s="38">
        <f>_xlfn.STDEV.S(Pcfu[[#This Row],[R1]:[R3]])/AVERAGE(Pcfu[[#This Row],[R1]:[R3]])</f>
        <v>7.0209183947600465E-2</v>
      </c>
      <c r="T11" t="s">
        <v>29</v>
      </c>
    </row>
    <row r="12" spans="1:20" x14ac:dyDescent="0.25">
      <c r="A12" t="s">
        <v>45</v>
      </c>
      <c r="B12" t="s">
        <v>49</v>
      </c>
      <c r="C12" s="4" t="s">
        <v>50</v>
      </c>
      <c r="D12" t="s">
        <v>37</v>
      </c>
      <c r="E12" s="3">
        <v>2</v>
      </c>
      <c r="F12" t="s">
        <v>48</v>
      </c>
      <c r="G12">
        <v>0.13600000000000001</v>
      </c>
      <c r="H12" s="5">
        <f>19*Pcfu[[#This Row],[grams]]</f>
        <v>2.5840000000000001</v>
      </c>
      <c r="I12" s="3" t="s">
        <v>28</v>
      </c>
      <c r="J12" s="14">
        <v>44741</v>
      </c>
      <c r="K12" s="1">
        <v>100000</v>
      </c>
      <c r="L12">
        <v>117</v>
      </c>
      <c r="M12">
        <v>128</v>
      </c>
      <c r="O12" s="6">
        <f>(SUM(Pcfu[[#This Row],[R1]:[R3]]))/(Pcfu[[#This Row],[No. Reps]]*0.025)*Pcfu[[#This Row],[Best DF]]</f>
        <v>490000000</v>
      </c>
      <c r="P12" s="1">
        <f>_xlfn.STDEV.S(Pcfu[[#This Row],[R1]:[R3]])/0.025*Pcfu[[#This Row],[Best DF]]</f>
        <v>31112698.372208085</v>
      </c>
      <c r="Q12" s="6">
        <f>Pcfu[[#This Row],[CFU/mL]]*Pcfu[[#This Row],[mL]]/Pcfu[[#This Row],[grams]]</f>
        <v>9310000000</v>
      </c>
      <c r="R12" s="1">
        <f>Pcfu[[#This Row],[SD CFU/mL]]*Pcfu[[#This Row],[mL]]/Pcfu[[#This Row],[grams]]</f>
        <v>591141269.07195354</v>
      </c>
      <c r="S12" s="38">
        <f>_xlfn.STDEV.S(Pcfu[[#This Row],[R1]:[R3]])/AVERAGE(Pcfu[[#This Row],[R1]:[R3]])</f>
        <v>6.3495302800424674E-2</v>
      </c>
      <c r="T12" t="s">
        <v>29</v>
      </c>
    </row>
    <row r="13" spans="1:20" x14ac:dyDescent="0.25">
      <c r="A13" t="s">
        <v>51</v>
      </c>
      <c r="B13" t="s">
        <v>52</v>
      </c>
      <c r="C13" s="4" t="s">
        <v>53</v>
      </c>
      <c r="D13" t="s">
        <v>26</v>
      </c>
      <c r="E13" s="3">
        <v>2</v>
      </c>
      <c r="G13">
        <v>0.16600000000000001</v>
      </c>
      <c r="H13" s="5">
        <f>19*Pcfu[[#This Row],[grams]]</f>
        <v>3.1540000000000004</v>
      </c>
      <c r="I13" s="3" t="s">
        <v>30</v>
      </c>
      <c r="J13" s="14">
        <v>44741</v>
      </c>
      <c r="K13" s="1">
        <v>10000</v>
      </c>
      <c r="L13">
        <v>193</v>
      </c>
      <c r="M13">
        <v>189</v>
      </c>
      <c r="O13" s="6">
        <f>(SUM(Pcfu[[#This Row],[R1]:[R3]]))/(Pcfu[[#This Row],[No. Reps]]*0.025)*Pcfu[[#This Row],[Best DF]]</f>
        <v>76400000</v>
      </c>
      <c r="P13" s="1">
        <f>_xlfn.STDEV.S(Pcfu[[#This Row],[R1]:[R3]])/0.025*Pcfu[[#This Row],[Best DF]]</f>
        <v>1131370.8498984762</v>
      </c>
      <c r="Q13" s="6">
        <f>Pcfu[[#This Row],[CFU/mL]]*Pcfu[[#This Row],[mL]]/Pcfu[[#This Row],[grams]]</f>
        <v>1451600000</v>
      </c>
      <c r="R13" s="1">
        <f>Pcfu[[#This Row],[SD CFU/mL]]*Pcfu[[#This Row],[mL]]/Pcfu[[#This Row],[grams]]</f>
        <v>21496046.148071047</v>
      </c>
      <c r="S13" s="7">
        <f>_xlfn.STDEV.S(Pcfu[[#This Row],[R1]:[R3]])/AVERAGE(Pcfu[[#This Row],[R1]:[R3]])</f>
        <v>1.4808518977728745E-2</v>
      </c>
      <c r="T13" t="s">
        <v>31</v>
      </c>
    </row>
    <row r="14" spans="1:20" x14ac:dyDescent="0.25">
      <c r="A14" t="s">
        <v>51</v>
      </c>
      <c r="B14" t="s">
        <v>54</v>
      </c>
      <c r="C14" s="4" t="s">
        <v>55</v>
      </c>
      <c r="D14" t="s">
        <v>26</v>
      </c>
      <c r="E14" s="3">
        <v>2</v>
      </c>
      <c r="G14">
        <v>0.14699999999999999</v>
      </c>
      <c r="H14" s="5">
        <f>19*Pcfu[[#This Row],[grams]]</f>
        <v>2.7929999999999997</v>
      </c>
      <c r="I14" s="3" t="s">
        <v>30</v>
      </c>
      <c r="J14" s="14">
        <v>44741</v>
      </c>
      <c r="K14" s="1">
        <v>10000</v>
      </c>
      <c r="L14">
        <v>247</v>
      </c>
      <c r="M14">
        <v>213</v>
      </c>
      <c r="O14" s="6">
        <f>(SUM(Pcfu[[#This Row],[R1]:[R3]]))/(Pcfu[[#This Row],[No. Reps]]*0.025)*Pcfu[[#This Row],[Best DF]]</f>
        <v>92000000</v>
      </c>
      <c r="P14" s="1">
        <f>_xlfn.STDEV.S(Pcfu[[#This Row],[R1]:[R3]])/0.025*Pcfu[[#This Row],[Best DF]]</f>
        <v>9616652.2241370454</v>
      </c>
      <c r="Q14" s="6">
        <f>Pcfu[[#This Row],[CFU/mL]]*Pcfu[[#This Row],[mL]]/Pcfu[[#This Row],[grams]]</f>
        <v>1748000000</v>
      </c>
      <c r="R14" s="1">
        <f>Pcfu[[#This Row],[SD CFU/mL]]*Pcfu[[#This Row],[mL]]/Pcfu[[#This Row],[grams]]</f>
        <v>182716392.25860384</v>
      </c>
      <c r="S14" s="7">
        <f>_xlfn.STDEV.S(Pcfu[[#This Row],[R1]:[R3]])/AVERAGE(Pcfu[[#This Row],[R1]:[R3]])</f>
        <v>0.10452882852322876</v>
      </c>
      <c r="T14" t="s">
        <v>31</v>
      </c>
    </row>
    <row r="15" spans="1:20" x14ac:dyDescent="0.25">
      <c r="A15" t="s">
        <v>56</v>
      </c>
      <c r="B15" t="s">
        <v>57</v>
      </c>
      <c r="C15" s="4" t="s">
        <v>58</v>
      </c>
      <c r="D15" t="s">
        <v>26</v>
      </c>
      <c r="E15" s="3">
        <v>2</v>
      </c>
      <c r="G15">
        <v>0.121</v>
      </c>
      <c r="H15" s="5">
        <f>19*Pcfu[[#This Row],[grams]]</f>
        <v>2.2989999999999999</v>
      </c>
      <c r="I15" s="3" t="s">
        <v>30</v>
      </c>
      <c r="J15" s="14">
        <v>44741</v>
      </c>
      <c r="K15" s="1">
        <v>10000</v>
      </c>
      <c r="L15">
        <v>97</v>
      </c>
      <c r="M15">
        <v>94</v>
      </c>
      <c r="O15" s="6">
        <f>(SUM(Pcfu[[#This Row],[R1]:[R3]]))/(Pcfu[[#This Row],[No. Reps]]*0.025)*Pcfu[[#This Row],[Best DF]]</f>
        <v>38200000</v>
      </c>
      <c r="P15" s="1">
        <f>_xlfn.STDEV.S(Pcfu[[#This Row],[R1]:[R3]])/0.025*Pcfu[[#This Row],[Best DF]]</f>
        <v>848528.13742385688</v>
      </c>
      <c r="Q15" s="6">
        <f>Pcfu[[#This Row],[CFU/mL]]*Pcfu[[#This Row],[mL]]/Pcfu[[#This Row],[grams]]</f>
        <v>725800000</v>
      </c>
      <c r="R15" s="1">
        <f>Pcfu[[#This Row],[SD CFU/mL]]*Pcfu[[#This Row],[mL]]/Pcfu[[#This Row],[grams]]</f>
        <v>16122034.611053281</v>
      </c>
      <c r="S15" s="7">
        <f>_xlfn.STDEV.S(Pcfu[[#This Row],[R1]:[R3]])/AVERAGE(Pcfu[[#This Row],[R1]:[R3]])</f>
        <v>2.2212778466593114E-2</v>
      </c>
      <c r="T15" t="s">
        <v>31</v>
      </c>
    </row>
    <row r="16" spans="1:20" x14ac:dyDescent="0.25">
      <c r="A16" t="s">
        <v>56</v>
      </c>
      <c r="B16" t="s">
        <v>59</v>
      </c>
      <c r="C16" s="4" t="s">
        <v>60</v>
      </c>
      <c r="D16" t="s">
        <v>26</v>
      </c>
      <c r="E16" s="3">
        <v>2</v>
      </c>
      <c r="G16">
        <v>0.114</v>
      </c>
      <c r="H16" s="5">
        <f>19*Pcfu[[#This Row],[grams]]</f>
        <v>2.1659999999999999</v>
      </c>
      <c r="I16" s="3" t="s">
        <v>30</v>
      </c>
      <c r="J16" s="14">
        <v>44741</v>
      </c>
      <c r="K16" s="1">
        <v>10000</v>
      </c>
      <c r="L16">
        <v>115</v>
      </c>
      <c r="M16">
        <v>107</v>
      </c>
      <c r="O16" s="6">
        <f>(SUM(Pcfu[[#This Row],[R1]:[R3]]))/(Pcfu[[#This Row],[No. Reps]]*0.025)*Pcfu[[#This Row],[Best DF]]</f>
        <v>44400000</v>
      </c>
      <c r="P16" s="1">
        <f>_xlfn.STDEV.S(Pcfu[[#This Row],[R1]:[R3]])/0.025*Pcfu[[#This Row],[Best DF]]</f>
        <v>2262741.6997969523</v>
      </c>
      <c r="Q16" s="6">
        <f>Pcfu[[#This Row],[CFU/mL]]*Pcfu[[#This Row],[mL]]/Pcfu[[#This Row],[grams]]</f>
        <v>843600000</v>
      </c>
      <c r="R16" s="1">
        <f>Pcfu[[#This Row],[SD CFU/mL]]*Pcfu[[#This Row],[mL]]/Pcfu[[#This Row],[grams]]</f>
        <v>42992092.296142086</v>
      </c>
      <c r="S16" s="7">
        <f>_xlfn.STDEV.S(Pcfu[[#This Row],[R1]:[R3]])/AVERAGE(Pcfu[[#This Row],[R1]:[R3]])</f>
        <v>5.0962650896327753E-2</v>
      </c>
      <c r="T16" t="s">
        <v>31</v>
      </c>
    </row>
    <row r="17" spans="1:20" x14ac:dyDescent="0.25">
      <c r="A17" t="s">
        <v>61</v>
      </c>
      <c r="B17" t="s">
        <v>62</v>
      </c>
      <c r="C17" s="4" t="s">
        <v>63</v>
      </c>
      <c r="D17" t="s">
        <v>26</v>
      </c>
      <c r="E17" s="3">
        <v>2</v>
      </c>
      <c r="G17" s="8">
        <v>0.3</v>
      </c>
      <c r="H17" s="5">
        <f>19*Pcfu[[#This Row],[grams]]</f>
        <v>5.7</v>
      </c>
      <c r="I17" s="3" t="s">
        <v>28</v>
      </c>
      <c r="J17" s="14">
        <v>44742</v>
      </c>
      <c r="K17" s="1">
        <v>100000</v>
      </c>
      <c r="L17">
        <v>65</v>
      </c>
      <c r="M17">
        <v>32</v>
      </c>
      <c r="O17" s="6">
        <f>(SUM(Pcfu[[#This Row],[R1]:[R3]]))/(Pcfu[[#This Row],[No. Reps]]*0.025)*Pcfu[[#This Row],[Best DF]]</f>
        <v>194000000</v>
      </c>
      <c r="P17" s="1">
        <f>_xlfn.STDEV.S(Pcfu[[#This Row],[R1]:[R3]])/0.025*Pcfu[[#This Row],[Best DF]]</f>
        <v>93338095.116624266</v>
      </c>
      <c r="Q17" s="6">
        <f>Pcfu[[#This Row],[CFU/mL]]*Pcfu[[#This Row],[mL]]/Pcfu[[#This Row],[grams]]</f>
        <v>3686000000</v>
      </c>
      <c r="R17" s="1">
        <f>Pcfu[[#This Row],[SD CFU/mL]]*Pcfu[[#This Row],[mL]]/Pcfu[[#This Row],[grams]]</f>
        <v>1773423807.2158611</v>
      </c>
      <c r="S17" s="7">
        <f>_xlfn.STDEV.S(Pcfu[[#This Row],[R1]:[R3]])/AVERAGE(Pcfu[[#This Row],[R1]:[R3]])</f>
        <v>0.48112420163208386</v>
      </c>
      <c r="T17" t="s">
        <v>29</v>
      </c>
    </row>
    <row r="18" spans="1:20" x14ac:dyDescent="0.25">
      <c r="A18" t="s">
        <v>61</v>
      </c>
      <c r="B18" t="s">
        <v>64</v>
      </c>
      <c r="C18" s="4" t="s">
        <v>65</v>
      </c>
      <c r="D18" t="s">
        <v>26</v>
      </c>
      <c r="E18" s="3">
        <v>2</v>
      </c>
      <c r="G18" s="8">
        <v>0.3</v>
      </c>
      <c r="H18" s="5">
        <f>19*Pcfu[[#This Row],[grams]]</f>
        <v>5.7</v>
      </c>
      <c r="I18" s="3" t="s">
        <v>28</v>
      </c>
      <c r="J18" s="14">
        <v>44742</v>
      </c>
      <c r="K18" s="1">
        <v>10000</v>
      </c>
      <c r="L18">
        <v>151</v>
      </c>
      <c r="M18">
        <v>109</v>
      </c>
      <c r="O18" s="6">
        <f>(SUM(Pcfu[[#This Row],[R1]:[R3]]))/(Pcfu[[#This Row],[No. Reps]]*0.025)*Pcfu[[#This Row],[Best DF]]</f>
        <v>52000000</v>
      </c>
      <c r="P18" s="1">
        <f>_xlfn.STDEV.S(Pcfu[[#This Row],[R1]:[R3]])/0.025*Pcfu[[#This Row],[Best DF]]</f>
        <v>11879393.923933996</v>
      </c>
      <c r="Q18" s="6">
        <f>Pcfu[[#This Row],[CFU/mL]]*Pcfu[[#This Row],[mL]]/Pcfu[[#This Row],[grams]]</f>
        <v>988000000</v>
      </c>
      <c r="R18" s="1">
        <f>Pcfu[[#This Row],[SD CFU/mL]]*Pcfu[[#This Row],[mL]]/Pcfu[[#This Row],[grams]]</f>
        <v>225708484.55474597</v>
      </c>
      <c r="S18" s="7">
        <f>_xlfn.STDEV.S(Pcfu[[#This Row],[R1]:[R3]])/AVERAGE(Pcfu[[#This Row],[R1]:[R3]])</f>
        <v>0.22844988315257689</v>
      </c>
      <c r="T18" t="s">
        <v>29</v>
      </c>
    </row>
    <row r="19" spans="1:20" x14ac:dyDescent="0.25">
      <c r="A19" t="s">
        <v>66</v>
      </c>
      <c r="B19" t="s">
        <v>62</v>
      </c>
      <c r="C19" s="4" t="s">
        <v>67</v>
      </c>
      <c r="D19" t="s">
        <v>26</v>
      </c>
      <c r="E19" s="3">
        <v>2</v>
      </c>
      <c r="G19" s="8">
        <v>0.3</v>
      </c>
      <c r="H19" s="5">
        <f>19*Pcfu[[#This Row],[grams]]</f>
        <v>5.7</v>
      </c>
      <c r="I19" s="3" t="s">
        <v>30</v>
      </c>
      <c r="J19" s="14">
        <v>44742</v>
      </c>
      <c r="K19" s="1">
        <v>10000</v>
      </c>
      <c r="L19">
        <v>31</v>
      </c>
      <c r="M19">
        <v>4</v>
      </c>
      <c r="O19" s="6">
        <f>(SUM(Pcfu[[#This Row],[R1]:[R3]]))/(Pcfu[[#This Row],[No. Reps]]*0.025)*Pcfu[[#This Row],[Best DF]]</f>
        <v>7000000</v>
      </c>
      <c r="P19" s="1">
        <f>_xlfn.STDEV.S(Pcfu[[#This Row],[R1]:[R3]])/0.025*Pcfu[[#This Row],[Best DF]]</f>
        <v>7636753.2368147131</v>
      </c>
      <c r="Q19" s="6">
        <f>Pcfu[[#This Row],[CFU/mL]]*Pcfu[[#This Row],[mL]]/Pcfu[[#This Row],[grams]]</f>
        <v>133000000</v>
      </c>
      <c r="R19" s="1">
        <f>Pcfu[[#This Row],[SD CFU/mL]]*Pcfu[[#This Row],[mL]]/Pcfu[[#This Row],[grams]]</f>
        <v>145098311.49947956</v>
      </c>
      <c r="S19" s="7">
        <f>_xlfn.STDEV.S(Pcfu[[#This Row],[R1]:[R3]])/AVERAGE(Pcfu[[#This Row],[R1]:[R3]])</f>
        <v>1.0909647481163878</v>
      </c>
      <c r="T19" t="s">
        <v>68</v>
      </c>
    </row>
    <row r="20" spans="1:20" x14ac:dyDescent="0.25">
      <c r="A20" t="s">
        <v>66</v>
      </c>
      <c r="B20" t="s">
        <v>62</v>
      </c>
      <c r="C20" s="4" t="s">
        <v>67</v>
      </c>
      <c r="D20" t="s">
        <v>26</v>
      </c>
      <c r="E20" s="3">
        <v>2</v>
      </c>
      <c r="F20" t="s">
        <v>27</v>
      </c>
      <c r="G20" s="8">
        <v>0.3</v>
      </c>
      <c r="H20" s="5">
        <f>19*Pcfu[[#This Row],[grams]]</f>
        <v>5.7</v>
      </c>
      <c r="I20" s="3" t="s">
        <v>28</v>
      </c>
      <c r="J20" s="14">
        <v>44742</v>
      </c>
      <c r="K20" s="1">
        <v>10000</v>
      </c>
      <c r="L20">
        <v>135</v>
      </c>
      <c r="M20">
        <v>123</v>
      </c>
      <c r="O20" s="6">
        <f>(SUM(Pcfu[[#This Row],[R1]:[R3]]))/(Pcfu[[#This Row],[No. Reps]]*0.025)*Pcfu[[#This Row],[Best DF]]</f>
        <v>51600000</v>
      </c>
      <c r="P20" s="1">
        <f>_xlfn.STDEV.S(Pcfu[[#This Row],[R1]:[R3]])/0.025*Pcfu[[#This Row],[Best DF]]</f>
        <v>3394112.5496954275</v>
      </c>
      <c r="Q20" s="6">
        <f>Pcfu[[#This Row],[CFU/mL]]*Pcfu[[#This Row],[mL]]/Pcfu[[#This Row],[grams]]</f>
        <v>980400000</v>
      </c>
      <c r="R20" s="1">
        <f>Pcfu[[#This Row],[SD CFU/mL]]*Pcfu[[#This Row],[mL]]/Pcfu[[#This Row],[grams]]</f>
        <v>64488138.444213122</v>
      </c>
      <c r="S20" s="7">
        <f>_xlfn.STDEV.S(Pcfu[[#This Row],[R1]:[R3]])/AVERAGE(Pcfu[[#This Row],[R1]:[R3]])</f>
        <v>6.5777374994097443E-2</v>
      </c>
      <c r="T20" t="s">
        <v>29</v>
      </c>
    </row>
    <row r="21" spans="1:20" x14ac:dyDescent="0.25">
      <c r="A21" t="s">
        <v>66</v>
      </c>
      <c r="B21" t="s">
        <v>64</v>
      </c>
      <c r="C21" s="4" t="s">
        <v>69</v>
      </c>
      <c r="D21" t="s">
        <v>26</v>
      </c>
      <c r="E21" s="3">
        <v>2</v>
      </c>
      <c r="G21" s="8">
        <v>0.3</v>
      </c>
      <c r="H21" s="5">
        <f>19*Pcfu[[#This Row],[grams]]</f>
        <v>5.7</v>
      </c>
      <c r="I21" s="3" t="s">
        <v>30</v>
      </c>
      <c r="J21" s="14">
        <v>44742</v>
      </c>
      <c r="K21" s="1">
        <v>10000</v>
      </c>
      <c r="L21">
        <v>7</v>
      </c>
      <c r="M21">
        <v>6</v>
      </c>
      <c r="O21" s="6">
        <f>(SUM(Pcfu[[#This Row],[R1]:[R3]]))/(Pcfu[[#This Row],[No. Reps]]*0.025)*Pcfu[[#This Row],[Best DF]]</f>
        <v>2600000</v>
      </c>
      <c r="P21" s="1">
        <f>_xlfn.STDEV.S(Pcfu[[#This Row],[R1]:[R3]])/0.025*Pcfu[[#This Row],[Best DF]]</f>
        <v>282842.71247461904</v>
      </c>
      <c r="Q21" s="6">
        <f>Pcfu[[#This Row],[CFU/mL]]*Pcfu[[#This Row],[mL]]/Pcfu[[#This Row],[grams]]</f>
        <v>49400000</v>
      </c>
      <c r="R21" s="1">
        <f>Pcfu[[#This Row],[SD CFU/mL]]*Pcfu[[#This Row],[mL]]/Pcfu[[#This Row],[grams]]</f>
        <v>5374011.5370177617</v>
      </c>
      <c r="S21" s="7">
        <f>_xlfn.STDEV.S(Pcfu[[#This Row],[R1]:[R3]])/AVERAGE(Pcfu[[#This Row],[R1]:[R3]])</f>
        <v>0.10878565864408424</v>
      </c>
      <c r="T21" t="s">
        <v>68</v>
      </c>
    </row>
    <row r="22" spans="1:20" x14ac:dyDescent="0.25">
      <c r="A22" t="s">
        <v>66</v>
      </c>
      <c r="B22" t="s">
        <v>64</v>
      </c>
      <c r="C22" s="4" t="s">
        <v>69</v>
      </c>
      <c r="D22" t="s">
        <v>26</v>
      </c>
      <c r="E22" s="3">
        <v>2</v>
      </c>
      <c r="F22" t="s">
        <v>27</v>
      </c>
      <c r="G22" s="8">
        <v>0.3</v>
      </c>
      <c r="H22" s="5">
        <f>19*Pcfu[[#This Row],[grams]]</f>
        <v>5.7</v>
      </c>
      <c r="I22" s="3" t="s">
        <v>28</v>
      </c>
      <c r="J22" s="14">
        <v>44742</v>
      </c>
      <c r="K22" s="1">
        <v>10000</v>
      </c>
      <c r="L22">
        <v>58</v>
      </c>
      <c r="M22">
        <v>68</v>
      </c>
      <c r="O22" s="6">
        <f>(SUM(Pcfu[[#This Row],[R1]:[R3]]))/(Pcfu[[#This Row],[No. Reps]]*0.025)*Pcfu[[#This Row],[Best DF]]</f>
        <v>25200000</v>
      </c>
      <c r="P22" s="1">
        <f>_xlfn.STDEV.S(Pcfu[[#This Row],[R1]:[R3]])/0.025*Pcfu[[#This Row],[Best DF]]</f>
        <v>2828427.1247461904</v>
      </c>
      <c r="Q22" s="6">
        <f>Pcfu[[#This Row],[CFU/mL]]*Pcfu[[#This Row],[mL]]/Pcfu[[#This Row],[grams]]</f>
        <v>478800000</v>
      </c>
      <c r="R22" s="1">
        <f>Pcfu[[#This Row],[SD CFU/mL]]*Pcfu[[#This Row],[mL]]/Pcfu[[#This Row],[grams]]</f>
        <v>53740115.370177619</v>
      </c>
      <c r="S22" s="7">
        <f>_xlfn.STDEV.S(Pcfu[[#This Row],[R1]:[R3]])/AVERAGE(Pcfu[[#This Row],[R1]:[R3]])</f>
        <v>0.11223917161691231</v>
      </c>
      <c r="T22" t="s">
        <v>29</v>
      </c>
    </row>
    <row r="23" spans="1:20" x14ac:dyDescent="0.25">
      <c r="A23" t="s">
        <v>23</v>
      </c>
      <c r="B23" t="s">
        <v>64</v>
      </c>
      <c r="C23" s="4" t="s">
        <v>70</v>
      </c>
      <c r="D23" t="s">
        <v>26</v>
      </c>
      <c r="E23" s="3">
        <v>2</v>
      </c>
      <c r="G23" s="8">
        <v>0.3</v>
      </c>
      <c r="H23" s="5">
        <f>19*Pcfu[[#This Row],[grams]]</f>
        <v>5.7</v>
      </c>
      <c r="I23" s="3" t="s">
        <v>30</v>
      </c>
      <c r="J23" s="14">
        <v>44742</v>
      </c>
      <c r="K23" s="1">
        <v>10000</v>
      </c>
      <c r="L23">
        <v>1</v>
      </c>
      <c r="M23">
        <v>4</v>
      </c>
      <c r="O23" s="6">
        <f>(SUM(Pcfu[[#This Row],[R1]:[R3]]))/(Pcfu[[#This Row],[No. Reps]]*0.025)*Pcfu[[#This Row],[Best DF]]</f>
        <v>1000000</v>
      </c>
      <c r="P23" s="1">
        <f>_xlfn.STDEV.S(Pcfu[[#This Row],[R1]:[R3]])/0.025*Pcfu[[#This Row],[Best DF]]</f>
        <v>848528.13742385688</v>
      </c>
      <c r="Q23" s="6">
        <f>Pcfu[[#This Row],[CFU/mL]]*Pcfu[[#This Row],[mL]]/Pcfu[[#This Row],[grams]]</f>
        <v>19000000</v>
      </c>
      <c r="R23" s="1">
        <f>Pcfu[[#This Row],[SD CFU/mL]]*Pcfu[[#This Row],[mL]]/Pcfu[[#This Row],[grams]]</f>
        <v>16122034.611053281</v>
      </c>
      <c r="S23" s="7">
        <f>_xlfn.STDEV.S(Pcfu[[#This Row],[R1]:[R3]])/AVERAGE(Pcfu[[#This Row],[R1]:[R3]])</f>
        <v>0.84852813742385691</v>
      </c>
      <c r="T23" t="s">
        <v>68</v>
      </c>
    </row>
    <row r="24" spans="1:20" x14ac:dyDescent="0.25">
      <c r="A24" t="s">
        <v>23</v>
      </c>
      <c r="B24" t="s">
        <v>62</v>
      </c>
      <c r="C24" s="4" t="s">
        <v>71</v>
      </c>
      <c r="D24" t="s">
        <v>72</v>
      </c>
      <c r="E24" s="3">
        <v>2</v>
      </c>
      <c r="G24" s="8">
        <v>0.3</v>
      </c>
      <c r="H24" s="5">
        <f>19*Pcfu[[#This Row],[grams]]</f>
        <v>5.7</v>
      </c>
      <c r="I24" s="3" t="s">
        <v>30</v>
      </c>
      <c r="J24" s="14">
        <v>44742</v>
      </c>
      <c r="K24" s="1">
        <v>10000</v>
      </c>
      <c r="L24">
        <v>40</v>
      </c>
      <c r="M24">
        <v>40</v>
      </c>
      <c r="O24" s="6">
        <f>(SUM(Pcfu[[#This Row],[R1]:[R3]]))/(Pcfu[[#This Row],[No. Reps]]*0.025)*Pcfu[[#This Row],[Best DF]]</f>
        <v>16000000</v>
      </c>
      <c r="P24" s="1">
        <f>_xlfn.STDEV.S(Pcfu[[#This Row],[R1]:[R3]])/0.025*Pcfu[[#This Row],[Best DF]]</f>
        <v>0</v>
      </c>
      <c r="Q24" s="6">
        <f>Pcfu[[#This Row],[CFU/mL]]*Pcfu[[#This Row],[mL]]/Pcfu[[#This Row],[grams]]</f>
        <v>304000000</v>
      </c>
      <c r="R24" s="1">
        <f>Pcfu[[#This Row],[SD CFU/mL]]*Pcfu[[#This Row],[mL]]/Pcfu[[#This Row],[grams]]</f>
        <v>0</v>
      </c>
      <c r="S24" s="7">
        <f>_xlfn.STDEV.S(Pcfu[[#This Row],[R1]:[R3]])/AVERAGE(Pcfu[[#This Row],[R1]:[R3]])</f>
        <v>0</v>
      </c>
      <c r="T24" t="s">
        <v>68</v>
      </c>
    </row>
    <row r="25" spans="1:20" x14ac:dyDescent="0.25">
      <c r="A25" t="s">
        <v>73</v>
      </c>
      <c r="B25" t="s">
        <v>74</v>
      </c>
      <c r="C25" s="4" t="s">
        <v>16</v>
      </c>
      <c r="D25" t="s">
        <v>26</v>
      </c>
      <c r="E25" s="3">
        <v>2</v>
      </c>
      <c r="F25" t="s">
        <v>27</v>
      </c>
      <c r="G25" s="8">
        <v>0.3</v>
      </c>
      <c r="H25" s="5">
        <f>19*Pcfu[[#This Row],[grams]]</f>
        <v>5.7</v>
      </c>
      <c r="I25" s="3" t="s">
        <v>28</v>
      </c>
      <c r="J25" s="14">
        <v>44749</v>
      </c>
      <c r="K25" s="1">
        <v>10000</v>
      </c>
      <c r="L25">
        <v>104</v>
      </c>
      <c r="M25">
        <v>98</v>
      </c>
      <c r="O25" s="6">
        <f>(SUM(Pcfu[[#This Row],[R1]:[R3]]))/(Pcfu[[#This Row],[No. Reps]]*0.025)*Pcfu[[#This Row],[Best DF]]</f>
        <v>40400000</v>
      </c>
      <c r="P25" s="1">
        <f>_xlfn.STDEV.S(Pcfu[[#This Row],[R1]:[R3]])/0.025*Pcfu[[#This Row],[Best DF]]</f>
        <v>1697056.2748477138</v>
      </c>
      <c r="Q25" s="6">
        <f>Pcfu[[#This Row],[CFU/mL]]*Pcfu[[#This Row],[mL]]/Pcfu[[#This Row],[grams]]</f>
        <v>767600000</v>
      </c>
      <c r="R25" s="1">
        <f>Pcfu[[#This Row],[SD CFU/mL]]*Pcfu[[#This Row],[mL]]/Pcfu[[#This Row],[grams]]</f>
        <v>32244069.222106561</v>
      </c>
      <c r="S25" s="7">
        <f>_xlfn.STDEV.S(Pcfu[[#This Row],[R1]:[R3]])/AVERAGE(Pcfu[[#This Row],[R1]:[R3]])</f>
        <v>4.2006343436824599E-2</v>
      </c>
    </row>
    <row r="26" spans="1:20" x14ac:dyDescent="0.25">
      <c r="A26" t="s">
        <v>73</v>
      </c>
      <c r="B26" t="s">
        <v>74</v>
      </c>
      <c r="C26" s="4" t="s">
        <v>16</v>
      </c>
      <c r="D26" t="s">
        <v>26</v>
      </c>
      <c r="E26" s="3">
        <v>2</v>
      </c>
      <c r="F26" t="s">
        <v>27</v>
      </c>
      <c r="G26" s="8">
        <v>0.3</v>
      </c>
      <c r="H26" s="5">
        <f>19*Pcfu[[#This Row],[grams]]</f>
        <v>5.7</v>
      </c>
      <c r="I26" s="3" t="s">
        <v>30</v>
      </c>
      <c r="J26" s="14">
        <v>44749</v>
      </c>
      <c r="K26" s="1">
        <v>10000</v>
      </c>
      <c r="L26">
        <v>111</v>
      </c>
      <c r="M26">
        <v>114</v>
      </c>
      <c r="O26" s="6">
        <f>(SUM(Pcfu[[#This Row],[R1]:[R3]]))/(Pcfu[[#This Row],[No. Reps]]*0.025)*Pcfu[[#This Row],[Best DF]]</f>
        <v>45000000</v>
      </c>
      <c r="P26" s="1">
        <f>_xlfn.STDEV.S(Pcfu[[#This Row],[R1]:[R3]])/0.025*Pcfu[[#This Row],[Best DF]]</f>
        <v>848528.13742385688</v>
      </c>
      <c r="Q26" s="6">
        <f>Pcfu[[#This Row],[CFU/mL]]*Pcfu[[#This Row],[mL]]/Pcfu[[#This Row],[grams]]</f>
        <v>855000000</v>
      </c>
      <c r="R26" s="1">
        <f>Pcfu[[#This Row],[SD CFU/mL]]*Pcfu[[#This Row],[mL]]/Pcfu[[#This Row],[grams]]</f>
        <v>16122034.611053281</v>
      </c>
      <c r="S26" s="7">
        <f>_xlfn.STDEV.S(Pcfu[[#This Row],[R1]:[R3]])/AVERAGE(Pcfu[[#This Row],[R1]:[R3]])</f>
        <v>1.8856180831641266E-2</v>
      </c>
    </row>
    <row r="27" spans="1:20" x14ac:dyDescent="0.25">
      <c r="A27" t="s">
        <v>73</v>
      </c>
      <c r="B27" t="s">
        <v>75</v>
      </c>
      <c r="C27" s="4" t="s">
        <v>76</v>
      </c>
      <c r="D27" t="s">
        <v>26</v>
      </c>
      <c r="E27" s="3">
        <v>2</v>
      </c>
      <c r="F27" t="s">
        <v>27</v>
      </c>
      <c r="G27" s="8">
        <v>0.3</v>
      </c>
      <c r="H27" s="5">
        <f>19*Pcfu[[#This Row],[grams]]</f>
        <v>5.7</v>
      </c>
      <c r="I27" s="3" t="s">
        <v>28</v>
      </c>
      <c r="J27" s="14">
        <v>44749</v>
      </c>
      <c r="K27" s="1">
        <v>10000</v>
      </c>
      <c r="L27">
        <v>118</v>
      </c>
      <c r="M27">
        <v>108</v>
      </c>
      <c r="O27" s="6">
        <f>(SUM(Pcfu[[#This Row],[R1]:[R3]]))/(Pcfu[[#This Row],[No. Reps]]*0.025)*Pcfu[[#This Row],[Best DF]]</f>
        <v>45200000</v>
      </c>
      <c r="P27" s="1">
        <f>_xlfn.STDEV.S(Pcfu[[#This Row],[R1]:[R3]])/0.025*Pcfu[[#This Row],[Best DF]]</f>
        <v>2828427.1247461904</v>
      </c>
      <c r="Q27" s="6">
        <f>Pcfu[[#This Row],[CFU/mL]]*Pcfu[[#This Row],[mL]]/Pcfu[[#This Row],[grams]]</f>
        <v>858800000</v>
      </c>
      <c r="R27" s="1">
        <f>Pcfu[[#This Row],[SD CFU/mL]]*Pcfu[[#This Row],[mL]]/Pcfu[[#This Row],[grams]]</f>
        <v>53740115.370177619</v>
      </c>
      <c r="S27" s="7">
        <f>_xlfn.STDEV.S(Pcfu[[#This Row],[R1]:[R3]])/AVERAGE(Pcfu[[#This Row],[R1]:[R3]])</f>
        <v>6.2575821343942267E-2</v>
      </c>
    </row>
    <row r="28" spans="1:20" x14ac:dyDescent="0.25">
      <c r="A28" t="s">
        <v>73</v>
      </c>
      <c r="B28" t="s">
        <v>75</v>
      </c>
      <c r="C28" s="4" t="s">
        <v>76</v>
      </c>
      <c r="D28" t="s">
        <v>26</v>
      </c>
      <c r="E28" s="3">
        <v>2</v>
      </c>
      <c r="F28" t="s">
        <v>27</v>
      </c>
      <c r="G28" s="8">
        <v>0.3</v>
      </c>
      <c r="H28" s="5">
        <f>19*Pcfu[[#This Row],[grams]]</f>
        <v>5.7</v>
      </c>
      <c r="I28" s="3" t="s">
        <v>30</v>
      </c>
      <c r="J28" s="14">
        <v>44749</v>
      </c>
      <c r="K28" s="1">
        <v>10000</v>
      </c>
      <c r="L28">
        <v>115</v>
      </c>
      <c r="M28">
        <v>124</v>
      </c>
      <c r="O28" s="6">
        <f>(SUM(Pcfu[[#This Row],[R1]:[R3]]))/(Pcfu[[#This Row],[No. Reps]]*0.025)*Pcfu[[#This Row],[Best DF]]</f>
        <v>47800000</v>
      </c>
      <c r="P28" s="1">
        <f>_xlfn.STDEV.S(Pcfu[[#This Row],[R1]:[R3]])/0.025*Pcfu[[#This Row],[Best DF]]</f>
        <v>2545584.4122715709</v>
      </c>
      <c r="Q28" s="6">
        <f>Pcfu[[#This Row],[CFU/mL]]*Pcfu[[#This Row],[mL]]/Pcfu[[#This Row],[grams]]</f>
        <v>908200000</v>
      </c>
      <c r="R28" s="1">
        <f>Pcfu[[#This Row],[SD CFU/mL]]*Pcfu[[#This Row],[mL]]/Pcfu[[#This Row],[grams]]</f>
        <v>48366103.833159849</v>
      </c>
      <c r="S28" s="7">
        <f>_xlfn.STDEV.S(Pcfu[[#This Row],[R1]:[R3]])/AVERAGE(Pcfu[[#This Row],[R1]:[R3]])</f>
        <v>5.3254904022417802E-2</v>
      </c>
    </row>
    <row r="29" spans="1:20" x14ac:dyDescent="0.25">
      <c r="A29" t="s">
        <v>77</v>
      </c>
      <c r="B29" t="s">
        <v>74</v>
      </c>
      <c r="C29" s="4" t="s">
        <v>78</v>
      </c>
      <c r="D29" t="s">
        <v>37</v>
      </c>
      <c r="E29" s="3">
        <v>2</v>
      </c>
      <c r="F29" t="s">
        <v>27</v>
      </c>
      <c r="G29" s="8">
        <v>0.3</v>
      </c>
      <c r="H29" s="5">
        <f>19*Pcfu[[#This Row],[grams]]</f>
        <v>5.7</v>
      </c>
      <c r="I29" s="3" t="s">
        <v>28</v>
      </c>
      <c r="J29" s="14">
        <v>44749</v>
      </c>
      <c r="K29" s="1">
        <v>100000</v>
      </c>
      <c r="L29">
        <v>228</v>
      </c>
      <c r="M29">
        <v>236</v>
      </c>
      <c r="O29" s="6">
        <f>(SUM(Pcfu[[#This Row],[R1]:[R3]]))/(Pcfu[[#This Row],[No. Reps]]*0.025)*Pcfu[[#This Row],[Best DF]]</f>
        <v>928000000</v>
      </c>
      <c r="P29" s="1">
        <f>_xlfn.STDEV.S(Pcfu[[#This Row],[R1]:[R3]])/0.025*Pcfu[[#This Row],[Best DF]]</f>
        <v>22627416.997969523</v>
      </c>
      <c r="Q29" s="6">
        <f>Pcfu[[#This Row],[CFU/mL]]*Pcfu[[#This Row],[mL]]/Pcfu[[#This Row],[grams]]</f>
        <v>17632000000</v>
      </c>
      <c r="R29" s="1">
        <f>Pcfu[[#This Row],[SD CFU/mL]]*Pcfu[[#This Row],[mL]]/Pcfu[[#This Row],[grams]]</f>
        <v>429920922.96142095</v>
      </c>
      <c r="S29" s="7">
        <f>_xlfn.STDEV.S(Pcfu[[#This Row],[R1]:[R3]])/AVERAGE(Pcfu[[#This Row],[R1]:[R3]])</f>
        <v>2.4382992454708537E-2</v>
      </c>
    </row>
    <row r="30" spans="1:20" x14ac:dyDescent="0.25">
      <c r="A30" t="s">
        <v>77</v>
      </c>
      <c r="B30" t="s">
        <v>74</v>
      </c>
      <c r="C30" s="4" t="s">
        <v>78</v>
      </c>
      <c r="D30" t="s">
        <v>37</v>
      </c>
      <c r="E30" s="3">
        <v>2</v>
      </c>
      <c r="F30" t="s">
        <v>27</v>
      </c>
      <c r="G30" s="8">
        <v>0.3</v>
      </c>
      <c r="H30" s="5">
        <f>19*Pcfu[[#This Row],[grams]]</f>
        <v>5.7</v>
      </c>
      <c r="I30" s="3" t="s">
        <v>30</v>
      </c>
      <c r="J30" s="14">
        <v>44749</v>
      </c>
      <c r="K30" s="1">
        <v>100000</v>
      </c>
      <c r="L30">
        <v>243</v>
      </c>
      <c r="M30">
        <v>223</v>
      </c>
      <c r="O30" s="6">
        <f>(SUM(Pcfu[[#This Row],[R1]:[R3]]))/(Pcfu[[#This Row],[No. Reps]]*0.025)*Pcfu[[#This Row],[Best DF]]</f>
        <v>932000000</v>
      </c>
      <c r="P30" s="1">
        <f>_xlfn.STDEV.S(Pcfu[[#This Row],[R1]:[R3]])/0.025*Pcfu[[#This Row],[Best DF]]</f>
        <v>56568542.494923808</v>
      </c>
      <c r="Q30" s="6">
        <f>Pcfu[[#This Row],[CFU/mL]]*Pcfu[[#This Row],[mL]]/Pcfu[[#This Row],[grams]]</f>
        <v>17708000000</v>
      </c>
      <c r="R30" s="1">
        <f>Pcfu[[#This Row],[SD CFU/mL]]*Pcfu[[#This Row],[mL]]/Pcfu[[#This Row],[grams]]</f>
        <v>1074802307.4035523</v>
      </c>
      <c r="S30" s="7">
        <f>_xlfn.STDEV.S(Pcfu[[#This Row],[R1]:[R3]])/AVERAGE(Pcfu[[#This Row],[R1]:[R3]])</f>
        <v>6.0695861046055587E-2</v>
      </c>
    </row>
    <row r="31" spans="1:20" x14ac:dyDescent="0.25">
      <c r="A31" t="s">
        <v>77</v>
      </c>
      <c r="B31" t="s">
        <v>75</v>
      </c>
      <c r="C31" s="4" t="s">
        <v>79</v>
      </c>
      <c r="D31" t="s">
        <v>37</v>
      </c>
      <c r="E31" s="3">
        <v>2</v>
      </c>
      <c r="F31" t="s">
        <v>27</v>
      </c>
      <c r="G31" s="8">
        <v>0.3</v>
      </c>
      <c r="H31" s="5">
        <f>19*Pcfu[[#This Row],[grams]]</f>
        <v>5.7</v>
      </c>
      <c r="I31" s="3" t="s">
        <v>28</v>
      </c>
      <c r="J31" s="14">
        <v>44749</v>
      </c>
      <c r="K31" s="1">
        <v>1000000</v>
      </c>
      <c r="L31">
        <v>52</v>
      </c>
      <c r="M31">
        <v>48</v>
      </c>
      <c r="O31" s="6">
        <f>(SUM(Pcfu[[#This Row],[R1]:[R3]]))/(Pcfu[[#This Row],[No. Reps]]*0.025)*Pcfu[[#This Row],[Best DF]]</f>
        <v>2000000000</v>
      </c>
      <c r="P31" s="1">
        <f>_xlfn.STDEV.S(Pcfu[[#This Row],[R1]:[R3]])/0.025*Pcfu[[#This Row],[Best DF]]</f>
        <v>113137084.98984762</v>
      </c>
      <c r="Q31" s="6">
        <f>Pcfu[[#This Row],[CFU/mL]]*Pcfu[[#This Row],[mL]]/Pcfu[[#This Row],[grams]]</f>
        <v>38000000000</v>
      </c>
      <c r="R31" s="1">
        <f>Pcfu[[#This Row],[SD CFU/mL]]*Pcfu[[#This Row],[mL]]/Pcfu[[#This Row],[grams]]</f>
        <v>2149604614.8071046</v>
      </c>
      <c r="S31" s="7">
        <f>_xlfn.STDEV.S(Pcfu[[#This Row],[R1]:[R3]])/AVERAGE(Pcfu[[#This Row],[R1]:[R3]])</f>
        <v>5.6568542494923803E-2</v>
      </c>
    </row>
    <row r="32" spans="1:20" x14ac:dyDescent="0.25">
      <c r="A32" t="s">
        <v>77</v>
      </c>
      <c r="B32" t="s">
        <v>75</v>
      </c>
      <c r="C32" s="4" t="s">
        <v>79</v>
      </c>
      <c r="D32" t="s">
        <v>37</v>
      </c>
      <c r="E32" s="3">
        <v>2</v>
      </c>
      <c r="F32" t="s">
        <v>27</v>
      </c>
      <c r="G32" s="8">
        <v>0.3</v>
      </c>
      <c r="H32" s="5">
        <f>19*Pcfu[[#This Row],[grams]]</f>
        <v>5.7</v>
      </c>
      <c r="I32" s="3" t="s">
        <v>30</v>
      </c>
      <c r="J32" s="14">
        <v>44749</v>
      </c>
      <c r="K32" s="1">
        <v>1000000</v>
      </c>
      <c r="L32">
        <v>38</v>
      </c>
      <c r="M32">
        <v>54</v>
      </c>
      <c r="O32" s="6">
        <f>(SUM(Pcfu[[#This Row],[R1]:[R3]]))/(Pcfu[[#This Row],[No. Reps]]*0.025)*Pcfu[[#This Row],[Best DF]]</f>
        <v>1840000000</v>
      </c>
      <c r="P32" s="1">
        <f>_xlfn.STDEV.S(Pcfu[[#This Row],[R1]:[R3]])/0.025*Pcfu[[#This Row],[Best DF]]</f>
        <v>452548339.95939046</v>
      </c>
      <c r="Q32" s="6">
        <f>Pcfu[[#This Row],[CFU/mL]]*Pcfu[[#This Row],[mL]]/Pcfu[[#This Row],[grams]]</f>
        <v>34960000000</v>
      </c>
      <c r="R32" s="1">
        <f>Pcfu[[#This Row],[SD CFU/mL]]*Pcfu[[#This Row],[mL]]/Pcfu[[#This Row],[grams]]</f>
        <v>8598418459.2284184</v>
      </c>
      <c r="S32" s="7">
        <f>_xlfn.STDEV.S(Pcfu[[#This Row],[R1]:[R3]])/AVERAGE(Pcfu[[#This Row],[R1]:[R3]])</f>
        <v>0.24595018476053829</v>
      </c>
    </row>
    <row r="33" spans="1:19" x14ac:dyDescent="0.25">
      <c r="A33" t="s">
        <v>80</v>
      </c>
      <c r="B33" t="s">
        <v>81</v>
      </c>
      <c r="C33" s="4" t="s">
        <v>82</v>
      </c>
      <c r="D33" t="s">
        <v>26</v>
      </c>
      <c r="E33" s="3">
        <v>2</v>
      </c>
      <c r="F33" t="s">
        <v>27</v>
      </c>
      <c r="G33" s="8">
        <v>0.3</v>
      </c>
      <c r="H33" s="5">
        <f>19*Pcfu[[#This Row],[grams]]</f>
        <v>5.7</v>
      </c>
      <c r="I33" s="3" t="s">
        <v>28</v>
      </c>
      <c r="J33" s="14">
        <v>44749</v>
      </c>
      <c r="K33" s="1">
        <v>10000</v>
      </c>
      <c r="L33">
        <v>154</v>
      </c>
      <c r="M33">
        <v>166</v>
      </c>
      <c r="O33" s="6">
        <f>(SUM(Pcfu[[#This Row],[R1]:[R3]]))/(Pcfu[[#This Row],[No. Reps]]*0.025)*Pcfu[[#This Row],[Best DF]]</f>
        <v>64000000</v>
      </c>
      <c r="P33" s="1">
        <f>_xlfn.STDEV.S(Pcfu[[#This Row],[R1]:[R3]])/0.025*Pcfu[[#This Row],[Best DF]]</f>
        <v>3394112.5496954275</v>
      </c>
      <c r="Q33" s="6">
        <f>Pcfu[[#This Row],[CFU/mL]]*Pcfu[[#This Row],[mL]]/Pcfu[[#This Row],[grams]]</f>
        <v>1216000000</v>
      </c>
      <c r="R33" s="1">
        <f>Pcfu[[#This Row],[SD CFU/mL]]*Pcfu[[#This Row],[mL]]/Pcfu[[#This Row],[grams]]</f>
        <v>64488138.444213122</v>
      </c>
      <c r="S33" s="7">
        <f>_xlfn.STDEV.S(Pcfu[[#This Row],[R1]:[R3]])/AVERAGE(Pcfu[[#This Row],[R1]:[R3]])</f>
        <v>5.3033008588991057E-2</v>
      </c>
    </row>
    <row r="34" spans="1:19" x14ac:dyDescent="0.25">
      <c r="A34" t="s">
        <v>80</v>
      </c>
      <c r="B34" t="s">
        <v>81</v>
      </c>
      <c r="C34" s="4" t="s">
        <v>82</v>
      </c>
      <c r="D34" t="s">
        <v>26</v>
      </c>
      <c r="E34" s="3">
        <v>2</v>
      </c>
      <c r="F34" t="s">
        <v>27</v>
      </c>
      <c r="G34" s="8">
        <v>0.3</v>
      </c>
      <c r="H34" s="5">
        <f>19*Pcfu[[#This Row],[grams]]</f>
        <v>5.7</v>
      </c>
      <c r="I34" s="3" t="s">
        <v>30</v>
      </c>
      <c r="J34" s="14">
        <v>44749</v>
      </c>
      <c r="K34" s="1">
        <v>10000</v>
      </c>
      <c r="L34">
        <v>108</v>
      </c>
      <c r="M34">
        <v>127</v>
      </c>
      <c r="O34" s="6">
        <f>(SUM(Pcfu[[#This Row],[R1]:[R3]]))/(Pcfu[[#This Row],[No. Reps]]*0.025)*Pcfu[[#This Row],[Best DF]]</f>
        <v>47000000</v>
      </c>
      <c r="P34" s="1">
        <f>_xlfn.STDEV.S(Pcfu[[#This Row],[R1]:[R3]])/0.025*Pcfu[[#This Row],[Best DF]]</f>
        <v>5374011.5370177617</v>
      </c>
      <c r="Q34" s="6">
        <f>Pcfu[[#This Row],[CFU/mL]]*Pcfu[[#This Row],[mL]]/Pcfu[[#This Row],[grams]]</f>
        <v>893000000</v>
      </c>
      <c r="R34" s="1">
        <f>Pcfu[[#This Row],[SD CFU/mL]]*Pcfu[[#This Row],[mL]]/Pcfu[[#This Row],[grams]]</f>
        <v>102106219.20333749</v>
      </c>
      <c r="S34" s="7">
        <f>_xlfn.STDEV.S(Pcfu[[#This Row],[R1]:[R3]])/AVERAGE(Pcfu[[#This Row],[R1]:[R3]])</f>
        <v>0.1143406710003779</v>
      </c>
    </row>
    <row r="35" spans="1:19" x14ac:dyDescent="0.25">
      <c r="A35" t="s">
        <v>83</v>
      </c>
      <c r="B35" t="s">
        <v>81</v>
      </c>
      <c r="C35" s="4" t="s">
        <v>84</v>
      </c>
      <c r="D35" t="s">
        <v>26</v>
      </c>
      <c r="E35" s="3">
        <v>2</v>
      </c>
      <c r="F35" t="s">
        <v>27</v>
      </c>
      <c r="G35" s="8">
        <v>0.3</v>
      </c>
      <c r="H35" s="5">
        <f>19*Pcfu[[#This Row],[grams]]</f>
        <v>5.7</v>
      </c>
      <c r="I35" s="3" t="s">
        <v>28</v>
      </c>
      <c r="J35" s="14">
        <v>44749</v>
      </c>
      <c r="K35" s="1">
        <v>10000</v>
      </c>
      <c r="L35">
        <v>111</v>
      </c>
      <c r="M35">
        <v>103</v>
      </c>
      <c r="O35" s="6">
        <f>(SUM(Pcfu[[#This Row],[R1]:[R3]]))/(Pcfu[[#This Row],[No. Reps]]*0.025)*Pcfu[[#This Row],[Best DF]]</f>
        <v>42800000</v>
      </c>
      <c r="P35" s="1">
        <f>_xlfn.STDEV.S(Pcfu[[#This Row],[R1]:[R3]])/0.025*Pcfu[[#This Row],[Best DF]]</f>
        <v>2262741.6997969523</v>
      </c>
      <c r="Q35" s="6">
        <f>Pcfu[[#This Row],[CFU/mL]]*Pcfu[[#This Row],[mL]]/Pcfu[[#This Row],[grams]]</f>
        <v>813200000</v>
      </c>
      <c r="R35" s="1">
        <f>Pcfu[[#This Row],[SD CFU/mL]]*Pcfu[[#This Row],[mL]]/Pcfu[[#This Row],[grams]]</f>
        <v>42992092.296142094</v>
      </c>
      <c r="S35" s="7">
        <f>_xlfn.STDEV.S(Pcfu[[#This Row],[R1]:[R3]])/AVERAGE(Pcfu[[#This Row],[R1]:[R3]])</f>
        <v>5.2867796724227853E-2</v>
      </c>
    </row>
    <row r="36" spans="1:19" x14ac:dyDescent="0.25">
      <c r="A36" t="s">
        <v>83</v>
      </c>
      <c r="B36" t="s">
        <v>81</v>
      </c>
      <c r="C36" s="4" t="s">
        <v>84</v>
      </c>
      <c r="D36" t="s">
        <v>26</v>
      </c>
      <c r="E36" s="3">
        <v>2</v>
      </c>
      <c r="F36" t="s">
        <v>27</v>
      </c>
      <c r="G36" s="8">
        <v>0.3</v>
      </c>
      <c r="H36" s="5">
        <f>19*Pcfu[[#This Row],[grams]]</f>
        <v>5.7</v>
      </c>
      <c r="I36" s="3" t="s">
        <v>30</v>
      </c>
      <c r="J36" s="14">
        <v>44749</v>
      </c>
      <c r="K36" s="1">
        <v>10000</v>
      </c>
      <c r="L36">
        <v>68</v>
      </c>
      <c r="M36">
        <v>71</v>
      </c>
      <c r="O36" s="6">
        <f>(SUM(Pcfu[[#This Row],[R1]:[R3]]))/(Pcfu[[#This Row],[No. Reps]]*0.025)*Pcfu[[#This Row],[Best DF]]</f>
        <v>27800000</v>
      </c>
      <c r="P36" s="1">
        <f>_xlfn.STDEV.S(Pcfu[[#This Row],[R1]:[R3]])/0.025*Pcfu[[#This Row],[Best DF]]</f>
        <v>848528.13742385688</v>
      </c>
      <c r="Q36" s="6">
        <f>Pcfu[[#This Row],[CFU/mL]]*Pcfu[[#This Row],[mL]]/Pcfu[[#This Row],[grams]]</f>
        <v>528200000</v>
      </c>
      <c r="R36" s="1">
        <f>Pcfu[[#This Row],[SD CFU/mL]]*Pcfu[[#This Row],[mL]]/Pcfu[[#This Row],[grams]]</f>
        <v>16122034.611053281</v>
      </c>
      <c r="S36" s="7">
        <f>_xlfn.STDEV.S(Pcfu[[#This Row],[R1]:[R3]])/AVERAGE(Pcfu[[#This Row],[R1]:[R3]])</f>
        <v>3.0522594871361761E-2</v>
      </c>
    </row>
    <row r="37" spans="1:19" x14ac:dyDescent="0.25">
      <c r="A37" t="s">
        <v>85</v>
      </c>
      <c r="C37" s="4"/>
      <c r="D37" t="s">
        <v>86</v>
      </c>
      <c r="E37" s="3">
        <v>2</v>
      </c>
      <c r="F37" t="s">
        <v>27</v>
      </c>
      <c r="G37">
        <v>0.3</v>
      </c>
      <c r="H37" s="5">
        <f>19*Pcfu[[#This Row],[grams]]</f>
        <v>5.7</v>
      </c>
      <c r="I37" s="3" t="s">
        <v>30</v>
      </c>
      <c r="J37" s="14">
        <v>44754</v>
      </c>
      <c r="K37" s="1">
        <v>10000000</v>
      </c>
      <c r="L37">
        <v>40</v>
      </c>
      <c r="M37">
        <v>48</v>
      </c>
      <c r="O37" s="6">
        <f>(SUM(Pcfu[[#This Row],[R1]:[R3]]))/(Pcfu[[#This Row],[No. Reps]]*0.025)*Pcfu[[#This Row],[Best DF]]</f>
        <v>17600000000</v>
      </c>
      <c r="P37" s="1">
        <f>_xlfn.STDEV.S(Pcfu[[#This Row],[R1]:[R3]])/0.025*Pcfu[[#This Row],[Best DF]]</f>
        <v>2262741699.7969522</v>
      </c>
      <c r="Q37" s="6">
        <f>Pcfu[[#This Row],[CFU/mL]]*Pcfu[[#This Row],[mL]]/Pcfu[[#This Row],[grams]]</f>
        <v>334400000000</v>
      </c>
      <c r="R37" s="1">
        <f>Pcfu[[#This Row],[SD CFU/mL]]*Pcfu[[#This Row],[mL]]/Pcfu[[#This Row],[grams]]</f>
        <v>42992092296.142097</v>
      </c>
      <c r="S37" s="38">
        <f>_xlfn.STDEV.S(Pcfu[[#This Row],[R1]:[R3]])/AVERAGE(Pcfu[[#This Row],[R1]:[R3]])</f>
        <v>0.12856486930664501</v>
      </c>
    </row>
    <row r="38" spans="1:19" x14ac:dyDescent="0.25">
      <c r="A38" t="s">
        <v>85</v>
      </c>
      <c r="C38" s="4"/>
      <c r="D38" t="s">
        <v>86</v>
      </c>
      <c r="E38" s="3">
        <v>2</v>
      </c>
      <c r="F38" t="s">
        <v>27</v>
      </c>
      <c r="G38">
        <v>0.3</v>
      </c>
      <c r="H38" s="5">
        <f>19*Pcfu[[#This Row],[grams]]</f>
        <v>5.7</v>
      </c>
      <c r="I38" s="3" t="s">
        <v>87</v>
      </c>
      <c r="J38" s="14">
        <v>44754</v>
      </c>
      <c r="K38" s="1">
        <v>10000000</v>
      </c>
      <c r="L38">
        <v>35</v>
      </c>
      <c r="M38">
        <v>43</v>
      </c>
      <c r="O38" s="6">
        <f>(SUM(Pcfu[[#This Row],[R1]:[R3]]))/(Pcfu[[#This Row],[No. Reps]]*0.025)*Pcfu[[#This Row],[Best DF]]</f>
        <v>15600000000</v>
      </c>
      <c r="P38" s="1">
        <f>_xlfn.STDEV.S(Pcfu[[#This Row],[R1]:[R3]])/0.025*Pcfu[[#This Row],[Best DF]]</f>
        <v>2262741699.7969522</v>
      </c>
      <c r="Q38" s="6">
        <f>Pcfu[[#This Row],[CFU/mL]]*Pcfu[[#This Row],[mL]]/Pcfu[[#This Row],[grams]]</f>
        <v>296400000000</v>
      </c>
      <c r="R38" s="1">
        <f>Pcfu[[#This Row],[SD CFU/mL]]*Pcfu[[#This Row],[mL]]/Pcfu[[#This Row],[grams]]</f>
        <v>42992092296.142097</v>
      </c>
      <c r="S38" s="38">
        <f>_xlfn.STDEV.S(Pcfu[[#This Row],[R1]:[R3]])/AVERAGE(Pcfu[[#This Row],[R1]:[R3]])</f>
        <v>0.14504754485877899</v>
      </c>
    </row>
    <row r="39" spans="1:19" x14ac:dyDescent="0.25">
      <c r="A39" t="s">
        <v>88</v>
      </c>
      <c r="C39" s="4"/>
      <c r="D39" t="s">
        <v>86</v>
      </c>
      <c r="E39" s="3">
        <v>2</v>
      </c>
      <c r="F39" t="s">
        <v>27</v>
      </c>
      <c r="G39">
        <v>0.3</v>
      </c>
      <c r="H39" s="5">
        <f>19*Pcfu[[#This Row],[grams]]</f>
        <v>5.7</v>
      </c>
      <c r="I39" s="3" t="s">
        <v>30</v>
      </c>
      <c r="J39" s="14">
        <v>44754</v>
      </c>
      <c r="K39" s="1">
        <v>10000000</v>
      </c>
      <c r="L39">
        <v>78</v>
      </c>
      <c r="M39">
        <v>87</v>
      </c>
      <c r="O39" s="6">
        <f>(SUM(Pcfu[[#This Row],[R1]:[R3]]))/(Pcfu[[#This Row],[No. Reps]]*0.025)*Pcfu[[#This Row],[Best DF]]</f>
        <v>33000000000</v>
      </c>
      <c r="P39" s="1">
        <f>_xlfn.STDEV.S(Pcfu[[#This Row],[R1]:[R3]])/0.025*Pcfu[[#This Row],[Best DF]]</f>
        <v>2545584412.2715707</v>
      </c>
      <c r="Q39" s="6">
        <f>Pcfu[[#This Row],[CFU/mL]]*Pcfu[[#This Row],[mL]]/Pcfu[[#This Row],[grams]]</f>
        <v>627000000000</v>
      </c>
      <c r="R39" s="1">
        <f>Pcfu[[#This Row],[SD CFU/mL]]*Pcfu[[#This Row],[mL]]/Pcfu[[#This Row],[grams]]</f>
        <v>48366103833.159851</v>
      </c>
      <c r="S39" s="38">
        <f>_xlfn.STDEV.S(Pcfu[[#This Row],[R1]:[R3]])/AVERAGE(Pcfu[[#This Row],[R1]:[R3]])</f>
        <v>7.7138921583986997E-2</v>
      </c>
    </row>
    <row r="40" spans="1:19" x14ac:dyDescent="0.25">
      <c r="A40" t="s">
        <v>88</v>
      </c>
      <c r="C40" s="4"/>
      <c r="D40" t="s">
        <v>86</v>
      </c>
      <c r="E40" s="3">
        <v>2</v>
      </c>
      <c r="F40" t="s">
        <v>27</v>
      </c>
      <c r="G40">
        <v>0.3</v>
      </c>
      <c r="H40" s="5">
        <f>19*Pcfu[[#This Row],[grams]]</f>
        <v>5.7</v>
      </c>
      <c r="I40" s="3" t="s">
        <v>87</v>
      </c>
      <c r="J40" s="14">
        <v>44754</v>
      </c>
      <c r="K40" s="1">
        <v>10000000</v>
      </c>
      <c r="L40">
        <v>62</v>
      </c>
      <c r="M40">
        <v>78</v>
      </c>
      <c r="O40" s="6">
        <f>(SUM(Pcfu[[#This Row],[R1]:[R3]]))/(Pcfu[[#This Row],[No. Reps]]*0.025)*Pcfu[[#This Row],[Best DF]]</f>
        <v>28000000000</v>
      </c>
      <c r="P40" s="1">
        <f>_xlfn.STDEV.S(Pcfu[[#This Row],[R1]:[R3]])/0.025*Pcfu[[#This Row],[Best DF]]</f>
        <v>4525483399.5939045</v>
      </c>
      <c r="Q40" s="6">
        <f>Pcfu[[#This Row],[CFU/mL]]*Pcfu[[#This Row],[mL]]/Pcfu[[#This Row],[grams]]</f>
        <v>532000000000</v>
      </c>
      <c r="R40" s="1">
        <f>Pcfu[[#This Row],[SD CFU/mL]]*Pcfu[[#This Row],[mL]]/Pcfu[[#This Row],[grams]]</f>
        <v>85984184592.284195</v>
      </c>
      <c r="S40" s="38">
        <f>_xlfn.STDEV.S(Pcfu[[#This Row],[R1]:[R3]])/AVERAGE(Pcfu[[#This Row],[R1]:[R3]])</f>
        <v>0.16162440712835374</v>
      </c>
    </row>
    <row r="41" spans="1:19" x14ac:dyDescent="0.25">
      <c r="A41" t="s">
        <v>89</v>
      </c>
      <c r="C41" s="4"/>
      <c r="D41" t="s">
        <v>86</v>
      </c>
      <c r="E41" s="3">
        <v>2</v>
      </c>
      <c r="F41" t="s">
        <v>27</v>
      </c>
      <c r="G41">
        <v>0.3</v>
      </c>
      <c r="H41" s="5">
        <f>19*Pcfu[[#This Row],[grams]]</f>
        <v>5.7</v>
      </c>
      <c r="I41" s="3" t="s">
        <v>30</v>
      </c>
      <c r="J41" s="14">
        <v>44754</v>
      </c>
      <c r="K41" s="1">
        <v>10000000</v>
      </c>
      <c r="L41">
        <v>131</v>
      </c>
      <c r="M41">
        <v>125</v>
      </c>
      <c r="O41" s="6">
        <f>(SUM(Pcfu[[#This Row],[R1]:[R3]]))/(Pcfu[[#This Row],[No. Reps]]*0.025)*Pcfu[[#This Row],[Best DF]]</f>
        <v>51200000000</v>
      </c>
      <c r="P41" s="1">
        <f>_xlfn.STDEV.S(Pcfu[[#This Row],[R1]:[R3]])/0.025*Pcfu[[#This Row],[Best DF]]</f>
        <v>1697056274.8477139</v>
      </c>
      <c r="Q41" s="6">
        <f>Pcfu[[#This Row],[CFU/mL]]*Pcfu[[#This Row],[mL]]/Pcfu[[#This Row],[grams]]</f>
        <v>972800000000</v>
      </c>
      <c r="R41" s="1">
        <f>Pcfu[[#This Row],[SD CFU/mL]]*Pcfu[[#This Row],[mL]]/Pcfu[[#This Row],[grams]]</f>
        <v>32244069222.106567</v>
      </c>
      <c r="S41" s="7">
        <f>_xlfn.STDEV.S(Pcfu[[#This Row],[R1]:[R3]])/AVERAGE(Pcfu[[#This Row],[R1]:[R3]])</f>
        <v>3.3145630368119412E-2</v>
      </c>
    </row>
    <row r="42" spans="1:19" x14ac:dyDescent="0.25">
      <c r="A42" t="s">
        <v>89</v>
      </c>
      <c r="C42" s="4"/>
      <c r="D42" t="s">
        <v>86</v>
      </c>
      <c r="E42" s="3">
        <v>2</v>
      </c>
      <c r="F42" t="s">
        <v>27</v>
      </c>
      <c r="G42">
        <v>0.3</v>
      </c>
      <c r="H42" s="5">
        <f>19*Pcfu[[#This Row],[grams]]</f>
        <v>5.7</v>
      </c>
      <c r="I42" s="3" t="s">
        <v>87</v>
      </c>
      <c r="J42" s="14">
        <v>44754</v>
      </c>
      <c r="K42" s="1">
        <v>10000000</v>
      </c>
      <c r="L42">
        <v>94</v>
      </c>
      <c r="M42">
        <v>67</v>
      </c>
      <c r="O42" s="6">
        <f>(SUM(Pcfu[[#This Row],[R1]:[R3]]))/(Pcfu[[#This Row],[No. Reps]]*0.025)*Pcfu[[#This Row],[Best DF]]</f>
        <v>32200000000</v>
      </c>
      <c r="P42" s="1">
        <f>_xlfn.STDEV.S(Pcfu[[#This Row],[R1]:[R3]])/0.025*Pcfu[[#This Row],[Best DF]]</f>
        <v>7636753236.8147135</v>
      </c>
      <c r="Q42" s="6">
        <f>Pcfu[[#This Row],[CFU/mL]]*Pcfu[[#This Row],[mL]]/Pcfu[[#This Row],[grams]]</f>
        <v>611800000000</v>
      </c>
      <c r="R42" s="1">
        <f>Pcfu[[#This Row],[SD CFU/mL]]*Pcfu[[#This Row],[mL]]/Pcfu[[#This Row],[grams]]</f>
        <v>145098311499.47955</v>
      </c>
      <c r="S42" s="7">
        <f>_xlfn.STDEV.S(Pcfu[[#This Row],[R1]:[R3]])/AVERAGE(Pcfu[[#This Row],[R1]:[R3]])</f>
        <v>0.23716624959051907</v>
      </c>
    </row>
    <row r="43" spans="1:19" x14ac:dyDescent="0.25">
      <c r="A43" t="s">
        <v>90</v>
      </c>
      <c r="C43" s="4"/>
      <c r="D43" t="s">
        <v>86</v>
      </c>
      <c r="E43" s="3">
        <v>2</v>
      </c>
      <c r="F43" t="s">
        <v>27</v>
      </c>
      <c r="G43">
        <v>0.3</v>
      </c>
      <c r="H43" s="5">
        <f>19*Pcfu[[#This Row],[grams]]</f>
        <v>5.7</v>
      </c>
      <c r="I43" s="3" t="s">
        <v>30</v>
      </c>
      <c r="J43" s="14">
        <v>44754</v>
      </c>
      <c r="K43" s="1">
        <v>10000000</v>
      </c>
      <c r="L43">
        <v>71</v>
      </c>
      <c r="M43">
        <v>69</v>
      </c>
      <c r="O43" s="6">
        <f>(SUM(Pcfu[[#This Row],[R1]:[R3]]))/(Pcfu[[#This Row],[No. Reps]]*0.025)*Pcfu[[#This Row],[Best DF]]</f>
        <v>28000000000</v>
      </c>
      <c r="P43" s="1">
        <f>_xlfn.STDEV.S(Pcfu[[#This Row],[R1]:[R3]])/0.025*Pcfu[[#This Row],[Best DF]]</f>
        <v>565685424.94923806</v>
      </c>
      <c r="Q43" s="6">
        <f>Pcfu[[#This Row],[CFU/mL]]*Pcfu[[#This Row],[mL]]/Pcfu[[#This Row],[grams]]</f>
        <v>532000000000</v>
      </c>
      <c r="R43" s="1">
        <f>Pcfu[[#This Row],[SD CFU/mL]]*Pcfu[[#This Row],[mL]]/Pcfu[[#This Row],[grams]]</f>
        <v>10748023074.035524</v>
      </c>
      <c r="S43" s="7">
        <f>_xlfn.STDEV.S(Pcfu[[#This Row],[R1]:[R3]])/AVERAGE(Pcfu[[#This Row],[R1]:[R3]])</f>
        <v>2.0203050891044218E-2</v>
      </c>
    </row>
    <row r="44" spans="1:19" x14ac:dyDescent="0.25">
      <c r="A44" t="s">
        <v>90</v>
      </c>
      <c r="C44" s="4"/>
      <c r="D44" t="s">
        <v>86</v>
      </c>
      <c r="E44" s="3">
        <v>2</v>
      </c>
      <c r="F44" t="s">
        <v>27</v>
      </c>
      <c r="G44">
        <v>0.3</v>
      </c>
      <c r="H44" s="5">
        <f>19*Pcfu[[#This Row],[grams]]</f>
        <v>5.7</v>
      </c>
      <c r="I44" s="3" t="s">
        <v>87</v>
      </c>
      <c r="J44" s="14">
        <v>44754</v>
      </c>
      <c r="K44" s="1">
        <v>10000000</v>
      </c>
      <c r="L44">
        <v>41</v>
      </c>
      <c r="M44">
        <v>92</v>
      </c>
      <c r="O44" s="6">
        <f>(SUM(Pcfu[[#This Row],[R1]:[R3]]))/(Pcfu[[#This Row],[No. Reps]]*0.025)*Pcfu[[#This Row],[Best DF]]</f>
        <v>26600000000</v>
      </c>
      <c r="P44" s="1">
        <f>_xlfn.STDEV.S(Pcfu[[#This Row],[R1]:[R3]])/0.025*Pcfu[[#This Row],[Best DF]]</f>
        <v>14424978336.205568</v>
      </c>
      <c r="Q44" s="6">
        <f>Pcfu[[#This Row],[CFU/mL]]*Pcfu[[#This Row],[mL]]/Pcfu[[#This Row],[grams]]</f>
        <v>505400000000</v>
      </c>
      <c r="R44" s="1">
        <f>Pcfu[[#This Row],[SD CFU/mL]]*Pcfu[[#This Row],[mL]]/Pcfu[[#This Row],[grams]]</f>
        <v>274074588387.90579</v>
      </c>
      <c r="S44" s="7">
        <f>_xlfn.STDEV.S(Pcfu[[#This Row],[R1]:[R3]])/AVERAGE(Pcfu[[#This Row],[R1]:[R3]])</f>
        <v>0.54229241865434474</v>
      </c>
    </row>
    <row r="45" spans="1:19" x14ac:dyDescent="0.25">
      <c r="A45" t="s">
        <v>91</v>
      </c>
      <c r="B45" t="s">
        <v>92</v>
      </c>
      <c r="C45" s="4"/>
      <c r="D45" t="s">
        <v>93</v>
      </c>
      <c r="E45" s="3">
        <v>3</v>
      </c>
      <c r="F45" t="s">
        <v>27</v>
      </c>
      <c r="H45" s="5">
        <f>19*Pcfu[[#This Row],[grams]]</f>
        <v>0</v>
      </c>
      <c r="I45" s="3" t="s">
        <v>30</v>
      </c>
      <c r="J45" s="14">
        <v>44756</v>
      </c>
      <c r="K45" s="1">
        <v>100000000</v>
      </c>
      <c r="L45">
        <v>43</v>
      </c>
      <c r="M45">
        <v>35</v>
      </c>
      <c r="N45">
        <v>41</v>
      </c>
      <c r="O45" s="6">
        <f>(SUM(Pcfu[[#This Row],[R1]:[R3]]))/(Pcfu[[#This Row],[No. Reps]]*0.025)*Pcfu[[#This Row],[Best DF]]</f>
        <v>158666666666.66666</v>
      </c>
      <c r="P45" s="1">
        <f>_xlfn.STDEV.S(Pcfu[[#This Row],[R1]:[R3]])/0.025*Pcfu[[#This Row],[Best DF]]</f>
        <v>16653327995.729063</v>
      </c>
      <c r="Q45" s="6" t="e">
        <f>Pcfu[[#This Row],[CFU/mL]]*Pcfu[[#This Row],[mL]]/Pcfu[[#This Row],[grams]]</f>
        <v>#DIV/0!</v>
      </c>
      <c r="R45" s="1" t="e">
        <f>Pcfu[[#This Row],[SD CFU/mL]]*Pcfu[[#This Row],[mL]]/Pcfu[[#This Row],[grams]]</f>
        <v>#DIV/0!</v>
      </c>
      <c r="S45" s="53">
        <f>_xlfn.STDEV.S(Pcfu[[#This Row],[R1]:[R3]])/AVERAGE(Pcfu[[#This Row],[R1]:[R3]])</f>
        <v>0.10495794955291428</v>
      </c>
    </row>
    <row r="46" spans="1:19" x14ac:dyDescent="0.25">
      <c r="A46" t="s">
        <v>91</v>
      </c>
      <c r="B46" t="s">
        <v>92</v>
      </c>
      <c r="C46" s="4"/>
      <c r="D46" t="s">
        <v>93</v>
      </c>
      <c r="E46" s="3">
        <v>2</v>
      </c>
      <c r="F46" t="s">
        <v>27</v>
      </c>
      <c r="H46" s="5">
        <f>19*Pcfu[[#This Row],[grams]]</f>
        <v>0</v>
      </c>
      <c r="I46" s="3" t="s">
        <v>87</v>
      </c>
      <c r="J46" s="14">
        <v>44756</v>
      </c>
      <c r="K46" s="1">
        <v>100000000</v>
      </c>
      <c r="L46">
        <v>47</v>
      </c>
      <c r="M46">
        <v>43</v>
      </c>
      <c r="O46" s="6">
        <f>(SUM(Pcfu[[#This Row],[R1]:[R3]]))/(Pcfu[[#This Row],[No. Reps]]*0.025)*Pcfu[[#This Row],[Best DF]]</f>
        <v>180000000000</v>
      </c>
      <c r="P46" s="1">
        <f>_xlfn.STDEV.S(Pcfu[[#This Row],[R1]:[R3]])/0.025*Pcfu[[#This Row],[Best DF]]</f>
        <v>11313708498.98476</v>
      </c>
      <c r="Q46" s="6" t="e">
        <f>Pcfu[[#This Row],[CFU/mL]]*Pcfu[[#This Row],[mL]]/Pcfu[[#This Row],[grams]]</f>
        <v>#DIV/0!</v>
      </c>
      <c r="R46" s="1" t="e">
        <f>Pcfu[[#This Row],[SD CFU/mL]]*Pcfu[[#This Row],[mL]]/Pcfu[[#This Row],[grams]]</f>
        <v>#DIV/0!</v>
      </c>
      <c r="S46" s="54">
        <f>_xlfn.STDEV.S(Pcfu[[#This Row],[R1]:[R3]])/AVERAGE(Pcfu[[#This Row],[R1]:[R3]])</f>
        <v>6.2853936105470895E-2</v>
      </c>
    </row>
    <row r="47" spans="1:19" x14ac:dyDescent="0.25">
      <c r="A47" s="15" t="s">
        <v>94</v>
      </c>
      <c r="B47" t="s">
        <v>95</v>
      </c>
      <c r="C47" s="4"/>
      <c r="D47" t="s">
        <v>93</v>
      </c>
      <c r="E47" s="3">
        <v>3</v>
      </c>
      <c r="F47" t="s">
        <v>27</v>
      </c>
      <c r="H47" s="5">
        <f>19*Pcfu[[#This Row],[grams]]</f>
        <v>0</v>
      </c>
      <c r="I47" s="3" t="s">
        <v>30</v>
      </c>
      <c r="J47" s="14">
        <v>44756</v>
      </c>
      <c r="K47" s="1">
        <v>100000000</v>
      </c>
      <c r="L47">
        <v>67</v>
      </c>
      <c r="M47">
        <v>59</v>
      </c>
      <c r="N47">
        <v>58</v>
      </c>
      <c r="O47" s="6">
        <f>(SUM(Pcfu[[#This Row],[R1]:[R3]]))/(Pcfu[[#This Row],[No. Reps]]*0.025)*Pcfu[[#This Row],[Best DF]]</f>
        <v>245333333333.33331</v>
      </c>
      <c r="P47" s="1">
        <f>_xlfn.STDEV.S(Pcfu[[#This Row],[R1]:[R3]])/0.025*Pcfu[[#This Row],[Best DF]]</f>
        <v>19731531449.264992</v>
      </c>
      <c r="Q47" s="6" t="e">
        <f>Pcfu[[#This Row],[CFU/mL]]*Pcfu[[#This Row],[mL]]/Pcfu[[#This Row],[grams]]</f>
        <v>#DIV/0!</v>
      </c>
      <c r="R47" s="1" t="e">
        <f>Pcfu[[#This Row],[SD CFU/mL]]*Pcfu[[#This Row],[mL]]/Pcfu[[#This Row],[grams]]</f>
        <v>#DIV/0!</v>
      </c>
      <c r="S47" s="16">
        <f>_xlfn.STDEV.S(Pcfu[[#This Row],[R1]:[R3]])/AVERAGE(Pcfu[[#This Row],[R1]:[R3]])</f>
        <v>8.0427437972547519E-2</v>
      </c>
    </row>
    <row r="48" spans="1:19" x14ac:dyDescent="0.25">
      <c r="A48" s="15" t="s">
        <v>94</v>
      </c>
      <c r="B48" t="s">
        <v>95</v>
      </c>
      <c r="C48" s="4"/>
      <c r="D48" t="s">
        <v>93</v>
      </c>
      <c r="E48" s="3">
        <v>2</v>
      </c>
      <c r="F48" t="s">
        <v>27</v>
      </c>
      <c r="H48" s="5">
        <f>19*Pcfu[[#This Row],[grams]]</f>
        <v>0</v>
      </c>
      <c r="I48" s="3" t="s">
        <v>87</v>
      </c>
      <c r="J48" s="14">
        <v>44756</v>
      </c>
      <c r="K48" s="1">
        <v>100000000</v>
      </c>
      <c r="L48">
        <v>73</v>
      </c>
      <c r="M48">
        <v>55</v>
      </c>
      <c r="O48" s="6">
        <f>(SUM(Pcfu[[#This Row],[R1]:[R3]]))/(Pcfu[[#This Row],[No. Reps]]*0.025)*Pcfu[[#This Row],[Best DF]]</f>
        <v>256000000000</v>
      </c>
      <c r="P48" s="1">
        <f>_xlfn.STDEV.S(Pcfu[[#This Row],[R1]:[R3]])/0.025*Pcfu[[#This Row],[Best DF]]</f>
        <v>50911688245.431419</v>
      </c>
      <c r="Q48" s="6" t="e">
        <f>Pcfu[[#This Row],[CFU/mL]]*Pcfu[[#This Row],[mL]]/Pcfu[[#This Row],[grams]]</f>
        <v>#DIV/0!</v>
      </c>
      <c r="R48" s="1" t="e">
        <f>Pcfu[[#This Row],[SD CFU/mL]]*Pcfu[[#This Row],[mL]]/Pcfu[[#This Row],[grams]]</f>
        <v>#DIV/0!</v>
      </c>
      <c r="S48" s="16">
        <f>_xlfn.STDEV.S(Pcfu[[#This Row],[R1]:[R3]])/AVERAGE(Pcfu[[#This Row],[R1]:[R3]])</f>
        <v>0.19887378220871649</v>
      </c>
    </row>
    <row r="49" spans="1:20" x14ac:dyDescent="0.25">
      <c r="A49" t="s">
        <v>96</v>
      </c>
      <c r="C49" s="4" t="s">
        <v>97</v>
      </c>
      <c r="D49" t="s">
        <v>26</v>
      </c>
      <c r="E49" s="3">
        <v>3</v>
      </c>
      <c r="F49" t="s">
        <v>48</v>
      </c>
      <c r="G49">
        <v>0.3</v>
      </c>
      <c r="H49" s="5">
        <f>19*Pcfu[[#This Row],[grams]]</f>
        <v>5.7</v>
      </c>
      <c r="I49" s="3" t="s">
        <v>98</v>
      </c>
      <c r="J49" s="14">
        <v>44757</v>
      </c>
      <c r="K49" s="1">
        <v>100000</v>
      </c>
      <c r="L49">
        <v>45</v>
      </c>
      <c r="M49">
        <v>44</v>
      </c>
      <c r="N49">
        <v>30</v>
      </c>
      <c r="O49" s="6">
        <f>(SUM(Pcfu[[#This Row],[R1]:[R3]]))/(Pcfu[[#This Row],[No. Reps]]*0.025)*Pcfu[[#This Row],[Best DF]]</f>
        <v>158666666.66666666</v>
      </c>
      <c r="P49" s="1">
        <f>_xlfn.STDEV.S(Pcfu[[#This Row],[R1]:[R3]])/0.025*Pcfu[[#This Row],[Best DF]]</f>
        <v>33545988.334424362</v>
      </c>
      <c r="Q49" s="6">
        <f>Pcfu[[#This Row],[CFU/mL]]*Pcfu[[#This Row],[mL]]/Pcfu[[#This Row],[grams]]</f>
        <v>3014666666.666667</v>
      </c>
      <c r="R49" s="1">
        <f>Pcfu[[#This Row],[SD CFU/mL]]*Pcfu[[#This Row],[mL]]/Pcfu[[#This Row],[grams]]</f>
        <v>637373778.35406291</v>
      </c>
      <c r="S49" s="7">
        <f>_xlfn.STDEV.S(Pcfu[[#This Row],[R1]:[R3]])/AVERAGE(Pcfu[[#This Row],[R1]:[R3]])</f>
        <v>0.21142429622536366</v>
      </c>
      <c r="T49" t="s">
        <v>99</v>
      </c>
    </row>
    <row r="50" spans="1:20" x14ac:dyDescent="0.25">
      <c r="A50" t="s">
        <v>100</v>
      </c>
      <c r="C50" s="4" t="s">
        <v>101</v>
      </c>
      <c r="D50" t="s">
        <v>26</v>
      </c>
      <c r="E50" s="3">
        <v>3</v>
      </c>
      <c r="F50" t="s">
        <v>48</v>
      </c>
      <c r="G50">
        <v>0.3</v>
      </c>
      <c r="H50" s="5">
        <f>19*Pcfu[[#This Row],[grams]]</f>
        <v>5.7</v>
      </c>
      <c r="I50" s="3" t="s">
        <v>98</v>
      </c>
      <c r="J50" s="14">
        <v>44757</v>
      </c>
      <c r="K50" s="1">
        <v>100000</v>
      </c>
      <c r="L50">
        <v>51</v>
      </c>
      <c r="M50">
        <v>46</v>
      </c>
      <c r="N50">
        <v>42</v>
      </c>
      <c r="O50" s="6">
        <f>(SUM(Pcfu[[#This Row],[R1]:[R3]]))/(Pcfu[[#This Row],[No. Reps]]*0.025)*Pcfu[[#This Row],[Best DF]]</f>
        <v>185333333.33333331</v>
      </c>
      <c r="P50" s="1">
        <f>_xlfn.STDEV.S(Pcfu[[#This Row],[R1]:[R3]])/0.025*Pcfu[[#This Row],[Best DF]]</f>
        <v>18036999.011291575</v>
      </c>
      <c r="Q50" s="6">
        <f>Pcfu[[#This Row],[CFU/mL]]*Pcfu[[#This Row],[mL]]/Pcfu[[#This Row],[grams]]</f>
        <v>3521333333.333333</v>
      </c>
      <c r="R50" s="1">
        <f>Pcfu[[#This Row],[SD CFU/mL]]*Pcfu[[#This Row],[mL]]/Pcfu[[#This Row],[grams]]</f>
        <v>342702981.21453995</v>
      </c>
      <c r="S50" s="7">
        <f>_xlfn.STDEV.S(Pcfu[[#This Row],[R1]:[R3]])/AVERAGE(Pcfu[[#This Row],[R1]:[R3]])</f>
        <v>9.7321937111285478E-2</v>
      </c>
      <c r="T50" t="s">
        <v>102</v>
      </c>
    </row>
    <row r="51" spans="1:20" x14ac:dyDescent="0.25">
      <c r="A51" t="s">
        <v>103</v>
      </c>
      <c r="C51" s="4" t="s">
        <v>104</v>
      </c>
      <c r="D51" t="s">
        <v>26</v>
      </c>
      <c r="E51" s="3">
        <v>3</v>
      </c>
      <c r="F51" t="s">
        <v>48</v>
      </c>
      <c r="G51">
        <v>0.3</v>
      </c>
      <c r="H51" s="5">
        <f>19*Pcfu[[#This Row],[grams]]</f>
        <v>5.7</v>
      </c>
      <c r="I51" s="3" t="s">
        <v>98</v>
      </c>
      <c r="J51" s="14">
        <v>44757</v>
      </c>
      <c r="K51" s="1">
        <v>100000</v>
      </c>
      <c r="L51">
        <v>25</v>
      </c>
      <c r="M51">
        <v>30</v>
      </c>
      <c r="N51">
        <v>30</v>
      </c>
      <c r="O51" s="6">
        <f>(SUM(Pcfu[[#This Row],[R1]:[R3]]))/(Pcfu[[#This Row],[No. Reps]]*0.025)*Pcfu[[#This Row],[Best DF]]</f>
        <v>113333333.33333333</v>
      </c>
      <c r="P51" s="1">
        <f>_xlfn.STDEV.S(Pcfu[[#This Row],[R1]:[R3]])/0.025*Pcfu[[#This Row],[Best DF]]</f>
        <v>11547005.383792516</v>
      </c>
      <c r="Q51" s="6">
        <f>Pcfu[[#This Row],[CFU/mL]]*Pcfu[[#This Row],[mL]]/Pcfu[[#This Row],[grams]]</f>
        <v>2153333333.3333335</v>
      </c>
      <c r="R51" s="1">
        <f>Pcfu[[#This Row],[SD CFU/mL]]*Pcfu[[#This Row],[mL]]/Pcfu[[#This Row],[grams]]</f>
        <v>219393102.29205781</v>
      </c>
      <c r="S51" s="7">
        <f>_xlfn.STDEV.S(Pcfu[[#This Row],[R1]:[R3]])/AVERAGE(Pcfu[[#This Row],[R1]:[R3]])</f>
        <v>0.10188534162169868</v>
      </c>
      <c r="T51" t="s">
        <v>105</v>
      </c>
    </row>
    <row r="52" spans="1:20" x14ac:dyDescent="0.25">
      <c r="A52" t="s">
        <v>106</v>
      </c>
      <c r="C52" s="4" t="s">
        <v>107</v>
      </c>
      <c r="D52" t="s">
        <v>26</v>
      </c>
      <c r="E52" s="3">
        <v>3</v>
      </c>
      <c r="F52" t="s">
        <v>48</v>
      </c>
      <c r="G52">
        <v>0.3</v>
      </c>
      <c r="H52" s="5">
        <f>19*Pcfu[[#This Row],[grams]]</f>
        <v>5.7</v>
      </c>
      <c r="I52" s="3" t="s">
        <v>98</v>
      </c>
      <c r="J52" s="14">
        <v>44757</v>
      </c>
      <c r="K52" s="1">
        <v>100000</v>
      </c>
      <c r="L52">
        <v>33</v>
      </c>
      <c r="M52">
        <v>26</v>
      </c>
      <c r="N52">
        <v>30</v>
      </c>
      <c r="O52" s="6">
        <f>(SUM(Pcfu[[#This Row],[R1]:[R3]]))/(Pcfu[[#This Row],[No. Reps]]*0.025)*Pcfu[[#This Row],[Best DF]]</f>
        <v>118666666.66666666</v>
      </c>
      <c r="P52" s="1">
        <f>_xlfn.STDEV.S(Pcfu[[#This Row],[R1]:[R3]])/0.025*Pcfu[[#This Row],[Best DF]]</f>
        <v>14047538.337136984</v>
      </c>
      <c r="Q52" s="6">
        <f>Pcfu[[#This Row],[CFU/mL]]*Pcfu[[#This Row],[mL]]/Pcfu[[#This Row],[grams]]</f>
        <v>2254666666.666667</v>
      </c>
      <c r="R52" s="1">
        <f>Pcfu[[#This Row],[SD CFU/mL]]*Pcfu[[#This Row],[mL]]/Pcfu[[#This Row],[grams]]</f>
        <v>266903228.40560272</v>
      </c>
      <c r="S52" s="7">
        <f>_xlfn.STDEV.S(Pcfu[[#This Row],[R1]:[R3]])/AVERAGE(Pcfu[[#This Row],[R1]:[R3]])</f>
        <v>0.11837813205452516</v>
      </c>
      <c r="T52" t="s">
        <v>108</v>
      </c>
    </row>
    <row r="53" spans="1:20" x14ac:dyDescent="0.25">
      <c r="A53" t="s">
        <v>109</v>
      </c>
      <c r="C53" s="4" t="s">
        <v>110</v>
      </c>
      <c r="D53" t="s">
        <v>26</v>
      </c>
      <c r="E53" s="3">
        <v>3</v>
      </c>
      <c r="F53" t="s">
        <v>48</v>
      </c>
      <c r="G53">
        <v>0.3</v>
      </c>
      <c r="H53" s="5">
        <f>19*Pcfu[[#This Row],[grams]]</f>
        <v>5.7</v>
      </c>
      <c r="I53" s="3" t="s">
        <v>98</v>
      </c>
      <c r="J53" s="14">
        <v>44757</v>
      </c>
      <c r="K53" s="1">
        <v>100000</v>
      </c>
      <c r="L53">
        <v>47</v>
      </c>
      <c r="M53">
        <v>40</v>
      </c>
      <c r="N53">
        <v>39</v>
      </c>
      <c r="O53" s="6">
        <f>(SUM(Pcfu[[#This Row],[R1]:[R3]]))/(Pcfu[[#This Row],[No. Reps]]*0.025)*Pcfu[[#This Row],[Best DF]]</f>
        <v>167999999.99999997</v>
      </c>
      <c r="P53" s="1">
        <f>_xlfn.STDEV.S(Pcfu[[#This Row],[R1]:[R3]])/0.025*Pcfu[[#This Row],[Best DF]]</f>
        <v>17435595.774162695</v>
      </c>
      <c r="Q53" s="6">
        <f>Pcfu[[#This Row],[CFU/mL]]*Pcfu[[#This Row],[mL]]/Pcfu[[#This Row],[grams]]</f>
        <v>3191999999.9999995</v>
      </c>
      <c r="R53" s="1">
        <f>Pcfu[[#This Row],[SD CFU/mL]]*Pcfu[[#This Row],[mL]]/Pcfu[[#This Row],[grams]]</f>
        <v>331276319.70909125</v>
      </c>
      <c r="S53" s="7">
        <f>_xlfn.STDEV.S(Pcfu[[#This Row],[R1]:[R3]])/AVERAGE(Pcfu[[#This Row],[R1]:[R3]])</f>
        <v>0.10378330817953986</v>
      </c>
      <c r="T53" t="s">
        <v>111</v>
      </c>
    </row>
    <row r="54" spans="1:20" x14ac:dyDescent="0.25">
      <c r="A54" t="s">
        <v>112</v>
      </c>
      <c r="C54" s="4" t="s">
        <v>113</v>
      </c>
      <c r="D54" t="s">
        <v>26</v>
      </c>
      <c r="E54" s="3">
        <v>3</v>
      </c>
      <c r="F54" t="s">
        <v>48</v>
      </c>
      <c r="G54">
        <v>0.3</v>
      </c>
      <c r="H54" s="5">
        <f>19*Pcfu[[#This Row],[grams]]</f>
        <v>5.7</v>
      </c>
      <c r="I54" s="3" t="s">
        <v>98</v>
      </c>
      <c r="J54" s="14">
        <v>44757</v>
      </c>
      <c r="K54" s="1">
        <v>100000</v>
      </c>
      <c r="L54">
        <v>40</v>
      </c>
      <c r="M54">
        <v>31</v>
      </c>
      <c r="N54">
        <v>28</v>
      </c>
      <c r="O54" s="6">
        <f>(SUM(Pcfu[[#This Row],[R1]:[R3]]))/(Pcfu[[#This Row],[No. Reps]]*0.025)*Pcfu[[#This Row],[Best DF]]</f>
        <v>131999999.99999997</v>
      </c>
      <c r="P54" s="1">
        <f>_xlfn.STDEV.S(Pcfu[[#This Row],[R1]:[R3]])/0.025*Pcfu[[#This Row],[Best DF]]</f>
        <v>24979991.993593592</v>
      </c>
      <c r="Q54" s="6">
        <f>Pcfu[[#This Row],[CFU/mL]]*Pcfu[[#This Row],[mL]]/Pcfu[[#This Row],[grams]]</f>
        <v>2507999999.9999995</v>
      </c>
      <c r="R54" s="1">
        <f>Pcfu[[#This Row],[SD CFU/mL]]*Pcfu[[#This Row],[mL]]/Pcfu[[#This Row],[grams]]</f>
        <v>474619847.87827832</v>
      </c>
      <c r="S54" s="7">
        <f>_xlfn.STDEV.S(Pcfu[[#This Row],[R1]:[R3]])/AVERAGE(Pcfu[[#This Row],[R1]:[R3]])</f>
        <v>0.18924236358783025</v>
      </c>
      <c r="T54" t="s">
        <v>114</v>
      </c>
    </row>
    <row r="55" spans="1:20" x14ac:dyDescent="0.25">
      <c r="A55" t="s">
        <v>115</v>
      </c>
      <c r="C55" s="4" t="s">
        <v>116</v>
      </c>
      <c r="D55" t="s">
        <v>26</v>
      </c>
      <c r="E55" s="3">
        <v>3</v>
      </c>
      <c r="G55">
        <v>0.3</v>
      </c>
      <c r="H55" s="5">
        <f>19*Pcfu[[#This Row],[grams]]</f>
        <v>5.7</v>
      </c>
      <c r="I55" s="3" t="s">
        <v>98</v>
      </c>
      <c r="J55" s="14">
        <v>44757</v>
      </c>
      <c r="K55" s="1">
        <v>100000</v>
      </c>
      <c r="L55">
        <v>140</v>
      </c>
      <c r="M55">
        <v>117</v>
      </c>
      <c r="N55">
        <v>134</v>
      </c>
      <c r="O55" s="6">
        <f>(SUM(Pcfu[[#This Row],[R1]:[R3]]))/(Pcfu[[#This Row],[No. Reps]]*0.025)*Pcfu[[#This Row],[Best DF]]</f>
        <v>521333333.33333319</v>
      </c>
      <c r="P55" s="1">
        <f>_xlfn.STDEV.S(Pcfu[[#This Row],[R1]:[R3]])/0.025*Pcfu[[#This Row],[Best DF]]</f>
        <v>47721413.78179542</v>
      </c>
      <c r="Q55" s="6">
        <f>Pcfu[[#This Row],[CFU/mL]]*Pcfu[[#This Row],[mL]]/Pcfu[[#This Row],[grams]]</f>
        <v>9905333333.3333321</v>
      </c>
      <c r="R55" s="1">
        <f>Pcfu[[#This Row],[SD CFU/mL]]*Pcfu[[#This Row],[mL]]/Pcfu[[#This Row],[grams]]</f>
        <v>906706861.85411298</v>
      </c>
      <c r="S55" s="7">
        <f>_xlfn.STDEV.S(Pcfu[[#This Row],[R1]:[R3]])/AVERAGE(Pcfu[[#This Row],[R1]:[R3]])</f>
        <v>9.1537238711883795E-2</v>
      </c>
    </row>
    <row r="56" spans="1:20" x14ac:dyDescent="0.25">
      <c r="A56" t="s">
        <v>117</v>
      </c>
      <c r="C56" s="4" t="s">
        <v>116</v>
      </c>
      <c r="D56" t="s">
        <v>26</v>
      </c>
      <c r="E56" s="3">
        <v>3</v>
      </c>
      <c r="G56">
        <v>0.3</v>
      </c>
      <c r="H56" s="5">
        <f>19*Pcfu[[#This Row],[grams]]</f>
        <v>5.7</v>
      </c>
      <c r="I56" s="3" t="s">
        <v>98</v>
      </c>
      <c r="J56" s="14">
        <v>44757</v>
      </c>
      <c r="K56" s="1">
        <v>100000</v>
      </c>
      <c r="L56">
        <v>170</v>
      </c>
      <c r="M56">
        <v>132</v>
      </c>
      <c r="N56">
        <v>138</v>
      </c>
      <c r="O56" s="6">
        <f>(SUM(Pcfu[[#This Row],[R1]:[R3]]))/(Pcfu[[#This Row],[No. Reps]]*0.025)*Pcfu[[#This Row],[Best DF]]</f>
        <v>586666666.66666663</v>
      </c>
      <c r="P56" s="1">
        <f>_xlfn.STDEV.S(Pcfu[[#This Row],[R1]:[R3]])/0.025*Pcfu[[#This Row],[Best DF]]</f>
        <v>81714951.712237537</v>
      </c>
      <c r="Q56" s="6">
        <f>Pcfu[[#This Row],[CFU/mL]]*Pcfu[[#This Row],[mL]]/Pcfu[[#This Row],[grams]]</f>
        <v>11146666666.666668</v>
      </c>
      <c r="R56" s="1">
        <f>Pcfu[[#This Row],[SD CFU/mL]]*Pcfu[[#This Row],[mL]]/Pcfu[[#This Row],[grams]]</f>
        <v>1552584082.5325134</v>
      </c>
      <c r="S56" s="7">
        <f>_xlfn.STDEV.S(Pcfu[[#This Row],[R1]:[R3]])/AVERAGE(Pcfu[[#This Row],[R1]:[R3]])</f>
        <v>0.13928684950949582</v>
      </c>
    </row>
    <row r="57" spans="1:20" x14ac:dyDescent="0.25">
      <c r="A57" t="s">
        <v>118</v>
      </c>
      <c r="C57" s="4" t="s">
        <v>116</v>
      </c>
      <c r="D57" t="s">
        <v>26</v>
      </c>
      <c r="E57" s="3">
        <v>3</v>
      </c>
      <c r="G57">
        <v>0.3</v>
      </c>
      <c r="H57" s="5">
        <f>19*Pcfu[[#This Row],[grams]]</f>
        <v>5.7</v>
      </c>
      <c r="I57" s="3" t="s">
        <v>98</v>
      </c>
      <c r="J57" s="14">
        <v>44757</v>
      </c>
      <c r="K57" s="1">
        <v>100000</v>
      </c>
      <c r="L57">
        <v>163</v>
      </c>
      <c r="M57">
        <v>105</v>
      </c>
      <c r="N57">
        <v>112</v>
      </c>
      <c r="O57" s="6">
        <f>(SUM(Pcfu[[#This Row],[R1]:[R3]]))/(Pcfu[[#This Row],[No. Reps]]*0.025)*Pcfu[[#This Row],[Best DF]]</f>
        <v>506666666.66666663</v>
      </c>
      <c r="P57" s="1">
        <f>_xlfn.STDEV.S(Pcfu[[#This Row],[R1]:[R3]])/0.025*Pcfu[[#This Row],[Best DF]]</f>
        <v>126638593.3802698</v>
      </c>
      <c r="Q57" s="6">
        <f>Pcfu[[#This Row],[CFU/mL]]*Pcfu[[#This Row],[mL]]/Pcfu[[#This Row],[grams]]</f>
        <v>9626666666.6666679</v>
      </c>
      <c r="R57" s="1">
        <f>Pcfu[[#This Row],[SD CFU/mL]]*Pcfu[[#This Row],[mL]]/Pcfu[[#This Row],[grams]]</f>
        <v>2406133274.2251263</v>
      </c>
      <c r="S57" s="7">
        <f>_xlfn.STDEV.S(Pcfu[[#This Row],[R1]:[R3]])/AVERAGE(Pcfu[[#This Row],[R1]:[R3]])</f>
        <v>0.24994459219790091</v>
      </c>
    </row>
    <row r="58" spans="1:20" x14ac:dyDescent="0.25">
      <c r="A58" t="s">
        <v>119</v>
      </c>
      <c r="C58" s="4" t="s">
        <v>120</v>
      </c>
      <c r="D58" t="s">
        <v>26</v>
      </c>
      <c r="E58" s="3">
        <v>3</v>
      </c>
      <c r="G58">
        <v>0.3</v>
      </c>
      <c r="H58" s="5">
        <f>19*Pcfu[[#This Row],[grams]]</f>
        <v>5.7</v>
      </c>
      <c r="I58" s="3" t="s">
        <v>98</v>
      </c>
      <c r="J58" s="14">
        <v>44757</v>
      </c>
      <c r="K58" s="1">
        <v>10000</v>
      </c>
      <c r="L58">
        <v>90</v>
      </c>
      <c r="M58">
        <v>65</v>
      </c>
      <c r="N58">
        <v>74</v>
      </c>
      <c r="O58" s="6">
        <f>(SUM(Pcfu[[#This Row],[R1]:[R3]]))/(Pcfu[[#This Row],[No. Reps]]*0.025)*Pcfu[[#This Row],[Best DF]]</f>
        <v>30533333.333333332</v>
      </c>
      <c r="P58" s="1">
        <f>_xlfn.STDEV.S(Pcfu[[#This Row],[R1]:[R3]])/0.025*Pcfu[[#This Row],[Best DF]]</f>
        <v>5064911.9768593637</v>
      </c>
      <c r="Q58" s="6">
        <f>Pcfu[[#This Row],[CFU/mL]]*Pcfu[[#This Row],[mL]]/Pcfu[[#This Row],[grams]]</f>
        <v>580133333.33333337</v>
      </c>
      <c r="R58" s="1">
        <f>Pcfu[[#This Row],[SD CFU/mL]]*Pcfu[[#This Row],[mL]]/Pcfu[[#This Row],[grams]]</f>
        <v>96233327.560327917</v>
      </c>
      <c r="S58" s="7">
        <f>_xlfn.STDEV.S(Pcfu[[#This Row],[R1]:[R3]])/AVERAGE(Pcfu[[#This Row],[R1]:[R3]])</f>
        <v>0.16588139662203158</v>
      </c>
    </row>
    <row r="59" spans="1:20" x14ac:dyDescent="0.25">
      <c r="A59" t="s">
        <v>121</v>
      </c>
      <c r="C59" s="4" t="s">
        <v>122</v>
      </c>
      <c r="D59" t="s">
        <v>26</v>
      </c>
      <c r="E59" s="3">
        <v>3</v>
      </c>
      <c r="G59">
        <v>0.3</v>
      </c>
      <c r="H59" s="5">
        <f>19*Pcfu[[#This Row],[grams]]</f>
        <v>5.7</v>
      </c>
      <c r="I59" s="3" t="s">
        <v>98</v>
      </c>
      <c r="J59" s="14">
        <v>44757</v>
      </c>
      <c r="K59" s="1">
        <v>10000</v>
      </c>
      <c r="L59">
        <v>84</v>
      </c>
      <c r="M59">
        <v>63</v>
      </c>
      <c r="N59">
        <v>66</v>
      </c>
      <c r="O59" s="6">
        <f>(SUM(Pcfu[[#This Row],[R1]:[R3]]))/(Pcfu[[#This Row],[No. Reps]]*0.025)*Pcfu[[#This Row],[Best DF]]</f>
        <v>28399999.999999996</v>
      </c>
      <c r="P59" s="1">
        <f>_xlfn.STDEV.S(Pcfu[[#This Row],[R1]:[R3]])/0.025*Pcfu[[#This Row],[Best DF]]</f>
        <v>4543126.6766402191</v>
      </c>
      <c r="Q59" s="6">
        <f>Pcfu[[#This Row],[CFU/mL]]*Pcfu[[#This Row],[mL]]/Pcfu[[#This Row],[grams]]</f>
        <v>539599999.99999988</v>
      </c>
      <c r="R59" s="1">
        <f>Pcfu[[#This Row],[SD CFU/mL]]*Pcfu[[#This Row],[mL]]/Pcfu[[#This Row],[grams]]</f>
        <v>86319406.856164172</v>
      </c>
      <c r="S59" s="7">
        <f>_xlfn.STDEV.S(Pcfu[[#This Row],[R1]:[R3]])/AVERAGE(Pcfu[[#This Row],[R1]:[R3]])</f>
        <v>0.15996924917747249</v>
      </c>
    </row>
    <row r="60" spans="1:20" x14ac:dyDescent="0.25">
      <c r="A60" t="s">
        <v>123</v>
      </c>
      <c r="C60" s="4" t="s">
        <v>124</v>
      </c>
      <c r="D60" t="s">
        <v>26</v>
      </c>
      <c r="E60" s="3">
        <v>3</v>
      </c>
      <c r="G60">
        <v>0.3</v>
      </c>
      <c r="H60" s="5">
        <f>19*Pcfu[[#This Row],[grams]]</f>
        <v>5.7</v>
      </c>
      <c r="I60" s="3" t="s">
        <v>98</v>
      </c>
      <c r="J60" s="14">
        <v>44757</v>
      </c>
      <c r="K60" s="1">
        <v>100000</v>
      </c>
      <c r="L60">
        <v>46</v>
      </c>
      <c r="M60">
        <v>29</v>
      </c>
      <c r="N60">
        <v>46</v>
      </c>
      <c r="O60" s="6">
        <f>(SUM(Pcfu[[#This Row],[R1]:[R3]]))/(Pcfu[[#This Row],[No. Reps]]*0.025)*Pcfu[[#This Row],[Best DF]]</f>
        <v>161333333.33333331</v>
      </c>
      <c r="P60" s="1">
        <f>_xlfn.STDEV.S(Pcfu[[#This Row],[R1]:[R3]])/0.025*Pcfu[[#This Row],[Best DF]]</f>
        <v>39259818.304894574</v>
      </c>
      <c r="Q60" s="6">
        <f>Pcfu[[#This Row],[CFU/mL]]*Pcfu[[#This Row],[mL]]/Pcfu[[#This Row],[grams]]</f>
        <v>3065333333.333333</v>
      </c>
      <c r="R60" s="1">
        <f>Pcfu[[#This Row],[SD CFU/mL]]*Pcfu[[#This Row],[mL]]/Pcfu[[#This Row],[grams]]</f>
        <v>745936547.792997</v>
      </c>
      <c r="S60" s="7">
        <f>_xlfn.STDEV.S(Pcfu[[#This Row],[R1]:[R3]])/AVERAGE(Pcfu[[#This Row],[R1]:[R3]])</f>
        <v>0.24334598122868539</v>
      </c>
    </row>
    <row r="61" spans="1:20" x14ac:dyDescent="0.25">
      <c r="A61" t="s">
        <v>125</v>
      </c>
      <c r="C61" s="4" t="s">
        <v>126</v>
      </c>
      <c r="D61" t="s">
        <v>26</v>
      </c>
      <c r="E61" s="3">
        <v>3</v>
      </c>
      <c r="G61">
        <v>0.3</v>
      </c>
      <c r="H61" s="5">
        <f>19*Pcfu[[#This Row],[grams]]</f>
        <v>5.7</v>
      </c>
      <c r="I61" s="3" t="s">
        <v>98</v>
      </c>
      <c r="J61" s="14">
        <v>44757</v>
      </c>
      <c r="K61" s="1">
        <v>100000</v>
      </c>
      <c r="L61">
        <v>39</v>
      </c>
      <c r="M61">
        <v>40</v>
      </c>
      <c r="N61">
        <v>48</v>
      </c>
      <c r="O61" s="6">
        <f>(SUM(Pcfu[[#This Row],[R1]:[R3]]))/(Pcfu[[#This Row],[No. Reps]]*0.025)*Pcfu[[#This Row],[Best DF]]</f>
        <v>169333333.33333331</v>
      </c>
      <c r="P61" s="1">
        <f>_xlfn.STDEV.S(Pcfu[[#This Row],[R1]:[R3]])/0.025*Pcfu[[#This Row],[Best DF]]</f>
        <v>19731531.449264992</v>
      </c>
      <c r="Q61" s="6">
        <f>Pcfu[[#This Row],[CFU/mL]]*Pcfu[[#This Row],[mL]]/Pcfu[[#This Row],[grams]]</f>
        <v>3217333333.333333</v>
      </c>
      <c r="R61" s="1">
        <f>Pcfu[[#This Row],[SD CFU/mL]]*Pcfu[[#This Row],[mL]]/Pcfu[[#This Row],[grams]]</f>
        <v>374899097.53603488</v>
      </c>
      <c r="S61" s="7">
        <f>_xlfn.STDEV.S(Pcfu[[#This Row],[R1]:[R3]])/AVERAGE(Pcfu[[#This Row],[R1]:[R3]])</f>
        <v>0.11652479202321844</v>
      </c>
    </row>
    <row r="62" spans="1:20" x14ac:dyDescent="0.25">
      <c r="A62" t="s">
        <v>127</v>
      </c>
      <c r="C62" s="4" t="s">
        <v>47</v>
      </c>
      <c r="D62" t="s">
        <v>26</v>
      </c>
      <c r="E62" s="3">
        <v>3</v>
      </c>
      <c r="G62">
        <v>0.3</v>
      </c>
      <c r="H62" s="5">
        <f>19*Pcfu[[#This Row],[grams]]</f>
        <v>5.7</v>
      </c>
      <c r="I62" s="3" t="s">
        <v>30</v>
      </c>
      <c r="J62" s="14">
        <v>44762</v>
      </c>
      <c r="K62" s="1">
        <v>10000</v>
      </c>
      <c r="L62">
        <v>231</v>
      </c>
      <c r="M62">
        <v>225</v>
      </c>
      <c r="N62">
        <v>266</v>
      </c>
      <c r="O62" s="6">
        <f>(SUM(Pcfu[[#This Row],[R1]:[R3]]))/(Pcfu[[#This Row],[No. Reps]]*0.025)*Pcfu[[#This Row],[Best DF]]</f>
        <v>96266666.666666657</v>
      </c>
      <c r="P62" s="1">
        <f>_xlfn.STDEV.S(Pcfu[[#This Row],[R1]:[R3]])/0.025*Pcfu[[#This Row],[Best DF]]</f>
        <v>8857388.6294625998</v>
      </c>
      <c r="Q62" s="6">
        <f>Pcfu[[#This Row],[CFU/mL]]*Pcfu[[#This Row],[mL]]/Pcfu[[#This Row],[grams]]</f>
        <v>1829066666.6666667</v>
      </c>
      <c r="R62" s="1">
        <f>Pcfu[[#This Row],[SD CFU/mL]]*Pcfu[[#This Row],[mL]]/Pcfu[[#This Row],[grams]]</f>
        <v>168290383.9597894</v>
      </c>
      <c r="S62" s="7">
        <f>_xlfn.STDEV.S(Pcfu[[#This Row],[R1]:[R3]])/AVERAGE(Pcfu[[#This Row],[R1]:[R3]])</f>
        <v>9.2008884655082404E-2</v>
      </c>
      <c r="T62" t="s">
        <v>128</v>
      </c>
    </row>
    <row r="63" spans="1:20" x14ac:dyDescent="0.25">
      <c r="A63" t="s">
        <v>129</v>
      </c>
      <c r="C63" s="4" t="s">
        <v>50</v>
      </c>
      <c r="D63" t="s">
        <v>26</v>
      </c>
      <c r="E63" s="3">
        <v>3</v>
      </c>
      <c r="G63">
        <v>0.3</v>
      </c>
      <c r="H63" s="5">
        <f>19*Pcfu[[#This Row],[grams]]</f>
        <v>5.7</v>
      </c>
      <c r="I63" s="3" t="s">
        <v>30</v>
      </c>
      <c r="J63" s="14">
        <v>44762</v>
      </c>
      <c r="K63" s="1">
        <v>10000</v>
      </c>
      <c r="L63">
        <v>335</v>
      </c>
      <c r="M63">
        <v>308</v>
      </c>
      <c r="N63">
        <v>298</v>
      </c>
      <c r="O63" s="6">
        <f>(SUM(Pcfu[[#This Row],[R1]:[R3]]))/(Pcfu[[#This Row],[No. Reps]]*0.025)*Pcfu[[#This Row],[Best DF]]</f>
        <v>125466666.66666664</v>
      </c>
      <c r="P63" s="1">
        <f>_xlfn.STDEV.S(Pcfu[[#This Row],[R1]:[R3]])/0.025*Pcfu[[#This Row],[Best DF]]</f>
        <v>7655934.517309648</v>
      </c>
      <c r="Q63" s="6">
        <f>Pcfu[[#This Row],[CFU/mL]]*Pcfu[[#This Row],[mL]]/Pcfu[[#This Row],[grams]]</f>
        <v>2383866666.6666665</v>
      </c>
      <c r="R63" s="1">
        <f>Pcfu[[#This Row],[SD CFU/mL]]*Pcfu[[#This Row],[mL]]/Pcfu[[#This Row],[grams]]</f>
        <v>145462755.82888332</v>
      </c>
      <c r="S63" s="7">
        <f>_xlfn.STDEV.S(Pcfu[[#This Row],[R1]:[R3]])/AVERAGE(Pcfu[[#This Row],[R1]:[R3]])</f>
        <v>6.1019669372818663E-2</v>
      </c>
      <c r="T63" t="s">
        <v>130</v>
      </c>
    </row>
    <row r="64" spans="1:20" x14ac:dyDescent="0.25">
      <c r="A64" t="s">
        <v>131</v>
      </c>
      <c r="C64" s="4" t="s">
        <v>53</v>
      </c>
      <c r="D64" t="s">
        <v>26</v>
      </c>
      <c r="E64" s="3">
        <v>2</v>
      </c>
      <c r="G64">
        <v>0.3</v>
      </c>
      <c r="H64" s="5">
        <f>19*Pcfu[[#This Row],[grams]]</f>
        <v>5.7</v>
      </c>
      <c r="I64" s="3" t="s">
        <v>30</v>
      </c>
      <c r="J64" s="14">
        <v>44762</v>
      </c>
      <c r="K64" s="1">
        <v>100000</v>
      </c>
      <c r="L64">
        <v>62</v>
      </c>
      <c r="M64">
        <v>70</v>
      </c>
      <c r="O64" s="6">
        <f>(SUM(Pcfu[[#This Row],[R1]:[R3]]))/(Pcfu[[#This Row],[No. Reps]]*0.025)*Pcfu[[#This Row],[Best DF]]</f>
        <v>264000000</v>
      </c>
      <c r="P64" s="1">
        <f>_xlfn.STDEV.S(Pcfu[[#This Row],[R1]:[R3]])/0.025*Pcfu[[#This Row],[Best DF]]</f>
        <v>22627416.997969523</v>
      </c>
      <c r="Q64" s="6">
        <f>Pcfu[[#This Row],[CFU/mL]]*Pcfu[[#This Row],[mL]]/Pcfu[[#This Row],[grams]]</f>
        <v>5016000000</v>
      </c>
      <c r="R64" s="1">
        <f>Pcfu[[#This Row],[SD CFU/mL]]*Pcfu[[#This Row],[mL]]/Pcfu[[#This Row],[grams]]</f>
        <v>429920922.96142095</v>
      </c>
      <c r="S64" s="7">
        <f>_xlfn.STDEV.S(Pcfu[[#This Row],[R1]:[R3]])/AVERAGE(Pcfu[[#This Row],[R1]:[R3]])</f>
        <v>8.570991287109668E-2</v>
      </c>
    </row>
    <row r="65" spans="1:20" x14ac:dyDescent="0.25">
      <c r="A65" t="s">
        <v>132</v>
      </c>
      <c r="C65" s="4" t="s">
        <v>55</v>
      </c>
      <c r="D65" t="s">
        <v>26</v>
      </c>
      <c r="E65" s="3">
        <v>3</v>
      </c>
      <c r="G65">
        <v>0.3</v>
      </c>
      <c r="H65" s="5">
        <f>19*Pcfu[[#This Row],[grams]]</f>
        <v>5.7</v>
      </c>
      <c r="I65" s="3" t="s">
        <v>30</v>
      </c>
      <c r="J65" s="14">
        <v>44762</v>
      </c>
      <c r="K65" s="1">
        <v>100000</v>
      </c>
      <c r="L65">
        <v>68</v>
      </c>
      <c r="M65">
        <v>75</v>
      </c>
      <c r="N65">
        <v>64</v>
      </c>
      <c r="O65" s="6">
        <f>(SUM(Pcfu[[#This Row],[R1]:[R3]]))/(Pcfu[[#This Row],[No. Reps]]*0.025)*Pcfu[[#This Row],[Best DF]]</f>
        <v>275999999.99999994</v>
      </c>
      <c r="P65" s="1">
        <f>_xlfn.STDEV.S(Pcfu[[#This Row],[R1]:[R3]])/0.025*Pcfu[[#This Row],[Best DF]]</f>
        <v>22271057.451320086</v>
      </c>
      <c r="Q65" s="6">
        <f>Pcfu[[#This Row],[CFU/mL]]*Pcfu[[#This Row],[mL]]/Pcfu[[#This Row],[grams]]</f>
        <v>5243999999.999999</v>
      </c>
      <c r="R65" s="1">
        <f>Pcfu[[#This Row],[SD CFU/mL]]*Pcfu[[#This Row],[mL]]/Pcfu[[#This Row],[grams]]</f>
        <v>423150091.57508165</v>
      </c>
      <c r="S65" s="7">
        <f>_xlfn.STDEV.S(Pcfu[[#This Row],[R1]:[R3]])/AVERAGE(Pcfu[[#This Row],[R1]:[R3]])</f>
        <v>8.0692237142464082E-2</v>
      </c>
    </row>
    <row r="66" spans="1:20" x14ac:dyDescent="0.25">
      <c r="A66" t="s">
        <v>133</v>
      </c>
      <c r="C66" s="4" t="s">
        <v>58</v>
      </c>
      <c r="D66" t="s">
        <v>26</v>
      </c>
      <c r="E66" s="3">
        <v>3</v>
      </c>
      <c r="G66">
        <v>0.3</v>
      </c>
      <c r="H66" s="5">
        <f>19*Pcfu[[#This Row],[grams]]</f>
        <v>5.7</v>
      </c>
      <c r="I66" s="3" t="s">
        <v>30</v>
      </c>
      <c r="J66" s="14">
        <v>44762</v>
      </c>
      <c r="K66" s="1">
        <v>100000</v>
      </c>
      <c r="L66">
        <v>45</v>
      </c>
      <c r="M66">
        <v>49</v>
      </c>
      <c r="N66">
        <v>54</v>
      </c>
      <c r="O66" s="6">
        <f>(SUM(Pcfu[[#This Row],[R1]:[R3]]))/(Pcfu[[#This Row],[No. Reps]]*0.025)*Pcfu[[#This Row],[Best DF]]</f>
        <v>197333333.33333331</v>
      </c>
      <c r="P66" s="1">
        <f>_xlfn.STDEV.S(Pcfu[[#This Row],[R1]:[R3]])/0.025*Pcfu[[#This Row],[Best DF]]</f>
        <v>18036999.011291575</v>
      </c>
      <c r="Q66" s="6">
        <f>Pcfu[[#This Row],[CFU/mL]]*Pcfu[[#This Row],[mL]]/Pcfu[[#This Row],[grams]]</f>
        <v>3749333333.3333335</v>
      </c>
      <c r="R66" s="1">
        <f>Pcfu[[#This Row],[SD CFU/mL]]*Pcfu[[#This Row],[mL]]/Pcfu[[#This Row],[grams]]</f>
        <v>342702981.21453995</v>
      </c>
      <c r="S66" s="7">
        <f>_xlfn.STDEV.S(Pcfu[[#This Row],[R1]:[R3]])/AVERAGE(Pcfu[[#This Row],[R1]:[R3]])</f>
        <v>9.1403711205869473E-2</v>
      </c>
    </row>
    <row r="67" spans="1:20" x14ac:dyDescent="0.25">
      <c r="A67" t="s">
        <v>134</v>
      </c>
      <c r="C67" s="4" t="s">
        <v>60</v>
      </c>
      <c r="D67" t="s">
        <v>26</v>
      </c>
      <c r="E67" s="3">
        <v>2</v>
      </c>
      <c r="G67">
        <v>0.3</v>
      </c>
      <c r="H67" s="5">
        <f>19*Pcfu[[#This Row],[grams]]</f>
        <v>5.7</v>
      </c>
      <c r="I67" s="3" t="s">
        <v>30</v>
      </c>
      <c r="J67" s="14">
        <v>44762</v>
      </c>
      <c r="K67" s="1">
        <v>100000</v>
      </c>
      <c r="L67">
        <v>23</v>
      </c>
      <c r="M67">
        <v>28</v>
      </c>
      <c r="O67" s="6">
        <f>(SUM(Pcfu[[#This Row],[R1]:[R3]]))/(Pcfu[[#This Row],[No. Reps]]*0.025)*Pcfu[[#This Row],[Best DF]]</f>
        <v>102000000</v>
      </c>
      <c r="P67" s="1">
        <f>_xlfn.STDEV.S(Pcfu[[#This Row],[R1]:[R3]])/0.025*Pcfu[[#This Row],[Best DF]]</f>
        <v>14142135.623730952</v>
      </c>
      <c r="Q67" s="6">
        <f>Pcfu[[#This Row],[CFU/mL]]*Pcfu[[#This Row],[mL]]/Pcfu[[#This Row],[grams]]</f>
        <v>1938000000</v>
      </c>
      <c r="R67" s="1">
        <f>Pcfu[[#This Row],[SD CFU/mL]]*Pcfu[[#This Row],[mL]]/Pcfu[[#This Row],[grams]]</f>
        <v>268700576.85088807</v>
      </c>
      <c r="S67" s="7">
        <f>_xlfn.STDEV.S(Pcfu[[#This Row],[R1]:[R3]])/AVERAGE(Pcfu[[#This Row],[R1]:[R3]])</f>
        <v>0.1386483884679505</v>
      </c>
    </row>
    <row r="68" spans="1:20" x14ac:dyDescent="0.25">
      <c r="A68" t="s">
        <v>135</v>
      </c>
      <c r="C68" s="4"/>
      <c r="D68" t="s">
        <v>136</v>
      </c>
      <c r="E68" s="3">
        <v>2</v>
      </c>
      <c r="H68" s="5">
        <f>19*Pcfu[[#This Row],[grams]]</f>
        <v>0</v>
      </c>
      <c r="I68" s="3" t="s">
        <v>98</v>
      </c>
      <c r="J68" s="14">
        <v>44763</v>
      </c>
      <c r="K68" s="1">
        <v>100000000</v>
      </c>
      <c r="L68">
        <v>52</v>
      </c>
      <c r="M68">
        <v>43</v>
      </c>
      <c r="O68" s="6">
        <f>(SUM(Pcfu[[#This Row],[R1]:[R3]]))/(Pcfu[[#This Row],[No. Reps]]*0.025)*Pcfu[[#This Row],[Best DF]]</f>
        <v>190000000000</v>
      </c>
      <c r="P68" s="1">
        <f>_xlfn.STDEV.S(Pcfu[[#This Row],[R1]:[R3]])/0.025*Pcfu[[#This Row],[Best DF]]</f>
        <v>25455844122.71571</v>
      </c>
      <c r="Q68" s="6" t="e">
        <f>Pcfu[[#This Row],[CFU/mL]]*Pcfu[[#This Row],[mL]]/Pcfu[[#This Row],[grams]]</f>
        <v>#DIV/0!</v>
      </c>
      <c r="R68" s="1" t="e">
        <f>Pcfu[[#This Row],[SD CFU/mL]]*Pcfu[[#This Row],[mL]]/Pcfu[[#This Row],[grams]]</f>
        <v>#DIV/0!</v>
      </c>
      <c r="S68" s="38">
        <f>_xlfn.STDEV.S(Pcfu[[#This Row],[R1]:[R3]])/AVERAGE(Pcfu[[#This Row],[R1]:[R3]])</f>
        <v>0.13397812696166164</v>
      </c>
    </row>
    <row r="69" spans="1:20" x14ac:dyDescent="0.25">
      <c r="A69" t="s">
        <v>137</v>
      </c>
      <c r="C69" s="4"/>
      <c r="D69" t="s">
        <v>136</v>
      </c>
      <c r="E69" s="3">
        <v>2</v>
      </c>
      <c r="H69" s="5">
        <f>19*Pcfu[[#This Row],[grams]]</f>
        <v>0</v>
      </c>
      <c r="I69" s="3" t="s">
        <v>98</v>
      </c>
      <c r="J69" s="14">
        <v>44763</v>
      </c>
      <c r="K69" s="1">
        <v>100000000</v>
      </c>
      <c r="L69">
        <v>48</v>
      </c>
      <c r="M69">
        <v>56</v>
      </c>
      <c r="O69" s="6">
        <f>(SUM(Pcfu[[#This Row],[R1]:[R3]]))/(Pcfu[[#This Row],[No. Reps]]*0.025)*Pcfu[[#This Row],[Best DF]]</f>
        <v>208000000000</v>
      </c>
      <c r="P69" s="1">
        <f>_xlfn.STDEV.S(Pcfu[[#This Row],[R1]:[R3]])/0.025*Pcfu[[#This Row],[Best DF]]</f>
        <v>22627416997.969521</v>
      </c>
      <c r="Q69" s="6" t="e">
        <f>Pcfu[[#This Row],[CFU/mL]]*Pcfu[[#This Row],[mL]]/Pcfu[[#This Row],[grams]]</f>
        <v>#DIV/0!</v>
      </c>
      <c r="R69" s="1" t="e">
        <f>Pcfu[[#This Row],[SD CFU/mL]]*Pcfu[[#This Row],[mL]]/Pcfu[[#This Row],[grams]]</f>
        <v>#DIV/0!</v>
      </c>
      <c r="S69" s="38">
        <f>_xlfn.STDEV.S(Pcfu[[#This Row],[R1]:[R3]])/AVERAGE(Pcfu[[#This Row],[R1]:[R3]])</f>
        <v>0.10878565864408424</v>
      </c>
    </row>
    <row r="70" spans="1:20" x14ac:dyDescent="0.25">
      <c r="A70" t="s">
        <v>138</v>
      </c>
      <c r="C70" s="4"/>
      <c r="D70" t="s">
        <v>136</v>
      </c>
      <c r="E70" s="3">
        <v>2</v>
      </c>
      <c r="H70" s="5">
        <f>19*Pcfu[[#This Row],[grams]]</f>
        <v>0</v>
      </c>
      <c r="I70" s="3" t="s">
        <v>98</v>
      </c>
      <c r="J70" s="14">
        <v>44763</v>
      </c>
      <c r="K70" s="1">
        <v>100000000</v>
      </c>
      <c r="L70">
        <v>47</v>
      </c>
      <c r="M70">
        <v>48</v>
      </c>
      <c r="O70" s="6">
        <f>(SUM(Pcfu[[#This Row],[R1]:[R3]]))/(Pcfu[[#This Row],[No. Reps]]*0.025)*Pcfu[[#This Row],[Best DF]]</f>
        <v>190000000000</v>
      </c>
      <c r="P70" s="1">
        <f>_xlfn.STDEV.S(Pcfu[[#This Row],[R1]:[R3]])/0.025*Pcfu[[#This Row],[Best DF]]</f>
        <v>2828427124.7461901</v>
      </c>
      <c r="Q70" s="6" t="e">
        <f>Pcfu[[#This Row],[CFU/mL]]*Pcfu[[#This Row],[mL]]/Pcfu[[#This Row],[grams]]</f>
        <v>#DIV/0!</v>
      </c>
      <c r="R70" s="1" t="e">
        <f>Pcfu[[#This Row],[SD CFU/mL]]*Pcfu[[#This Row],[mL]]/Pcfu[[#This Row],[grams]]</f>
        <v>#DIV/0!</v>
      </c>
      <c r="S70" s="7">
        <f>_xlfn.STDEV.S(Pcfu[[#This Row],[R1]:[R3]])/AVERAGE(Pcfu[[#This Row],[R1]:[R3]])</f>
        <v>1.4886458551295738E-2</v>
      </c>
    </row>
    <row r="71" spans="1:20" x14ac:dyDescent="0.25">
      <c r="A71" t="s">
        <v>139</v>
      </c>
      <c r="C71" s="4"/>
      <c r="D71" t="s">
        <v>136</v>
      </c>
      <c r="E71" s="3">
        <v>2</v>
      </c>
      <c r="H71" s="5">
        <f>19*Pcfu[[#This Row],[grams]]</f>
        <v>0</v>
      </c>
      <c r="I71" s="3" t="s">
        <v>98</v>
      </c>
      <c r="J71" s="14">
        <v>44763</v>
      </c>
      <c r="K71" s="1">
        <v>100000000</v>
      </c>
      <c r="L71">
        <v>79</v>
      </c>
      <c r="M71">
        <v>50</v>
      </c>
      <c r="O71" s="6">
        <f>(SUM(Pcfu[[#This Row],[R1]:[R3]]))/(Pcfu[[#This Row],[No. Reps]]*0.025)*Pcfu[[#This Row],[Best DF]]</f>
        <v>258000000000</v>
      </c>
      <c r="P71" s="1">
        <f>_xlfn.STDEV.S(Pcfu[[#This Row],[R1]:[R3]])/0.025*Pcfu[[#This Row],[Best DF]]</f>
        <v>82024386617.639511</v>
      </c>
      <c r="Q71" s="6" t="e">
        <f>Pcfu[[#This Row],[CFU/mL]]*Pcfu[[#This Row],[mL]]/Pcfu[[#This Row],[grams]]</f>
        <v>#DIV/0!</v>
      </c>
      <c r="R71" s="1" t="e">
        <f>Pcfu[[#This Row],[SD CFU/mL]]*Pcfu[[#This Row],[mL]]/Pcfu[[#This Row],[grams]]</f>
        <v>#DIV/0!</v>
      </c>
      <c r="S71" s="7">
        <f>_xlfn.STDEV.S(Pcfu[[#This Row],[R1]:[R3]])/AVERAGE(Pcfu[[#This Row],[R1]:[R3]])</f>
        <v>0.31792397913813764</v>
      </c>
    </row>
    <row r="72" spans="1:20" x14ac:dyDescent="0.25">
      <c r="A72" t="s">
        <v>61</v>
      </c>
      <c r="B72" t="s">
        <v>140</v>
      </c>
      <c r="C72" s="4"/>
      <c r="E72" s="3">
        <v>2</v>
      </c>
      <c r="F72" t="s">
        <v>27</v>
      </c>
      <c r="G72" s="8">
        <v>0.3</v>
      </c>
      <c r="H72" s="5">
        <f>19*Pcfu[[#This Row],[grams]]</f>
        <v>5.7</v>
      </c>
      <c r="I72" s="3" t="s">
        <v>98</v>
      </c>
      <c r="J72" s="14">
        <v>44771</v>
      </c>
      <c r="K72" s="1">
        <v>100000</v>
      </c>
      <c r="L72">
        <v>30</v>
      </c>
      <c r="M72">
        <v>22</v>
      </c>
      <c r="O72" s="6">
        <f>(SUM(Pcfu[[#This Row],[R1]:[R3]]))/(Pcfu[[#This Row],[No. Reps]]*0.025)*Pcfu[[#This Row],[Best DF]]</f>
        <v>104000000</v>
      </c>
      <c r="P72" s="1">
        <f>_xlfn.STDEV.S(Pcfu[[#This Row],[R1]:[R3]])/0.025*Pcfu[[#This Row],[Best DF]]</f>
        <v>22627416.997969523</v>
      </c>
      <c r="Q72" s="6">
        <f>Pcfu[[#This Row],[CFU/mL]]*Pcfu[[#This Row],[mL]]/Pcfu[[#This Row],[grams]]</f>
        <v>1976000000</v>
      </c>
      <c r="R72" s="1">
        <f>Pcfu[[#This Row],[SD CFU/mL]]*Pcfu[[#This Row],[mL]]/Pcfu[[#This Row],[grams]]</f>
        <v>429920922.96142095</v>
      </c>
      <c r="S72" s="7">
        <f>_xlfn.STDEV.S(Pcfu[[#This Row],[R1]:[R3]])/AVERAGE(Pcfu[[#This Row],[R1]:[R3]])</f>
        <v>0.21757131728816848</v>
      </c>
    </row>
    <row r="73" spans="1:20" x14ac:dyDescent="0.25">
      <c r="A73" t="s">
        <v>61</v>
      </c>
      <c r="B73" t="s">
        <v>141</v>
      </c>
      <c r="C73" s="4"/>
      <c r="E73" s="3">
        <v>2</v>
      </c>
      <c r="F73" t="s">
        <v>27</v>
      </c>
      <c r="G73" s="8">
        <v>0.3</v>
      </c>
      <c r="H73" s="5">
        <f>19*Pcfu[[#This Row],[grams]]</f>
        <v>5.7</v>
      </c>
      <c r="I73" s="3" t="s">
        <v>98</v>
      </c>
      <c r="J73" s="14">
        <v>44771</v>
      </c>
      <c r="K73" s="1">
        <v>100000</v>
      </c>
      <c r="L73">
        <v>18</v>
      </c>
      <c r="M73">
        <v>17</v>
      </c>
      <c r="O73" s="6">
        <f>(SUM(Pcfu[[#This Row],[R1]:[R3]]))/(Pcfu[[#This Row],[No. Reps]]*0.025)*Pcfu[[#This Row],[Best DF]]</f>
        <v>70000000</v>
      </c>
      <c r="P73" s="1">
        <f>_xlfn.STDEV.S(Pcfu[[#This Row],[R1]:[R3]])/0.025*Pcfu[[#This Row],[Best DF]]</f>
        <v>2828427.1247461904</v>
      </c>
      <c r="Q73" s="6">
        <f>Pcfu[[#This Row],[CFU/mL]]*Pcfu[[#This Row],[mL]]/Pcfu[[#This Row],[grams]]</f>
        <v>1330000000</v>
      </c>
      <c r="R73" s="1">
        <f>Pcfu[[#This Row],[SD CFU/mL]]*Pcfu[[#This Row],[mL]]/Pcfu[[#This Row],[grams]]</f>
        <v>53740115.370177619</v>
      </c>
      <c r="S73" s="7">
        <f>_xlfn.STDEV.S(Pcfu[[#This Row],[R1]:[R3]])/AVERAGE(Pcfu[[#This Row],[R1]:[R3]])</f>
        <v>4.0406101782088436E-2</v>
      </c>
    </row>
    <row r="74" spans="1:20" x14ac:dyDescent="0.25">
      <c r="A74" t="s">
        <v>61</v>
      </c>
      <c r="B74" t="s">
        <v>140</v>
      </c>
      <c r="C74" s="4"/>
      <c r="E74" s="3">
        <v>3</v>
      </c>
      <c r="F74" t="s">
        <v>27</v>
      </c>
      <c r="G74" s="8">
        <v>0.3</v>
      </c>
      <c r="H74" s="5">
        <f>19*Pcfu[[#This Row],[grams]]</f>
        <v>5.7</v>
      </c>
      <c r="I74" s="3" t="s">
        <v>28</v>
      </c>
      <c r="J74" s="14">
        <v>44771</v>
      </c>
      <c r="K74" s="1">
        <v>100000</v>
      </c>
      <c r="L74">
        <v>67</v>
      </c>
      <c r="M74">
        <v>50</v>
      </c>
      <c r="N74">
        <v>43</v>
      </c>
      <c r="O74" s="6">
        <f>(SUM(Pcfu[[#This Row],[R1]:[R3]]))/(Pcfu[[#This Row],[No. Reps]]*0.025)*Pcfu[[#This Row],[Best DF]]</f>
        <v>213333333.33333331</v>
      </c>
      <c r="P74" s="1">
        <f>_xlfn.STDEV.S(Pcfu[[#This Row],[R1]:[R3]])/0.025*Pcfu[[#This Row],[Best DF]]</f>
        <v>49369356.217529602</v>
      </c>
      <c r="Q74" s="6">
        <f>Pcfu[[#This Row],[CFU/mL]]*Pcfu[[#This Row],[mL]]/Pcfu[[#This Row],[grams]]</f>
        <v>4053333333.3333335</v>
      </c>
      <c r="R74" s="1">
        <f>Pcfu[[#This Row],[SD CFU/mL]]*Pcfu[[#This Row],[mL]]/Pcfu[[#This Row],[grams]]</f>
        <v>938017768.1330626</v>
      </c>
      <c r="S74" s="7">
        <f>_xlfn.STDEV.S(Pcfu[[#This Row],[R1]:[R3]])/AVERAGE(Pcfu[[#This Row],[R1]:[R3]])</f>
        <v>0.23141885726966999</v>
      </c>
    </row>
    <row r="75" spans="1:20" x14ac:dyDescent="0.25">
      <c r="A75" t="s">
        <v>61</v>
      </c>
      <c r="B75" t="s">
        <v>141</v>
      </c>
      <c r="C75" s="4"/>
      <c r="E75" s="3">
        <v>3</v>
      </c>
      <c r="F75" t="s">
        <v>27</v>
      </c>
      <c r="G75" s="8">
        <v>0.3</v>
      </c>
      <c r="H75" s="5">
        <f>19*Pcfu[[#This Row],[grams]]</f>
        <v>5.7</v>
      </c>
      <c r="I75" s="3" t="s">
        <v>28</v>
      </c>
      <c r="J75" s="14">
        <v>44771</v>
      </c>
      <c r="K75" s="1">
        <v>100000</v>
      </c>
      <c r="L75">
        <v>45</v>
      </c>
      <c r="M75">
        <v>44</v>
      </c>
      <c r="N75">
        <v>57</v>
      </c>
      <c r="O75" s="6">
        <f>(SUM(Pcfu[[#This Row],[R1]:[R3]]))/(Pcfu[[#This Row],[No. Reps]]*0.025)*Pcfu[[#This Row],[Best DF]]</f>
        <v>194666666.66666663</v>
      </c>
      <c r="P75" s="1">
        <f>_xlfn.STDEV.S(Pcfu[[#This Row],[R1]:[R3]])/0.025*Pcfu[[#This Row],[Best DF]]</f>
        <v>28936712.552280981</v>
      </c>
      <c r="Q75" s="6">
        <f>Pcfu[[#This Row],[CFU/mL]]*Pcfu[[#This Row],[mL]]/Pcfu[[#This Row],[grams]]</f>
        <v>3698666666.666666</v>
      </c>
      <c r="R75" s="1">
        <f>Pcfu[[#This Row],[SD CFU/mL]]*Pcfu[[#This Row],[mL]]/Pcfu[[#This Row],[grams]]</f>
        <v>549797538.4933387</v>
      </c>
      <c r="S75" s="7">
        <f>_xlfn.STDEV.S(Pcfu[[#This Row],[R1]:[R3]])/AVERAGE(Pcfu[[#This Row],[R1]:[R3]])</f>
        <v>0.14864749598774479</v>
      </c>
    </row>
    <row r="76" spans="1:20" ht="14.5" x14ac:dyDescent="0.35">
      <c r="A76" s="17" t="s">
        <v>61</v>
      </c>
      <c r="B76" s="18" t="s">
        <v>142</v>
      </c>
      <c r="C76" s="19"/>
      <c r="D76" s="17" t="s">
        <v>143</v>
      </c>
      <c r="E76" s="20">
        <v>2</v>
      </c>
      <c r="F76" t="s">
        <v>27</v>
      </c>
      <c r="G76" s="21">
        <v>0.3</v>
      </c>
      <c r="H76" s="5">
        <f>19*Pcfu[[#This Row],[grams]]</f>
        <v>5.7</v>
      </c>
      <c r="I76" s="3" t="s">
        <v>30</v>
      </c>
      <c r="J76" s="22">
        <v>44771</v>
      </c>
      <c r="K76" s="23">
        <v>10000</v>
      </c>
      <c r="L76" s="17">
        <v>33</v>
      </c>
      <c r="M76" s="17">
        <v>41</v>
      </c>
      <c r="N76" s="17"/>
      <c r="O76" s="6">
        <f>(SUM(Pcfu[[#This Row],[R1]:[R3]]))/(Pcfu[[#This Row],[No. Reps]]*0.025)*Pcfu[[#This Row],[Best DF]]</f>
        <v>14800000</v>
      </c>
      <c r="P76" s="1">
        <f>_xlfn.STDEV.S(Pcfu[[#This Row],[R1]:[R3]])/0.025*Pcfu[[#This Row],[Best DF]]</f>
        <v>2262741.6997969523</v>
      </c>
      <c r="Q76" s="6">
        <f>Pcfu[[#This Row],[CFU/mL]]*Pcfu[[#This Row],[mL]]/Pcfu[[#This Row],[grams]]</f>
        <v>281200000</v>
      </c>
      <c r="R76" s="1">
        <f>Pcfu[[#This Row],[SD CFU/mL]]*Pcfu[[#This Row],[mL]]/Pcfu[[#This Row],[grams]]</f>
        <v>42992092.296142094</v>
      </c>
      <c r="S76" s="2">
        <f>_xlfn.STDEV.S(Pcfu[[#This Row],[R1]:[R3]])/AVERAGE(Pcfu[[#This Row],[R1]:[R3]])</f>
        <v>0.15288795268898325</v>
      </c>
    </row>
    <row r="77" spans="1:20" ht="14.5" x14ac:dyDescent="0.35">
      <c r="A77" s="17" t="s">
        <v>61</v>
      </c>
      <c r="B77" s="18" t="s">
        <v>144</v>
      </c>
      <c r="C77" s="19"/>
      <c r="D77" s="17" t="s">
        <v>143</v>
      </c>
      <c r="E77" s="20">
        <v>2</v>
      </c>
      <c r="F77" t="s">
        <v>27</v>
      </c>
      <c r="G77" s="21">
        <v>0.3</v>
      </c>
      <c r="H77" s="5">
        <f>19*Pcfu[[#This Row],[grams]]</f>
        <v>5.7</v>
      </c>
      <c r="I77" s="3" t="s">
        <v>30</v>
      </c>
      <c r="J77" s="22">
        <v>44771</v>
      </c>
      <c r="K77" s="23">
        <v>10000</v>
      </c>
      <c r="L77" s="17">
        <v>21</v>
      </c>
      <c r="M77" s="17">
        <v>26</v>
      </c>
      <c r="N77" s="17"/>
      <c r="O77" s="6">
        <f>(SUM(Pcfu[[#This Row],[R1]:[R3]]))/(Pcfu[[#This Row],[No. Reps]]*0.025)*Pcfu[[#This Row],[Best DF]]</f>
        <v>9400000</v>
      </c>
      <c r="P77" s="1">
        <f>_xlfn.STDEV.S(Pcfu[[#This Row],[R1]:[R3]])/0.025*Pcfu[[#This Row],[Best DF]]</f>
        <v>1414213.5623730952</v>
      </c>
      <c r="Q77" s="6">
        <f>Pcfu[[#This Row],[CFU/mL]]*Pcfu[[#This Row],[mL]]/Pcfu[[#This Row],[grams]]</f>
        <v>178600000</v>
      </c>
      <c r="R77" s="1">
        <f>Pcfu[[#This Row],[SD CFU/mL]]*Pcfu[[#This Row],[mL]]/Pcfu[[#This Row],[grams]]</f>
        <v>26870057.68508881</v>
      </c>
      <c r="S77" s="7">
        <f>_xlfn.STDEV.S(Pcfu[[#This Row],[R1]:[R3]])/AVERAGE(Pcfu[[#This Row],[R1]:[R3]])</f>
        <v>0.15044825131628672</v>
      </c>
    </row>
    <row r="78" spans="1:20" x14ac:dyDescent="0.25">
      <c r="A78" t="s">
        <v>61</v>
      </c>
      <c r="B78" t="s">
        <v>140</v>
      </c>
      <c r="C78" s="4"/>
      <c r="E78" s="3">
        <v>2</v>
      </c>
      <c r="F78" t="s">
        <v>27</v>
      </c>
      <c r="G78" s="8">
        <v>0.3</v>
      </c>
      <c r="H78" s="5">
        <f>19*Pcfu[[#This Row],[grams]]</f>
        <v>5.7</v>
      </c>
      <c r="I78" s="3" t="s">
        <v>98</v>
      </c>
      <c r="J78" s="14">
        <v>44771</v>
      </c>
      <c r="K78" s="1">
        <v>100000</v>
      </c>
      <c r="L78">
        <v>60</v>
      </c>
      <c r="M78">
        <v>51</v>
      </c>
      <c r="O78" s="6">
        <f>(SUM(Pcfu[[#This Row],[R1]:[R3]]))/(Pcfu[[#This Row],[No. Reps]]*0.025)*Pcfu[[#This Row],[Best DF]]</f>
        <v>222000000</v>
      </c>
      <c r="P78" s="1">
        <f>_xlfn.STDEV.S(Pcfu[[#This Row],[R1]:[R3]])/0.025*Pcfu[[#This Row],[Best DF]]</f>
        <v>25455844.122715708</v>
      </c>
      <c r="Q78" s="6">
        <f>Pcfu[[#This Row],[CFU/mL]]*Pcfu[[#This Row],[mL]]/Pcfu[[#This Row],[grams]]</f>
        <v>4218000000</v>
      </c>
      <c r="R78" s="1">
        <f>Pcfu[[#This Row],[SD CFU/mL]]*Pcfu[[#This Row],[mL]]/Pcfu[[#This Row],[grams]]</f>
        <v>483661038.33159846</v>
      </c>
      <c r="S78" s="38">
        <f>_xlfn.STDEV.S(Pcfu[[#This Row],[R1]:[R3]])/AVERAGE(Pcfu[[#This Row],[R1]:[R3]])</f>
        <v>0.11466596451673744</v>
      </c>
      <c r="T78" t="s">
        <v>145</v>
      </c>
    </row>
    <row r="79" spans="1:20" x14ac:dyDescent="0.25">
      <c r="A79" t="s">
        <v>61</v>
      </c>
      <c r="B79" t="s">
        <v>141</v>
      </c>
      <c r="C79" s="4"/>
      <c r="E79" s="3">
        <v>2</v>
      </c>
      <c r="F79" t="s">
        <v>27</v>
      </c>
      <c r="G79" s="8">
        <v>0.3</v>
      </c>
      <c r="H79" s="5">
        <f>19*Pcfu[[#This Row],[grams]]</f>
        <v>5.7</v>
      </c>
      <c r="I79" s="3" t="s">
        <v>98</v>
      </c>
      <c r="J79" s="14">
        <v>44771</v>
      </c>
      <c r="K79" s="1">
        <v>100000</v>
      </c>
      <c r="L79">
        <v>40</v>
      </c>
      <c r="M79">
        <v>36</v>
      </c>
      <c r="O79" s="6">
        <f>(SUM(Pcfu[[#This Row],[R1]:[R3]]))/(Pcfu[[#This Row],[No. Reps]]*0.025)*Pcfu[[#This Row],[Best DF]]</f>
        <v>152000000</v>
      </c>
      <c r="P79" s="1">
        <f>_xlfn.STDEV.S(Pcfu[[#This Row],[R1]:[R3]])/0.025*Pcfu[[#This Row],[Best DF]]</f>
        <v>11313708.498984762</v>
      </c>
      <c r="Q79" s="6">
        <f>Pcfu[[#This Row],[CFU/mL]]*Pcfu[[#This Row],[mL]]/Pcfu[[#This Row],[grams]]</f>
        <v>2888000000</v>
      </c>
      <c r="R79" s="1">
        <f>Pcfu[[#This Row],[SD CFU/mL]]*Pcfu[[#This Row],[mL]]/Pcfu[[#This Row],[grams]]</f>
        <v>214960461.48071048</v>
      </c>
      <c r="S79" s="38">
        <f>_xlfn.STDEV.S(Pcfu[[#This Row],[R1]:[R3]])/AVERAGE(Pcfu[[#This Row],[R1]:[R3]])</f>
        <v>7.4432292756478696E-2</v>
      </c>
      <c r="T79" t="s">
        <v>145</v>
      </c>
    </row>
    <row r="80" spans="1:20" ht="14.5" x14ac:dyDescent="0.35">
      <c r="A80" t="s">
        <v>61</v>
      </c>
      <c r="B80" s="18" t="s">
        <v>142</v>
      </c>
      <c r="C80" s="19"/>
      <c r="D80" s="17" t="s">
        <v>143</v>
      </c>
      <c r="E80" s="20">
        <v>3</v>
      </c>
      <c r="F80" t="s">
        <v>27</v>
      </c>
      <c r="G80" s="21">
        <v>0.3</v>
      </c>
      <c r="H80" s="5">
        <f>19*Pcfu[[#This Row],[grams]]</f>
        <v>5.7</v>
      </c>
      <c r="I80" s="20" t="s">
        <v>30</v>
      </c>
      <c r="J80" s="22">
        <v>44771</v>
      </c>
      <c r="K80" s="23">
        <v>10000</v>
      </c>
      <c r="L80" s="17">
        <v>79</v>
      </c>
      <c r="M80" s="17">
        <v>86</v>
      </c>
      <c r="N80" s="17">
        <v>55</v>
      </c>
      <c r="O80" s="6">
        <f>(SUM(Pcfu[[#This Row],[R1]:[R3]]))/(Pcfu[[#This Row],[No. Reps]]*0.025)*Pcfu[[#This Row],[Best DF]]</f>
        <v>29333333.333333332</v>
      </c>
      <c r="P80" s="1">
        <f>_xlfn.STDEV.S(Pcfu[[#This Row],[R1]:[R3]])/0.025*Pcfu[[#This Row],[Best DF]]</f>
        <v>6503332.4790705023</v>
      </c>
      <c r="Q80" s="6">
        <f>Pcfu[[#This Row],[CFU/mL]]*Pcfu[[#This Row],[mL]]/Pcfu[[#This Row],[grams]]</f>
        <v>557333333.33333337</v>
      </c>
      <c r="R80" s="1">
        <f>Pcfu[[#This Row],[SD CFU/mL]]*Pcfu[[#This Row],[mL]]/Pcfu[[#This Row],[grams]]</f>
        <v>123563317.10233955</v>
      </c>
      <c r="S80" s="38">
        <f>_xlfn.STDEV.S(Pcfu[[#This Row],[R1]:[R3]])/AVERAGE(Pcfu[[#This Row],[R1]:[R3]])</f>
        <v>0.22170451633194896</v>
      </c>
      <c r="T80" t="s">
        <v>146</v>
      </c>
    </row>
    <row r="81" spans="1:20" ht="14.5" x14ac:dyDescent="0.35">
      <c r="A81" t="s">
        <v>61</v>
      </c>
      <c r="B81" s="18" t="s">
        <v>144</v>
      </c>
      <c r="C81" s="19"/>
      <c r="D81" s="17" t="s">
        <v>143</v>
      </c>
      <c r="E81" s="20">
        <v>3</v>
      </c>
      <c r="F81" t="s">
        <v>27</v>
      </c>
      <c r="G81" s="21">
        <v>0.3</v>
      </c>
      <c r="H81" s="5">
        <f>19*Pcfu[[#This Row],[grams]]</f>
        <v>5.7</v>
      </c>
      <c r="I81" s="20" t="s">
        <v>30</v>
      </c>
      <c r="J81" s="22">
        <v>44771</v>
      </c>
      <c r="K81" s="23">
        <v>10000</v>
      </c>
      <c r="L81" s="17">
        <v>64</v>
      </c>
      <c r="M81" s="17">
        <v>61</v>
      </c>
      <c r="N81" s="17">
        <v>50</v>
      </c>
      <c r="O81" s="6">
        <f>(SUM(Pcfu[[#This Row],[R1]:[R3]]))/(Pcfu[[#This Row],[No. Reps]]*0.025)*Pcfu[[#This Row],[Best DF]]</f>
        <v>23333333.333333332</v>
      </c>
      <c r="P81" s="1">
        <f>_xlfn.STDEV.S(Pcfu[[#This Row],[R1]:[R3]])/0.025*Pcfu[[#This Row],[Best DF]]</f>
        <v>2948445.9183327891</v>
      </c>
      <c r="Q81" s="6">
        <f>Pcfu[[#This Row],[CFU/mL]]*Pcfu[[#This Row],[mL]]/Pcfu[[#This Row],[grams]]</f>
        <v>443333333.33333337</v>
      </c>
      <c r="R81" s="1">
        <f>Pcfu[[#This Row],[SD CFU/mL]]*Pcfu[[#This Row],[mL]]/Pcfu[[#This Row],[grams]]</f>
        <v>56020472.448322996</v>
      </c>
      <c r="S81" s="38">
        <f>_xlfn.STDEV.S(Pcfu[[#This Row],[R1]:[R3]])/AVERAGE(Pcfu[[#This Row],[R1]:[R3]])</f>
        <v>0.12636196792854812</v>
      </c>
      <c r="T81" t="s">
        <v>146</v>
      </c>
    </row>
    <row r="82" spans="1:20" x14ac:dyDescent="0.25">
      <c r="A82" t="s">
        <v>147</v>
      </c>
      <c r="B82" t="s">
        <v>148</v>
      </c>
      <c r="C82" s="4"/>
      <c r="D82" t="s">
        <v>143</v>
      </c>
      <c r="E82" s="3">
        <v>2</v>
      </c>
      <c r="G82">
        <v>0.3</v>
      </c>
      <c r="H82" s="5">
        <v>5.7</v>
      </c>
      <c r="I82" s="3" t="s">
        <v>30</v>
      </c>
      <c r="J82" s="14">
        <v>44771</v>
      </c>
      <c r="K82" s="1">
        <v>10000</v>
      </c>
      <c r="L82">
        <v>61</v>
      </c>
      <c r="M82">
        <v>55</v>
      </c>
      <c r="O82" s="6">
        <v>23200000</v>
      </c>
      <c r="P82" s="1">
        <v>1700000</v>
      </c>
      <c r="Q82" s="6">
        <v>441000000</v>
      </c>
      <c r="R82" s="1">
        <v>32200000</v>
      </c>
      <c r="S82" s="7">
        <v>7.2999999999999995E-2</v>
      </c>
      <c r="T82" t="s">
        <v>149</v>
      </c>
    </row>
    <row r="83" spans="1:20" x14ac:dyDescent="0.25">
      <c r="A83" t="s">
        <v>147</v>
      </c>
      <c r="B83" t="s">
        <v>75</v>
      </c>
      <c r="C83" s="4"/>
      <c r="D83" t="s">
        <v>143</v>
      </c>
      <c r="E83" s="3">
        <v>2</v>
      </c>
      <c r="G83">
        <v>0.3</v>
      </c>
      <c r="H83" s="5">
        <v>5.7</v>
      </c>
      <c r="I83" s="3" t="s">
        <v>30</v>
      </c>
      <c r="J83" s="14">
        <v>44771</v>
      </c>
      <c r="K83" s="1">
        <v>10000</v>
      </c>
      <c r="L83">
        <v>26</v>
      </c>
      <c r="M83">
        <v>18</v>
      </c>
      <c r="O83" s="6">
        <v>8800000</v>
      </c>
      <c r="P83" s="1">
        <v>2260000</v>
      </c>
      <c r="Q83" s="6">
        <v>167000000</v>
      </c>
      <c r="R83" s="1">
        <v>43000000</v>
      </c>
      <c r="S83" s="7">
        <v>0.25700000000000001</v>
      </c>
      <c r="T83" t="s">
        <v>149</v>
      </c>
    </row>
    <row r="84" spans="1:20" x14ac:dyDescent="0.25">
      <c r="A84" t="s">
        <v>150</v>
      </c>
      <c r="B84" t="s">
        <v>148</v>
      </c>
      <c r="C84" s="4"/>
      <c r="D84" t="s">
        <v>143</v>
      </c>
      <c r="E84" s="3">
        <v>2</v>
      </c>
      <c r="G84">
        <v>0.3</v>
      </c>
      <c r="H84" s="5">
        <v>5.7</v>
      </c>
      <c r="I84" s="3" t="s">
        <v>30</v>
      </c>
      <c r="J84" s="14">
        <v>44771</v>
      </c>
      <c r="K84" s="1">
        <v>100000</v>
      </c>
      <c r="L84">
        <v>76</v>
      </c>
      <c r="M84">
        <v>72</v>
      </c>
      <c r="O84" s="6">
        <v>296000000</v>
      </c>
      <c r="P84" s="1">
        <v>11300000</v>
      </c>
      <c r="Q84" s="6">
        <v>5620000000</v>
      </c>
      <c r="R84" s="1">
        <v>215000000</v>
      </c>
      <c r="S84" s="7">
        <v>3.7999999999999999E-2</v>
      </c>
      <c r="T84" t="s">
        <v>149</v>
      </c>
    </row>
    <row r="85" spans="1:20" x14ac:dyDescent="0.25">
      <c r="A85" t="s">
        <v>150</v>
      </c>
      <c r="B85" t="s">
        <v>75</v>
      </c>
      <c r="C85" s="4"/>
      <c r="D85" t="s">
        <v>143</v>
      </c>
      <c r="E85" s="3">
        <v>2</v>
      </c>
      <c r="G85">
        <v>0.3</v>
      </c>
      <c r="H85" s="5">
        <v>5.7</v>
      </c>
      <c r="I85" s="3" t="s">
        <v>30</v>
      </c>
      <c r="J85" s="14">
        <v>44771</v>
      </c>
      <c r="K85" s="1">
        <v>100000</v>
      </c>
      <c r="L85">
        <v>87</v>
      </c>
      <c r="M85">
        <v>61</v>
      </c>
      <c r="O85" s="6">
        <v>296000000</v>
      </c>
      <c r="P85" s="1">
        <v>73500000</v>
      </c>
      <c r="Q85" s="6">
        <v>5620000000</v>
      </c>
      <c r="R85" s="1">
        <v>1400000000</v>
      </c>
      <c r="S85" s="7">
        <v>0.248</v>
      </c>
      <c r="T85" t="s">
        <v>149</v>
      </c>
    </row>
    <row r="86" spans="1:20" x14ac:dyDescent="0.25">
      <c r="A86" s="17" t="s">
        <v>61</v>
      </c>
      <c r="B86" t="s">
        <v>142</v>
      </c>
      <c r="C86" s="4"/>
      <c r="D86" t="s">
        <v>143</v>
      </c>
      <c r="E86" s="3">
        <v>2</v>
      </c>
      <c r="F86" t="s">
        <v>27</v>
      </c>
      <c r="G86">
        <v>0.3</v>
      </c>
      <c r="H86" s="5">
        <f>19*Pcfu[[#This Row],[grams]]</f>
        <v>5.7</v>
      </c>
      <c r="I86" s="3" t="s">
        <v>30</v>
      </c>
      <c r="J86" s="14">
        <v>44777</v>
      </c>
      <c r="K86" s="23">
        <v>100000</v>
      </c>
      <c r="L86">
        <v>24</v>
      </c>
      <c r="M86">
        <v>27</v>
      </c>
      <c r="O86" s="6">
        <f>(SUM(Pcfu[[#This Row],[R1]:[R3]]))/(Pcfu[[#This Row],[No. Reps]]*0.025)*Pcfu[[#This Row],[Best DF]]</f>
        <v>102000000</v>
      </c>
      <c r="P86" s="1">
        <f>_xlfn.STDEV.S(Pcfu[[#This Row],[R1]:[R3]])/0.025*Pcfu[[#This Row],[Best DF]]</f>
        <v>8485281.3742385693</v>
      </c>
      <c r="Q86" s="6">
        <f>Pcfu[[#This Row],[CFU/mL]]*Pcfu[[#This Row],[mL]]/Pcfu[[#This Row],[grams]]</f>
        <v>1938000000</v>
      </c>
      <c r="R86" s="1">
        <f>Pcfu[[#This Row],[SD CFU/mL]]*Pcfu[[#This Row],[mL]]/Pcfu[[#This Row],[grams]]</f>
        <v>161220346.11053285</v>
      </c>
      <c r="S86" s="7">
        <f>_xlfn.STDEV.S(Pcfu[[#This Row],[R1]:[R3]])/AVERAGE(Pcfu[[#This Row],[R1]:[R3]])</f>
        <v>8.3189033080770289E-2</v>
      </c>
    </row>
    <row r="87" spans="1:20" x14ac:dyDescent="0.25">
      <c r="A87" s="17" t="s">
        <v>61</v>
      </c>
      <c r="B87" t="s">
        <v>144</v>
      </c>
      <c r="C87" s="4"/>
      <c r="D87" t="s">
        <v>143</v>
      </c>
      <c r="E87" s="3">
        <v>2</v>
      </c>
      <c r="F87" t="s">
        <v>27</v>
      </c>
      <c r="G87">
        <v>0.3</v>
      </c>
      <c r="H87" s="5">
        <f>19*Pcfu[[#This Row],[grams]]</f>
        <v>5.7</v>
      </c>
      <c r="I87" s="3" t="s">
        <v>30</v>
      </c>
      <c r="J87" s="14">
        <v>44777</v>
      </c>
      <c r="K87" s="23">
        <v>10000</v>
      </c>
      <c r="L87">
        <v>204</v>
      </c>
      <c r="M87">
        <v>273</v>
      </c>
      <c r="O87" s="6">
        <f>(SUM(Pcfu[[#This Row],[R1]:[R3]]))/(Pcfu[[#This Row],[No. Reps]]*0.025)*Pcfu[[#This Row],[Best DF]]</f>
        <v>95400000</v>
      </c>
      <c r="P87" s="1">
        <f>_xlfn.STDEV.S(Pcfu[[#This Row],[R1]:[R3]])/0.025*Pcfu[[#This Row],[Best DF]]</f>
        <v>19516147.160748713</v>
      </c>
      <c r="Q87" s="6">
        <f>Pcfu[[#This Row],[CFU/mL]]*Pcfu[[#This Row],[mL]]/Pcfu[[#This Row],[grams]]</f>
        <v>1812600000</v>
      </c>
      <c r="R87" s="1">
        <f>Pcfu[[#This Row],[SD CFU/mL]]*Pcfu[[#This Row],[mL]]/Pcfu[[#This Row],[grams]]</f>
        <v>370806796.05422556</v>
      </c>
      <c r="S87" s="7">
        <f>_xlfn.STDEV.S(Pcfu[[#This Row],[R1]:[R3]])/AVERAGE(Pcfu[[#This Row],[R1]:[R3]])</f>
        <v>0.20457177317346659</v>
      </c>
    </row>
    <row r="88" spans="1:20" x14ac:dyDescent="0.25">
      <c r="A88" s="17" t="s">
        <v>61</v>
      </c>
      <c r="B88" t="s">
        <v>142</v>
      </c>
      <c r="C88" s="4"/>
      <c r="D88" t="s">
        <v>143</v>
      </c>
      <c r="E88" s="3">
        <v>2</v>
      </c>
      <c r="F88" t="s">
        <v>27</v>
      </c>
      <c r="G88">
        <v>0.3</v>
      </c>
      <c r="H88" s="5">
        <f>19*Pcfu[[#This Row],[grams]]</f>
        <v>5.7</v>
      </c>
      <c r="I88" s="3" t="s">
        <v>87</v>
      </c>
      <c r="J88" s="14">
        <v>44777</v>
      </c>
      <c r="K88" s="23">
        <v>10000</v>
      </c>
      <c r="L88">
        <v>214</v>
      </c>
      <c r="M88">
        <v>168</v>
      </c>
      <c r="O88" s="6">
        <f>(SUM(Pcfu[[#This Row],[R1]:[R3]]))/(Pcfu[[#This Row],[No. Reps]]*0.025)*Pcfu[[#This Row],[Best DF]]</f>
        <v>76400000</v>
      </c>
      <c r="P88" s="1">
        <f>_xlfn.STDEV.S(Pcfu[[#This Row],[R1]:[R3]])/0.025*Pcfu[[#This Row],[Best DF]]</f>
        <v>13010764.773832472</v>
      </c>
      <c r="Q88" s="6">
        <f>Pcfu[[#This Row],[CFU/mL]]*Pcfu[[#This Row],[mL]]/Pcfu[[#This Row],[grams]]</f>
        <v>1451600000</v>
      </c>
      <c r="R88" s="1">
        <f>Pcfu[[#This Row],[SD CFU/mL]]*Pcfu[[#This Row],[mL]]/Pcfu[[#This Row],[grams]]</f>
        <v>247204530.70281699</v>
      </c>
      <c r="S88" s="7">
        <f>_xlfn.STDEV.S(Pcfu[[#This Row],[R1]:[R3]])/AVERAGE(Pcfu[[#This Row],[R1]:[R3]])</f>
        <v>0.17029796824388055</v>
      </c>
      <c r="T88" t="s">
        <v>151</v>
      </c>
    </row>
    <row r="89" spans="1:20" x14ac:dyDescent="0.25">
      <c r="A89" s="17" t="s">
        <v>61</v>
      </c>
      <c r="B89" t="s">
        <v>144</v>
      </c>
      <c r="C89" s="4"/>
      <c r="D89" t="s">
        <v>143</v>
      </c>
      <c r="E89" s="3">
        <v>2</v>
      </c>
      <c r="F89" t="s">
        <v>27</v>
      </c>
      <c r="G89">
        <v>0.3</v>
      </c>
      <c r="H89" s="5">
        <f>19*Pcfu[[#This Row],[grams]]</f>
        <v>5.7</v>
      </c>
      <c r="I89" s="3" t="s">
        <v>87</v>
      </c>
      <c r="J89" s="14">
        <v>44777</v>
      </c>
      <c r="K89" s="23">
        <v>10000</v>
      </c>
      <c r="L89">
        <v>193</v>
      </c>
      <c r="M89">
        <v>219</v>
      </c>
      <c r="O89" s="6">
        <f>(SUM(Pcfu[[#This Row],[R1]:[R3]]))/(Pcfu[[#This Row],[No. Reps]]*0.025)*Pcfu[[#This Row],[Best DF]]</f>
        <v>82400000</v>
      </c>
      <c r="P89" s="1">
        <f>_xlfn.STDEV.S(Pcfu[[#This Row],[R1]:[R3]])/0.025*Pcfu[[#This Row],[Best DF]]</f>
        <v>7353910.5243400931</v>
      </c>
      <c r="Q89" s="6">
        <f>Pcfu[[#This Row],[CFU/mL]]*Pcfu[[#This Row],[mL]]/Pcfu[[#This Row],[grams]]</f>
        <v>1565600000</v>
      </c>
      <c r="R89" s="1">
        <f>Pcfu[[#This Row],[SD CFU/mL]]*Pcfu[[#This Row],[mL]]/Pcfu[[#This Row],[grams]]</f>
        <v>139724299.96246177</v>
      </c>
      <c r="S89" s="7">
        <f>_xlfn.STDEV.S(Pcfu[[#This Row],[R1]:[R3]])/AVERAGE(Pcfu[[#This Row],[R1]:[R3]])</f>
        <v>8.924648694587492E-2</v>
      </c>
      <c r="T89" t="s">
        <v>151</v>
      </c>
    </row>
    <row r="90" spans="1:20" x14ac:dyDescent="0.25">
      <c r="A90" s="17" t="s">
        <v>147</v>
      </c>
      <c r="B90" t="s">
        <v>148</v>
      </c>
      <c r="C90" s="4"/>
      <c r="D90" t="s">
        <v>143</v>
      </c>
      <c r="E90" s="3">
        <v>2</v>
      </c>
      <c r="F90" t="s">
        <v>27</v>
      </c>
      <c r="G90">
        <v>0.3</v>
      </c>
      <c r="H90" s="5">
        <f>19*Pcfu[[#This Row],[grams]]</f>
        <v>5.7</v>
      </c>
      <c r="I90" s="3" t="s">
        <v>30</v>
      </c>
      <c r="J90" s="14">
        <v>44777</v>
      </c>
      <c r="K90" s="23">
        <v>10000</v>
      </c>
      <c r="L90">
        <v>44</v>
      </c>
      <c r="M90">
        <v>44</v>
      </c>
      <c r="O90" s="6">
        <f>(SUM(Pcfu[[#This Row],[R1]:[R3]]))/(Pcfu[[#This Row],[No. Reps]]*0.025)*Pcfu[[#This Row],[Best DF]]</f>
        <v>17600000</v>
      </c>
      <c r="P90" s="1">
        <f>_xlfn.STDEV.S(Pcfu[[#This Row],[R1]:[R3]])/0.025*Pcfu[[#This Row],[Best DF]]</f>
        <v>0</v>
      </c>
      <c r="Q90" s="6">
        <f>Pcfu[[#This Row],[CFU/mL]]*Pcfu[[#This Row],[mL]]/Pcfu[[#This Row],[grams]]</f>
        <v>334400000</v>
      </c>
      <c r="R90" s="1">
        <f>Pcfu[[#This Row],[SD CFU/mL]]*Pcfu[[#This Row],[mL]]/Pcfu[[#This Row],[grams]]</f>
        <v>0</v>
      </c>
      <c r="S90" s="7">
        <f>_xlfn.STDEV.S(Pcfu[[#This Row],[R1]:[R3]])/AVERAGE(Pcfu[[#This Row],[R1]:[R3]])</f>
        <v>0</v>
      </c>
    </row>
    <row r="91" spans="1:20" x14ac:dyDescent="0.25">
      <c r="A91" s="17" t="s">
        <v>147</v>
      </c>
      <c r="B91" t="s">
        <v>152</v>
      </c>
      <c r="C91" s="4"/>
      <c r="D91" t="s">
        <v>143</v>
      </c>
      <c r="E91" s="3">
        <v>2</v>
      </c>
      <c r="F91" t="s">
        <v>27</v>
      </c>
      <c r="G91">
        <v>0.3</v>
      </c>
      <c r="H91" s="5">
        <f>19*Pcfu[[#This Row],[grams]]</f>
        <v>5.7</v>
      </c>
      <c r="I91" s="3" t="s">
        <v>30</v>
      </c>
      <c r="J91" s="14">
        <v>44777</v>
      </c>
      <c r="K91" s="23">
        <v>10000</v>
      </c>
      <c r="L91">
        <v>77</v>
      </c>
      <c r="M91">
        <v>71</v>
      </c>
      <c r="O91" s="6">
        <f>(SUM(Pcfu[[#This Row],[R1]:[R3]]))/(Pcfu[[#This Row],[No. Reps]]*0.025)*Pcfu[[#This Row],[Best DF]]</f>
        <v>29600000</v>
      </c>
      <c r="P91" s="1">
        <f>_xlfn.STDEV.S(Pcfu[[#This Row],[R1]:[R3]])/0.025*Pcfu[[#This Row],[Best DF]]</f>
        <v>1697056.2748477138</v>
      </c>
      <c r="Q91" s="6">
        <f>Pcfu[[#This Row],[CFU/mL]]*Pcfu[[#This Row],[mL]]/Pcfu[[#This Row],[grams]]</f>
        <v>562400000</v>
      </c>
      <c r="R91" s="1">
        <f>Pcfu[[#This Row],[SD CFU/mL]]*Pcfu[[#This Row],[mL]]/Pcfu[[#This Row],[grams]]</f>
        <v>32244069.222106561</v>
      </c>
      <c r="S91" s="7">
        <f>_xlfn.STDEV.S(Pcfu[[#This Row],[R1]:[R3]])/AVERAGE(Pcfu[[#This Row],[R1]:[R3]])</f>
        <v>5.7332982258368713E-2</v>
      </c>
    </row>
    <row r="92" spans="1:20" x14ac:dyDescent="0.25">
      <c r="A92" s="17" t="s">
        <v>147</v>
      </c>
      <c r="B92" t="s">
        <v>148</v>
      </c>
      <c r="C92" s="4"/>
      <c r="D92" t="s">
        <v>143</v>
      </c>
      <c r="E92" s="3">
        <v>2</v>
      </c>
      <c r="F92" t="s">
        <v>27</v>
      </c>
      <c r="G92">
        <v>0.3</v>
      </c>
      <c r="H92" s="5">
        <f>19*Pcfu[[#This Row],[grams]]</f>
        <v>5.7</v>
      </c>
      <c r="I92" s="3" t="s">
        <v>98</v>
      </c>
      <c r="J92" s="14">
        <v>44777</v>
      </c>
      <c r="K92" s="23">
        <v>10000</v>
      </c>
      <c r="L92">
        <v>35</v>
      </c>
      <c r="M92">
        <v>38</v>
      </c>
      <c r="O92" s="6">
        <f>(SUM(Pcfu[[#This Row],[R1]:[R3]]))/(Pcfu[[#This Row],[No. Reps]]*0.025)*Pcfu[[#This Row],[Best DF]]</f>
        <v>14600000</v>
      </c>
      <c r="P92" s="1">
        <f>_xlfn.STDEV.S(Pcfu[[#This Row],[R1]:[R3]])/0.025*Pcfu[[#This Row],[Best DF]]</f>
        <v>848528.13742385688</v>
      </c>
      <c r="Q92" s="6">
        <f>Pcfu[[#This Row],[CFU/mL]]*Pcfu[[#This Row],[mL]]/Pcfu[[#This Row],[grams]]</f>
        <v>277400000</v>
      </c>
      <c r="R92" s="1">
        <f>Pcfu[[#This Row],[SD CFU/mL]]*Pcfu[[#This Row],[mL]]/Pcfu[[#This Row],[grams]]</f>
        <v>16122034.611053281</v>
      </c>
      <c r="S92" s="7">
        <f>_xlfn.STDEV.S(Pcfu[[#This Row],[R1]:[R3]])/AVERAGE(Pcfu[[#This Row],[R1]:[R3]])</f>
        <v>5.8118365576976506E-2</v>
      </c>
      <c r="T92" t="s">
        <v>153</v>
      </c>
    </row>
    <row r="93" spans="1:20" x14ac:dyDescent="0.25">
      <c r="A93" s="17" t="s">
        <v>147</v>
      </c>
      <c r="B93" t="s">
        <v>152</v>
      </c>
      <c r="C93" s="4"/>
      <c r="D93" t="s">
        <v>143</v>
      </c>
      <c r="E93" s="3">
        <v>2</v>
      </c>
      <c r="F93" t="s">
        <v>27</v>
      </c>
      <c r="G93">
        <v>0.3</v>
      </c>
      <c r="H93" s="5">
        <f>19*Pcfu[[#This Row],[grams]]</f>
        <v>5.7</v>
      </c>
      <c r="I93" s="3" t="s">
        <v>98</v>
      </c>
      <c r="J93" s="14">
        <v>44777</v>
      </c>
      <c r="K93" s="23">
        <v>10000</v>
      </c>
      <c r="L93">
        <v>67</v>
      </c>
      <c r="M93">
        <v>62</v>
      </c>
      <c r="O93" s="6">
        <f>(SUM(Pcfu[[#This Row],[R1]:[R3]]))/(Pcfu[[#This Row],[No. Reps]]*0.025)*Pcfu[[#This Row],[Best DF]]</f>
        <v>25800000</v>
      </c>
      <c r="P93" s="1">
        <f>_xlfn.STDEV.S(Pcfu[[#This Row],[R1]:[R3]])/0.025*Pcfu[[#This Row],[Best DF]]</f>
        <v>1414213.5623730952</v>
      </c>
      <c r="Q93" s="6">
        <f>Pcfu[[#This Row],[CFU/mL]]*Pcfu[[#This Row],[mL]]/Pcfu[[#This Row],[grams]]</f>
        <v>490200000</v>
      </c>
      <c r="R93" s="1">
        <f>Pcfu[[#This Row],[SD CFU/mL]]*Pcfu[[#This Row],[mL]]/Pcfu[[#This Row],[grams]]</f>
        <v>26870057.68508881</v>
      </c>
      <c r="S93" s="7">
        <f>_xlfn.STDEV.S(Pcfu[[#This Row],[R1]:[R3]])/AVERAGE(Pcfu[[#This Row],[R1]:[R3]])</f>
        <v>5.4814479161747871E-2</v>
      </c>
      <c r="T93" t="s">
        <v>153</v>
      </c>
    </row>
    <row r="94" spans="1:20" x14ac:dyDescent="0.25">
      <c r="A94" s="17" t="s">
        <v>150</v>
      </c>
      <c r="B94" t="s">
        <v>75</v>
      </c>
      <c r="C94" s="4"/>
      <c r="D94" t="s">
        <v>143</v>
      </c>
      <c r="E94" s="3">
        <v>2</v>
      </c>
      <c r="F94" t="s">
        <v>27</v>
      </c>
      <c r="G94">
        <v>0.3</v>
      </c>
      <c r="H94" s="5">
        <f>19*Pcfu[[#This Row],[grams]]</f>
        <v>5.7</v>
      </c>
      <c r="I94" s="3" t="s">
        <v>87</v>
      </c>
      <c r="J94" s="14">
        <v>44777</v>
      </c>
      <c r="K94" s="23">
        <v>100000</v>
      </c>
      <c r="L94">
        <v>50</v>
      </c>
      <c r="M94">
        <v>51</v>
      </c>
      <c r="O94" s="6">
        <f>(SUM(Pcfu[[#This Row],[R1]:[R3]]))/(Pcfu[[#This Row],[No. Reps]]*0.025)*Pcfu[[#This Row],[Best DF]]</f>
        <v>202000000</v>
      </c>
      <c r="P94" s="1">
        <f>_xlfn.STDEV.S(Pcfu[[#This Row],[R1]:[R3]])/0.025*Pcfu[[#This Row],[Best DF]]</f>
        <v>2828427.1247461904</v>
      </c>
      <c r="Q94" s="6">
        <f>Pcfu[[#This Row],[CFU/mL]]*Pcfu[[#This Row],[mL]]/Pcfu[[#This Row],[grams]]</f>
        <v>3838000000</v>
      </c>
      <c r="R94" s="1">
        <f>Pcfu[[#This Row],[SD CFU/mL]]*Pcfu[[#This Row],[mL]]/Pcfu[[#This Row],[grams]]</f>
        <v>53740115.370177619</v>
      </c>
      <c r="S94" s="7">
        <f>_xlfn.STDEV.S(Pcfu[[#This Row],[R1]:[R3]])/AVERAGE(Pcfu[[#This Row],[R1]:[R3]])</f>
        <v>1.4002114478941535E-2</v>
      </c>
      <c r="T94" t="s">
        <v>154</v>
      </c>
    </row>
    <row r="95" spans="1:20" x14ac:dyDescent="0.25">
      <c r="A95" s="17" t="s">
        <v>155</v>
      </c>
      <c r="B95" t="s">
        <v>74</v>
      </c>
      <c r="C95" s="4"/>
      <c r="D95" t="s">
        <v>143</v>
      </c>
      <c r="E95" s="3">
        <v>2</v>
      </c>
      <c r="F95" t="s">
        <v>27</v>
      </c>
      <c r="G95">
        <v>0.3</v>
      </c>
      <c r="H95" s="5">
        <f>19*Pcfu[[#This Row],[grams]]</f>
        <v>5.7</v>
      </c>
      <c r="I95" s="3" t="s">
        <v>30</v>
      </c>
      <c r="J95" s="14">
        <v>44777</v>
      </c>
      <c r="K95" s="23">
        <v>100000</v>
      </c>
      <c r="L95">
        <v>64</v>
      </c>
      <c r="M95">
        <v>62</v>
      </c>
      <c r="O95" s="6">
        <f>(SUM(Pcfu[[#This Row],[R1]:[R3]]))/(Pcfu[[#This Row],[No. Reps]]*0.025)*Pcfu[[#This Row],[Best DF]]</f>
        <v>252000000</v>
      </c>
      <c r="P95" s="1">
        <f>_xlfn.STDEV.S(Pcfu[[#This Row],[R1]:[R3]])/0.025*Pcfu[[#This Row],[Best DF]]</f>
        <v>5656854.2494923808</v>
      </c>
      <c r="Q95" s="6">
        <f>Pcfu[[#This Row],[CFU/mL]]*Pcfu[[#This Row],[mL]]/Pcfu[[#This Row],[grams]]</f>
        <v>4788000000</v>
      </c>
      <c r="R95" s="1">
        <f>Pcfu[[#This Row],[SD CFU/mL]]*Pcfu[[#This Row],[mL]]/Pcfu[[#This Row],[grams]]</f>
        <v>107480230.74035524</v>
      </c>
      <c r="S95" s="7">
        <f>_xlfn.STDEV.S(Pcfu[[#This Row],[R1]:[R3]])/AVERAGE(Pcfu[[#This Row],[R1]:[R3]])</f>
        <v>2.2447834323382463E-2</v>
      </c>
    </row>
    <row r="96" spans="1:20" x14ac:dyDescent="0.25">
      <c r="A96" s="17" t="s">
        <v>155</v>
      </c>
      <c r="B96" t="s">
        <v>75</v>
      </c>
      <c r="C96" s="4"/>
      <c r="D96" t="s">
        <v>143</v>
      </c>
      <c r="E96" s="3">
        <v>2</v>
      </c>
      <c r="F96" t="s">
        <v>27</v>
      </c>
      <c r="G96">
        <v>0.3</v>
      </c>
      <c r="H96" s="5">
        <f>19*Pcfu[[#This Row],[grams]]</f>
        <v>5.7</v>
      </c>
      <c r="I96" s="3" t="s">
        <v>30</v>
      </c>
      <c r="J96" s="14">
        <v>44777</v>
      </c>
      <c r="K96" s="23">
        <v>100000</v>
      </c>
      <c r="L96">
        <v>64</v>
      </c>
      <c r="M96">
        <v>57</v>
      </c>
      <c r="O96" s="6">
        <f>(SUM(Pcfu[[#This Row],[R1]:[R3]]))/(Pcfu[[#This Row],[No. Reps]]*0.025)*Pcfu[[#This Row],[Best DF]]</f>
        <v>242000000</v>
      </c>
      <c r="P96" s="1">
        <f>_xlfn.STDEV.S(Pcfu[[#This Row],[R1]:[R3]])/0.025*Pcfu[[#This Row],[Best DF]]</f>
        <v>19798989.873223327</v>
      </c>
      <c r="Q96" s="6">
        <f>Pcfu[[#This Row],[CFU/mL]]*Pcfu[[#This Row],[mL]]/Pcfu[[#This Row],[grams]]</f>
        <v>4598000000</v>
      </c>
      <c r="R96" s="1">
        <f>Pcfu[[#This Row],[SD CFU/mL]]*Pcfu[[#This Row],[mL]]/Pcfu[[#This Row],[grams]]</f>
        <v>376180807.59124327</v>
      </c>
      <c r="S96" s="7">
        <f>_xlfn.STDEV.S(Pcfu[[#This Row],[R1]:[R3]])/AVERAGE(Pcfu[[#This Row],[R1]:[R3]])</f>
        <v>8.1814007740592276E-2</v>
      </c>
    </row>
    <row r="97" spans="1:20" x14ac:dyDescent="0.25">
      <c r="A97" s="17" t="s">
        <v>155</v>
      </c>
      <c r="B97" t="s">
        <v>74</v>
      </c>
      <c r="C97" s="4"/>
      <c r="D97" t="s">
        <v>143</v>
      </c>
      <c r="E97" s="3">
        <v>2</v>
      </c>
      <c r="F97" t="s">
        <v>27</v>
      </c>
      <c r="G97">
        <v>0.3</v>
      </c>
      <c r="H97" s="5">
        <f>19*Pcfu[[#This Row],[grams]]</f>
        <v>5.7</v>
      </c>
      <c r="I97" s="3" t="s">
        <v>98</v>
      </c>
      <c r="J97" s="14">
        <v>44777</v>
      </c>
      <c r="K97" s="23">
        <v>100000</v>
      </c>
      <c r="L97">
        <v>55</v>
      </c>
      <c r="M97">
        <v>61</v>
      </c>
      <c r="O97" s="6">
        <f>(SUM(Pcfu[[#This Row],[R1]:[R3]]))/(Pcfu[[#This Row],[No. Reps]]*0.025)*Pcfu[[#This Row],[Best DF]]</f>
        <v>232000000</v>
      </c>
      <c r="P97" s="1">
        <f>_xlfn.STDEV.S(Pcfu[[#This Row],[R1]:[R3]])/0.025*Pcfu[[#This Row],[Best DF]]</f>
        <v>16970562.748477139</v>
      </c>
      <c r="Q97" s="6">
        <f>Pcfu[[#This Row],[CFU/mL]]*Pcfu[[#This Row],[mL]]/Pcfu[[#This Row],[grams]]</f>
        <v>4408000000</v>
      </c>
      <c r="R97" s="1">
        <f>Pcfu[[#This Row],[SD CFU/mL]]*Pcfu[[#This Row],[mL]]/Pcfu[[#This Row],[grams]]</f>
        <v>322440692.2210657</v>
      </c>
      <c r="S97" s="7">
        <f>_xlfn.STDEV.S(Pcfu[[#This Row],[R1]:[R3]])/AVERAGE(Pcfu[[#This Row],[R1]:[R3]])</f>
        <v>7.3148977364125595E-2</v>
      </c>
      <c r="T97" t="s">
        <v>153</v>
      </c>
    </row>
    <row r="98" spans="1:20" ht="14.5" x14ac:dyDescent="0.35">
      <c r="A98" s="39" t="s">
        <v>61</v>
      </c>
      <c r="B98" s="41" t="s">
        <v>142</v>
      </c>
      <c r="C98" s="43"/>
      <c r="D98" s="45" t="s">
        <v>143</v>
      </c>
      <c r="E98" s="47">
        <v>3</v>
      </c>
      <c r="F98" s="24" t="s">
        <v>27</v>
      </c>
      <c r="G98" s="49">
        <v>0.3</v>
      </c>
      <c r="H98" s="26">
        <f>19*Pcfu[[#This Row],[grams]]</f>
        <v>5.7</v>
      </c>
      <c r="I98" s="25" t="s">
        <v>30</v>
      </c>
      <c r="J98" s="51">
        <v>44781</v>
      </c>
      <c r="K98" s="27">
        <v>100000</v>
      </c>
      <c r="L98" s="24">
        <v>145</v>
      </c>
      <c r="M98" s="24">
        <v>38</v>
      </c>
      <c r="N98" s="24">
        <v>34</v>
      </c>
      <c r="O98" s="28">
        <f>(SUM(Pcfu[[#This Row],[R1]:[R3]]))/(Pcfu[[#This Row],[No. Reps]]*0.025)*Pcfu[[#This Row],[Best DF]]</f>
        <v>289333333.33333331</v>
      </c>
      <c r="P98" s="27">
        <f>_xlfn.STDEV.S(Pcfu[[#This Row],[R1]:[R3]])/0.025*Pcfu[[#This Row],[Best DF]]</f>
        <v>251851808.27886334</v>
      </c>
      <c r="Q98" s="28">
        <f>Pcfu[[#This Row],[CFU/mL]]*Pcfu[[#This Row],[mL]]/Pcfu[[#This Row],[grams]]</f>
        <v>5497333333.333334</v>
      </c>
      <c r="R98" s="27">
        <f>Pcfu[[#This Row],[SD CFU/mL]]*Pcfu[[#This Row],[mL]]/Pcfu[[#This Row],[grams]]</f>
        <v>4785184357.2984037</v>
      </c>
      <c r="S98" s="29">
        <f>_xlfn.STDEV.S(Pcfu[[#This Row],[R1]:[R3]])/AVERAGE(Pcfu[[#This Row],[R1]:[R3]])</f>
        <v>0.87045555856750001</v>
      </c>
      <c r="T98" s="30" t="s">
        <v>156</v>
      </c>
    </row>
    <row r="99" spans="1:20" ht="14.5" x14ac:dyDescent="0.35">
      <c r="A99" s="39" t="s">
        <v>61</v>
      </c>
      <c r="B99" s="41" t="s">
        <v>144</v>
      </c>
      <c r="C99" s="43"/>
      <c r="D99" s="45" t="s">
        <v>143</v>
      </c>
      <c r="E99" s="47">
        <v>3</v>
      </c>
      <c r="F99" s="24" t="s">
        <v>27</v>
      </c>
      <c r="G99" s="49">
        <v>0.3</v>
      </c>
      <c r="H99" s="26">
        <f>19*Pcfu[[#This Row],[grams]]</f>
        <v>5.7</v>
      </c>
      <c r="I99" s="25" t="s">
        <v>30</v>
      </c>
      <c r="J99" s="51">
        <v>44781</v>
      </c>
      <c r="K99" s="27">
        <v>100000</v>
      </c>
      <c r="L99" s="24">
        <v>56</v>
      </c>
      <c r="M99" s="24">
        <v>40</v>
      </c>
      <c r="N99" s="24">
        <v>42</v>
      </c>
      <c r="O99" s="28">
        <f>(SUM(Pcfu[[#This Row],[R1]:[R3]]))/(Pcfu[[#This Row],[No. Reps]]*0.025)*Pcfu[[#This Row],[Best DF]]</f>
        <v>183999999.99999997</v>
      </c>
      <c r="P99" s="27">
        <f>_xlfn.STDEV.S(Pcfu[[#This Row],[R1]:[R3]])/0.025*Pcfu[[#This Row],[Best DF]]</f>
        <v>34871191.54832539</v>
      </c>
      <c r="Q99" s="28">
        <f>Pcfu[[#This Row],[CFU/mL]]*Pcfu[[#This Row],[mL]]/Pcfu[[#This Row],[grams]]</f>
        <v>3495999999.9999995</v>
      </c>
      <c r="R99" s="27">
        <f>Pcfu[[#This Row],[SD CFU/mL]]*Pcfu[[#This Row],[mL]]/Pcfu[[#This Row],[grams]]</f>
        <v>662552639.41818249</v>
      </c>
      <c r="S99" s="29">
        <f>_xlfn.STDEV.S(Pcfu[[#This Row],[R1]:[R3]])/AVERAGE(Pcfu[[#This Row],[R1]:[R3]])</f>
        <v>0.18951734537133366</v>
      </c>
      <c r="T99" s="30" t="s">
        <v>156</v>
      </c>
    </row>
    <row r="100" spans="1:20" ht="14.5" x14ac:dyDescent="0.35">
      <c r="A100" s="39" t="s">
        <v>61</v>
      </c>
      <c r="B100" s="41" t="s">
        <v>142</v>
      </c>
      <c r="C100" s="43"/>
      <c r="D100" s="45" t="s">
        <v>143</v>
      </c>
      <c r="E100" s="47">
        <v>3</v>
      </c>
      <c r="F100" s="24" t="s">
        <v>27</v>
      </c>
      <c r="G100" s="49">
        <v>0.3</v>
      </c>
      <c r="H100" s="26">
        <f>19*Pcfu[[#This Row],[grams]]</f>
        <v>5.7</v>
      </c>
      <c r="I100" s="25" t="s">
        <v>98</v>
      </c>
      <c r="J100" s="51">
        <v>44781</v>
      </c>
      <c r="K100" s="27">
        <v>100000</v>
      </c>
      <c r="L100" s="24">
        <v>53</v>
      </c>
      <c r="M100" s="24">
        <v>85</v>
      </c>
      <c r="N100" s="24">
        <v>63</v>
      </c>
      <c r="O100" s="28">
        <f>(SUM(Pcfu[[#This Row],[R1]:[R3]]))/(Pcfu[[#This Row],[No. Reps]]*0.025)*Pcfu[[#This Row],[Best DF]]</f>
        <v>267999999.99999994</v>
      </c>
      <c r="P100" s="27">
        <f>_xlfn.STDEV.S(Pcfu[[#This Row],[R1]:[R3]])/0.025*Pcfu[[#This Row],[Best DF]]</f>
        <v>65482822.174979597</v>
      </c>
      <c r="Q100" s="28">
        <f>Pcfu[[#This Row],[CFU/mL]]*Pcfu[[#This Row],[mL]]/Pcfu[[#This Row],[grams]]</f>
        <v>5091999999.999999</v>
      </c>
      <c r="R100" s="27">
        <f>Pcfu[[#This Row],[SD CFU/mL]]*Pcfu[[#This Row],[mL]]/Pcfu[[#This Row],[grams]]</f>
        <v>1244173621.3246124</v>
      </c>
      <c r="S100" s="29">
        <f>_xlfn.STDEV.S(Pcfu[[#This Row],[R1]:[R3]])/AVERAGE(Pcfu[[#This Row],[R1]:[R3]])</f>
        <v>0.24433888871261045</v>
      </c>
      <c r="T100" s="30" t="s">
        <v>157</v>
      </c>
    </row>
    <row r="101" spans="1:20" ht="14.5" x14ac:dyDescent="0.35">
      <c r="A101" s="40" t="s">
        <v>61</v>
      </c>
      <c r="B101" s="42" t="s">
        <v>144</v>
      </c>
      <c r="C101" s="44"/>
      <c r="D101" s="46" t="s">
        <v>143</v>
      </c>
      <c r="E101" s="48">
        <v>3</v>
      </c>
      <c r="F101" s="31" t="s">
        <v>27</v>
      </c>
      <c r="G101" s="50">
        <v>0.3</v>
      </c>
      <c r="H101" s="32">
        <f>19*Pcfu[[#This Row],[grams]]</f>
        <v>5.7</v>
      </c>
      <c r="I101" s="37" t="s">
        <v>98</v>
      </c>
      <c r="J101" s="52">
        <v>44781</v>
      </c>
      <c r="K101" s="34">
        <v>100000</v>
      </c>
      <c r="L101" s="31">
        <v>81</v>
      </c>
      <c r="M101" s="31">
        <v>86</v>
      </c>
      <c r="N101" s="31">
        <v>86</v>
      </c>
      <c r="O101" s="33">
        <f>(SUM(Pcfu[[#This Row],[R1]:[R3]]))/(Pcfu[[#This Row],[No. Reps]]*0.025)*Pcfu[[#This Row],[Best DF]]</f>
        <v>337333333.33333331</v>
      </c>
      <c r="P101" s="34">
        <f>_xlfn.STDEV.S(Pcfu[[#This Row],[R1]:[R3]])/0.025*Pcfu[[#This Row],[Best DF]]</f>
        <v>11547005.383792514</v>
      </c>
      <c r="Q101" s="33">
        <f>Pcfu[[#This Row],[CFU/mL]]*Pcfu[[#This Row],[mL]]/Pcfu[[#This Row],[grams]]</f>
        <v>6409333333.333334</v>
      </c>
      <c r="R101" s="34">
        <f>Pcfu[[#This Row],[SD CFU/mL]]*Pcfu[[#This Row],[mL]]/Pcfu[[#This Row],[grams]]</f>
        <v>219393102.29205778</v>
      </c>
      <c r="S101" s="35">
        <f>_xlfn.STDEV.S(Pcfu[[#This Row],[R1]:[R3]])/AVERAGE(Pcfu[[#This Row],[R1]:[R3]])</f>
        <v>3.4230253114009436E-2</v>
      </c>
      <c r="T101" s="36" t="s">
        <v>157</v>
      </c>
    </row>
    <row r="102" spans="1:20" x14ac:dyDescent="0.25">
      <c r="A102" t="s">
        <v>158</v>
      </c>
      <c r="B102" t="s">
        <v>74</v>
      </c>
      <c r="C102" s="4" t="s">
        <v>159</v>
      </c>
      <c r="D102" t="s">
        <v>26</v>
      </c>
      <c r="E102" s="3">
        <v>2</v>
      </c>
      <c r="F102" t="s">
        <v>160</v>
      </c>
      <c r="G102">
        <v>0.30420000000000003</v>
      </c>
      <c r="H102" s="5">
        <f>19*Pcfu[[#This Row],[grams]]</f>
        <v>5.7798000000000007</v>
      </c>
      <c r="I102" s="3" t="s">
        <v>28</v>
      </c>
      <c r="J102" s="14">
        <v>44783</v>
      </c>
      <c r="K102" s="1">
        <v>10000</v>
      </c>
      <c r="L102">
        <v>128</v>
      </c>
      <c r="M102">
        <v>125</v>
      </c>
      <c r="O102" s="6">
        <f>(SUM(Pcfu[[#This Row],[R1]:[R3]]))/(Pcfu[[#This Row],[No. Reps]]*0.025)*Pcfu[[#This Row],[Best DF]]</f>
        <v>50600000</v>
      </c>
      <c r="P102" s="1">
        <f>_xlfn.STDEV.S(Pcfu[[#This Row],[R1]:[R3]])/0.025*Pcfu[[#This Row],[Best DF]]</f>
        <v>848528.13742385688</v>
      </c>
      <c r="Q102" s="6">
        <f>Pcfu[[#This Row],[CFU/mL]]*Pcfu[[#This Row],[mL]]/Pcfu[[#This Row],[grams]]</f>
        <v>961400000.00000012</v>
      </c>
      <c r="R102" s="1">
        <f>Pcfu[[#This Row],[SD CFU/mL]]*Pcfu[[#This Row],[mL]]/Pcfu[[#This Row],[grams]]</f>
        <v>16122034.611053281</v>
      </c>
      <c r="S102" s="7">
        <f>_xlfn.STDEV.S(Pcfu[[#This Row],[R1]:[R3]])/AVERAGE(Pcfu[[#This Row],[R1]:[R3]])</f>
        <v>1.6769330779127609E-2</v>
      </c>
      <c r="T102" t="s">
        <v>161</v>
      </c>
    </row>
    <row r="103" spans="1:20" x14ac:dyDescent="0.25">
      <c r="A103" t="s">
        <v>158</v>
      </c>
      <c r="B103" t="s">
        <v>74</v>
      </c>
      <c r="C103" s="4" t="s">
        <v>159</v>
      </c>
      <c r="D103" t="s">
        <v>26</v>
      </c>
      <c r="E103" s="3">
        <v>2</v>
      </c>
      <c r="F103" t="s">
        <v>160</v>
      </c>
      <c r="G103">
        <v>0.26939999999999997</v>
      </c>
      <c r="H103" s="5">
        <f>19*Pcfu[[#This Row],[grams]]</f>
        <v>5.1185999999999998</v>
      </c>
      <c r="I103" s="3" t="s">
        <v>28</v>
      </c>
      <c r="J103" s="14">
        <v>44783</v>
      </c>
      <c r="K103" s="1">
        <v>10000</v>
      </c>
      <c r="L103">
        <v>122</v>
      </c>
      <c r="M103">
        <v>134</v>
      </c>
      <c r="O103" s="6">
        <f>(SUM(Pcfu[[#This Row],[R1]:[R3]]))/(Pcfu[[#This Row],[No. Reps]]*0.025)*Pcfu[[#This Row],[Best DF]]</f>
        <v>51200000</v>
      </c>
      <c r="P103" s="1">
        <f>_xlfn.STDEV.S(Pcfu[[#This Row],[R1]:[R3]])/0.025*Pcfu[[#This Row],[Best DF]]</f>
        <v>3394112.5496954275</v>
      </c>
      <c r="Q103" s="6">
        <f>Pcfu[[#This Row],[CFU/mL]]*Pcfu[[#This Row],[mL]]/Pcfu[[#This Row],[grams]]</f>
        <v>972800000.00000012</v>
      </c>
      <c r="R103" s="1">
        <f>Pcfu[[#This Row],[SD CFU/mL]]*Pcfu[[#This Row],[mL]]/Pcfu[[#This Row],[grams]]</f>
        <v>64488138.444213122</v>
      </c>
      <c r="S103" s="7">
        <f>_xlfn.STDEV.S(Pcfu[[#This Row],[R1]:[R3]])/AVERAGE(Pcfu[[#This Row],[R1]:[R3]])</f>
        <v>6.6291260736238825E-2</v>
      </c>
      <c r="T103" t="s">
        <v>162</v>
      </c>
    </row>
    <row r="104" spans="1:20" x14ac:dyDescent="0.25">
      <c r="A104" t="s">
        <v>163</v>
      </c>
      <c r="B104" t="s">
        <v>74</v>
      </c>
      <c r="C104" s="4" t="s">
        <v>164</v>
      </c>
      <c r="D104" t="s">
        <v>26</v>
      </c>
      <c r="E104" s="3">
        <v>2</v>
      </c>
      <c r="F104" t="s">
        <v>160</v>
      </c>
      <c r="G104">
        <v>0.30659999999999998</v>
      </c>
      <c r="H104" s="5">
        <f>19*Pcfu[[#This Row],[grams]]</f>
        <v>5.8254000000000001</v>
      </c>
      <c r="I104" s="3" t="s">
        <v>28</v>
      </c>
      <c r="J104" s="14">
        <v>44783</v>
      </c>
      <c r="K104" s="1">
        <v>100000</v>
      </c>
      <c r="L104">
        <v>34</v>
      </c>
      <c r="M104">
        <v>35</v>
      </c>
      <c r="O104" s="6">
        <f>(SUM(Pcfu[[#This Row],[R1]:[R3]]))/(Pcfu[[#This Row],[No. Reps]]*0.025)*Pcfu[[#This Row],[Best DF]]</f>
        <v>138000000</v>
      </c>
      <c r="P104" s="1">
        <f>_xlfn.STDEV.S(Pcfu[[#This Row],[R1]:[R3]])/0.025*Pcfu[[#This Row],[Best DF]]</f>
        <v>2828427.1247461904</v>
      </c>
      <c r="Q104" s="6">
        <f>Pcfu[[#This Row],[CFU/mL]]*Pcfu[[#This Row],[mL]]/Pcfu[[#This Row],[grams]]</f>
        <v>2622000000</v>
      </c>
      <c r="R104" s="1">
        <f>Pcfu[[#This Row],[SD CFU/mL]]*Pcfu[[#This Row],[mL]]/Pcfu[[#This Row],[grams]]</f>
        <v>53740115.370177619</v>
      </c>
      <c r="S104" s="7">
        <f>_xlfn.STDEV.S(Pcfu[[#This Row],[R1]:[R3]])/AVERAGE(Pcfu[[#This Row],[R1]:[R3]])</f>
        <v>2.0495848730044858E-2</v>
      </c>
      <c r="T104" t="s">
        <v>161</v>
      </c>
    </row>
    <row r="105" spans="1:20" x14ac:dyDescent="0.25">
      <c r="A105" t="s">
        <v>163</v>
      </c>
      <c r="B105" t="s">
        <v>74</v>
      </c>
      <c r="C105" s="4" t="s">
        <v>164</v>
      </c>
      <c r="D105" t="s">
        <v>26</v>
      </c>
      <c r="E105" s="3">
        <v>2</v>
      </c>
      <c r="F105" t="s">
        <v>160</v>
      </c>
      <c r="G105">
        <v>0.30459999999999998</v>
      </c>
      <c r="H105" s="5">
        <f>19*Pcfu[[#This Row],[grams]]</f>
        <v>5.7873999999999999</v>
      </c>
      <c r="I105" s="3" t="s">
        <v>28</v>
      </c>
      <c r="J105" s="14">
        <v>44783</v>
      </c>
      <c r="K105" s="1">
        <v>100000</v>
      </c>
      <c r="L105">
        <v>33</v>
      </c>
      <c r="M105">
        <v>33</v>
      </c>
      <c r="O105" s="6">
        <f>(SUM(Pcfu[[#This Row],[R1]:[R3]]))/(Pcfu[[#This Row],[No. Reps]]*0.025)*Pcfu[[#This Row],[Best DF]]</f>
        <v>132000000</v>
      </c>
      <c r="P105" s="1">
        <f>_xlfn.STDEV.S(Pcfu[[#This Row],[R1]:[R3]])/0.025*Pcfu[[#This Row],[Best DF]]</f>
        <v>0</v>
      </c>
      <c r="Q105" s="6">
        <f>Pcfu[[#This Row],[CFU/mL]]*Pcfu[[#This Row],[mL]]/Pcfu[[#This Row],[grams]]</f>
        <v>2508000000</v>
      </c>
      <c r="R105" s="1">
        <f>Pcfu[[#This Row],[SD CFU/mL]]*Pcfu[[#This Row],[mL]]/Pcfu[[#This Row],[grams]]</f>
        <v>0</v>
      </c>
      <c r="S105" s="7">
        <f>_xlfn.STDEV.S(Pcfu[[#This Row],[R1]:[R3]])/AVERAGE(Pcfu[[#This Row],[R1]:[R3]])</f>
        <v>0</v>
      </c>
      <c r="T105" t="s">
        <v>162</v>
      </c>
    </row>
    <row r="106" spans="1:20" x14ac:dyDescent="0.25">
      <c r="A106" t="s">
        <v>165</v>
      </c>
      <c r="B106" t="s">
        <v>75</v>
      </c>
      <c r="C106" s="4"/>
      <c r="D106" t="s">
        <v>26</v>
      </c>
      <c r="E106" s="3">
        <v>2</v>
      </c>
      <c r="F106" t="s">
        <v>166</v>
      </c>
      <c r="G106">
        <v>0.28299999999999997</v>
      </c>
      <c r="H106" s="5">
        <f>19*Pcfu[[#This Row],[grams]]</f>
        <v>5.3769999999999998</v>
      </c>
      <c r="I106" s="3" t="s">
        <v>28</v>
      </c>
      <c r="J106" s="14">
        <v>44825</v>
      </c>
      <c r="O106" s="6">
        <f>(SUM(Pcfu[[#This Row],[R1]:[R3]]))/(Pcfu[[#This Row],[No. Reps]]*0.025)*Pcfu[[#This Row],[Best DF]]</f>
        <v>0</v>
      </c>
      <c r="P106" s="1" t="e">
        <f>_xlfn.STDEV.S(Pcfu[[#This Row],[R1]:[R3]])/0.025*Pcfu[[#This Row],[Best DF]]</f>
        <v>#DIV/0!</v>
      </c>
      <c r="Q106" s="6">
        <f>Pcfu[[#This Row],[CFU/mL]]*Pcfu[[#This Row],[mL]]/Pcfu[[#This Row],[grams]]</f>
        <v>0</v>
      </c>
      <c r="R106" s="1" t="e">
        <f>Pcfu[[#This Row],[SD CFU/mL]]*Pcfu[[#This Row],[mL]]/Pcfu[[#This Row],[grams]]</f>
        <v>#DIV/0!</v>
      </c>
      <c r="S106" s="7" t="e">
        <f>_xlfn.STDEV.S(Pcfu[[#This Row],[R1]:[R3]])/AVERAGE(Pcfu[[#This Row],[R1]:[R3]])</f>
        <v>#DIV/0!</v>
      </c>
      <c r="T106" t="s">
        <v>167</v>
      </c>
    </row>
    <row r="107" spans="1:20" x14ac:dyDescent="0.25">
      <c r="A107" t="s">
        <v>165</v>
      </c>
      <c r="B107" t="s">
        <v>74</v>
      </c>
      <c r="C107" s="4"/>
      <c r="D107" t="s">
        <v>26</v>
      </c>
      <c r="E107" s="3">
        <v>2</v>
      </c>
      <c r="F107" t="s">
        <v>166</v>
      </c>
      <c r="G107">
        <v>0.3483</v>
      </c>
      <c r="H107" s="5">
        <f>19*Pcfu[[#This Row],[grams]]</f>
        <v>6.6177000000000001</v>
      </c>
      <c r="I107" s="3" t="s">
        <v>28</v>
      </c>
      <c r="J107" s="14">
        <v>44825</v>
      </c>
      <c r="O107" s="6">
        <f>(SUM(Pcfu[[#This Row],[R1]:[R3]]))/(Pcfu[[#This Row],[No. Reps]]*0.025)*Pcfu[[#This Row],[Best DF]]</f>
        <v>0</v>
      </c>
      <c r="P107" s="1" t="e">
        <f>_xlfn.STDEV.S(Pcfu[[#This Row],[R1]:[R3]])/0.025*Pcfu[[#This Row],[Best DF]]</f>
        <v>#DIV/0!</v>
      </c>
      <c r="Q107" s="6">
        <f>Pcfu[[#This Row],[CFU/mL]]*Pcfu[[#This Row],[mL]]/Pcfu[[#This Row],[grams]]</f>
        <v>0</v>
      </c>
      <c r="R107" s="1" t="e">
        <f>Pcfu[[#This Row],[SD CFU/mL]]*Pcfu[[#This Row],[mL]]/Pcfu[[#This Row],[grams]]</f>
        <v>#DIV/0!</v>
      </c>
      <c r="S107" s="7" t="e">
        <f>_xlfn.STDEV.S(Pcfu[[#This Row],[R1]:[R3]])/AVERAGE(Pcfu[[#This Row],[R1]:[R3]])</f>
        <v>#DIV/0!</v>
      </c>
      <c r="T107" t="s">
        <v>167</v>
      </c>
    </row>
    <row r="108" spans="1:20" x14ac:dyDescent="0.25">
      <c r="A108" t="s">
        <v>165</v>
      </c>
      <c r="B108" t="s">
        <v>168</v>
      </c>
      <c r="C108" s="4"/>
      <c r="D108" t="s">
        <v>26</v>
      </c>
      <c r="E108" s="3">
        <v>2</v>
      </c>
      <c r="F108" t="s">
        <v>166</v>
      </c>
      <c r="G108">
        <v>0.35020000000000001</v>
      </c>
      <c r="H108" s="5">
        <f>19*Pcfu[[#This Row],[grams]]</f>
        <v>6.6538000000000004</v>
      </c>
      <c r="I108" s="3" t="s">
        <v>28</v>
      </c>
      <c r="J108" s="14">
        <v>44825</v>
      </c>
      <c r="O108" s="6">
        <f>(SUM(Pcfu[[#This Row],[R1]:[R3]]))/(Pcfu[[#This Row],[No. Reps]]*0.025)*Pcfu[[#This Row],[Best DF]]</f>
        <v>0</v>
      </c>
      <c r="P108" s="1" t="e">
        <f>_xlfn.STDEV.S(Pcfu[[#This Row],[R1]:[R3]])/0.025*Pcfu[[#This Row],[Best DF]]</f>
        <v>#DIV/0!</v>
      </c>
      <c r="Q108" s="6">
        <f>Pcfu[[#This Row],[CFU/mL]]*Pcfu[[#This Row],[mL]]/Pcfu[[#This Row],[grams]]</f>
        <v>0</v>
      </c>
      <c r="R108" s="1" t="e">
        <f>Pcfu[[#This Row],[SD CFU/mL]]*Pcfu[[#This Row],[mL]]/Pcfu[[#This Row],[grams]]</f>
        <v>#DIV/0!</v>
      </c>
      <c r="S108" s="7" t="e">
        <f>_xlfn.STDEV.S(Pcfu[[#This Row],[R1]:[R3]])/AVERAGE(Pcfu[[#This Row],[R1]:[R3]])</f>
        <v>#DIV/0!</v>
      </c>
      <c r="T108" t="s">
        <v>167</v>
      </c>
    </row>
    <row r="109" spans="1:20" x14ac:dyDescent="0.25">
      <c r="A109" t="s">
        <v>169</v>
      </c>
      <c r="B109" t="s">
        <v>75</v>
      </c>
      <c r="C109" s="4"/>
      <c r="D109" t="s">
        <v>37</v>
      </c>
      <c r="E109" s="3">
        <v>2</v>
      </c>
      <c r="F109" t="s">
        <v>166</v>
      </c>
      <c r="G109">
        <v>0.40600000000000003</v>
      </c>
      <c r="H109" s="5">
        <f>19*Pcfu[[#This Row],[grams]]</f>
        <v>7.7140000000000004</v>
      </c>
      <c r="I109" s="3" t="s">
        <v>28</v>
      </c>
      <c r="J109" s="14">
        <v>44825</v>
      </c>
      <c r="O109" s="6">
        <f>(SUM(Pcfu[[#This Row],[R1]:[R3]]))/(Pcfu[[#This Row],[No. Reps]]*0.025)*Pcfu[[#This Row],[Best DF]]</f>
        <v>0</v>
      </c>
      <c r="P109" s="1" t="e">
        <f>_xlfn.STDEV.S(Pcfu[[#This Row],[R1]:[R3]])/0.025*Pcfu[[#This Row],[Best DF]]</f>
        <v>#DIV/0!</v>
      </c>
      <c r="Q109" s="6">
        <f>Pcfu[[#This Row],[CFU/mL]]*Pcfu[[#This Row],[mL]]/Pcfu[[#This Row],[grams]]</f>
        <v>0</v>
      </c>
      <c r="R109" s="1" t="e">
        <f>Pcfu[[#This Row],[SD CFU/mL]]*Pcfu[[#This Row],[mL]]/Pcfu[[#This Row],[grams]]</f>
        <v>#DIV/0!</v>
      </c>
      <c r="S109" s="7" t="e">
        <f>_xlfn.STDEV.S(Pcfu[[#This Row],[R1]:[R3]])/AVERAGE(Pcfu[[#This Row],[R1]:[R3]])</f>
        <v>#DIV/0!</v>
      </c>
      <c r="T109" t="s">
        <v>167</v>
      </c>
    </row>
    <row r="110" spans="1:20" x14ac:dyDescent="0.25">
      <c r="A110" t="s">
        <v>169</v>
      </c>
      <c r="B110" t="s">
        <v>74</v>
      </c>
      <c r="C110" s="4"/>
      <c r="D110" t="s">
        <v>37</v>
      </c>
      <c r="E110" s="3">
        <v>2</v>
      </c>
      <c r="F110" t="s">
        <v>166</v>
      </c>
      <c r="G110">
        <v>0.34399999999999997</v>
      </c>
      <c r="H110" s="5">
        <f>19*Pcfu[[#This Row],[grams]]</f>
        <v>6.5359999999999996</v>
      </c>
      <c r="I110" s="3" t="s">
        <v>28</v>
      </c>
      <c r="J110" s="14">
        <v>44825</v>
      </c>
      <c r="O110" s="6">
        <f>(SUM(Pcfu[[#This Row],[R1]:[R3]]))/(Pcfu[[#This Row],[No. Reps]]*0.025)*Pcfu[[#This Row],[Best DF]]</f>
        <v>0</v>
      </c>
      <c r="P110" s="1" t="e">
        <f>_xlfn.STDEV.S(Pcfu[[#This Row],[R1]:[R3]])/0.025*Pcfu[[#This Row],[Best DF]]</f>
        <v>#DIV/0!</v>
      </c>
      <c r="Q110" s="6">
        <f>Pcfu[[#This Row],[CFU/mL]]*Pcfu[[#This Row],[mL]]/Pcfu[[#This Row],[grams]]</f>
        <v>0</v>
      </c>
      <c r="R110" s="1" t="e">
        <f>Pcfu[[#This Row],[SD CFU/mL]]*Pcfu[[#This Row],[mL]]/Pcfu[[#This Row],[grams]]</f>
        <v>#DIV/0!</v>
      </c>
      <c r="S110" s="7" t="e">
        <f>_xlfn.STDEV.S(Pcfu[[#This Row],[R1]:[R3]])/AVERAGE(Pcfu[[#This Row],[R1]:[R3]])</f>
        <v>#DIV/0!</v>
      </c>
      <c r="T110" t="s">
        <v>167</v>
      </c>
    </row>
    <row r="111" spans="1:20" x14ac:dyDescent="0.25">
      <c r="A111" t="s">
        <v>169</v>
      </c>
      <c r="B111" t="s">
        <v>168</v>
      </c>
      <c r="C111" s="4"/>
      <c r="D111" t="s">
        <v>37</v>
      </c>
      <c r="E111" s="3">
        <v>2</v>
      </c>
      <c r="F111" t="s">
        <v>166</v>
      </c>
      <c r="G111">
        <v>0.34200000000000003</v>
      </c>
      <c r="H111" s="5">
        <f>19*Pcfu[[#This Row],[grams]]</f>
        <v>6.4980000000000002</v>
      </c>
      <c r="I111" s="3" t="s">
        <v>28</v>
      </c>
      <c r="J111" s="14">
        <v>44825</v>
      </c>
      <c r="O111" s="6">
        <f>(SUM(Pcfu[[#This Row],[R1]:[R3]]))/(Pcfu[[#This Row],[No. Reps]]*0.025)*Pcfu[[#This Row],[Best DF]]</f>
        <v>0</v>
      </c>
      <c r="P111" s="1" t="e">
        <f>_xlfn.STDEV.S(Pcfu[[#This Row],[R1]:[R3]])/0.025*Pcfu[[#This Row],[Best DF]]</f>
        <v>#DIV/0!</v>
      </c>
      <c r="Q111" s="6">
        <f>Pcfu[[#This Row],[CFU/mL]]*Pcfu[[#This Row],[mL]]/Pcfu[[#This Row],[grams]]</f>
        <v>0</v>
      </c>
      <c r="R111" s="1" t="e">
        <f>Pcfu[[#This Row],[SD CFU/mL]]*Pcfu[[#This Row],[mL]]/Pcfu[[#This Row],[grams]]</f>
        <v>#DIV/0!</v>
      </c>
      <c r="S111" s="7" t="e">
        <f>_xlfn.STDEV.S(Pcfu[[#This Row],[R1]:[R3]])/AVERAGE(Pcfu[[#This Row],[R1]:[R3]])</f>
        <v>#DIV/0!</v>
      </c>
      <c r="T111" t="s">
        <v>167</v>
      </c>
    </row>
    <row r="112" spans="1:20" x14ac:dyDescent="0.25">
      <c r="A112" t="s">
        <v>165</v>
      </c>
      <c r="B112" t="s">
        <v>75</v>
      </c>
      <c r="C112" s="4"/>
      <c r="D112" t="s">
        <v>26</v>
      </c>
      <c r="E112" s="3">
        <v>2</v>
      </c>
      <c r="F112" t="s">
        <v>166</v>
      </c>
      <c r="G112">
        <v>0.28299999999999997</v>
      </c>
      <c r="H112" s="5">
        <f>19*Pcfu[[#This Row],[grams]]</f>
        <v>5.3769999999999998</v>
      </c>
      <c r="I112" s="3" t="s">
        <v>170</v>
      </c>
      <c r="J112" s="14">
        <v>44825</v>
      </c>
      <c r="O112" s="6">
        <f>(SUM(Pcfu[[#This Row],[R1]:[R3]]))/(Pcfu[[#This Row],[No. Reps]]*0.025)*Pcfu[[#This Row],[Best DF]]</f>
        <v>0</v>
      </c>
      <c r="P112" s="1" t="e">
        <f>_xlfn.STDEV.S(Pcfu[[#This Row],[R1]:[R3]])/0.025*Pcfu[[#This Row],[Best DF]]</f>
        <v>#DIV/0!</v>
      </c>
      <c r="Q112" s="6">
        <f>Pcfu[[#This Row],[CFU/mL]]*Pcfu[[#This Row],[mL]]/Pcfu[[#This Row],[grams]]</f>
        <v>0</v>
      </c>
      <c r="R112" s="1" t="e">
        <f>Pcfu[[#This Row],[SD CFU/mL]]*Pcfu[[#This Row],[mL]]/Pcfu[[#This Row],[grams]]</f>
        <v>#DIV/0!</v>
      </c>
      <c r="S112" s="7" t="e">
        <f>_xlfn.STDEV.S(Pcfu[[#This Row],[R1]:[R3]])/AVERAGE(Pcfu[[#This Row],[R1]:[R3]])</f>
        <v>#DIV/0!</v>
      </c>
      <c r="T112" t="s">
        <v>167</v>
      </c>
    </row>
    <row r="113" spans="1:20" x14ac:dyDescent="0.25">
      <c r="A113" t="s">
        <v>165</v>
      </c>
      <c r="B113" t="s">
        <v>74</v>
      </c>
      <c r="C113" s="4"/>
      <c r="D113" t="s">
        <v>26</v>
      </c>
      <c r="E113" s="3">
        <v>2</v>
      </c>
      <c r="F113" t="s">
        <v>166</v>
      </c>
      <c r="G113">
        <v>0.3483</v>
      </c>
      <c r="H113" s="5">
        <f>19*Pcfu[[#This Row],[grams]]</f>
        <v>6.6177000000000001</v>
      </c>
      <c r="I113" s="3" t="s">
        <v>170</v>
      </c>
      <c r="J113" s="14">
        <v>44825</v>
      </c>
      <c r="O113" s="6">
        <f>(SUM(Pcfu[[#This Row],[R1]:[R3]]))/(Pcfu[[#This Row],[No. Reps]]*0.025)*Pcfu[[#This Row],[Best DF]]</f>
        <v>0</v>
      </c>
      <c r="P113" s="1" t="e">
        <f>_xlfn.STDEV.S(Pcfu[[#This Row],[R1]:[R3]])/0.025*Pcfu[[#This Row],[Best DF]]</f>
        <v>#DIV/0!</v>
      </c>
      <c r="Q113" s="6">
        <f>Pcfu[[#This Row],[CFU/mL]]*Pcfu[[#This Row],[mL]]/Pcfu[[#This Row],[grams]]</f>
        <v>0</v>
      </c>
      <c r="R113" s="1" t="e">
        <f>Pcfu[[#This Row],[SD CFU/mL]]*Pcfu[[#This Row],[mL]]/Pcfu[[#This Row],[grams]]</f>
        <v>#DIV/0!</v>
      </c>
      <c r="S113" s="7" t="e">
        <f>_xlfn.STDEV.S(Pcfu[[#This Row],[R1]:[R3]])/AVERAGE(Pcfu[[#This Row],[R1]:[R3]])</f>
        <v>#DIV/0!</v>
      </c>
      <c r="T113" t="s">
        <v>167</v>
      </c>
    </row>
    <row r="114" spans="1:20" x14ac:dyDescent="0.25">
      <c r="A114" t="s">
        <v>165</v>
      </c>
      <c r="B114" t="s">
        <v>168</v>
      </c>
      <c r="C114" s="4"/>
      <c r="D114" t="s">
        <v>26</v>
      </c>
      <c r="E114" s="3">
        <v>2</v>
      </c>
      <c r="F114" t="s">
        <v>166</v>
      </c>
      <c r="G114">
        <v>0.35020000000000001</v>
      </c>
      <c r="H114" s="5">
        <f>19*Pcfu[[#This Row],[grams]]</f>
        <v>6.6538000000000004</v>
      </c>
      <c r="I114" s="3" t="s">
        <v>170</v>
      </c>
      <c r="J114" s="14">
        <v>44825</v>
      </c>
      <c r="O114" s="6">
        <f>(SUM(Pcfu[[#This Row],[R1]:[R3]]))/(Pcfu[[#This Row],[No. Reps]]*0.025)*Pcfu[[#This Row],[Best DF]]</f>
        <v>0</v>
      </c>
      <c r="P114" s="1" t="e">
        <f>_xlfn.STDEV.S(Pcfu[[#This Row],[R1]:[R3]])/0.025*Pcfu[[#This Row],[Best DF]]</f>
        <v>#DIV/0!</v>
      </c>
      <c r="Q114" s="6">
        <f>Pcfu[[#This Row],[CFU/mL]]*Pcfu[[#This Row],[mL]]/Pcfu[[#This Row],[grams]]</f>
        <v>0</v>
      </c>
      <c r="R114" s="1" t="e">
        <f>Pcfu[[#This Row],[SD CFU/mL]]*Pcfu[[#This Row],[mL]]/Pcfu[[#This Row],[grams]]</f>
        <v>#DIV/0!</v>
      </c>
      <c r="S114" s="7" t="e">
        <f>_xlfn.STDEV.S(Pcfu[[#This Row],[R1]:[R3]])/AVERAGE(Pcfu[[#This Row],[R1]:[R3]])</f>
        <v>#DIV/0!</v>
      </c>
      <c r="T114" t="s">
        <v>167</v>
      </c>
    </row>
    <row r="115" spans="1:20" x14ac:dyDescent="0.25">
      <c r="A115" t="s">
        <v>169</v>
      </c>
      <c r="B115" t="s">
        <v>75</v>
      </c>
      <c r="C115" s="4"/>
      <c r="D115" t="s">
        <v>37</v>
      </c>
      <c r="E115" s="3">
        <v>2</v>
      </c>
      <c r="F115" t="s">
        <v>166</v>
      </c>
      <c r="G115">
        <v>0.40600000000000003</v>
      </c>
      <c r="H115" s="5">
        <f>19*Pcfu[[#This Row],[grams]]</f>
        <v>7.7140000000000004</v>
      </c>
      <c r="I115" s="3" t="s">
        <v>170</v>
      </c>
      <c r="J115" s="14">
        <v>44825</v>
      </c>
      <c r="O115" s="6">
        <f>(SUM(Pcfu[[#This Row],[R1]:[R3]]))/(Pcfu[[#This Row],[No. Reps]]*0.025)*Pcfu[[#This Row],[Best DF]]</f>
        <v>0</v>
      </c>
      <c r="P115" s="1" t="e">
        <f>_xlfn.STDEV.S(Pcfu[[#This Row],[R1]:[R3]])/0.025*Pcfu[[#This Row],[Best DF]]</f>
        <v>#DIV/0!</v>
      </c>
      <c r="Q115" s="6">
        <f>Pcfu[[#This Row],[CFU/mL]]*Pcfu[[#This Row],[mL]]/Pcfu[[#This Row],[grams]]</f>
        <v>0</v>
      </c>
      <c r="R115" s="1" t="e">
        <f>Pcfu[[#This Row],[SD CFU/mL]]*Pcfu[[#This Row],[mL]]/Pcfu[[#This Row],[grams]]</f>
        <v>#DIV/0!</v>
      </c>
      <c r="S115" s="7" t="e">
        <f>_xlfn.STDEV.S(Pcfu[[#This Row],[R1]:[R3]])/AVERAGE(Pcfu[[#This Row],[R1]:[R3]])</f>
        <v>#DIV/0!</v>
      </c>
      <c r="T115" t="s">
        <v>167</v>
      </c>
    </row>
    <row r="116" spans="1:20" x14ac:dyDescent="0.25">
      <c r="A116" t="s">
        <v>169</v>
      </c>
      <c r="B116" t="s">
        <v>74</v>
      </c>
      <c r="C116" s="4"/>
      <c r="D116" t="s">
        <v>37</v>
      </c>
      <c r="E116" s="3">
        <v>2</v>
      </c>
      <c r="F116" t="s">
        <v>166</v>
      </c>
      <c r="G116">
        <v>0.34399999999999997</v>
      </c>
      <c r="H116" s="5">
        <f>19*Pcfu[[#This Row],[grams]]</f>
        <v>6.5359999999999996</v>
      </c>
      <c r="I116" s="3" t="s">
        <v>170</v>
      </c>
      <c r="J116" s="14">
        <v>44825</v>
      </c>
      <c r="O116" s="6">
        <f>(SUM(Pcfu[[#This Row],[R1]:[R3]]))/(Pcfu[[#This Row],[No. Reps]]*0.025)*Pcfu[[#This Row],[Best DF]]</f>
        <v>0</v>
      </c>
      <c r="P116" s="1" t="e">
        <f>_xlfn.STDEV.S(Pcfu[[#This Row],[R1]:[R3]])/0.025*Pcfu[[#This Row],[Best DF]]</f>
        <v>#DIV/0!</v>
      </c>
      <c r="Q116" s="6">
        <f>Pcfu[[#This Row],[CFU/mL]]*Pcfu[[#This Row],[mL]]/Pcfu[[#This Row],[grams]]</f>
        <v>0</v>
      </c>
      <c r="R116" s="1" t="e">
        <f>Pcfu[[#This Row],[SD CFU/mL]]*Pcfu[[#This Row],[mL]]/Pcfu[[#This Row],[grams]]</f>
        <v>#DIV/0!</v>
      </c>
      <c r="S116" s="7" t="e">
        <f>_xlfn.STDEV.S(Pcfu[[#This Row],[R1]:[R3]])/AVERAGE(Pcfu[[#This Row],[R1]:[R3]])</f>
        <v>#DIV/0!</v>
      </c>
      <c r="T116" t="s">
        <v>167</v>
      </c>
    </row>
    <row r="117" spans="1:20" x14ac:dyDescent="0.25">
      <c r="A117" t="s">
        <v>169</v>
      </c>
      <c r="B117" t="s">
        <v>168</v>
      </c>
      <c r="C117" s="4"/>
      <c r="D117" t="s">
        <v>37</v>
      </c>
      <c r="E117" s="3">
        <v>2</v>
      </c>
      <c r="F117" t="s">
        <v>166</v>
      </c>
      <c r="G117">
        <v>0.34200000000000003</v>
      </c>
      <c r="H117" s="5">
        <f>19*Pcfu[[#This Row],[grams]]</f>
        <v>6.4980000000000002</v>
      </c>
      <c r="I117" s="3" t="s">
        <v>170</v>
      </c>
      <c r="J117" s="14">
        <v>44825</v>
      </c>
      <c r="O117" s="6">
        <f>(SUM(Pcfu[[#This Row],[R1]:[R3]]))/(Pcfu[[#This Row],[No. Reps]]*0.025)*Pcfu[[#This Row],[Best DF]]</f>
        <v>0</v>
      </c>
      <c r="P117" s="1" t="e">
        <f>_xlfn.STDEV.S(Pcfu[[#This Row],[R1]:[R3]])/0.025*Pcfu[[#This Row],[Best DF]]</f>
        <v>#DIV/0!</v>
      </c>
      <c r="Q117" s="6">
        <f>Pcfu[[#This Row],[CFU/mL]]*Pcfu[[#This Row],[mL]]/Pcfu[[#This Row],[grams]]</f>
        <v>0</v>
      </c>
      <c r="R117" s="1" t="e">
        <f>Pcfu[[#This Row],[SD CFU/mL]]*Pcfu[[#This Row],[mL]]/Pcfu[[#This Row],[grams]]</f>
        <v>#DIV/0!</v>
      </c>
      <c r="S117" s="7" t="e">
        <f>_xlfn.STDEV.S(Pcfu[[#This Row],[R1]:[R3]])/AVERAGE(Pcfu[[#This Row],[R1]:[R3]])</f>
        <v>#DIV/0!</v>
      </c>
      <c r="T117" t="s">
        <v>167</v>
      </c>
    </row>
  </sheetData>
  <mergeCells count="1">
    <mergeCell ref="A1:T1"/>
  </mergeCells>
  <phoneticPr fontId="3" type="noConversion"/>
  <conditionalFormatting sqref="S4:S48">
    <cfRule type="cellIs" dxfId="75" priority="2" operator="greaterThan">
      <formula>0.3</formula>
    </cfRule>
  </conditionalFormatting>
  <pageMargins left="0.7" right="0.7" top="0.75" bottom="0.75" header="0.3" footer="0.3"/>
  <pageSetup orientation="portrait" r:id="rId1"/>
  <headerFooter>
    <oddHeader>&amp;C&amp;"Calibri"&amp;10&amp;K000000Internal&amp;1#</oddHeader>
    <oddFooter>&amp;C&amp;1#&amp;"Calibri"&amp;10&amp;K000000Internal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D6ED-F5FA-4684-A6DC-B157B68291E2}">
  <dimension ref="A1:V791"/>
  <sheetViews>
    <sheetView tabSelected="1" topLeftCell="O646" workbookViewId="0">
      <selection activeCell="Q650" sqref="Q650"/>
    </sheetView>
  </sheetViews>
  <sheetFormatPr defaultRowHeight="11.5" x14ac:dyDescent="0.25"/>
  <cols>
    <col min="1" max="1" width="23.8984375" customWidth="1"/>
    <col min="2" max="2" width="38.3984375" customWidth="1"/>
    <col min="3" max="4" width="10.296875" customWidth="1"/>
    <col min="5" max="5" width="10.296875" style="3" customWidth="1"/>
    <col min="6" max="6" width="10.296875" customWidth="1"/>
    <col min="7" max="7" width="10.3984375" customWidth="1"/>
    <col min="9" max="9" width="8.8984375" style="3"/>
    <col min="10" max="10" width="14.296875" style="3" customWidth="1"/>
    <col min="11" max="11" width="12" style="1" bestFit="1" customWidth="1"/>
    <col min="13" max="13" width="9.3984375" customWidth="1"/>
    <col min="14" max="14" width="8.69921875" customWidth="1"/>
    <col min="15" max="15" width="10.09765625" style="4" customWidth="1"/>
    <col min="16" max="16" width="11.59765625" style="4" customWidth="1"/>
    <col min="18" max="18" width="10.69921875" customWidth="1"/>
    <col min="20" max="20" width="43.59765625" customWidth="1"/>
    <col min="22" max="22" width="11" bestFit="1" customWidth="1"/>
    <col min="24" max="24" width="12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" t="s">
        <v>1</v>
      </c>
      <c r="B2" s="9" t="s">
        <v>1</v>
      </c>
      <c r="C2" s="10" t="s">
        <v>2</v>
      </c>
      <c r="D2" s="10" t="s">
        <v>2</v>
      </c>
      <c r="E2" s="9" t="s">
        <v>1</v>
      </c>
      <c r="F2" s="10" t="s">
        <v>2</v>
      </c>
      <c r="G2" s="9" t="s">
        <v>1</v>
      </c>
      <c r="H2" s="10"/>
      <c r="I2" s="9" t="s">
        <v>1</v>
      </c>
      <c r="J2" s="9" t="s">
        <v>1</v>
      </c>
      <c r="K2" s="56" t="s">
        <v>1</v>
      </c>
      <c r="L2" s="9" t="s">
        <v>1</v>
      </c>
      <c r="M2" s="9" t="s">
        <v>1</v>
      </c>
      <c r="N2" s="10" t="s">
        <v>2</v>
      </c>
      <c r="O2" s="11"/>
      <c r="P2" s="11"/>
      <c r="Q2" s="12"/>
      <c r="R2" s="12"/>
      <c r="S2" s="12"/>
      <c r="T2" s="10" t="s">
        <v>2</v>
      </c>
    </row>
    <row r="3" spans="1:20" ht="12.75" customHeight="1" x14ac:dyDescent="0.25">
      <c r="A3" s="12" t="s">
        <v>3</v>
      </c>
      <c r="B3" s="12" t="s">
        <v>4</v>
      </c>
      <c r="C3" s="12" t="s">
        <v>5</v>
      </c>
      <c r="D3" s="12" t="s">
        <v>6</v>
      </c>
      <c r="E3" s="13" t="s">
        <v>7</v>
      </c>
      <c r="F3" s="12" t="s">
        <v>8</v>
      </c>
      <c r="G3" s="12" t="s">
        <v>9</v>
      </c>
      <c r="H3" s="12" t="s">
        <v>10</v>
      </c>
      <c r="I3" s="10" t="s">
        <v>11</v>
      </c>
      <c r="J3" s="10" t="s">
        <v>12</v>
      </c>
      <c r="K3" s="57" t="s">
        <v>13</v>
      </c>
      <c r="L3" s="12" t="s">
        <v>14</v>
      </c>
      <c r="M3" s="12" t="s">
        <v>15</v>
      </c>
      <c r="N3" s="12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2" t="s">
        <v>22</v>
      </c>
    </row>
    <row r="4" spans="1:20" x14ac:dyDescent="0.25">
      <c r="A4" s="58" t="s">
        <v>171</v>
      </c>
      <c r="B4" t="s">
        <v>172</v>
      </c>
      <c r="C4" s="4"/>
      <c r="D4" t="s">
        <v>173</v>
      </c>
      <c r="E4" s="3">
        <v>2</v>
      </c>
      <c r="G4">
        <v>0.1084</v>
      </c>
      <c r="H4" s="5">
        <f>19*Pcfu4[[#This Row],[grams]]</f>
        <v>2.0596000000000001</v>
      </c>
      <c r="I4" s="3" t="s">
        <v>28</v>
      </c>
      <c r="J4" s="59">
        <v>44846</v>
      </c>
      <c r="K4" s="1">
        <v>1000000</v>
      </c>
      <c r="L4">
        <v>158</v>
      </c>
      <c r="M4">
        <v>56</v>
      </c>
      <c r="O4" s="6">
        <f>(SUM(Pcfu4[[#This Row],[R1]:[R3]]))/(Pcfu4[[#This Row],[No. Reps]]*0.025)*Pcfu4[[#This Row],[Best DF]]</f>
        <v>4280000000</v>
      </c>
      <c r="P4" s="1">
        <f>_xlfn.STDEV.S(Pcfu4[[#This Row],[R1]:[R3]])/0.025*Pcfu4[[#This Row],[Best DF]]</f>
        <v>2884995667.2411137</v>
      </c>
      <c r="Q4" s="6">
        <f>Pcfu4[[#This Row],[CFU/mL]]*Pcfu4[[#This Row],[mL]]/Pcfu4[[#This Row],[grams]]</f>
        <v>81320000000</v>
      </c>
      <c r="R4" s="1">
        <f>Pcfu4[[#This Row],[SD CFU/mL]]*Pcfu4[[#This Row],[mL]]/Pcfu4[[#This Row],[grams]]</f>
        <v>54814917677.581161</v>
      </c>
      <c r="S4" s="7">
        <f>_xlfn.STDEV.S(Pcfu4[[#This Row],[R1]:[R3]])/AVERAGE(Pcfu4[[#This Row],[R1]:[R3]])</f>
        <v>0.67406440823390512</v>
      </c>
      <c r="T4" t="s">
        <v>174</v>
      </c>
    </row>
    <row r="5" spans="1:20" x14ac:dyDescent="0.25">
      <c r="A5" t="s">
        <v>175</v>
      </c>
      <c r="B5" t="s">
        <v>172</v>
      </c>
      <c r="C5" s="4"/>
      <c r="D5" t="s">
        <v>173</v>
      </c>
      <c r="E5" s="3">
        <v>2</v>
      </c>
      <c r="G5">
        <v>0.10290000000000001</v>
      </c>
      <c r="H5" s="5">
        <f>19*Pcfu4[[#This Row],[grams]]</f>
        <v>1.9551000000000001</v>
      </c>
      <c r="I5" s="3" t="s">
        <v>28</v>
      </c>
      <c r="J5" s="59">
        <v>44846</v>
      </c>
      <c r="K5" s="1">
        <v>10000000</v>
      </c>
      <c r="L5">
        <v>28</v>
      </c>
      <c r="M5">
        <v>31</v>
      </c>
      <c r="O5" s="6">
        <f>(SUM(Pcfu4[[#This Row],[R1]:[R3]]))/(Pcfu4[[#This Row],[No. Reps]]*0.025)*Pcfu4[[#This Row],[Best DF]]</f>
        <v>11800000000</v>
      </c>
      <c r="P5" s="1">
        <f>_xlfn.STDEV.S(Pcfu4[[#This Row],[R1]:[R3]])/0.025*Pcfu4[[#This Row],[Best DF]]</f>
        <v>848528137.42385697</v>
      </c>
      <c r="Q5" s="6">
        <f>Pcfu4[[#This Row],[CFU/mL]]*Pcfu4[[#This Row],[mL]]/Pcfu4[[#This Row],[grams]]</f>
        <v>224200000000</v>
      </c>
      <c r="R5" s="1">
        <f>Pcfu4[[#This Row],[SD CFU/mL]]*Pcfu4[[#This Row],[mL]]/Pcfu4[[#This Row],[grams]]</f>
        <v>16122034611.053284</v>
      </c>
      <c r="S5" s="7">
        <f>_xlfn.STDEV.S(Pcfu4[[#This Row],[R1]:[R3]])/AVERAGE(Pcfu4[[#This Row],[R1]:[R3]])</f>
        <v>7.1909164188462452E-2</v>
      </c>
    </row>
    <row r="6" spans="1:20" x14ac:dyDescent="0.25">
      <c r="A6" t="s">
        <v>176</v>
      </c>
      <c r="B6" t="s">
        <v>172</v>
      </c>
      <c r="C6" s="4"/>
      <c r="D6" t="s">
        <v>173</v>
      </c>
      <c r="E6" s="3">
        <v>2</v>
      </c>
      <c r="G6">
        <v>0.10829999999999999</v>
      </c>
      <c r="H6" s="5">
        <f>19*Pcfu4[[#This Row],[grams]]</f>
        <v>2.0577000000000001</v>
      </c>
      <c r="I6" s="3" t="s">
        <v>28</v>
      </c>
      <c r="J6" s="59">
        <v>44846</v>
      </c>
      <c r="K6" s="1">
        <v>100000</v>
      </c>
      <c r="L6">
        <v>51</v>
      </c>
      <c r="M6">
        <v>65</v>
      </c>
      <c r="O6" s="6">
        <f>(SUM(Pcfu4[[#This Row],[R1]:[R3]]))/(Pcfu4[[#This Row],[No. Reps]]*0.025)*Pcfu4[[#This Row],[Best DF]]</f>
        <v>232000000</v>
      </c>
      <c r="P6" s="1">
        <f>_xlfn.STDEV.S(Pcfu4[[#This Row],[R1]:[R3]])/0.025*Pcfu4[[#This Row],[Best DF]]</f>
        <v>39597979.746446654</v>
      </c>
      <c r="Q6" s="6">
        <f>Pcfu4[[#This Row],[CFU/mL]]*Pcfu4[[#This Row],[mL]]/Pcfu4[[#This Row],[grams]]</f>
        <v>4408000000</v>
      </c>
      <c r="R6" s="1">
        <f>Pcfu4[[#This Row],[SD CFU/mL]]*Pcfu4[[#This Row],[mL]]/Pcfu4[[#This Row],[grams]]</f>
        <v>752361615.18248653</v>
      </c>
      <c r="S6" s="7">
        <f>_xlfn.STDEV.S(Pcfu4[[#This Row],[R1]:[R3]])/AVERAGE(Pcfu4[[#This Row],[R1]:[R3]])</f>
        <v>0.17068094718295976</v>
      </c>
    </row>
    <row r="7" spans="1:20" x14ac:dyDescent="0.25">
      <c r="A7" t="s">
        <v>177</v>
      </c>
      <c r="B7" t="s">
        <v>172</v>
      </c>
      <c r="C7" s="4"/>
      <c r="D7" t="s">
        <v>173</v>
      </c>
      <c r="E7" s="3">
        <v>2</v>
      </c>
      <c r="G7">
        <v>9.7600000000000006E-2</v>
      </c>
      <c r="H7" s="5">
        <f>19*Pcfu4[[#This Row],[grams]]</f>
        <v>1.8544</v>
      </c>
      <c r="I7" s="3" t="s">
        <v>28</v>
      </c>
      <c r="J7" s="59">
        <v>44846</v>
      </c>
      <c r="K7" s="1">
        <v>100000</v>
      </c>
      <c r="L7">
        <v>1</v>
      </c>
      <c r="M7">
        <v>0</v>
      </c>
      <c r="O7" s="6">
        <f>(SUM(Pcfu4[[#This Row],[R1]:[R3]]))/(Pcfu4[[#This Row],[No. Reps]]*0.025)*Pcfu4[[#This Row],[Best DF]]</f>
        <v>2000000</v>
      </c>
      <c r="P7" s="1">
        <f>_xlfn.STDEV.S(Pcfu4[[#This Row],[R1]:[R3]])/0.025*Pcfu4[[#This Row],[Best DF]]</f>
        <v>2828427.1247461904</v>
      </c>
      <c r="Q7" s="6">
        <f>Pcfu4[[#This Row],[CFU/mL]]*Pcfu4[[#This Row],[mL]]/Pcfu4[[#This Row],[grams]]</f>
        <v>38000000</v>
      </c>
      <c r="R7" s="1">
        <f>Pcfu4[[#This Row],[SD CFU/mL]]*Pcfu4[[#This Row],[mL]]/Pcfu4[[#This Row],[grams]]</f>
        <v>53740115.370177612</v>
      </c>
      <c r="S7" s="7">
        <f>_xlfn.STDEV.S(Pcfu4[[#This Row],[R1]:[R3]])/AVERAGE(Pcfu4[[#This Row],[R1]:[R3]])</f>
        <v>1.4142135623730951</v>
      </c>
      <c r="T7" t="s">
        <v>178</v>
      </c>
    </row>
    <row r="8" spans="1:20" x14ac:dyDescent="0.25">
      <c r="A8" t="s">
        <v>179</v>
      </c>
      <c r="B8" t="s">
        <v>172</v>
      </c>
      <c r="C8" s="4"/>
      <c r="D8" t="s">
        <v>173</v>
      </c>
      <c r="E8" s="3">
        <v>2</v>
      </c>
      <c r="G8">
        <v>0.1002</v>
      </c>
      <c r="H8" s="5">
        <f>19*Pcfu4[[#This Row],[grams]]</f>
        <v>1.9037999999999999</v>
      </c>
      <c r="I8" s="3" t="s">
        <v>28</v>
      </c>
      <c r="J8" s="59">
        <v>44846</v>
      </c>
      <c r="K8" s="1">
        <v>100000</v>
      </c>
      <c r="L8">
        <v>426</v>
      </c>
      <c r="M8">
        <v>330</v>
      </c>
      <c r="O8" s="6">
        <f>(SUM(Pcfu4[[#This Row],[R1]:[R3]]))/(Pcfu4[[#This Row],[No. Reps]]*0.025)*Pcfu4[[#This Row],[Best DF]]</f>
        <v>1512000000</v>
      </c>
      <c r="P8" s="1">
        <f>_xlfn.STDEV.S(Pcfu4[[#This Row],[R1]:[R3]])/0.025*Pcfu4[[#This Row],[Best DF]]</f>
        <v>271529003.97563422</v>
      </c>
      <c r="Q8" s="6">
        <f>Pcfu4[[#This Row],[CFU/mL]]*Pcfu4[[#This Row],[mL]]/Pcfu4[[#This Row],[grams]]</f>
        <v>28728000000</v>
      </c>
      <c r="R8" s="1">
        <f>Pcfu4[[#This Row],[SD CFU/mL]]*Pcfu4[[#This Row],[mL]]/Pcfu4[[#This Row],[grams]]</f>
        <v>5159051075.5370502</v>
      </c>
      <c r="S8" s="7">
        <f>_xlfn.STDEV.S(Pcfu4[[#This Row],[R1]:[R3]])/AVERAGE(Pcfu4[[#This Row],[R1]:[R3]])</f>
        <v>0.17958267458705968</v>
      </c>
    </row>
    <row r="9" spans="1:20" x14ac:dyDescent="0.25">
      <c r="A9" t="s">
        <v>180</v>
      </c>
      <c r="B9" t="s">
        <v>172</v>
      </c>
      <c r="C9" s="4"/>
      <c r="D9" t="s">
        <v>173</v>
      </c>
      <c r="E9" s="3">
        <v>2</v>
      </c>
      <c r="G9" s="60">
        <v>0.1</v>
      </c>
      <c r="H9" s="5">
        <f>19*Pcfu4[[#This Row],[grams]]</f>
        <v>1.9000000000000001</v>
      </c>
      <c r="I9" s="3" t="s">
        <v>28</v>
      </c>
      <c r="J9" s="59">
        <v>44846</v>
      </c>
      <c r="K9" s="1">
        <v>100000</v>
      </c>
      <c r="L9">
        <v>7</v>
      </c>
      <c r="M9">
        <v>12</v>
      </c>
      <c r="O9" s="6">
        <f>(SUM(Pcfu4[[#This Row],[R1]:[R3]]))/(Pcfu4[[#This Row],[No. Reps]]*0.025)*Pcfu4[[#This Row],[Best DF]]</f>
        <v>38000000</v>
      </c>
      <c r="P9" s="1">
        <f>_xlfn.STDEV.S(Pcfu4[[#This Row],[R1]:[R3]])/0.025*Pcfu4[[#This Row],[Best DF]]</f>
        <v>14142135.623730952</v>
      </c>
      <c r="Q9" s="6">
        <f>Pcfu4[[#This Row],[CFU/mL]]*Pcfu4[[#This Row],[mL]]/Pcfu4[[#This Row],[grams]]</f>
        <v>722000000</v>
      </c>
      <c r="R9" s="1">
        <f>Pcfu4[[#This Row],[SD CFU/mL]]*Pcfu4[[#This Row],[mL]]/Pcfu4[[#This Row],[grams]]</f>
        <v>268700576.85088807</v>
      </c>
      <c r="S9" s="7">
        <f>_xlfn.STDEV.S(Pcfu4[[#This Row],[R1]:[R3]])/AVERAGE(Pcfu4[[#This Row],[R1]:[R3]])</f>
        <v>0.37216146378239345</v>
      </c>
      <c r="T9" t="s">
        <v>178</v>
      </c>
    </row>
    <row r="10" spans="1:20" x14ac:dyDescent="0.25">
      <c r="A10" t="s">
        <v>181</v>
      </c>
      <c r="B10" t="s">
        <v>172</v>
      </c>
      <c r="C10" s="4"/>
      <c r="D10" t="s">
        <v>182</v>
      </c>
      <c r="E10" s="3">
        <v>2</v>
      </c>
      <c r="G10">
        <v>0.3</v>
      </c>
      <c r="H10" s="5">
        <v>5.7</v>
      </c>
      <c r="I10" s="3" t="s">
        <v>170</v>
      </c>
      <c r="J10" s="59">
        <v>44839</v>
      </c>
      <c r="K10" s="1">
        <v>10000</v>
      </c>
      <c r="L10">
        <v>42</v>
      </c>
      <c r="M10">
        <v>44</v>
      </c>
      <c r="O10" s="6">
        <f>(SUM(Pcfu4[[#This Row],[R1]:[R3]]))/(Pcfu4[[#This Row],[No. Reps]]*0.025)*Pcfu4[[#This Row],[Best DF]]</f>
        <v>17200000</v>
      </c>
      <c r="P10" s="1">
        <f>_xlfn.STDEV.S(Pcfu4[[#This Row],[R1]:[R3]])/0.025*Pcfu4[[#This Row],[Best DF]]</f>
        <v>565685.42494923808</v>
      </c>
      <c r="Q10" s="6">
        <f>Pcfu4[[#This Row],[CFU/mL]]*Pcfu4[[#This Row],[mL]]/Pcfu4[[#This Row],[grams]]</f>
        <v>326800000</v>
      </c>
      <c r="R10" s="1">
        <f>Pcfu4[[#This Row],[SD CFU/mL]]*Pcfu4[[#This Row],[mL]]/Pcfu4[[#This Row],[grams]]</f>
        <v>10748023.074035523</v>
      </c>
      <c r="S10" s="7">
        <f>_xlfn.STDEV.S(Pcfu4[[#This Row],[R1]:[R3]])/AVERAGE(Pcfu4[[#This Row],[R1]:[R3]])</f>
        <v>3.2888687497048721E-2</v>
      </c>
      <c r="T10" s="1"/>
    </row>
    <row r="11" spans="1:20" x14ac:dyDescent="0.25">
      <c r="A11" t="s">
        <v>181</v>
      </c>
      <c r="B11" t="s">
        <v>172</v>
      </c>
      <c r="C11" s="4"/>
      <c r="D11" t="s">
        <v>182</v>
      </c>
      <c r="E11" s="3">
        <v>2</v>
      </c>
      <c r="G11">
        <v>0.1</v>
      </c>
      <c r="H11" s="5">
        <f>19*Pcfu4[[#This Row],[grams]]</f>
        <v>1.9000000000000001</v>
      </c>
      <c r="I11" s="3" t="s">
        <v>98</v>
      </c>
      <c r="J11" s="59">
        <v>44839</v>
      </c>
      <c r="K11" s="1">
        <v>10000</v>
      </c>
      <c r="L11">
        <v>37</v>
      </c>
      <c r="M11">
        <v>45</v>
      </c>
      <c r="O11" s="6">
        <f>(SUM(Pcfu4[[#This Row],[R1]:[R3]]))/(Pcfu4[[#This Row],[No. Reps]]*0.025)*Pcfu4[[#This Row],[Best DF]]</f>
        <v>16400000</v>
      </c>
      <c r="P11" s="1">
        <f>_xlfn.STDEV.S(Pcfu4[[#This Row],[R1]:[R3]])/0.025*Pcfu4[[#This Row],[Best DF]]</f>
        <v>2262741.6997969523</v>
      </c>
      <c r="Q11" s="6">
        <f>Pcfu4[[#This Row],[CFU/mL]]*Pcfu4[[#This Row],[mL]]/Pcfu4[[#This Row],[grams]]</f>
        <v>311600000</v>
      </c>
      <c r="R11" s="1">
        <f>Pcfu4[[#This Row],[SD CFU/mL]]*Pcfu4[[#This Row],[mL]]/Pcfu4[[#This Row],[grams]]</f>
        <v>42992092.296142094</v>
      </c>
      <c r="S11" s="7">
        <f>_xlfn.STDEV.S(Pcfu4[[#This Row],[R1]:[R3]])/AVERAGE(Pcfu4[[#This Row],[R1]:[R3]])</f>
        <v>0.13797205486566783</v>
      </c>
      <c r="T11" s="7">
        <f>(Pcfu4[[#This Row],[CFU/g]]-Q17)/Pcfu4[[#This Row],[CFU/g]]</f>
        <v>0.96609756097560973</v>
      </c>
    </row>
    <row r="12" spans="1:20" x14ac:dyDescent="0.25">
      <c r="A12" t="s">
        <v>183</v>
      </c>
      <c r="B12" t="s">
        <v>172</v>
      </c>
      <c r="C12" s="4"/>
      <c r="D12" t="s">
        <v>182</v>
      </c>
      <c r="E12" s="3">
        <v>2</v>
      </c>
      <c r="G12">
        <v>0.3</v>
      </c>
      <c r="H12" s="5">
        <v>5.7</v>
      </c>
      <c r="I12" s="3" t="s">
        <v>170</v>
      </c>
      <c r="J12" s="59">
        <v>44839</v>
      </c>
      <c r="K12" s="1">
        <v>10000</v>
      </c>
      <c r="L12">
        <v>23</v>
      </c>
      <c r="M12">
        <v>15</v>
      </c>
      <c r="O12" s="6">
        <f>(SUM(Pcfu4[[#This Row],[R1]:[R3]]))/(Pcfu4[[#This Row],[No. Reps]]*0.025)*Pcfu4[[#This Row],[Best DF]]</f>
        <v>7600000</v>
      </c>
      <c r="P12" s="1">
        <f>_xlfn.STDEV.S(Pcfu4[[#This Row],[R1]:[R3]])/0.025*Pcfu4[[#This Row],[Best DF]]</f>
        <v>2262741.6997969523</v>
      </c>
      <c r="Q12" s="6">
        <f>Pcfu4[[#This Row],[CFU/mL]]*Pcfu4[[#This Row],[mL]]/Pcfu4[[#This Row],[grams]]</f>
        <v>144400000</v>
      </c>
      <c r="R12" s="1">
        <f>Pcfu4[[#This Row],[SD CFU/mL]]*Pcfu4[[#This Row],[mL]]/Pcfu4[[#This Row],[grams]]</f>
        <v>42992092.296142094</v>
      </c>
      <c r="S12" s="7">
        <f>_xlfn.STDEV.S(Pcfu4[[#This Row],[R1]:[R3]])/AVERAGE(Pcfu4[[#This Row],[R1]:[R3]])</f>
        <v>0.29772917102591478</v>
      </c>
      <c r="T12" s="1"/>
    </row>
    <row r="13" spans="1:20" x14ac:dyDescent="0.25">
      <c r="A13" t="s">
        <v>183</v>
      </c>
      <c r="B13" t="s">
        <v>172</v>
      </c>
      <c r="C13" s="4"/>
      <c r="D13" t="s">
        <v>182</v>
      </c>
      <c r="E13" s="3">
        <v>2</v>
      </c>
      <c r="G13">
        <v>0.1</v>
      </c>
      <c r="H13" s="5">
        <f>19*Pcfu4[[#This Row],[grams]]</f>
        <v>1.9000000000000001</v>
      </c>
      <c r="I13" s="3" t="s">
        <v>98</v>
      </c>
      <c r="J13" s="59">
        <v>44839</v>
      </c>
      <c r="K13" s="1">
        <v>10000</v>
      </c>
      <c r="L13">
        <v>25</v>
      </c>
      <c r="M13">
        <v>17</v>
      </c>
      <c r="O13" s="6">
        <f>(SUM(Pcfu4[[#This Row],[R1]:[R3]]))/(Pcfu4[[#This Row],[No. Reps]]*0.025)*Pcfu4[[#This Row],[Best DF]]</f>
        <v>8400000</v>
      </c>
      <c r="P13" s="1">
        <f>_xlfn.STDEV.S(Pcfu4[[#This Row],[R1]:[R3]])/0.025*Pcfu4[[#This Row],[Best DF]]</f>
        <v>2262741.6997969523</v>
      </c>
      <c r="Q13" s="6">
        <f>Pcfu4[[#This Row],[CFU/mL]]*Pcfu4[[#This Row],[mL]]/Pcfu4[[#This Row],[grams]]</f>
        <v>159600000</v>
      </c>
      <c r="R13" s="1">
        <f>Pcfu4[[#This Row],[SD CFU/mL]]*Pcfu4[[#This Row],[mL]]/Pcfu4[[#This Row],[grams]]</f>
        <v>42992092.296142094</v>
      </c>
      <c r="S13" s="7">
        <f>_xlfn.STDEV.S(Pcfu4[[#This Row],[R1]:[R3]])/AVERAGE(Pcfu4[[#This Row],[R1]:[R3]])</f>
        <v>0.26937401188058957</v>
      </c>
      <c r="T13" s="7">
        <f>(Pcfu4[[#This Row],[CFU/g]]-Q19)/Pcfu4[[#This Row],[CFU/g]]</f>
        <v>0.95642857142857141</v>
      </c>
    </row>
    <row r="14" spans="1:20" x14ac:dyDescent="0.25">
      <c r="A14" t="s">
        <v>184</v>
      </c>
      <c r="B14" t="s">
        <v>172</v>
      </c>
      <c r="C14" s="4"/>
      <c r="D14" t="s">
        <v>182</v>
      </c>
      <c r="E14" s="3">
        <v>2</v>
      </c>
      <c r="G14">
        <v>0.3</v>
      </c>
      <c r="H14" s="5">
        <v>5.7</v>
      </c>
      <c r="I14" s="3" t="s">
        <v>170</v>
      </c>
      <c r="J14" s="59">
        <v>44839</v>
      </c>
      <c r="K14" s="1">
        <v>10000</v>
      </c>
      <c r="L14">
        <v>50</v>
      </c>
      <c r="M14">
        <v>63</v>
      </c>
      <c r="O14" s="6">
        <f>(SUM(Pcfu4[[#This Row],[R1]:[R3]]))/(Pcfu4[[#This Row],[No. Reps]]*0.025)*Pcfu4[[#This Row],[Best DF]]</f>
        <v>22600000</v>
      </c>
      <c r="P14" s="1">
        <f>_xlfn.STDEV.S(Pcfu4[[#This Row],[R1]:[R3]])/0.025*Pcfu4[[#This Row],[Best DF]]</f>
        <v>3676955.2621700466</v>
      </c>
      <c r="Q14" s="6">
        <f>Pcfu4[[#This Row],[CFU/mL]]*Pcfu4[[#This Row],[mL]]/Pcfu4[[#This Row],[grams]]</f>
        <v>429400000</v>
      </c>
      <c r="R14" s="1">
        <f>Pcfu4[[#This Row],[SD CFU/mL]]*Pcfu4[[#This Row],[mL]]/Pcfu4[[#This Row],[grams]]</f>
        <v>69862149.981230885</v>
      </c>
      <c r="S14" s="7">
        <f>_xlfn.STDEV.S(Pcfu4[[#This Row],[R1]:[R3]])/AVERAGE(Pcfu4[[#This Row],[R1]:[R3]])</f>
        <v>0.16269713549424986</v>
      </c>
      <c r="T14" s="1"/>
    </row>
    <row r="15" spans="1:20" x14ac:dyDescent="0.25">
      <c r="A15" t="s">
        <v>184</v>
      </c>
      <c r="B15" t="s">
        <v>172</v>
      </c>
      <c r="C15" s="4"/>
      <c r="D15" t="s">
        <v>182</v>
      </c>
      <c r="E15" s="3">
        <v>2</v>
      </c>
      <c r="G15">
        <v>0.1</v>
      </c>
      <c r="H15" s="5">
        <f>19*Pcfu4[[#This Row],[grams]]</f>
        <v>1.9000000000000001</v>
      </c>
      <c r="I15" s="3" t="s">
        <v>98</v>
      </c>
      <c r="J15" s="59">
        <v>44839</v>
      </c>
      <c r="K15" s="1">
        <v>10000</v>
      </c>
      <c r="L15">
        <v>56</v>
      </c>
      <c r="M15">
        <v>55</v>
      </c>
      <c r="O15" s="6">
        <f>(SUM(Pcfu4[[#This Row],[R1]:[R3]]))/(Pcfu4[[#This Row],[No. Reps]]*0.025)*Pcfu4[[#This Row],[Best DF]]</f>
        <v>22200000</v>
      </c>
      <c r="P15" s="1">
        <f>_xlfn.STDEV.S(Pcfu4[[#This Row],[R1]:[R3]])/0.025*Pcfu4[[#This Row],[Best DF]]</f>
        <v>282842.71247461904</v>
      </c>
      <c r="Q15" s="6">
        <f>Pcfu4[[#This Row],[CFU/mL]]*Pcfu4[[#This Row],[mL]]/Pcfu4[[#This Row],[grams]]</f>
        <v>421800000</v>
      </c>
      <c r="R15" s="1">
        <f>Pcfu4[[#This Row],[SD CFU/mL]]*Pcfu4[[#This Row],[mL]]/Pcfu4[[#This Row],[grams]]</f>
        <v>5374011.5370177617</v>
      </c>
      <c r="S15" s="7">
        <f>_xlfn.STDEV.S(Pcfu4[[#This Row],[R1]:[R3]])/AVERAGE(Pcfu4[[#This Row],[R1]:[R3]])</f>
        <v>1.2740662724081938E-2</v>
      </c>
      <c r="T15" s="7">
        <f>(Pcfu4[[#This Row],[CFU/g]]-Q21)/Pcfu4[[#This Row],[CFU/g]]</f>
        <v>0.93153153153153156</v>
      </c>
    </row>
    <row r="16" spans="1:20" x14ac:dyDescent="0.25">
      <c r="A16" t="s">
        <v>185</v>
      </c>
      <c r="B16" t="s">
        <v>172</v>
      </c>
      <c r="C16" s="4"/>
      <c r="D16" t="s">
        <v>182</v>
      </c>
      <c r="E16" s="3">
        <v>2</v>
      </c>
      <c r="G16">
        <v>0.3</v>
      </c>
      <c r="H16" s="5">
        <v>5.7</v>
      </c>
      <c r="I16" s="3" t="s">
        <v>170</v>
      </c>
      <c r="J16" s="59">
        <v>44839</v>
      </c>
      <c r="K16" s="1">
        <v>100</v>
      </c>
      <c r="L16">
        <v>172</v>
      </c>
      <c r="M16">
        <v>146</v>
      </c>
      <c r="O16" s="6">
        <f>(SUM(Pcfu4[[#This Row],[R1]:[R3]]))/(Pcfu4[[#This Row],[No. Reps]]*0.025)*Pcfu4[[#This Row],[Best DF]]</f>
        <v>636000</v>
      </c>
      <c r="P16" s="1">
        <f>_xlfn.STDEV.S(Pcfu4[[#This Row],[R1]:[R3]])/0.025*Pcfu4[[#This Row],[Best DF]]</f>
        <v>73539.105243400933</v>
      </c>
      <c r="Q16" s="6">
        <f>Pcfu4[[#This Row],[CFU/mL]]*Pcfu4[[#This Row],[mL]]/Pcfu4[[#This Row],[grams]]</f>
        <v>12084000</v>
      </c>
      <c r="R16" s="1">
        <f>Pcfu4[[#This Row],[SD CFU/mL]]*Pcfu4[[#This Row],[mL]]/Pcfu4[[#This Row],[grams]]</f>
        <v>1397242.9996246179</v>
      </c>
      <c r="S16" s="7">
        <f>_xlfn.STDEV.S(Pcfu4[[#This Row],[R1]:[R3]])/AVERAGE(Pcfu4[[#This Row],[R1]:[R3]])</f>
        <v>0.11562752396761154</v>
      </c>
      <c r="T16" s="1"/>
    </row>
    <row r="17" spans="1:20" x14ac:dyDescent="0.25">
      <c r="A17" t="s">
        <v>185</v>
      </c>
      <c r="B17" t="s">
        <v>172</v>
      </c>
      <c r="C17" s="4"/>
      <c r="D17" t="s">
        <v>182</v>
      </c>
      <c r="E17" s="3">
        <v>2</v>
      </c>
      <c r="G17">
        <v>0.1</v>
      </c>
      <c r="H17" s="5">
        <f>19*Pcfu4[[#This Row],[grams]]</f>
        <v>1.9000000000000001</v>
      </c>
      <c r="I17" s="3" t="s">
        <v>98</v>
      </c>
      <c r="J17" s="59">
        <v>44839</v>
      </c>
      <c r="K17" s="1">
        <v>100</v>
      </c>
      <c r="L17">
        <v>143</v>
      </c>
      <c r="M17">
        <v>135</v>
      </c>
      <c r="O17" s="6">
        <f>(SUM(Pcfu4[[#This Row],[R1]:[R3]]))/(Pcfu4[[#This Row],[No. Reps]]*0.025)*Pcfu4[[#This Row],[Best DF]]</f>
        <v>556000</v>
      </c>
      <c r="P17" s="1">
        <f>_xlfn.STDEV.S(Pcfu4[[#This Row],[R1]:[R3]])/0.025*Pcfu4[[#This Row],[Best DF]]</f>
        <v>22627.416997969522</v>
      </c>
      <c r="Q17" s="6">
        <f>Pcfu4[[#This Row],[CFU/mL]]*Pcfu4[[#This Row],[mL]]/Pcfu4[[#This Row],[grams]]</f>
        <v>10564000</v>
      </c>
      <c r="R17" s="1">
        <f>Pcfu4[[#This Row],[SD CFU/mL]]*Pcfu4[[#This Row],[mL]]/Pcfu4[[#This Row],[grams]]</f>
        <v>429920.9229614209</v>
      </c>
      <c r="S17" s="7">
        <f>_xlfn.STDEV.S(Pcfu4[[#This Row],[R1]:[R3]])/AVERAGE(Pcfu4[[#This Row],[R1]:[R3]])</f>
        <v>4.0696793161815688E-2</v>
      </c>
      <c r="T17" s="7">
        <f>(Pcfu4[[#This Row],[CFU/g]]-Q23)/Pcfu4[[#This Row],[CFU/g]]</f>
        <v>0.85611510791366907</v>
      </c>
    </row>
    <row r="18" spans="1:20" x14ac:dyDescent="0.25">
      <c r="A18" s="61" t="s">
        <v>186</v>
      </c>
      <c r="B18" s="62" t="s">
        <v>172</v>
      </c>
      <c r="C18" s="63"/>
      <c r="D18" s="62" t="s">
        <v>182</v>
      </c>
      <c r="E18" s="64">
        <v>2</v>
      </c>
      <c r="G18" s="62">
        <v>0.3</v>
      </c>
      <c r="H18" s="65">
        <v>5.7</v>
      </c>
      <c r="I18" s="64" t="s">
        <v>170</v>
      </c>
      <c r="J18" s="66">
        <v>44839</v>
      </c>
      <c r="K18" s="67">
        <v>100</v>
      </c>
      <c r="L18" s="62">
        <v>88</v>
      </c>
      <c r="M18" s="62">
        <v>63</v>
      </c>
      <c r="N18" s="62"/>
      <c r="O18" s="6">
        <f>(SUM(Pcfu4[[#This Row],[R1]:[R3]]))/(Pcfu4[[#This Row],[No. Reps]]*0.025)*Pcfu4[[#This Row],[Best DF]]</f>
        <v>302000</v>
      </c>
      <c r="P18" s="1">
        <f>_xlfn.STDEV.S(Pcfu4[[#This Row],[R1]:[R3]])/0.025*Pcfu4[[#This Row],[Best DF]]</f>
        <v>70710.67811865476</v>
      </c>
      <c r="Q18" s="6">
        <f>Pcfu4[[#This Row],[CFU/mL]]*Pcfu4[[#This Row],[mL]]/Pcfu4[[#This Row],[grams]]</f>
        <v>5738000</v>
      </c>
      <c r="R18" s="1">
        <f>Pcfu4[[#This Row],[SD CFU/mL]]*Pcfu4[[#This Row],[mL]]/Pcfu4[[#This Row],[grams]]</f>
        <v>1343502.8842544404</v>
      </c>
      <c r="S18" s="7">
        <f>_xlfn.STDEV.S(Pcfu4[[#This Row],[R1]:[R3]])/AVERAGE(Pcfu4[[#This Row],[R1]:[R3]])</f>
        <v>0.23414131827369125</v>
      </c>
      <c r="T18" s="1"/>
    </row>
    <row r="19" spans="1:20" x14ac:dyDescent="0.25">
      <c r="A19" s="61" t="s">
        <v>186</v>
      </c>
      <c r="B19" s="62" t="s">
        <v>172</v>
      </c>
      <c r="C19" s="63"/>
      <c r="D19" s="62" t="s">
        <v>182</v>
      </c>
      <c r="E19" s="64">
        <v>2</v>
      </c>
      <c r="G19" s="62">
        <v>0.1</v>
      </c>
      <c r="H19" s="65">
        <f>19*Pcfu4[[#This Row],[grams]]</f>
        <v>1.9000000000000001</v>
      </c>
      <c r="I19" s="64" t="s">
        <v>98</v>
      </c>
      <c r="J19" s="66">
        <v>44839</v>
      </c>
      <c r="K19" s="67">
        <v>100</v>
      </c>
      <c r="L19" s="62">
        <v>95</v>
      </c>
      <c r="M19" s="62">
        <v>88</v>
      </c>
      <c r="N19" s="62"/>
      <c r="O19" s="6">
        <f>(SUM(Pcfu4[[#This Row],[R1]:[R3]]))/(Pcfu4[[#This Row],[No. Reps]]*0.025)*Pcfu4[[#This Row],[Best DF]]</f>
        <v>366000</v>
      </c>
      <c r="P19" s="1">
        <f>_xlfn.STDEV.S(Pcfu4[[#This Row],[R1]:[R3]])/0.025*Pcfu4[[#This Row],[Best DF]]</f>
        <v>19798.989873223327</v>
      </c>
      <c r="Q19" s="6">
        <f>Pcfu4[[#This Row],[CFU/mL]]*Pcfu4[[#This Row],[mL]]/Pcfu4[[#This Row],[grams]]</f>
        <v>6954000</v>
      </c>
      <c r="R19" s="1">
        <f>Pcfu4[[#This Row],[SD CFU/mL]]*Pcfu4[[#This Row],[mL]]/Pcfu4[[#This Row],[grams]]</f>
        <v>376180.80759124318</v>
      </c>
      <c r="S19" s="7">
        <f>_xlfn.STDEV.S(Pcfu4[[#This Row],[R1]:[R3]])/AVERAGE(Pcfu4[[#This Row],[R1]:[R3]])</f>
        <v>5.4095600746511832E-2</v>
      </c>
      <c r="T19" s="7">
        <f>(Pcfu4[[#This Row],[CFU/g]]-Q25)/Pcfu4[[#This Row],[CFU/g]]</f>
        <v>0.72677595628415304</v>
      </c>
    </row>
    <row r="20" spans="1:20" x14ac:dyDescent="0.25">
      <c r="A20" s="61" t="s">
        <v>187</v>
      </c>
      <c r="B20" s="62" t="s">
        <v>172</v>
      </c>
      <c r="C20" s="63"/>
      <c r="D20" s="62" t="s">
        <v>182</v>
      </c>
      <c r="E20" s="64">
        <v>2</v>
      </c>
      <c r="G20" s="62">
        <v>0.3</v>
      </c>
      <c r="H20" s="65">
        <v>5.7</v>
      </c>
      <c r="I20" s="64" t="s">
        <v>170</v>
      </c>
      <c r="J20" s="66">
        <v>44839</v>
      </c>
      <c r="K20" s="67">
        <v>100</v>
      </c>
      <c r="L20" s="62">
        <v>388</v>
      </c>
      <c r="M20" s="62">
        <v>377</v>
      </c>
      <c r="N20" s="62"/>
      <c r="O20" s="6">
        <f>(SUM(Pcfu4[[#This Row],[R1]:[R3]]))/(Pcfu4[[#This Row],[No. Reps]]*0.025)*Pcfu4[[#This Row],[Best DF]]</f>
        <v>1530000</v>
      </c>
      <c r="P20" s="1">
        <f>_xlfn.STDEV.S(Pcfu4[[#This Row],[R1]:[R3]])/0.025*Pcfu4[[#This Row],[Best DF]]</f>
        <v>31112.698372208088</v>
      </c>
      <c r="Q20" s="6">
        <f>Pcfu4[[#This Row],[CFU/mL]]*Pcfu4[[#This Row],[mL]]/Pcfu4[[#This Row],[grams]]</f>
        <v>29070000</v>
      </c>
      <c r="R20" s="1">
        <f>Pcfu4[[#This Row],[SD CFU/mL]]*Pcfu4[[#This Row],[mL]]/Pcfu4[[#This Row],[grams]]</f>
        <v>591141.26907195372</v>
      </c>
      <c r="S20" s="7">
        <f>_xlfn.STDEV.S(Pcfu4[[#This Row],[R1]:[R3]])/AVERAGE(Pcfu4[[#This Row],[R1]:[R3]])</f>
        <v>2.0335096975299404E-2</v>
      </c>
      <c r="T20" s="1"/>
    </row>
    <row r="21" spans="1:20" x14ac:dyDescent="0.25">
      <c r="A21" s="61" t="s">
        <v>187</v>
      </c>
      <c r="B21" s="62" t="s">
        <v>172</v>
      </c>
      <c r="C21" s="63"/>
      <c r="D21" s="62" t="s">
        <v>182</v>
      </c>
      <c r="E21" s="64">
        <v>2</v>
      </c>
      <c r="G21" s="62">
        <v>0.1</v>
      </c>
      <c r="H21" s="65">
        <f>19*Pcfu4[[#This Row],[grams]]</f>
        <v>1.9000000000000001</v>
      </c>
      <c r="I21" s="64" t="s">
        <v>98</v>
      </c>
      <c r="J21" s="66">
        <v>44839</v>
      </c>
      <c r="K21" s="67">
        <v>100</v>
      </c>
      <c r="L21" s="62">
        <v>419</v>
      </c>
      <c r="M21" s="62">
        <v>341</v>
      </c>
      <c r="N21" s="62"/>
      <c r="O21" s="6">
        <f>(SUM(Pcfu4[[#This Row],[R1]:[R3]]))/(Pcfu4[[#This Row],[No. Reps]]*0.025)*Pcfu4[[#This Row],[Best DF]]</f>
        <v>1520000</v>
      </c>
      <c r="P21" s="1">
        <f>_xlfn.STDEV.S(Pcfu4[[#This Row],[R1]:[R3]])/0.025*Pcfu4[[#This Row],[Best DF]]</f>
        <v>220617.3157302028</v>
      </c>
      <c r="Q21" s="6">
        <f>Pcfu4[[#This Row],[CFU/mL]]*Pcfu4[[#This Row],[mL]]/Pcfu4[[#This Row],[grams]]</f>
        <v>28880000</v>
      </c>
      <c r="R21" s="1">
        <f>Pcfu4[[#This Row],[SD CFU/mL]]*Pcfu4[[#This Row],[mL]]/Pcfu4[[#This Row],[grams]]</f>
        <v>4191728.9988738536</v>
      </c>
      <c r="S21" s="7">
        <f>_xlfn.STDEV.S(Pcfu4[[#This Row],[R1]:[R3]])/AVERAGE(Pcfu4[[#This Row],[R1]:[R3]])</f>
        <v>0.14514297087513342</v>
      </c>
      <c r="T21" s="7">
        <f>(Pcfu4[[#This Row],[CFU/g]]-Q27)/Pcfu4[[#This Row],[CFU/g]]</f>
        <v>-19.263157894736842</v>
      </c>
    </row>
    <row r="22" spans="1:20" x14ac:dyDescent="0.25">
      <c r="A22" s="61" t="s">
        <v>188</v>
      </c>
      <c r="B22" s="62" t="s">
        <v>172</v>
      </c>
      <c r="C22" s="63"/>
      <c r="D22" s="62" t="s">
        <v>189</v>
      </c>
      <c r="E22" s="64">
        <v>2</v>
      </c>
      <c r="G22" s="62">
        <v>0.3</v>
      </c>
      <c r="H22" s="65">
        <f>19*Pcfu4[[#This Row],[grams]]</f>
        <v>5.7</v>
      </c>
      <c r="I22" s="64" t="s">
        <v>170</v>
      </c>
      <c r="J22" s="66">
        <v>44837</v>
      </c>
      <c r="K22" s="67">
        <v>1000000</v>
      </c>
      <c r="L22" s="62">
        <v>88</v>
      </c>
      <c r="M22" s="62">
        <v>75</v>
      </c>
      <c r="N22" s="62"/>
      <c r="O22" s="6">
        <f>(SUM(Pcfu4[[#This Row],[R1]:[R3]]))/(Pcfu4[[#This Row],[No. Reps]]*0.025)*Pcfu4[[#This Row],[Best DF]]</f>
        <v>3260000000</v>
      </c>
      <c r="P22" s="1">
        <f>_xlfn.STDEV.S(Pcfu4[[#This Row],[R1]:[R3]])/0.025*Pcfu4[[#This Row],[Best DF]]</f>
        <v>367695526.21700466</v>
      </c>
      <c r="Q22" s="6">
        <f>Pcfu4[[#This Row],[CFU/mL]]*Pcfu4[[#This Row],[mL]]/Pcfu4[[#This Row],[grams]]</f>
        <v>61940000000</v>
      </c>
      <c r="R22" s="1">
        <f>Pcfu4[[#This Row],[SD CFU/mL]]*Pcfu4[[#This Row],[mL]]/Pcfu4[[#This Row],[grams]]</f>
        <v>6986214998.1230888</v>
      </c>
      <c r="S22" s="7">
        <f>_xlfn.STDEV.S(Pcfu4[[#This Row],[R1]:[R3]])/AVERAGE(Pcfu4[[#This Row],[R1]:[R3]])</f>
        <v>0.11279003871687261</v>
      </c>
      <c r="T22" t="s">
        <v>190</v>
      </c>
    </row>
    <row r="23" spans="1:20" x14ac:dyDescent="0.25">
      <c r="A23" s="61" t="s">
        <v>191</v>
      </c>
      <c r="B23" s="62" t="s">
        <v>192</v>
      </c>
      <c r="C23" s="63"/>
      <c r="D23" s="62" t="s">
        <v>193</v>
      </c>
      <c r="E23" s="64">
        <v>2</v>
      </c>
      <c r="G23" s="62">
        <v>0.1</v>
      </c>
      <c r="H23" s="65">
        <f>19*Pcfu4[[#This Row],[grams]]</f>
        <v>1.9000000000000001</v>
      </c>
      <c r="I23" s="64" t="s">
        <v>170</v>
      </c>
      <c r="J23" s="66">
        <v>44834</v>
      </c>
      <c r="K23" s="67">
        <v>1000</v>
      </c>
      <c r="L23" s="62">
        <v>3</v>
      </c>
      <c r="M23" s="62">
        <v>1</v>
      </c>
      <c r="N23" s="62"/>
      <c r="O23" s="6">
        <f>(SUM(Pcfu4[[#This Row],[R1]:[R3]]))/(Pcfu4[[#This Row],[No. Reps]]*0.025)*Pcfu4[[#This Row],[Best DF]]</f>
        <v>80000</v>
      </c>
      <c r="P23" s="1">
        <f>_xlfn.STDEV.S(Pcfu4[[#This Row],[R1]:[R3]])/0.025*Pcfu4[[#This Row],[Best DF]]</f>
        <v>56568.542494923808</v>
      </c>
      <c r="Q23" s="6">
        <f>Pcfu4[[#This Row],[CFU/mL]]*Pcfu4[[#This Row],[mL]]/Pcfu4[[#This Row],[grams]]</f>
        <v>1520000</v>
      </c>
      <c r="R23" s="1">
        <f>Pcfu4[[#This Row],[SD CFU/mL]]*Pcfu4[[#This Row],[mL]]/Pcfu4[[#This Row],[grams]]</f>
        <v>1074802.3074035523</v>
      </c>
      <c r="S23" s="7">
        <f>_xlfn.STDEV.S(Pcfu4[[#This Row],[R1]:[R3]])/AVERAGE(Pcfu4[[#This Row],[R1]:[R3]])</f>
        <v>0.70710678118654757</v>
      </c>
      <c r="T23" t="s">
        <v>190</v>
      </c>
    </row>
    <row r="24" spans="1:20" x14ac:dyDescent="0.25">
      <c r="A24" s="61" t="s">
        <v>194</v>
      </c>
      <c r="B24" s="62" t="s">
        <v>192</v>
      </c>
      <c r="C24" s="63"/>
      <c r="D24" s="62" t="s">
        <v>193</v>
      </c>
      <c r="E24" s="64">
        <v>2</v>
      </c>
      <c r="G24" s="62">
        <v>0.1</v>
      </c>
      <c r="H24" s="65">
        <f>19*Pcfu4[[#This Row],[grams]]</f>
        <v>1.9000000000000001</v>
      </c>
      <c r="I24" s="64" t="s">
        <v>170</v>
      </c>
      <c r="J24" s="66">
        <v>44834</v>
      </c>
      <c r="K24" s="67">
        <v>1000</v>
      </c>
      <c r="L24" s="62">
        <v>19</v>
      </c>
      <c r="M24" s="62">
        <v>28</v>
      </c>
      <c r="N24" s="62"/>
      <c r="O24" s="6">
        <f>(SUM(Pcfu4[[#This Row],[R1]:[R3]]))/(Pcfu4[[#This Row],[No. Reps]]*0.025)*Pcfu4[[#This Row],[Best DF]]</f>
        <v>940000</v>
      </c>
      <c r="P24" s="1">
        <f>_xlfn.STDEV.S(Pcfu4[[#This Row],[R1]:[R3]])/0.025*Pcfu4[[#This Row],[Best DF]]</f>
        <v>254558.44122715708</v>
      </c>
      <c r="Q24" s="6">
        <f>Pcfu4[[#This Row],[CFU/mL]]*Pcfu4[[#This Row],[mL]]/Pcfu4[[#This Row],[grams]]</f>
        <v>17860000</v>
      </c>
      <c r="R24" s="1">
        <f>Pcfu4[[#This Row],[SD CFU/mL]]*Pcfu4[[#This Row],[mL]]/Pcfu4[[#This Row],[grams]]</f>
        <v>4836610.3833159842</v>
      </c>
      <c r="S24" s="7">
        <f>_xlfn.STDEV.S(Pcfu4[[#This Row],[R1]:[R3]])/AVERAGE(Pcfu4[[#This Row],[R1]:[R3]])</f>
        <v>0.27080685236931606</v>
      </c>
      <c r="T24" t="s">
        <v>190</v>
      </c>
    </row>
    <row r="25" spans="1:20" x14ac:dyDescent="0.25">
      <c r="A25" s="61" t="s">
        <v>195</v>
      </c>
      <c r="B25" s="62" t="s">
        <v>192</v>
      </c>
      <c r="C25" s="63"/>
      <c r="D25" s="62" t="s">
        <v>193</v>
      </c>
      <c r="E25" s="64">
        <v>2</v>
      </c>
      <c r="G25" s="62">
        <v>0.1</v>
      </c>
      <c r="H25" s="65">
        <f>19*Pcfu4[[#This Row],[grams]]</f>
        <v>1.9000000000000001</v>
      </c>
      <c r="I25" s="64" t="s">
        <v>170</v>
      </c>
      <c r="J25" s="66">
        <v>44834</v>
      </c>
      <c r="K25" s="67">
        <v>1000</v>
      </c>
      <c r="L25" s="62">
        <v>4</v>
      </c>
      <c r="M25" s="62">
        <v>1</v>
      </c>
      <c r="N25" s="62"/>
      <c r="O25" s="6">
        <f>(SUM(Pcfu4[[#This Row],[R1]:[R3]]))/(Pcfu4[[#This Row],[No. Reps]]*0.025)*Pcfu4[[#This Row],[Best DF]]</f>
        <v>100000</v>
      </c>
      <c r="P25" s="1">
        <f>_xlfn.STDEV.S(Pcfu4[[#This Row],[R1]:[R3]])/0.025*Pcfu4[[#This Row],[Best DF]]</f>
        <v>84852.813742385697</v>
      </c>
      <c r="Q25" s="6">
        <f>Pcfu4[[#This Row],[CFU/mL]]*Pcfu4[[#This Row],[mL]]/Pcfu4[[#This Row],[grams]]</f>
        <v>1900000</v>
      </c>
      <c r="R25" s="1">
        <f>Pcfu4[[#This Row],[SD CFU/mL]]*Pcfu4[[#This Row],[mL]]/Pcfu4[[#This Row],[grams]]</f>
        <v>1612203.4611053283</v>
      </c>
      <c r="S25" s="7">
        <f>_xlfn.STDEV.S(Pcfu4[[#This Row],[R1]:[R3]])/AVERAGE(Pcfu4[[#This Row],[R1]:[R3]])</f>
        <v>0.84852813742385691</v>
      </c>
      <c r="T25" t="s">
        <v>190</v>
      </c>
    </row>
    <row r="26" spans="1:20" x14ac:dyDescent="0.25">
      <c r="A26" s="61" t="s">
        <v>196</v>
      </c>
      <c r="B26" s="62" t="s">
        <v>192</v>
      </c>
      <c r="C26" s="63"/>
      <c r="D26" s="62" t="s">
        <v>193</v>
      </c>
      <c r="E26" s="64">
        <v>2</v>
      </c>
      <c r="G26" s="62">
        <v>0.1</v>
      </c>
      <c r="H26" s="65">
        <f>19*Pcfu4[[#This Row],[grams]]</f>
        <v>1.9000000000000001</v>
      </c>
      <c r="I26" s="64" t="s">
        <v>170</v>
      </c>
      <c r="J26" s="66">
        <v>44834</v>
      </c>
      <c r="K26" s="67">
        <v>1000</v>
      </c>
      <c r="L26" s="62">
        <v>8</v>
      </c>
      <c r="M26" s="62">
        <v>7</v>
      </c>
      <c r="N26" s="62"/>
      <c r="O26" s="6">
        <f>(SUM(Pcfu4[[#This Row],[R1]:[R3]]))/(Pcfu4[[#This Row],[No. Reps]]*0.025)*Pcfu4[[#This Row],[Best DF]]</f>
        <v>300000</v>
      </c>
      <c r="P26" s="1">
        <f>_xlfn.STDEV.S(Pcfu4[[#This Row],[R1]:[R3]])/0.025*Pcfu4[[#This Row],[Best DF]]</f>
        <v>28284.271247461904</v>
      </c>
      <c r="Q26" s="6">
        <f>Pcfu4[[#This Row],[CFU/mL]]*Pcfu4[[#This Row],[mL]]/Pcfu4[[#This Row],[grams]]</f>
        <v>5700000</v>
      </c>
      <c r="R26" s="1">
        <f>Pcfu4[[#This Row],[SD CFU/mL]]*Pcfu4[[#This Row],[mL]]/Pcfu4[[#This Row],[grams]]</f>
        <v>537401.15370177617</v>
      </c>
      <c r="S26" s="7">
        <f>_xlfn.STDEV.S(Pcfu4[[#This Row],[R1]:[R3]])/AVERAGE(Pcfu4[[#This Row],[R1]:[R3]])</f>
        <v>9.428090415820635E-2</v>
      </c>
      <c r="T26" t="s">
        <v>190</v>
      </c>
    </row>
    <row r="27" spans="1:20" x14ac:dyDescent="0.25">
      <c r="A27" s="61" t="s">
        <v>197</v>
      </c>
      <c r="B27" s="62" t="s">
        <v>192</v>
      </c>
      <c r="C27" s="63"/>
      <c r="D27" s="62" t="s">
        <v>193</v>
      </c>
      <c r="E27" s="64">
        <v>2</v>
      </c>
      <c r="G27" s="62">
        <v>0.1</v>
      </c>
      <c r="H27" s="65">
        <f>19*Pcfu4[[#This Row],[grams]]</f>
        <v>1.9000000000000001</v>
      </c>
      <c r="I27" s="64" t="s">
        <v>170</v>
      </c>
      <c r="J27" s="66">
        <v>44834</v>
      </c>
      <c r="K27" s="67">
        <v>10000</v>
      </c>
      <c r="L27" s="62">
        <v>70</v>
      </c>
      <c r="M27" s="62">
        <v>84</v>
      </c>
      <c r="N27" s="62"/>
      <c r="O27" s="6">
        <f>(SUM(Pcfu4[[#This Row],[R1]:[R3]]))/(Pcfu4[[#This Row],[No. Reps]]*0.025)*Pcfu4[[#This Row],[Best DF]]</f>
        <v>30800000</v>
      </c>
      <c r="P27" s="1">
        <f>_xlfn.STDEV.S(Pcfu4[[#This Row],[R1]:[R3]])/0.025*Pcfu4[[#This Row],[Best DF]]</f>
        <v>3959797.9746446656</v>
      </c>
      <c r="Q27" s="6">
        <f>Pcfu4[[#This Row],[CFU/mL]]*Pcfu4[[#This Row],[mL]]/Pcfu4[[#This Row],[grams]]</f>
        <v>585200000</v>
      </c>
      <c r="R27" s="1">
        <f>Pcfu4[[#This Row],[SD CFU/mL]]*Pcfu4[[#This Row],[mL]]/Pcfu4[[#This Row],[grams]]</f>
        <v>75236161.518248647</v>
      </c>
      <c r="S27" s="7">
        <f>_xlfn.STDEV.S(Pcfu4[[#This Row],[R1]:[R3]])/AVERAGE(Pcfu4[[#This Row],[R1]:[R3]])</f>
        <v>0.12856486930664501</v>
      </c>
      <c r="T27" t="s">
        <v>190</v>
      </c>
    </row>
    <row r="28" spans="1:20" x14ac:dyDescent="0.25">
      <c r="A28" s="61" t="s">
        <v>198</v>
      </c>
      <c r="B28" s="62" t="s">
        <v>192</v>
      </c>
      <c r="C28" s="63"/>
      <c r="D28" s="62" t="s">
        <v>193</v>
      </c>
      <c r="E28" s="64">
        <v>2</v>
      </c>
      <c r="G28" s="62">
        <v>0.1</v>
      </c>
      <c r="H28" s="65">
        <f>19*Pcfu4[[#This Row],[grams]]</f>
        <v>1.9000000000000001</v>
      </c>
      <c r="I28" s="64" t="s">
        <v>170</v>
      </c>
      <c r="J28" s="66">
        <v>44834</v>
      </c>
      <c r="K28" s="67">
        <v>1000</v>
      </c>
      <c r="L28" s="62">
        <v>5</v>
      </c>
      <c r="M28" s="62">
        <v>3</v>
      </c>
      <c r="N28" s="62"/>
      <c r="O28" s="6">
        <f>(SUM(Pcfu4[[#This Row],[R1]:[R3]]))/(Pcfu4[[#This Row],[No. Reps]]*0.025)*Pcfu4[[#This Row],[Best DF]]</f>
        <v>160000</v>
      </c>
      <c r="P28" s="1">
        <f>_xlfn.STDEV.S(Pcfu4[[#This Row],[R1]:[R3]])/0.025*Pcfu4[[#This Row],[Best DF]]</f>
        <v>56568.542494923808</v>
      </c>
      <c r="Q28" s="6">
        <f>Pcfu4[[#This Row],[CFU/mL]]*Pcfu4[[#This Row],[mL]]/Pcfu4[[#This Row],[grams]]</f>
        <v>3040000</v>
      </c>
      <c r="R28" s="1">
        <f>Pcfu4[[#This Row],[SD CFU/mL]]*Pcfu4[[#This Row],[mL]]/Pcfu4[[#This Row],[grams]]</f>
        <v>1074802.3074035523</v>
      </c>
      <c r="S28" s="7">
        <f>_xlfn.STDEV.S(Pcfu4[[#This Row],[R1]:[R3]])/AVERAGE(Pcfu4[[#This Row],[R1]:[R3]])</f>
        <v>0.35355339059327379</v>
      </c>
      <c r="T28" t="s">
        <v>190</v>
      </c>
    </row>
    <row r="29" spans="1:20" x14ac:dyDescent="0.25">
      <c r="A29" s="61" t="s">
        <v>165</v>
      </c>
      <c r="B29" s="62" t="s">
        <v>168</v>
      </c>
      <c r="C29" s="63"/>
      <c r="D29" s="62" t="s">
        <v>37</v>
      </c>
      <c r="E29" s="64">
        <v>2</v>
      </c>
      <c r="G29" s="62">
        <v>0.3</v>
      </c>
      <c r="H29" s="65">
        <f>19*Pcfu4[[#This Row],[grams]]</f>
        <v>5.7</v>
      </c>
      <c r="I29" s="64" t="s">
        <v>170</v>
      </c>
      <c r="J29" s="66">
        <v>44833</v>
      </c>
      <c r="K29" s="67">
        <v>100000</v>
      </c>
      <c r="L29" s="62">
        <v>52</v>
      </c>
      <c r="M29" s="62">
        <v>44</v>
      </c>
      <c r="N29" s="62"/>
      <c r="O29" s="6">
        <f>(SUM(Pcfu4[[#This Row],[R1]:[R3]]))/(Pcfu4[[#This Row],[No. Reps]]*0.025)*Pcfu4[[#This Row],[Best DF]]</f>
        <v>192000000</v>
      </c>
      <c r="P29" s="1">
        <f>_xlfn.STDEV.S(Pcfu4[[#This Row],[R1]:[R3]])/0.025*Pcfu4[[#This Row],[Best DF]]</f>
        <v>22627416.997969523</v>
      </c>
      <c r="Q29" s="6">
        <f>Pcfu4[[#This Row],[CFU/mL]]*Pcfu4[[#This Row],[mL]]/Pcfu4[[#This Row],[grams]]</f>
        <v>3648000000</v>
      </c>
      <c r="R29" s="1">
        <f>Pcfu4[[#This Row],[SD CFU/mL]]*Pcfu4[[#This Row],[mL]]/Pcfu4[[#This Row],[grams]]</f>
        <v>429920922.96142095</v>
      </c>
      <c r="S29" s="7">
        <f>_xlfn.STDEV.S(Pcfu4[[#This Row],[R1]:[R3]])/AVERAGE(Pcfu4[[#This Row],[R1]:[R3]])</f>
        <v>0.11785113019775793</v>
      </c>
      <c r="T29" t="s">
        <v>27</v>
      </c>
    </row>
    <row r="30" spans="1:20" x14ac:dyDescent="0.25">
      <c r="A30" s="61" t="s">
        <v>165</v>
      </c>
      <c r="B30" s="62" t="s">
        <v>168</v>
      </c>
      <c r="C30" s="63"/>
      <c r="D30" s="62" t="s">
        <v>37</v>
      </c>
      <c r="E30" s="64">
        <v>2</v>
      </c>
      <c r="G30" s="62">
        <v>0.3</v>
      </c>
      <c r="H30" s="65">
        <f>19*Pcfu4[[#This Row],[grams]]</f>
        <v>5.7</v>
      </c>
      <c r="I30" s="64" t="s">
        <v>87</v>
      </c>
      <c r="J30" s="66">
        <v>44833</v>
      </c>
      <c r="K30" s="67">
        <v>100001</v>
      </c>
      <c r="L30" s="62">
        <v>37</v>
      </c>
      <c r="M30" s="62">
        <v>38</v>
      </c>
      <c r="N30" s="62"/>
      <c r="O30" s="6">
        <f>(SUM(Pcfu4[[#This Row],[R1]:[R3]]))/(Pcfu4[[#This Row],[No. Reps]]*0.025)*Pcfu4[[#This Row],[Best DF]]</f>
        <v>150001500</v>
      </c>
      <c r="P30" s="1">
        <f>_xlfn.STDEV.S(Pcfu4[[#This Row],[R1]:[R3]])/0.025*Pcfu4[[#This Row],[Best DF]]</f>
        <v>2828455.4090174376</v>
      </c>
      <c r="Q30" s="6">
        <f>Pcfu4[[#This Row],[CFU/mL]]*Pcfu4[[#This Row],[mL]]/Pcfu4[[#This Row],[grams]]</f>
        <v>2850028500</v>
      </c>
      <c r="R30" s="1">
        <f>Pcfu4[[#This Row],[SD CFU/mL]]*Pcfu4[[#This Row],[mL]]/Pcfu4[[#This Row],[grams]]</f>
        <v>53740652.771331318</v>
      </c>
      <c r="S30" s="7">
        <f>_xlfn.STDEV.S(Pcfu4[[#This Row],[R1]:[R3]])/AVERAGE(Pcfu4[[#This Row],[R1]:[R3]])</f>
        <v>1.885618083164127E-2</v>
      </c>
      <c r="T30" t="s">
        <v>27</v>
      </c>
    </row>
    <row r="31" spans="1:20" x14ac:dyDescent="0.25">
      <c r="A31" s="61" t="s">
        <v>199</v>
      </c>
      <c r="B31" s="62" t="s">
        <v>92</v>
      </c>
      <c r="C31" s="63"/>
      <c r="D31" s="62" t="s">
        <v>136</v>
      </c>
      <c r="E31" s="64">
        <v>2</v>
      </c>
      <c r="G31" s="62">
        <v>0.3</v>
      </c>
      <c r="H31" s="65">
        <f>19*Pcfu4[[#This Row],[grams]]</f>
        <v>5.7</v>
      </c>
      <c r="I31" s="64" t="s">
        <v>170</v>
      </c>
      <c r="J31" s="66">
        <v>44833</v>
      </c>
      <c r="K31" s="67">
        <v>100000000</v>
      </c>
      <c r="L31" s="62">
        <v>30</v>
      </c>
      <c r="M31" s="62">
        <v>38</v>
      </c>
      <c r="N31" s="62"/>
      <c r="O31" s="6">
        <f>(SUM(Pcfu4[[#This Row],[R1]:[R3]]))/(Pcfu4[[#This Row],[No. Reps]]*0.025)*Pcfu4[[#This Row],[Best DF]]</f>
        <v>136000000000</v>
      </c>
      <c r="P31" s="1">
        <f>_xlfn.STDEV.S(Pcfu4[[#This Row],[R1]:[R3]])/0.025*Pcfu4[[#This Row],[Best DF]]</f>
        <v>22627416997.969521</v>
      </c>
      <c r="Q31" s="6"/>
      <c r="R31" s="1"/>
      <c r="S31" s="7">
        <f>_xlfn.STDEV.S(Pcfu4[[#This Row],[R1]:[R3]])/AVERAGE(Pcfu4[[#This Row],[R1]:[R3]])</f>
        <v>0.16637806616154061</v>
      </c>
      <c r="T31" t="s">
        <v>27</v>
      </c>
    </row>
    <row r="32" spans="1:20" x14ac:dyDescent="0.25">
      <c r="A32" s="61" t="s">
        <v>199</v>
      </c>
      <c r="B32" s="62" t="s">
        <v>92</v>
      </c>
      <c r="C32" s="63"/>
      <c r="D32" s="62" t="s">
        <v>136</v>
      </c>
      <c r="E32" s="64">
        <v>2</v>
      </c>
      <c r="G32" s="62">
        <v>0.3</v>
      </c>
      <c r="H32" s="65">
        <f>19*Pcfu4[[#This Row],[grams]]</f>
        <v>5.7</v>
      </c>
      <c r="I32" s="64" t="s">
        <v>87</v>
      </c>
      <c r="J32" s="66">
        <v>44833</v>
      </c>
      <c r="K32" s="67">
        <v>100000000</v>
      </c>
      <c r="L32" s="62">
        <v>49</v>
      </c>
      <c r="M32" s="62">
        <v>35</v>
      </c>
      <c r="N32" s="62"/>
      <c r="O32" s="6">
        <f>(SUM(Pcfu4[[#This Row],[R1]:[R3]]))/(Pcfu4[[#This Row],[No. Reps]]*0.025)*Pcfu4[[#This Row],[Best DF]]</f>
        <v>168000000000</v>
      </c>
      <c r="P32" s="1">
        <f>_xlfn.STDEV.S(Pcfu4[[#This Row],[R1]:[R3]])/0.025*Pcfu4[[#This Row],[Best DF]]</f>
        <v>39597979746.446655</v>
      </c>
      <c r="Q32" s="6"/>
      <c r="R32" s="1"/>
      <c r="S32" s="7">
        <f>_xlfn.STDEV.S(Pcfu4[[#This Row],[R1]:[R3]])/AVERAGE(Pcfu4[[#This Row],[R1]:[R3]])</f>
        <v>0.23570226039551584</v>
      </c>
      <c r="T32" t="s">
        <v>27</v>
      </c>
    </row>
    <row r="33" spans="1:20" x14ac:dyDescent="0.25">
      <c r="A33" s="68" t="s">
        <v>200</v>
      </c>
      <c r="B33" s="62" t="s">
        <v>92</v>
      </c>
      <c r="C33" s="69"/>
      <c r="D33" s="62" t="s">
        <v>136</v>
      </c>
      <c r="E33" s="70">
        <v>2</v>
      </c>
      <c r="G33" s="71">
        <v>0.3</v>
      </c>
      <c r="H33" s="72">
        <f>19*Pcfu4[[#This Row],[grams]]</f>
        <v>5.7</v>
      </c>
      <c r="I33" s="70" t="s">
        <v>170</v>
      </c>
      <c r="J33" s="73">
        <v>44833</v>
      </c>
      <c r="K33" s="74">
        <v>100000000</v>
      </c>
      <c r="L33" s="71">
        <v>34</v>
      </c>
      <c r="M33" s="71">
        <v>37</v>
      </c>
      <c r="N33" s="71"/>
      <c r="O33" s="6">
        <f>(SUM(Pcfu4[[#This Row],[R1]:[R3]]))/(Pcfu4[[#This Row],[No. Reps]]*0.025)*Pcfu4[[#This Row],[Best DF]]</f>
        <v>142000000000</v>
      </c>
      <c r="P33" s="1">
        <f>_xlfn.STDEV.S(Pcfu4[[#This Row],[R1]:[R3]])/0.025*Pcfu4[[#This Row],[Best DF]]</f>
        <v>8485281374.2385693</v>
      </c>
      <c r="Q33" s="6"/>
      <c r="R33" s="1"/>
      <c r="S33" s="7">
        <f>_xlfn.STDEV.S(Pcfu4[[#This Row],[R1]:[R3]])/AVERAGE(Pcfu4[[#This Row],[R1]:[R3]])</f>
        <v>5.9755502635482884E-2</v>
      </c>
      <c r="T33" t="s">
        <v>27</v>
      </c>
    </row>
    <row r="34" spans="1:20" x14ac:dyDescent="0.25">
      <c r="A34" t="s">
        <v>200</v>
      </c>
      <c r="B34" t="s">
        <v>92</v>
      </c>
      <c r="C34" s="4"/>
      <c r="D34" t="s">
        <v>136</v>
      </c>
      <c r="E34" s="3">
        <v>2</v>
      </c>
      <c r="G34">
        <v>0.3</v>
      </c>
      <c r="H34" s="5">
        <f>19*Pcfu4[[#This Row],[grams]]</f>
        <v>5.7</v>
      </c>
      <c r="I34" s="3" t="s">
        <v>87</v>
      </c>
      <c r="J34" s="59">
        <v>44833</v>
      </c>
      <c r="K34" s="1">
        <v>100000000</v>
      </c>
      <c r="L34">
        <v>35</v>
      </c>
      <c r="M34">
        <v>39</v>
      </c>
      <c r="O34" s="6">
        <f>(SUM(Pcfu4[[#This Row],[R1]:[R3]]))/(Pcfu4[[#This Row],[No. Reps]]*0.025)*Pcfu4[[#This Row],[Best DF]]</f>
        <v>148000000000</v>
      </c>
      <c r="P34" s="1">
        <f>_xlfn.STDEV.S(Pcfu4[[#This Row],[R1]:[R3]])/0.025*Pcfu4[[#This Row],[Best DF]]</f>
        <v>11313708498.98476</v>
      </c>
      <c r="Q34" s="6"/>
      <c r="R34" s="1"/>
      <c r="S34" s="7">
        <f>_xlfn.STDEV.S(Pcfu4[[#This Row],[R1]:[R3]])/AVERAGE(Pcfu4[[#This Row],[R1]:[R3]])</f>
        <v>7.6443976344491626E-2</v>
      </c>
      <c r="T34" t="s">
        <v>27</v>
      </c>
    </row>
    <row r="35" spans="1:20" x14ac:dyDescent="0.25">
      <c r="A35" t="s">
        <v>201</v>
      </c>
      <c r="B35" t="s">
        <v>202</v>
      </c>
      <c r="C35" s="4"/>
      <c r="D35" t="s">
        <v>203</v>
      </c>
      <c r="E35" s="3">
        <v>3</v>
      </c>
      <c r="H35" s="5"/>
      <c r="I35" s="3" t="s">
        <v>28</v>
      </c>
      <c r="J35" s="59">
        <v>44833</v>
      </c>
      <c r="K35" s="1">
        <v>1000000</v>
      </c>
      <c r="L35">
        <v>131</v>
      </c>
      <c r="M35">
        <v>130</v>
      </c>
      <c r="N35">
        <v>103</v>
      </c>
      <c r="O35" s="6">
        <f>(SUM(Pcfu4[[#This Row],[R1]:[R3]]))/(Pcfu4[[#This Row],[No. Reps]]*0.025)*Pcfu4[[#This Row],[Best DF]]</f>
        <v>4853333333.333333</v>
      </c>
      <c r="P35" s="1">
        <f>_xlfn.STDEV.S(Pcfu4[[#This Row],[R1]:[R3]])/0.025*Pcfu4[[#This Row],[Best DF]]</f>
        <v>635400136.39700413</v>
      </c>
      <c r="Q35" s="6" t="e">
        <f>Pcfu4[[#This Row],[CFU/mL]]*Pcfu4[[#This Row],[mL]]/Pcfu4[[#This Row],[grams]]</f>
        <v>#DIV/0!</v>
      </c>
      <c r="R35" s="1" t="e">
        <f>Pcfu4[[#This Row],[SD CFU/mL]]*Pcfu4[[#This Row],[mL]]/Pcfu4[[#This Row],[grams]]</f>
        <v>#DIV/0!</v>
      </c>
      <c r="S35" s="7">
        <f>_xlfn.STDEV.S(Pcfu4[[#This Row],[R1]:[R3]])/AVERAGE(Pcfu4[[#This Row],[R1]:[R3]])</f>
        <v>0.13092035777410799</v>
      </c>
      <c r="T35" t="s">
        <v>204</v>
      </c>
    </row>
    <row r="36" spans="1:20" x14ac:dyDescent="0.25">
      <c r="A36" t="s">
        <v>205</v>
      </c>
      <c r="B36" t="s">
        <v>202</v>
      </c>
      <c r="C36" s="4"/>
      <c r="D36" t="s">
        <v>203</v>
      </c>
      <c r="E36" s="3">
        <v>3</v>
      </c>
      <c r="H36" s="5"/>
      <c r="I36" s="3" t="s">
        <v>28</v>
      </c>
      <c r="J36" s="59">
        <v>44833</v>
      </c>
      <c r="K36" s="1">
        <v>1000000</v>
      </c>
      <c r="L36">
        <v>134</v>
      </c>
      <c r="M36">
        <v>90</v>
      </c>
      <c r="N36">
        <v>110</v>
      </c>
      <c r="O36" s="6">
        <f>(SUM(Pcfu4[[#This Row],[R1]:[R3]]))/(Pcfu4[[#This Row],[No. Reps]]*0.025)*Pcfu4[[#This Row],[Best DF]]</f>
        <v>4453333333.333333</v>
      </c>
      <c r="P36" s="1">
        <f>_xlfn.STDEV.S(Pcfu4[[#This Row],[R1]:[R3]])/0.025*Pcfu4[[#This Row],[Best DF]]</f>
        <v>881211287.56577516</v>
      </c>
      <c r="Q36" s="6" t="e">
        <f>Pcfu4[[#This Row],[CFU/mL]]*Pcfu4[[#This Row],[mL]]/Pcfu4[[#This Row],[grams]]</f>
        <v>#DIV/0!</v>
      </c>
      <c r="R36" s="1" t="e">
        <f>Pcfu4[[#This Row],[SD CFU/mL]]*Pcfu4[[#This Row],[mL]]/Pcfu4[[#This Row],[grams]]</f>
        <v>#DIV/0!</v>
      </c>
      <c r="S36" s="7">
        <f>_xlfn.STDEV.S(Pcfu4[[#This Row],[R1]:[R3]])/AVERAGE(Pcfu4[[#This Row],[R1]:[R3]])</f>
        <v>0.19787678613003934</v>
      </c>
      <c r="T36" t="s">
        <v>204</v>
      </c>
    </row>
    <row r="37" spans="1:20" x14ac:dyDescent="0.25">
      <c r="A37" t="s">
        <v>206</v>
      </c>
      <c r="B37" t="s">
        <v>92</v>
      </c>
      <c r="C37" s="4"/>
      <c r="D37" t="s">
        <v>136</v>
      </c>
      <c r="E37" s="3">
        <v>2</v>
      </c>
      <c r="G37">
        <v>0.3</v>
      </c>
      <c r="H37" s="5">
        <f>19*Pcfu4[[#This Row],[grams]]</f>
        <v>5.7</v>
      </c>
      <c r="I37" s="3" t="s">
        <v>170</v>
      </c>
      <c r="J37" s="59">
        <v>44833</v>
      </c>
      <c r="K37" s="1">
        <v>100000000</v>
      </c>
      <c r="L37">
        <v>51</v>
      </c>
      <c r="M37">
        <v>552</v>
      </c>
      <c r="O37" s="6">
        <f>(SUM(Pcfu4[[#This Row],[R1]:[R3]]))/(Pcfu4[[#This Row],[No. Reps]]*0.025)*Pcfu4[[#This Row],[Best DF]]</f>
        <v>1206000000000</v>
      </c>
      <c r="P37" s="1">
        <f>_xlfn.STDEV.S(Pcfu4[[#This Row],[R1]:[R3]])/0.025*Pcfu4[[#This Row],[Best DF]]</f>
        <v>1417041989497.8413</v>
      </c>
      <c r="Q37" s="6"/>
      <c r="R37" s="1"/>
      <c r="S37" s="7">
        <f>_xlfn.STDEV.S(Pcfu4[[#This Row],[R1]:[R3]])/AVERAGE(Pcfu4[[#This Row],[R1]:[R3]])</f>
        <v>1.1749933577925715</v>
      </c>
      <c r="T37" t="s">
        <v>27</v>
      </c>
    </row>
    <row r="38" spans="1:20" x14ac:dyDescent="0.25">
      <c r="A38" t="s">
        <v>206</v>
      </c>
      <c r="B38" t="s">
        <v>92</v>
      </c>
      <c r="C38" s="4"/>
      <c r="D38" t="s">
        <v>136</v>
      </c>
      <c r="E38" s="3">
        <v>2</v>
      </c>
      <c r="G38">
        <v>0.3</v>
      </c>
      <c r="H38" s="5">
        <f>19*Pcfu4[[#This Row],[grams]]</f>
        <v>5.7</v>
      </c>
      <c r="I38" s="3" t="s">
        <v>87</v>
      </c>
      <c r="J38" s="59">
        <v>44833</v>
      </c>
      <c r="K38" s="1">
        <v>100000000</v>
      </c>
      <c r="L38">
        <v>34</v>
      </c>
      <c r="M38">
        <v>66</v>
      </c>
      <c r="O38" s="6">
        <f>(SUM(Pcfu4[[#This Row],[R1]:[R3]]))/(Pcfu4[[#This Row],[No. Reps]]*0.025)*Pcfu4[[#This Row],[Best DF]]</f>
        <v>200000000000</v>
      </c>
      <c r="P38" s="1">
        <f>_xlfn.STDEV.S(Pcfu4[[#This Row],[R1]:[R3]])/0.025*Pcfu4[[#This Row],[Best DF]]</f>
        <v>90509667991.878082</v>
      </c>
      <c r="Q38" s="6"/>
      <c r="R38" s="1"/>
      <c r="S38" s="7">
        <f>_xlfn.STDEV.S(Pcfu4[[#This Row],[R1]:[R3]])/AVERAGE(Pcfu4[[#This Row],[R1]:[R3]])</f>
        <v>0.45254833995939042</v>
      </c>
      <c r="T38" t="s">
        <v>27</v>
      </c>
    </row>
    <row r="39" spans="1:20" x14ac:dyDescent="0.25">
      <c r="A39" t="s">
        <v>207</v>
      </c>
      <c r="B39" t="s">
        <v>208</v>
      </c>
      <c r="C39" s="4"/>
      <c r="D39" t="s">
        <v>173</v>
      </c>
      <c r="E39" s="3">
        <v>2</v>
      </c>
      <c r="G39">
        <v>0.3</v>
      </c>
      <c r="H39" s="5">
        <f>19*Pcfu4[[#This Row],[grams]]</f>
        <v>5.7</v>
      </c>
      <c r="I39" s="3" t="s">
        <v>170</v>
      </c>
      <c r="J39" s="59">
        <v>44831</v>
      </c>
      <c r="K39" s="1">
        <v>10000000</v>
      </c>
      <c r="L39">
        <v>77</v>
      </c>
      <c r="M39">
        <v>86</v>
      </c>
      <c r="O39" s="6">
        <f>(SUM(Pcfu4[[#This Row],[R1]:[R3]]))/(Pcfu4[[#This Row],[No. Reps]]*0.025)*Pcfu4[[#This Row],[Best DF]]</f>
        <v>32600000000</v>
      </c>
      <c r="P39" s="1">
        <f>_xlfn.STDEV.S(Pcfu4[[#This Row],[R1]:[R3]])/0.025*Pcfu4[[#This Row],[Best DF]]</f>
        <v>2545584412.2715707</v>
      </c>
      <c r="Q39" s="6">
        <f>Pcfu4[[#This Row],[CFU/mL]]*Pcfu4[[#This Row],[mL]]/Pcfu4[[#This Row],[grams]]</f>
        <v>619400000000</v>
      </c>
      <c r="R39" s="1">
        <f>Pcfu4[[#This Row],[SD CFU/mL]]*Pcfu4[[#This Row],[mL]]/Pcfu4[[#This Row],[grams]]</f>
        <v>48366103833.159851</v>
      </c>
      <c r="S39" s="7">
        <f>_xlfn.STDEV.S(Pcfu4[[#This Row],[R1]:[R3]])/AVERAGE(Pcfu4[[#This Row],[R1]:[R3]])</f>
        <v>7.8085411419373349E-2</v>
      </c>
    </row>
    <row r="40" spans="1:20" x14ac:dyDescent="0.25">
      <c r="A40" t="s">
        <v>207</v>
      </c>
      <c r="B40" t="s">
        <v>208</v>
      </c>
      <c r="C40" s="4"/>
      <c r="D40" t="s">
        <v>173</v>
      </c>
      <c r="E40" s="3">
        <v>2</v>
      </c>
      <c r="G40">
        <v>0.3</v>
      </c>
      <c r="H40" s="5">
        <f>19*Pcfu4[[#This Row],[grams]]</f>
        <v>5.7</v>
      </c>
      <c r="I40" s="3" t="s">
        <v>87</v>
      </c>
      <c r="J40" s="59">
        <v>44831</v>
      </c>
      <c r="K40" s="1">
        <v>10000000</v>
      </c>
      <c r="L40">
        <v>78</v>
      </c>
      <c r="M40">
        <v>75</v>
      </c>
      <c r="O40" s="6">
        <f>(SUM(Pcfu4[[#This Row],[R1]:[R3]]))/(Pcfu4[[#This Row],[No. Reps]]*0.025)*Pcfu4[[#This Row],[Best DF]]</f>
        <v>30600000000</v>
      </c>
      <c r="P40" s="1">
        <f>_xlfn.STDEV.S(Pcfu4[[#This Row],[R1]:[R3]])/0.025*Pcfu4[[#This Row],[Best DF]]</f>
        <v>848528137.42385697</v>
      </c>
      <c r="Q40" s="6">
        <f>Pcfu4[[#This Row],[CFU/mL]]*Pcfu4[[#This Row],[mL]]/Pcfu4[[#This Row],[grams]]</f>
        <v>581400000000</v>
      </c>
      <c r="R40" s="1">
        <f>Pcfu4[[#This Row],[SD CFU/mL]]*Pcfu4[[#This Row],[mL]]/Pcfu4[[#This Row],[grams]]</f>
        <v>16122034611.053284</v>
      </c>
      <c r="S40" s="7">
        <f>_xlfn.STDEV.S(Pcfu4[[#This Row],[R1]:[R3]])/AVERAGE(Pcfu4[[#This Row],[R1]:[R3]])</f>
        <v>2.7729677693590096E-2</v>
      </c>
    </row>
    <row r="41" spans="1:20" x14ac:dyDescent="0.25">
      <c r="A41" t="s">
        <v>45</v>
      </c>
      <c r="B41" t="s">
        <v>209</v>
      </c>
      <c r="C41" s="4"/>
      <c r="D41" t="s">
        <v>26</v>
      </c>
      <c r="E41" s="3">
        <v>2</v>
      </c>
      <c r="G41">
        <v>0.26989999999999997</v>
      </c>
      <c r="H41" s="5">
        <f>19*Pcfu4[[#This Row],[grams]]</f>
        <v>5.1280999999999999</v>
      </c>
      <c r="I41" s="3" t="s">
        <v>28</v>
      </c>
      <c r="J41" s="59">
        <v>44827</v>
      </c>
      <c r="K41" s="1">
        <v>100000</v>
      </c>
      <c r="L41">
        <v>74</v>
      </c>
      <c r="M41">
        <v>71</v>
      </c>
      <c r="O41" s="6">
        <f>(SUM(Pcfu4[[#This Row],[R1]:[R3]]))/(Pcfu4[[#This Row],[No. Reps]]*0.025)*Pcfu4[[#This Row],[Best DF]]</f>
        <v>290000000</v>
      </c>
      <c r="P41" s="1">
        <f>_xlfn.STDEV.S(Pcfu4[[#This Row],[R1]:[R3]])/0.025*Pcfu4[[#This Row],[Best DF]]</f>
        <v>8485281.3742385693</v>
      </c>
      <c r="Q41" s="6">
        <f>Pcfu4[[#This Row],[CFU/mL]]*Pcfu4[[#This Row],[mL]]/Pcfu4[[#This Row],[grams]]</f>
        <v>5510000000.000001</v>
      </c>
      <c r="R41" s="1">
        <f>Pcfu4[[#This Row],[SD CFU/mL]]*Pcfu4[[#This Row],[mL]]/Pcfu4[[#This Row],[grams]]</f>
        <v>161220346.11053282</v>
      </c>
      <c r="S41" s="7">
        <f>_xlfn.STDEV.S(Pcfu4[[#This Row],[R1]:[R3]])/AVERAGE(Pcfu4[[#This Row],[R1]:[R3]])</f>
        <v>2.9259590945650241E-2</v>
      </c>
    </row>
    <row r="42" spans="1:20" x14ac:dyDescent="0.25">
      <c r="A42" t="s">
        <v>45</v>
      </c>
      <c r="B42" t="s">
        <v>210</v>
      </c>
      <c r="C42" s="4"/>
      <c r="D42" t="s">
        <v>26</v>
      </c>
      <c r="E42" s="3">
        <v>2</v>
      </c>
      <c r="G42" s="60">
        <v>0.32200000000000001</v>
      </c>
      <c r="H42" s="5">
        <f>19*Pcfu4[[#This Row],[grams]]</f>
        <v>6.1180000000000003</v>
      </c>
      <c r="I42" s="3" t="s">
        <v>28</v>
      </c>
      <c r="J42" s="59">
        <v>44827</v>
      </c>
      <c r="K42" s="1">
        <v>100000</v>
      </c>
      <c r="L42">
        <v>72</v>
      </c>
      <c r="M42">
        <v>49</v>
      </c>
      <c r="O42" s="6">
        <f>(SUM(Pcfu4[[#This Row],[R1]:[R3]]))/(Pcfu4[[#This Row],[No. Reps]]*0.025)*Pcfu4[[#This Row],[Best DF]]</f>
        <v>242000000</v>
      </c>
      <c r="P42" s="1">
        <f>_xlfn.STDEV.S(Pcfu4[[#This Row],[R1]:[R3]])/0.025*Pcfu4[[#This Row],[Best DF]]</f>
        <v>65053823.869162366</v>
      </c>
      <c r="Q42" s="6">
        <f>Pcfu4[[#This Row],[CFU/mL]]*Pcfu4[[#This Row],[mL]]/Pcfu4[[#This Row],[grams]]</f>
        <v>4598000000</v>
      </c>
      <c r="R42" s="1">
        <f>Pcfu4[[#This Row],[SD CFU/mL]]*Pcfu4[[#This Row],[mL]]/Pcfu4[[#This Row],[grams]]</f>
        <v>1236022653.5140851</v>
      </c>
      <c r="S42" s="7">
        <f>_xlfn.STDEV.S(Pcfu4[[#This Row],[R1]:[R3]])/AVERAGE(Pcfu4[[#This Row],[R1]:[R3]])</f>
        <v>0.26881745400480317</v>
      </c>
    </row>
    <row r="43" spans="1:20" x14ac:dyDescent="0.25">
      <c r="A43" t="s">
        <v>51</v>
      </c>
      <c r="B43" t="s">
        <v>209</v>
      </c>
      <c r="C43" s="4"/>
      <c r="D43" t="s">
        <v>26</v>
      </c>
      <c r="E43" s="3">
        <v>2</v>
      </c>
      <c r="G43">
        <v>0.30359999999999998</v>
      </c>
      <c r="H43" s="5">
        <f>19*Pcfu4[[#This Row],[grams]]</f>
        <v>5.7683999999999997</v>
      </c>
      <c r="I43" s="3" t="s">
        <v>28</v>
      </c>
      <c r="J43" s="59">
        <v>44827</v>
      </c>
      <c r="K43" s="1">
        <v>10000</v>
      </c>
      <c r="L43">
        <v>270</v>
      </c>
      <c r="M43">
        <v>303</v>
      </c>
      <c r="O43" s="6">
        <f>(SUM(Pcfu4[[#This Row],[R1]:[R3]]))/(Pcfu4[[#This Row],[No. Reps]]*0.025)*Pcfu4[[#This Row],[Best DF]]</f>
        <v>114600000</v>
      </c>
      <c r="P43" s="1">
        <f>_xlfn.STDEV.S(Pcfu4[[#This Row],[R1]:[R3]])/0.025*Pcfu4[[#This Row],[Best DF]]</f>
        <v>9333809.5116624273</v>
      </c>
      <c r="Q43" s="6">
        <f>Pcfu4[[#This Row],[CFU/mL]]*Pcfu4[[#This Row],[mL]]/Pcfu4[[#This Row],[grams]]</f>
        <v>2177400000</v>
      </c>
      <c r="R43" s="1">
        <f>Pcfu4[[#This Row],[SD CFU/mL]]*Pcfu4[[#This Row],[mL]]/Pcfu4[[#This Row],[grams]]</f>
        <v>177342380.72158614</v>
      </c>
      <c r="S43" s="7">
        <f>_xlfn.STDEV.S(Pcfu4[[#This Row],[R1]:[R3]])/AVERAGE(Pcfu4[[#This Row],[R1]:[R3]])</f>
        <v>8.1446854377508093E-2</v>
      </c>
    </row>
    <row r="44" spans="1:20" x14ac:dyDescent="0.25">
      <c r="A44" t="s">
        <v>51</v>
      </c>
      <c r="B44" t="s">
        <v>210</v>
      </c>
      <c r="C44" s="4"/>
      <c r="D44" t="s">
        <v>26</v>
      </c>
      <c r="E44" s="3">
        <v>2</v>
      </c>
      <c r="G44">
        <v>0.29320000000000002</v>
      </c>
      <c r="H44" s="5">
        <f>19*Pcfu4[[#This Row],[grams]]</f>
        <v>5.5708000000000002</v>
      </c>
      <c r="I44" s="3" t="s">
        <v>28</v>
      </c>
      <c r="J44" s="59">
        <v>44827</v>
      </c>
      <c r="K44" s="1">
        <v>10000</v>
      </c>
      <c r="L44">
        <v>213</v>
      </c>
      <c r="M44">
        <v>167</v>
      </c>
      <c r="O44" s="6">
        <f>(SUM(Pcfu4[[#This Row],[R1]:[R3]]))/(Pcfu4[[#This Row],[No. Reps]]*0.025)*Pcfu4[[#This Row],[Best DF]]</f>
        <v>76000000</v>
      </c>
      <c r="P44" s="1">
        <f>_xlfn.STDEV.S(Pcfu4[[#This Row],[R1]:[R3]])/0.025*Pcfu4[[#This Row],[Best DF]]</f>
        <v>13010764.773832472</v>
      </c>
      <c r="Q44" s="6">
        <f>Pcfu4[[#This Row],[CFU/mL]]*Pcfu4[[#This Row],[mL]]/Pcfu4[[#This Row],[grams]]</f>
        <v>1444000000</v>
      </c>
      <c r="R44" s="1">
        <f>Pcfu4[[#This Row],[SD CFU/mL]]*Pcfu4[[#This Row],[mL]]/Pcfu4[[#This Row],[grams]]</f>
        <v>247204530.70281693</v>
      </c>
      <c r="S44" s="7">
        <f>_xlfn.STDEV.S(Pcfu4[[#This Row],[R1]:[R3]])/AVERAGE(Pcfu4[[#This Row],[R1]:[R3]])</f>
        <v>0.17119427333990098</v>
      </c>
    </row>
    <row r="45" spans="1:20" x14ac:dyDescent="0.25">
      <c r="A45" t="s">
        <v>56</v>
      </c>
      <c r="B45" t="s">
        <v>209</v>
      </c>
      <c r="C45" s="4"/>
      <c r="D45" t="s">
        <v>26</v>
      </c>
      <c r="E45" s="3">
        <v>2</v>
      </c>
      <c r="G45">
        <v>0.2651</v>
      </c>
      <c r="H45" s="5">
        <f>19*Pcfu4[[#This Row],[grams]]</f>
        <v>5.0369000000000002</v>
      </c>
      <c r="I45" s="3" t="s">
        <v>28</v>
      </c>
      <c r="J45" s="59">
        <v>44827</v>
      </c>
      <c r="K45" s="1">
        <v>10000</v>
      </c>
      <c r="L45">
        <v>58</v>
      </c>
      <c r="M45">
        <v>60</v>
      </c>
      <c r="O45" s="6">
        <f>(SUM(Pcfu4[[#This Row],[R1]:[R3]]))/(Pcfu4[[#This Row],[No. Reps]]*0.025)*Pcfu4[[#This Row],[Best DF]]</f>
        <v>23600000</v>
      </c>
      <c r="P45" s="1">
        <f>_xlfn.STDEV.S(Pcfu4[[#This Row],[R1]:[R3]])/0.025*Pcfu4[[#This Row],[Best DF]]</f>
        <v>565685.42494923808</v>
      </c>
      <c r="Q45" s="6">
        <f>Pcfu4[[#This Row],[CFU/mL]]*Pcfu4[[#This Row],[mL]]/Pcfu4[[#This Row],[grams]]</f>
        <v>448400000</v>
      </c>
      <c r="R45" s="1">
        <f>Pcfu4[[#This Row],[SD CFU/mL]]*Pcfu4[[#This Row],[mL]]/Pcfu4[[#This Row],[grams]]</f>
        <v>10748023.074035523</v>
      </c>
      <c r="S45" s="7">
        <f>_xlfn.STDEV.S(Pcfu4[[#This Row],[R1]:[R3]])/AVERAGE(Pcfu4[[#This Row],[R1]:[R3]])</f>
        <v>2.3969721396154154E-2</v>
      </c>
    </row>
    <row r="46" spans="1:20" x14ac:dyDescent="0.25">
      <c r="A46" t="s">
        <v>56</v>
      </c>
      <c r="B46" t="s">
        <v>210</v>
      </c>
      <c r="C46" s="4"/>
      <c r="D46" t="s">
        <v>26</v>
      </c>
      <c r="E46" s="3">
        <v>2</v>
      </c>
      <c r="G46">
        <v>0.25219999999999998</v>
      </c>
      <c r="H46" s="5">
        <f>19*Pcfu4[[#This Row],[grams]]</f>
        <v>4.7917999999999994</v>
      </c>
      <c r="I46" s="3" t="s">
        <v>28</v>
      </c>
      <c r="J46" s="59">
        <v>44827</v>
      </c>
      <c r="K46" s="1">
        <v>10000</v>
      </c>
      <c r="L46">
        <v>61</v>
      </c>
      <c r="M46">
        <v>72</v>
      </c>
      <c r="O46" s="6">
        <f>(SUM(Pcfu4[[#This Row],[R1]:[R3]]))/(Pcfu4[[#This Row],[No. Reps]]*0.025)*Pcfu4[[#This Row],[Best DF]]</f>
        <v>26600000</v>
      </c>
      <c r="P46" s="1">
        <f>_xlfn.STDEV.S(Pcfu4[[#This Row],[R1]:[R3]])/0.025*Pcfu4[[#This Row],[Best DF]]</f>
        <v>3111269.8372208085</v>
      </c>
      <c r="Q46" s="6">
        <f>Pcfu4[[#This Row],[CFU/mL]]*Pcfu4[[#This Row],[mL]]/Pcfu4[[#This Row],[grams]]</f>
        <v>505400000</v>
      </c>
      <c r="R46" s="1">
        <f>Pcfu4[[#This Row],[SD CFU/mL]]*Pcfu4[[#This Row],[mL]]/Pcfu4[[#This Row],[grams]]</f>
        <v>59114126.907195359</v>
      </c>
      <c r="S46" s="7">
        <f>_xlfn.STDEV.S(Pcfu4[[#This Row],[R1]:[R3]])/AVERAGE(Pcfu4[[#This Row],[R1]:[R3]])</f>
        <v>0.1169650314744665</v>
      </c>
    </row>
    <row r="47" spans="1:20" x14ac:dyDescent="0.25">
      <c r="A47" s="75" t="s">
        <v>211</v>
      </c>
      <c r="B47" s="75" t="s">
        <v>208</v>
      </c>
      <c r="C47" s="76"/>
      <c r="D47" s="75" t="s">
        <v>212</v>
      </c>
      <c r="E47" s="77">
        <v>3</v>
      </c>
      <c r="G47" s="75">
        <v>0.3</v>
      </c>
      <c r="H47" s="78">
        <v>5.7</v>
      </c>
      <c r="I47" s="79" t="s">
        <v>98</v>
      </c>
      <c r="J47" s="80">
        <v>44827</v>
      </c>
      <c r="K47" s="81">
        <v>10000000</v>
      </c>
      <c r="L47" s="75">
        <v>39</v>
      </c>
      <c r="M47" s="75">
        <v>33</v>
      </c>
      <c r="N47" s="75">
        <v>29</v>
      </c>
      <c r="O47" s="6">
        <f>(SUM(Pcfu4[[#This Row],[R1]:[R3]]))/(Pcfu4[[#This Row],[No. Reps]]*0.025)*Pcfu4[[#This Row],[Best DF]]</f>
        <v>13466666666.666666</v>
      </c>
      <c r="P47" s="1">
        <f>_xlfn.STDEV.S(Pcfu4[[#This Row],[R1]:[R3]])/0.025*Pcfu4[[#This Row],[Best DF]]</f>
        <v>2013289182.7388637</v>
      </c>
      <c r="Q47" s="6">
        <f>Pcfu4[[#This Row],[CFU/mL]]*Pcfu4[[#This Row],[mL]]/Pcfu4[[#This Row],[grams]]</f>
        <v>255866666666.66669</v>
      </c>
      <c r="R47" s="1">
        <f>Pcfu4[[#This Row],[SD CFU/mL]]*Pcfu4[[#This Row],[mL]]/Pcfu4[[#This Row],[grams]]</f>
        <v>38252494472.038414</v>
      </c>
      <c r="S47" s="7">
        <f>_xlfn.STDEV.S(Pcfu4[[#This Row],[R1]:[R3]])/AVERAGE(Pcfu4[[#This Row],[R1]:[R3]])</f>
        <v>0.14950167198555919</v>
      </c>
      <c r="T47" s="82"/>
    </row>
    <row r="48" spans="1:20" x14ac:dyDescent="0.25">
      <c r="A48" s="75" t="s">
        <v>211</v>
      </c>
      <c r="B48" s="75" t="s">
        <v>208</v>
      </c>
      <c r="C48" s="76"/>
      <c r="D48" s="75" t="s">
        <v>212</v>
      </c>
      <c r="E48" s="77">
        <v>3</v>
      </c>
      <c r="G48" s="75">
        <v>0.3</v>
      </c>
      <c r="H48" s="78">
        <v>5.7</v>
      </c>
      <c r="I48" s="79" t="s">
        <v>170</v>
      </c>
      <c r="J48" s="80">
        <v>44827</v>
      </c>
      <c r="K48" s="81">
        <v>10000000</v>
      </c>
      <c r="L48" s="75">
        <v>32</v>
      </c>
      <c r="M48" s="75">
        <v>40</v>
      </c>
      <c r="N48" s="75">
        <v>31</v>
      </c>
      <c r="O48" s="6">
        <f>(SUM(Pcfu4[[#This Row],[R1]:[R3]]))/(Pcfu4[[#This Row],[No. Reps]]*0.025)*Pcfu4[[#This Row],[Best DF]]</f>
        <v>13733333333.33333</v>
      </c>
      <c r="P48" s="1">
        <f>_xlfn.STDEV.S(Pcfu4[[#This Row],[R1]:[R3]])/0.025*Pcfu4[[#This Row],[Best DF]]</f>
        <v>1973153144.9264958</v>
      </c>
      <c r="Q48" s="6">
        <f>Pcfu4[[#This Row],[CFU/mL]]*Pcfu4[[#This Row],[mL]]/Pcfu4[[#This Row],[grams]]</f>
        <v>260933333333.33328</v>
      </c>
      <c r="R48" s="1">
        <f>Pcfu4[[#This Row],[SD CFU/mL]]*Pcfu4[[#This Row],[mL]]/Pcfu4[[#This Row],[grams]]</f>
        <v>37489909753.603424</v>
      </c>
      <c r="S48" s="7">
        <f>_xlfn.STDEV.S(Pcfu4[[#This Row],[R1]:[R3]])/AVERAGE(Pcfu4[[#This Row],[R1]:[R3]])</f>
        <v>0.14367619987328853</v>
      </c>
    </row>
    <row r="49" spans="1:22" x14ac:dyDescent="0.25">
      <c r="A49" s="75" t="s">
        <v>213</v>
      </c>
      <c r="B49" s="75" t="s">
        <v>208</v>
      </c>
      <c r="C49" s="76"/>
      <c r="D49" s="75" t="s">
        <v>212</v>
      </c>
      <c r="E49" s="77">
        <v>3</v>
      </c>
      <c r="G49" s="75">
        <v>0.3</v>
      </c>
      <c r="H49" s="78">
        <v>5.7</v>
      </c>
      <c r="I49" s="79" t="s">
        <v>98</v>
      </c>
      <c r="J49" s="80">
        <v>44827</v>
      </c>
      <c r="K49" s="81">
        <v>1000000</v>
      </c>
      <c r="L49" s="75">
        <v>189</v>
      </c>
      <c r="M49" s="75">
        <v>237</v>
      </c>
      <c r="N49" s="75">
        <v>162</v>
      </c>
      <c r="O49" s="6">
        <f>(SUM(Pcfu4[[#This Row],[R1]:[R3]]))/(Pcfu4[[#This Row],[No. Reps]]*0.025)*Pcfu4[[#This Row],[Best DF]]</f>
        <v>7839999999.999999</v>
      </c>
      <c r="P49" s="1">
        <f>_xlfn.STDEV.S(Pcfu4[[#This Row],[R1]:[R3]])/0.025*Pcfu4[[#This Row],[Best DF]]</f>
        <v>1519473593.057806</v>
      </c>
      <c r="Q49" s="6">
        <f>Pcfu4[[#This Row],[CFU/mL]]*Pcfu4[[#This Row],[mL]]/Pcfu4[[#This Row],[grams]]</f>
        <v>148959999999.99997</v>
      </c>
      <c r="R49" s="1">
        <f>Pcfu4[[#This Row],[SD CFU/mL]]*Pcfu4[[#This Row],[mL]]/Pcfu4[[#This Row],[grams]]</f>
        <v>28869998268.098316</v>
      </c>
      <c r="S49" s="7">
        <f>_xlfn.STDEV.S(Pcfu4[[#This Row],[R1]:[R3]])/AVERAGE(Pcfu4[[#This Row],[R1]:[R3]])</f>
        <v>0.1938104072777814</v>
      </c>
      <c r="T49" s="82"/>
    </row>
    <row r="50" spans="1:22" x14ac:dyDescent="0.25">
      <c r="A50" s="75" t="s">
        <v>213</v>
      </c>
      <c r="B50" s="75" t="s">
        <v>208</v>
      </c>
      <c r="C50" s="76"/>
      <c r="D50" s="75" t="s">
        <v>212</v>
      </c>
      <c r="E50" s="77">
        <v>3</v>
      </c>
      <c r="G50" s="75">
        <v>0.3</v>
      </c>
      <c r="H50" s="78">
        <v>5.7</v>
      </c>
      <c r="I50" s="79" t="s">
        <v>170</v>
      </c>
      <c r="J50" s="80">
        <v>44827</v>
      </c>
      <c r="K50" s="81">
        <v>1000000</v>
      </c>
      <c r="L50" s="75">
        <v>235</v>
      </c>
      <c r="M50" s="75">
        <v>196</v>
      </c>
      <c r="N50" s="75">
        <v>148</v>
      </c>
      <c r="O50" s="6">
        <f>(SUM(Pcfu4[[#This Row],[R1]:[R3]]))/(Pcfu4[[#This Row],[No. Reps]]*0.025)*Pcfu4[[#This Row],[Best DF]]</f>
        <v>7719999999.999999</v>
      </c>
      <c r="P50" s="1">
        <f>_xlfn.STDEV.S(Pcfu4[[#This Row],[R1]:[R3]])/0.025*Pcfu4[[#This Row],[Best DF]]</f>
        <v>1743100685.5600739</v>
      </c>
      <c r="Q50" s="6">
        <f>Pcfu4[[#This Row],[CFU/mL]]*Pcfu4[[#This Row],[mL]]/Pcfu4[[#This Row],[grams]]</f>
        <v>146679999999.99997</v>
      </c>
      <c r="R50" s="1">
        <f>Pcfu4[[#This Row],[SD CFU/mL]]*Pcfu4[[#This Row],[mL]]/Pcfu4[[#This Row],[grams]]</f>
        <v>33118913025.641403</v>
      </c>
      <c r="S50" s="7">
        <f>_xlfn.STDEV.S(Pcfu4[[#This Row],[R1]:[R3]])/AVERAGE(Pcfu4[[#This Row],[R1]:[R3]])</f>
        <v>0.22579024424353289</v>
      </c>
    </row>
    <row r="51" spans="1:22" x14ac:dyDescent="0.25">
      <c r="A51" s="75" t="s">
        <v>214</v>
      </c>
      <c r="B51" s="75" t="s">
        <v>208</v>
      </c>
      <c r="C51" s="76"/>
      <c r="D51" s="75" t="s">
        <v>212</v>
      </c>
      <c r="E51" s="77">
        <v>3</v>
      </c>
      <c r="G51" s="75">
        <v>0.3</v>
      </c>
      <c r="H51" s="78">
        <v>5.7</v>
      </c>
      <c r="I51" s="79" t="s">
        <v>98</v>
      </c>
      <c r="J51" s="80">
        <v>44827</v>
      </c>
      <c r="K51" s="81">
        <v>10000000</v>
      </c>
      <c r="L51" s="75">
        <v>73</v>
      </c>
      <c r="M51" s="75">
        <v>78</v>
      </c>
      <c r="N51" s="75">
        <v>66</v>
      </c>
      <c r="O51" s="6">
        <f>(SUM(Pcfu4[[#This Row],[R1]:[R3]]))/(Pcfu4[[#This Row],[No. Reps]]*0.025)*Pcfu4[[#This Row],[Best DF]]</f>
        <v>28933333333.333332</v>
      </c>
      <c r="P51" s="1">
        <f>_xlfn.STDEV.S(Pcfu4[[#This Row],[R1]:[R3]])/0.025*Pcfu4[[#This Row],[Best DF]]</f>
        <v>2411085509.3366828</v>
      </c>
      <c r="Q51" s="6">
        <f>Pcfu4[[#This Row],[CFU/mL]]*Pcfu4[[#This Row],[mL]]/Pcfu4[[#This Row],[grams]]</f>
        <v>549733333333.33337</v>
      </c>
      <c r="R51" s="1">
        <f>Pcfu4[[#This Row],[SD CFU/mL]]*Pcfu4[[#This Row],[mL]]/Pcfu4[[#This Row],[grams]]</f>
        <v>45810624677.396973</v>
      </c>
      <c r="S51" s="7">
        <f>_xlfn.STDEV.S(Pcfu4[[#This Row],[R1]:[R3]])/AVERAGE(Pcfu4[[#This Row],[R1]:[R3]])</f>
        <v>8.3332448479378443E-2</v>
      </c>
      <c r="T51" s="7"/>
    </row>
    <row r="52" spans="1:22" x14ac:dyDescent="0.25">
      <c r="A52" s="75" t="s">
        <v>214</v>
      </c>
      <c r="B52" s="75" t="s">
        <v>208</v>
      </c>
      <c r="C52" s="76"/>
      <c r="D52" s="75" t="s">
        <v>212</v>
      </c>
      <c r="E52" s="77">
        <v>3</v>
      </c>
      <c r="G52" s="75">
        <v>0.3</v>
      </c>
      <c r="H52" s="78">
        <v>5.7</v>
      </c>
      <c r="I52" s="79" t="s">
        <v>170</v>
      </c>
      <c r="J52" s="80">
        <v>44827</v>
      </c>
      <c r="K52" s="81">
        <v>10000000</v>
      </c>
      <c r="L52" s="75">
        <v>74</v>
      </c>
      <c r="M52" s="75">
        <v>77</v>
      </c>
      <c r="N52" s="75">
        <v>106</v>
      </c>
      <c r="O52" s="6">
        <f>(SUM(Pcfu4[[#This Row],[R1]:[R3]]))/(Pcfu4[[#This Row],[No. Reps]]*0.025)*Pcfu4[[#This Row],[Best DF]]</f>
        <v>34266666666.66666</v>
      </c>
      <c r="P52" s="1">
        <f>_xlfn.STDEV.S(Pcfu4[[#This Row],[R1]:[R3]])/0.025*Pcfu4[[#This Row],[Best DF]]</f>
        <v>7069181942.2995062</v>
      </c>
      <c r="Q52" s="6">
        <f>Pcfu4[[#This Row],[CFU/mL]]*Pcfu4[[#This Row],[mL]]/Pcfu4[[#This Row],[grams]]</f>
        <v>651066666666.66663</v>
      </c>
      <c r="R52" s="1">
        <f>Pcfu4[[#This Row],[SD CFU/mL]]*Pcfu4[[#This Row],[mL]]/Pcfu4[[#This Row],[grams]]</f>
        <v>134314456903.69063</v>
      </c>
      <c r="S52" s="7">
        <f>_xlfn.STDEV.S(Pcfu4[[#This Row],[R1]:[R3]])/AVERAGE(Pcfu4[[#This Row],[R1]:[R3]])</f>
        <v>0.20629908391924628</v>
      </c>
      <c r="T52" s="7"/>
    </row>
    <row r="53" spans="1:22" x14ac:dyDescent="0.25">
      <c r="A53" s="75" t="s">
        <v>215</v>
      </c>
      <c r="B53" s="75" t="s">
        <v>208</v>
      </c>
      <c r="C53" s="76"/>
      <c r="D53" s="75" t="s">
        <v>212</v>
      </c>
      <c r="E53" s="77">
        <v>3</v>
      </c>
      <c r="G53" s="75">
        <v>0.3</v>
      </c>
      <c r="H53" s="78">
        <v>5.7</v>
      </c>
      <c r="I53" s="79" t="s">
        <v>98</v>
      </c>
      <c r="J53" s="80">
        <v>44827</v>
      </c>
      <c r="K53" s="81">
        <v>10000000</v>
      </c>
      <c r="L53" s="75">
        <v>58</v>
      </c>
      <c r="M53" s="75">
        <v>53</v>
      </c>
      <c r="N53" s="75">
        <v>63</v>
      </c>
      <c r="O53" s="6">
        <f>(SUM(Pcfu4[[#This Row],[R1]:[R3]]))/(Pcfu4[[#This Row],[No. Reps]]*0.025)*Pcfu4[[#This Row],[Best DF]]</f>
        <v>23199999999.999996</v>
      </c>
      <c r="P53" s="1">
        <f>_xlfn.STDEV.S(Pcfu4[[#This Row],[R1]:[R3]])/0.025*Pcfu4[[#This Row],[Best DF]]</f>
        <v>2000000000</v>
      </c>
      <c r="Q53" s="6">
        <f>Pcfu4[[#This Row],[CFU/mL]]*Pcfu4[[#This Row],[mL]]/Pcfu4[[#This Row],[grams]]</f>
        <v>440799999999.99994</v>
      </c>
      <c r="R53" s="1">
        <f>Pcfu4[[#This Row],[SD CFU/mL]]*Pcfu4[[#This Row],[mL]]/Pcfu4[[#This Row],[grams]]</f>
        <v>38000000000</v>
      </c>
      <c r="S53" s="7">
        <f>_xlfn.STDEV.S(Pcfu4[[#This Row],[R1]:[R3]])/AVERAGE(Pcfu4[[#This Row],[R1]:[R3]])</f>
        <v>8.6206896551724144E-2</v>
      </c>
      <c r="T53" s="7"/>
      <c r="V53" s="83"/>
    </row>
    <row r="54" spans="1:22" x14ac:dyDescent="0.25">
      <c r="A54" s="75" t="s">
        <v>215</v>
      </c>
      <c r="B54" s="75" t="s">
        <v>208</v>
      </c>
      <c r="C54" s="76"/>
      <c r="D54" s="75" t="s">
        <v>212</v>
      </c>
      <c r="E54" s="77">
        <v>3</v>
      </c>
      <c r="G54" s="75">
        <v>0.3</v>
      </c>
      <c r="H54" s="78">
        <v>5.7</v>
      </c>
      <c r="I54" s="79" t="s">
        <v>170</v>
      </c>
      <c r="J54" s="80">
        <v>44827</v>
      </c>
      <c r="K54" s="81">
        <v>10000000</v>
      </c>
      <c r="L54" s="75">
        <v>79</v>
      </c>
      <c r="M54" s="75">
        <v>73</v>
      </c>
      <c r="N54" s="75">
        <v>56</v>
      </c>
      <c r="O54" s="6">
        <f>(SUM(Pcfu4[[#This Row],[R1]:[R3]]))/(Pcfu4[[#This Row],[No. Reps]]*0.025)*Pcfu4[[#This Row],[Best DF]]</f>
        <v>27733333333.333332</v>
      </c>
      <c r="P54" s="1">
        <f>_xlfn.STDEV.S(Pcfu4[[#This Row],[R1]:[R3]])/0.025*Pcfu4[[#This Row],[Best DF]]</f>
        <v>4772141378.1795359</v>
      </c>
      <c r="Q54" s="6">
        <f>Pcfu4[[#This Row],[CFU/mL]]*Pcfu4[[#This Row],[mL]]/Pcfu4[[#This Row],[grams]]</f>
        <v>526933333333.33337</v>
      </c>
      <c r="R54" s="1">
        <f>Pcfu4[[#This Row],[SD CFU/mL]]*Pcfu4[[#This Row],[mL]]/Pcfu4[[#This Row],[grams]]</f>
        <v>90670686185.411194</v>
      </c>
      <c r="S54" s="7">
        <f>_xlfn.STDEV.S(Pcfu4[[#This Row],[R1]:[R3]])/AVERAGE(Pcfu4[[#This Row],[R1]:[R3]])</f>
        <v>0.17207240546320446</v>
      </c>
      <c r="T54" s="7"/>
    </row>
    <row r="55" spans="1:22" x14ac:dyDescent="0.25">
      <c r="A55" s="75" t="s">
        <v>216</v>
      </c>
      <c r="B55" s="75" t="s">
        <v>208</v>
      </c>
      <c r="C55" s="76"/>
      <c r="D55" s="75" t="s">
        <v>212</v>
      </c>
      <c r="E55" s="77">
        <v>3</v>
      </c>
      <c r="G55" s="75">
        <v>0.3</v>
      </c>
      <c r="H55" s="78">
        <v>5.7</v>
      </c>
      <c r="I55" s="79" t="s">
        <v>98</v>
      </c>
      <c r="J55" s="80">
        <v>44827</v>
      </c>
      <c r="K55" s="81">
        <v>10000000</v>
      </c>
      <c r="L55" s="75">
        <v>76</v>
      </c>
      <c r="M55" s="75">
        <v>78</v>
      </c>
      <c r="N55" s="75">
        <v>84</v>
      </c>
      <c r="O55" s="6">
        <f>(SUM(Pcfu4[[#This Row],[R1]:[R3]]))/(Pcfu4[[#This Row],[No. Reps]]*0.025)*Pcfu4[[#This Row],[Best DF]]</f>
        <v>31733333333.333332</v>
      </c>
      <c r="P55" s="1">
        <f>_xlfn.STDEV.S(Pcfu4[[#This Row],[R1]:[R3]])/0.025*Pcfu4[[#This Row],[Best DF]]</f>
        <v>1665332799.572906</v>
      </c>
      <c r="Q55" s="6">
        <f>Pcfu4[[#This Row],[CFU/mL]]*Pcfu4[[#This Row],[mL]]/Pcfu4[[#This Row],[grams]]</f>
        <v>602933333333.33337</v>
      </c>
      <c r="R55" s="1">
        <f>Pcfu4[[#This Row],[SD CFU/mL]]*Pcfu4[[#This Row],[mL]]/Pcfu4[[#This Row],[grams]]</f>
        <v>31641323191.88522</v>
      </c>
      <c r="S55" s="7">
        <f>_xlfn.STDEV.S(Pcfu4[[#This Row],[R1]:[R3]])/AVERAGE(Pcfu4[[#This Row],[R1]:[R3]])</f>
        <v>5.2478974776457125E-2</v>
      </c>
      <c r="T55" s="7"/>
    </row>
    <row r="56" spans="1:22" x14ac:dyDescent="0.25">
      <c r="A56" s="75" t="s">
        <v>216</v>
      </c>
      <c r="B56" s="75" t="s">
        <v>208</v>
      </c>
      <c r="C56" s="76"/>
      <c r="D56" s="75" t="s">
        <v>212</v>
      </c>
      <c r="E56" s="77">
        <v>3</v>
      </c>
      <c r="G56" s="75">
        <v>0.3</v>
      </c>
      <c r="H56" s="78">
        <v>5.7</v>
      </c>
      <c r="I56" s="79" t="s">
        <v>170</v>
      </c>
      <c r="J56" s="80">
        <v>44827</v>
      </c>
      <c r="K56" s="81">
        <v>10000000</v>
      </c>
      <c r="L56" s="75">
        <v>93</v>
      </c>
      <c r="M56" s="75">
        <v>93</v>
      </c>
      <c r="N56" s="75">
        <v>190</v>
      </c>
      <c r="O56" s="6">
        <f>(SUM(Pcfu4[[#This Row],[R1]:[R3]]))/(Pcfu4[[#This Row],[No. Reps]]*0.025)*Pcfu4[[#This Row],[Best DF]]</f>
        <v>50133333333.333328</v>
      </c>
      <c r="P56" s="1">
        <f>_xlfn.STDEV.S(Pcfu4[[#This Row],[R1]:[R3]])/0.025*Pcfu4[[#This Row],[Best DF]]</f>
        <v>22401190444.557472</v>
      </c>
      <c r="Q56" s="6">
        <f>Pcfu4[[#This Row],[CFU/mL]]*Pcfu4[[#This Row],[mL]]/Pcfu4[[#This Row],[grams]]</f>
        <v>952533333333.33337</v>
      </c>
      <c r="R56" s="1">
        <f>Pcfu4[[#This Row],[SD CFU/mL]]*Pcfu4[[#This Row],[mL]]/Pcfu4[[#This Row],[grams]]</f>
        <v>425622618446.59204</v>
      </c>
      <c r="S56" s="7">
        <f>_xlfn.STDEV.S(Pcfu4[[#This Row],[R1]:[R3]])/AVERAGE(Pcfu4[[#This Row],[R1]:[R3]])</f>
        <v>0.44683225620792838</v>
      </c>
      <c r="T56" s="7"/>
    </row>
    <row r="57" spans="1:22" x14ac:dyDescent="0.25">
      <c r="A57" s="75" t="s">
        <v>217</v>
      </c>
      <c r="B57" s="75" t="s">
        <v>208</v>
      </c>
      <c r="C57" s="76"/>
      <c r="D57" s="75" t="s">
        <v>212</v>
      </c>
      <c r="E57" s="77">
        <v>3</v>
      </c>
      <c r="G57" s="75">
        <v>0.3</v>
      </c>
      <c r="H57" s="78">
        <v>5.7</v>
      </c>
      <c r="I57" s="79" t="s">
        <v>98</v>
      </c>
      <c r="J57" s="80">
        <v>44827</v>
      </c>
      <c r="K57" s="81">
        <v>10000000</v>
      </c>
      <c r="L57" s="75">
        <v>29</v>
      </c>
      <c r="M57" s="75">
        <v>35</v>
      </c>
      <c r="N57" s="75">
        <v>28</v>
      </c>
      <c r="O57" s="6">
        <f>(SUM(Pcfu4[[#This Row],[R1]:[R3]]))/(Pcfu4[[#This Row],[No. Reps]]*0.025)*Pcfu4[[#This Row],[Best DF]]</f>
        <v>12266666666.666666</v>
      </c>
      <c r="P57" s="1">
        <f>_xlfn.STDEV.S(Pcfu4[[#This Row],[R1]:[R3]])/0.025*Pcfu4[[#This Row],[Best DF]]</f>
        <v>1514375558.8800688</v>
      </c>
      <c r="Q57" s="6">
        <f>Pcfu4[[#This Row],[CFU/mL]]*Pcfu4[[#This Row],[mL]]/Pcfu4[[#This Row],[grams]]</f>
        <v>233066666666.66669</v>
      </c>
      <c r="R57" s="1">
        <f>Pcfu4[[#This Row],[SD CFU/mL]]*Pcfu4[[#This Row],[mL]]/Pcfu4[[#This Row],[grams]]</f>
        <v>28773135618.72131</v>
      </c>
      <c r="S57" s="7">
        <f>_xlfn.STDEV.S(Pcfu4[[#This Row],[R1]:[R3]])/AVERAGE(Pcfu4[[#This Row],[R1]:[R3]])</f>
        <v>0.12345452925652735</v>
      </c>
      <c r="T57" s="7"/>
    </row>
    <row r="58" spans="1:22" x14ac:dyDescent="0.25">
      <c r="A58" s="75" t="s">
        <v>217</v>
      </c>
      <c r="B58" s="75" t="s">
        <v>208</v>
      </c>
      <c r="C58" s="76"/>
      <c r="D58" s="75" t="s">
        <v>212</v>
      </c>
      <c r="E58" s="77">
        <v>3</v>
      </c>
      <c r="G58" s="75">
        <v>0.3</v>
      </c>
      <c r="H58" s="78">
        <v>5.7</v>
      </c>
      <c r="I58" s="79" t="s">
        <v>170</v>
      </c>
      <c r="J58" s="80">
        <v>44827</v>
      </c>
      <c r="K58" s="81">
        <v>10000000</v>
      </c>
      <c r="L58" s="75">
        <v>36</v>
      </c>
      <c r="M58" s="75">
        <v>35</v>
      </c>
      <c r="N58" s="75">
        <v>38</v>
      </c>
      <c r="O58" s="6">
        <f>(SUM(Pcfu4[[#This Row],[R1]:[R3]]))/(Pcfu4[[#This Row],[No. Reps]]*0.025)*Pcfu4[[#This Row],[Best DF]]</f>
        <v>14533333333.33333</v>
      </c>
      <c r="P58" s="1">
        <f>_xlfn.STDEV.S(Pcfu4[[#This Row],[R1]:[R3]])/0.025*Pcfu4[[#This Row],[Best DF]]</f>
        <v>611010092.66077864</v>
      </c>
      <c r="Q58" s="6">
        <f>Pcfu4[[#This Row],[CFU/mL]]*Pcfu4[[#This Row],[mL]]/Pcfu4[[#This Row],[grams]]</f>
        <v>276133333333.33331</v>
      </c>
      <c r="R58" s="1">
        <f>Pcfu4[[#This Row],[SD CFU/mL]]*Pcfu4[[#This Row],[mL]]/Pcfu4[[#This Row],[grams]]</f>
        <v>11609191760.554796</v>
      </c>
      <c r="S58" s="7">
        <f>_xlfn.STDEV.S(Pcfu4[[#This Row],[R1]:[R3]])/AVERAGE(Pcfu4[[#This Row],[R1]:[R3]])</f>
        <v>4.2041978852805868E-2</v>
      </c>
      <c r="T58" s="7"/>
    </row>
    <row r="59" spans="1:22" x14ac:dyDescent="0.25">
      <c r="A59" s="75" t="s">
        <v>218</v>
      </c>
      <c r="B59" s="75" t="s">
        <v>208</v>
      </c>
      <c r="C59" s="76"/>
      <c r="D59" s="75" t="s">
        <v>212</v>
      </c>
      <c r="E59" s="77">
        <v>3</v>
      </c>
      <c r="G59" s="75">
        <v>0.3</v>
      </c>
      <c r="H59" s="78">
        <v>5.7</v>
      </c>
      <c r="I59" s="79" t="s">
        <v>98</v>
      </c>
      <c r="J59" s="80">
        <v>44827</v>
      </c>
      <c r="K59" s="81">
        <v>10000000</v>
      </c>
      <c r="L59" s="75">
        <v>75</v>
      </c>
      <c r="M59" s="75">
        <v>64</v>
      </c>
      <c r="N59" s="75">
        <v>67</v>
      </c>
      <c r="O59" s="6">
        <f>(SUM(Pcfu4[[#This Row],[R1]:[R3]]))/(Pcfu4[[#This Row],[No. Reps]]*0.025)*Pcfu4[[#This Row],[Best DF]]</f>
        <v>27466666666.66666</v>
      </c>
      <c r="P59" s="1">
        <f>_xlfn.STDEV.S(Pcfu4[[#This Row],[R1]:[R3]])/0.025*Pcfu4[[#This Row],[Best DF]]</f>
        <v>2274496281.2309303</v>
      </c>
      <c r="Q59" s="6">
        <f>Pcfu4[[#This Row],[CFU/mL]]*Pcfu4[[#This Row],[mL]]/Pcfu4[[#This Row],[grams]]</f>
        <v>521866666666.66656</v>
      </c>
      <c r="R59" s="1">
        <f>Pcfu4[[#This Row],[SD CFU/mL]]*Pcfu4[[#This Row],[mL]]/Pcfu4[[#This Row],[grams]]</f>
        <v>43215429343.38768</v>
      </c>
      <c r="S59" s="7">
        <f>_xlfn.STDEV.S(Pcfu4[[#This Row],[R1]:[R3]])/AVERAGE(Pcfu4[[#This Row],[R1]:[R3]])</f>
        <v>8.2809330627339708E-2</v>
      </c>
      <c r="T59" s="7"/>
    </row>
    <row r="60" spans="1:22" x14ac:dyDescent="0.25">
      <c r="A60" s="75" t="s">
        <v>218</v>
      </c>
      <c r="B60" s="75" t="s">
        <v>208</v>
      </c>
      <c r="C60" s="76"/>
      <c r="D60" s="75" t="s">
        <v>212</v>
      </c>
      <c r="E60" s="77">
        <v>3</v>
      </c>
      <c r="G60" s="75">
        <v>0.3</v>
      </c>
      <c r="H60" s="78">
        <v>5.7</v>
      </c>
      <c r="I60" s="79" t="s">
        <v>170</v>
      </c>
      <c r="J60" s="80">
        <v>44827</v>
      </c>
      <c r="K60" s="81">
        <v>10000000</v>
      </c>
      <c r="L60" s="75">
        <v>60</v>
      </c>
      <c r="M60" s="75">
        <v>64</v>
      </c>
      <c r="N60" s="75">
        <v>66</v>
      </c>
      <c r="O60" s="6">
        <f>(SUM(Pcfu4[[#This Row],[R1]:[R3]]))/(Pcfu4[[#This Row],[No. Reps]]*0.025)*Pcfu4[[#This Row],[Best DF]]</f>
        <v>25333333333.333332</v>
      </c>
      <c r="P60" s="1">
        <f>_xlfn.STDEV.S(Pcfu4[[#This Row],[R1]:[R3]])/0.025*Pcfu4[[#This Row],[Best DF]]</f>
        <v>1222020185.3215573</v>
      </c>
      <c r="Q60" s="6">
        <f>Pcfu4[[#This Row],[CFU/mL]]*Pcfu4[[#This Row],[mL]]/Pcfu4[[#This Row],[grams]]</f>
        <v>481333333333.33337</v>
      </c>
      <c r="R60" s="1">
        <f>Pcfu4[[#This Row],[SD CFU/mL]]*Pcfu4[[#This Row],[mL]]/Pcfu4[[#This Row],[grams]]</f>
        <v>23218383521.109592</v>
      </c>
      <c r="S60" s="7">
        <f>_xlfn.STDEV.S(Pcfu4[[#This Row],[R1]:[R3]])/AVERAGE(Pcfu4[[#This Row],[R1]:[R3]])</f>
        <v>4.8237638894271996E-2</v>
      </c>
      <c r="T60" s="7"/>
    </row>
    <row r="61" spans="1:22" x14ac:dyDescent="0.25">
      <c r="A61" s="75" t="s">
        <v>219</v>
      </c>
      <c r="B61" s="75" t="s">
        <v>208</v>
      </c>
      <c r="C61" s="76"/>
      <c r="D61" s="75" t="s">
        <v>212</v>
      </c>
      <c r="E61" s="77">
        <v>3</v>
      </c>
      <c r="G61" s="75">
        <v>0.3</v>
      </c>
      <c r="H61" s="78">
        <v>5.7</v>
      </c>
      <c r="I61" s="79" t="s">
        <v>98</v>
      </c>
      <c r="J61" s="80">
        <v>44827</v>
      </c>
      <c r="K61" s="81">
        <v>10000000</v>
      </c>
      <c r="L61" s="75">
        <v>70</v>
      </c>
      <c r="M61" s="75">
        <v>80</v>
      </c>
      <c r="N61" s="75">
        <v>81</v>
      </c>
      <c r="O61" s="6">
        <f>(SUM(Pcfu4[[#This Row],[R1]:[R3]]))/(Pcfu4[[#This Row],[No. Reps]]*0.025)*Pcfu4[[#This Row],[Best DF]]</f>
        <v>30799999999.999996</v>
      </c>
      <c r="P61" s="1">
        <f>_xlfn.STDEV.S(Pcfu4[[#This Row],[R1]:[R3]])/0.025*Pcfu4[[#This Row],[Best DF]]</f>
        <v>2433105012.1192875</v>
      </c>
      <c r="Q61" s="6">
        <f>Pcfu4[[#This Row],[CFU/mL]]*Pcfu4[[#This Row],[mL]]/Pcfu4[[#This Row],[grams]]</f>
        <v>585199999999.99988</v>
      </c>
      <c r="R61" s="1">
        <f>Pcfu4[[#This Row],[SD CFU/mL]]*Pcfu4[[#This Row],[mL]]/Pcfu4[[#This Row],[grams]]</f>
        <v>46228995230.266464</v>
      </c>
      <c r="S61" s="7">
        <f>_xlfn.STDEV.S(Pcfu4[[#This Row],[R1]:[R3]])/AVERAGE(Pcfu4[[#This Row],[R1]:[R3]])</f>
        <v>7.8996915977898957E-2</v>
      </c>
      <c r="T61" s="7"/>
    </row>
    <row r="62" spans="1:22" x14ac:dyDescent="0.25">
      <c r="A62" s="75" t="s">
        <v>219</v>
      </c>
      <c r="B62" s="75" t="s">
        <v>208</v>
      </c>
      <c r="C62" s="76"/>
      <c r="D62" s="75" t="s">
        <v>212</v>
      </c>
      <c r="E62" s="77">
        <v>3</v>
      </c>
      <c r="G62" s="75">
        <v>0.3</v>
      </c>
      <c r="H62" s="78">
        <v>5.7</v>
      </c>
      <c r="I62" s="79" t="s">
        <v>170</v>
      </c>
      <c r="J62" s="80">
        <v>44827</v>
      </c>
      <c r="K62" s="81">
        <v>10000000</v>
      </c>
      <c r="L62" s="75">
        <v>91</v>
      </c>
      <c r="M62" s="75">
        <v>86</v>
      </c>
      <c r="N62" s="75">
        <v>68</v>
      </c>
      <c r="O62" s="6">
        <f>(SUM(Pcfu4[[#This Row],[R1]:[R3]]))/(Pcfu4[[#This Row],[No. Reps]]*0.025)*Pcfu4[[#This Row],[Best DF]]</f>
        <v>32666666666.66666</v>
      </c>
      <c r="P62" s="1">
        <f>_xlfn.STDEV.S(Pcfu4[[#This Row],[R1]:[R3]])/0.025*Pcfu4[[#This Row],[Best DF]]</f>
        <v>4838732616.4330912</v>
      </c>
      <c r="Q62" s="6">
        <f>Pcfu4[[#This Row],[CFU/mL]]*Pcfu4[[#This Row],[mL]]/Pcfu4[[#This Row],[grams]]</f>
        <v>620666666666.66663</v>
      </c>
      <c r="R62" s="1">
        <f>Pcfu4[[#This Row],[SD CFU/mL]]*Pcfu4[[#This Row],[mL]]/Pcfu4[[#This Row],[grams]]</f>
        <v>91935919712.228745</v>
      </c>
      <c r="S62" s="7">
        <f>_xlfn.STDEV.S(Pcfu4[[#This Row],[R1]:[R3]])/AVERAGE(Pcfu4[[#This Row],[R1]:[R3]])</f>
        <v>0.14812446784999259</v>
      </c>
      <c r="T62" s="38"/>
    </row>
    <row r="63" spans="1:22" x14ac:dyDescent="0.25">
      <c r="A63" t="s">
        <v>220</v>
      </c>
      <c r="B63" t="s">
        <v>75</v>
      </c>
      <c r="C63" s="4"/>
      <c r="D63" t="s">
        <v>26</v>
      </c>
      <c r="E63" s="3">
        <v>2</v>
      </c>
      <c r="F63" t="s">
        <v>221</v>
      </c>
      <c r="G63">
        <v>0.3</v>
      </c>
      <c r="H63" s="5">
        <f>19*Pcfu4[[#This Row],[grams]]</f>
        <v>5.7</v>
      </c>
      <c r="I63" s="3" t="s">
        <v>170</v>
      </c>
      <c r="J63" s="59">
        <v>44826</v>
      </c>
      <c r="K63" s="1">
        <v>100000</v>
      </c>
      <c r="L63">
        <v>38</v>
      </c>
      <c r="M63">
        <v>39</v>
      </c>
      <c r="O63" s="6">
        <f>(SUM(Pcfu4[[#This Row],[R1]:[R3]]))/(Pcfu4[[#This Row],[No. Reps]]*0.025)*Pcfu4[[#This Row],[Best DF]]</f>
        <v>154000000</v>
      </c>
      <c r="P63" s="1">
        <f>_xlfn.STDEV.S(Pcfu4[[#This Row],[R1]:[R3]])/0.025*Pcfu4[[#This Row],[Best DF]]</f>
        <v>2828427.1247461904</v>
      </c>
      <c r="Q63" s="6">
        <f>Pcfu4[[#This Row],[CFU/mL]]*Pcfu4[[#This Row],[mL]]/Pcfu4[[#This Row],[grams]]</f>
        <v>2926000000</v>
      </c>
      <c r="R63" s="1">
        <f>Pcfu4[[#This Row],[SD CFU/mL]]*Pcfu4[[#This Row],[mL]]/Pcfu4[[#This Row],[grams]]</f>
        <v>53740115.370177619</v>
      </c>
      <c r="S63" s="7">
        <f>_xlfn.STDEV.S(Pcfu4[[#This Row],[R1]:[R3]])/AVERAGE(Pcfu4[[#This Row],[R1]:[R3]])</f>
        <v>1.8366409900949288E-2</v>
      </c>
      <c r="T63" s="82">
        <f>(2930000000-3150000000)/3150000000</f>
        <v>-6.9841269841269843E-2</v>
      </c>
    </row>
    <row r="64" spans="1:22" x14ac:dyDescent="0.25">
      <c r="A64" t="s">
        <v>220</v>
      </c>
      <c r="B64" t="s">
        <v>75</v>
      </c>
      <c r="C64" s="4"/>
      <c r="D64" t="s">
        <v>26</v>
      </c>
      <c r="E64" s="3">
        <v>2</v>
      </c>
      <c r="G64">
        <v>0.3</v>
      </c>
      <c r="H64" s="5">
        <f>19*Pcfu4[[#This Row],[grams]]</f>
        <v>5.7</v>
      </c>
      <c r="I64" s="3" t="s">
        <v>28</v>
      </c>
      <c r="J64" s="59">
        <v>44826</v>
      </c>
      <c r="K64" s="1">
        <v>100000</v>
      </c>
      <c r="L64">
        <v>40</v>
      </c>
      <c r="M64">
        <v>43</v>
      </c>
      <c r="O64" s="6">
        <f>(SUM(Pcfu4[[#This Row],[R1]:[R3]]))/(Pcfu4[[#This Row],[No. Reps]]*0.025)*Pcfu4[[#This Row],[Best DF]]</f>
        <v>166000000</v>
      </c>
      <c r="P64" s="1">
        <f>_xlfn.STDEV.S(Pcfu4[[#This Row],[R1]:[R3]])/0.025*Pcfu4[[#This Row],[Best DF]]</f>
        <v>8485281.3742385693</v>
      </c>
      <c r="Q64" s="6">
        <f>Pcfu4[[#This Row],[CFU/mL]]*Pcfu4[[#This Row],[mL]]/Pcfu4[[#This Row],[grams]]</f>
        <v>3154000000</v>
      </c>
      <c r="R64" s="1">
        <f>Pcfu4[[#This Row],[SD CFU/mL]]*Pcfu4[[#This Row],[mL]]/Pcfu4[[#This Row],[grams]]</f>
        <v>161220346.11053285</v>
      </c>
      <c r="S64" s="7">
        <f>_xlfn.STDEV.S(Pcfu4[[#This Row],[R1]:[R3]])/AVERAGE(Pcfu4[[#This Row],[R1]:[R3]])</f>
        <v>5.1116152856858853E-2</v>
      </c>
      <c r="T64" t="s">
        <v>222</v>
      </c>
    </row>
    <row r="65" spans="1:20" x14ac:dyDescent="0.25">
      <c r="A65" t="s">
        <v>220</v>
      </c>
      <c r="B65" t="s">
        <v>74</v>
      </c>
      <c r="C65" s="4"/>
      <c r="D65" t="s">
        <v>26</v>
      </c>
      <c r="E65" s="3">
        <v>2</v>
      </c>
      <c r="F65" t="s">
        <v>221</v>
      </c>
      <c r="G65">
        <v>0.3</v>
      </c>
      <c r="H65" s="5">
        <f>19*Pcfu4[[#This Row],[grams]]</f>
        <v>5.7</v>
      </c>
      <c r="I65" s="3" t="s">
        <v>170</v>
      </c>
      <c r="J65" s="59">
        <v>44826</v>
      </c>
      <c r="K65" s="1">
        <v>100000</v>
      </c>
      <c r="L65">
        <v>39</v>
      </c>
      <c r="M65">
        <v>33</v>
      </c>
      <c r="O65" s="6">
        <f>(SUM(Pcfu4[[#This Row],[R1]:[R3]]))/(Pcfu4[[#This Row],[No. Reps]]*0.025)*Pcfu4[[#This Row],[Best DF]]</f>
        <v>144000000</v>
      </c>
      <c r="P65" s="1">
        <f>_xlfn.STDEV.S(Pcfu4[[#This Row],[R1]:[R3]])/0.025*Pcfu4[[#This Row],[Best DF]]</f>
        <v>16970562.748477139</v>
      </c>
      <c r="Q65" s="6">
        <f>Pcfu4[[#This Row],[CFU/mL]]*Pcfu4[[#This Row],[mL]]/Pcfu4[[#This Row],[grams]]</f>
        <v>2736000000</v>
      </c>
      <c r="R65" s="1">
        <f>Pcfu4[[#This Row],[SD CFU/mL]]*Pcfu4[[#This Row],[mL]]/Pcfu4[[#This Row],[grams]]</f>
        <v>322440692.2210657</v>
      </c>
      <c r="S65" s="7">
        <f>_xlfn.STDEV.S(Pcfu4[[#This Row],[R1]:[R3]])/AVERAGE(Pcfu4[[#This Row],[R1]:[R3]])</f>
        <v>0.11785113019775791</v>
      </c>
      <c r="T65" s="82">
        <f>(2740000000-2470000000)/2740000000</f>
        <v>9.8540145985401464E-2</v>
      </c>
    </row>
    <row r="66" spans="1:20" x14ac:dyDescent="0.25">
      <c r="A66" t="s">
        <v>220</v>
      </c>
      <c r="B66" t="s">
        <v>74</v>
      </c>
      <c r="C66" s="4"/>
      <c r="D66" t="s">
        <v>26</v>
      </c>
      <c r="E66" s="3">
        <v>2</v>
      </c>
      <c r="G66">
        <v>0.3</v>
      </c>
      <c r="H66" s="5">
        <f>19*Pcfu4[[#This Row],[grams]]</f>
        <v>5.7</v>
      </c>
      <c r="I66" s="3" t="s">
        <v>28</v>
      </c>
      <c r="J66" s="59">
        <v>44826</v>
      </c>
      <c r="K66" s="1">
        <v>100000</v>
      </c>
      <c r="L66">
        <v>34</v>
      </c>
      <c r="M66">
        <v>31</v>
      </c>
      <c r="O66" s="6">
        <f>(SUM(Pcfu4[[#This Row],[R1]:[R3]]))/(Pcfu4[[#This Row],[No. Reps]]*0.025)*Pcfu4[[#This Row],[Best DF]]</f>
        <v>130000000</v>
      </c>
      <c r="P66" s="1">
        <f>_xlfn.STDEV.S(Pcfu4[[#This Row],[R1]:[R3]])/0.025*Pcfu4[[#This Row],[Best DF]]</f>
        <v>8485281.3742385693</v>
      </c>
      <c r="Q66" s="6">
        <f>Pcfu4[[#This Row],[CFU/mL]]*Pcfu4[[#This Row],[mL]]/Pcfu4[[#This Row],[grams]]</f>
        <v>2470000000</v>
      </c>
      <c r="R66" s="1">
        <f>Pcfu4[[#This Row],[SD CFU/mL]]*Pcfu4[[#This Row],[mL]]/Pcfu4[[#This Row],[grams]]</f>
        <v>161220346.11053285</v>
      </c>
      <c r="S66" s="7">
        <f>_xlfn.STDEV.S(Pcfu4[[#This Row],[R1]:[R3]])/AVERAGE(Pcfu4[[#This Row],[R1]:[R3]])</f>
        <v>6.5271395186450532E-2</v>
      </c>
      <c r="T66" t="s">
        <v>222</v>
      </c>
    </row>
    <row r="67" spans="1:20" x14ac:dyDescent="0.25">
      <c r="A67" t="s">
        <v>220</v>
      </c>
      <c r="B67" t="s">
        <v>168</v>
      </c>
      <c r="C67" s="4"/>
      <c r="D67" t="s">
        <v>26</v>
      </c>
      <c r="E67" s="3">
        <v>2</v>
      </c>
      <c r="F67" t="s">
        <v>221</v>
      </c>
      <c r="G67">
        <v>0.3</v>
      </c>
      <c r="H67" s="5">
        <f>19*Pcfu4[[#This Row],[grams]]</f>
        <v>5.7</v>
      </c>
      <c r="I67" s="3" t="s">
        <v>170</v>
      </c>
      <c r="J67" s="59">
        <v>44826</v>
      </c>
      <c r="K67" s="1">
        <v>100000</v>
      </c>
      <c r="L67">
        <v>44</v>
      </c>
      <c r="M67">
        <v>56</v>
      </c>
      <c r="O67" s="6">
        <f>(SUM(Pcfu4[[#This Row],[R1]:[R3]]))/(Pcfu4[[#This Row],[No. Reps]]*0.025)*Pcfu4[[#This Row],[Best DF]]</f>
        <v>200000000</v>
      </c>
      <c r="P67" s="1">
        <f>_xlfn.STDEV.S(Pcfu4[[#This Row],[R1]:[R3]])/0.025*Pcfu4[[#This Row],[Best DF]]</f>
        <v>33941125.496954277</v>
      </c>
      <c r="Q67" s="6">
        <f>Pcfu4[[#This Row],[CFU/mL]]*Pcfu4[[#This Row],[mL]]/Pcfu4[[#This Row],[grams]]</f>
        <v>3800000000</v>
      </c>
      <c r="R67" s="1">
        <f>Pcfu4[[#This Row],[SD CFU/mL]]*Pcfu4[[#This Row],[mL]]/Pcfu4[[#This Row],[grams]]</f>
        <v>644881384.4421314</v>
      </c>
      <c r="S67" s="7">
        <f>_xlfn.STDEV.S(Pcfu4[[#This Row],[R1]:[R3]])/AVERAGE(Pcfu4[[#This Row],[R1]:[R3]])</f>
        <v>0.16970562748477139</v>
      </c>
      <c r="T67" s="84">
        <f>(3800000000-7790000000)/7790000000</f>
        <v>-0.51219512195121952</v>
      </c>
    </row>
    <row r="68" spans="1:20" x14ac:dyDescent="0.25">
      <c r="A68" t="s">
        <v>220</v>
      </c>
      <c r="B68" t="s">
        <v>168</v>
      </c>
      <c r="C68" s="4"/>
      <c r="D68" t="s">
        <v>26</v>
      </c>
      <c r="E68" s="3">
        <v>2</v>
      </c>
      <c r="G68">
        <v>0.3</v>
      </c>
      <c r="H68" s="5">
        <f>19*Pcfu4[[#This Row],[grams]]</f>
        <v>5.7</v>
      </c>
      <c r="I68" s="3" t="s">
        <v>28</v>
      </c>
      <c r="J68" s="59">
        <v>44826</v>
      </c>
      <c r="K68" s="1">
        <v>100000</v>
      </c>
      <c r="L68">
        <v>89</v>
      </c>
      <c r="M68">
        <v>116</v>
      </c>
      <c r="O68" s="6">
        <f>(SUM(Pcfu4[[#This Row],[R1]:[R3]]))/(Pcfu4[[#This Row],[No. Reps]]*0.025)*Pcfu4[[#This Row],[Best DF]]</f>
        <v>410000000</v>
      </c>
      <c r="P68" s="1">
        <f>_xlfn.STDEV.S(Pcfu4[[#This Row],[R1]:[R3]])/0.025*Pcfu4[[#This Row],[Best DF]]</f>
        <v>76367532.368147135</v>
      </c>
      <c r="Q68" s="6">
        <f>Pcfu4[[#This Row],[CFU/mL]]*Pcfu4[[#This Row],[mL]]/Pcfu4[[#This Row],[grams]]</f>
        <v>7790000000</v>
      </c>
      <c r="R68" s="1">
        <f>Pcfu4[[#This Row],[SD CFU/mL]]*Pcfu4[[#This Row],[mL]]/Pcfu4[[#This Row],[grams]]</f>
        <v>1450983114.9947956</v>
      </c>
      <c r="S68" s="7">
        <f>_xlfn.STDEV.S(Pcfu4[[#This Row],[R1]:[R3]])/AVERAGE(Pcfu4[[#This Row],[R1]:[R3]])</f>
        <v>0.18626227406865156</v>
      </c>
      <c r="T68" s="85" t="s">
        <v>222</v>
      </c>
    </row>
    <row r="69" spans="1:20" x14ac:dyDescent="0.25">
      <c r="A69" t="s">
        <v>223</v>
      </c>
      <c r="B69" t="s">
        <v>75</v>
      </c>
      <c r="C69" s="4"/>
      <c r="D69" t="s">
        <v>37</v>
      </c>
      <c r="E69" s="3">
        <v>2</v>
      </c>
      <c r="H69" s="5">
        <f>19*Pcfu4[[#This Row],[grams]]</f>
        <v>0</v>
      </c>
      <c r="J69" s="59">
        <v>44826</v>
      </c>
      <c r="L69">
        <v>0</v>
      </c>
      <c r="M69">
        <v>0</v>
      </c>
      <c r="O69" s="6">
        <f>(SUM(Pcfu4[[#This Row],[R1]:[R3]]))/(Pcfu4[[#This Row],[No. Reps]]*0.025)*Pcfu4[[#This Row],[Best DF]]</f>
        <v>0</v>
      </c>
      <c r="P69" s="1">
        <f>_xlfn.STDEV.S(Pcfu4[[#This Row],[R1]:[R3]])/0.025*Pcfu4[[#This Row],[Best DF]]</f>
        <v>0</v>
      </c>
      <c r="Q69" s="6" t="e">
        <f>Pcfu4[[#This Row],[CFU/mL]]*Pcfu4[[#This Row],[mL]]/Pcfu4[[#This Row],[grams]]</f>
        <v>#DIV/0!</v>
      </c>
      <c r="R69" s="1" t="e">
        <f>Pcfu4[[#This Row],[SD CFU/mL]]*Pcfu4[[#This Row],[mL]]/Pcfu4[[#This Row],[grams]]</f>
        <v>#DIV/0!</v>
      </c>
      <c r="S69" s="7" t="e">
        <f>_xlfn.STDEV.S(Pcfu4[[#This Row],[R1]:[R3]])/AVERAGE(Pcfu4[[#This Row],[R1]:[R3]])</f>
        <v>#DIV/0!</v>
      </c>
      <c r="T69" t="s">
        <v>224</v>
      </c>
    </row>
    <row r="70" spans="1:20" x14ac:dyDescent="0.25">
      <c r="A70" t="s">
        <v>223</v>
      </c>
      <c r="B70" t="s">
        <v>74</v>
      </c>
      <c r="C70" s="4"/>
      <c r="D70" t="s">
        <v>37</v>
      </c>
      <c r="E70" s="3">
        <v>2</v>
      </c>
      <c r="H70" s="5">
        <f>19*Pcfu4[[#This Row],[grams]]</f>
        <v>0</v>
      </c>
      <c r="J70" s="59">
        <v>44826</v>
      </c>
      <c r="L70">
        <v>0</v>
      </c>
      <c r="M70">
        <v>0</v>
      </c>
      <c r="O70" s="6">
        <f>(SUM(Pcfu4[[#This Row],[R1]:[R3]]))/(Pcfu4[[#This Row],[No. Reps]]*0.025)*Pcfu4[[#This Row],[Best DF]]</f>
        <v>0</v>
      </c>
      <c r="P70" s="1">
        <f>_xlfn.STDEV.S(Pcfu4[[#This Row],[R1]:[R3]])/0.025*Pcfu4[[#This Row],[Best DF]]</f>
        <v>0</v>
      </c>
      <c r="Q70" s="6" t="e">
        <f>Pcfu4[[#This Row],[CFU/mL]]*Pcfu4[[#This Row],[mL]]/Pcfu4[[#This Row],[grams]]</f>
        <v>#DIV/0!</v>
      </c>
      <c r="R70" s="1" t="e">
        <f>Pcfu4[[#This Row],[SD CFU/mL]]*Pcfu4[[#This Row],[mL]]/Pcfu4[[#This Row],[grams]]</f>
        <v>#DIV/0!</v>
      </c>
      <c r="S70" s="7" t="e">
        <f>_xlfn.STDEV.S(Pcfu4[[#This Row],[R1]:[R3]])/AVERAGE(Pcfu4[[#This Row],[R1]:[R3]])</f>
        <v>#DIV/0!</v>
      </c>
      <c r="T70" t="s">
        <v>224</v>
      </c>
    </row>
    <row r="71" spans="1:20" x14ac:dyDescent="0.25">
      <c r="A71" t="s">
        <v>220</v>
      </c>
      <c r="B71" t="s">
        <v>225</v>
      </c>
      <c r="C71" s="4"/>
      <c r="D71" t="s">
        <v>26</v>
      </c>
      <c r="E71" s="3">
        <v>3</v>
      </c>
      <c r="G71">
        <v>0.3</v>
      </c>
      <c r="H71" s="5">
        <v>5.7</v>
      </c>
      <c r="I71" s="3" t="s">
        <v>170</v>
      </c>
      <c r="J71" s="59">
        <v>44846</v>
      </c>
      <c r="K71" s="1">
        <v>10000</v>
      </c>
      <c r="L71">
        <v>70</v>
      </c>
      <c r="M71">
        <v>64</v>
      </c>
      <c r="N71">
        <v>69</v>
      </c>
      <c r="O71" s="6">
        <f>(SUM(Pcfu4[[#This Row],[R1]:[R3]]))/(Pcfu4[[#This Row],[No. Reps]]*0.025)*Pcfu4[[#This Row],[Best DF]]</f>
        <v>27066666.66666666</v>
      </c>
      <c r="P71" s="1">
        <f>_xlfn.STDEV.S(Pcfu4[[#This Row],[R1]:[R3]])/0.025*Pcfu4[[#This Row],[Best DF]]</f>
        <v>1285820.1014657272</v>
      </c>
      <c r="Q71" s="6">
        <f>Pcfu4[[#This Row],[CFU/mL]]*Pcfu4[[#This Row],[mL]]/Pcfu4[[#This Row],[grams]]</f>
        <v>514266666.66666657</v>
      </c>
      <c r="R71" s="1">
        <f>Pcfu4[[#This Row],[SD CFU/mL]]*Pcfu4[[#This Row],[mL]]/Pcfu4[[#This Row],[grams]]</f>
        <v>24430581.92784882</v>
      </c>
      <c r="S71" s="7">
        <f>_xlfn.STDEV.S(Pcfu4[[#This Row],[R1]:[R3]])/AVERAGE(Pcfu4[[#This Row],[R1]:[R3]])</f>
        <v>4.7505668773364304E-2</v>
      </c>
    </row>
    <row r="72" spans="1:20" x14ac:dyDescent="0.25">
      <c r="A72" t="s">
        <v>165</v>
      </c>
      <c r="B72" t="s">
        <v>75</v>
      </c>
      <c r="C72" s="4"/>
      <c r="D72" t="s">
        <v>26</v>
      </c>
      <c r="E72" s="3">
        <v>3</v>
      </c>
      <c r="G72">
        <v>0.3</v>
      </c>
      <c r="H72" s="5">
        <v>5.7</v>
      </c>
      <c r="I72" s="3" t="s">
        <v>170</v>
      </c>
      <c r="J72" s="59">
        <v>44846</v>
      </c>
      <c r="K72" s="1">
        <v>10000</v>
      </c>
      <c r="L72">
        <v>104</v>
      </c>
      <c r="M72">
        <v>121</v>
      </c>
      <c r="N72">
        <v>115</v>
      </c>
      <c r="O72" s="6">
        <f>(SUM(Pcfu4[[#This Row],[R1]:[R3]]))/(Pcfu4[[#This Row],[No. Reps]]*0.025)*Pcfu4[[#This Row],[Best DF]]</f>
        <v>45333333.333333328</v>
      </c>
      <c r="P72" s="1">
        <f>_xlfn.STDEV.S(Pcfu4[[#This Row],[R1]:[R3]])/0.025*Pcfu4[[#This Row],[Best DF]]</f>
        <v>3448671.2417006833</v>
      </c>
      <c r="Q72" s="6">
        <f>Pcfu4[[#This Row],[CFU/mL]]*Pcfu4[[#This Row],[mL]]/Pcfu4[[#This Row],[grams]]</f>
        <v>861333333.33333325</v>
      </c>
      <c r="R72" s="1">
        <f>Pcfu4[[#This Row],[SD CFU/mL]]*Pcfu4[[#This Row],[mL]]/Pcfu4[[#This Row],[grams]]</f>
        <v>65524753.592312984</v>
      </c>
      <c r="S72" s="7">
        <f>_xlfn.STDEV.S(Pcfu4[[#This Row],[R1]:[R3]])/AVERAGE(Pcfu4[[#This Row],[R1]:[R3]])</f>
        <v>7.6073630331632724E-2</v>
      </c>
    </row>
    <row r="73" spans="1:20" x14ac:dyDescent="0.25">
      <c r="A73" t="s">
        <v>165</v>
      </c>
      <c r="B73" t="s">
        <v>225</v>
      </c>
      <c r="C73" s="4"/>
      <c r="D73" t="s">
        <v>26</v>
      </c>
      <c r="E73" s="3">
        <v>3</v>
      </c>
      <c r="G73">
        <v>0.3</v>
      </c>
      <c r="H73" s="5">
        <v>5.7</v>
      </c>
      <c r="I73" s="3" t="s">
        <v>170</v>
      </c>
      <c r="J73" s="59">
        <v>44846</v>
      </c>
      <c r="K73" s="1">
        <v>10000</v>
      </c>
      <c r="L73">
        <v>46</v>
      </c>
      <c r="M73">
        <v>43</v>
      </c>
      <c r="N73">
        <v>42</v>
      </c>
      <c r="O73" s="6">
        <f>(SUM(Pcfu4[[#This Row],[R1]:[R3]]))/(Pcfu4[[#This Row],[No. Reps]]*0.025)*Pcfu4[[#This Row],[Best DF]]</f>
        <v>17466666.666666664</v>
      </c>
      <c r="P73" s="1">
        <f>_xlfn.STDEV.S(Pcfu4[[#This Row],[R1]:[R3]])/0.025*Pcfu4[[#This Row],[Best DF]]</f>
        <v>832666.399786453</v>
      </c>
      <c r="Q73" s="6">
        <f>Pcfu4[[#This Row],[CFU/mL]]*Pcfu4[[#This Row],[mL]]/Pcfu4[[#This Row],[grams]]</f>
        <v>331866666.66666663</v>
      </c>
      <c r="R73" s="1">
        <f>Pcfu4[[#This Row],[SD CFU/mL]]*Pcfu4[[#This Row],[mL]]/Pcfu4[[#This Row],[grams]]</f>
        <v>15820661.595942609</v>
      </c>
      <c r="S73" s="7">
        <f>_xlfn.STDEV.S(Pcfu4[[#This Row],[R1]:[R3]])/AVERAGE(Pcfu4[[#This Row],[R1]:[R3]])</f>
        <v>4.7671740445789298E-2</v>
      </c>
    </row>
    <row r="74" spans="1:20" x14ac:dyDescent="0.25">
      <c r="A74" t="s">
        <v>165</v>
      </c>
      <c r="B74" t="s">
        <v>75</v>
      </c>
      <c r="C74" s="4"/>
      <c r="D74" t="s">
        <v>26</v>
      </c>
      <c r="E74" s="3">
        <v>3</v>
      </c>
      <c r="G74">
        <v>0.3</v>
      </c>
      <c r="H74" s="5">
        <v>5.7</v>
      </c>
      <c r="I74" s="3" t="s">
        <v>170</v>
      </c>
      <c r="J74" s="59">
        <v>44846</v>
      </c>
      <c r="K74" s="1">
        <v>10000</v>
      </c>
      <c r="L74">
        <v>232</v>
      </c>
      <c r="M74">
        <v>228</v>
      </c>
      <c r="N74">
        <v>192</v>
      </c>
      <c r="O74" s="6">
        <f>(SUM(Pcfu4[[#This Row],[R1]:[R3]]))/(Pcfu4[[#This Row],[No. Reps]]*0.025)*Pcfu4[[#This Row],[Best DF]]</f>
        <v>86933333.333333328</v>
      </c>
      <c r="P74" s="1">
        <f>_xlfn.STDEV.S(Pcfu4[[#This Row],[R1]:[R3]])/0.025*Pcfu4[[#This Row],[Best DF]]</f>
        <v>8812112.8756577633</v>
      </c>
      <c r="Q74" s="6">
        <f>Pcfu4[[#This Row],[CFU/mL]]*Pcfu4[[#This Row],[mL]]/Pcfu4[[#This Row],[grams]]</f>
        <v>1651733333.3333335</v>
      </c>
      <c r="R74" s="1">
        <f>Pcfu4[[#This Row],[SD CFU/mL]]*Pcfu4[[#This Row],[mL]]/Pcfu4[[#This Row],[grams]]</f>
        <v>167430144.63749751</v>
      </c>
      <c r="S74" s="7">
        <f>_xlfn.STDEV.S(Pcfu4[[#This Row],[R1]:[R3]])/AVERAGE(Pcfu4[[#This Row],[R1]:[R3]])</f>
        <v>0.10136632909115526</v>
      </c>
    </row>
    <row r="75" spans="1:20" x14ac:dyDescent="0.25">
      <c r="A75" t="s">
        <v>169</v>
      </c>
      <c r="B75" t="s">
        <v>225</v>
      </c>
      <c r="C75" s="4"/>
      <c r="D75" t="s">
        <v>26</v>
      </c>
      <c r="E75" s="3">
        <v>3</v>
      </c>
      <c r="G75">
        <v>0.3</v>
      </c>
      <c r="H75" s="5">
        <f>19*Pcfu4[[#This Row],[grams]]</f>
        <v>5.7</v>
      </c>
      <c r="I75" s="3" t="s">
        <v>170</v>
      </c>
      <c r="J75" s="59">
        <v>44846</v>
      </c>
      <c r="K75" s="1">
        <v>100000</v>
      </c>
      <c r="L75">
        <v>127</v>
      </c>
      <c r="M75">
        <v>133</v>
      </c>
      <c r="N75">
        <v>123</v>
      </c>
      <c r="O75" s="6">
        <f>(SUM(Pcfu4[[#This Row],[R1]:[R3]]))/(Pcfu4[[#This Row],[No. Reps]]*0.025)*Pcfu4[[#This Row],[Best DF]]</f>
        <v>510666666.66666663</v>
      </c>
      <c r="P75" s="1">
        <f>_xlfn.STDEV.S(Pcfu4[[#This Row],[R1]:[R3]])/0.025*Pcfu4[[#This Row],[Best DF]]</f>
        <v>20132891.827388663</v>
      </c>
      <c r="Q75" s="6">
        <f>Pcfu4[[#This Row],[CFU/mL]]*Pcfu4[[#This Row],[mL]]/Pcfu4[[#This Row],[grams]]</f>
        <v>9702666666.6666679</v>
      </c>
      <c r="R75" s="1">
        <f>Pcfu4[[#This Row],[SD CFU/mL]]*Pcfu4[[#This Row],[mL]]/Pcfu4[[#This Row],[grams]]</f>
        <v>382524944.72038466</v>
      </c>
      <c r="S75" s="7">
        <f>_xlfn.STDEV.S(Pcfu4[[#This Row],[R1]:[R3]])/AVERAGE(Pcfu4[[#This Row],[R1]:[R3]])</f>
        <v>3.9424722899586158E-2</v>
      </c>
    </row>
    <row r="76" spans="1:20" x14ac:dyDescent="0.25">
      <c r="A76" t="s">
        <v>169</v>
      </c>
      <c r="B76" t="s">
        <v>75</v>
      </c>
      <c r="C76" s="4"/>
      <c r="D76" t="s">
        <v>26</v>
      </c>
      <c r="E76" s="3">
        <v>3</v>
      </c>
      <c r="G76">
        <v>0.3</v>
      </c>
      <c r="H76" s="5">
        <f>19*Pcfu4[[#This Row],[grams]]</f>
        <v>5.7</v>
      </c>
      <c r="I76" s="3" t="s">
        <v>170</v>
      </c>
      <c r="J76" s="59">
        <v>44846</v>
      </c>
      <c r="K76" s="1">
        <v>100000</v>
      </c>
      <c r="L76">
        <v>141</v>
      </c>
      <c r="M76">
        <v>133</v>
      </c>
      <c r="N76">
        <v>135</v>
      </c>
      <c r="O76" s="6">
        <f>(SUM(Pcfu4[[#This Row],[R1]:[R3]]))/(Pcfu4[[#This Row],[No. Reps]]*0.025)*Pcfu4[[#This Row],[Best DF]]</f>
        <v>545333333.33333325</v>
      </c>
      <c r="P76" s="1">
        <f>_xlfn.STDEV.S(Pcfu4[[#This Row],[R1]:[R3]])/0.025*Pcfu4[[#This Row],[Best DF]]</f>
        <v>16653327.995729061</v>
      </c>
      <c r="Q76" s="6">
        <f>Pcfu4[[#This Row],[CFU/mL]]*Pcfu4[[#This Row],[mL]]/Pcfu4[[#This Row],[grams]]</f>
        <v>10361333333.333332</v>
      </c>
      <c r="R76" s="1">
        <f>Pcfu4[[#This Row],[SD CFU/mL]]*Pcfu4[[#This Row],[mL]]/Pcfu4[[#This Row],[grams]]</f>
        <v>316413231.91885221</v>
      </c>
      <c r="S76" s="7">
        <f>_xlfn.STDEV.S(Pcfu4[[#This Row],[R1]:[R3]])/AVERAGE(Pcfu4[[#This Row],[R1]:[R3]])</f>
        <v>3.0537887522730549E-2</v>
      </c>
    </row>
    <row r="77" spans="1:20" x14ac:dyDescent="0.25">
      <c r="A77" t="s">
        <v>223</v>
      </c>
      <c r="B77" t="s">
        <v>225</v>
      </c>
      <c r="C77" s="4"/>
      <c r="D77" t="s">
        <v>26</v>
      </c>
      <c r="E77" s="3">
        <v>3</v>
      </c>
      <c r="G77">
        <v>0.3</v>
      </c>
      <c r="H77" s="5">
        <f>19*Pcfu4[[#This Row],[grams]]</f>
        <v>5.7</v>
      </c>
      <c r="I77" s="3" t="s">
        <v>170</v>
      </c>
      <c r="J77" s="59">
        <v>44846</v>
      </c>
      <c r="K77" s="1">
        <v>10000</v>
      </c>
      <c r="L77">
        <v>2</v>
      </c>
      <c r="M77">
        <v>1</v>
      </c>
      <c r="N77">
        <v>3</v>
      </c>
      <c r="O77" s="6">
        <f>(SUM(Pcfu4[[#This Row],[R1]:[R3]]))/(Pcfu4[[#This Row],[No. Reps]]*0.025)*Pcfu4[[#This Row],[Best DF]]</f>
        <v>799999.99999999988</v>
      </c>
      <c r="P77" s="1">
        <f>_xlfn.STDEV.S(Pcfu4[[#This Row],[R1]:[R3]])/0.025*Pcfu4[[#This Row],[Best DF]]</f>
        <v>400000</v>
      </c>
      <c r="Q77" s="6">
        <f>Pcfu4[[#This Row],[CFU/mL]]*Pcfu4[[#This Row],[mL]]/Pcfu4[[#This Row],[grams]]</f>
        <v>15199999.999999998</v>
      </c>
      <c r="R77" s="1">
        <f>Pcfu4[[#This Row],[SD CFU/mL]]*Pcfu4[[#This Row],[mL]]/Pcfu4[[#This Row],[grams]]</f>
        <v>7600000</v>
      </c>
      <c r="S77" s="7">
        <f>_xlfn.STDEV.S(Pcfu4[[#This Row],[R1]:[R3]])/AVERAGE(Pcfu4[[#This Row],[R1]:[R3]])</f>
        <v>0.5</v>
      </c>
    </row>
    <row r="78" spans="1:20" x14ac:dyDescent="0.25">
      <c r="A78" t="s">
        <v>223</v>
      </c>
      <c r="B78" t="s">
        <v>75</v>
      </c>
      <c r="C78" s="4"/>
      <c r="D78" t="s">
        <v>26</v>
      </c>
      <c r="E78" s="3">
        <v>3</v>
      </c>
      <c r="G78">
        <v>0.3</v>
      </c>
      <c r="H78" s="5">
        <f>19*Pcfu4[[#This Row],[grams]]</f>
        <v>5.7</v>
      </c>
      <c r="I78" s="3" t="s">
        <v>170</v>
      </c>
      <c r="J78" s="59">
        <v>44846</v>
      </c>
      <c r="K78" s="1">
        <v>10000</v>
      </c>
      <c r="L78">
        <v>3</v>
      </c>
      <c r="M78">
        <v>3</v>
      </c>
      <c r="N78">
        <v>3</v>
      </c>
      <c r="O78" s="6">
        <f>(SUM(Pcfu4[[#This Row],[R1]:[R3]]))/(Pcfu4[[#This Row],[No. Reps]]*0.025)*Pcfu4[[#This Row],[Best DF]]</f>
        <v>1199999.9999999998</v>
      </c>
      <c r="P78" s="1">
        <f>_xlfn.STDEV.S(Pcfu4[[#This Row],[R1]:[R3]])/0.025*Pcfu4[[#This Row],[Best DF]]</f>
        <v>0</v>
      </c>
      <c r="Q78" s="6">
        <f>Pcfu4[[#This Row],[CFU/mL]]*Pcfu4[[#This Row],[mL]]/Pcfu4[[#This Row],[grams]]</f>
        <v>22799999.999999996</v>
      </c>
      <c r="R78" s="1">
        <f>Pcfu4[[#This Row],[SD CFU/mL]]*Pcfu4[[#This Row],[mL]]/Pcfu4[[#This Row],[grams]]</f>
        <v>0</v>
      </c>
      <c r="S78" s="7">
        <f>_xlfn.STDEV.S(Pcfu4[[#This Row],[R1]:[R3]])/AVERAGE(Pcfu4[[#This Row],[R1]:[R3]])</f>
        <v>0</v>
      </c>
    </row>
    <row r="79" spans="1:20" x14ac:dyDescent="0.25">
      <c r="A79" t="s">
        <v>73</v>
      </c>
      <c r="B79" t="s">
        <v>225</v>
      </c>
      <c r="C79" s="4"/>
      <c r="D79" t="s">
        <v>26</v>
      </c>
      <c r="E79" s="3">
        <v>3</v>
      </c>
      <c r="G79">
        <v>0.3</v>
      </c>
      <c r="H79" s="5">
        <f>19*Pcfu4[[#This Row],[grams]]</f>
        <v>5.7</v>
      </c>
      <c r="I79" s="3" t="s">
        <v>170</v>
      </c>
      <c r="J79" s="59">
        <v>44846</v>
      </c>
      <c r="K79" s="1">
        <v>10000</v>
      </c>
      <c r="L79">
        <v>21</v>
      </c>
      <c r="M79">
        <v>18</v>
      </c>
      <c r="N79">
        <v>24</v>
      </c>
      <c r="O79" s="6">
        <f>(SUM(Pcfu4[[#This Row],[R1]:[R3]]))/(Pcfu4[[#This Row],[No. Reps]]*0.025)*Pcfu4[[#This Row],[Best DF]]</f>
        <v>8399999.9999999981</v>
      </c>
      <c r="P79" s="1">
        <f>_xlfn.STDEV.S(Pcfu4[[#This Row],[R1]:[R3]])/0.025*Pcfu4[[#This Row],[Best DF]]</f>
        <v>1200000</v>
      </c>
      <c r="Q79" s="6">
        <f>Pcfu4[[#This Row],[CFU/mL]]*Pcfu4[[#This Row],[mL]]/Pcfu4[[#This Row],[grams]]</f>
        <v>159599999.99999997</v>
      </c>
      <c r="R79" s="1">
        <f>Pcfu4[[#This Row],[SD CFU/mL]]*Pcfu4[[#This Row],[mL]]/Pcfu4[[#This Row],[grams]]</f>
        <v>22800000</v>
      </c>
      <c r="S79" s="7">
        <f>_xlfn.STDEV.S(Pcfu4[[#This Row],[R1]:[R3]])/AVERAGE(Pcfu4[[#This Row],[R1]:[R3]])</f>
        <v>0.14285714285714285</v>
      </c>
    </row>
    <row r="80" spans="1:20" x14ac:dyDescent="0.25">
      <c r="A80" t="s">
        <v>73</v>
      </c>
      <c r="B80" t="s">
        <v>75</v>
      </c>
      <c r="C80" s="4"/>
      <c r="D80" t="s">
        <v>26</v>
      </c>
      <c r="E80" s="3">
        <v>3</v>
      </c>
      <c r="G80">
        <v>0.3</v>
      </c>
      <c r="H80" s="5">
        <f>19*Pcfu4[[#This Row],[grams]]</f>
        <v>5.7</v>
      </c>
      <c r="I80" s="3" t="s">
        <v>170</v>
      </c>
      <c r="J80" s="59">
        <v>44846</v>
      </c>
      <c r="K80" s="1">
        <v>10000</v>
      </c>
      <c r="L80">
        <v>28</v>
      </c>
      <c r="M80">
        <v>38</v>
      </c>
      <c r="N80">
        <v>36</v>
      </c>
      <c r="O80" s="6">
        <f>(SUM(Pcfu4[[#This Row],[R1]:[R3]]))/(Pcfu4[[#This Row],[No. Reps]]*0.025)*Pcfu4[[#This Row],[Best DF]]</f>
        <v>13599999.999999998</v>
      </c>
      <c r="P80" s="1">
        <f>_xlfn.STDEV.S(Pcfu4[[#This Row],[R1]:[R3]])/0.025*Pcfu4[[#This Row],[Best DF]]</f>
        <v>2116601.0488516726</v>
      </c>
      <c r="Q80" s="6">
        <f>Pcfu4[[#This Row],[CFU/mL]]*Pcfu4[[#This Row],[mL]]/Pcfu4[[#This Row],[grams]]</f>
        <v>258399999.99999997</v>
      </c>
      <c r="R80" s="1">
        <f>Pcfu4[[#This Row],[SD CFU/mL]]*Pcfu4[[#This Row],[mL]]/Pcfu4[[#This Row],[grams]]</f>
        <v>40215419.928181782</v>
      </c>
      <c r="S80" s="7">
        <f>_xlfn.STDEV.S(Pcfu4[[#This Row],[R1]:[R3]])/AVERAGE(Pcfu4[[#This Row],[R1]:[R3]])</f>
        <v>0.15563243006262298</v>
      </c>
    </row>
    <row r="81" spans="1:20" x14ac:dyDescent="0.25">
      <c r="A81" t="s">
        <v>226</v>
      </c>
      <c r="B81" t="s">
        <v>92</v>
      </c>
      <c r="C81" s="4"/>
      <c r="D81" t="s">
        <v>136</v>
      </c>
      <c r="E81" s="3">
        <v>3</v>
      </c>
      <c r="H81" s="5"/>
      <c r="I81" s="3" t="s">
        <v>170</v>
      </c>
      <c r="J81" s="59">
        <v>44847</v>
      </c>
      <c r="K81" s="1">
        <v>100000000</v>
      </c>
      <c r="L81">
        <v>77</v>
      </c>
      <c r="M81">
        <v>60</v>
      </c>
      <c r="N81">
        <v>125</v>
      </c>
      <c r="O81" s="6">
        <f>(SUM(Pcfu4[[#This Row],[R1]:[R3]]))/(Pcfu4[[#This Row],[No. Reps]]*0.025)*Pcfu4[[#This Row],[Best DF]]</f>
        <v>349333333333.33331</v>
      </c>
      <c r="P81" s="1">
        <f>_xlfn.STDEV.S(Pcfu4[[#This Row],[R1]:[R3]])/0.025*Pcfu4[[#This Row],[Best DF]]</f>
        <v>134838174614.36263</v>
      </c>
      <c r="Q81" s="6" t="e">
        <f>Pcfu4[[#This Row],[CFU/mL]]*Pcfu4[[#This Row],[mL]]/Pcfu4[[#This Row],[grams]]</f>
        <v>#DIV/0!</v>
      </c>
      <c r="R81" s="1" t="e">
        <f>Pcfu4[[#This Row],[SD CFU/mL]]*Pcfu4[[#This Row],[mL]]/Pcfu4[[#This Row],[grams]]</f>
        <v>#DIV/0!</v>
      </c>
      <c r="S81" s="7">
        <f>_xlfn.STDEV.S(Pcfu4[[#This Row],[R1]:[R3]])/AVERAGE(Pcfu4[[#This Row],[R1]:[R3]])</f>
        <v>0.38598714107164878</v>
      </c>
      <c r="T81" t="s">
        <v>227</v>
      </c>
    </row>
    <row r="82" spans="1:20" x14ac:dyDescent="0.25">
      <c r="A82" t="s">
        <v>228</v>
      </c>
      <c r="B82" t="s">
        <v>172</v>
      </c>
      <c r="C82" s="4"/>
      <c r="D82" t="s">
        <v>86</v>
      </c>
      <c r="E82" s="3">
        <v>2</v>
      </c>
      <c r="G82">
        <v>0.3</v>
      </c>
      <c r="H82" s="5">
        <f>19*Pcfu4[[#This Row],[grams]]</f>
        <v>5.7</v>
      </c>
      <c r="I82" s="3" t="s">
        <v>87</v>
      </c>
      <c r="J82" s="59">
        <v>44851</v>
      </c>
      <c r="K82" s="81">
        <v>10000000</v>
      </c>
      <c r="L82">
        <v>99</v>
      </c>
      <c r="M82">
        <v>58</v>
      </c>
      <c r="O82" s="6">
        <f>(SUM(Pcfu4[[#This Row],[R1]:[R3]]))/(Pcfu4[[#This Row],[No. Reps]]*0.025)*Pcfu4[[#This Row],[Best DF]]</f>
        <v>31400000000</v>
      </c>
      <c r="P82" s="1">
        <f>_xlfn.STDEV.S(Pcfu4[[#This Row],[R1]:[R3]])/0.025*Pcfu4[[#This Row],[Best DF]]</f>
        <v>11596551211.459377</v>
      </c>
      <c r="Q82" s="6">
        <f>Pcfu4[[#This Row],[CFU/mL]]*Pcfu4[[#This Row],[mL]]/Pcfu4[[#This Row],[grams]]</f>
        <v>596600000000</v>
      </c>
      <c r="R82" s="1">
        <f>Pcfu4[[#This Row],[SD CFU/mL]]*Pcfu4[[#This Row],[mL]]/Pcfu4[[#This Row],[grams]]</f>
        <v>220334473017.72818</v>
      </c>
      <c r="S82" s="7">
        <f>_xlfn.STDEV.S(Pcfu4[[#This Row],[R1]:[R3]])/AVERAGE(Pcfu4[[#This Row],[R1]:[R3]])</f>
        <v>0.36931691756240059</v>
      </c>
      <c r="T82" t="s">
        <v>229</v>
      </c>
    </row>
    <row r="83" spans="1:20" x14ac:dyDescent="0.25">
      <c r="A83" t="s">
        <v>230</v>
      </c>
      <c r="B83" t="s">
        <v>172</v>
      </c>
      <c r="C83" s="4"/>
      <c r="D83" t="s">
        <v>86</v>
      </c>
      <c r="E83" s="3">
        <v>2</v>
      </c>
      <c r="G83">
        <v>0.3</v>
      </c>
      <c r="H83" s="5">
        <f>19*Pcfu4[[#This Row],[grams]]</f>
        <v>5.7</v>
      </c>
      <c r="I83" s="3" t="s">
        <v>87</v>
      </c>
      <c r="J83" s="59">
        <v>44851</v>
      </c>
      <c r="K83" s="81">
        <v>10000000</v>
      </c>
      <c r="L83">
        <v>54</v>
      </c>
      <c r="M83">
        <v>91</v>
      </c>
      <c r="O83" s="6">
        <f>(SUM(Pcfu4[[#This Row],[R1]:[R3]]))/(Pcfu4[[#This Row],[No. Reps]]*0.025)*Pcfu4[[#This Row],[Best DF]]</f>
        <v>29000000000</v>
      </c>
      <c r="P83" s="1">
        <f>_xlfn.STDEV.S(Pcfu4[[#This Row],[R1]:[R3]])/0.025*Pcfu4[[#This Row],[Best DF]]</f>
        <v>10465180361.560904</v>
      </c>
      <c r="Q83" s="6">
        <f>Pcfu4[[#This Row],[CFU/mL]]*Pcfu4[[#This Row],[mL]]/Pcfu4[[#This Row],[grams]]</f>
        <v>551000000000</v>
      </c>
      <c r="R83" s="1">
        <f>Pcfu4[[#This Row],[SD CFU/mL]]*Pcfu4[[#This Row],[mL]]/Pcfu4[[#This Row],[grams]]</f>
        <v>198838426869.6572</v>
      </c>
      <c r="S83" s="7">
        <f>_xlfn.STDEV.S(Pcfu4[[#This Row],[R1]:[R3]])/AVERAGE(Pcfu4[[#This Row],[R1]:[R3]])</f>
        <v>0.36086828832968637</v>
      </c>
      <c r="T83" t="s">
        <v>229</v>
      </c>
    </row>
    <row r="84" spans="1:20" x14ac:dyDescent="0.25">
      <c r="A84" t="s">
        <v>231</v>
      </c>
      <c r="B84" t="s">
        <v>172</v>
      </c>
      <c r="C84" s="4"/>
      <c r="D84" t="s">
        <v>86</v>
      </c>
      <c r="E84" s="3">
        <v>2</v>
      </c>
      <c r="G84">
        <v>0.3</v>
      </c>
      <c r="H84" s="5">
        <f>19*Pcfu4[[#This Row],[grams]]</f>
        <v>5.7</v>
      </c>
      <c r="I84" s="3" t="s">
        <v>87</v>
      </c>
      <c r="J84" s="59">
        <v>44851</v>
      </c>
      <c r="K84" s="81">
        <v>10000000</v>
      </c>
      <c r="L84">
        <v>151</v>
      </c>
      <c r="M84">
        <v>63</v>
      </c>
      <c r="O84" s="6">
        <f>(SUM(Pcfu4[[#This Row],[R1]:[R3]]))/(Pcfu4[[#This Row],[No. Reps]]*0.025)*Pcfu4[[#This Row],[Best DF]]</f>
        <v>42800000000</v>
      </c>
      <c r="P84" s="1">
        <f>_xlfn.STDEV.S(Pcfu4[[#This Row],[R1]:[R3]])/0.025*Pcfu4[[#This Row],[Best DF]]</f>
        <v>24890158697.766468</v>
      </c>
      <c r="Q84" s="6">
        <f>Pcfu4[[#This Row],[CFU/mL]]*Pcfu4[[#This Row],[mL]]/Pcfu4[[#This Row],[grams]]</f>
        <v>813200000000</v>
      </c>
      <c r="R84" s="1">
        <f>Pcfu4[[#This Row],[SD CFU/mL]]*Pcfu4[[#This Row],[mL]]/Pcfu4[[#This Row],[grams]]</f>
        <v>472913015257.56287</v>
      </c>
      <c r="S84" s="7">
        <f>_xlfn.STDEV.S(Pcfu4[[#This Row],[R1]:[R3]])/AVERAGE(Pcfu4[[#This Row],[R1]:[R3]])</f>
        <v>0.58154576396650637</v>
      </c>
      <c r="T84" t="s">
        <v>229</v>
      </c>
    </row>
    <row r="85" spans="1:20" x14ac:dyDescent="0.25">
      <c r="A85" t="s">
        <v>228</v>
      </c>
      <c r="B85" t="s">
        <v>172</v>
      </c>
      <c r="C85" s="4"/>
      <c r="D85" s="86">
        <v>7</v>
      </c>
      <c r="E85" s="3">
        <v>3</v>
      </c>
      <c r="G85">
        <v>0.3</v>
      </c>
      <c r="H85" s="5">
        <f>19*Pcfu4[[#This Row],[grams]]</f>
        <v>5.7</v>
      </c>
      <c r="I85" s="3" t="s">
        <v>170</v>
      </c>
      <c r="J85" s="59">
        <v>44852</v>
      </c>
      <c r="K85" s="81">
        <v>10000000</v>
      </c>
      <c r="L85">
        <v>64</v>
      </c>
      <c r="M85">
        <v>69</v>
      </c>
      <c r="N85">
        <v>57</v>
      </c>
      <c r="O85" s="6">
        <f>(SUM(Pcfu4[[#This Row],[R1]:[R3]]))/(Pcfu4[[#This Row],[No. Reps]]*0.025)*Pcfu4[[#This Row],[Best DF]]</f>
        <v>25333333333.333332</v>
      </c>
      <c r="P85" s="1">
        <f>_xlfn.STDEV.S(Pcfu4[[#This Row],[R1]:[R3]])/0.025*Pcfu4[[#This Row],[Best DF]]</f>
        <v>2411085509.3366833</v>
      </c>
      <c r="Q85" s="6">
        <f>Pcfu4[[#This Row],[CFU/mL]]*Pcfu4[[#This Row],[mL]]/Pcfu4[[#This Row],[grams]]</f>
        <v>481333333333.33337</v>
      </c>
      <c r="R85" s="1">
        <f>Pcfu4[[#This Row],[SD CFU/mL]]*Pcfu4[[#This Row],[mL]]/Pcfu4[[#This Row],[grams]]</f>
        <v>45810624677.396988</v>
      </c>
      <c r="S85" s="7">
        <f>_xlfn.STDEV.S(Pcfu4[[#This Row],[R1]:[R3]])/AVERAGE(Pcfu4[[#This Row],[R1]:[R3]])</f>
        <v>9.5174428000132233E-2</v>
      </c>
    </row>
    <row r="86" spans="1:20" x14ac:dyDescent="0.25">
      <c r="A86" t="s">
        <v>230</v>
      </c>
      <c r="B86" t="s">
        <v>172</v>
      </c>
      <c r="C86" s="4"/>
      <c r="D86" s="86">
        <v>7</v>
      </c>
      <c r="E86" s="3">
        <v>3</v>
      </c>
      <c r="G86">
        <v>0.3</v>
      </c>
      <c r="H86" s="5">
        <f>19*Pcfu4[[#This Row],[grams]]</f>
        <v>5.7</v>
      </c>
      <c r="I86" s="3" t="s">
        <v>170</v>
      </c>
      <c r="J86" s="59">
        <v>44852</v>
      </c>
      <c r="K86" s="81">
        <v>10000000</v>
      </c>
      <c r="L86">
        <v>81</v>
      </c>
      <c r="M86">
        <v>79</v>
      </c>
      <c r="N86">
        <v>76</v>
      </c>
      <c r="O86" s="6">
        <f>(SUM(Pcfu4[[#This Row],[R1]:[R3]]))/(Pcfu4[[#This Row],[No. Reps]]*0.025)*Pcfu4[[#This Row],[Best DF]]</f>
        <v>31466666666.66666</v>
      </c>
      <c r="P86" s="1">
        <f>_xlfn.STDEV.S(Pcfu4[[#This Row],[R1]:[R3]])/0.025*Pcfu4[[#This Row],[Best DF]]</f>
        <v>1006644591.3694334</v>
      </c>
      <c r="Q86" s="6">
        <f>Pcfu4[[#This Row],[CFU/mL]]*Pcfu4[[#This Row],[mL]]/Pcfu4[[#This Row],[grams]]</f>
        <v>597866666666.66663</v>
      </c>
      <c r="R86" s="1">
        <f>Pcfu4[[#This Row],[SD CFU/mL]]*Pcfu4[[#This Row],[mL]]/Pcfu4[[#This Row],[grams]]</f>
        <v>19126247236.019238</v>
      </c>
      <c r="S86" s="7">
        <f>_xlfn.STDEV.S(Pcfu4[[#This Row],[R1]:[R3]])/AVERAGE(Pcfu4[[#This Row],[R1]:[R3]])</f>
        <v>3.1990823878265892E-2</v>
      </c>
    </row>
    <row r="87" spans="1:20" x14ac:dyDescent="0.25">
      <c r="A87" t="s">
        <v>231</v>
      </c>
      <c r="B87" t="s">
        <v>172</v>
      </c>
      <c r="C87" s="4"/>
      <c r="D87" s="86">
        <v>7</v>
      </c>
      <c r="E87" s="3">
        <v>3</v>
      </c>
      <c r="G87">
        <v>0.3</v>
      </c>
      <c r="H87" s="5">
        <f>19*Pcfu4[[#This Row],[grams]]</f>
        <v>5.7</v>
      </c>
      <c r="I87" s="3" t="s">
        <v>170</v>
      </c>
      <c r="J87" s="59">
        <v>44852</v>
      </c>
      <c r="K87" s="81">
        <v>10000000</v>
      </c>
      <c r="L87">
        <v>58</v>
      </c>
      <c r="M87">
        <v>73</v>
      </c>
      <c r="N87">
        <v>71</v>
      </c>
      <c r="O87" s="6">
        <f>(SUM(Pcfu4[[#This Row],[R1]:[R3]]))/(Pcfu4[[#This Row],[No. Reps]]*0.025)*Pcfu4[[#This Row],[Best DF]]</f>
        <v>26933333333.333332</v>
      </c>
      <c r="P87" s="1">
        <f>_xlfn.STDEV.S(Pcfu4[[#This Row],[R1]:[R3]])/0.025*Pcfu4[[#This Row],[Best DF]]</f>
        <v>3257811126.0988312</v>
      </c>
      <c r="Q87" s="6">
        <f>Pcfu4[[#This Row],[CFU/mL]]*Pcfu4[[#This Row],[mL]]/Pcfu4[[#This Row],[grams]]</f>
        <v>511733333333.33337</v>
      </c>
      <c r="R87" s="1">
        <f>Pcfu4[[#This Row],[SD CFU/mL]]*Pcfu4[[#This Row],[mL]]/Pcfu4[[#This Row],[grams]]</f>
        <v>61898411395.8778</v>
      </c>
      <c r="S87" s="7">
        <f>_xlfn.STDEV.S(Pcfu4[[#This Row],[R1]:[R3]])/AVERAGE(Pcfu4[[#This Row],[R1]:[R3]])</f>
        <v>0.1209583338898081</v>
      </c>
    </row>
    <row r="88" spans="1:20" x14ac:dyDescent="0.25">
      <c r="A88" t="s">
        <v>232</v>
      </c>
      <c r="C88" s="4"/>
      <c r="D88" t="s">
        <v>86</v>
      </c>
      <c r="E88" s="3">
        <v>3</v>
      </c>
      <c r="G88">
        <v>0.1</v>
      </c>
      <c r="H88" s="5">
        <f>19*Pcfu4[[#This Row],[grams]]</f>
        <v>1.9000000000000001</v>
      </c>
      <c r="I88" s="3" t="s">
        <v>170</v>
      </c>
      <c r="J88" s="59">
        <v>44852</v>
      </c>
      <c r="K88" s="1">
        <v>10000000</v>
      </c>
      <c r="L88">
        <v>47</v>
      </c>
      <c r="M88">
        <v>52</v>
      </c>
      <c r="N88">
        <v>44</v>
      </c>
      <c r="O88" s="6">
        <f>(SUM(Pcfu4[[#This Row],[R1]:[R3]]))/(Pcfu4[[#This Row],[No. Reps]]*0.025)*Pcfu4[[#This Row],[Best DF]]</f>
        <v>19066666666.666664</v>
      </c>
      <c r="P88" s="1">
        <f>_xlfn.STDEV.S(Pcfu4[[#This Row],[R1]:[R3]])/0.025*Pcfu4[[#This Row],[Best DF]]</f>
        <v>1616580753.7309523</v>
      </c>
      <c r="Q88" s="6">
        <f>Pcfu4[[#This Row],[CFU/mL]]*Pcfu4[[#This Row],[mL]]/Pcfu4[[#This Row],[grams]]</f>
        <v>362266666666.66663</v>
      </c>
      <c r="R88" s="1">
        <f>Pcfu4[[#This Row],[SD CFU/mL]]*Pcfu4[[#This Row],[mL]]/Pcfu4[[#This Row],[grams]]</f>
        <v>30715034320.888092</v>
      </c>
      <c r="S88" s="7">
        <f>_xlfn.STDEV.S(Pcfu4[[#This Row],[R1]:[R3]])/AVERAGE(Pcfu4[[#This Row],[R1]:[R3]])</f>
        <v>8.4785703867007983E-2</v>
      </c>
    </row>
    <row r="89" spans="1:20" x14ac:dyDescent="0.25">
      <c r="A89" t="s">
        <v>233</v>
      </c>
      <c r="C89" s="4"/>
      <c r="D89" t="s">
        <v>173</v>
      </c>
      <c r="E89" s="3">
        <v>3</v>
      </c>
      <c r="H89" s="5"/>
      <c r="I89" s="3" t="s">
        <v>170</v>
      </c>
      <c r="J89" s="59">
        <v>44851</v>
      </c>
      <c r="K89" s="1">
        <v>1000000</v>
      </c>
      <c r="L89">
        <v>142</v>
      </c>
      <c r="M89">
        <v>176</v>
      </c>
      <c r="N89">
        <v>141</v>
      </c>
      <c r="O89" s="6">
        <f>(SUM(Pcfu4[[#This Row],[R1]:[R3]]))/(Pcfu4[[#This Row],[No. Reps]]*0.025)*Pcfu4[[#This Row],[Best DF]]</f>
        <v>6119999999.999999</v>
      </c>
      <c r="P89" s="1">
        <f>_xlfn.STDEV.S(Pcfu4[[#This Row],[R1]:[R3]])/0.025*Pcfu4[[#This Row],[Best DF]]</f>
        <v>796994353.80685103</v>
      </c>
      <c r="Q89" s="6"/>
      <c r="R89" s="1"/>
      <c r="S89" s="7">
        <f>_xlfn.STDEV.S(Pcfu4[[#This Row],[R1]:[R3]])/AVERAGE(Pcfu4[[#This Row],[R1]:[R3]])</f>
        <v>0.13022783558935475</v>
      </c>
    </row>
    <row r="90" spans="1:20" x14ac:dyDescent="0.25">
      <c r="A90" t="s">
        <v>234</v>
      </c>
      <c r="C90" s="4"/>
      <c r="D90" t="s">
        <v>173</v>
      </c>
      <c r="E90" s="3">
        <v>3</v>
      </c>
      <c r="H90" s="5"/>
      <c r="I90" s="3" t="s">
        <v>170</v>
      </c>
      <c r="J90" s="59">
        <v>44851</v>
      </c>
      <c r="K90" s="1">
        <v>1000000</v>
      </c>
      <c r="L90">
        <v>152</v>
      </c>
      <c r="M90">
        <v>139</v>
      </c>
      <c r="N90">
        <v>161</v>
      </c>
      <c r="O90" s="6">
        <f>(SUM(Pcfu4[[#This Row],[R1]:[R3]]))/(Pcfu4[[#This Row],[No. Reps]]*0.025)*Pcfu4[[#This Row],[Best DF]]</f>
        <v>6026666666.666666</v>
      </c>
      <c r="P90" s="1">
        <f>_xlfn.STDEV.S(Pcfu4[[#This Row],[R1]:[R3]])/0.025*Pcfu4[[#This Row],[Best DF]]</f>
        <v>442417600.61432147</v>
      </c>
      <c r="Q90" s="6"/>
      <c r="R90" s="1"/>
      <c r="S90" s="7">
        <f>_xlfn.STDEV.S(Pcfu4[[#This Row],[R1]:[R3]])/AVERAGE(Pcfu4[[#This Row],[R1]:[R3]])</f>
        <v>7.3410000101933881E-2</v>
      </c>
    </row>
    <row r="91" spans="1:20" x14ac:dyDescent="0.25">
      <c r="A91" t="s">
        <v>34</v>
      </c>
      <c r="B91" t="s">
        <v>225</v>
      </c>
      <c r="C91" s="4"/>
      <c r="D91" t="s">
        <v>37</v>
      </c>
      <c r="E91" s="3">
        <v>3</v>
      </c>
      <c r="G91">
        <v>0.3</v>
      </c>
      <c r="H91" s="5">
        <f>19*Pcfu4[[#This Row],[grams]]</f>
        <v>5.7</v>
      </c>
      <c r="I91" s="3" t="s">
        <v>170</v>
      </c>
      <c r="J91" s="59">
        <v>44853</v>
      </c>
      <c r="K91" s="1">
        <v>1000000</v>
      </c>
      <c r="L91">
        <v>42</v>
      </c>
      <c r="M91">
        <v>32</v>
      </c>
      <c r="N91">
        <v>30</v>
      </c>
      <c r="O91" s="6">
        <f>(SUM(Pcfu4[[#This Row],[R1]:[R3]]))/(Pcfu4[[#This Row],[No. Reps]]*0.025)*Pcfu4[[#This Row],[Best DF]]</f>
        <v>1386666666.6666665</v>
      </c>
      <c r="P91" s="1">
        <f>_xlfn.STDEV.S(Pcfu4[[#This Row],[R1]:[R3]])/0.025*Pcfu4[[#This Row],[Best DF]]</f>
        <v>257164020.29314521</v>
      </c>
      <c r="Q91" s="6">
        <f>Pcfu4[[#This Row],[CFU/mL]]*Pcfu4[[#This Row],[mL]]/Pcfu4[[#This Row],[grams]]</f>
        <v>26346666666.666664</v>
      </c>
      <c r="R91" s="1">
        <f>Pcfu4[[#This Row],[SD CFU/mL]]*Pcfu4[[#This Row],[mL]]/Pcfu4[[#This Row],[grams]]</f>
        <v>4886116385.5697594</v>
      </c>
      <c r="S91" s="7">
        <f>_xlfn.STDEV.S(Pcfu4[[#This Row],[R1]:[R3]])/AVERAGE(Pcfu4[[#This Row],[R1]:[R3]])</f>
        <v>0.18545482232678745</v>
      </c>
    </row>
    <row r="92" spans="1:20" x14ac:dyDescent="0.25">
      <c r="A92" t="s">
        <v>34</v>
      </c>
      <c r="B92" t="s">
        <v>75</v>
      </c>
      <c r="C92" s="4"/>
      <c r="D92" t="s">
        <v>37</v>
      </c>
      <c r="E92" s="3">
        <v>3</v>
      </c>
      <c r="G92">
        <v>0.3</v>
      </c>
      <c r="H92" s="5">
        <f>19*Pcfu4[[#This Row],[grams]]</f>
        <v>5.7</v>
      </c>
      <c r="I92" s="3" t="s">
        <v>170</v>
      </c>
      <c r="J92" s="59">
        <v>44853</v>
      </c>
      <c r="K92" s="1">
        <v>1000000</v>
      </c>
      <c r="L92">
        <v>32</v>
      </c>
      <c r="M92">
        <v>43</v>
      </c>
      <c r="N92">
        <v>44</v>
      </c>
      <c r="O92" s="6">
        <f>(SUM(Pcfu4[[#This Row],[R1]:[R3]]))/(Pcfu4[[#This Row],[No. Reps]]*0.025)*Pcfu4[[#This Row],[Best DF]]</f>
        <v>1586666666.6666665</v>
      </c>
      <c r="P92" s="1">
        <f>_xlfn.STDEV.S(Pcfu4[[#This Row],[R1]:[R3]])/0.025*Pcfu4[[#This Row],[Best DF]]</f>
        <v>266333124.73917612</v>
      </c>
      <c r="Q92" s="6">
        <f>Pcfu4[[#This Row],[CFU/mL]]*Pcfu4[[#This Row],[mL]]/Pcfu4[[#This Row],[grams]]</f>
        <v>30146666666.666668</v>
      </c>
      <c r="R92" s="1">
        <f>Pcfu4[[#This Row],[SD CFU/mL]]*Pcfu4[[#This Row],[mL]]/Pcfu4[[#This Row],[grams]]</f>
        <v>5060329370.0443468</v>
      </c>
      <c r="S92" s="7">
        <f>_xlfn.STDEV.S(Pcfu4[[#This Row],[R1]:[R3]])/AVERAGE(Pcfu4[[#This Row],[R1]:[R3]])</f>
        <v>0.16785701139023709</v>
      </c>
    </row>
    <row r="93" spans="1:20" x14ac:dyDescent="0.25">
      <c r="A93" t="s">
        <v>40</v>
      </c>
      <c r="B93" t="s">
        <v>225</v>
      </c>
      <c r="C93" s="4"/>
      <c r="D93" t="s">
        <v>37</v>
      </c>
      <c r="E93" s="3">
        <v>3</v>
      </c>
      <c r="G93">
        <v>0.3</v>
      </c>
      <c r="H93" s="5">
        <f>19*Pcfu4[[#This Row],[grams]]</f>
        <v>5.7</v>
      </c>
      <c r="I93" s="3" t="s">
        <v>170</v>
      </c>
      <c r="J93" s="59">
        <v>44853</v>
      </c>
      <c r="K93" s="1">
        <v>100000</v>
      </c>
      <c r="L93">
        <v>80</v>
      </c>
      <c r="M93">
        <v>114</v>
      </c>
      <c r="N93">
        <v>97</v>
      </c>
      <c r="O93" s="6">
        <f>(SUM(Pcfu4[[#This Row],[R1]:[R3]]))/(Pcfu4[[#This Row],[No. Reps]]*0.025)*Pcfu4[[#This Row],[Best DF]]</f>
        <v>387999999.99999994</v>
      </c>
      <c r="P93" s="1">
        <f>_xlfn.STDEV.S(Pcfu4[[#This Row],[R1]:[R3]])/0.025*Pcfu4[[#This Row],[Best DF]]</f>
        <v>68000000</v>
      </c>
      <c r="Q93" s="6">
        <f>Pcfu4[[#This Row],[CFU/mL]]*Pcfu4[[#This Row],[mL]]/Pcfu4[[#This Row],[grams]]</f>
        <v>7371999999.999999</v>
      </c>
      <c r="R93" s="1">
        <f>Pcfu4[[#This Row],[SD CFU/mL]]*Pcfu4[[#This Row],[mL]]/Pcfu4[[#This Row],[grams]]</f>
        <v>1292000000</v>
      </c>
      <c r="S93" s="7">
        <f>_xlfn.STDEV.S(Pcfu4[[#This Row],[R1]:[R3]])/AVERAGE(Pcfu4[[#This Row],[R1]:[R3]])</f>
        <v>0.17525773195876287</v>
      </c>
    </row>
    <row r="94" spans="1:20" x14ac:dyDescent="0.25">
      <c r="A94" t="s">
        <v>40</v>
      </c>
      <c r="B94" t="s">
        <v>75</v>
      </c>
      <c r="C94" s="4"/>
      <c r="D94" t="s">
        <v>37</v>
      </c>
      <c r="E94" s="3">
        <v>3</v>
      </c>
      <c r="G94">
        <v>0.3</v>
      </c>
      <c r="H94" s="5">
        <f>19*Pcfu4[[#This Row],[grams]]</f>
        <v>5.7</v>
      </c>
      <c r="I94" s="3" t="s">
        <v>170</v>
      </c>
      <c r="J94" s="59" t="s">
        <v>235</v>
      </c>
      <c r="K94" s="1">
        <v>100000</v>
      </c>
      <c r="L94">
        <v>121</v>
      </c>
      <c r="M94">
        <v>144</v>
      </c>
      <c r="N94">
        <v>129</v>
      </c>
      <c r="O94" s="6">
        <f>(SUM(Pcfu4[[#This Row],[R1]:[R3]]))/(Pcfu4[[#This Row],[No. Reps]]*0.025)*Pcfu4[[#This Row],[Best DF]]</f>
        <v>525333333.33333319</v>
      </c>
      <c r="P94" s="1">
        <f>_xlfn.STDEV.S(Pcfu4[[#This Row],[R1]:[R3]])/0.025*Pcfu4[[#This Row],[Best DF]]</f>
        <v>46704746.368365318</v>
      </c>
      <c r="Q94" s="6">
        <f>Pcfu4[[#This Row],[CFU/mL]]*Pcfu4[[#This Row],[mL]]/Pcfu4[[#This Row],[grams]]</f>
        <v>9981333333.3333321</v>
      </c>
      <c r="R94" s="1">
        <f>Pcfu4[[#This Row],[SD CFU/mL]]*Pcfu4[[#This Row],[mL]]/Pcfu4[[#This Row],[grams]]</f>
        <v>887390180.99894106</v>
      </c>
      <c r="S94" s="7">
        <f>_xlfn.STDEV.S(Pcfu4[[#This Row],[R1]:[R3]])/AVERAGE(Pcfu4[[#This Row],[R1]:[R3]])</f>
        <v>8.8904974051456823E-2</v>
      </c>
    </row>
    <row r="95" spans="1:20" x14ac:dyDescent="0.25">
      <c r="A95" t="s">
        <v>236</v>
      </c>
      <c r="B95" t="s">
        <v>237</v>
      </c>
      <c r="C95" s="4"/>
      <c r="D95" t="s">
        <v>238</v>
      </c>
      <c r="E95" s="3">
        <v>3</v>
      </c>
      <c r="G95">
        <v>0.1</v>
      </c>
      <c r="H95" s="5">
        <f>19*Pcfu4[[#This Row],[grams]]</f>
        <v>1.9000000000000001</v>
      </c>
      <c r="I95" s="3" t="s">
        <v>170</v>
      </c>
      <c r="J95" s="59">
        <v>44854</v>
      </c>
      <c r="K95" s="1">
        <v>1000</v>
      </c>
      <c r="L95">
        <v>41</v>
      </c>
      <c r="M95">
        <v>40</v>
      </c>
      <c r="O95" s="6">
        <f>(SUM(Pcfu4[[#This Row],[R1]:[R3]]))/(Pcfu4[[#This Row],[No. Reps]]*0.025)*Pcfu4[[#This Row],[Best DF]]</f>
        <v>1079999.9999999998</v>
      </c>
      <c r="P95" s="1">
        <f>_xlfn.STDEV.S(Pcfu4[[#This Row],[R1]:[R3]])/0.025*Pcfu4[[#This Row],[Best DF]]</f>
        <v>28284.271247461904</v>
      </c>
      <c r="Q95" s="6">
        <f>Pcfu4[[#This Row],[CFU/mL]]*Pcfu4[[#This Row],[mL]]/Pcfu4[[#This Row],[grams]]</f>
        <v>20519999.999999996</v>
      </c>
      <c r="R95" s="1">
        <f>Pcfu4[[#This Row],[SD CFU/mL]]*Pcfu4[[#This Row],[mL]]/Pcfu4[[#This Row],[grams]]</f>
        <v>537401.15370177617</v>
      </c>
      <c r="S95" s="7">
        <f>_xlfn.STDEV.S(Pcfu4[[#This Row],[R1]:[R3]])/AVERAGE(Pcfu4[[#This Row],[R1]:[R3]])</f>
        <v>1.7459426695964137E-2</v>
      </c>
    </row>
    <row r="96" spans="1:20" x14ac:dyDescent="0.25">
      <c r="A96" t="s">
        <v>239</v>
      </c>
      <c r="B96" t="s">
        <v>237</v>
      </c>
      <c r="C96" s="4"/>
      <c r="D96" t="s">
        <v>26</v>
      </c>
      <c r="E96" s="3">
        <v>2</v>
      </c>
      <c r="G96">
        <v>0.1</v>
      </c>
      <c r="H96" s="5">
        <f>19*Pcfu4[[#This Row],[grams]]</f>
        <v>1.9000000000000001</v>
      </c>
      <c r="I96" s="3" t="s">
        <v>170</v>
      </c>
      <c r="J96" s="59">
        <v>44854</v>
      </c>
      <c r="K96" s="1">
        <v>100000</v>
      </c>
      <c r="L96">
        <v>100</v>
      </c>
      <c r="M96">
        <v>90</v>
      </c>
      <c r="O96" s="6">
        <f>(SUM(Pcfu4[[#This Row],[R1]:[R3]]))/(Pcfu4[[#This Row],[No. Reps]]*0.025)*Pcfu4[[#This Row],[Best DF]]</f>
        <v>380000000</v>
      </c>
      <c r="P96" s="1">
        <f>_xlfn.STDEV.S(Pcfu4[[#This Row],[R1]:[R3]])/0.025*Pcfu4[[#This Row],[Best DF]]</f>
        <v>28284271.247461904</v>
      </c>
      <c r="Q96" s="6">
        <f>Pcfu4[[#This Row],[CFU/mL]]*Pcfu4[[#This Row],[mL]]/Pcfu4[[#This Row],[grams]]</f>
        <v>7220000000</v>
      </c>
      <c r="R96" s="1">
        <f>Pcfu4[[#This Row],[SD CFU/mL]]*Pcfu4[[#This Row],[mL]]/Pcfu4[[#This Row],[grams]]</f>
        <v>537401153.70177615</v>
      </c>
      <c r="S96" s="7">
        <f>_xlfn.STDEV.S(Pcfu4[[#This Row],[R1]:[R3]])/AVERAGE(Pcfu4[[#This Row],[R1]:[R3]])</f>
        <v>7.4432292756478696E-2</v>
      </c>
    </row>
    <row r="97" spans="1:22" x14ac:dyDescent="0.25">
      <c r="A97" t="s">
        <v>240</v>
      </c>
      <c r="B97" t="s">
        <v>237</v>
      </c>
      <c r="C97" s="4"/>
      <c r="D97" t="s">
        <v>238</v>
      </c>
      <c r="E97" s="3">
        <v>2</v>
      </c>
      <c r="G97">
        <v>0.1</v>
      </c>
      <c r="H97" s="5">
        <f>19*Pcfu4[[#This Row],[grams]]</f>
        <v>1.9000000000000001</v>
      </c>
      <c r="I97" s="3" t="s">
        <v>170</v>
      </c>
      <c r="J97" s="59">
        <v>44854</v>
      </c>
      <c r="K97" s="1">
        <v>1000</v>
      </c>
      <c r="L97">
        <v>40</v>
      </c>
      <c r="M97">
        <v>42</v>
      </c>
      <c r="O97" s="6">
        <f>(SUM(Pcfu4[[#This Row],[R1]:[R3]]))/(Pcfu4[[#This Row],[No. Reps]]*0.025)*Pcfu4[[#This Row],[Best DF]]</f>
        <v>1640000</v>
      </c>
      <c r="P97" s="1">
        <f>_xlfn.STDEV.S(Pcfu4[[#This Row],[R1]:[R3]])/0.025*Pcfu4[[#This Row],[Best DF]]</f>
        <v>56568.542494923808</v>
      </c>
      <c r="Q97" s="6">
        <f>Pcfu4[[#This Row],[CFU/mL]]*Pcfu4[[#This Row],[mL]]/Pcfu4[[#This Row],[grams]]</f>
        <v>31160000</v>
      </c>
      <c r="R97" s="1">
        <f>Pcfu4[[#This Row],[SD CFU/mL]]*Pcfu4[[#This Row],[mL]]/Pcfu4[[#This Row],[grams]]</f>
        <v>1074802.3074035523</v>
      </c>
      <c r="S97" s="7">
        <f>_xlfn.STDEV.S(Pcfu4[[#This Row],[R1]:[R3]])/AVERAGE(Pcfu4[[#This Row],[R1]:[R3]])</f>
        <v>3.4493013716416956E-2</v>
      </c>
    </row>
    <row r="98" spans="1:22" x14ac:dyDescent="0.25">
      <c r="A98" t="s">
        <v>241</v>
      </c>
      <c r="B98" t="s">
        <v>237</v>
      </c>
      <c r="C98" s="4"/>
      <c r="D98" t="s">
        <v>242</v>
      </c>
      <c r="E98" s="3">
        <v>2</v>
      </c>
      <c r="G98">
        <v>0.1</v>
      </c>
      <c r="H98" s="5">
        <f>19*Pcfu4[[#This Row],[grams]]</f>
        <v>1.9000000000000001</v>
      </c>
      <c r="I98" s="3" t="s">
        <v>170</v>
      </c>
      <c r="J98" s="59">
        <v>44854</v>
      </c>
      <c r="K98" s="1">
        <v>10</v>
      </c>
      <c r="L98">
        <v>218</v>
      </c>
      <c r="M98">
        <v>238</v>
      </c>
      <c r="O98" s="6">
        <f>(SUM(Pcfu4[[#This Row],[R1]:[R3]]))/(Pcfu4[[#This Row],[No. Reps]]*0.025)*Pcfu4[[#This Row],[Best DF]]</f>
        <v>91200</v>
      </c>
      <c r="P98" s="1">
        <f>_xlfn.STDEV.S(Pcfu4[[#This Row],[R1]:[R3]])/0.025*Pcfu4[[#This Row],[Best DF]]</f>
        <v>5656.8542494923804</v>
      </c>
      <c r="Q98" s="6">
        <f>Pcfu4[[#This Row],[CFU/mL]]*Pcfu4[[#This Row],[mL]]/Pcfu4[[#This Row],[grams]]</f>
        <v>1732800</v>
      </c>
      <c r="R98" s="1">
        <f>Pcfu4[[#This Row],[SD CFU/mL]]*Pcfu4[[#This Row],[mL]]/Pcfu4[[#This Row],[grams]]</f>
        <v>107480.23074035523</v>
      </c>
      <c r="S98" s="7">
        <f>_xlfn.STDEV.S(Pcfu4[[#This Row],[R1]:[R3]])/AVERAGE(Pcfu4[[#This Row],[R1]:[R3]])</f>
        <v>6.2026910630398911E-2</v>
      </c>
    </row>
    <row r="99" spans="1:22" x14ac:dyDescent="0.25">
      <c r="A99" t="s">
        <v>243</v>
      </c>
      <c r="B99" t="s">
        <v>237</v>
      </c>
      <c r="C99" s="4"/>
      <c r="D99" t="s">
        <v>242</v>
      </c>
      <c r="E99" s="3">
        <v>2</v>
      </c>
      <c r="G99">
        <v>0.1</v>
      </c>
      <c r="H99" s="5">
        <f>19*Pcfu4[[#This Row],[grams]]</f>
        <v>1.9000000000000001</v>
      </c>
      <c r="I99" s="3" t="s">
        <v>170</v>
      </c>
      <c r="J99" s="59">
        <v>44854</v>
      </c>
      <c r="K99" s="1">
        <v>10</v>
      </c>
      <c r="L99">
        <v>59</v>
      </c>
      <c r="M99">
        <v>46</v>
      </c>
      <c r="O99" s="6">
        <f>(SUM(Pcfu4[[#This Row],[R1]:[R3]]))/(Pcfu4[[#This Row],[No. Reps]]*0.025)*Pcfu4[[#This Row],[Best DF]]</f>
        <v>21000</v>
      </c>
      <c r="P99" s="1">
        <f>_xlfn.STDEV.S(Pcfu4[[#This Row],[R1]:[R3]])/0.025*Pcfu4[[#This Row],[Best DF]]</f>
        <v>3676.9552621700468</v>
      </c>
      <c r="Q99" s="6">
        <f>Pcfu4[[#This Row],[CFU/mL]]*Pcfu4[[#This Row],[mL]]/Pcfu4[[#This Row],[grams]]</f>
        <v>399000</v>
      </c>
      <c r="R99" s="1">
        <f>Pcfu4[[#This Row],[SD CFU/mL]]*Pcfu4[[#This Row],[mL]]/Pcfu4[[#This Row],[grams]]</f>
        <v>69862.14998123089</v>
      </c>
      <c r="S99" s="7">
        <f>_xlfn.STDEV.S(Pcfu4[[#This Row],[R1]:[R3]])/AVERAGE(Pcfu4[[#This Row],[R1]:[R3]])</f>
        <v>0.17509310772238318</v>
      </c>
    </row>
    <row r="100" spans="1:22" x14ac:dyDescent="0.25">
      <c r="A100" t="s">
        <v>244</v>
      </c>
      <c r="B100" t="s">
        <v>237</v>
      </c>
      <c r="C100" s="4" t="s">
        <v>245</v>
      </c>
      <c r="D100" t="s">
        <v>238</v>
      </c>
      <c r="E100" s="3">
        <v>2</v>
      </c>
      <c r="G100">
        <v>0.1</v>
      </c>
      <c r="H100" s="5">
        <f>19*Pcfu4[[#This Row],[grams]]</f>
        <v>1.9000000000000001</v>
      </c>
      <c r="I100" s="3" t="s">
        <v>170</v>
      </c>
      <c r="J100" s="59">
        <v>44854</v>
      </c>
      <c r="K100" s="1">
        <v>100</v>
      </c>
      <c r="L100">
        <v>248</v>
      </c>
      <c r="M100">
        <v>263</v>
      </c>
      <c r="O100" s="6">
        <f>(SUM(Pcfu4[[#This Row],[R1]:[R3]]))/(Pcfu4[[#This Row],[No. Reps]]*0.025)*Pcfu4[[#This Row],[Best DF]]</f>
        <v>1022000</v>
      </c>
      <c r="P100" s="1">
        <f>_xlfn.STDEV.S(Pcfu4[[#This Row],[R1]:[R3]])/0.025*Pcfu4[[#This Row],[Best DF]]</f>
        <v>42426.406871192856</v>
      </c>
      <c r="Q100" s="6">
        <f>Pcfu4[[#This Row],[CFU/mL]]*Pcfu4[[#This Row],[mL]]/Pcfu4[[#This Row],[grams]]</f>
        <v>19418000</v>
      </c>
      <c r="R100" s="1">
        <f>Pcfu4[[#This Row],[SD CFU/mL]]*Pcfu4[[#This Row],[mL]]/Pcfu4[[#This Row],[grams]]</f>
        <v>806101.73055266438</v>
      </c>
      <c r="S100" s="7">
        <f>_xlfn.STDEV.S(Pcfu4[[#This Row],[R1]:[R3]])/AVERAGE(Pcfu4[[#This Row],[R1]:[R3]])</f>
        <v>4.1513118269268935E-2</v>
      </c>
      <c r="V100">
        <v>15200</v>
      </c>
    </row>
    <row r="101" spans="1:22" x14ac:dyDescent="0.25">
      <c r="A101" t="s">
        <v>246</v>
      </c>
      <c r="B101" t="s">
        <v>237</v>
      </c>
      <c r="C101" s="4"/>
      <c r="D101" t="s">
        <v>193</v>
      </c>
      <c r="E101" s="3">
        <v>3</v>
      </c>
      <c r="G101">
        <v>0.1</v>
      </c>
      <c r="H101" s="5">
        <f>19*Pcfu4[[#This Row],[grams]]</f>
        <v>1.9000000000000001</v>
      </c>
      <c r="I101" s="3" t="s">
        <v>170</v>
      </c>
      <c r="J101" s="59">
        <v>44858</v>
      </c>
      <c r="K101" s="1">
        <v>1000</v>
      </c>
      <c r="L101">
        <v>1</v>
      </c>
      <c r="M101">
        <v>1</v>
      </c>
      <c r="N101">
        <v>5</v>
      </c>
      <c r="O101" s="6">
        <f>(SUM(Pcfu4[[#This Row],[R1]:[R3]]))/(Pcfu4[[#This Row],[No. Reps]]*0.025)*Pcfu4[[#This Row],[Best DF]]</f>
        <v>93333.333333333314</v>
      </c>
      <c r="P101" s="1">
        <f>_xlfn.STDEV.S(Pcfu4[[#This Row],[R1]:[R3]])/0.025*Pcfu4[[#This Row],[Best DF]]</f>
        <v>92376.043070340136</v>
      </c>
      <c r="Q101" s="6">
        <f>Pcfu4[[#This Row],[CFU/mL]]*Pcfu4[[#This Row],[mL]]/Pcfu4[[#This Row],[grams]]</f>
        <v>1773333.333333333</v>
      </c>
      <c r="R101" s="1">
        <f>Pcfu4[[#This Row],[SD CFU/mL]]*Pcfu4[[#This Row],[mL]]/Pcfu4[[#This Row],[grams]]</f>
        <v>1755144.8183364626</v>
      </c>
      <c r="S101" s="7">
        <f>_xlfn.STDEV.S(Pcfu4[[#This Row],[R1]:[R3]])/AVERAGE(Pcfu4[[#This Row],[R1]:[R3]])</f>
        <v>0.98974331861078713</v>
      </c>
      <c r="V101">
        <v>7220000000</v>
      </c>
    </row>
    <row r="102" spans="1:22" x14ac:dyDescent="0.25">
      <c r="A102" t="s">
        <v>247</v>
      </c>
      <c r="B102" t="s">
        <v>237</v>
      </c>
      <c r="C102" s="4"/>
      <c r="D102" t="s">
        <v>248</v>
      </c>
      <c r="E102" s="3">
        <v>3</v>
      </c>
      <c r="G102">
        <v>0.1</v>
      </c>
      <c r="H102" s="5">
        <f>19*Pcfu4[[#This Row],[grams]]</f>
        <v>1.9000000000000001</v>
      </c>
      <c r="I102" s="3" t="s">
        <v>170</v>
      </c>
      <c r="J102" s="59">
        <v>44858</v>
      </c>
      <c r="K102" s="1">
        <v>1</v>
      </c>
      <c r="L102">
        <v>243</v>
      </c>
      <c r="M102">
        <v>198</v>
      </c>
      <c r="N102">
        <v>244</v>
      </c>
      <c r="O102" s="6">
        <f>(SUM(Pcfu4[[#This Row],[R1]:[R3]]))/(Pcfu4[[#This Row],[No. Reps]]*0.025)*Pcfu4[[#This Row],[Best DF]]</f>
        <v>9133.3333333333321</v>
      </c>
      <c r="P102" s="1">
        <f>_xlfn.STDEV.S(Pcfu4[[#This Row],[R1]:[R3]])/0.025*Pcfu4[[#This Row],[Best DF]]</f>
        <v>1050.9678079433895</v>
      </c>
      <c r="Q102" s="6">
        <f>Pcfu4[[#This Row],[CFU/mL]]*Pcfu4[[#This Row],[mL]]/Pcfu4[[#This Row],[grams]]</f>
        <v>173533.33333333331</v>
      </c>
      <c r="R102" s="1">
        <f>Pcfu4[[#This Row],[SD CFU/mL]]*Pcfu4[[#This Row],[mL]]/Pcfu4[[#This Row],[grams]]</f>
        <v>19968.388350924401</v>
      </c>
      <c r="S102" s="7">
        <f>_xlfn.STDEV.S(Pcfu4[[#This Row],[R1]:[R3]])/AVERAGE(Pcfu4[[#This Row],[R1]:[R3]])</f>
        <v>0.11506946802299885</v>
      </c>
    </row>
    <row r="103" spans="1:22" x14ac:dyDescent="0.25">
      <c r="A103" t="s">
        <v>249</v>
      </c>
      <c r="B103" t="s">
        <v>237</v>
      </c>
      <c r="C103" s="4"/>
      <c r="D103" s="86">
        <v>0</v>
      </c>
      <c r="E103" s="3">
        <v>3</v>
      </c>
      <c r="G103">
        <v>0.1</v>
      </c>
      <c r="H103" s="5">
        <f>19*Pcfu4[[#This Row],[grams]]</f>
        <v>1.9000000000000001</v>
      </c>
      <c r="I103" s="3" t="s">
        <v>170</v>
      </c>
      <c r="J103" s="59">
        <v>44858</v>
      </c>
      <c r="K103" s="1">
        <v>1</v>
      </c>
      <c r="L103">
        <v>450</v>
      </c>
      <c r="M103">
        <v>466</v>
      </c>
      <c r="N103">
        <v>461</v>
      </c>
      <c r="O103" s="6">
        <f>(SUM(Pcfu4[[#This Row],[R1]:[R3]]))/(Pcfu4[[#This Row],[No. Reps]]*0.025)*Pcfu4[[#This Row],[Best DF]]</f>
        <v>18359.999999999996</v>
      </c>
      <c r="P103" s="1">
        <f>_xlfn.STDEV.S(Pcfu4[[#This Row],[R1]:[R3]])/0.025*Pcfu4[[#This Row],[Best DF]]</f>
        <v>327.41411087489797</v>
      </c>
      <c r="Q103" s="6">
        <f>Pcfu4[[#This Row],[CFU/mL]]*Pcfu4[[#This Row],[mL]]/Pcfu4[[#This Row],[grams]]</f>
        <v>348839.99999999988</v>
      </c>
      <c r="R103" s="1">
        <f>Pcfu4[[#This Row],[SD CFU/mL]]*Pcfu4[[#This Row],[mL]]/Pcfu4[[#This Row],[grams]]</f>
        <v>6220.868106623062</v>
      </c>
      <c r="S103" s="7">
        <f>_xlfn.STDEV.S(Pcfu4[[#This Row],[R1]:[R3]])/AVERAGE(Pcfu4[[#This Row],[R1]:[R3]])</f>
        <v>1.7833012574885513E-2</v>
      </c>
    </row>
    <row r="104" spans="1:22" x14ac:dyDescent="0.25">
      <c r="A104" t="s">
        <v>250</v>
      </c>
      <c r="B104" t="s">
        <v>237</v>
      </c>
      <c r="C104" s="4"/>
      <c r="D104" t="s">
        <v>248</v>
      </c>
      <c r="E104" s="3">
        <v>3</v>
      </c>
      <c r="G104">
        <v>0.1</v>
      </c>
      <c r="H104" s="5">
        <f>19*Pcfu4[[#This Row],[grams]]</f>
        <v>1.9000000000000001</v>
      </c>
      <c r="I104" s="3" t="s">
        <v>170</v>
      </c>
      <c r="J104" s="59">
        <v>44858</v>
      </c>
      <c r="K104" s="1">
        <v>10</v>
      </c>
      <c r="L104">
        <v>482</v>
      </c>
      <c r="M104">
        <v>442</v>
      </c>
      <c r="N104">
        <v>440</v>
      </c>
      <c r="O104" s="6">
        <f>(SUM(Pcfu4[[#This Row],[R1]:[R3]]))/(Pcfu4[[#This Row],[No. Reps]]*0.025)*Pcfu4[[#This Row],[Best DF]]</f>
        <v>181866.66666666663</v>
      </c>
      <c r="P104" s="1">
        <f>_xlfn.STDEV.S(Pcfu4[[#This Row],[R1]:[R3]])/0.025*Pcfu4[[#This Row],[Best DF]]</f>
        <v>9476.9896767556584</v>
      </c>
      <c r="Q104" s="6">
        <f>Pcfu4[[#This Row],[CFU/mL]]*Pcfu4[[#This Row],[mL]]/Pcfu4[[#This Row],[grams]]</f>
        <v>3455466.666666666</v>
      </c>
      <c r="R104" s="1">
        <f>Pcfu4[[#This Row],[SD CFU/mL]]*Pcfu4[[#This Row],[mL]]/Pcfu4[[#This Row],[grams]]</f>
        <v>180062.80385835751</v>
      </c>
      <c r="S104" s="7">
        <f>_xlfn.STDEV.S(Pcfu4[[#This Row],[R1]:[R3]])/AVERAGE(Pcfu4[[#This Row],[R1]:[R3]])</f>
        <v>5.2109547342864694E-2</v>
      </c>
    </row>
    <row r="105" spans="1:22" x14ac:dyDescent="0.25">
      <c r="A105" t="s">
        <v>251</v>
      </c>
      <c r="B105" t="s">
        <v>237</v>
      </c>
      <c r="C105" s="4"/>
      <c r="D105" t="s">
        <v>242</v>
      </c>
      <c r="E105" s="3">
        <v>3</v>
      </c>
      <c r="G105">
        <v>0.1</v>
      </c>
      <c r="H105" s="5">
        <f>19*Pcfu4[[#This Row],[grams]]</f>
        <v>1.9000000000000001</v>
      </c>
      <c r="I105" s="3" t="s">
        <v>170</v>
      </c>
      <c r="J105" s="59">
        <v>44858</v>
      </c>
      <c r="K105" s="1">
        <v>10</v>
      </c>
      <c r="L105">
        <v>4</v>
      </c>
      <c r="M105">
        <v>1</v>
      </c>
      <c r="N105">
        <v>1</v>
      </c>
      <c r="O105" s="6">
        <f>(SUM(Pcfu4[[#This Row],[R1]:[R3]]))/(Pcfu4[[#This Row],[No. Reps]]*0.025)*Pcfu4[[#This Row],[Best DF]]</f>
        <v>799.99999999999989</v>
      </c>
      <c r="P105" s="1">
        <f>_xlfn.STDEV.S(Pcfu4[[#This Row],[R1]:[R3]])/0.025*Pcfu4[[#This Row],[Best DF]]</f>
        <v>692.82032302755078</v>
      </c>
      <c r="Q105" s="6">
        <f>Pcfu4[[#This Row],[CFU/mL]]*Pcfu4[[#This Row],[mL]]/Pcfu4[[#This Row],[grams]]</f>
        <v>15200</v>
      </c>
      <c r="R105" s="1">
        <f>Pcfu4[[#This Row],[SD CFU/mL]]*Pcfu4[[#This Row],[mL]]/Pcfu4[[#This Row],[grams]]</f>
        <v>13163.586137523465</v>
      </c>
      <c r="S105" s="7">
        <f>_xlfn.STDEV.S(Pcfu4[[#This Row],[R1]:[R3]])/AVERAGE(Pcfu4[[#This Row],[R1]:[R3]])</f>
        <v>0.8660254037844386</v>
      </c>
    </row>
    <row r="106" spans="1:22" x14ac:dyDescent="0.25">
      <c r="A106" t="s">
        <v>252</v>
      </c>
      <c r="B106" t="s">
        <v>237</v>
      </c>
      <c r="C106" s="4"/>
      <c r="D106" t="s">
        <v>26</v>
      </c>
      <c r="E106" s="3">
        <v>3</v>
      </c>
      <c r="G106">
        <v>0.1</v>
      </c>
      <c r="H106" s="5">
        <f>19*Pcfu4[[#This Row],[grams]]</f>
        <v>1.9000000000000001</v>
      </c>
      <c r="I106" s="3" t="s">
        <v>170</v>
      </c>
      <c r="J106" s="59">
        <v>44858</v>
      </c>
      <c r="K106" s="1">
        <v>100000</v>
      </c>
      <c r="L106">
        <v>31</v>
      </c>
      <c r="M106">
        <v>36</v>
      </c>
      <c r="N106">
        <v>43</v>
      </c>
      <c r="O106" s="6">
        <f>(SUM(Pcfu4[[#This Row],[R1]:[R3]]))/(Pcfu4[[#This Row],[No. Reps]]*0.025)*Pcfu4[[#This Row],[Best DF]]</f>
        <v>146666666.66666666</v>
      </c>
      <c r="P106" s="1">
        <f>_xlfn.STDEV.S(Pcfu4[[#This Row],[R1]:[R3]])/0.025*Pcfu4[[#This Row],[Best DF]]</f>
        <v>24110855.093366809</v>
      </c>
      <c r="Q106" s="6">
        <f>Pcfu4[[#This Row],[CFU/mL]]*Pcfu4[[#This Row],[mL]]/Pcfu4[[#This Row],[grams]]</f>
        <v>2786666666.6666665</v>
      </c>
      <c r="R106" s="1">
        <f>Pcfu4[[#This Row],[SD CFU/mL]]*Pcfu4[[#This Row],[mL]]/Pcfu4[[#This Row],[grams]]</f>
        <v>458106246.77396935</v>
      </c>
      <c r="S106" s="7">
        <f>_xlfn.STDEV.S(Pcfu4[[#This Row],[R1]:[R3]])/AVERAGE(Pcfu4[[#This Row],[R1]:[R3]])</f>
        <v>0.16439219381841008</v>
      </c>
    </row>
    <row r="107" spans="1:22" x14ac:dyDescent="0.25">
      <c r="A107" t="s">
        <v>253</v>
      </c>
      <c r="B107" t="s">
        <v>237</v>
      </c>
      <c r="C107" s="4"/>
      <c r="D107" t="s">
        <v>37</v>
      </c>
      <c r="E107" s="3">
        <v>3</v>
      </c>
      <c r="G107">
        <v>0.1</v>
      </c>
      <c r="H107" s="5">
        <f>19*Pcfu4[[#This Row],[grams]]</f>
        <v>1.9000000000000001</v>
      </c>
      <c r="I107" s="3" t="s">
        <v>170</v>
      </c>
      <c r="J107" s="59">
        <v>44858</v>
      </c>
      <c r="K107" s="1">
        <v>100000</v>
      </c>
      <c r="L107">
        <v>152</v>
      </c>
      <c r="M107">
        <v>146</v>
      </c>
      <c r="N107">
        <v>154</v>
      </c>
      <c r="O107" s="6">
        <f>(SUM(Pcfu4[[#This Row],[R1]:[R3]]))/(Pcfu4[[#This Row],[No. Reps]]*0.025)*Pcfu4[[#This Row],[Best DF]]</f>
        <v>602666666.66666663</v>
      </c>
      <c r="P107" s="1">
        <f>_xlfn.STDEV.S(Pcfu4[[#This Row],[R1]:[R3]])/0.025*Pcfu4[[#This Row],[Best DF]]</f>
        <v>16653327.995729063</v>
      </c>
      <c r="Q107" s="6">
        <f>Pcfu4[[#This Row],[CFU/mL]]*Pcfu4[[#This Row],[mL]]/Pcfu4[[#This Row],[grams]]</f>
        <v>11450666666.666666</v>
      </c>
      <c r="R107" s="1">
        <f>Pcfu4[[#This Row],[SD CFU/mL]]*Pcfu4[[#This Row],[mL]]/Pcfu4[[#This Row],[grams]]</f>
        <v>316413231.91885221</v>
      </c>
      <c r="S107" s="7">
        <f>_xlfn.STDEV.S(Pcfu4[[#This Row],[R1]:[R3]])/AVERAGE(Pcfu4[[#This Row],[R1]:[R3]])</f>
        <v>2.7632734506187608E-2</v>
      </c>
    </row>
    <row r="108" spans="1:22" x14ac:dyDescent="0.25">
      <c r="A108" t="s">
        <v>254</v>
      </c>
      <c r="B108" t="s">
        <v>237</v>
      </c>
      <c r="C108" s="4"/>
      <c r="D108" s="86">
        <v>0</v>
      </c>
      <c r="E108" s="3">
        <v>3</v>
      </c>
      <c r="G108">
        <v>0.1</v>
      </c>
      <c r="H108" s="5">
        <f>19*Pcfu4[[#This Row],[grams]]</f>
        <v>1.9000000000000001</v>
      </c>
      <c r="I108" s="3" t="s">
        <v>170</v>
      </c>
      <c r="J108" s="59">
        <v>44858</v>
      </c>
      <c r="K108" s="1">
        <v>1</v>
      </c>
      <c r="L108">
        <v>238</v>
      </c>
      <c r="M108">
        <v>221</v>
      </c>
      <c r="N108">
        <v>236</v>
      </c>
      <c r="O108" s="6">
        <f>(SUM(Pcfu4[[#This Row],[R1]:[R3]]))/(Pcfu4[[#This Row],[No. Reps]]*0.025)*Pcfu4[[#This Row],[Best DF]]</f>
        <v>9266.6666666666661</v>
      </c>
      <c r="P108" s="1">
        <f>_xlfn.STDEV.S(Pcfu4[[#This Row],[R1]:[R3]])/0.025*Pcfu4[[#This Row],[Best DF]]</f>
        <v>371.66292972710272</v>
      </c>
      <c r="Q108" s="6">
        <f>Pcfu4[[#This Row],[CFU/mL]]*Pcfu4[[#This Row],[mL]]/Pcfu4[[#This Row],[grams]]</f>
        <v>176066.66666666666</v>
      </c>
      <c r="R108" s="1">
        <f>Pcfu4[[#This Row],[SD CFU/mL]]*Pcfu4[[#This Row],[mL]]/Pcfu4[[#This Row],[grams]]</f>
        <v>7061.5956648149513</v>
      </c>
      <c r="S108" s="7">
        <f>_xlfn.STDEV.S(Pcfu4[[#This Row],[R1]:[R3]])/AVERAGE(Pcfu4[[#This Row],[R1]:[R3]])</f>
        <v>4.0107510402205331E-2</v>
      </c>
    </row>
    <row r="109" spans="1:22" x14ac:dyDescent="0.25">
      <c r="A109" t="s">
        <v>47</v>
      </c>
      <c r="B109" t="s">
        <v>255</v>
      </c>
      <c r="C109" s="4"/>
      <c r="D109" t="s">
        <v>86</v>
      </c>
      <c r="E109" s="3">
        <v>3</v>
      </c>
      <c r="G109">
        <v>0.1</v>
      </c>
      <c r="H109" s="5">
        <f>19*Pcfu4[[#This Row],[grams]]</f>
        <v>1.9000000000000001</v>
      </c>
      <c r="I109" s="3" t="s">
        <v>170</v>
      </c>
      <c r="J109" s="59">
        <v>44860</v>
      </c>
      <c r="K109" s="81">
        <v>10000000</v>
      </c>
      <c r="L109">
        <v>43</v>
      </c>
      <c r="M109">
        <v>69</v>
      </c>
      <c r="N109">
        <v>48</v>
      </c>
      <c r="O109" s="6">
        <f>(SUM(Pcfu4[[#This Row],[R1]:[R3]]))/(Pcfu4[[#This Row],[No. Reps]]*0.025)*Pcfu4[[#This Row],[Best DF]]</f>
        <v>21333333333.333332</v>
      </c>
      <c r="P109" s="1">
        <f>_xlfn.STDEV.S(Pcfu4[[#This Row],[R1]:[R3]])/0.025*Pcfu4[[#This Row],[Best DF]]</f>
        <v>5518453889.7532959</v>
      </c>
      <c r="Q109" s="6">
        <f>Pcfu4[[#This Row],[CFU/mL]]*Pcfu4[[#This Row],[mL]]/Pcfu4[[#This Row],[grams]]</f>
        <v>405333333333.33331</v>
      </c>
      <c r="R109" s="1">
        <f>Pcfu4[[#This Row],[SD CFU/mL]]*Pcfu4[[#This Row],[mL]]/Pcfu4[[#This Row],[grams]]</f>
        <v>104850623905.31262</v>
      </c>
      <c r="S109" s="7">
        <f>_xlfn.STDEV.S(Pcfu4[[#This Row],[R1]:[R3]])/AVERAGE(Pcfu4[[#This Row],[R1]:[R3]])</f>
        <v>0.25867752608218575</v>
      </c>
    </row>
    <row r="110" spans="1:22" x14ac:dyDescent="0.25">
      <c r="A110" t="s">
        <v>53</v>
      </c>
      <c r="B110" t="s">
        <v>255</v>
      </c>
      <c r="C110" s="4"/>
      <c r="D110" t="s">
        <v>86</v>
      </c>
      <c r="E110" s="3">
        <v>3</v>
      </c>
      <c r="G110">
        <v>0.1</v>
      </c>
      <c r="H110" s="5">
        <f>19*Pcfu4[[#This Row],[grams]]</f>
        <v>1.9000000000000001</v>
      </c>
      <c r="I110" s="3" t="s">
        <v>170</v>
      </c>
      <c r="J110" s="59">
        <v>44860</v>
      </c>
      <c r="K110" s="81">
        <v>10000000</v>
      </c>
      <c r="L110">
        <v>45</v>
      </c>
      <c r="M110">
        <v>49</v>
      </c>
      <c r="N110">
        <v>64</v>
      </c>
      <c r="O110" s="6">
        <f>(SUM(Pcfu4[[#This Row],[R1]:[R3]]))/(Pcfu4[[#This Row],[No. Reps]]*0.025)*Pcfu4[[#This Row],[Best DF]]</f>
        <v>21066666666.666664</v>
      </c>
      <c r="P110" s="1">
        <f>_xlfn.STDEV.S(Pcfu4[[#This Row],[R1]:[R3]])/0.025*Pcfu4[[#This Row],[Best DF]]</f>
        <v>4006661120.351119</v>
      </c>
      <c r="Q110" s="6">
        <f>Pcfu4[[#This Row],[CFU/mL]]*Pcfu4[[#This Row],[mL]]/Pcfu4[[#This Row],[grams]]</f>
        <v>400266666666.66663</v>
      </c>
      <c r="R110" s="1">
        <f>Pcfu4[[#This Row],[SD CFU/mL]]*Pcfu4[[#This Row],[mL]]/Pcfu4[[#This Row],[grams]]</f>
        <v>76126561286.671265</v>
      </c>
      <c r="S110" s="7">
        <f>_xlfn.STDEV.S(Pcfu4[[#This Row],[R1]:[R3]])/AVERAGE(Pcfu4[[#This Row],[R1]:[R3]])</f>
        <v>0.19018961014324934</v>
      </c>
    </row>
    <row r="111" spans="1:22" x14ac:dyDescent="0.25">
      <c r="A111" t="s">
        <v>55</v>
      </c>
      <c r="B111" t="s">
        <v>255</v>
      </c>
      <c r="C111" s="4"/>
      <c r="D111" t="s">
        <v>86</v>
      </c>
      <c r="E111" s="3">
        <v>3</v>
      </c>
      <c r="G111">
        <v>0.1</v>
      </c>
      <c r="H111" s="5">
        <f>19*Pcfu4[[#This Row],[grams]]</f>
        <v>1.9000000000000001</v>
      </c>
      <c r="I111" s="3" t="s">
        <v>170</v>
      </c>
      <c r="J111" s="59">
        <v>44860</v>
      </c>
      <c r="K111" s="1">
        <v>1000000</v>
      </c>
      <c r="L111">
        <v>230</v>
      </c>
      <c r="M111">
        <v>279</v>
      </c>
      <c r="N111">
        <v>224</v>
      </c>
      <c r="O111" s="6">
        <f>(SUM(Pcfu4[[#This Row],[R1]:[R3]]))/(Pcfu4[[#This Row],[No. Reps]]*0.025)*Pcfu4[[#This Row],[Best DF]]</f>
        <v>9773333333.3333321</v>
      </c>
      <c r="P111" s="1">
        <f>_xlfn.STDEV.S(Pcfu4[[#This Row],[R1]:[R3]])/0.025*Pcfu4[[#This Row],[Best DF]]</f>
        <v>1206869227.9337168</v>
      </c>
      <c r="Q111" s="6">
        <f>Pcfu4[[#This Row],[CFU/mL]]*Pcfu4[[#This Row],[mL]]/Pcfu4[[#This Row],[grams]]</f>
        <v>185693333333.33331</v>
      </c>
      <c r="R111" s="1">
        <f>Pcfu4[[#This Row],[SD CFU/mL]]*Pcfu4[[#This Row],[mL]]/Pcfu4[[#This Row],[grams]]</f>
        <v>22930515330.740616</v>
      </c>
      <c r="S111" s="7">
        <f>_xlfn.STDEV.S(Pcfu4[[#This Row],[R1]:[R3]])/AVERAGE(Pcfu4[[#This Row],[R1]:[R3]])</f>
        <v>0.1234859373738455</v>
      </c>
    </row>
    <row r="112" spans="1:22" x14ac:dyDescent="0.25">
      <c r="A112" t="s">
        <v>256</v>
      </c>
      <c r="B112" t="s">
        <v>255</v>
      </c>
      <c r="C112" s="4"/>
      <c r="D112" t="s">
        <v>86</v>
      </c>
      <c r="E112" s="3">
        <v>3</v>
      </c>
      <c r="G112">
        <v>0.1</v>
      </c>
      <c r="H112" s="5">
        <f>19*Pcfu4[[#This Row],[grams]]</f>
        <v>1.9000000000000001</v>
      </c>
      <c r="I112" s="3" t="s">
        <v>170</v>
      </c>
      <c r="J112" s="59">
        <v>44860</v>
      </c>
      <c r="K112" s="81">
        <v>10000000</v>
      </c>
      <c r="L112">
        <v>32</v>
      </c>
      <c r="M112">
        <v>29</v>
      </c>
      <c r="N112">
        <v>33</v>
      </c>
      <c r="O112" s="6">
        <f>(SUM(Pcfu4[[#This Row],[R1]:[R3]]))/(Pcfu4[[#This Row],[No. Reps]]*0.025)*Pcfu4[[#This Row],[Best DF]]</f>
        <v>12533333333.333332</v>
      </c>
      <c r="P112" s="1">
        <f>_xlfn.STDEV.S(Pcfu4[[#This Row],[R1]:[R3]])/0.025*Pcfu4[[#This Row],[Best DF]]</f>
        <v>832666399.78645313</v>
      </c>
      <c r="Q112" s="6">
        <f>Pcfu4[[#This Row],[CFU/mL]]*Pcfu4[[#This Row],[mL]]/Pcfu4[[#This Row],[grams]]</f>
        <v>238133333333.33331</v>
      </c>
      <c r="R112" s="1">
        <f>Pcfu4[[#This Row],[SD CFU/mL]]*Pcfu4[[#This Row],[mL]]/Pcfu4[[#This Row],[grams]]</f>
        <v>15820661595.942612</v>
      </c>
      <c r="S112" s="7">
        <f>_xlfn.STDEV.S(Pcfu4[[#This Row],[R1]:[R3]])/AVERAGE(Pcfu4[[#This Row],[R1]:[R3]])</f>
        <v>6.643614891913191E-2</v>
      </c>
    </row>
    <row r="113" spans="1:19" x14ac:dyDescent="0.25">
      <c r="A113" t="s">
        <v>45</v>
      </c>
      <c r="B113" t="s">
        <v>209</v>
      </c>
      <c r="C113" s="4"/>
      <c r="D113" t="s">
        <v>26</v>
      </c>
      <c r="E113" s="3">
        <v>3</v>
      </c>
      <c r="G113">
        <v>0.1</v>
      </c>
      <c r="H113" s="5">
        <f>19*Pcfu4[[#This Row],[grams]]</f>
        <v>1.9000000000000001</v>
      </c>
      <c r="I113" s="3" t="s">
        <v>170</v>
      </c>
      <c r="J113" s="59">
        <v>44861</v>
      </c>
      <c r="K113" s="1">
        <v>100000</v>
      </c>
      <c r="L113">
        <v>94</v>
      </c>
      <c r="M113">
        <v>121</v>
      </c>
      <c r="N113">
        <v>101</v>
      </c>
      <c r="O113" s="6">
        <f>(SUM(Pcfu4[[#This Row],[R1]:[R3]]))/(Pcfu4[[#This Row],[No. Reps]]*0.025)*Pcfu4[[#This Row],[Best DF]]</f>
        <v>421333333.33333331</v>
      </c>
      <c r="P113" s="1">
        <f>_xlfn.STDEV.S(Pcfu4[[#This Row],[R1]:[R3]])/0.025*Pcfu4[[#This Row],[Best DF]]</f>
        <v>56047598.818623021</v>
      </c>
      <c r="Q113" s="6">
        <f>Pcfu4[[#This Row],[CFU/mL]]*Pcfu4[[#This Row],[mL]]/Pcfu4[[#This Row],[grams]]</f>
        <v>8005333333.333333</v>
      </c>
      <c r="R113" s="1">
        <f>Pcfu4[[#This Row],[SD CFU/mL]]*Pcfu4[[#This Row],[mL]]/Pcfu4[[#This Row],[grams]]</f>
        <v>1064904377.5538374</v>
      </c>
      <c r="S113" s="7">
        <f>_xlfn.STDEV.S(Pcfu4[[#This Row],[R1]:[R3]])/AVERAGE(Pcfu4[[#This Row],[R1]:[R3]])</f>
        <v>0.13302436428470657</v>
      </c>
    </row>
    <row r="114" spans="1:19" x14ac:dyDescent="0.25">
      <c r="A114" t="s">
        <v>45</v>
      </c>
      <c r="B114" t="s">
        <v>210</v>
      </c>
      <c r="C114" s="4"/>
      <c r="D114" t="s">
        <v>26</v>
      </c>
      <c r="E114" s="3">
        <v>3</v>
      </c>
      <c r="G114">
        <v>0.1</v>
      </c>
      <c r="H114" s="5">
        <f>19*Pcfu4[[#This Row],[grams]]</f>
        <v>1.9000000000000001</v>
      </c>
      <c r="I114" s="3" t="s">
        <v>170</v>
      </c>
      <c r="J114" s="59">
        <v>44861</v>
      </c>
      <c r="K114" s="1">
        <v>100000</v>
      </c>
      <c r="L114">
        <v>79</v>
      </c>
      <c r="M114">
        <v>76</v>
      </c>
      <c r="N114">
        <v>52</v>
      </c>
      <c r="O114" s="6">
        <f>(SUM(Pcfu4[[#This Row],[R1]:[R3]]))/(Pcfu4[[#This Row],[No. Reps]]*0.025)*Pcfu4[[#This Row],[Best DF]]</f>
        <v>275999999.99999994</v>
      </c>
      <c r="P114" s="1">
        <f>_xlfn.STDEV.S(Pcfu4[[#This Row],[R1]:[R3]])/0.025*Pcfu4[[#This Row],[Best DF]]</f>
        <v>59194594.347794965</v>
      </c>
      <c r="Q114" s="6">
        <f>Pcfu4[[#This Row],[CFU/mL]]*Pcfu4[[#This Row],[mL]]/Pcfu4[[#This Row],[grams]]</f>
        <v>5243999999.999999</v>
      </c>
      <c r="R114" s="1">
        <f>Pcfu4[[#This Row],[SD CFU/mL]]*Pcfu4[[#This Row],[mL]]/Pcfu4[[#This Row],[grams]]</f>
        <v>1124697292.6081042</v>
      </c>
      <c r="S114" s="7">
        <f>_xlfn.STDEV.S(Pcfu4[[#This Row],[R1]:[R3]])/AVERAGE(Pcfu4[[#This Row],[R1]:[R3]])</f>
        <v>0.21447316792679336</v>
      </c>
    </row>
    <row r="115" spans="1:19" x14ac:dyDescent="0.25">
      <c r="A115" t="s">
        <v>51</v>
      </c>
      <c r="B115" t="s">
        <v>209</v>
      </c>
      <c r="C115" s="4"/>
      <c r="D115" t="s">
        <v>26</v>
      </c>
      <c r="E115" s="3">
        <v>3</v>
      </c>
      <c r="G115">
        <v>0.1</v>
      </c>
      <c r="H115" s="5">
        <f>19*Pcfu4[[#This Row],[grams]]</f>
        <v>1.9000000000000001</v>
      </c>
      <c r="I115" s="3" t="s">
        <v>170</v>
      </c>
      <c r="J115" s="59">
        <v>44861</v>
      </c>
      <c r="K115" s="1">
        <v>10000</v>
      </c>
      <c r="L115">
        <v>148</v>
      </c>
      <c r="M115">
        <v>152</v>
      </c>
      <c r="N115">
        <v>125</v>
      </c>
      <c r="O115" s="6">
        <f>(SUM(Pcfu4[[#This Row],[R1]:[R3]]))/(Pcfu4[[#This Row],[No. Reps]]*0.025)*Pcfu4[[#This Row],[Best DF]]</f>
        <v>56666666.666666664</v>
      </c>
      <c r="P115" s="1">
        <f>_xlfn.STDEV.S(Pcfu4[[#This Row],[R1]:[R3]])/0.025*Pcfu4[[#This Row],[Best DF]]</f>
        <v>5828664.7985051703</v>
      </c>
      <c r="Q115" s="6">
        <f>Pcfu4[[#This Row],[CFU/mL]]*Pcfu4[[#This Row],[mL]]/Pcfu4[[#This Row],[grams]]</f>
        <v>1076666666.6666667</v>
      </c>
      <c r="R115" s="1">
        <f>Pcfu4[[#This Row],[SD CFU/mL]]*Pcfu4[[#This Row],[mL]]/Pcfu4[[#This Row],[grams]]</f>
        <v>110744631.17159824</v>
      </c>
      <c r="S115" s="7">
        <f>_xlfn.STDEV.S(Pcfu4[[#This Row],[R1]:[R3]])/AVERAGE(Pcfu4[[#This Row],[R1]:[R3]])</f>
        <v>0.10285879056185597</v>
      </c>
    </row>
    <row r="116" spans="1:19" x14ac:dyDescent="0.25">
      <c r="A116" t="s">
        <v>51</v>
      </c>
      <c r="B116" t="s">
        <v>210</v>
      </c>
      <c r="C116" s="4"/>
      <c r="D116" t="s">
        <v>26</v>
      </c>
      <c r="E116" s="3">
        <v>3</v>
      </c>
      <c r="G116">
        <v>0.1</v>
      </c>
      <c r="H116" s="5">
        <f>19*Pcfu4[[#This Row],[grams]]</f>
        <v>1.9000000000000001</v>
      </c>
      <c r="I116" s="3" t="s">
        <v>170</v>
      </c>
      <c r="J116" s="59">
        <v>44861</v>
      </c>
      <c r="K116" s="1">
        <v>10000</v>
      </c>
      <c r="L116">
        <v>136</v>
      </c>
      <c r="M116">
        <v>164</v>
      </c>
      <c r="N116">
        <v>162</v>
      </c>
      <c r="O116" s="6">
        <f>(SUM(Pcfu4[[#This Row],[R1]:[R3]]))/(Pcfu4[[#This Row],[No. Reps]]*0.025)*Pcfu4[[#This Row],[Best DF]]</f>
        <v>61599999.999999993</v>
      </c>
      <c r="P116" s="1">
        <f>_xlfn.STDEV.S(Pcfu4[[#This Row],[R1]:[R3]])/0.025*Pcfu4[[#This Row],[Best DF]]</f>
        <v>6248199.7407253236</v>
      </c>
      <c r="Q116" s="6">
        <f>Pcfu4[[#This Row],[CFU/mL]]*Pcfu4[[#This Row],[mL]]/Pcfu4[[#This Row],[grams]]</f>
        <v>1170400000</v>
      </c>
      <c r="R116" s="1">
        <f>Pcfu4[[#This Row],[SD CFU/mL]]*Pcfu4[[#This Row],[mL]]/Pcfu4[[#This Row],[grams]]</f>
        <v>118715795.07378116</v>
      </c>
      <c r="S116" s="7">
        <f>_xlfn.STDEV.S(Pcfu4[[#This Row],[R1]:[R3]])/AVERAGE(Pcfu4[[#This Row],[R1]:[R3]])</f>
        <v>0.10143181397281369</v>
      </c>
    </row>
    <row r="117" spans="1:19" x14ac:dyDescent="0.25">
      <c r="A117" t="s">
        <v>56</v>
      </c>
      <c r="B117" t="s">
        <v>209</v>
      </c>
      <c r="C117" s="4"/>
      <c r="D117" t="s">
        <v>26</v>
      </c>
      <c r="E117" s="3">
        <v>3</v>
      </c>
      <c r="G117">
        <v>0.1</v>
      </c>
      <c r="H117" s="5">
        <f>19*Pcfu4[[#This Row],[grams]]</f>
        <v>1.9000000000000001</v>
      </c>
      <c r="I117" s="3" t="s">
        <v>170</v>
      </c>
      <c r="J117" s="59">
        <v>44861</v>
      </c>
      <c r="K117" s="1">
        <v>10000</v>
      </c>
      <c r="L117">
        <v>30</v>
      </c>
      <c r="M117">
        <v>25</v>
      </c>
      <c r="N117">
        <v>22</v>
      </c>
      <c r="O117" s="6">
        <f>(SUM(Pcfu4[[#This Row],[R1]:[R3]]))/(Pcfu4[[#This Row],[No. Reps]]*0.025)*Pcfu4[[#This Row],[Best DF]]</f>
        <v>10266666.666666666</v>
      </c>
      <c r="P117" s="1">
        <f>_xlfn.STDEV.S(Pcfu4[[#This Row],[R1]:[R3]])/0.025*Pcfu4[[#This Row],[Best DF]]</f>
        <v>1616580.7537309539</v>
      </c>
      <c r="Q117" s="6">
        <f>Pcfu4[[#This Row],[CFU/mL]]*Pcfu4[[#This Row],[mL]]/Pcfu4[[#This Row],[grams]]</f>
        <v>195066666.66666666</v>
      </c>
      <c r="R117" s="1">
        <f>Pcfu4[[#This Row],[SD CFU/mL]]*Pcfu4[[#This Row],[mL]]/Pcfu4[[#This Row],[grams]]</f>
        <v>30715034.320888128</v>
      </c>
      <c r="S117" s="7">
        <f>_xlfn.STDEV.S(Pcfu4[[#This Row],[R1]:[R3]])/AVERAGE(Pcfu4[[#This Row],[R1]:[R3]])</f>
        <v>0.15745916432444357</v>
      </c>
    </row>
    <row r="118" spans="1:19" x14ac:dyDescent="0.25">
      <c r="A118" t="s">
        <v>56</v>
      </c>
      <c r="B118" t="s">
        <v>210</v>
      </c>
      <c r="C118" s="4"/>
      <c r="D118" t="s">
        <v>26</v>
      </c>
      <c r="E118" s="3">
        <v>3</v>
      </c>
      <c r="G118">
        <v>0.1</v>
      </c>
      <c r="H118" s="5">
        <f>19*Pcfu4[[#This Row],[grams]]</f>
        <v>1.9000000000000001</v>
      </c>
      <c r="I118" s="3" t="s">
        <v>170</v>
      </c>
      <c r="J118" s="59">
        <v>44861</v>
      </c>
      <c r="K118" s="1">
        <v>10000</v>
      </c>
      <c r="L118">
        <v>41</v>
      </c>
      <c r="M118">
        <v>52</v>
      </c>
      <c r="N118">
        <v>52</v>
      </c>
      <c r="O118" s="6">
        <f>(SUM(Pcfu4[[#This Row],[R1]:[R3]]))/(Pcfu4[[#This Row],[No. Reps]]*0.025)*Pcfu4[[#This Row],[Best DF]]</f>
        <v>19333333.333333332</v>
      </c>
      <c r="P118" s="1">
        <f>_xlfn.STDEV.S(Pcfu4[[#This Row],[R1]:[R3]])/0.025*Pcfu4[[#This Row],[Best DF]]</f>
        <v>2540341.184434358</v>
      </c>
      <c r="Q118" s="6">
        <f>Pcfu4[[#This Row],[CFU/mL]]*Pcfu4[[#This Row],[mL]]/Pcfu4[[#This Row],[grams]]</f>
        <v>367333333.33333331</v>
      </c>
      <c r="R118" s="1">
        <f>Pcfu4[[#This Row],[SD CFU/mL]]*Pcfu4[[#This Row],[mL]]/Pcfu4[[#This Row],[grams]]</f>
        <v>48266482.504252806</v>
      </c>
      <c r="S118" s="7">
        <f>_xlfn.STDEV.S(Pcfu4[[#This Row],[R1]:[R3]])/AVERAGE(Pcfu4[[#This Row],[R1]:[R3]])</f>
        <v>0.13139695781557023</v>
      </c>
    </row>
    <row r="119" spans="1:19" x14ac:dyDescent="0.25">
      <c r="A119" t="s">
        <v>80</v>
      </c>
      <c r="B119" t="s">
        <v>192</v>
      </c>
      <c r="C119" s="4"/>
      <c r="D119" t="s">
        <v>257</v>
      </c>
      <c r="E119" s="3">
        <v>3</v>
      </c>
      <c r="G119">
        <v>0.1</v>
      </c>
      <c r="H119" s="5">
        <f>19*Pcfu4[[#This Row],[grams]]</f>
        <v>1.9000000000000001</v>
      </c>
      <c r="I119" s="3" t="s">
        <v>170</v>
      </c>
      <c r="J119" s="59">
        <v>44861</v>
      </c>
      <c r="K119" s="1">
        <v>1000</v>
      </c>
      <c r="L119">
        <v>0</v>
      </c>
      <c r="M119">
        <v>0</v>
      </c>
      <c r="N119">
        <v>2</v>
      </c>
      <c r="O119" s="6">
        <f>(SUM(Pcfu4[[#This Row],[R1]:[R3]]))/(Pcfu4[[#This Row],[No. Reps]]*0.025)*Pcfu4[[#This Row],[Best DF]]</f>
        <v>26666.666666666664</v>
      </c>
      <c r="P119" s="1">
        <f>_xlfn.STDEV.S(Pcfu4[[#This Row],[R1]:[R3]])/0.025*Pcfu4[[#This Row],[Best DF]]</f>
        <v>46188.021535170068</v>
      </c>
      <c r="Q119" s="6">
        <f>Pcfu4[[#This Row],[CFU/mL]]*Pcfu4[[#This Row],[mL]]/Pcfu4[[#This Row],[grams]]</f>
        <v>506666.66666666663</v>
      </c>
      <c r="R119" s="1">
        <f>Pcfu4[[#This Row],[SD CFU/mL]]*Pcfu4[[#This Row],[mL]]/Pcfu4[[#This Row],[grams]]</f>
        <v>877572.4091682313</v>
      </c>
      <c r="S119" s="7">
        <f>_xlfn.STDEV.S(Pcfu4[[#This Row],[R1]:[R3]])/AVERAGE(Pcfu4[[#This Row],[R1]:[R3]])</f>
        <v>1.7320508075688776</v>
      </c>
    </row>
    <row r="120" spans="1:19" x14ac:dyDescent="0.25">
      <c r="A120" t="s">
        <v>83</v>
      </c>
      <c r="B120" t="s">
        <v>192</v>
      </c>
      <c r="C120" s="4"/>
      <c r="D120" t="s">
        <v>257</v>
      </c>
      <c r="E120" s="3">
        <v>3</v>
      </c>
      <c r="G120">
        <v>0.1</v>
      </c>
      <c r="H120" s="5">
        <f>19*Pcfu4[[#This Row],[grams]]</f>
        <v>1.9000000000000001</v>
      </c>
      <c r="I120" s="3" t="s">
        <v>170</v>
      </c>
      <c r="J120" s="59">
        <v>44861</v>
      </c>
      <c r="K120" s="1">
        <v>100000</v>
      </c>
      <c r="L120">
        <v>69</v>
      </c>
      <c r="M120">
        <v>69</v>
      </c>
      <c r="N120">
        <v>75</v>
      </c>
      <c r="O120" s="6">
        <f>(SUM(Pcfu4[[#This Row],[R1]:[R3]]))/(Pcfu4[[#This Row],[No. Reps]]*0.025)*Pcfu4[[#This Row],[Best DF]]</f>
        <v>283999999.99999994</v>
      </c>
      <c r="P120" s="1">
        <f>_xlfn.STDEV.S(Pcfu4[[#This Row],[R1]:[R3]])/0.025*Pcfu4[[#This Row],[Best DF]]</f>
        <v>13856406.460551016</v>
      </c>
      <c r="Q120" s="6">
        <f>Pcfu4[[#This Row],[CFU/mL]]*Pcfu4[[#This Row],[mL]]/Pcfu4[[#This Row],[grams]]</f>
        <v>5395999999.9999981</v>
      </c>
      <c r="R120" s="1">
        <f>Pcfu4[[#This Row],[SD CFU/mL]]*Pcfu4[[#This Row],[mL]]/Pcfu4[[#This Row],[grams]]</f>
        <v>263271722.75046933</v>
      </c>
      <c r="S120" s="7">
        <f>_xlfn.STDEV.S(Pcfu4[[#This Row],[R1]:[R3]])/AVERAGE(Pcfu4[[#This Row],[R1]:[R3]])</f>
        <v>4.8790163593489498E-2</v>
      </c>
    </row>
    <row r="121" spans="1:19" x14ac:dyDescent="0.25">
      <c r="A121" t="s">
        <v>258</v>
      </c>
      <c r="B121" t="s">
        <v>259</v>
      </c>
      <c r="C121" s="4"/>
      <c r="D121" t="s">
        <v>136</v>
      </c>
      <c r="E121" s="3">
        <v>3</v>
      </c>
      <c r="G121">
        <v>0.1</v>
      </c>
      <c r="H121" s="5">
        <f>19*Pcfu4[[#This Row],[grams]]</f>
        <v>1.9000000000000001</v>
      </c>
      <c r="I121" s="3" t="s">
        <v>170</v>
      </c>
      <c r="J121" s="59">
        <v>44868</v>
      </c>
      <c r="K121" s="1">
        <v>100000000</v>
      </c>
      <c r="L121">
        <v>81</v>
      </c>
      <c r="M121">
        <v>50</v>
      </c>
      <c r="N121">
        <v>78</v>
      </c>
      <c r="O121" s="6">
        <f>(SUM(Pcfu4[[#This Row],[R1]:[R3]]))/(Pcfu4[[#This Row],[No. Reps]]*0.025)*Pcfu4[[#This Row],[Best DF]]</f>
        <v>278666666666.66663</v>
      </c>
      <c r="P121" s="1">
        <f>_xlfn.STDEV.S(Pcfu4[[#This Row],[R1]:[R3]])/0.025*Pcfu4[[#This Row],[Best DF]]</f>
        <v>68391032550.57148</v>
      </c>
      <c r="Q121" s="6">
        <f>Pcfu4[[#This Row],[CFU/mL]]*Pcfu4[[#This Row],[mL]]/Pcfu4[[#This Row],[grams]]</f>
        <v>5294666666666.666</v>
      </c>
      <c r="R121" s="1">
        <f>Pcfu4[[#This Row],[SD CFU/mL]]*Pcfu4[[#This Row],[mL]]/Pcfu4[[#This Row],[grams]]</f>
        <v>1299429618460.8582</v>
      </c>
      <c r="S121" s="7">
        <f>_xlfn.STDEV.S(Pcfu4[[#This Row],[R1]:[R3]])/AVERAGE(Pcfu4[[#This Row],[R1]:[R3]])</f>
        <v>0.2454223656120986</v>
      </c>
    </row>
    <row r="122" spans="1:19" x14ac:dyDescent="0.25">
      <c r="A122" t="s">
        <v>258</v>
      </c>
      <c r="B122" t="s">
        <v>260</v>
      </c>
      <c r="C122" s="4"/>
      <c r="D122" t="s">
        <v>136</v>
      </c>
      <c r="E122" s="3">
        <v>3</v>
      </c>
      <c r="G122">
        <v>0.1</v>
      </c>
      <c r="H122" s="5">
        <f>19*Pcfu4[[#This Row],[grams]]</f>
        <v>1.9000000000000001</v>
      </c>
      <c r="I122" s="3" t="s">
        <v>170</v>
      </c>
      <c r="J122" s="59">
        <v>44868</v>
      </c>
      <c r="K122" s="1">
        <v>100000000</v>
      </c>
      <c r="L122">
        <v>52</v>
      </c>
      <c r="M122">
        <v>60</v>
      </c>
      <c r="N122">
        <v>55</v>
      </c>
      <c r="O122" s="6">
        <f>(SUM(Pcfu4[[#This Row],[R1]:[R3]]))/(Pcfu4[[#This Row],[No. Reps]]*0.025)*Pcfu4[[#This Row],[Best DF]]</f>
        <v>222666666666.66666</v>
      </c>
      <c r="P122" s="1">
        <f>_xlfn.STDEV.S(Pcfu4[[#This Row],[R1]:[R3]])/0.025*Pcfu4[[#This Row],[Best DF]]</f>
        <v>16165807537.309521</v>
      </c>
      <c r="Q122" s="6">
        <f>Pcfu4[[#This Row],[CFU/mL]]*Pcfu4[[#This Row],[mL]]/Pcfu4[[#This Row],[grams]]</f>
        <v>4230666666666.6665</v>
      </c>
      <c r="R122" s="1">
        <f>Pcfu4[[#This Row],[SD CFU/mL]]*Pcfu4[[#This Row],[mL]]/Pcfu4[[#This Row],[grams]]</f>
        <v>307150343208.88092</v>
      </c>
      <c r="S122" s="7">
        <f>_xlfn.STDEV.S(Pcfu4[[#This Row],[R1]:[R3]])/AVERAGE(Pcfu4[[#This Row],[R1]:[R3]])</f>
        <v>7.2600932053785289E-2</v>
      </c>
    </row>
    <row r="123" spans="1:19" x14ac:dyDescent="0.25">
      <c r="A123" t="s">
        <v>261</v>
      </c>
      <c r="B123" t="s">
        <v>259</v>
      </c>
      <c r="C123" s="4"/>
      <c r="D123" t="s">
        <v>136</v>
      </c>
      <c r="E123" s="3">
        <v>3</v>
      </c>
      <c r="G123">
        <v>0.1</v>
      </c>
      <c r="H123" s="5">
        <f>19*Pcfu4[[#This Row],[grams]]</f>
        <v>1.9000000000000001</v>
      </c>
      <c r="I123" s="3" t="s">
        <v>170</v>
      </c>
      <c r="J123" s="59">
        <v>44868</v>
      </c>
      <c r="K123" s="1">
        <v>100000000</v>
      </c>
      <c r="L123">
        <v>50</v>
      </c>
      <c r="M123">
        <v>44</v>
      </c>
      <c r="N123">
        <v>45</v>
      </c>
      <c r="O123" s="6">
        <f>(SUM(Pcfu4[[#This Row],[R1]:[R3]]))/(Pcfu4[[#This Row],[No. Reps]]*0.025)*Pcfu4[[#This Row],[Best DF]]</f>
        <v>185333333333.33331</v>
      </c>
      <c r="P123" s="1">
        <f>_xlfn.STDEV.S(Pcfu4[[#This Row],[R1]:[R3]])/0.025*Pcfu4[[#This Row],[Best DF]]</f>
        <v>12858201014.657274</v>
      </c>
      <c r="Q123" s="6">
        <f>Pcfu4[[#This Row],[CFU/mL]]*Pcfu4[[#This Row],[mL]]/Pcfu4[[#This Row],[grams]]</f>
        <v>3521333333333.333</v>
      </c>
      <c r="R123" s="1">
        <f>Pcfu4[[#This Row],[SD CFU/mL]]*Pcfu4[[#This Row],[mL]]/Pcfu4[[#This Row],[grams]]</f>
        <v>244305819278.48822</v>
      </c>
      <c r="S123" s="7">
        <f>_xlfn.STDEV.S(Pcfu4[[#This Row],[R1]:[R3]])/AVERAGE(Pcfu4[[#This Row],[R1]:[R3]])</f>
        <v>6.9378782453186724E-2</v>
      </c>
    </row>
    <row r="124" spans="1:19" x14ac:dyDescent="0.25">
      <c r="A124" t="s">
        <v>261</v>
      </c>
      <c r="B124" t="s">
        <v>260</v>
      </c>
      <c r="C124" s="4"/>
      <c r="D124" t="s">
        <v>136</v>
      </c>
      <c r="E124" s="3">
        <v>3</v>
      </c>
      <c r="G124">
        <v>0.1</v>
      </c>
      <c r="H124" s="5">
        <f>19*Pcfu4[[#This Row],[grams]]</f>
        <v>1.9000000000000001</v>
      </c>
      <c r="I124" s="3" t="s">
        <v>170</v>
      </c>
      <c r="J124" s="59">
        <v>44868</v>
      </c>
      <c r="K124" s="1">
        <v>100000000</v>
      </c>
      <c r="L124">
        <v>32</v>
      </c>
      <c r="M124">
        <v>43</v>
      </c>
      <c r="N124">
        <v>53</v>
      </c>
      <c r="O124" s="6">
        <f>(SUM(Pcfu4[[#This Row],[R1]:[R3]]))/(Pcfu4[[#This Row],[No. Reps]]*0.025)*Pcfu4[[#This Row],[Best DF]]</f>
        <v>170666666666.66666</v>
      </c>
      <c r="P124" s="1">
        <f>_xlfn.STDEV.S(Pcfu4[[#This Row],[R1]:[R3]])/0.025*Pcfu4[[#This Row],[Best DF]]</f>
        <v>42015870017.569977</v>
      </c>
      <c r="Q124" s="6">
        <f>Pcfu4[[#This Row],[CFU/mL]]*Pcfu4[[#This Row],[mL]]/Pcfu4[[#This Row],[grams]]</f>
        <v>3242666666666.6665</v>
      </c>
      <c r="R124" s="1">
        <f>Pcfu4[[#This Row],[SD CFU/mL]]*Pcfu4[[#This Row],[mL]]/Pcfu4[[#This Row],[grams]]</f>
        <v>798301530333.82959</v>
      </c>
      <c r="S124" s="7">
        <f>_xlfn.STDEV.S(Pcfu4[[#This Row],[R1]:[R3]])/AVERAGE(Pcfu4[[#This Row],[R1]:[R3]])</f>
        <v>0.24618673838419911</v>
      </c>
    </row>
    <row r="125" spans="1:19" x14ac:dyDescent="0.25">
      <c r="A125" t="s">
        <v>262</v>
      </c>
      <c r="B125" t="s">
        <v>259</v>
      </c>
      <c r="C125" s="4"/>
      <c r="D125" t="s">
        <v>136</v>
      </c>
      <c r="E125" s="3">
        <v>3</v>
      </c>
      <c r="G125">
        <v>0.1</v>
      </c>
      <c r="H125" s="5">
        <f>19*Pcfu4[[#This Row],[grams]]</f>
        <v>1.9000000000000001</v>
      </c>
      <c r="I125" s="3" t="s">
        <v>170</v>
      </c>
      <c r="J125" s="59">
        <v>44868</v>
      </c>
      <c r="K125" s="1">
        <v>100000000</v>
      </c>
      <c r="L125">
        <v>160</v>
      </c>
      <c r="M125">
        <v>99</v>
      </c>
      <c r="N125">
        <v>93</v>
      </c>
      <c r="O125" s="6">
        <f>(SUM(Pcfu4[[#This Row],[R1]:[R3]]))/(Pcfu4[[#This Row],[No. Reps]]*0.025)*Pcfu4[[#This Row],[Best DF]]</f>
        <v>469333333333.33331</v>
      </c>
      <c r="P125" s="1">
        <f>_xlfn.STDEV.S(Pcfu4[[#This Row],[R1]:[R3]])/0.025*Pcfu4[[#This Row],[Best DF]]</f>
        <v>148288008056.39447</v>
      </c>
      <c r="Q125" s="6">
        <f>Pcfu4[[#This Row],[CFU/mL]]*Pcfu4[[#This Row],[mL]]/Pcfu4[[#This Row],[grams]]</f>
        <v>8917333333333.334</v>
      </c>
      <c r="R125" s="1">
        <f>Pcfu4[[#This Row],[SD CFU/mL]]*Pcfu4[[#This Row],[mL]]/Pcfu4[[#This Row],[grams]]</f>
        <v>2817472153071.4951</v>
      </c>
      <c r="S125" s="7">
        <f>_xlfn.STDEV.S(Pcfu4[[#This Row],[R1]:[R3]])/AVERAGE(Pcfu4[[#This Row],[R1]:[R3]])</f>
        <v>0.31595456262015875</v>
      </c>
    </row>
    <row r="126" spans="1:19" x14ac:dyDescent="0.25">
      <c r="A126" t="s">
        <v>263</v>
      </c>
      <c r="B126" t="s">
        <v>259</v>
      </c>
      <c r="C126" s="4"/>
      <c r="D126" t="s">
        <v>136</v>
      </c>
      <c r="E126" s="3">
        <v>3</v>
      </c>
      <c r="G126">
        <v>0.1</v>
      </c>
      <c r="H126" s="5">
        <f>19*Pcfu4[[#This Row],[grams]]</f>
        <v>1.9000000000000001</v>
      </c>
      <c r="I126" s="3" t="s">
        <v>170</v>
      </c>
      <c r="J126" s="59">
        <v>44868</v>
      </c>
      <c r="K126" s="1">
        <v>100000000</v>
      </c>
      <c r="L126">
        <v>101</v>
      </c>
      <c r="M126">
        <v>111</v>
      </c>
      <c r="N126">
        <v>91</v>
      </c>
      <c r="O126" s="6">
        <f>(SUM(Pcfu4[[#This Row],[R1]:[R3]]))/(Pcfu4[[#This Row],[No. Reps]]*0.025)*Pcfu4[[#This Row],[Best DF]]</f>
        <v>403999999999.99994</v>
      </c>
      <c r="P126" s="1">
        <f>_xlfn.STDEV.S(Pcfu4[[#This Row],[R1]:[R3]])/0.025*Pcfu4[[#This Row],[Best DF]]</f>
        <v>40000000000</v>
      </c>
      <c r="Q126" s="6">
        <f>Pcfu4[[#This Row],[CFU/mL]]*Pcfu4[[#This Row],[mL]]/Pcfu4[[#This Row],[grams]]</f>
        <v>7675999999999.998</v>
      </c>
      <c r="R126" s="1">
        <f>Pcfu4[[#This Row],[SD CFU/mL]]*Pcfu4[[#This Row],[mL]]/Pcfu4[[#This Row],[grams]]</f>
        <v>760000000000</v>
      </c>
      <c r="S126" s="7">
        <f>_xlfn.STDEV.S(Pcfu4[[#This Row],[R1]:[R3]])/AVERAGE(Pcfu4[[#This Row],[R1]:[R3]])</f>
        <v>9.9009900990099015E-2</v>
      </c>
    </row>
    <row r="127" spans="1:19" x14ac:dyDescent="0.25">
      <c r="A127" t="s">
        <v>254</v>
      </c>
      <c r="B127" t="s">
        <v>192</v>
      </c>
      <c r="C127" s="4"/>
      <c r="D127" t="s">
        <v>242</v>
      </c>
      <c r="E127" s="3">
        <v>2</v>
      </c>
      <c r="G127">
        <v>0.1</v>
      </c>
      <c r="H127" s="5">
        <f>19*Pcfu4[[#This Row],[grams]]</f>
        <v>1.9000000000000001</v>
      </c>
      <c r="I127" s="3" t="s">
        <v>170</v>
      </c>
      <c r="J127" s="59">
        <v>44868</v>
      </c>
      <c r="K127" s="1">
        <v>10</v>
      </c>
      <c r="L127">
        <v>51</v>
      </c>
      <c r="M127">
        <v>48</v>
      </c>
      <c r="O127" s="6">
        <f>(SUM(Pcfu4[[#This Row],[R1]:[R3]]))/(Pcfu4[[#This Row],[No. Reps]]*0.025)*Pcfu4[[#This Row],[Best DF]]</f>
        <v>19800</v>
      </c>
      <c r="P127" s="1">
        <f>_xlfn.STDEV.S(Pcfu4[[#This Row],[R1]:[R3]])/0.025*Pcfu4[[#This Row],[Best DF]]</f>
        <v>848.52813742385695</v>
      </c>
      <c r="Q127" s="6">
        <f>Pcfu4[[#This Row],[CFU/mL]]*Pcfu4[[#This Row],[mL]]/Pcfu4[[#This Row],[grams]]</f>
        <v>376200</v>
      </c>
      <c r="R127" s="1">
        <f>Pcfu4[[#This Row],[SD CFU/mL]]*Pcfu4[[#This Row],[mL]]/Pcfu4[[#This Row],[grams]]</f>
        <v>16122.034611053283</v>
      </c>
      <c r="S127" s="7">
        <f>_xlfn.STDEV.S(Pcfu4[[#This Row],[R1]:[R3]])/AVERAGE(Pcfu4[[#This Row],[R1]:[R3]])</f>
        <v>4.2854956435548333E-2</v>
      </c>
    </row>
    <row r="128" spans="1:19" x14ac:dyDescent="0.25">
      <c r="A128" t="s">
        <v>264</v>
      </c>
      <c r="B128" t="s">
        <v>192</v>
      </c>
      <c r="C128" s="4"/>
      <c r="D128" t="s">
        <v>242</v>
      </c>
      <c r="E128" s="3">
        <v>2</v>
      </c>
      <c r="G128">
        <v>0.1</v>
      </c>
      <c r="H128" s="5">
        <f>19*Pcfu4[[#This Row],[grams]]</f>
        <v>1.9000000000000001</v>
      </c>
      <c r="I128" s="3" t="s">
        <v>170</v>
      </c>
      <c r="J128" s="59">
        <v>44868</v>
      </c>
      <c r="K128" s="1">
        <v>100</v>
      </c>
      <c r="L128">
        <v>283</v>
      </c>
      <c r="M128">
        <v>300</v>
      </c>
      <c r="O128" s="6">
        <f>(SUM(Pcfu4[[#This Row],[R1]:[R3]]))/(Pcfu4[[#This Row],[No. Reps]]*0.025)*Pcfu4[[#This Row],[Best DF]]</f>
        <v>1166000</v>
      </c>
      <c r="P128" s="1">
        <f>_xlfn.STDEV.S(Pcfu4[[#This Row],[R1]:[R3]])/0.025*Pcfu4[[#This Row],[Best DF]]</f>
        <v>48083.261120685231</v>
      </c>
      <c r="Q128" s="6">
        <f>Pcfu4[[#This Row],[CFU/mL]]*Pcfu4[[#This Row],[mL]]/Pcfu4[[#This Row],[grams]]</f>
        <v>22154000</v>
      </c>
      <c r="R128" s="1">
        <f>Pcfu4[[#This Row],[SD CFU/mL]]*Pcfu4[[#This Row],[mL]]/Pcfu4[[#This Row],[grams]]</f>
        <v>913581.96129301935</v>
      </c>
      <c r="S128" s="7">
        <f>_xlfn.STDEV.S(Pcfu4[[#This Row],[R1]:[R3]])/AVERAGE(Pcfu4[[#This Row],[R1]:[R3]])</f>
        <v>4.1237788268169151E-2</v>
      </c>
    </row>
    <row r="129" spans="1:19" x14ac:dyDescent="0.25">
      <c r="A129" t="s">
        <v>265</v>
      </c>
      <c r="B129" t="s">
        <v>192</v>
      </c>
      <c r="C129" s="4"/>
      <c r="D129" t="s">
        <v>242</v>
      </c>
      <c r="E129" s="3">
        <v>2</v>
      </c>
      <c r="G129">
        <v>0.1</v>
      </c>
      <c r="H129" s="5">
        <f>19*Pcfu4[[#This Row],[grams]]</f>
        <v>1.9000000000000001</v>
      </c>
      <c r="I129" s="3" t="s">
        <v>170</v>
      </c>
      <c r="J129" s="59">
        <v>44868</v>
      </c>
      <c r="K129" s="1">
        <v>100</v>
      </c>
      <c r="L129">
        <v>47</v>
      </c>
      <c r="M129">
        <v>43</v>
      </c>
      <c r="O129" s="6">
        <f>(SUM(Pcfu4[[#This Row],[R1]:[R3]]))/(Pcfu4[[#This Row],[No. Reps]]*0.025)*Pcfu4[[#This Row],[Best DF]]</f>
        <v>180000</v>
      </c>
      <c r="P129" s="1">
        <f>_xlfn.STDEV.S(Pcfu4[[#This Row],[R1]:[R3]])/0.025*Pcfu4[[#This Row],[Best DF]]</f>
        <v>11313.708498984761</v>
      </c>
      <c r="Q129" s="6">
        <f>Pcfu4[[#This Row],[CFU/mL]]*Pcfu4[[#This Row],[mL]]/Pcfu4[[#This Row],[grams]]</f>
        <v>3420000</v>
      </c>
      <c r="R129" s="1">
        <f>Pcfu4[[#This Row],[SD CFU/mL]]*Pcfu4[[#This Row],[mL]]/Pcfu4[[#This Row],[grams]]</f>
        <v>214960.46148071045</v>
      </c>
      <c r="S129" s="7">
        <f>_xlfn.STDEV.S(Pcfu4[[#This Row],[R1]:[R3]])/AVERAGE(Pcfu4[[#This Row],[R1]:[R3]])</f>
        <v>6.2853936105470895E-2</v>
      </c>
    </row>
    <row r="130" spans="1:19" x14ac:dyDescent="0.25">
      <c r="A130" t="s">
        <v>266</v>
      </c>
      <c r="B130" t="s">
        <v>192</v>
      </c>
      <c r="C130" s="4"/>
      <c r="D130" t="s">
        <v>238</v>
      </c>
      <c r="E130" s="3">
        <v>2</v>
      </c>
      <c r="G130">
        <v>0.1</v>
      </c>
      <c r="H130" s="5">
        <f>19*Pcfu4[[#This Row],[grams]]</f>
        <v>1.9000000000000001</v>
      </c>
      <c r="I130" s="3" t="s">
        <v>170</v>
      </c>
      <c r="J130" s="59">
        <v>44868</v>
      </c>
      <c r="K130" s="1">
        <v>100</v>
      </c>
      <c r="L130">
        <v>151</v>
      </c>
      <c r="M130">
        <v>168</v>
      </c>
      <c r="O130" s="6">
        <f>(SUM(Pcfu4[[#This Row],[R1]:[R3]]))/(Pcfu4[[#This Row],[No. Reps]]*0.025)*Pcfu4[[#This Row],[Best DF]]</f>
        <v>638000</v>
      </c>
      <c r="P130" s="1">
        <f>_xlfn.STDEV.S(Pcfu4[[#This Row],[R1]:[R3]])/0.025*Pcfu4[[#This Row],[Best DF]]</f>
        <v>48083.261120685231</v>
      </c>
      <c r="Q130" s="6">
        <f>Pcfu4[[#This Row],[CFU/mL]]*Pcfu4[[#This Row],[mL]]/Pcfu4[[#This Row],[grams]]</f>
        <v>12122000</v>
      </c>
      <c r="R130" s="1">
        <f>Pcfu4[[#This Row],[SD CFU/mL]]*Pcfu4[[#This Row],[mL]]/Pcfu4[[#This Row],[grams]]</f>
        <v>913581.96129301935</v>
      </c>
      <c r="S130" s="7">
        <f>_xlfn.STDEV.S(Pcfu4[[#This Row],[R1]:[R3]])/AVERAGE(Pcfu4[[#This Row],[R1]:[R3]])</f>
        <v>7.5365613041826374E-2</v>
      </c>
    </row>
    <row r="131" spans="1:19" x14ac:dyDescent="0.25">
      <c r="A131" t="s">
        <v>267</v>
      </c>
      <c r="B131" t="s">
        <v>192</v>
      </c>
      <c r="C131" s="4"/>
      <c r="D131" t="s">
        <v>248</v>
      </c>
      <c r="E131" s="3">
        <v>2</v>
      </c>
      <c r="G131">
        <v>0.1</v>
      </c>
      <c r="H131" s="5">
        <f>19*Pcfu4[[#This Row],[grams]]</f>
        <v>1.9000000000000001</v>
      </c>
      <c r="I131" s="3" t="s">
        <v>170</v>
      </c>
      <c r="J131" s="59">
        <v>44868</v>
      </c>
      <c r="K131" s="1">
        <v>1</v>
      </c>
      <c r="L131">
        <v>28</v>
      </c>
      <c r="M131">
        <v>23</v>
      </c>
      <c r="O131" s="6">
        <f>(SUM(Pcfu4[[#This Row],[R1]:[R3]]))/(Pcfu4[[#This Row],[No. Reps]]*0.025)*Pcfu4[[#This Row],[Best DF]]</f>
        <v>1020</v>
      </c>
      <c r="P131" s="1">
        <f>_xlfn.STDEV.S(Pcfu4[[#This Row],[R1]:[R3]])/0.025*Pcfu4[[#This Row],[Best DF]]</f>
        <v>141.42135623730951</v>
      </c>
      <c r="Q131" s="6">
        <f>Pcfu4[[#This Row],[CFU/mL]]*Pcfu4[[#This Row],[mL]]/Pcfu4[[#This Row],[grams]]</f>
        <v>19380</v>
      </c>
      <c r="R131" s="1">
        <f>Pcfu4[[#This Row],[SD CFU/mL]]*Pcfu4[[#This Row],[mL]]/Pcfu4[[#This Row],[grams]]</f>
        <v>2687.0057685088805</v>
      </c>
      <c r="S131" s="7">
        <f>_xlfn.STDEV.S(Pcfu4[[#This Row],[R1]:[R3]])/AVERAGE(Pcfu4[[#This Row],[R1]:[R3]])</f>
        <v>0.1386483884679505</v>
      </c>
    </row>
    <row r="132" spans="1:19" x14ac:dyDescent="0.25">
      <c r="A132" t="s">
        <v>268</v>
      </c>
      <c r="B132" t="s">
        <v>192</v>
      </c>
      <c r="C132" s="4"/>
      <c r="D132" t="s">
        <v>248</v>
      </c>
      <c r="E132" s="3">
        <v>2</v>
      </c>
      <c r="G132">
        <v>0.1</v>
      </c>
      <c r="H132" s="5">
        <f>19*Pcfu4[[#This Row],[grams]]</f>
        <v>1.9000000000000001</v>
      </c>
      <c r="I132" s="3" t="s">
        <v>170</v>
      </c>
      <c r="J132" s="59">
        <v>44868</v>
      </c>
      <c r="K132" s="1">
        <v>10</v>
      </c>
      <c r="L132">
        <v>86</v>
      </c>
      <c r="M132">
        <v>70</v>
      </c>
      <c r="O132" s="6">
        <f>(SUM(Pcfu4[[#This Row],[R1]:[R3]]))/(Pcfu4[[#This Row],[No. Reps]]*0.025)*Pcfu4[[#This Row],[Best DF]]</f>
        <v>31200</v>
      </c>
      <c r="P132" s="1">
        <f>_xlfn.STDEV.S(Pcfu4[[#This Row],[R1]:[R3]])/0.025*Pcfu4[[#This Row],[Best DF]]</f>
        <v>4525.4833995939043</v>
      </c>
      <c r="Q132" s="6">
        <f>Pcfu4[[#This Row],[CFU/mL]]*Pcfu4[[#This Row],[mL]]/Pcfu4[[#This Row],[grams]]</f>
        <v>592800</v>
      </c>
      <c r="R132" s="1">
        <f>Pcfu4[[#This Row],[SD CFU/mL]]*Pcfu4[[#This Row],[mL]]/Pcfu4[[#This Row],[grams]]</f>
        <v>85984.184592284175</v>
      </c>
      <c r="S132" s="7">
        <f>_xlfn.STDEV.S(Pcfu4[[#This Row],[R1]:[R3]])/AVERAGE(Pcfu4[[#This Row],[R1]:[R3]])</f>
        <v>0.14504754485877899</v>
      </c>
    </row>
    <row r="133" spans="1:19" x14ac:dyDescent="0.25">
      <c r="A133" t="s">
        <v>246</v>
      </c>
      <c r="B133" t="s">
        <v>192</v>
      </c>
      <c r="C133" s="4"/>
      <c r="D133" t="s">
        <v>242</v>
      </c>
      <c r="E133" s="3">
        <v>2</v>
      </c>
      <c r="G133">
        <v>0.1</v>
      </c>
      <c r="H133" s="5">
        <f>19*Pcfu4[[#This Row],[grams]]</f>
        <v>1.9000000000000001</v>
      </c>
      <c r="I133" s="3" t="s">
        <v>170</v>
      </c>
      <c r="J133" s="59">
        <v>44868</v>
      </c>
      <c r="K133" s="1">
        <v>10</v>
      </c>
      <c r="L133">
        <v>572</v>
      </c>
      <c r="M133">
        <v>585</v>
      </c>
      <c r="O133" s="6">
        <f>(SUM(Pcfu4[[#This Row],[R1]:[R3]]))/(Pcfu4[[#This Row],[No. Reps]]*0.025)*Pcfu4[[#This Row],[Best DF]]</f>
        <v>231400</v>
      </c>
      <c r="P133" s="1">
        <f>_xlfn.STDEV.S(Pcfu4[[#This Row],[R1]:[R3]])/0.025*Pcfu4[[#This Row],[Best DF]]</f>
        <v>3676.9552621700468</v>
      </c>
      <c r="Q133" s="6">
        <f>Pcfu4[[#This Row],[CFU/mL]]*Pcfu4[[#This Row],[mL]]/Pcfu4[[#This Row],[grams]]</f>
        <v>4396600</v>
      </c>
      <c r="R133" s="1">
        <f>Pcfu4[[#This Row],[SD CFU/mL]]*Pcfu4[[#This Row],[mL]]/Pcfu4[[#This Row],[grams]]</f>
        <v>69862.14998123089</v>
      </c>
      <c r="S133" s="7">
        <f>_xlfn.STDEV.S(Pcfu4[[#This Row],[R1]:[R3]])/AVERAGE(Pcfu4[[#This Row],[R1]:[R3]])</f>
        <v>1.5890040026663988E-2</v>
      </c>
    </row>
    <row r="134" spans="1:19" x14ac:dyDescent="0.25">
      <c r="A134" t="s">
        <v>236</v>
      </c>
      <c r="B134" t="s">
        <v>192</v>
      </c>
      <c r="C134" s="4"/>
      <c r="D134" t="s">
        <v>238</v>
      </c>
      <c r="E134" s="3">
        <v>2</v>
      </c>
      <c r="G134">
        <v>0.1</v>
      </c>
      <c r="H134" s="5">
        <f>19*Pcfu4[[#This Row],[grams]]</f>
        <v>1.9000000000000001</v>
      </c>
      <c r="I134" s="3" t="s">
        <v>170</v>
      </c>
      <c r="J134" s="59">
        <v>44868</v>
      </c>
      <c r="K134" s="1">
        <v>1000</v>
      </c>
      <c r="L134">
        <v>66</v>
      </c>
      <c r="M134">
        <v>76</v>
      </c>
      <c r="O134" s="6">
        <f>(SUM(Pcfu4[[#This Row],[R1]:[R3]]))/(Pcfu4[[#This Row],[No. Reps]]*0.025)*Pcfu4[[#This Row],[Best DF]]</f>
        <v>2840000</v>
      </c>
      <c r="P134" s="1">
        <f>_xlfn.STDEV.S(Pcfu4[[#This Row],[R1]:[R3]])/0.025*Pcfu4[[#This Row],[Best DF]]</f>
        <v>282842.71247461904</v>
      </c>
      <c r="Q134" s="6">
        <f>Pcfu4[[#This Row],[CFU/mL]]*Pcfu4[[#This Row],[mL]]/Pcfu4[[#This Row],[grams]]</f>
        <v>53960000</v>
      </c>
      <c r="R134" s="1">
        <f>Pcfu4[[#This Row],[SD CFU/mL]]*Pcfu4[[#This Row],[mL]]/Pcfu4[[#This Row],[grams]]</f>
        <v>5374011.5370177617</v>
      </c>
      <c r="S134" s="7">
        <f>_xlfn.STDEV.S(Pcfu4[[#This Row],[R1]:[R3]])/AVERAGE(Pcfu4[[#This Row],[R1]:[R3]])</f>
        <v>9.9592504392471484E-2</v>
      </c>
    </row>
    <row r="135" spans="1:19" x14ac:dyDescent="0.25">
      <c r="A135" t="s">
        <v>251</v>
      </c>
      <c r="B135" t="s">
        <v>192</v>
      </c>
      <c r="C135" s="4"/>
      <c r="D135" t="s">
        <v>248</v>
      </c>
      <c r="E135" s="3">
        <v>2</v>
      </c>
      <c r="G135">
        <v>0.1</v>
      </c>
      <c r="H135" s="5">
        <f>19*Pcfu4[[#This Row],[grams]]</f>
        <v>1.9000000000000001</v>
      </c>
      <c r="I135" s="3" t="s">
        <v>170</v>
      </c>
      <c r="J135" s="59">
        <v>44868</v>
      </c>
      <c r="K135" s="1">
        <v>10</v>
      </c>
      <c r="L135">
        <v>43</v>
      </c>
      <c r="M135">
        <v>58</v>
      </c>
      <c r="O135" s="6">
        <f>(SUM(Pcfu4[[#This Row],[R1]:[R3]]))/(Pcfu4[[#This Row],[No. Reps]]*0.025)*Pcfu4[[#This Row],[Best DF]]</f>
        <v>20200</v>
      </c>
      <c r="P135" s="1">
        <f>_xlfn.STDEV.S(Pcfu4[[#This Row],[R1]:[R3]])/0.025*Pcfu4[[#This Row],[Best DF]]</f>
        <v>4242.6406871192848</v>
      </c>
      <c r="Q135" s="6">
        <f>Pcfu4[[#This Row],[CFU/mL]]*Pcfu4[[#This Row],[mL]]/Pcfu4[[#This Row],[grams]]</f>
        <v>383800</v>
      </c>
      <c r="R135" s="1">
        <f>Pcfu4[[#This Row],[SD CFU/mL]]*Pcfu4[[#This Row],[mL]]/Pcfu4[[#This Row],[grams]]</f>
        <v>80610.173055266408</v>
      </c>
      <c r="S135" s="7">
        <f>_xlfn.STDEV.S(Pcfu4[[#This Row],[R1]:[R3]])/AVERAGE(Pcfu4[[#This Row],[R1]:[R3]])</f>
        <v>0.21003171718412303</v>
      </c>
    </row>
    <row r="136" spans="1:19" x14ac:dyDescent="0.25">
      <c r="A136" t="s">
        <v>239</v>
      </c>
      <c r="B136" t="s">
        <v>192</v>
      </c>
      <c r="C136" s="4"/>
      <c r="D136" t="s">
        <v>26</v>
      </c>
      <c r="E136" s="3">
        <v>2</v>
      </c>
      <c r="G136">
        <v>0.1</v>
      </c>
      <c r="H136" s="5">
        <f>19*Pcfu4[[#This Row],[grams]]</f>
        <v>1.9000000000000001</v>
      </c>
      <c r="I136" s="3" t="s">
        <v>170</v>
      </c>
      <c r="J136" s="59">
        <v>44868</v>
      </c>
      <c r="K136" s="1">
        <v>100000</v>
      </c>
      <c r="L136">
        <v>572</v>
      </c>
      <c r="M136">
        <v>604</v>
      </c>
      <c r="O136" s="6">
        <f>(SUM(Pcfu4[[#This Row],[R1]:[R3]]))/(Pcfu4[[#This Row],[No. Reps]]*0.025)*Pcfu4[[#This Row],[Best DF]]</f>
        <v>2352000000</v>
      </c>
      <c r="P136" s="1">
        <f>_xlfn.STDEV.S(Pcfu4[[#This Row],[R1]:[R3]])/0.025*Pcfu4[[#This Row],[Best DF]]</f>
        <v>90509667.991878092</v>
      </c>
      <c r="Q136" s="6">
        <f>Pcfu4[[#This Row],[CFU/mL]]*Pcfu4[[#This Row],[mL]]/Pcfu4[[#This Row],[grams]]</f>
        <v>44688000000</v>
      </c>
      <c r="R136" s="1">
        <f>Pcfu4[[#This Row],[SD CFU/mL]]*Pcfu4[[#This Row],[mL]]/Pcfu4[[#This Row],[grams]]</f>
        <v>1719683691.8456836</v>
      </c>
      <c r="S136" s="7">
        <f>_xlfn.STDEV.S(Pcfu4[[#This Row],[R1]:[R3]])/AVERAGE(Pcfu4[[#This Row],[R1]:[R3]])</f>
        <v>3.8482001697227076E-2</v>
      </c>
    </row>
    <row r="137" spans="1:19" x14ac:dyDescent="0.25">
      <c r="A137" t="s">
        <v>240</v>
      </c>
      <c r="B137" t="s">
        <v>192</v>
      </c>
      <c r="C137" s="4"/>
      <c r="D137" t="s">
        <v>238</v>
      </c>
      <c r="E137" s="3">
        <v>2</v>
      </c>
      <c r="G137">
        <v>0.1</v>
      </c>
      <c r="H137" s="5">
        <f>19*Pcfu4[[#This Row],[grams]]</f>
        <v>1.9000000000000001</v>
      </c>
      <c r="I137" s="3" t="s">
        <v>170</v>
      </c>
      <c r="J137" s="59">
        <v>44868</v>
      </c>
      <c r="K137" s="1">
        <v>1000</v>
      </c>
      <c r="L137">
        <v>272</v>
      </c>
      <c r="M137">
        <v>267</v>
      </c>
      <c r="O137" s="6">
        <f>(SUM(Pcfu4[[#This Row],[R1]:[R3]]))/(Pcfu4[[#This Row],[No. Reps]]*0.025)*Pcfu4[[#This Row],[Best DF]]</f>
        <v>10780000</v>
      </c>
      <c r="P137" s="1">
        <f>_xlfn.STDEV.S(Pcfu4[[#This Row],[R1]:[R3]])/0.025*Pcfu4[[#This Row],[Best DF]]</f>
        <v>141421.35623730952</v>
      </c>
      <c r="Q137" s="6">
        <f>Pcfu4[[#This Row],[CFU/mL]]*Pcfu4[[#This Row],[mL]]/Pcfu4[[#This Row],[grams]]</f>
        <v>204820000</v>
      </c>
      <c r="R137" s="1">
        <f>Pcfu4[[#This Row],[SD CFU/mL]]*Pcfu4[[#This Row],[mL]]/Pcfu4[[#This Row],[grams]]</f>
        <v>2687005.7685088809</v>
      </c>
      <c r="S137" s="7">
        <f>_xlfn.STDEV.S(Pcfu4[[#This Row],[R1]:[R3]])/AVERAGE(Pcfu4[[#This Row],[R1]:[R3]])</f>
        <v>1.3118864214963777E-2</v>
      </c>
    </row>
    <row r="138" spans="1:19" x14ac:dyDescent="0.25">
      <c r="A138" t="s">
        <v>252</v>
      </c>
      <c r="B138" t="s">
        <v>192</v>
      </c>
      <c r="C138" s="4"/>
      <c r="D138" t="s">
        <v>238</v>
      </c>
      <c r="E138" s="3">
        <v>2</v>
      </c>
      <c r="G138">
        <v>0.1</v>
      </c>
      <c r="H138" s="5">
        <f>19*Pcfu4[[#This Row],[grams]]</f>
        <v>1.9000000000000001</v>
      </c>
      <c r="I138" s="3" t="s">
        <v>170</v>
      </c>
      <c r="J138" s="59">
        <v>44868</v>
      </c>
      <c r="K138" s="1">
        <v>1000</v>
      </c>
      <c r="L138">
        <v>318</v>
      </c>
      <c r="M138">
        <v>323</v>
      </c>
      <c r="O138" s="6">
        <f>(SUM(Pcfu4[[#This Row],[R1]:[R3]]))/(Pcfu4[[#This Row],[No. Reps]]*0.025)*Pcfu4[[#This Row],[Best DF]]</f>
        <v>12820000</v>
      </c>
      <c r="P138" s="1">
        <f>_xlfn.STDEV.S(Pcfu4[[#This Row],[R1]:[R3]])/0.025*Pcfu4[[#This Row],[Best DF]]</f>
        <v>141421.35623730952</v>
      </c>
      <c r="Q138" s="6">
        <f>Pcfu4[[#This Row],[CFU/mL]]*Pcfu4[[#This Row],[mL]]/Pcfu4[[#This Row],[grams]]</f>
        <v>243580000</v>
      </c>
      <c r="R138" s="1">
        <f>Pcfu4[[#This Row],[SD CFU/mL]]*Pcfu4[[#This Row],[mL]]/Pcfu4[[#This Row],[grams]]</f>
        <v>2687005.7685088809</v>
      </c>
      <c r="S138" s="7">
        <f>_xlfn.STDEV.S(Pcfu4[[#This Row],[R1]:[R3]])/AVERAGE(Pcfu4[[#This Row],[R1]:[R3]])</f>
        <v>1.1031307038791693E-2</v>
      </c>
    </row>
    <row r="139" spans="1:19" x14ac:dyDescent="0.25">
      <c r="A139" t="s">
        <v>269</v>
      </c>
      <c r="B139" t="s">
        <v>192</v>
      </c>
      <c r="C139" s="4"/>
      <c r="D139" t="s">
        <v>26</v>
      </c>
      <c r="E139" s="3">
        <v>2</v>
      </c>
      <c r="G139">
        <v>0.1</v>
      </c>
      <c r="H139" s="5">
        <f>19*Pcfu4[[#This Row],[grams]]</f>
        <v>1.9000000000000001</v>
      </c>
      <c r="I139" s="3" t="s">
        <v>170</v>
      </c>
      <c r="J139" s="59">
        <v>44869</v>
      </c>
      <c r="K139" s="1">
        <v>100000</v>
      </c>
      <c r="L139">
        <v>382</v>
      </c>
      <c r="M139">
        <v>373</v>
      </c>
      <c r="O139" s="6">
        <f>(SUM(Pcfu4[[#This Row],[R1]:[R3]]))/(Pcfu4[[#This Row],[No. Reps]]*0.025)*Pcfu4[[#This Row],[Best DF]]</f>
        <v>1510000000</v>
      </c>
      <c r="P139" s="1">
        <f>_xlfn.STDEV.S(Pcfu4[[#This Row],[R1]:[R3]])/0.025*Pcfu4[[#This Row],[Best DF]]</f>
        <v>25455844.122715708</v>
      </c>
      <c r="Q139" s="6">
        <f>Pcfu4[[#This Row],[CFU/mL]]*Pcfu4[[#This Row],[mL]]/Pcfu4[[#This Row],[grams]]</f>
        <v>28690000000</v>
      </c>
      <c r="R139" s="1">
        <f>Pcfu4[[#This Row],[SD CFU/mL]]*Pcfu4[[#This Row],[mL]]/Pcfu4[[#This Row],[grams]]</f>
        <v>483661038.33159846</v>
      </c>
      <c r="S139" s="7">
        <f>_xlfn.STDEV.S(Pcfu4[[#This Row],[R1]:[R3]])/AVERAGE(Pcfu4[[#This Row],[R1]:[R3]])</f>
        <v>1.6858174915705768E-2</v>
      </c>
    </row>
    <row r="140" spans="1:19" x14ac:dyDescent="0.25">
      <c r="A140" t="s">
        <v>270</v>
      </c>
      <c r="B140" t="s">
        <v>192</v>
      </c>
      <c r="C140" s="4"/>
      <c r="D140" t="s">
        <v>193</v>
      </c>
      <c r="E140" s="3">
        <v>2</v>
      </c>
      <c r="G140">
        <v>0.1</v>
      </c>
      <c r="H140" s="5">
        <f>19*Pcfu4[[#This Row],[grams]]</f>
        <v>1.9000000000000001</v>
      </c>
      <c r="I140" s="3" t="s">
        <v>170</v>
      </c>
      <c r="J140" s="59">
        <v>44869</v>
      </c>
      <c r="K140" s="1">
        <v>10000</v>
      </c>
      <c r="L140">
        <v>45</v>
      </c>
      <c r="M140">
        <v>55</v>
      </c>
      <c r="O140" s="6">
        <f>(SUM(Pcfu4[[#This Row],[R1]:[R3]]))/(Pcfu4[[#This Row],[No. Reps]]*0.025)*Pcfu4[[#This Row],[Best DF]]</f>
        <v>20000000</v>
      </c>
      <c r="P140" s="1">
        <f>_xlfn.STDEV.S(Pcfu4[[#This Row],[R1]:[R3]])/0.025*Pcfu4[[#This Row],[Best DF]]</f>
        <v>2828427.1247461904</v>
      </c>
      <c r="Q140" s="6">
        <f>Pcfu4[[#This Row],[CFU/mL]]*Pcfu4[[#This Row],[mL]]/Pcfu4[[#This Row],[grams]]</f>
        <v>380000000</v>
      </c>
      <c r="R140" s="1">
        <f>Pcfu4[[#This Row],[SD CFU/mL]]*Pcfu4[[#This Row],[mL]]/Pcfu4[[#This Row],[grams]]</f>
        <v>53740115.370177612</v>
      </c>
      <c r="S140" s="7">
        <f>_xlfn.STDEV.S(Pcfu4[[#This Row],[R1]:[R3]])/AVERAGE(Pcfu4[[#This Row],[R1]:[R3]])</f>
        <v>0.1414213562373095</v>
      </c>
    </row>
    <row r="141" spans="1:19" x14ac:dyDescent="0.25">
      <c r="A141" t="s">
        <v>271</v>
      </c>
      <c r="B141" t="s">
        <v>192</v>
      </c>
      <c r="C141" s="4"/>
      <c r="D141" t="s">
        <v>26</v>
      </c>
      <c r="E141" s="3">
        <v>2</v>
      </c>
      <c r="G141">
        <v>0.1</v>
      </c>
      <c r="H141" s="5">
        <f>19*Pcfu4[[#This Row],[grams]]</f>
        <v>1.9000000000000001</v>
      </c>
      <c r="I141" s="3" t="s">
        <v>170</v>
      </c>
      <c r="J141" s="59">
        <v>44869</v>
      </c>
      <c r="K141" s="1">
        <v>100000</v>
      </c>
      <c r="L141">
        <v>39</v>
      </c>
      <c r="M141">
        <v>29</v>
      </c>
      <c r="O141" s="6">
        <f>(SUM(Pcfu4[[#This Row],[R1]:[R3]]))/(Pcfu4[[#This Row],[No. Reps]]*0.025)*Pcfu4[[#This Row],[Best DF]]</f>
        <v>136000000</v>
      </c>
      <c r="P141" s="1">
        <f>_xlfn.STDEV.S(Pcfu4[[#This Row],[R1]:[R3]])/0.025*Pcfu4[[#This Row],[Best DF]]</f>
        <v>28284271.247461904</v>
      </c>
      <c r="Q141" s="6">
        <f>Pcfu4[[#This Row],[CFU/mL]]*Pcfu4[[#This Row],[mL]]/Pcfu4[[#This Row],[grams]]</f>
        <v>2584000000</v>
      </c>
      <c r="R141" s="1">
        <f>Pcfu4[[#This Row],[SD CFU/mL]]*Pcfu4[[#This Row],[mL]]/Pcfu4[[#This Row],[grams]]</f>
        <v>537401153.70177615</v>
      </c>
      <c r="S141" s="7">
        <f>_xlfn.STDEV.S(Pcfu4[[#This Row],[R1]:[R3]])/AVERAGE(Pcfu4[[#This Row],[R1]:[R3]])</f>
        <v>0.20797258270192576</v>
      </c>
    </row>
    <row r="142" spans="1:19" x14ac:dyDescent="0.25">
      <c r="A142" t="s">
        <v>232</v>
      </c>
      <c r="B142" t="s">
        <v>192</v>
      </c>
      <c r="C142" s="4"/>
      <c r="D142" t="s">
        <v>26</v>
      </c>
      <c r="E142" s="3">
        <v>2</v>
      </c>
      <c r="G142">
        <v>0.1</v>
      </c>
      <c r="H142" s="5">
        <f>19*Pcfu4[[#This Row],[grams]]</f>
        <v>1.9000000000000001</v>
      </c>
      <c r="I142" s="3" t="s">
        <v>170</v>
      </c>
      <c r="J142" s="59">
        <v>44869</v>
      </c>
      <c r="K142" s="1">
        <v>100000</v>
      </c>
      <c r="L142">
        <v>59</v>
      </c>
      <c r="M142">
        <v>45</v>
      </c>
      <c r="O142" s="6">
        <f>(SUM(Pcfu4[[#This Row],[R1]:[R3]]))/(Pcfu4[[#This Row],[No. Reps]]*0.025)*Pcfu4[[#This Row],[Best DF]]</f>
        <v>208000000</v>
      </c>
      <c r="P142" s="1">
        <f>_xlfn.STDEV.S(Pcfu4[[#This Row],[R1]:[R3]])/0.025*Pcfu4[[#This Row],[Best DF]]</f>
        <v>39597979.746446654</v>
      </c>
      <c r="Q142" s="6">
        <f>Pcfu4[[#This Row],[CFU/mL]]*Pcfu4[[#This Row],[mL]]/Pcfu4[[#This Row],[grams]]</f>
        <v>3952000000</v>
      </c>
      <c r="R142" s="1">
        <f>Pcfu4[[#This Row],[SD CFU/mL]]*Pcfu4[[#This Row],[mL]]/Pcfu4[[#This Row],[grams]]</f>
        <v>752361615.18248641</v>
      </c>
      <c r="S142" s="7">
        <f>_xlfn.STDEV.S(Pcfu4[[#This Row],[R1]:[R3]])/AVERAGE(Pcfu4[[#This Row],[R1]:[R3]])</f>
        <v>0.1903749026271474</v>
      </c>
    </row>
    <row r="143" spans="1:19" x14ac:dyDescent="0.25">
      <c r="A143" t="s">
        <v>272</v>
      </c>
      <c r="B143" t="s">
        <v>192</v>
      </c>
      <c r="C143" s="4"/>
      <c r="D143" t="s">
        <v>26</v>
      </c>
      <c r="E143" s="3">
        <v>2</v>
      </c>
      <c r="G143">
        <v>0.1</v>
      </c>
      <c r="H143" s="5">
        <f>19*Pcfu4[[#This Row],[grams]]</f>
        <v>1.9000000000000001</v>
      </c>
      <c r="I143" s="3" t="s">
        <v>170</v>
      </c>
      <c r="J143" s="59">
        <v>44869</v>
      </c>
      <c r="K143" s="1">
        <v>100000</v>
      </c>
      <c r="L143">
        <v>588</v>
      </c>
      <c r="M143">
        <v>557</v>
      </c>
      <c r="O143" s="6">
        <f>(SUM(Pcfu4[[#This Row],[R1]:[R3]]))/(Pcfu4[[#This Row],[No. Reps]]*0.025)*Pcfu4[[#This Row],[Best DF]]</f>
        <v>2290000000</v>
      </c>
      <c r="P143" s="1">
        <f>_xlfn.STDEV.S(Pcfu4[[#This Row],[R1]:[R3]])/0.025*Pcfu4[[#This Row],[Best DF]]</f>
        <v>87681240.867131889</v>
      </c>
      <c r="Q143" s="6">
        <f>Pcfu4[[#This Row],[CFU/mL]]*Pcfu4[[#This Row],[mL]]/Pcfu4[[#This Row],[grams]]</f>
        <v>43510000000</v>
      </c>
      <c r="R143" s="1">
        <f>Pcfu4[[#This Row],[SD CFU/mL]]*Pcfu4[[#This Row],[mL]]/Pcfu4[[#This Row],[grams]]</f>
        <v>1665943576.4755061</v>
      </c>
      <c r="S143" s="7">
        <f>_xlfn.STDEV.S(Pcfu4[[#This Row],[R1]:[R3]])/AVERAGE(Pcfu4[[#This Row],[R1]:[R3]])</f>
        <v>3.8288751470363272E-2</v>
      </c>
    </row>
    <row r="144" spans="1:19" x14ac:dyDescent="0.25">
      <c r="A144" t="s">
        <v>273</v>
      </c>
      <c r="B144" t="s">
        <v>192</v>
      </c>
      <c r="C144" s="4"/>
      <c r="D144" t="s">
        <v>193</v>
      </c>
      <c r="E144" s="3">
        <v>2</v>
      </c>
      <c r="G144">
        <v>0.1</v>
      </c>
      <c r="H144" s="5">
        <f>19*Pcfu4[[#This Row],[grams]]</f>
        <v>1.9000000000000001</v>
      </c>
      <c r="I144" s="3" t="s">
        <v>170</v>
      </c>
      <c r="J144" s="59">
        <v>44869</v>
      </c>
      <c r="K144" s="1">
        <v>1000</v>
      </c>
      <c r="L144">
        <v>48</v>
      </c>
      <c r="M144">
        <v>50</v>
      </c>
      <c r="O144" s="6">
        <f>(SUM(Pcfu4[[#This Row],[R1]:[R3]]))/(Pcfu4[[#This Row],[No. Reps]]*0.025)*Pcfu4[[#This Row],[Best DF]]</f>
        <v>1960000</v>
      </c>
      <c r="P144" s="1">
        <f>_xlfn.STDEV.S(Pcfu4[[#This Row],[R1]:[R3]])/0.025*Pcfu4[[#This Row],[Best DF]]</f>
        <v>56568.542494923808</v>
      </c>
      <c r="Q144" s="6">
        <f>Pcfu4[[#This Row],[CFU/mL]]*Pcfu4[[#This Row],[mL]]/Pcfu4[[#This Row],[grams]]</f>
        <v>37240000</v>
      </c>
      <c r="R144" s="1">
        <f>Pcfu4[[#This Row],[SD CFU/mL]]*Pcfu4[[#This Row],[mL]]/Pcfu4[[#This Row],[grams]]</f>
        <v>1074802.3074035523</v>
      </c>
      <c r="S144" s="7">
        <f>_xlfn.STDEV.S(Pcfu4[[#This Row],[R1]:[R3]])/AVERAGE(Pcfu4[[#This Row],[R1]:[R3]])</f>
        <v>2.8861501272920309E-2</v>
      </c>
    </row>
    <row r="145" spans="1:19" x14ac:dyDescent="0.25">
      <c r="A145" t="s">
        <v>274</v>
      </c>
      <c r="B145" t="s">
        <v>192</v>
      </c>
      <c r="C145" s="4"/>
      <c r="D145" t="s">
        <v>238</v>
      </c>
      <c r="E145" s="3">
        <v>2</v>
      </c>
      <c r="G145">
        <v>0.1</v>
      </c>
      <c r="H145" s="5">
        <f>19*Pcfu4[[#This Row],[grams]]</f>
        <v>1.9000000000000001</v>
      </c>
      <c r="I145" s="3" t="s">
        <v>170</v>
      </c>
      <c r="J145" s="59">
        <v>44869</v>
      </c>
      <c r="K145" s="1">
        <v>100</v>
      </c>
      <c r="L145">
        <v>26</v>
      </c>
      <c r="M145">
        <v>27</v>
      </c>
      <c r="O145" s="6">
        <f>(SUM(Pcfu4[[#This Row],[R1]:[R3]]))/(Pcfu4[[#This Row],[No. Reps]]*0.025)*Pcfu4[[#This Row],[Best DF]]</f>
        <v>106000</v>
      </c>
      <c r="P145" s="1">
        <f>_xlfn.STDEV.S(Pcfu4[[#This Row],[R1]:[R3]])/0.025*Pcfu4[[#This Row],[Best DF]]</f>
        <v>2828.4271247461902</v>
      </c>
      <c r="Q145" s="6">
        <f>Pcfu4[[#This Row],[CFU/mL]]*Pcfu4[[#This Row],[mL]]/Pcfu4[[#This Row],[grams]]</f>
        <v>2014000</v>
      </c>
      <c r="R145" s="1">
        <f>Pcfu4[[#This Row],[SD CFU/mL]]*Pcfu4[[#This Row],[mL]]/Pcfu4[[#This Row],[grams]]</f>
        <v>53740.115370177613</v>
      </c>
      <c r="S145" s="7">
        <f>_xlfn.STDEV.S(Pcfu4[[#This Row],[R1]:[R3]])/AVERAGE(Pcfu4[[#This Row],[R1]:[R3]])</f>
        <v>2.6683274761756512E-2</v>
      </c>
    </row>
    <row r="146" spans="1:19" x14ac:dyDescent="0.25">
      <c r="A146" t="s">
        <v>275</v>
      </c>
      <c r="B146" t="s">
        <v>192</v>
      </c>
      <c r="C146" s="4"/>
      <c r="D146" t="s">
        <v>193</v>
      </c>
      <c r="E146" s="3">
        <v>2</v>
      </c>
      <c r="G146">
        <v>0.1</v>
      </c>
      <c r="H146" s="5">
        <f>19*Pcfu4[[#This Row],[grams]]</f>
        <v>1.9000000000000001</v>
      </c>
      <c r="I146" s="3" t="s">
        <v>170</v>
      </c>
      <c r="J146" s="59">
        <v>44869</v>
      </c>
      <c r="K146" s="1">
        <v>1000</v>
      </c>
      <c r="L146">
        <v>104</v>
      </c>
      <c r="M146">
        <v>37</v>
      </c>
      <c r="O146" s="6">
        <f>(SUM(Pcfu4[[#This Row],[R1]:[R3]]))/(Pcfu4[[#This Row],[No. Reps]]*0.025)*Pcfu4[[#This Row],[Best DF]]</f>
        <v>2820000</v>
      </c>
      <c r="P146" s="1">
        <f>_xlfn.STDEV.S(Pcfu4[[#This Row],[R1]:[R3]])/0.025*Pcfu4[[#This Row],[Best DF]]</f>
        <v>1895046.1735799471</v>
      </c>
      <c r="Q146" s="6">
        <f>Pcfu4[[#This Row],[CFU/mL]]*Pcfu4[[#This Row],[mL]]/Pcfu4[[#This Row],[grams]]</f>
        <v>53580000</v>
      </c>
      <c r="R146" s="1">
        <f>Pcfu4[[#This Row],[SD CFU/mL]]*Pcfu4[[#This Row],[mL]]/Pcfu4[[#This Row],[grams]]</f>
        <v>36005877.298018992</v>
      </c>
      <c r="S146" s="7">
        <f>_xlfn.STDEV.S(Pcfu4[[#This Row],[R1]:[R3]])/AVERAGE(Pcfu4[[#This Row],[R1]:[R3]])</f>
        <v>0.67200218921274724</v>
      </c>
    </row>
    <row r="147" spans="1:19" x14ac:dyDescent="0.25">
      <c r="A147" t="s">
        <v>276</v>
      </c>
      <c r="B147" t="s">
        <v>192</v>
      </c>
      <c r="C147" s="4"/>
      <c r="D147" t="s">
        <v>238</v>
      </c>
      <c r="E147" s="3">
        <v>2</v>
      </c>
      <c r="G147">
        <v>0.1</v>
      </c>
      <c r="H147" s="5">
        <f>19*Pcfu4[[#This Row],[grams]]</f>
        <v>1.9000000000000001</v>
      </c>
      <c r="I147" s="3" t="s">
        <v>170</v>
      </c>
      <c r="J147" s="59">
        <v>44869</v>
      </c>
      <c r="K147" s="1">
        <v>1000</v>
      </c>
      <c r="L147">
        <v>529</v>
      </c>
      <c r="M147">
        <v>505</v>
      </c>
      <c r="O147" s="6">
        <f>(SUM(Pcfu4[[#This Row],[R1]:[R3]]))/(Pcfu4[[#This Row],[No. Reps]]*0.025)*Pcfu4[[#This Row],[Best DF]]</f>
        <v>20680000</v>
      </c>
      <c r="P147" s="1">
        <f>_xlfn.STDEV.S(Pcfu4[[#This Row],[R1]:[R3]])/0.025*Pcfu4[[#This Row],[Best DF]]</f>
        <v>678822.50993908558</v>
      </c>
      <c r="Q147" s="6">
        <f>Pcfu4[[#This Row],[CFU/mL]]*Pcfu4[[#This Row],[mL]]/Pcfu4[[#This Row],[grams]]</f>
        <v>392920000</v>
      </c>
      <c r="R147" s="1">
        <f>Pcfu4[[#This Row],[SD CFU/mL]]*Pcfu4[[#This Row],[mL]]/Pcfu4[[#This Row],[grams]]</f>
        <v>12897627.688842626</v>
      </c>
      <c r="S147" s="7">
        <f>_xlfn.STDEV.S(Pcfu4[[#This Row],[R1]:[R3]])/AVERAGE(Pcfu4[[#This Row],[R1]:[R3]])</f>
        <v>3.2825073014462552E-2</v>
      </c>
    </row>
    <row r="148" spans="1:19" x14ac:dyDescent="0.25">
      <c r="A148" t="s">
        <v>277</v>
      </c>
      <c r="B148" t="s">
        <v>192</v>
      </c>
      <c r="C148" s="4"/>
      <c r="D148" t="s">
        <v>242</v>
      </c>
      <c r="E148" s="3">
        <v>2</v>
      </c>
      <c r="G148">
        <v>0.1</v>
      </c>
      <c r="H148" s="5">
        <f>19*Pcfu4[[#This Row],[grams]]</f>
        <v>1.9000000000000001</v>
      </c>
      <c r="I148" s="3" t="s">
        <v>170</v>
      </c>
      <c r="J148" s="59">
        <v>44869</v>
      </c>
      <c r="K148" s="1">
        <v>100</v>
      </c>
      <c r="L148">
        <v>862</v>
      </c>
      <c r="M148">
        <v>814</v>
      </c>
      <c r="O148" s="6">
        <f>(SUM(Pcfu4[[#This Row],[R1]:[R3]]))/(Pcfu4[[#This Row],[No. Reps]]*0.025)*Pcfu4[[#This Row],[Best DF]]</f>
        <v>3352000</v>
      </c>
      <c r="P148" s="1">
        <f>_xlfn.STDEV.S(Pcfu4[[#This Row],[R1]:[R3]])/0.025*Pcfu4[[#This Row],[Best DF]]</f>
        <v>135764.50198781712</v>
      </c>
      <c r="Q148" s="6">
        <f>Pcfu4[[#This Row],[CFU/mL]]*Pcfu4[[#This Row],[mL]]/Pcfu4[[#This Row],[grams]]</f>
        <v>63688000</v>
      </c>
      <c r="R148" s="1">
        <f>Pcfu4[[#This Row],[SD CFU/mL]]*Pcfu4[[#This Row],[mL]]/Pcfu4[[#This Row],[grams]]</f>
        <v>2579525.5377685251</v>
      </c>
      <c r="S148" s="7">
        <f>_xlfn.STDEV.S(Pcfu4[[#This Row],[R1]:[R3]])/AVERAGE(Pcfu4[[#This Row],[R1]:[R3]])</f>
        <v>4.0502536392546869E-2</v>
      </c>
    </row>
    <row r="149" spans="1:19" x14ac:dyDescent="0.25">
      <c r="A149" t="s">
        <v>278</v>
      </c>
      <c r="B149" t="s">
        <v>192</v>
      </c>
      <c r="C149" s="4"/>
      <c r="D149" t="s">
        <v>242</v>
      </c>
      <c r="E149" s="3">
        <v>2</v>
      </c>
      <c r="G149">
        <v>0.1</v>
      </c>
      <c r="H149" s="5">
        <f>19*Pcfu4[[#This Row],[grams]]</f>
        <v>1.9000000000000001</v>
      </c>
      <c r="I149" s="3" t="s">
        <v>170</v>
      </c>
      <c r="J149" s="59">
        <v>44869</v>
      </c>
      <c r="K149" s="1">
        <v>10</v>
      </c>
      <c r="L149">
        <v>136</v>
      </c>
      <c r="M149">
        <v>138</v>
      </c>
      <c r="O149" s="6">
        <f>(SUM(Pcfu4[[#This Row],[R1]:[R3]]))/(Pcfu4[[#This Row],[No. Reps]]*0.025)*Pcfu4[[#This Row],[Best DF]]</f>
        <v>54800</v>
      </c>
      <c r="P149" s="1">
        <f>_xlfn.STDEV.S(Pcfu4[[#This Row],[R1]:[R3]])/0.025*Pcfu4[[#This Row],[Best DF]]</f>
        <v>565.68542494923804</v>
      </c>
      <c r="Q149" s="6">
        <f>Pcfu4[[#This Row],[CFU/mL]]*Pcfu4[[#This Row],[mL]]/Pcfu4[[#This Row],[grams]]</f>
        <v>1041200.0000000001</v>
      </c>
      <c r="R149" s="1">
        <f>Pcfu4[[#This Row],[SD CFU/mL]]*Pcfu4[[#This Row],[mL]]/Pcfu4[[#This Row],[grams]]</f>
        <v>10748.023074035522</v>
      </c>
      <c r="S149" s="7">
        <f>_xlfn.STDEV.S(Pcfu4[[#This Row],[R1]:[R3]])/AVERAGE(Pcfu4[[#This Row],[R1]:[R3]])</f>
        <v>1.032272673265033E-2</v>
      </c>
    </row>
    <row r="150" spans="1:19" x14ac:dyDescent="0.25">
      <c r="A150" t="s">
        <v>279</v>
      </c>
      <c r="B150" t="s">
        <v>192</v>
      </c>
      <c r="C150" s="4"/>
      <c r="D150" t="s">
        <v>242</v>
      </c>
      <c r="E150" s="3">
        <v>2</v>
      </c>
      <c r="G150">
        <v>0.1</v>
      </c>
      <c r="H150" s="5">
        <f>19*Pcfu4[[#This Row],[grams]]</f>
        <v>1.9000000000000001</v>
      </c>
      <c r="I150" s="3" t="s">
        <v>170</v>
      </c>
      <c r="J150" s="59">
        <v>44869</v>
      </c>
      <c r="K150" s="1">
        <v>10</v>
      </c>
      <c r="L150">
        <v>100</v>
      </c>
      <c r="M150">
        <v>117</v>
      </c>
      <c r="O150" s="6">
        <f>(SUM(Pcfu4[[#This Row],[R1]:[R3]]))/(Pcfu4[[#This Row],[No. Reps]]*0.025)*Pcfu4[[#This Row],[Best DF]]</f>
        <v>43400</v>
      </c>
      <c r="P150" s="1">
        <f>_xlfn.STDEV.S(Pcfu4[[#This Row],[R1]:[R3]])/0.025*Pcfu4[[#This Row],[Best DF]]</f>
        <v>4808.3261120685229</v>
      </c>
      <c r="Q150" s="6">
        <f>Pcfu4[[#This Row],[CFU/mL]]*Pcfu4[[#This Row],[mL]]/Pcfu4[[#This Row],[grams]]</f>
        <v>824600</v>
      </c>
      <c r="R150" s="1">
        <f>Pcfu4[[#This Row],[SD CFU/mL]]*Pcfu4[[#This Row],[mL]]/Pcfu4[[#This Row],[grams]]</f>
        <v>91358.196129301941</v>
      </c>
      <c r="S150" s="7">
        <f>_xlfn.STDEV.S(Pcfu4[[#This Row],[R1]:[R3]])/AVERAGE(Pcfu4[[#This Row],[R1]:[R3]])</f>
        <v>0.1107909242412102</v>
      </c>
    </row>
    <row r="151" spans="1:19" x14ac:dyDescent="0.25">
      <c r="A151" t="s">
        <v>280</v>
      </c>
      <c r="B151" t="s">
        <v>192</v>
      </c>
      <c r="C151" s="4"/>
      <c r="D151" t="s">
        <v>242</v>
      </c>
      <c r="E151" s="3">
        <v>2</v>
      </c>
      <c r="G151">
        <v>0.1</v>
      </c>
      <c r="H151" s="5">
        <f>19*Pcfu4[[#This Row],[grams]]</f>
        <v>1.9000000000000001</v>
      </c>
      <c r="I151" s="3" t="s">
        <v>170</v>
      </c>
      <c r="J151" s="59">
        <v>44869</v>
      </c>
      <c r="K151" s="1">
        <v>10</v>
      </c>
      <c r="L151">
        <v>192</v>
      </c>
      <c r="M151">
        <v>194</v>
      </c>
      <c r="O151" s="6">
        <f>(SUM(Pcfu4[[#This Row],[R1]:[R3]]))/(Pcfu4[[#This Row],[No. Reps]]*0.025)*Pcfu4[[#This Row],[Best DF]]</f>
        <v>77200</v>
      </c>
      <c r="P151" s="1">
        <f>_xlfn.STDEV.S(Pcfu4[[#This Row],[R1]:[R3]])/0.025*Pcfu4[[#This Row],[Best DF]]</f>
        <v>565.68542494923804</v>
      </c>
      <c r="Q151" s="6">
        <f>Pcfu4[[#This Row],[CFU/mL]]*Pcfu4[[#This Row],[mL]]/Pcfu4[[#This Row],[grams]]</f>
        <v>1466800</v>
      </c>
      <c r="R151" s="1">
        <f>Pcfu4[[#This Row],[SD CFU/mL]]*Pcfu4[[#This Row],[mL]]/Pcfu4[[#This Row],[grams]]</f>
        <v>10748.023074035522</v>
      </c>
      <c r="S151" s="7">
        <f>_xlfn.STDEV.S(Pcfu4[[#This Row],[R1]:[R3]])/AVERAGE(Pcfu4[[#This Row],[R1]:[R3]])</f>
        <v>7.3275314112595602E-3</v>
      </c>
    </row>
    <row r="152" spans="1:19" x14ac:dyDescent="0.25">
      <c r="A152" t="s">
        <v>281</v>
      </c>
      <c r="B152" t="s">
        <v>192</v>
      </c>
      <c r="C152" s="4"/>
      <c r="D152" t="s">
        <v>238</v>
      </c>
      <c r="E152" s="3">
        <v>2</v>
      </c>
      <c r="G152">
        <v>0.1</v>
      </c>
      <c r="H152" s="5">
        <f>19*Pcfu4[[#This Row],[grams]]</f>
        <v>1.9000000000000001</v>
      </c>
      <c r="I152" s="3" t="s">
        <v>170</v>
      </c>
      <c r="J152" s="59">
        <v>44869</v>
      </c>
      <c r="K152" s="1">
        <v>1000</v>
      </c>
      <c r="L152">
        <v>386</v>
      </c>
      <c r="M152">
        <v>380</v>
      </c>
      <c r="O152" s="6">
        <f>(SUM(Pcfu4[[#This Row],[R1]:[R3]]))/(Pcfu4[[#This Row],[No. Reps]]*0.025)*Pcfu4[[#This Row],[Best DF]]</f>
        <v>15320000</v>
      </c>
      <c r="P152" s="1">
        <f>_xlfn.STDEV.S(Pcfu4[[#This Row],[R1]:[R3]])/0.025*Pcfu4[[#This Row],[Best DF]]</f>
        <v>169705.62748477139</v>
      </c>
      <c r="Q152" s="6">
        <f>Pcfu4[[#This Row],[CFU/mL]]*Pcfu4[[#This Row],[mL]]/Pcfu4[[#This Row],[grams]]</f>
        <v>291080000</v>
      </c>
      <c r="R152" s="1">
        <f>Pcfu4[[#This Row],[SD CFU/mL]]*Pcfu4[[#This Row],[mL]]/Pcfu4[[#This Row],[grams]]</f>
        <v>3224406.9222106566</v>
      </c>
      <c r="S152" s="7">
        <f>_xlfn.STDEV.S(Pcfu4[[#This Row],[R1]:[R3]])/AVERAGE(Pcfu4[[#This Row],[R1]:[R3]])</f>
        <v>1.1077390827987688E-2</v>
      </c>
    </row>
    <row r="153" spans="1:19" x14ac:dyDescent="0.25">
      <c r="A153" t="s">
        <v>282</v>
      </c>
      <c r="B153" t="s">
        <v>192</v>
      </c>
      <c r="C153" s="4"/>
      <c r="D153" t="s">
        <v>242</v>
      </c>
      <c r="E153" s="3">
        <v>2</v>
      </c>
      <c r="G153">
        <v>0.1</v>
      </c>
      <c r="H153" s="5">
        <f>19*Pcfu4[[#This Row],[grams]]</f>
        <v>1.9000000000000001</v>
      </c>
      <c r="I153" s="3" t="s">
        <v>170</v>
      </c>
      <c r="J153" s="59">
        <v>44869</v>
      </c>
      <c r="K153" s="1">
        <v>100</v>
      </c>
      <c r="L153">
        <v>183</v>
      </c>
      <c r="M153">
        <v>203</v>
      </c>
      <c r="O153" s="6">
        <f>(SUM(Pcfu4[[#This Row],[R1]:[R3]]))/(Pcfu4[[#This Row],[No. Reps]]*0.025)*Pcfu4[[#This Row],[Best DF]]</f>
        <v>772000</v>
      </c>
      <c r="P153" s="1">
        <f>_xlfn.STDEV.S(Pcfu4[[#This Row],[R1]:[R3]])/0.025*Pcfu4[[#This Row],[Best DF]]</f>
        <v>56568.542494923808</v>
      </c>
      <c r="Q153" s="6">
        <f>Pcfu4[[#This Row],[CFU/mL]]*Pcfu4[[#This Row],[mL]]/Pcfu4[[#This Row],[grams]]</f>
        <v>14668000</v>
      </c>
      <c r="R153" s="1">
        <f>Pcfu4[[#This Row],[SD CFU/mL]]*Pcfu4[[#This Row],[mL]]/Pcfu4[[#This Row],[grams]]</f>
        <v>1074802.3074035523</v>
      </c>
      <c r="S153" s="7">
        <f>_xlfn.STDEV.S(Pcfu4[[#This Row],[R1]:[R3]])/AVERAGE(Pcfu4[[#This Row],[R1]:[R3]])</f>
        <v>7.3275314112595608E-2</v>
      </c>
    </row>
    <row r="154" spans="1:19" x14ac:dyDescent="0.25">
      <c r="A154" t="s">
        <v>283</v>
      </c>
      <c r="B154" t="s">
        <v>192</v>
      </c>
      <c r="C154" s="4"/>
      <c r="D154" t="s">
        <v>238</v>
      </c>
      <c r="E154" s="3">
        <v>2</v>
      </c>
      <c r="G154">
        <v>0.1</v>
      </c>
      <c r="H154" s="5">
        <f>19*Pcfu4[[#This Row],[grams]]</f>
        <v>1.9000000000000001</v>
      </c>
      <c r="I154" s="3" t="s">
        <v>170</v>
      </c>
      <c r="J154" s="59">
        <v>44869</v>
      </c>
      <c r="K154" s="1">
        <v>1000</v>
      </c>
      <c r="L154">
        <v>447</v>
      </c>
      <c r="M154">
        <v>479</v>
      </c>
      <c r="O154" s="6">
        <f>(SUM(Pcfu4[[#This Row],[R1]:[R3]]))/(Pcfu4[[#This Row],[No. Reps]]*0.025)*Pcfu4[[#This Row],[Best DF]]</f>
        <v>18520000</v>
      </c>
      <c r="P154" s="1">
        <f>_xlfn.STDEV.S(Pcfu4[[#This Row],[R1]:[R3]])/0.025*Pcfu4[[#This Row],[Best DF]]</f>
        <v>905096.67991878092</v>
      </c>
      <c r="Q154" s="6">
        <f>Pcfu4[[#This Row],[CFU/mL]]*Pcfu4[[#This Row],[mL]]/Pcfu4[[#This Row],[grams]]</f>
        <v>351880000</v>
      </c>
      <c r="R154" s="1">
        <f>Pcfu4[[#This Row],[SD CFU/mL]]*Pcfu4[[#This Row],[mL]]/Pcfu4[[#This Row],[grams]]</f>
        <v>17196836.918456838</v>
      </c>
      <c r="S154" s="7">
        <f>_xlfn.STDEV.S(Pcfu4[[#This Row],[R1]:[R3]])/AVERAGE(Pcfu4[[#This Row],[R1]:[R3]])</f>
        <v>4.8871311010733311E-2</v>
      </c>
    </row>
    <row r="155" spans="1:19" x14ac:dyDescent="0.25">
      <c r="A155" t="s">
        <v>47</v>
      </c>
      <c r="B155" t="s">
        <v>255</v>
      </c>
      <c r="C155" s="4"/>
      <c r="D155" t="s">
        <v>86</v>
      </c>
      <c r="E155" s="3">
        <v>3</v>
      </c>
      <c r="G155">
        <v>0.1</v>
      </c>
      <c r="H155" s="5">
        <f>19*Pcfu4[[#This Row],[grams]]</f>
        <v>1.9000000000000001</v>
      </c>
      <c r="I155" s="3" t="s">
        <v>170</v>
      </c>
      <c r="J155" s="59">
        <v>44873</v>
      </c>
      <c r="K155" s="1">
        <v>10000000</v>
      </c>
      <c r="L155">
        <v>47</v>
      </c>
      <c r="M155">
        <v>48</v>
      </c>
      <c r="N155">
        <v>43</v>
      </c>
      <c r="O155" s="6">
        <f>(SUM(Pcfu4[[#This Row],[R1]:[R3]]))/(Pcfu4[[#This Row],[No. Reps]]*0.025)*Pcfu4[[#This Row],[Best DF]]</f>
        <v>18399999999.999996</v>
      </c>
      <c r="P155" s="1">
        <f>_xlfn.STDEV.S(Pcfu4[[#This Row],[R1]:[R3]])/0.025*Pcfu4[[#This Row],[Best DF]]</f>
        <v>1058300524.4258362</v>
      </c>
      <c r="Q155" s="6">
        <f>Pcfu4[[#This Row],[CFU/mL]]*Pcfu4[[#This Row],[mL]]/Pcfu4[[#This Row],[grams]]</f>
        <v>349599999999.99988</v>
      </c>
      <c r="R155" s="1">
        <f>Pcfu4[[#This Row],[SD CFU/mL]]*Pcfu4[[#This Row],[mL]]/Pcfu4[[#This Row],[grams]]</f>
        <v>20107709964.090889</v>
      </c>
      <c r="S155" s="7">
        <f>_xlfn.STDEV.S(Pcfu4[[#This Row],[R1]:[R3]])/AVERAGE(Pcfu4[[#This Row],[R1]:[R3]])</f>
        <v>5.7516332849230231E-2</v>
      </c>
    </row>
    <row r="156" spans="1:19" x14ac:dyDescent="0.25">
      <c r="A156" t="s">
        <v>50</v>
      </c>
      <c r="B156" t="s">
        <v>255</v>
      </c>
      <c r="C156" s="4"/>
      <c r="D156" t="s">
        <v>86</v>
      </c>
      <c r="E156" s="3">
        <v>3</v>
      </c>
      <c r="G156">
        <v>0.1</v>
      </c>
      <c r="H156" s="5">
        <f>19*Pcfu4[[#This Row],[grams]]</f>
        <v>1.9000000000000001</v>
      </c>
      <c r="I156" s="3" t="s">
        <v>170</v>
      </c>
      <c r="J156" s="59">
        <v>44873</v>
      </c>
      <c r="K156" s="1">
        <v>10000000</v>
      </c>
      <c r="L156">
        <v>56</v>
      </c>
      <c r="M156">
        <v>67</v>
      </c>
      <c r="N156">
        <v>48</v>
      </c>
      <c r="O156" s="6">
        <f>(SUM(Pcfu4[[#This Row],[R1]:[R3]]))/(Pcfu4[[#This Row],[No. Reps]]*0.025)*Pcfu4[[#This Row],[Best DF]]</f>
        <v>22799999999.999996</v>
      </c>
      <c r="P156" s="1">
        <f>_xlfn.STDEV.S(Pcfu4[[#This Row],[R1]:[R3]])/0.025*Pcfu4[[#This Row],[Best DF]]</f>
        <v>3815756805.6677818</v>
      </c>
      <c r="Q156" s="6">
        <f>Pcfu4[[#This Row],[CFU/mL]]*Pcfu4[[#This Row],[mL]]/Pcfu4[[#This Row],[grams]]</f>
        <v>433199999999.99988</v>
      </c>
      <c r="R156" s="1">
        <f>Pcfu4[[#This Row],[SD CFU/mL]]*Pcfu4[[#This Row],[mL]]/Pcfu4[[#This Row],[grams]]</f>
        <v>72499379307.687866</v>
      </c>
      <c r="S156" s="7">
        <f>_xlfn.STDEV.S(Pcfu4[[#This Row],[R1]:[R3]])/AVERAGE(Pcfu4[[#This Row],[R1]:[R3]])</f>
        <v>0.16735775463455185</v>
      </c>
    </row>
    <row r="157" spans="1:19" x14ac:dyDescent="0.25">
      <c r="A157" t="s">
        <v>53</v>
      </c>
      <c r="B157" t="s">
        <v>255</v>
      </c>
      <c r="C157" s="4"/>
      <c r="D157" t="s">
        <v>86</v>
      </c>
      <c r="E157" s="3">
        <v>3</v>
      </c>
      <c r="G157">
        <v>0.1</v>
      </c>
      <c r="H157" s="5">
        <f>19*Pcfu4[[#This Row],[grams]]</f>
        <v>1.9000000000000001</v>
      </c>
      <c r="I157" s="3" t="s">
        <v>170</v>
      </c>
      <c r="J157" s="59">
        <v>44873</v>
      </c>
      <c r="K157" s="1">
        <v>10000000</v>
      </c>
      <c r="L157">
        <v>47</v>
      </c>
      <c r="M157">
        <v>39</v>
      </c>
      <c r="N157">
        <v>41</v>
      </c>
      <c r="O157" s="6">
        <f>(SUM(Pcfu4[[#This Row],[R1]:[R3]]))/(Pcfu4[[#This Row],[No. Reps]]*0.025)*Pcfu4[[#This Row],[Best DF]]</f>
        <v>16933333333.33333</v>
      </c>
      <c r="P157" s="1">
        <f>_xlfn.STDEV.S(Pcfu4[[#This Row],[R1]:[R3]])/0.025*Pcfu4[[#This Row],[Best DF]]</f>
        <v>1665332799.5729063</v>
      </c>
      <c r="Q157" s="6">
        <f>Pcfu4[[#This Row],[CFU/mL]]*Pcfu4[[#This Row],[mL]]/Pcfu4[[#This Row],[grams]]</f>
        <v>321733333333.33325</v>
      </c>
      <c r="R157" s="1">
        <f>Pcfu4[[#This Row],[SD CFU/mL]]*Pcfu4[[#This Row],[mL]]/Pcfu4[[#This Row],[grams]]</f>
        <v>31641323191.885223</v>
      </c>
      <c r="S157" s="7">
        <f>_xlfn.STDEV.S(Pcfu4[[#This Row],[R1]:[R3]])/AVERAGE(Pcfu4[[#This Row],[R1]:[R3]])</f>
        <v>9.8346425171628324E-2</v>
      </c>
    </row>
    <row r="158" spans="1:19" x14ac:dyDescent="0.25">
      <c r="A158" t="s">
        <v>55</v>
      </c>
      <c r="B158" t="s">
        <v>255</v>
      </c>
      <c r="C158" s="4"/>
      <c r="D158" t="s">
        <v>86</v>
      </c>
      <c r="E158" s="3">
        <v>3</v>
      </c>
      <c r="G158">
        <v>0.1</v>
      </c>
      <c r="H158" s="5">
        <f>19*Pcfu4[[#This Row],[grams]]</f>
        <v>1.9000000000000001</v>
      </c>
      <c r="I158" s="3" t="s">
        <v>170</v>
      </c>
      <c r="J158" s="59">
        <v>44873</v>
      </c>
      <c r="K158" s="1">
        <v>1000000</v>
      </c>
      <c r="L158">
        <v>144</v>
      </c>
      <c r="M158">
        <v>152</v>
      </c>
      <c r="N158">
        <v>153</v>
      </c>
      <c r="O158" s="6">
        <f>(SUM(Pcfu4[[#This Row],[R1]:[R3]]))/(Pcfu4[[#This Row],[No. Reps]]*0.025)*Pcfu4[[#This Row],[Best DF]]</f>
        <v>5986666666.666666</v>
      </c>
      <c r="P158" s="1">
        <f>_xlfn.STDEV.S(Pcfu4[[#This Row],[R1]:[R3]])/0.025*Pcfu4[[#This Row],[Best DF]]</f>
        <v>197315314.49264985</v>
      </c>
      <c r="Q158" s="6">
        <f>Pcfu4[[#This Row],[CFU/mL]]*Pcfu4[[#This Row],[mL]]/Pcfu4[[#This Row],[grams]]</f>
        <v>113746666666.66666</v>
      </c>
      <c r="R158" s="1">
        <f>Pcfu4[[#This Row],[SD CFU/mL]]*Pcfu4[[#This Row],[mL]]/Pcfu4[[#This Row],[grams]]</f>
        <v>3748990975.3603473</v>
      </c>
      <c r="S158" s="7">
        <f>_xlfn.STDEV.S(Pcfu4[[#This Row],[R1]:[R3]])/AVERAGE(Pcfu4[[#This Row],[R1]:[R3]])</f>
        <v>3.2959128256010564E-2</v>
      </c>
    </row>
    <row r="159" spans="1:19" x14ac:dyDescent="0.25">
      <c r="A159" t="s">
        <v>58</v>
      </c>
      <c r="B159" t="s">
        <v>255</v>
      </c>
      <c r="C159" s="4"/>
      <c r="D159" t="s">
        <v>86</v>
      </c>
      <c r="E159" s="3">
        <v>3</v>
      </c>
      <c r="G159">
        <v>0.1</v>
      </c>
      <c r="H159" s="5">
        <f>19*Pcfu4[[#This Row],[grams]]</f>
        <v>1.9000000000000001</v>
      </c>
      <c r="I159" s="3" t="s">
        <v>170</v>
      </c>
      <c r="J159" s="59">
        <v>44873</v>
      </c>
      <c r="K159" s="1">
        <v>1000000</v>
      </c>
      <c r="L159">
        <v>176</v>
      </c>
      <c r="M159">
        <v>178</v>
      </c>
      <c r="N159">
        <v>196</v>
      </c>
      <c r="O159" s="6">
        <f>(SUM(Pcfu4[[#This Row],[R1]:[R3]]))/(Pcfu4[[#This Row],[No. Reps]]*0.025)*Pcfu4[[#This Row],[Best DF]]</f>
        <v>7333333333.3333321</v>
      </c>
      <c r="P159" s="1">
        <f>_xlfn.STDEV.S(Pcfu4[[#This Row],[R1]:[R3]])/0.025*Pcfu4[[#This Row],[Best DF]]</f>
        <v>440605643.78288811</v>
      </c>
      <c r="Q159" s="6">
        <f>Pcfu4[[#This Row],[CFU/mL]]*Pcfu4[[#This Row],[mL]]/Pcfu4[[#This Row],[grams]]</f>
        <v>139333333333.33331</v>
      </c>
      <c r="R159" s="1">
        <f>Pcfu4[[#This Row],[SD CFU/mL]]*Pcfu4[[#This Row],[mL]]/Pcfu4[[#This Row],[grams]]</f>
        <v>8371507231.8748741</v>
      </c>
      <c r="S159" s="7">
        <f>_xlfn.STDEV.S(Pcfu4[[#This Row],[R1]:[R3]])/AVERAGE(Pcfu4[[#This Row],[R1]:[R3]])</f>
        <v>6.0082587788575656E-2</v>
      </c>
    </row>
    <row r="160" spans="1:19" x14ac:dyDescent="0.25">
      <c r="A160" t="s">
        <v>60</v>
      </c>
      <c r="B160" t="s">
        <v>255</v>
      </c>
      <c r="C160" s="4"/>
      <c r="D160" t="s">
        <v>86</v>
      </c>
      <c r="E160" s="3">
        <v>3</v>
      </c>
      <c r="G160">
        <v>0.1</v>
      </c>
      <c r="H160" s="5">
        <f>19*Pcfu4[[#This Row],[grams]]</f>
        <v>1.9000000000000001</v>
      </c>
      <c r="I160" s="3" t="s">
        <v>170</v>
      </c>
      <c r="J160" s="59">
        <v>44873</v>
      </c>
      <c r="K160" s="1">
        <v>10000000</v>
      </c>
      <c r="L160">
        <v>31</v>
      </c>
      <c r="M160">
        <v>33</v>
      </c>
      <c r="N160">
        <v>28</v>
      </c>
      <c r="O160" s="6">
        <f>(SUM(Pcfu4[[#This Row],[R1]:[R3]]))/(Pcfu4[[#This Row],[No. Reps]]*0.025)*Pcfu4[[#This Row],[Best DF]]</f>
        <v>12266666666.666666</v>
      </c>
      <c r="P160" s="1">
        <f>_xlfn.STDEV.S(Pcfu4[[#This Row],[R1]:[R3]])/0.025*Pcfu4[[#This Row],[Best DF]]</f>
        <v>1006644591.3694334</v>
      </c>
      <c r="Q160" s="6">
        <f>Pcfu4[[#This Row],[CFU/mL]]*Pcfu4[[#This Row],[mL]]/Pcfu4[[#This Row],[grams]]</f>
        <v>233066666666.66666</v>
      </c>
      <c r="R160" s="1">
        <f>Pcfu4[[#This Row],[SD CFU/mL]]*Pcfu4[[#This Row],[mL]]/Pcfu4[[#This Row],[grams]]</f>
        <v>19126247236.019238</v>
      </c>
      <c r="S160" s="7">
        <f>_xlfn.STDEV.S(Pcfu4[[#This Row],[R1]:[R3]])/AVERAGE(Pcfu4[[#This Row],[R1]:[R3]])</f>
        <v>8.2063417774682068E-2</v>
      </c>
    </row>
    <row r="161" spans="1:19" x14ac:dyDescent="0.25">
      <c r="A161" t="s">
        <v>256</v>
      </c>
      <c r="B161" t="s">
        <v>255</v>
      </c>
      <c r="C161" s="4"/>
      <c r="D161" t="s">
        <v>86</v>
      </c>
      <c r="E161" s="3">
        <v>3</v>
      </c>
      <c r="G161">
        <v>0.1</v>
      </c>
      <c r="H161" s="5">
        <f>19*Pcfu4[[#This Row],[grams]]</f>
        <v>1.9000000000000001</v>
      </c>
      <c r="I161" s="3" t="s">
        <v>170</v>
      </c>
      <c r="J161" s="59">
        <v>44873</v>
      </c>
      <c r="K161" s="1">
        <v>1000000</v>
      </c>
      <c r="L161">
        <v>192</v>
      </c>
      <c r="M161">
        <v>194</v>
      </c>
      <c r="N161">
        <v>140</v>
      </c>
      <c r="O161" s="6">
        <f>(SUM(Pcfu4[[#This Row],[R1]:[R3]]))/(Pcfu4[[#This Row],[No. Reps]]*0.025)*Pcfu4[[#This Row],[Best DF]]</f>
        <v>7013333333.3333321</v>
      </c>
      <c r="P161" s="1">
        <f>_xlfn.STDEV.S(Pcfu4[[#This Row],[R1]:[R3]])/0.025*Pcfu4[[#This Row],[Best DF]]</f>
        <v>1224636000.3418717</v>
      </c>
      <c r="Q161" s="6">
        <f>Pcfu4[[#This Row],[CFU/mL]]*Pcfu4[[#This Row],[mL]]/Pcfu4[[#This Row],[grams]]</f>
        <v>133253333333.33331</v>
      </c>
      <c r="R161" s="1">
        <f>Pcfu4[[#This Row],[SD CFU/mL]]*Pcfu4[[#This Row],[mL]]/Pcfu4[[#This Row],[grams]]</f>
        <v>23268084006.495564</v>
      </c>
      <c r="S161" s="7">
        <f>_xlfn.STDEV.S(Pcfu4[[#This Row],[R1]:[R3]])/AVERAGE(Pcfu4[[#This Row],[R1]:[R3]])</f>
        <v>0.1746153992882897</v>
      </c>
    </row>
    <row r="162" spans="1:19" x14ac:dyDescent="0.25">
      <c r="A162" t="s">
        <v>284</v>
      </c>
      <c r="B162" t="s">
        <v>255</v>
      </c>
      <c r="C162" s="4"/>
      <c r="D162" t="s">
        <v>86</v>
      </c>
      <c r="E162" s="3">
        <v>3</v>
      </c>
      <c r="G162">
        <v>0.1</v>
      </c>
      <c r="H162" s="5">
        <f>19*Pcfu4[[#This Row],[grams]]</f>
        <v>1.9000000000000001</v>
      </c>
      <c r="I162" s="3" t="s">
        <v>170</v>
      </c>
      <c r="J162" s="59">
        <v>44873</v>
      </c>
      <c r="K162" s="1">
        <v>10000000</v>
      </c>
      <c r="L162">
        <v>76</v>
      </c>
      <c r="M162">
        <v>68</v>
      </c>
      <c r="N162">
        <v>65</v>
      </c>
      <c r="O162" s="6">
        <f>(SUM(Pcfu4[[#This Row],[R1]:[R3]]))/(Pcfu4[[#This Row],[No. Reps]]*0.025)*Pcfu4[[#This Row],[Best DF]]</f>
        <v>27866666666.66666</v>
      </c>
      <c r="P162" s="1">
        <f>_xlfn.STDEV.S(Pcfu4[[#This Row],[R1]:[R3]])/0.025*Pcfu4[[#This Row],[Best DF]]</f>
        <v>2274496281.2309303</v>
      </c>
      <c r="Q162" s="6">
        <f>Pcfu4[[#This Row],[CFU/mL]]*Pcfu4[[#This Row],[mL]]/Pcfu4[[#This Row],[grams]]</f>
        <v>529466666666.66656</v>
      </c>
      <c r="R162" s="1">
        <f>Pcfu4[[#This Row],[SD CFU/mL]]*Pcfu4[[#This Row],[mL]]/Pcfu4[[#This Row],[grams]]</f>
        <v>43215429343.38768</v>
      </c>
      <c r="S162" s="7">
        <f>_xlfn.STDEV.S(Pcfu4[[#This Row],[R1]:[R3]])/AVERAGE(Pcfu4[[#This Row],[R1]:[R3]])</f>
        <v>8.1620679948478367E-2</v>
      </c>
    </row>
    <row r="163" spans="1:19" x14ac:dyDescent="0.25">
      <c r="A163" t="s">
        <v>285</v>
      </c>
      <c r="B163" t="s">
        <v>192</v>
      </c>
      <c r="C163" s="4"/>
      <c r="D163" t="s">
        <v>286</v>
      </c>
      <c r="E163" s="3">
        <v>2</v>
      </c>
      <c r="G163">
        <v>0.1</v>
      </c>
      <c r="H163" s="5">
        <f>19*Pcfu4[[#This Row],[grams]]</f>
        <v>1.9000000000000001</v>
      </c>
      <c r="I163" s="3" t="s">
        <v>170</v>
      </c>
      <c r="J163" s="59">
        <v>44873</v>
      </c>
      <c r="K163" s="1">
        <v>1000000</v>
      </c>
      <c r="L163">
        <v>46</v>
      </c>
      <c r="M163">
        <v>42</v>
      </c>
      <c r="O163" s="6">
        <f>(SUM(Pcfu4[[#This Row],[R1]:[R3]]))/(Pcfu4[[#This Row],[No. Reps]]*0.025)*Pcfu4[[#This Row],[Best DF]]</f>
        <v>1760000000</v>
      </c>
      <c r="P163" s="1">
        <f>_xlfn.STDEV.S(Pcfu4[[#This Row],[R1]:[R3]])/0.025*Pcfu4[[#This Row],[Best DF]]</f>
        <v>113137084.98984762</v>
      </c>
      <c r="Q163" s="6">
        <f>Pcfu4[[#This Row],[CFU/mL]]*Pcfu4[[#This Row],[mL]]/Pcfu4[[#This Row],[grams]]</f>
        <v>33440000000</v>
      </c>
      <c r="R163" s="1">
        <f>Pcfu4[[#This Row],[SD CFU/mL]]*Pcfu4[[#This Row],[mL]]/Pcfu4[[#This Row],[grams]]</f>
        <v>2149604614.8071046</v>
      </c>
      <c r="S163" s="7">
        <f>_xlfn.STDEV.S(Pcfu4[[#This Row],[R1]:[R3]])/AVERAGE(Pcfu4[[#This Row],[R1]:[R3]])</f>
        <v>6.4282434653322507E-2</v>
      </c>
    </row>
    <row r="164" spans="1:19" x14ac:dyDescent="0.25">
      <c r="A164" t="s">
        <v>287</v>
      </c>
      <c r="B164" t="s">
        <v>192</v>
      </c>
      <c r="C164" s="4"/>
      <c r="D164" t="s">
        <v>286</v>
      </c>
      <c r="E164" s="3">
        <v>2</v>
      </c>
      <c r="G164">
        <v>0.1</v>
      </c>
      <c r="H164" s="5">
        <f>19*Pcfu4[[#This Row],[grams]]</f>
        <v>1.9000000000000001</v>
      </c>
      <c r="I164" s="3" t="s">
        <v>170</v>
      </c>
      <c r="J164" s="59">
        <v>44873</v>
      </c>
      <c r="K164" s="1">
        <v>1000000</v>
      </c>
      <c r="L164">
        <v>32</v>
      </c>
      <c r="M164">
        <v>29</v>
      </c>
      <c r="O164" s="6">
        <f>(SUM(Pcfu4[[#This Row],[R1]:[R3]]))/(Pcfu4[[#This Row],[No. Reps]]*0.025)*Pcfu4[[#This Row],[Best DF]]</f>
        <v>1220000000</v>
      </c>
      <c r="P164" s="1">
        <f>_xlfn.STDEV.S(Pcfu4[[#This Row],[R1]:[R3]])/0.025*Pcfu4[[#This Row],[Best DF]]</f>
        <v>84852813.742385685</v>
      </c>
      <c r="Q164" s="6">
        <f>Pcfu4[[#This Row],[CFU/mL]]*Pcfu4[[#This Row],[mL]]/Pcfu4[[#This Row],[grams]]</f>
        <v>23180000000</v>
      </c>
      <c r="R164" s="1">
        <f>Pcfu4[[#This Row],[SD CFU/mL]]*Pcfu4[[#This Row],[mL]]/Pcfu4[[#This Row],[grams]]</f>
        <v>1612203461.1053281</v>
      </c>
      <c r="S164" s="7">
        <f>_xlfn.STDEV.S(Pcfu4[[#This Row],[R1]:[R3]])/AVERAGE(Pcfu4[[#This Row],[R1]:[R3]])</f>
        <v>6.9551486674086629E-2</v>
      </c>
    </row>
    <row r="165" spans="1:19" x14ac:dyDescent="0.25">
      <c r="A165" t="s">
        <v>288</v>
      </c>
      <c r="B165" t="s">
        <v>192</v>
      </c>
      <c r="C165" s="4"/>
      <c r="D165" t="s">
        <v>286</v>
      </c>
      <c r="E165" s="3">
        <v>2</v>
      </c>
      <c r="G165">
        <v>0.1</v>
      </c>
      <c r="H165" s="5">
        <f>19*Pcfu4[[#This Row],[grams]]</f>
        <v>1.9000000000000001</v>
      </c>
      <c r="I165" s="3" t="s">
        <v>170</v>
      </c>
      <c r="J165" s="59">
        <v>44873</v>
      </c>
      <c r="K165" s="1">
        <v>1000000</v>
      </c>
      <c r="L165">
        <v>164</v>
      </c>
      <c r="M165">
        <v>157</v>
      </c>
      <c r="O165" s="6">
        <f>(SUM(Pcfu4[[#This Row],[R1]:[R3]]))/(Pcfu4[[#This Row],[No. Reps]]*0.025)*Pcfu4[[#This Row],[Best DF]]</f>
        <v>6420000000</v>
      </c>
      <c r="P165" s="1">
        <f>_xlfn.STDEV.S(Pcfu4[[#This Row],[R1]:[R3]])/0.025*Pcfu4[[#This Row],[Best DF]]</f>
        <v>197989898.73223329</v>
      </c>
      <c r="Q165" s="6">
        <f>Pcfu4[[#This Row],[CFU/mL]]*Pcfu4[[#This Row],[mL]]/Pcfu4[[#This Row],[grams]]</f>
        <v>121980000000</v>
      </c>
      <c r="R165" s="1">
        <f>Pcfu4[[#This Row],[SD CFU/mL]]*Pcfu4[[#This Row],[mL]]/Pcfu4[[#This Row],[grams]]</f>
        <v>3761808075.9124327</v>
      </c>
      <c r="S165" s="7">
        <f>_xlfn.STDEV.S(Pcfu4[[#This Row],[R1]:[R3]])/AVERAGE(Pcfu4[[#This Row],[R1]:[R3]])</f>
        <v>3.0839548089132914E-2</v>
      </c>
    </row>
    <row r="166" spans="1:19" x14ac:dyDescent="0.25">
      <c r="A166" t="s">
        <v>289</v>
      </c>
      <c r="B166" t="s">
        <v>192</v>
      </c>
      <c r="C166" s="4"/>
      <c r="D166" t="s">
        <v>286</v>
      </c>
      <c r="E166" s="3">
        <v>2</v>
      </c>
      <c r="G166">
        <v>0.1</v>
      </c>
      <c r="H166" s="5">
        <f>19*Pcfu4[[#This Row],[grams]]</f>
        <v>1.9000000000000001</v>
      </c>
      <c r="I166" s="3" t="s">
        <v>170</v>
      </c>
      <c r="J166" s="59">
        <v>44873</v>
      </c>
      <c r="K166" s="1">
        <v>1000000</v>
      </c>
      <c r="L166">
        <v>102</v>
      </c>
      <c r="M166">
        <v>79</v>
      </c>
      <c r="O166" s="6">
        <f>(SUM(Pcfu4[[#This Row],[R1]:[R3]]))/(Pcfu4[[#This Row],[No. Reps]]*0.025)*Pcfu4[[#This Row],[Best DF]]</f>
        <v>3620000000</v>
      </c>
      <c r="P166" s="1">
        <f>_xlfn.STDEV.S(Pcfu4[[#This Row],[R1]:[R3]])/0.025*Pcfu4[[#This Row],[Best DF]]</f>
        <v>650538238.69162369</v>
      </c>
      <c r="Q166" s="6">
        <f>Pcfu4[[#This Row],[CFU/mL]]*Pcfu4[[#This Row],[mL]]/Pcfu4[[#This Row],[grams]]</f>
        <v>68780000000</v>
      </c>
      <c r="R166" s="1">
        <f>Pcfu4[[#This Row],[SD CFU/mL]]*Pcfu4[[#This Row],[mL]]/Pcfu4[[#This Row],[grams]]</f>
        <v>12360226535.14085</v>
      </c>
      <c r="S166" s="7">
        <f>_xlfn.STDEV.S(Pcfu4[[#This Row],[R1]:[R3]])/AVERAGE(Pcfu4[[#This Row],[R1]:[R3]])</f>
        <v>0.17970669577116677</v>
      </c>
    </row>
    <row r="167" spans="1:19" x14ac:dyDescent="0.25">
      <c r="A167" t="s">
        <v>290</v>
      </c>
      <c r="B167" t="s">
        <v>291</v>
      </c>
      <c r="C167" s="4"/>
      <c r="D167" t="s">
        <v>286</v>
      </c>
      <c r="E167" s="3">
        <v>2</v>
      </c>
      <c r="G167">
        <v>0.1</v>
      </c>
      <c r="H167" s="5">
        <f>19*Pcfu4[[#This Row],[grams]]</f>
        <v>1.9000000000000001</v>
      </c>
      <c r="I167" s="3" t="s">
        <v>170</v>
      </c>
      <c r="J167" s="59">
        <v>44873</v>
      </c>
      <c r="K167" s="1">
        <v>1000000</v>
      </c>
      <c r="L167">
        <v>107</v>
      </c>
      <c r="M167">
        <v>98</v>
      </c>
      <c r="O167" s="6">
        <f>(SUM(Pcfu4[[#This Row],[R1]:[R3]]))/(Pcfu4[[#This Row],[No. Reps]]*0.025)*Pcfu4[[#This Row],[Best DF]]</f>
        <v>4100000000</v>
      </c>
      <c r="P167" s="1">
        <f>_xlfn.STDEV.S(Pcfu4[[#This Row],[R1]:[R3]])/0.025*Pcfu4[[#This Row],[Best DF]]</f>
        <v>254558441.22715709</v>
      </c>
      <c r="Q167" s="6">
        <f>Pcfu4[[#This Row],[CFU/mL]]*Pcfu4[[#This Row],[mL]]/Pcfu4[[#This Row],[grams]]</f>
        <v>77900000000</v>
      </c>
      <c r="R167" s="1">
        <f>Pcfu4[[#This Row],[SD CFU/mL]]*Pcfu4[[#This Row],[mL]]/Pcfu4[[#This Row],[grams]]</f>
        <v>4836610383.3159847</v>
      </c>
      <c r="S167" s="7">
        <f>_xlfn.STDEV.S(Pcfu4[[#This Row],[R1]:[R3]])/AVERAGE(Pcfu4[[#This Row],[R1]:[R3]])</f>
        <v>6.2087424689550516E-2</v>
      </c>
    </row>
    <row r="168" spans="1:19" x14ac:dyDescent="0.25">
      <c r="A168" t="s">
        <v>290</v>
      </c>
      <c r="B168" t="s">
        <v>292</v>
      </c>
      <c r="C168" s="4"/>
      <c r="D168" t="s">
        <v>286</v>
      </c>
      <c r="E168" s="3">
        <v>2</v>
      </c>
      <c r="G168">
        <v>0.1</v>
      </c>
      <c r="H168" s="5">
        <f>19*Pcfu4[[#This Row],[grams]]</f>
        <v>1.9000000000000001</v>
      </c>
      <c r="I168" s="3" t="s">
        <v>170</v>
      </c>
      <c r="J168" s="59">
        <v>44873</v>
      </c>
      <c r="K168" s="1">
        <v>1000000</v>
      </c>
      <c r="L168">
        <v>34</v>
      </c>
      <c r="M168">
        <v>35</v>
      </c>
      <c r="O168" s="6">
        <f>(SUM(Pcfu4[[#This Row],[R1]:[R3]]))/(Pcfu4[[#This Row],[No. Reps]]*0.025)*Pcfu4[[#This Row],[Best DF]]</f>
        <v>1380000000</v>
      </c>
      <c r="P168" s="1">
        <f>_xlfn.STDEV.S(Pcfu4[[#This Row],[R1]:[R3]])/0.025*Pcfu4[[#This Row],[Best DF]]</f>
        <v>28284271.247461904</v>
      </c>
      <c r="Q168" s="6">
        <f>Pcfu4[[#This Row],[CFU/mL]]*Pcfu4[[#This Row],[mL]]/Pcfu4[[#This Row],[grams]]</f>
        <v>26220000000</v>
      </c>
      <c r="R168" s="1">
        <f>Pcfu4[[#This Row],[SD CFU/mL]]*Pcfu4[[#This Row],[mL]]/Pcfu4[[#This Row],[grams]]</f>
        <v>537401153.70177615</v>
      </c>
      <c r="S168" s="7">
        <f>_xlfn.STDEV.S(Pcfu4[[#This Row],[R1]:[R3]])/AVERAGE(Pcfu4[[#This Row],[R1]:[R3]])</f>
        <v>2.0495848730044858E-2</v>
      </c>
    </row>
    <row r="169" spans="1:19" x14ac:dyDescent="0.25">
      <c r="A169" t="s">
        <v>293</v>
      </c>
      <c r="B169" t="s">
        <v>291</v>
      </c>
      <c r="C169" s="4"/>
      <c r="D169" t="s">
        <v>286</v>
      </c>
      <c r="E169" s="3">
        <v>2</v>
      </c>
      <c r="G169">
        <v>0.1</v>
      </c>
      <c r="H169" s="5">
        <f>19*Pcfu4[[#This Row],[grams]]</f>
        <v>1.9000000000000001</v>
      </c>
      <c r="I169" s="3" t="s">
        <v>170</v>
      </c>
      <c r="J169" s="59">
        <v>44873</v>
      </c>
      <c r="K169" s="1">
        <v>1000000</v>
      </c>
      <c r="L169">
        <v>161</v>
      </c>
      <c r="M169">
        <v>155</v>
      </c>
      <c r="O169" s="6">
        <f>(SUM(Pcfu4[[#This Row],[R1]:[R3]]))/(Pcfu4[[#This Row],[No. Reps]]*0.025)*Pcfu4[[#This Row],[Best DF]]</f>
        <v>6320000000</v>
      </c>
      <c r="P169" s="1">
        <f>_xlfn.STDEV.S(Pcfu4[[#This Row],[R1]:[R3]])/0.025*Pcfu4[[#This Row],[Best DF]]</f>
        <v>169705627.48477137</v>
      </c>
      <c r="Q169" s="6">
        <f>Pcfu4[[#This Row],[CFU/mL]]*Pcfu4[[#This Row],[mL]]/Pcfu4[[#This Row],[grams]]</f>
        <v>120080000000</v>
      </c>
      <c r="R169" s="1">
        <f>Pcfu4[[#This Row],[SD CFU/mL]]*Pcfu4[[#This Row],[mL]]/Pcfu4[[#This Row],[grams]]</f>
        <v>3224406922.2106562</v>
      </c>
      <c r="S169" s="7">
        <f>_xlfn.STDEV.S(Pcfu4[[#This Row],[R1]:[R3]])/AVERAGE(Pcfu4[[#This Row],[R1]:[R3]])</f>
        <v>2.6852156247590409E-2</v>
      </c>
    </row>
    <row r="170" spans="1:19" x14ac:dyDescent="0.25">
      <c r="A170" t="s">
        <v>293</v>
      </c>
      <c r="B170" t="s">
        <v>292</v>
      </c>
      <c r="C170" s="4"/>
      <c r="D170" t="s">
        <v>286</v>
      </c>
      <c r="E170" s="3">
        <v>2</v>
      </c>
      <c r="G170">
        <v>0.1</v>
      </c>
      <c r="H170" s="5">
        <f>19*Pcfu4[[#This Row],[grams]]</f>
        <v>1.9000000000000001</v>
      </c>
      <c r="I170" s="3" t="s">
        <v>170</v>
      </c>
      <c r="J170" s="59">
        <v>44873</v>
      </c>
      <c r="K170" s="1">
        <v>1000000</v>
      </c>
      <c r="L170">
        <v>292</v>
      </c>
      <c r="M170">
        <v>289</v>
      </c>
      <c r="O170" s="6">
        <f>(SUM(Pcfu4[[#This Row],[R1]:[R3]]))/(Pcfu4[[#This Row],[No. Reps]]*0.025)*Pcfu4[[#This Row],[Best DF]]</f>
        <v>11620000000</v>
      </c>
      <c r="P170" s="1">
        <f>_xlfn.STDEV.S(Pcfu4[[#This Row],[R1]:[R3]])/0.025*Pcfu4[[#This Row],[Best DF]]</f>
        <v>84852813.742385685</v>
      </c>
      <c r="Q170" s="6">
        <f>Pcfu4[[#This Row],[CFU/mL]]*Pcfu4[[#This Row],[mL]]/Pcfu4[[#This Row],[grams]]</f>
        <v>220780000000</v>
      </c>
      <c r="R170" s="1">
        <f>Pcfu4[[#This Row],[SD CFU/mL]]*Pcfu4[[#This Row],[mL]]/Pcfu4[[#This Row],[grams]]</f>
        <v>1612203461.1053281</v>
      </c>
      <c r="S170" s="7">
        <f>_xlfn.STDEV.S(Pcfu4[[#This Row],[R1]:[R3]])/AVERAGE(Pcfu4[[#This Row],[R1]:[R3]])</f>
        <v>7.3023075509798365E-3</v>
      </c>
    </row>
    <row r="171" spans="1:19" x14ac:dyDescent="0.25">
      <c r="A171" t="s">
        <v>258</v>
      </c>
      <c r="B171" t="s">
        <v>259</v>
      </c>
      <c r="C171" s="4"/>
      <c r="D171" t="s">
        <v>136</v>
      </c>
      <c r="E171" s="3">
        <v>2</v>
      </c>
      <c r="G171">
        <v>0.1</v>
      </c>
      <c r="H171" s="5">
        <f>19*Pcfu4[[#This Row],[grams]]</f>
        <v>1.9000000000000001</v>
      </c>
      <c r="I171" s="3" t="s">
        <v>170</v>
      </c>
      <c r="J171" s="59">
        <v>44875</v>
      </c>
      <c r="K171" s="1">
        <v>100000000</v>
      </c>
      <c r="L171">
        <v>33</v>
      </c>
      <c r="M171">
        <v>34</v>
      </c>
      <c r="O171" s="6">
        <f>(SUM(Pcfu4[[#This Row],[R1]:[R3]]))/(Pcfu4[[#This Row],[No. Reps]]*0.025)*Pcfu4[[#This Row],[Best DF]]</f>
        <v>134000000000</v>
      </c>
      <c r="P171" s="1">
        <f>_xlfn.STDEV.S(Pcfu4[[#This Row],[R1]:[R3]])/0.025*Pcfu4[[#This Row],[Best DF]]</f>
        <v>2828427124.7461901</v>
      </c>
      <c r="Q171" s="6">
        <f>Pcfu4[[#This Row],[CFU/mL]]*Pcfu4[[#This Row],[mL]]/Pcfu4[[#This Row],[grams]]</f>
        <v>2546000000000</v>
      </c>
      <c r="R171" s="1">
        <f>Pcfu4[[#This Row],[SD CFU/mL]]*Pcfu4[[#This Row],[mL]]/Pcfu4[[#This Row],[grams]]</f>
        <v>53740115370.177612</v>
      </c>
      <c r="S171" s="7">
        <f>_xlfn.STDEV.S(Pcfu4[[#This Row],[R1]:[R3]])/AVERAGE(Pcfu4[[#This Row],[R1]:[R3]])</f>
        <v>2.1107665110046196E-2</v>
      </c>
    </row>
    <row r="172" spans="1:19" x14ac:dyDescent="0.25">
      <c r="A172" t="s">
        <v>258</v>
      </c>
      <c r="B172" t="s">
        <v>260</v>
      </c>
      <c r="C172" s="4"/>
      <c r="D172" t="s">
        <v>136</v>
      </c>
      <c r="E172" s="3">
        <v>2</v>
      </c>
      <c r="G172">
        <v>0.1</v>
      </c>
      <c r="H172" s="5">
        <f>19*Pcfu4[[#This Row],[grams]]</f>
        <v>1.9000000000000001</v>
      </c>
      <c r="I172" s="3" t="s">
        <v>170</v>
      </c>
      <c r="J172" s="59">
        <v>44875</v>
      </c>
      <c r="K172" s="1">
        <v>100000000</v>
      </c>
      <c r="L172">
        <v>136</v>
      </c>
      <c r="M172">
        <v>151</v>
      </c>
      <c r="O172" s="6">
        <f>(SUM(Pcfu4[[#This Row],[R1]:[R3]]))/(Pcfu4[[#This Row],[No. Reps]]*0.025)*Pcfu4[[#This Row],[Best DF]]</f>
        <v>574000000000</v>
      </c>
      <c r="P172" s="1">
        <f>_xlfn.STDEV.S(Pcfu4[[#This Row],[R1]:[R3]])/0.025*Pcfu4[[#This Row],[Best DF]]</f>
        <v>42426406871.192856</v>
      </c>
      <c r="Q172" s="6">
        <f>Pcfu4[[#This Row],[CFU/mL]]*Pcfu4[[#This Row],[mL]]/Pcfu4[[#This Row],[grams]]</f>
        <v>10906000000000</v>
      </c>
      <c r="R172" s="1">
        <f>Pcfu4[[#This Row],[SD CFU/mL]]*Pcfu4[[#This Row],[mL]]/Pcfu4[[#This Row],[grams]]</f>
        <v>806101730552.66431</v>
      </c>
      <c r="S172" s="7">
        <f>_xlfn.STDEV.S(Pcfu4[[#This Row],[R1]:[R3]])/AVERAGE(Pcfu4[[#This Row],[R1]:[R3]])</f>
        <v>7.3913600820893474E-2</v>
      </c>
    </row>
    <row r="173" spans="1:19" x14ac:dyDescent="0.25">
      <c r="A173" t="s">
        <v>261</v>
      </c>
      <c r="B173" t="s">
        <v>259</v>
      </c>
      <c r="C173" s="4"/>
      <c r="D173" t="s">
        <v>136</v>
      </c>
      <c r="E173" s="3">
        <v>2</v>
      </c>
      <c r="G173">
        <v>0.1</v>
      </c>
      <c r="H173" s="5">
        <f>19*Pcfu4[[#This Row],[grams]]</f>
        <v>1.9000000000000001</v>
      </c>
      <c r="I173" s="3" t="s">
        <v>170</v>
      </c>
      <c r="J173" s="59">
        <v>44875</v>
      </c>
      <c r="K173" s="1">
        <v>100000000</v>
      </c>
      <c r="L173">
        <v>53</v>
      </c>
      <c r="M173">
        <v>38</v>
      </c>
      <c r="O173" s="6">
        <f>(SUM(Pcfu4[[#This Row],[R1]:[R3]]))/(Pcfu4[[#This Row],[No. Reps]]*0.025)*Pcfu4[[#This Row],[Best DF]]</f>
        <v>182000000000</v>
      </c>
      <c r="P173" s="1">
        <f>_xlfn.STDEV.S(Pcfu4[[#This Row],[R1]:[R3]])/0.025*Pcfu4[[#This Row],[Best DF]]</f>
        <v>42426406871.192856</v>
      </c>
      <c r="Q173" s="6">
        <f>Pcfu4[[#This Row],[CFU/mL]]*Pcfu4[[#This Row],[mL]]/Pcfu4[[#This Row],[grams]]</f>
        <v>3458000000000</v>
      </c>
      <c r="R173" s="1">
        <f>Pcfu4[[#This Row],[SD CFU/mL]]*Pcfu4[[#This Row],[mL]]/Pcfu4[[#This Row],[grams]]</f>
        <v>806101730552.66431</v>
      </c>
      <c r="S173" s="7">
        <f>_xlfn.STDEV.S(Pcfu4[[#This Row],[R1]:[R3]])/AVERAGE(Pcfu4[[#This Row],[R1]:[R3]])</f>
        <v>0.23311212566589479</v>
      </c>
    </row>
    <row r="174" spans="1:19" x14ac:dyDescent="0.25">
      <c r="A174" t="s">
        <v>261</v>
      </c>
      <c r="B174" t="s">
        <v>260</v>
      </c>
      <c r="C174" s="4"/>
      <c r="D174" t="s">
        <v>136</v>
      </c>
      <c r="E174" s="3">
        <v>2</v>
      </c>
      <c r="G174">
        <v>0.1</v>
      </c>
      <c r="H174" s="5">
        <f>19*Pcfu4[[#This Row],[grams]]</f>
        <v>1.9000000000000001</v>
      </c>
      <c r="I174" s="3" t="s">
        <v>170</v>
      </c>
      <c r="J174" s="59">
        <v>44875</v>
      </c>
      <c r="K174" s="1">
        <v>100000000</v>
      </c>
      <c r="L174">
        <v>46</v>
      </c>
      <c r="M174">
        <v>48</v>
      </c>
      <c r="O174" s="6">
        <f>(SUM(Pcfu4[[#This Row],[R1]:[R3]]))/(Pcfu4[[#This Row],[No. Reps]]*0.025)*Pcfu4[[#This Row],[Best DF]]</f>
        <v>188000000000</v>
      </c>
      <c r="P174" s="1">
        <f>_xlfn.STDEV.S(Pcfu4[[#This Row],[R1]:[R3]])/0.025*Pcfu4[[#This Row],[Best DF]]</f>
        <v>5656854249.4923801</v>
      </c>
      <c r="Q174" s="6">
        <f>Pcfu4[[#This Row],[CFU/mL]]*Pcfu4[[#This Row],[mL]]/Pcfu4[[#This Row],[grams]]</f>
        <v>3572000000000</v>
      </c>
      <c r="R174" s="1">
        <f>Pcfu4[[#This Row],[SD CFU/mL]]*Pcfu4[[#This Row],[mL]]/Pcfu4[[#This Row],[grams]]</f>
        <v>107480230740.35522</v>
      </c>
      <c r="S174" s="7">
        <f>_xlfn.STDEV.S(Pcfu4[[#This Row],[R1]:[R3]])/AVERAGE(Pcfu4[[#This Row],[R1]:[R3]])</f>
        <v>3.0089650263257342E-2</v>
      </c>
    </row>
    <row r="175" spans="1:19" x14ac:dyDescent="0.25">
      <c r="A175" t="s">
        <v>262</v>
      </c>
      <c r="B175" t="s">
        <v>259</v>
      </c>
      <c r="C175" s="4"/>
      <c r="D175" t="s">
        <v>136</v>
      </c>
      <c r="E175" s="3">
        <v>2</v>
      </c>
      <c r="G175">
        <v>0.1</v>
      </c>
      <c r="H175" s="5">
        <f>19*Pcfu4[[#This Row],[grams]]</f>
        <v>1.9000000000000001</v>
      </c>
      <c r="I175" s="3" t="s">
        <v>170</v>
      </c>
      <c r="J175" s="59">
        <v>44875</v>
      </c>
      <c r="K175" s="1">
        <v>100000000</v>
      </c>
      <c r="L175">
        <v>105</v>
      </c>
      <c r="M175">
        <v>136</v>
      </c>
      <c r="O175" s="6">
        <f>(SUM(Pcfu4[[#This Row],[R1]:[R3]]))/(Pcfu4[[#This Row],[No. Reps]]*0.025)*Pcfu4[[#This Row],[Best DF]]</f>
        <v>482000000000</v>
      </c>
      <c r="P175" s="1">
        <f>_xlfn.STDEV.S(Pcfu4[[#This Row],[R1]:[R3]])/0.025*Pcfu4[[#This Row],[Best DF]]</f>
        <v>87681240867.131882</v>
      </c>
      <c r="Q175" s="6">
        <f>Pcfu4[[#This Row],[CFU/mL]]*Pcfu4[[#This Row],[mL]]/Pcfu4[[#This Row],[grams]]</f>
        <v>9158000000000</v>
      </c>
      <c r="R175" s="1">
        <f>Pcfu4[[#This Row],[SD CFU/mL]]*Pcfu4[[#This Row],[mL]]/Pcfu4[[#This Row],[grams]]</f>
        <v>1665943576475.5059</v>
      </c>
      <c r="S175" s="7">
        <f>_xlfn.STDEV.S(Pcfu4[[#This Row],[R1]:[R3]])/AVERAGE(Pcfu4[[#This Row],[R1]:[R3]])</f>
        <v>0.18191128810608276</v>
      </c>
    </row>
    <row r="176" spans="1:19" x14ac:dyDescent="0.25">
      <c r="A176" t="s">
        <v>263</v>
      </c>
      <c r="B176" t="s">
        <v>259</v>
      </c>
      <c r="C176" s="4"/>
      <c r="D176" t="s">
        <v>136</v>
      </c>
      <c r="E176" s="3">
        <v>2</v>
      </c>
      <c r="G176">
        <v>0.1</v>
      </c>
      <c r="H176" s="5">
        <f>19*Pcfu4[[#This Row],[grams]]</f>
        <v>1.9000000000000001</v>
      </c>
      <c r="I176" s="3" t="s">
        <v>170</v>
      </c>
      <c r="J176" s="59">
        <v>44875</v>
      </c>
      <c r="K176" s="1">
        <v>100000000</v>
      </c>
      <c r="L176">
        <v>93</v>
      </c>
      <c r="M176">
        <v>110</v>
      </c>
      <c r="O176" s="6">
        <f>(SUM(Pcfu4[[#This Row],[R1]:[R3]]))/(Pcfu4[[#This Row],[No. Reps]]*0.025)*Pcfu4[[#This Row],[Best DF]]</f>
        <v>406000000000</v>
      </c>
      <c r="P176" s="1">
        <f>_xlfn.STDEV.S(Pcfu4[[#This Row],[R1]:[R3]])/0.025*Pcfu4[[#This Row],[Best DF]]</f>
        <v>48083261120.685226</v>
      </c>
      <c r="Q176" s="6">
        <f>Pcfu4[[#This Row],[CFU/mL]]*Pcfu4[[#This Row],[mL]]/Pcfu4[[#This Row],[grams]]</f>
        <v>7714000000000</v>
      </c>
      <c r="R176" s="1">
        <f>Pcfu4[[#This Row],[SD CFU/mL]]*Pcfu4[[#This Row],[mL]]/Pcfu4[[#This Row],[grams]]</f>
        <v>913581961293.01941</v>
      </c>
      <c r="S176" s="7">
        <f>_xlfn.STDEV.S(Pcfu4[[#This Row],[R1]:[R3]])/AVERAGE(Pcfu4[[#This Row],[R1]:[R3]])</f>
        <v>0.11843167763715573</v>
      </c>
    </row>
    <row r="177" spans="1:19" x14ac:dyDescent="0.25">
      <c r="A177" t="s">
        <v>220</v>
      </c>
      <c r="B177" t="s">
        <v>75</v>
      </c>
      <c r="C177" s="4"/>
      <c r="D177" t="s">
        <v>26</v>
      </c>
      <c r="E177" s="3">
        <v>3</v>
      </c>
      <c r="G177">
        <v>0.1</v>
      </c>
      <c r="H177" s="5">
        <f>19*Pcfu4[[#This Row],[grams]]</f>
        <v>1.9000000000000001</v>
      </c>
      <c r="I177" s="3" t="s">
        <v>170</v>
      </c>
      <c r="J177" s="59">
        <v>44880</v>
      </c>
      <c r="K177" s="1">
        <v>100000</v>
      </c>
      <c r="L177">
        <v>35</v>
      </c>
      <c r="M177">
        <v>30</v>
      </c>
      <c r="N177">
        <v>41</v>
      </c>
      <c r="O177" s="6">
        <f>(SUM(Pcfu4[[#This Row],[R1]:[R3]]))/(Pcfu4[[#This Row],[No. Reps]]*0.025)*Pcfu4[[#This Row],[Best DF]]</f>
        <v>141333333.33333331</v>
      </c>
      <c r="P177" s="1">
        <f>_xlfn.STDEV.S(Pcfu4[[#This Row],[R1]:[R3]])/0.025*Pcfu4[[#This Row],[Best DF]]</f>
        <v>22030282.189144377</v>
      </c>
      <c r="Q177" s="6">
        <f>Pcfu4[[#This Row],[CFU/mL]]*Pcfu4[[#This Row],[mL]]/Pcfu4[[#This Row],[grams]]</f>
        <v>2685333333.333333</v>
      </c>
      <c r="R177" s="1">
        <f>Pcfu4[[#This Row],[SD CFU/mL]]*Pcfu4[[#This Row],[mL]]/Pcfu4[[#This Row],[grams]]</f>
        <v>418575361.59374315</v>
      </c>
      <c r="S177" s="7">
        <f>_xlfn.STDEV.S(Pcfu4[[#This Row],[R1]:[R3]])/AVERAGE(Pcfu4[[#This Row],[R1]:[R3]])</f>
        <v>0.15587463813073851</v>
      </c>
    </row>
    <row r="178" spans="1:19" x14ac:dyDescent="0.25">
      <c r="A178" t="s">
        <v>220</v>
      </c>
      <c r="B178" t="s">
        <v>74</v>
      </c>
      <c r="C178" s="4"/>
      <c r="D178" t="s">
        <v>26</v>
      </c>
      <c r="E178" s="3">
        <v>3</v>
      </c>
      <c r="G178">
        <v>0.1</v>
      </c>
      <c r="H178" s="5">
        <f>19*Pcfu4[[#This Row],[grams]]</f>
        <v>1.9000000000000001</v>
      </c>
      <c r="I178" s="3" t="s">
        <v>170</v>
      </c>
      <c r="J178" s="59">
        <v>44880</v>
      </c>
      <c r="K178" s="1">
        <v>10000</v>
      </c>
      <c r="L178">
        <v>75</v>
      </c>
      <c r="M178">
        <v>65</v>
      </c>
      <c r="N178">
        <v>76</v>
      </c>
      <c r="O178" s="6">
        <f>(SUM(Pcfu4[[#This Row],[R1]:[R3]]))/(Pcfu4[[#This Row],[No. Reps]]*0.025)*Pcfu4[[#This Row],[Best DF]]</f>
        <v>28799999.999999996</v>
      </c>
      <c r="P178" s="1">
        <f>_xlfn.STDEV.S(Pcfu4[[#This Row],[R1]:[R3]])/0.025*Pcfu4[[#This Row],[Best DF]]</f>
        <v>2433105.0121192876</v>
      </c>
      <c r="Q178" s="6">
        <f>Pcfu4[[#This Row],[CFU/mL]]*Pcfu4[[#This Row],[mL]]/Pcfu4[[#This Row],[grams]]</f>
        <v>547200000</v>
      </c>
      <c r="R178" s="1">
        <f>Pcfu4[[#This Row],[SD CFU/mL]]*Pcfu4[[#This Row],[mL]]/Pcfu4[[#This Row],[grams]]</f>
        <v>46228995.230266467</v>
      </c>
      <c r="S178" s="7">
        <f>_xlfn.STDEV.S(Pcfu4[[#This Row],[R1]:[R3]])/AVERAGE(Pcfu4[[#This Row],[R1]:[R3]])</f>
        <v>8.44828129208086E-2</v>
      </c>
    </row>
    <row r="179" spans="1:19" x14ac:dyDescent="0.25">
      <c r="A179" t="s">
        <v>165</v>
      </c>
      <c r="B179" t="s">
        <v>75</v>
      </c>
      <c r="C179" s="4"/>
      <c r="D179" t="s">
        <v>193</v>
      </c>
      <c r="E179" s="3">
        <v>3</v>
      </c>
      <c r="G179">
        <v>0.1</v>
      </c>
      <c r="H179" s="5">
        <f>19*Pcfu4[[#This Row],[grams]]</f>
        <v>1.9000000000000001</v>
      </c>
      <c r="I179" s="3" t="s">
        <v>170</v>
      </c>
      <c r="J179" s="59">
        <v>44880</v>
      </c>
      <c r="K179" s="1">
        <v>10000</v>
      </c>
      <c r="L179">
        <v>55</v>
      </c>
      <c r="M179">
        <v>47</v>
      </c>
      <c r="N179">
        <v>57</v>
      </c>
      <c r="O179" s="6">
        <f>(SUM(Pcfu4[[#This Row],[R1]:[R3]]))/(Pcfu4[[#This Row],[No. Reps]]*0.025)*Pcfu4[[#This Row],[Best DF]]</f>
        <v>21199999.999999996</v>
      </c>
      <c r="P179" s="1">
        <f>_xlfn.STDEV.S(Pcfu4[[#This Row],[R1]:[R3]])/0.025*Pcfu4[[#This Row],[Best DF]]</f>
        <v>2116601.0488516726</v>
      </c>
      <c r="Q179" s="6">
        <f>Pcfu4[[#This Row],[CFU/mL]]*Pcfu4[[#This Row],[mL]]/Pcfu4[[#This Row],[grams]]</f>
        <v>402799999.99999988</v>
      </c>
      <c r="R179" s="1">
        <f>Pcfu4[[#This Row],[SD CFU/mL]]*Pcfu4[[#This Row],[mL]]/Pcfu4[[#This Row],[grams]]</f>
        <v>40215419.928181782</v>
      </c>
      <c r="S179" s="7">
        <f>_xlfn.STDEV.S(Pcfu4[[#This Row],[R1]:[R3]])/AVERAGE(Pcfu4[[#This Row],[R1]:[R3]])</f>
        <v>9.9839672115644928E-2</v>
      </c>
    </row>
    <row r="180" spans="1:19" x14ac:dyDescent="0.25">
      <c r="A180" t="s">
        <v>165</v>
      </c>
      <c r="B180" t="s">
        <v>74</v>
      </c>
      <c r="C180" s="4"/>
      <c r="D180" t="s">
        <v>193</v>
      </c>
      <c r="E180" s="3">
        <v>3</v>
      </c>
      <c r="G180">
        <v>0.1</v>
      </c>
      <c r="H180" s="5">
        <f>19*Pcfu4[[#This Row],[grams]]</f>
        <v>1.9000000000000001</v>
      </c>
      <c r="I180" s="3" t="s">
        <v>170</v>
      </c>
      <c r="J180" s="59">
        <v>44880</v>
      </c>
      <c r="K180" s="1">
        <v>1000</v>
      </c>
      <c r="L180">
        <v>129</v>
      </c>
      <c r="M180">
        <v>125</v>
      </c>
      <c r="N180">
        <v>117</v>
      </c>
      <c r="O180" s="6">
        <f>(SUM(Pcfu4[[#This Row],[R1]:[R3]]))/(Pcfu4[[#This Row],[No. Reps]]*0.025)*Pcfu4[[#This Row],[Best DF]]</f>
        <v>4946666.666666666</v>
      </c>
      <c r="P180" s="1">
        <f>_xlfn.STDEV.S(Pcfu4[[#This Row],[R1]:[R3]])/0.025*Pcfu4[[#This Row],[Best DF]]</f>
        <v>244404.03706431144</v>
      </c>
      <c r="Q180" s="6">
        <f>Pcfu4[[#This Row],[CFU/mL]]*Pcfu4[[#This Row],[mL]]/Pcfu4[[#This Row],[grams]]</f>
        <v>93986666.666666657</v>
      </c>
      <c r="R180" s="1">
        <f>Pcfu4[[#This Row],[SD CFU/mL]]*Pcfu4[[#This Row],[mL]]/Pcfu4[[#This Row],[grams]]</f>
        <v>4643676.7042219173</v>
      </c>
      <c r="S180" s="7">
        <f>_xlfn.STDEV.S(Pcfu4[[#This Row],[R1]:[R3]])/AVERAGE(Pcfu4[[#This Row],[R1]:[R3]])</f>
        <v>4.940782420437563E-2</v>
      </c>
    </row>
    <row r="181" spans="1:19" x14ac:dyDescent="0.25">
      <c r="A181" t="s">
        <v>165</v>
      </c>
      <c r="B181" t="s">
        <v>294</v>
      </c>
      <c r="C181" s="4"/>
      <c r="D181" t="s">
        <v>193</v>
      </c>
      <c r="E181" s="3">
        <v>3</v>
      </c>
      <c r="G181">
        <v>0.1</v>
      </c>
      <c r="H181" s="5">
        <f>19*Pcfu4[[#This Row],[grams]]</f>
        <v>1.9000000000000001</v>
      </c>
      <c r="I181" s="3" t="s">
        <v>170</v>
      </c>
      <c r="J181" s="59">
        <v>44880</v>
      </c>
      <c r="K181" s="1">
        <v>10000</v>
      </c>
      <c r="L181">
        <v>175</v>
      </c>
      <c r="M181">
        <v>195</v>
      </c>
      <c r="N181">
        <v>168</v>
      </c>
      <c r="O181" s="6">
        <f>(SUM(Pcfu4[[#This Row],[R1]:[R3]]))/(Pcfu4[[#This Row],[No. Reps]]*0.025)*Pcfu4[[#This Row],[Best DF]]</f>
        <v>71733333.333333328</v>
      </c>
      <c r="P181" s="1">
        <f>_xlfn.STDEV.S(Pcfu4[[#This Row],[R1]:[R3]])/0.025*Pcfu4[[#This Row],[Best DF]]</f>
        <v>5604759.8818623191</v>
      </c>
      <c r="Q181" s="6">
        <f>Pcfu4[[#This Row],[CFU/mL]]*Pcfu4[[#This Row],[mL]]/Pcfu4[[#This Row],[grams]]</f>
        <v>1362933333.3333333</v>
      </c>
      <c r="R181" s="1">
        <f>Pcfu4[[#This Row],[SD CFU/mL]]*Pcfu4[[#This Row],[mL]]/Pcfu4[[#This Row],[grams]]</f>
        <v>106490437.75538407</v>
      </c>
      <c r="S181" s="7">
        <f>_xlfn.STDEV.S(Pcfu4[[#This Row],[R1]:[R3]])/AVERAGE(Pcfu4[[#This Row],[R1]:[R3]])</f>
        <v>7.8133269728563937E-2</v>
      </c>
    </row>
    <row r="182" spans="1:19" x14ac:dyDescent="0.25">
      <c r="A182" t="s">
        <v>169</v>
      </c>
      <c r="B182" t="s">
        <v>75</v>
      </c>
      <c r="C182" s="4"/>
      <c r="D182" t="s">
        <v>26</v>
      </c>
      <c r="E182" s="3">
        <v>3</v>
      </c>
      <c r="G182">
        <v>0.1</v>
      </c>
      <c r="H182" s="5">
        <f>19*Pcfu4[[#This Row],[grams]]</f>
        <v>1.9000000000000001</v>
      </c>
      <c r="I182" s="3" t="s">
        <v>170</v>
      </c>
      <c r="J182" s="59">
        <v>44880</v>
      </c>
      <c r="K182" s="1">
        <v>100000</v>
      </c>
      <c r="L182">
        <v>262</v>
      </c>
      <c r="M182">
        <v>155</v>
      </c>
      <c r="N182">
        <v>153</v>
      </c>
      <c r="O182" s="6">
        <f>(SUM(Pcfu4[[#This Row],[R1]:[R3]]))/(Pcfu4[[#This Row],[No. Reps]]*0.025)*Pcfu4[[#This Row],[Best DF]]</f>
        <v>759999999.99999988</v>
      </c>
      <c r="P182" s="1">
        <f>_xlfn.STDEV.S(Pcfu4[[#This Row],[R1]:[R3]])/0.025*Pcfu4[[#This Row],[Best DF]]</f>
        <v>249447389.24270183</v>
      </c>
      <c r="Q182" s="6">
        <f>Pcfu4[[#This Row],[CFU/mL]]*Pcfu4[[#This Row],[mL]]/Pcfu4[[#This Row],[grams]]</f>
        <v>14439999999.999996</v>
      </c>
      <c r="R182" s="1">
        <f>Pcfu4[[#This Row],[SD CFU/mL]]*Pcfu4[[#This Row],[mL]]/Pcfu4[[#This Row],[grams]]</f>
        <v>4739500395.6113348</v>
      </c>
      <c r="S182" s="7">
        <f>_xlfn.STDEV.S(Pcfu4[[#This Row],[R1]:[R3]])/AVERAGE(Pcfu4[[#This Row],[R1]:[R3]])</f>
        <v>0.32822024900355506</v>
      </c>
    </row>
    <row r="183" spans="1:19" x14ac:dyDescent="0.25">
      <c r="A183" t="s">
        <v>169</v>
      </c>
      <c r="B183" t="s">
        <v>74</v>
      </c>
      <c r="C183" s="4"/>
      <c r="D183" t="s">
        <v>26</v>
      </c>
      <c r="E183" s="3">
        <v>3</v>
      </c>
      <c r="G183">
        <v>0.1</v>
      </c>
      <c r="H183" s="5">
        <f>19*Pcfu4[[#This Row],[grams]]</f>
        <v>1.9000000000000001</v>
      </c>
      <c r="I183" s="3" t="s">
        <v>170</v>
      </c>
      <c r="J183" s="59">
        <v>44880</v>
      </c>
      <c r="K183" s="1">
        <v>100000</v>
      </c>
      <c r="L183">
        <v>125</v>
      </c>
      <c r="M183">
        <v>136</v>
      </c>
      <c r="N183">
        <v>75</v>
      </c>
      <c r="O183" s="6">
        <f>(SUM(Pcfu4[[#This Row],[R1]:[R3]]))/(Pcfu4[[#This Row],[No. Reps]]*0.025)*Pcfu4[[#This Row],[Best DF]]</f>
        <v>447999999.99999988</v>
      </c>
      <c r="P183" s="1">
        <f>_xlfn.STDEV.S(Pcfu4[[#This Row],[R1]:[R3]])/0.025*Pcfu4[[#This Row],[Best DF]]</f>
        <v>130046145.65607087</v>
      </c>
      <c r="Q183" s="6">
        <f>Pcfu4[[#This Row],[CFU/mL]]*Pcfu4[[#This Row],[mL]]/Pcfu4[[#This Row],[grams]]</f>
        <v>8511999999.9999981</v>
      </c>
      <c r="R183" s="1">
        <f>Pcfu4[[#This Row],[SD CFU/mL]]*Pcfu4[[#This Row],[mL]]/Pcfu4[[#This Row],[grams]]</f>
        <v>2470876767.4653468</v>
      </c>
      <c r="S183" s="7">
        <f>_xlfn.STDEV.S(Pcfu4[[#This Row],[R1]:[R3]])/AVERAGE(Pcfu4[[#This Row],[R1]:[R3]])</f>
        <v>0.29028157512515823</v>
      </c>
    </row>
    <row r="184" spans="1:19" x14ac:dyDescent="0.25">
      <c r="A184" t="s">
        <v>223</v>
      </c>
      <c r="B184" t="s">
        <v>75</v>
      </c>
      <c r="C184" s="4"/>
      <c r="D184" t="s">
        <v>238</v>
      </c>
      <c r="E184" s="3">
        <v>3</v>
      </c>
      <c r="G184">
        <v>0.1</v>
      </c>
      <c r="H184" s="5">
        <f>19*Pcfu4[[#This Row],[grams]]</f>
        <v>1.9000000000000001</v>
      </c>
      <c r="I184" s="3" t="s">
        <v>170</v>
      </c>
      <c r="J184" s="59">
        <v>44880</v>
      </c>
      <c r="K184" s="1">
        <v>100</v>
      </c>
      <c r="L184">
        <v>43</v>
      </c>
      <c r="M184">
        <v>34</v>
      </c>
      <c r="N184">
        <v>42</v>
      </c>
      <c r="O184" s="6">
        <f>(SUM(Pcfu4[[#This Row],[R1]:[R3]]))/(Pcfu4[[#This Row],[No. Reps]]*0.025)*Pcfu4[[#This Row],[Best DF]]</f>
        <v>158666.66666666666</v>
      </c>
      <c r="P184" s="1">
        <f>_xlfn.STDEV.S(Pcfu4[[#This Row],[R1]:[R3]])/0.025*Pcfu4[[#This Row],[Best DF]]</f>
        <v>19731.53144926505</v>
      </c>
      <c r="Q184" s="6">
        <f>Pcfu4[[#This Row],[CFU/mL]]*Pcfu4[[#This Row],[mL]]/Pcfu4[[#This Row],[grams]]</f>
        <v>3014666.6666666665</v>
      </c>
      <c r="R184" s="1">
        <f>Pcfu4[[#This Row],[SD CFU/mL]]*Pcfu4[[#This Row],[mL]]/Pcfu4[[#This Row],[grams]]</f>
        <v>374899.09753603599</v>
      </c>
      <c r="S184" s="7">
        <f>_xlfn.STDEV.S(Pcfu4[[#This Row],[R1]:[R3]])/AVERAGE(Pcfu4[[#This Row],[R1]:[R3]])</f>
        <v>0.12435839148696462</v>
      </c>
    </row>
    <row r="185" spans="1:19" x14ac:dyDescent="0.25">
      <c r="A185" t="s">
        <v>223</v>
      </c>
      <c r="B185" t="s">
        <v>74</v>
      </c>
      <c r="C185" s="4"/>
      <c r="D185" t="s">
        <v>238</v>
      </c>
      <c r="E185" s="3">
        <v>3</v>
      </c>
      <c r="G185">
        <v>0.1</v>
      </c>
      <c r="H185" s="5">
        <f>19*Pcfu4[[#This Row],[grams]]</f>
        <v>1.9000000000000001</v>
      </c>
      <c r="I185" s="3" t="s">
        <v>170</v>
      </c>
      <c r="J185" s="59">
        <v>44880</v>
      </c>
      <c r="K185" s="1">
        <v>100</v>
      </c>
      <c r="L185">
        <v>85</v>
      </c>
      <c r="M185">
        <v>86</v>
      </c>
      <c r="N185">
        <v>92</v>
      </c>
      <c r="O185" s="6">
        <f>(SUM(Pcfu4[[#This Row],[R1]:[R3]]))/(Pcfu4[[#This Row],[No. Reps]]*0.025)*Pcfu4[[#This Row],[Best DF]]</f>
        <v>350666.66666666663</v>
      </c>
      <c r="P185" s="1">
        <f>_xlfn.STDEV.S(Pcfu4[[#This Row],[R1]:[R3]])/0.025*Pcfu4[[#This Row],[Best DF]]</f>
        <v>15143.75558880073</v>
      </c>
      <c r="Q185" s="6">
        <f>Pcfu4[[#This Row],[CFU/mL]]*Pcfu4[[#This Row],[mL]]/Pcfu4[[#This Row],[grams]]</f>
        <v>6662666.666666666</v>
      </c>
      <c r="R185" s="1">
        <f>Pcfu4[[#This Row],[SD CFU/mL]]*Pcfu4[[#This Row],[mL]]/Pcfu4[[#This Row],[grams]]</f>
        <v>287731.35618721385</v>
      </c>
      <c r="S185" s="7">
        <f>_xlfn.STDEV.S(Pcfu4[[#This Row],[R1]:[R3]])/AVERAGE(Pcfu4[[#This Row],[R1]:[R3]])</f>
        <v>4.3185614796960252E-2</v>
      </c>
    </row>
    <row r="186" spans="1:19" x14ac:dyDescent="0.25">
      <c r="A186" t="s">
        <v>258</v>
      </c>
      <c r="B186" t="s">
        <v>259</v>
      </c>
      <c r="C186" s="4"/>
      <c r="D186" t="s">
        <v>136</v>
      </c>
      <c r="E186" s="3">
        <v>2</v>
      </c>
      <c r="G186">
        <v>0.1</v>
      </c>
      <c r="H186" s="5">
        <f>19*Pcfu4[[#This Row],[grams]]</f>
        <v>1.9000000000000001</v>
      </c>
      <c r="I186" s="3" t="s">
        <v>170</v>
      </c>
      <c r="J186" s="59">
        <v>44881</v>
      </c>
      <c r="K186" s="1">
        <v>100000000</v>
      </c>
      <c r="L186">
        <v>44</v>
      </c>
      <c r="M186">
        <v>45</v>
      </c>
      <c r="O186" s="6">
        <f>(SUM(Pcfu4[[#This Row],[R1]:[R3]]))/(Pcfu4[[#This Row],[No. Reps]]*0.025)*Pcfu4[[#This Row],[Best DF]]</f>
        <v>178000000000</v>
      </c>
      <c r="P186" s="1">
        <f>_xlfn.STDEV.S(Pcfu4[[#This Row],[R1]:[R3]])/0.025*Pcfu4[[#This Row],[Best DF]]</f>
        <v>2828427124.7461901</v>
      </c>
      <c r="Q186" s="6">
        <f>Pcfu4[[#This Row],[CFU/mL]]*Pcfu4[[#This Row],[mL]]/Pcfu4[[#This Row],[grams]]</f>
        <v>3382000000000</v>
      </c>
      <c r="R186" s="1">
        <f>Pcfu4[[#This Row],[SD CFU/mL]]*Pcfu4[[#This Row],[mL]]/Pcfu4[[#This Row],[grams]]</f>
        <v>53740115370.177612</v>
      </c>
      <c r="S186" s="7">
        <f>_xlfn.STDEV.S(Pcfu4[[#This Row],[R1]:[R3]])/AVERAGE(Pcfu4[[#This Row],[R1]:[R3]])</f>
        <v>1.5890040026663992E-2</v>
      </c>
    </row>
    <row r="187" spans="1:19" x14ac:dyDescent="0.25">
      <c r="A187" t="s">
        <v>258</v>
      </c>
      <c r="B187" t="s">
        <v>260</v>
      </c>
      <c r="C187" s="4"/>
      <c r="D187" t="s">
        <v>136</v>
      </c>
      <c r="E187" s="3">
        <v>2</v>
      </c>
      <c r="G187">
        <v>0.1</v>
      </c>
      <c r="H187" s="5">
        <f>19*Pcfu4[[#This Row],[grams]]</f>
        <v>1.9000000000000001</v>
      </c>
      <c r="I187" s="3" t="s">
        <v>170</v>
      </c>
      <c r="J187" s="59">
        <v>44881</v>
      </c>
      <c r="K187" s="1">
        <v>100000000</v>
      </c>
      <c r="L187">
        <v>64</v>
      </c>
      <c r="M187">
        <v>69</v>
      </c>
      <c r="O187" s="6">
        <f>(SUM(Pcfu4[[#This Row],[R1]:[R3]]))/(Pcfu4[[#This Row],[No. Reps]]*0.025)*Pcfu4[[#This Row],[Best DF]]</f>
        <v>266000000000</v>
      </c>
      <c r="P187" s="1">
        <f>_xlfn.STDEV.S(Pcfu4[[#This Row],[R1]:[R3]])/0.025*Pcfu4[[#This Row],[Best DF]]</f>
        <v>14142135623.730951</v>
      </c>
      <c r="Q187" s="6">
        <f>Pcfu4[[#This Row],[CFU/mL]]*Pcfu4[[#This Row],[mL]]/Pcfu4[[#This Row],[grams]]</f>
        <v>5054000000000</v>
      </c>
      <c r="R187" s="1">
        <f>Pcfu4[[#This Row],[SD CFU/mL]]*Pcfu4[[#This Row],[mL]]/Pcfu4[[#This Row],[grams]]</f>
        <v>268700576850.88809</v>
      </c>
      <c r="S187" s="7">
        <f>_xlfn.STDEV.S(Pcfu4[[#This Row],[R1]:[R3]])/AVERAGE(Pcfu4[[#This Row],[R1]:[R3]])</f>
        <v>5.3165923397484778E-2</v>
      </c>
    </row>
    <row r="188" spans="1:19" x14ac:dyDescent="0.25">
      <c r="A188" t="s">
        <v>261</v>
      </c>
      <c r="B188" t="s">
        <v>259</v>
      </c>
      <c r="C188" s="4"/>
      <c r="D188" t="s">
        <v>136</v>
      </c>
      <c r="E188" s="3">
        <v>2</v>
      </c>
      <c r="G188">
        <v>0.1</v>
      </c>
      <c r="H188" s="5">
        <f>19*Pcfu4[[#This Row],[grams]]</f>
        <v>1.9000000000000001</v>
      </c>
      <c r="I188" s="3" t="s">
        <v>170</v>
      </c>
      <c r="J188" s="59">
        <v>44881</v>
      </c>
      <c r="K188" s="1">
        <v>100000000</v>
      </c>
      <c r="L188">
        <v>44</v>
      </c>
      <c r="M188">
        <v>52</v>
      </c>
      <c r="O188" s="6">
        <f>(SUM(Pcfu4[[#This Row],[R1]:[R3]]))/(Pcfu4[[#This Row],[No. Reps]]*0.025)*Pcfu4[[#This Row],[Best DF]]</f>
        <v>192000000000</v>
      </c>
      <c r="P188" s="1">
        <f>_xlfn.STDEV.S(Pcfu4[[#This Row],[R1]:[R3]])/0.025*Pcfu4[[#This Row],[Best DF]]</f>
        <v>22627416997.969521</v>
      </c>
      <c r="Q188" s="6">
        <f>Pcfu4[[#This Row],[CFU/mL]]*Pcfu4[[#This Row],[mL]]/Pcfu4[[#This Row],[grams]]</f>
        <v>3648000000000</v>
      </c>
      <c r="R188" s="1">
        <f>Pcfu4[[#This Row],[SD CFU/mL]]*Pcfu4[[#This Row],[mL]]/Pcfu4[[#This Row],[grams]]</f>
        <v>429920922961.4209</v>
      </c>
      <c r="S188" s="7">
        <f>_xlfn.STDEV.S(Pcfu4[[#This Row],[R1]:[R3]])/AVERAGE(Pcfu4[[#This Row],[R1]:[R3]])</f>
        <v>0.11785113019775793</v>
      </c>
    </row>
    <row r="189" spans="1:19" x14ac:dyDescent="0.25">
      <c r="A189" t="s">
        <v>261</v>
      </c>
      <c r="B189" t="s">
        <v>260</v>
      </c>
      <c r="C189" s="4"/>
      <c r="D189" t="s">
        <v>136</v>
      </c>
      <c r="E189" s="3">
        <v>2</v>
      </c>
      <c r="G189">
        <v>0.1</v>
      </c>
      <c r="H189" s="5">
        <f>19*Pcfu4[[#This Row],[grams]]</f>
        <v>1.9000000000000001</v>
      </c>
      <c r="I189" s="3" t="s">
        <v>170</v>
      </c>
      <c r="J189" s="59">
        <v>44881</v>
      </c>
      <c r="K189" s="1">
        <v>100000000</v>
      </c>
      <c r="L189">
        <v>49</v>
      </c>
      <c r="M189">
        <v>56</v>
      </c>
      <c r="O189" s="6">
        <f>(SUM(Pcfu4[[#This Row],[R1]:[R3]]))/(Pcfu4[[#This Row],[No. Reps]]*0.025)*Pcfu4[[#This Row],[Best DF]]</f>
        <v>210000000000</v>
      </c>
      <c r="P189" s="1">
        <f>_xlfn.STDEV.S(Pcfu4[[#This Row],[R1]:[R3]])/0.025*Pcfu4[[#This Row],[Best DF]]</f>
        <v>19798989873.223328</v>
      </c>
      <c r="Q189" s="6">
        <f>Pcfu4[[#This Row],[CFU/mL]]*Pcfu4[[#This Row],[mL]]/Pcfu4[[#This Row],[grams]]</f>
        <v>3990000000000</v>
      </c>
      <c r="R189" s="1">
        <f>Pcfu4[[#This Row],[SD CFU/mL]]*Pcfu4[[#This Row],[mL]]/Pcfu4[[#This Row],[grams]]</f>
        <v>376180807591.24329</v>
      </c>
      <c r="S189" s="7">
        <f>_xlfn.STDEV.S(Pcfu4[[#This Row],[R1]:[R3]])/AVERAGE(Pcfu4[[#This Row],[R1]:[R3]])</f>
        <v>9.4280904158206336E-2</v>
      </c>
    </row>
    <row r="190" spans="1:19" x14ac:dyDescent="0.25">
      <c r="A190" t="s">
        <v>262</v>
      </c>
      <c r="B190" t="s">
        <v>259</v>
      </c>
      <c r="C190" s="4"/>
      <c r="D190" t="s">
        <v>136</v>
      </c>
      <c r="E190" s="3">
        <v>2</v>
      </c>
      <c r="G190">
        <v>0.1</v>
      </c>
      <c r="H190" s="5">
        <f>19*Pcfu4[[#This Row],[grams]]</f>
        <v>1.9000000000000001</v>
      </c>
      <c r="I190" s="3" t="s">
        <v>170</v>
      </c>
      <c r="J190" s="59">
        <v>44881</v>
      </c>
      <c r="K190" s="1">
        <v>100000000</v>
      </c>
      <c r="L190">
        <v>163</v>
      </c>
      <c r="M190">
        <v>123</v>
      </c>
      <c r="O190" s="6">
        <f>(SUM(Pcfu4[[#This Row],[R1]:[R3]]))/(Pcfu4[[#This Row],[No. Reps]]*0.025)*Pcfu4[[#This Row],[Best DF]]</f>
        <v>572000000000</v>
      </c>
      <c r="P190" s="1">
        <f>_xlfn.STDEV.S(Pcfu4[[#This Row],[R1]:[R3]])/0.025*Pcfu4[[#This Row],[Best DF]]</f>
        <v>113137084989.84761</v>
      </c>
      <c r="Q190" s="6">
        <f>Pcfu4[[#This Row],[CFU/mL]]*Pcfu4[[#This Row],[mL]]/Pcfu4[[#This Row],[grams]]</f>
        <v>10868000000000</v>
      </c>
      <c r="R190" s="1">
        <f>Pcfu4[[#This Row],[SD CFU/mL]]*Pcfu4[[#This Row],[mL]]/Pcfu4[[#This Row],[grams]]</f>
        <v>2149604614807.1047</v>
      </c>
      <c r="S190" s="7">
        <f>_xlfn.STDEV.S(Pcfu4[[#This Row],[R1]:[R3]])/AVERAGE(Pcfu4[[#This Row],[R1]:[R3]])</f>
        <v>0.1977921066256077</v>
      </c>
    </row>
    <row r="191" spans="1:19" x14ac:dyDescent="0.25">
      <c r="A191" t="s">
        <v>263</v>
      </c>
      <c r="B191" t="s">
        <v>259</v>
      </c>
      <c r="C191" s="4"/>
      <c r="D191" t="s">
        <v>136</v>
      </c>
      <c r="E191" s="3">
        <v>2</v>
      </c>
      <c r="G191">
        <v>0.1</v>
      </c>
      <c r="H191" s="5">
        <f>19*Pcfu4[[#This Row],[grams]]</f>
        <v>1.9000000000000001</v>
      </c>
      <c r="I191" s="3" t="s">
        <v>170</v>
      </c>
      <c r="J191" s="59">
        <v>44881</v>
      </c>
      <c r="K191" s="1">
        <v>100000000</v>
      </c>
      <c r="L191">
        <v>84</v>
      </c>
      <c r="M191">
        <v>105</v>
      </c>
      <c r="O191" s="6">
        <f>(SUM(Pcfu4[[#This Row],[R1]:[R3]]))/(Pcfu4[[#This Row],[No. Reps]]*0.025)*Pcfu4[[#This Row],[Best DF]]</f>
        <v>378000000000</v>
      </c>
      <c r="P191" s="1">
        <f>_xlfn.STDEV.S(Pcfu4[[#This Row],[R1]:[R3]])/0.025*Pcfu4[[#This Row],[Best DF]]</f>
        <v>59396969619.669983</v>
      </c>
      <c r="Q191" s="6">
        <f>Pcfu4[[#This Row],[CFU/mL]]*Pcfu4[[#This Row],[mL]]/Pcfu4[[#This Row],[grams]]</f>
        <v>7182000000000</v>
      </c>
      <c r="R191" s="1">
        <f>Pcfu4[[#This Row],[SD CFU/mL]]*Pcfu4[[#This Row],[mL]]/Pcfu4[[#This Row],[grams]]</f>
        <v>1128542422773.7297</v>
      </c>
      <c r="S191" s="7">
        <f>_xlfn.STDEV.S(Pcfu4[[#This Row],[R1]:[R3]])/AVERAGE(Pcfu4[[#This Row],[R1]:[R3]])</f>
        <v>0.15713484026367722</v>
      </c>
    </row>
    <row r="192" spans="1:19" x14ac:dyDescent="0.25">
      <c r="A192" t="s">
        <v>258</v>
      </c>
      <c r="B192" t="s">
        <v>259</v>
      </c>
      <c r="C192" s="4"/>
      <c r="D192" t="s">
        <v>136</v>
      </c>
      <c r="E192" s="3">
        <v>2</v>
      </c>
      <c r="G192">
        <v>0.1</v>
      </c>
      <c r="H192" s="5">
        <f>19*Pcfu4[[#This Row],[grams]]</f>
        <v>1.9000000000000001</v>
      </c>
      <c r="I192" s="3" t="s">
        <v>170</v>
      </c>
      <c r="J192" s="59">
        <v>44882</v>
      </c>
      <c r="K192" s="1">
        <v>100000000</v>
      </c>
      <c r="L192">
        <v>43</v>
      </c>
      <c r="M192">
        <v>48</v>
      </c>
      <c r="O192" s="6">
        <f>(SUM(Pcfu4[[#This Row],[R1]:[R3]]))/(Pcfu4[[#This Row],[No. Reps]]*0.025)*Pcfu4[[#This Row],[Best DF]]</f>
        <v>182000000000</v>
      </c>
      <c r="P192" s="1">
        <f>_xlfn.STDEV.S(Pcfu4[[#This Row],[R1]:[R3]])/0.025*Pcfu4[[#This Row],[Best DF]]</f>
        <v>14142135623.730951</v>
      </c>
      <c r="Q192" s="6">
        <f>Pcfu4[[#This Row],[CFU/mL]]*Pcfu4[[#This Row],[mL]]/Pcfu4[[#This Row],[grams]]</f>
        <v>3458000000000</v>
      </c>
      <c r="R192" s="1">
        <f>Pcfu4[[#This Row],[SD CFU/mL]]*Pcfu4[[#This Row],[mL]]/Pcfu4[[#This Row],[grams]]</f>
        <v>268700576850.88809</v>
      </c>
      <c r="S192" s="7">
        <f>_xlfn.STDEV.S(Pcfu4[[#This Row],[R1]:[R3]])/AVERAGE(Pcfu4[[#This Row],[R1]:[R3]])</f>
        <v>7.77040418886316E-2</v>
      </c>
    </row>
    <row r="193" spans="1:20" x14ac:dyDescent="0.25">
      <c r="A193" t="s">
        <v>258</v>
      </c>
      <c r="B193" t="s">
        <v>260</v>
      </c>
      <c r="C193" s="4"/>
      <c r="D193" t="s">
        <v>136</v>
      </c>
      <c r="E193" s="3">
        <v>2</v>
      </c>
      <c r="G193">
        <v>0.1</v>
      </c>
      <c r="H193" s="5">
        <f>19*Pcfu4[[#This Row],[grams]]</f>
        <v>1.9000000000000001</v>
      </c>
      <c r="I193" s="3" t="s">
        <v>170</v>
      </c>
      <c r="J193" s="59">
        <v>44882</v>
      </c>
      <c r="K193" s="1">
        <v>100000000</v>
      </c>
      <c r="L193">
        <v>71</v>
      </c>
      <c r="M193">
        <v>67</v>
      </c>
      <c r="O193" s="6">
        <f>(SUM(Pcfu4[[#This Row],[R1]:[R3]]))/(Pcfu4[[#This Row],[No. Reps]]*0.025)*Pcfu4[[#This Row],[Best DF]]</f>
        <v>276000000000</v>
      </c>
      <c r="P193" s="1">
        <f>_xlfn.STDEV.S(Pcfu4[[#This Row],[R1]:[R3]])/0.025*Pcfu4[[#This Row],[Best DF]]</f>
        <v>11313708498.98476</v>
      </c>
      <c r="Q193" s="6">
        <f>Pcfu4[[#This Row],[CFU/mL]]*Pcfu4[[#This Row],[mL]]/Pcfu4[[#This Row],[grams]]</f>
        <v>5244000000000</v>
      </c>
      <c r="R193" s="1">
        <f>Pcfu4[[#This Row],[SD CFU/mL]]*Pcfu4[[#This Row],[mL]]/Pcfu4[[#This Row],[grams]]</f>
        <v>214960461480.71045</v>
      </c>
      <c r="S193" s="7">
        <f>_xlfn.STDEV.S(Pcfu4[[#This Row],[R1]:[R3]])/AVERAGE(Pcfu4[[#This Row],[R1]:[R3]])</f>
        <v>4.0991697460089717E-2</v>
      </c>
    </row>
    <row r="194" spans="1:20" x14ac:dyDescent="0.25">
      <c r="A194" t="s">
        <v>261</v>
      </c>
      <c r="B194" t="s">
        <v>259</v>
      </c>
      <c r="C194" s="4"/>
      <c r="D194" t="s">
        <v>136</v>
      </c>
      <c r="E194" s="3">
        <v>2</v>
      </c>
      <c r="G194">
        <v>0.1</v>
      </c>
      <c r="H194" s="5">
        <f>19*Pcfu4[[#This Row],[grams]]</f>
        <v>1.9000000000000001</v>
      </c>
      <c r="I194" s="3" t="s">
        <v>170</v>
      </c>
      <c r="J194" s="59">
        <v>44882</v>
      </c>
      <c r="K194" s="1">
        <v>100000000</v>
      </c>
      <c r="L194">
        <v>57</v>
      </c>
      <c r="M194">
        <v>64</v>
      </c>
      <c r="O194" s="6">
        <f>(SUM(Pcfu4[[#This Row],[R1]:[R3]]))/(Pcfu4[[#This Row],[No. Reps]]*0.025)*Pcfu4[[#This Row],[Best DF]]</f>
        <v>242000000000</v>
      </c>
      <c r="P194" s="1">
        <f>_xlfn.STDEV.S(Pcfu4[[#This Row],[R1]:[R3]])/0.025*Pcfu4[[#This Row],[Best DF]]</f>
        <v>19798989873.223328</v>
      </c>
      <c r="Q194" s="6">
        <f>Pcfu4[[#This Row],[CFU/mL]]*Pcfu4[[#This Row],[mL]]/Pcfu4[[#This Row],[grams]]</f>
        <v>4598000000000</v>
      </c>
      <c r="R194" s="1">
        <f>Pcfu4[[#This Row],[SD CFU/mL]]*Pcfu4[[#This Row],[mL]]/Pcfu4[[#This Row],[grams]]</f>
        <v>376180807591.24329</v>
      </c>
      <c r="S194" s="7">
        <f>_xlfn.STDEV.S(Pcfu4[[#This Row],[R1]:[R3]])/AVERAGE(Pcfu4[[#This Row],[R1]:[R3]])</f>
        <v>8.1814007740592276E-2</v>
      </c>
    </row>
    <row r="195" spans="1:20" x14ac:dyDescent="0.25">
      <c r="A195" t="s">
        <v>261</v>
      </c>
      <c r="B195" t="s">
        <v>260</v>
      </c>
      <c r="C195" s="4"/>
      <c r="D195" t="s">
        <v>136</v>
      </c>
      <c r="E195" s="3">
        <v>2</v>
      </c>
      <c r="G195">
        <v>0.1</v>
      </c>
      <c r="H195" s="5">
        <f>19*Pcfu4[[#This Row],[grams]]</f>
        <v>1.9000000000000001</v>
      </c>
      <c r="I195" s="3" t="s">
        <v>170</v>
      </c>
      <c r="J195" s="59">
        <v>44882</v>
      </c>
      <c r="K195" s="1">
        <v>100000000</v>
      </c>
      <c r="L195">
        <v>77</v>
      </c>
      <c r="M195">
        <v>72</v>
      </c>
      <c r="O195" s="6">
        <f>(SUM(Pcfu4[[#This Row],[R1]:[R3]]))/(Pcfu4[[#This Row],[No. Reps]]*0.025)*Pcfu4[[#This Row],[Best DF]]</f>
        <v>298000000000</v>
      </c>
      <c r="P195" s="1">
        <f>_xlfn.STDEV.S(Pcfu4[[#This Row],[R1]:[R3]])/0.025*Pcfu4[[#This Row],[Best DF]]</f>
        <v>14142135623.730951</v>
      </c>
      <c r="Q195" s="6">
        <f>Pcfu4[[#This Row],[CFU/mL]]*Pcfu4[[#This Row],[mL]]/Pcfu4[[#This Row],[grams]]</f>
        <v>5662000000000</v>
      </c>
      <c r="R195" s="1">
        <f>Pcfu4[[#This Row],[SD CFU/mL]]*Pcfu4[[#This Row],[mL]]/Pcfu4[[#This Row],[grams]]</f>
        <v>268700576850.88809</v>
      </c>
      <c r="S195" s="7">
        <f>_xlfn.STDEV.S(Pcfu4[[#This Row],[R1]:[R3]])/AVERAGE(Pcfu4[[#This Row],[R1]:[R3]])</f>
        <v>4.7456830952117286E-2</v>
      </c>
    </row>
    <row r="196" spans="1:20" x14ac:dyDescent="0.25">
      <c r="A196" t="s">
        <v>262</v>
      </c>
      <c r="B196" t="s">
        <v>259</v>
      </c>
      <c r="C196" s="4"/>
      <c r="D196" t="s">
        <v>136</v>
      </c>
      <c r="E196" s="3">
        <v>2</v>
      </c>
      <c r="G196">
        <v>0.1</v>
      </c>
      <c r="H196" s="5">
        <f>19*Pcfu4[[#This Row],[grams]]</f>
        <v>1.9000000000000001</v>
      </c>
      <c r="I196" s="3" t="s">
        <v>170</v>
      </c>
      <c r="J196" s="59">
        <v>44882</v>
      </c>
      <c r="K196" s="1">
        <v>100000000</v>
      </c>
      <c r="L196">
        <v>84</v>
      </c>
      <c r="M196">
        <v>93</v>
      </c>
      <c r="O196" s="6">
        <f>(SUM(Pcfu4[[#This Row],[R1]:[R3]]))/(Pcfu4[[#This Row],[No. Reps]]*0.025)*Pcfu4[[#This Row],[Best DF]]</f>
        <v>354000000000</v>
      </c>
      <c r="P196" s="1">
        <f>_xlfn.STDEV.S(Pcfu4[[#This Row],[R1]:[R3]])/0.025*Pcfu4[[#This Row],[Best DF]]</f>
        <v>25455844122.71571</v>
      </c>
      <c r="Q196" s="6">
        <f>Pcfu4[[#This Row],[CFU/mL]]*Pcfu4[[#This Row],[mL]]/Pcfu4[[#This Row],[grams]]</f>
        <v>6726000000000</v>
      </c>
      <c r="R196" s="1">
        <f>Pcfu4[[#This Row],[SD CFU/mL]]*Pcfu4[[#This Row],[mL]]/Pcfu4[[#This Row],[grams]]</f>
        <v>483661038331.59851</v>
      </c>
      <c r="S196" s="7">
        <f>_xlfn.STDEV.S(Pcfu4[[#This Row],[R1]:[R3]])/AVERAGE(Pcfu4[[#This Row],[R1]:[R3]])</f>
        <v>7.1909164188462465E-2</v>
      </c>
    </row>
    <row r="197" spans="1:20" x14ac:dyDescent="0.25">
      <c r="A197" t="s">
        <v>263</v>
      </c>
      <c r="B197" t="s">
        <v>259</v>
      </c>
      <c r="C197" s="4"/>
      <c r="D197" t="s">
        <v>136</v>
      </c>
      <c r="E197" s="3">
        <v>2</v>
      </c>
      <c r="G197">
        <v>0.1</v>
      </c>
      <c r="H197" s="5">
        <f>19*Pcfu4[[#This Row],[grams]]</f>
        <v>1.9000000000000001</v>
      </c>
      <c r="I197" s="3" t="s">
        <v>170</v>
      </c>
      <c r="J197" s="59">
        <v>44882</v>
      </c>
      <c r="K197" s="1">
        <v>100000000</v>
      </c>
      <c r="L197">
        <v>113</v>
      </c>
      <c r="M197">
        <v>102</v>
      </c>
      <c r="O197" s="6">
        <f>(SUM(Pcfu4[[#This Row],[R1]:[R3]]))/(Pcfu4[[#This Row],[No. Reps]]*0.025)*Pcfu4[[#This Row],[Best DF]]</f>
        <v>430000000000</v>
      </c>
      <c r="P197" s="1">
        <f>_xlfn.STDEV.S(Pcfu4[[#This Row],[R1]:[R3]])/0.025*Pcfu4[[#This Row],[Best DF]]</f>
        <v>31112698372.208088</v>
      </c>
      <c r="Q197" s="6">
        <f>Pcfu4[[#This Row],[CFU/mL]]*Pcfu4[[#This Row],[mL]]/Pcfu4[[#This Row],[grams]]</f>
        <v>8170000000000</v>
      </c>
      <c r="R197" s="1">
        <f>Pcfu4[[#This Row],[SD CFU/mL]]*Pcfu4[[#This Row],[mL]]/Pcfu4[[#This Row],[grams]]</f>
        <v>591141269071.95374</v>
      </c>
      <c r="S197" s="7">
        <f>_xlfn.STDEV.S(Pcfu4[[#This Row],[R1]:[R3]])/AVERAGE(Pcfu4[[#This Row],[R1]:[R3]])</f>
        <v>7.2355112493507193E-2</v>
      </c>
    </row>
    <row r="198" spans="1:20" x14ac:dyDescent="0.25">
      <c r="A198" t="s">
        <v>295</v>
      </c>
      <c r="B198" t="s">
        <v>260</v>
      </c>
      <c r="C198" s="4"/>
      <c r="D198" t="s">
        <v>136</v>
      </c>
      <c r="E198" s="3">
        <v>2</v>
      </c>
      <c r="G198">
        <v>0.1</v>
      </c>
      <c r="H198" s="5">
        <f>19*Pcfu4[[#This Row],[grams]]</f>
        <v>1.9000000000000001</v>
      </c>
      <c r="I198" s="3" t="s">
        <v>170</v>
      </c>
      <c r="J198" s="59">
        <v>44882</v>
      </c>
      <c r="K198" s="1">
        <v>100000000</v>
      </c>
      <c r="L198">
        <v>78</v>
      </c>
      <c r="M198">
        <v>80</v>
      </c>
      <c r="O198" s="6">
        <f>(SUM(Pcfu4[[#This Row],[R1]:[R3]]))/(Pcfu4[[#This Row],[No. Reps]]*0.025)*Pcfu4[[#This Row],[Best DF]]</f>
        <v>316000000000</v>
      </c>
      <c r="P198" s="1">
        <f>_xlfn.STDEV.S(Pcfu4[[#This Row],[R1]:[R3]])/0.025*Pcfu4[[#This Row],[Best DF]]</f>
        <v>5656854249.4923801</v>
      </c>
      <c r="Q198" s="6">
        <f>Pcfu4[[#This Row],[CFU/mL]]*Pcfu4[[#This Row],[mL]]/Pcfu4[[#This Row],[grams]]</f>
        <v>6004000000000</v>
      </c>
      <c r="R198" s="1">
        <f>Pcfu4[[#This Row],[SD CFU/mL]]*Pcfu4[[#This Row],[mL]]/Pcfu4[[#This Row],[grams]]</f>
        <v>107480230740.35522</v>
      </c>
      <c r="S198" s="7">
        <f>_xlfn.STDEV.S(Pcfu4[[#This Row],[R1]:[R3]])/AVERAGE(Pcfu4[[#This Row],[R1]:[R3]])</f>
        <v>1.790143749839361E-2</v>
      </c>
    </row>
    <row r="199" spans="1:20" x14ac:dyDescent="0.25">
      <c r="A199" t="s">
        <v>296</v>
      </c>
      <c r="B199" t="s">
        <v>260</v>
      </c>
      <c r="C199" s="4"/>
      <c r="D199" t="s">
        <v>136</v>
      </c>
      <c r="E199" s="3">
        <v>2</v>
      </c>
      <c r="G199">
        <v>0.1</v>
      </c>
      <c r="H199" s="5">
        <f>19*Pcfu4[[#This Row],[grams]]</f>
        <v>1.9000000000000001</v>
      </c>
      <c r="I199" s="3" t="s">
        <v>170</v>
      </c>
      <c r="J199" s="59">
        <v>44882</v>
      </c>
      <c r="K199" s="1">
        <v>100000000</v>
      </c>
      <c r="L199">
        <v>122</v>
      </c>
      <c r="M199">
        <v>65</v>
      </c>
      <c r="O199" s="6">
        <f>(SUM(Pcfu4[[#This Row],[R1]:[R3]]))/(Pcfu4[[#This Row],[No. Reps]]*0.025)*Pcfu4[[#This Row],[Best DF]]</f>
        <v>374000000000</v>
      </c>
      <c r="P199" s="1">
        <f>_xlfn.STDEV.S(Pcfu4[[#This Row],[R1]:[R3]])/0.025*Pcfu4[[#This Row],[Best DF]]</f>
        <v>161220346110.53281</v>
      </c>
      <c r="Q199" s="6">
        <f>Pcfu4[[#This Row],[CFU/mL]]*Pcfu4[[#This Row],[mL]]/Pcfu4[[#This Row],[grams]]</f>
        <v>7106000000000</v>
      </c>
      <c r="R199" s="1">
        <f>Pcfu4[[#This Row],[SD CFU/mL]]*Pcfu4[[#This Row],[mL]]/Pcfu4[[#This Row],[grams]]</f>
        <v>3063186576100.123</v>
      </c>
      <c r="S199" s="7">
        <f>_xlfn.STDEV.S(Pcfu4[[#This Row],[R1]:[R3]])/AVERAGE(Pcfu4[[#This Row],[R1]:[R3]])</f>
        <v>0.43107044414580969</v>
      </c>
    </row>
    <row r="200" spans="1:20" x14ac:dyDescent="0.25">
      <c r="A200" t="s">
        <v>297</v>
      </c>
      <c r="B200" t="s">
        <v>260</v>
      </c>
      <c r="C200" s="4"/>
      <c r="D200" t="s">
        <v>136</v>
      </c>
      <c r="E200" s="3">
        <v>2</v>
      </c>
      <c r="G200">
        <v>0.1</v>
      </c>
      <c r="H200" s="5">
        <f>19*Pcfu4[[#This Row],[grams]]</f>
        <v>1.9000000000000001</v>
      </c>
      <c r="I200" s="3" t="s">
        <v>170</v>
      </c>
      <c r="J200" s="59">
        <v>44882</v>
      </c>
      <c r="K200" s="1">
        <v>100000000</v>
      </c>
      <c r="L200">
        <v>135</v>
      </c>
      <c r="M200">
        <v>133</v>
      </c>
      <c r="O200" s="6">
        <f>(SUM(Pcfu4[[#This Row],[R1]:[R3]]))/(Pcfu4[[#This Row],[No. Reps]]*0.025)*Pcfu4[[#This Row],[Best DF]]</f>
        <v>536000000000</v>
      </c>
      <c r="P200" s="1">
        <f>_xlfn.STDEV.S(Pcfu4[[#This Row],[R1]:[R3]])/0.025*Pcfu4[[#This Row],[Best DF]]</f>
        <v>5656854249.4923801</v>
      </c>
      <c r="Q200" s="6">
        <f>Pcfu4[[#This Row],[CFU/mL]]*Pcfu4[[#This Row],[mL]]/Pcfu4[[#This Row],[grams]]</f>
        <v>10184000000000</v>
      </c>
      <c r="R200" s="1">
        <f>Pcfu4[[#This Row],[SD CFU/mL]]*Pcfu4[[#This Row],[mL]]/Pcfu4[[#This Row],[grams]]</f>
        <v>107480230740.35522</v>
      </c>
      <c r="S200" s="7">
        <f>_xlfn.STDEV.S(Pcfu4[[#This Row],[R1]:[R3]])/AVERAGE(Pcfu4[[#This Row],[R1]:[R3]])</f>
        <v>1.0553832555023098E-2</v>
      </c>
    </row>
    <row r="201" spans="1:20" x14ac:dyDescent="0.25">
      <c r="A201" t="s">
        <v>298</v>
      </c>
      <c r="B201" t="s">
        <v>260</v>
      </c>
      <c r="C201" s="4"/>
      <c r="D201" t="s">
        <v>136</v>
      </c>
      <c r="E201" s="3">
        <v>2</v>
      </c>
      <c r="G201">
        <v>0.1</v>
      </c>
      <c r="H201" s="5">
        <f>19*Pcfu4[[#This Row],[grams]]</f>
        <v>1.9000000000000001</v>
      </c>
      <c r="I201" s="3" t="s">
        <v>170</v>
      </c>
      <c r="J201" s="59">
        <v>44882</v>
      </c>
      <c r="K201" s="1">
        <v>100000000</v>
      </c>
      <c r="L201">
        <v>123</v>
      </c>
      <c r="M201">
        <v>122</v>
      </c>
      <c r="O201" s="6">
        <f>(SUM(Pcfu4[[#This Row],[R1]:[R3]]))/(Pcfu4[[#This Row],[No. Reps]]*0.025)*Pcfu4[[#This Row],[Best DF]]</f>
        <v>490000000000</v>
      </c>
      <c r="P201" s="1">
        <f>_xlfn.STDEV.S(Pcfu4[[#This Row],[R1]:[R3]])/0.025*Pcfu4[[#This Row],[Best DF]]</f>
        <v>2828427124.7461901</v>
      </c>
      <c r="Q201" s="6">
        <f>Pcfu4[[#This Row],[CFU/mL]]*Pcfu4[[#This Row],[mL]]/Pcfu4[[#This Row],[grams]]</f>
        <v>9310000000000</v>
      </c>
      <c r="R201" s="1">
        <f>Pcfu4[[#This Row],[SD CFU/mL]]*Pcfu4[[#This Row],[mL]]/Pcfu4[[#This Row],[grams]]</f>
        <v>53740115370.177612</v>
      </c>
      <c r="S201" s="7">
        <f>_xlfn.STDEV.S(Pcfu4[[#This Row],[R1]:[R3]])/AVERAGE(Pcfu4[[#This Row],[R1]:[R3]])</f>
        <v>5.7723002545840615E-3</v>
      </c>
    </row>
    <row r="202" spans="1:20" x14ac:dyDescent="0.25">
      <c r="A202" t="s">
        <v>295</v>
      </c>
      <c r="B202" t="s">
        <v>260</v>
      </c>
      <c r="C202" s="4"/>
      <c r="D202" t="s">
        <v>136</v>
      </c>
      <c r="E202" s="3">
        <v>2</v>
      </c>
      <c r="G202">
        <v>0.1</v>
      </c>
      <c r="H202" s="5">
        <f>19*Pcfu4[[#This Row],[grams]]</f>
        <v>1.9000000000000001</v>
      </c>
      <c r="I202" s="3" t="s">
        <v>170</v>
      </c>
      <c r="J202" s="59">
        <v>44883</v>
      </c>
      <c r="K202" s="1">
        <v>100000000</v>
      </c>
      <c r="L202">
        <v>47</v>
      </c>
      <c r="M202">
        <v>51</v>
      </c>
      <c r="O202" s="6">
        <f>(SUM(Pcfu4[[#This Row],[R1]:[R3]]))/(Pcfu4[[#This Row],[No. Reps]]*0.025)*Pcfu4[[#This Row],[Best DF]]</f>
        <v>196000000000</v>
      </c>
      <c r="P202" s="1">
        <f>_xlfn.STDEV.S(Pcfu4[[#This Row],[R1]:[R3]])/0.025*Pcfu4[[#This Row],[Best DF]]</f>
        <v>11313708498.98476</v>
      </c>
      <c r="Q202" s="6">
        <f>Pcfu4[[#This Row],[CFU/mL]]*Pcfu4[[#This Row],[mL]]/Pcfu4[[#This Row],[grams]]</f>
        <v>3724000000000</v>
      </c>
      <c r="R202" s="1">
        <f>Pcfu4[[#This Row],[SD CFU/mL]]*Pcfu4[[#This Row],[mL]]/Pcfu4[[#This Row],[grams]]</f>
        <v>214960461480.71045</v>
      </c>
      <c r="S202" s="7">
        <f>_xlfn.STDEV.S(Pcfu4[[#This Row],[R1]:[R3]])/AVERAGE(Pcfu4[[#This Row],[R1]:[R3]])</f>
        <v>5.7723002545840618E-2</v>
      </c>
      <c r="T202" t="s">
        <v>299</v>
      </c>
    </row>
    <row r="203" spans="1:20" x14ac:dyDescent="0.25">
      <c r="A203" t="s">
        <v>296</v>
      </c>
      <c r="B203" t="s">
        <v>260</v>
      </c>
      <c r="C203" s="4"/>
      <c r="D203" t="s">
        <v>136</v>
      </c>
      <c r="E203" s="3">
        <v>2</v>
      </c>
      <c r="G203">
        <v>0.1</v>
      </c>
      <c r="H203" s="5">
        <f>19*Pcfu4[[#This Row],[grams]]</f>
        <v>1.9000000000000001</v>
      </c>
      <c r="I203" s="3" t="s">
        <v>170</v>
      </c>
      <c r="J203" s="59">
        <v>44883</v>
      </c>
      <c r="K203" s="1">
        <v>100000000</v>
      </c>
      <c r="L203">
        <v>30</v>
      </c>
      <c r="M203">
        <v>46</v>
      </c>
      <c r="O203" s="6">
        <f>(SUM(Pcfu4[[#This Row],[R1]:[R3]]))/(Pcfu4[[#This Row],[No. Reps]]*0.025)*Pcfu4[[#This Row],[Best DF]]</f>
        <v>152000000000</v>
      </c>
      <c r="P203" s="1">
        <f>_xlfn.STDEV.S(Pcfu4[[#This Row],[R1]:[R3]])/0.025*Pcfu4[[#This Row],[Best DF]]</f>
        <v>45254833995.939041</v>
      </c>
      <c r="Q203" s="6">
        <f>Pcfu4[[#This Row],[CFU/mL]]*Pcfu4[[#This Row],[mL]]/Pcfu4[[#This Row],[grams]]</f>
        <v>2888000000000</v>
      </c>
      <c r="R203" s="1">
        <f>Pcfu4[[#This Row],[SD CFU/mL]]*Pcfu4[[#This Row],[mL]]/Pcfu4[[#This Row],[grams]]</f>
        <v>859841845922.8418</v>
      </c>
      <c r="S203" s="7">
        <f>_xlfn.STDEV.S(Pcfu4[[#This Row],[R1]:[R3]])/AVERAGE(Pcfu4[[#This Row],[R1]:[R3]])</f>
        <v>0.29772917102591478</v>
      </c>
      <c r="T203" t="s">
        <v>299</v>
      </c>
    </row>
    <row r="204" spans="1:20" x14ac:dyDescent="0.25">
      <c r="A204" t="s">
        <v>297</v>
      </c>
      <c r="B204" t="s">
        <v>260</v>
      </c>
      <c r="C204" s="4"/>
      <c r="D204" t="s">
        <v>136</v>
      </c>
      <c r="E204" s="3">
        <v>2</v>
      </c>
      <c r="G204">
        <v>0.1</v>
      </c>
      <c r="H204" s="5">
        <f>19*Pcfu4[[#This Row],[grams]]</f>
        <v>1.9000000000000001</v>
      </c>
      <c r="I204" s="3" t="s">
        <v>170</v>
      </c>
      <c r="J204" s="59">
        <v>44883</v>
      </c>
      <c r="K204" s="1">
        <v>100000000</v>
      </c>
      <c r="L204">
        <v>94</v>
      </c>
      <c r="M204">
        <v>78</v>
      </c>
      <c r="O204" s="6">
        <f>(SUM(Pcfu4[[#This Row],[R1]:[R3]]))/(Pcfu4[[#This Row],[No. Reps]]*0.025)*Pcfu4[[#This Row],[Best DF]]</f>
        <v>344000000000</v>
      </c>
      <c r="P204" s="1">
        <f>_xlfn.STDEV.S(Pcfu4[[#This Row],[R1]:[R3]])/0.025*Pcfu4[[#This Row],[Best DF]]</f>
        <v>45254833995.939041</v>
      </c>
      <c r="Q204" s="6">
        <f>Pcfu4[[#This Row],[CFU/mL]]*Pcfu4[[#This Row],[mL]]/Pcfu4[[#This Row],[grams]]</f>
        <v>6536000000000</v>
      </c>
      <c r="R204" s="1">
        <f>Pcfu4[[#This Row],[SD CFU/mL]]*Pcfu4[[#This Row],[mL]]/Pcfu4[[#This Row],[grams]]</f>
        <v>859841845922.8418</v>
      </c>
      <c r="S204" s="7">
        <f>_xlfn.STDEV.S(Pcfu4[[#This Row],[R1]:[R3]])/AVERAGE(Pcfu4[[#This Row],[R1]:[R3]])</f>
        <v>0.13155474998819489</v>
      </c>
      <c r="T204" t="s">
        <v>299</v>
      </c>
    </row>
    <row r="205" spans="1:20" x14ac:dyDescent="0.25">
      <c r="A205" t="s">
        <v>298</v>
      </c>
      <c r="B205" t="s">
        <v>260</v>
      </c>
      <c r="C205" s="4"/>
      <c r="D205" t="s">
        <v>136</v>
      </c>
      <c r="E205" s="3">
        <v>2</v>
      </c>
      <c r="G205">
        <v>0.1</v>
      </c>
      <c r="H205" s="5">
        <f>19*Pcfu4[[#This Row],[grams]]</f>
        <v>1.9000000000000001</v>
      </c>
      <c r="I205" s="3" t="s">
        <v>170</v>
      </c>
      <c r="J205" s="59">
        <v>44883</v>
      </c>
      <c r="K205" s="1">
        <v>100000000</v>
      </c>
      <c r="L205">
        <v>91</v>
      </c>
      <c r="M205">
        <v>110</v>
      </c>
      <c r="O205" s="6">
        <f>(SUM(Pcfu4[[#This Row],[R1]:[R3]]))/(Pcfu4[[#This Row],[No. Reps]]*0.025)*Pcfu4[[#This Row],[Best DF]]</f>
        <v>402000000000</v>
      </c>
      <c r="P205" s="1">
        <f>_xlfn.STDEV.S(Pcfu4[[#This Row],[R1]:[R3]])/0.025*Pcfu4[[#This Row],[Best DF]]</f>
        <v>53740115370.177612</v>
      </c>
      <c r="Q205" s="6">
        <f>Pcfu4[[#This Row],[CFU/mL]]*Pcfu4[[#This Row],[mL]]/Pcfu4[[#This Row],[grams]]</f>
        <v>7638000000000</v>
      </c>
      <c r="R205" s="1">
        <f>Pcfu4[[#This Row],[SD CFU/mL]]*Pcfu4[[#This Row],[mL]]/Pcfu4[[#This Row],[grams]]</f>
        <v>1021062192033.3746</v>
      </c>
      <c r="S205" s="7">
        <f>_xlfn.STDEV.S(Pcfu4[[#This Row],[R1]:[R3]])/AVERAGE(Pcfu4[[#This Row],[R1]:[R3]])</f>
        <v>0.13368187903029258</v>
      </c>
      <c r="T205" t="s">
        <v>299</v>
      </c>
    </row>
    <row r="206" spans="1:20" x14ac:dyDescent="0.25">
      <c r="A206" t="s">
        <v>300</v>
      </c>
      <c r="B206" t="s">
        <v>260</v>
      </c>
      <c r="C206" s="4"/>
      <c r="D206" t="s">
        <v>136</v>
      </c>
      <c r="E206" s="3">
        <v>2</v>
      </c>
      <c r="G206">
        <v>0.1</v>
      </c>
      <c r="H206" s="5">
        <f>19*Pcfu4[[#This Row],[grams]]</f>
        <v>1.9000000000000001</v>
      </c>
      <c r="I206" s="3" t="s">
        <v>170</v>
      </c>
      <c r="J206" s="59">
        <v>44883</v>
      </c>
      <c r="K206" s="1">
        <v>100000000</v>
      </c>
      <c r="L206">
        <v>55</v>
      </c>
      <c r="M206">
        <v>59</v>
      </c>
      <c r="O206" s="6">
        <f>(SUM(Pcfu4[[#This Row],[R1]:[R3]]))/(Pcfu4[[#This Row],[No. Reps]]*0.025)*Pcfu4[[#This Row],[Best DF]]</f>
        <v>228000000000</v>
      </c>
      <c r="P206" s="1">
        <f>_xlfn.STDEV.S(Pcfu4[[#This Row],[R1]:[R3]])/0.025*Pcfu4[[#This Row],[Best DF]]</f>
        <v>11313708498.98476</v>
      </c>
      <c r="Q206" s="6">
        <f>Pcfu4[[#This Row],[CFU/mL]]*Pcfu4[[#This Row],[mL]]/Pcfu4[[#This Row],[grams]]</f>
        <v>4332000000000</v>
      </c>
      <c r="R206" s="1">
        <f>Pcfu4[[#This Row],[SD CFU/mL]]*Pcfu4[[#This Row],[mL]]/Pcfu4[[#This Row],[grams]]</f>
        <v>214960461480.71045</v>
      </c>
      <c r="S206" s="7">
        <f>_xlfn.STDEV.S(Pcfu4[[#This Row],[R1]:[R3]])/AVERAGE(Pcfu4[[#This Row],[R1]:[R3]])</f>
        <v>4.9621528504319126E-2</v>
      </c>
      <c r="T206" t="s">
        <v>301</v>
      </c>
    </row>
    <row r="207" spans="1:20" x14ac:dyDescent="0.25">
      <c r="A207" t="s">
        <v>302</v>
      </c>
      <c r="B207" t="s">
        <v>260</v>
      </c>
      <c r="C207" s="4"/>
      <c r="D207" t="s">
        <v>136</v>
      </c>
      <c r="E207" s="3">
        <v>2</v>
      </c>
      <c r="G207">
        <v>0.1</v>
      </c>
      <c r="H207" s="5">
        <f>19*Pcfu4[[#This Row],[grams]]</f>
        <v>1.9000000000000001</v>
      </c>
      <c r="I207" s="3" t="s">
        <v>170</v>
      </c>
      <c r="J207" s="59">
        <v>44883</v>
      </c>
      <c r="K207" s="1">
        <v>100000000</v>
      </c>
      <c r="L207">
        <v>33</v>
      </c>
      <c r="M207">
        <v>26</v>
      </c>
      <c r="O207" s="6">
        <f>(SUM(Pcfu4[[#This Row],[R1]:[R3]]))/(Pcfu4[[#This Row],[No. Reps]]*0.025)*Pcfu4[[#This Row],[Best DF]]</f>
        <v>118000000000</v>
      </c>
      <c r="P207" s="1">
        <f>_xlfn.STDEV.S(Pcfu4[[#This Row],[R1]:[R3]])/0.025*Pcfu4[[#This Row],[Best DF]]</f>
        <v>19798989873.223328</v>
      </c>
      <c r="Q207" s="6">
        <f>Pcfu4[[#This Row],[CFU/mL]]*Pcfu4[[#This Row],[mL]]/Pcfu4[[#This Row],[grams]]</f>
        <v>2242000000000</v>
      </c>
      <c r="R207" s="1">
        <f>Pcfu4[[#This Row],[SD CFU/mL]]*Pcfu4[[#This Row],[mL]]/Pcfu4[[#This Row],[grams]]</f>
        <v>376180807591.24329</v>
      </c>
      <c r="S207" s="7">
        <f>_xlfn.STDEV.S(Pcfu4[[#This Row],[R1]:[R3]])/AVERAGE(Pcfu4[[#This Row],[R1]:[R3]])</f>
        <v>0.16778804977307907</v>
      </c>
      <c r="T207" t="s">
        <v>301</v>
      </c>
    </row>
    <row r="208" spans="1:20" x14ac:dyDescent="0.25">
      <c r="A208" t="s">
        <v>303</v>
      </c>
      <c r="B208" t="s">
        <v>260</v>
      </c>
      <c r="C208" s="4"/>
      <c r="D208" t="s">
        <v>136</v>
      </c>
      <c r="E208" s="3">
        <v>2</v>
      </c>
      <c r="G208">
        <v>0.1</v>
      </c>
      <c r="H208" s="5">
        <f>19*Pcfu4[[#This Row],[grams]]</f>
        <v>1.9000000000000001</v>
      </c>
      <c r="I208" s="3" t="s">
        <v>170</v>
      </c>
      <c r="J208" s="59">
        <v>44883</v>
      </c>
      <c r="K208" s="1">
        <v>100000000</v>
      </c>
      <c r="L208">
        <v>98</v>
      </c>
      <c r="M208">
        <v>87</v>
      </c>
      <c r="O208" s="6">
        <f>(SUM(Pcfu4[[#This Row],[R1]:[R3]]))/(Pcfu4[[#This Row],[No. Reps]]*0.025)*Pcfu4[[#This Row],[Best DF]]</f>
        <v>370000000000</v>
      </c>
      <c r="P208" s="1">
        <f>_xlfn.STDEV.S(Pcfu4[[#This Row],[R1]:[R3]])/0.025*Pcfu4[[#This Row],[Best DF]]</f>
        <v>31112698372.208088</v>
      </c>
      <c r="Q208" s="6">
        <f>Pcfu4[[#This Row],[CFU/mL]]*Pcfu4[[#This Row],[mL]]/Pcfu4[[#This Row],[grams]]</f>
        <v>7030000000000</v>
      </c>
      <c r="R208" s="1">
        <f>Pcfu4[[#This Row],[SD CFU/mL]]*Pcfu4[[#This Row],[mL]]/Pcfu4[[#This Row],[grams]]</f>
        <v>591141269071.95374</v>
      </c>
      <c r="S208" s="7">
        <f>_xlfn.STDEV.S(Pcfu4[[#This Row],[R1]:[R3]])/AVERAGE(Pcfu4[[#This Row],[R1]:[R3]])</f>
        <v>8.4088373978940784E-2</v>
      </c>
      <c r="T208" t="s">
        <v>301</v>
      </c>
    </row>
    <row r="209" spans="1:20" x14ac:dyDescent="0.25">
      <c r="A209" t="s">
        <v>304</v>
      </c>
      <c r="B209" t="s">
        <v>260</v>
      </c>
      <c r="C209" s="4"/>
      <c r="D209" t="s">
        <v>136</v>
      </c>
      <c r="E209" s="3">
        <v>2</v>
      </c>
      <c r="G209">
        <v>0.1</v>
      </c>
      <c r="H209" s="5">
        <f>19*Pcfu4[[#This Row],[grams]]</f>
        <v>1.9000000000000001</v>
      </c>
      <c r="I209" s="3" t="s">
        <v>170</v>
      </c>
      <c r="J209" s="59">
        <v>44883</v>
      </c>
      <c r="K209" s="1">
        <v>100000000</v>
      </c>
      <c r="L209">
        <v>90</v>
      </c>
      <c r="M209">
        <v>81</v>
      </c>
      <c r="O209" s="6">
        <f>(SUM(Pcfu4[[#This Row],[R1]:[R3]]))/(Pcfu4[[#This Row],[No. Reps]]*0.025)*Pcfu4[[#This Row],[Best DF]]</f>
        <v>342000000000</v>
      </c>
      <c r="P209" s="1">
        <f>_xlfn.STDEV.S(Pcfu4[[#This Row],[R1]:[R3]])/0.025*Pcfu4[[#This Row],[Best DF]]</f>
        <v>25455844122.71571</v>
      </c>
      <c r="Q209" s="6">
        <f>Pcfu4[[#This Row],[CFU/mL]]*Pcfu4[[#This Row],[mL]]/Pcfu4[[#This Row],[grams]]</f>
        <v>6498000000000</v>
      </c>
      <c r="R209" s="1">
        <f>Pcfu4[[#This Row],[SD CFU/mL]]*Pcfu4[[#This Row],[mL]]/Pcfu4[[#This Row],[grams]]</f>
        <v>483661038331.59851</v>
      </c>
      <c r="S209" s="7">
        <f>_xlfn.STDEV.S(Pcfu4[[#This Row],[R1]:[R3]])/AVERAGE(Pcfu4[[#This Row],[R1]:[R3]])</f>
        <v>7.4432292756478682E-2</v>
      </c>
      <c r="T209" t="s">
        <v>301</v>
      </c>
    </row>
    <row r="210" spans="1:20" x14ac:dyDescent="0.25">
      <c r="A210" t="s">
        <v>47</v>
      </c>
      <c r="B210" t="s">
        <v>255</v>
      </c>
      <c r="C210" s="4"/>
      <c r="D210" t="s">
        <v>86</v>
      </c>
      <c r="E210" s="3">
        <v>2</v>
      </c>
      <c r="G210">
        <v>0.1</v>
      </c>
      <c r="H210" s="5">
        <f>19*Pcfu4[[#This Row],[grams]]</f>
        <v>1.9000000000000001</v>
      </c>
      <c r="I210" s="3" t="s">
        <v>170</v>
      </c>
      <c r="J210" s="59">
        <v>44887</v>
      </c>
      <c r="K210" s="1">
        <v>10000000</v>
      </c>
      <c r="L210">
        <v>43</v>
      </c>
      <c r="M210">
        <v>25</v>
      </c>
      <c r="O210" s="6">
        <f>(SUM(Pcfu4[[#This Row],[R1]:[R3]]))/(Pcfu4[[#This Row],[No. Reps]]*0.025)*Pcfu4[[#This Row],[Best DF]]</f>
        <v>13600000000</v>
      </c>
      <c r="P210" s="1">
        <f>_xlfn.STDEV.S(Pcfu4[[#This Row],[R1]:[R3]])/0.025*Pcfu4[[#This Row],[Best DF]]</f>
        <v>5091168824.5431414</v>
      </c>
      <c r="Q210" s="6">
        <f>Pcfu4[[#This Row],[CFU/mL]]*Pcfu4[[#This Row],[mL]]/Pcfu4[[#This Row],[grams]]</f>
        <v>258400000000</v>
      </c>
      <c r="R210" s="1">
        <f>Pcfu4[[#This Row],[SD CFU/mL]]*Pcfu4[[#This Row],[mL]]/Pcfu4[[#This Row],[grams]]</f>
        <v>96732207666.319687</v>
      </c>
      <c r="S210" s="7">
        <f>_xlfn.STDEV.S(Pcfu4[[#This Row],[R1]:[R3]])/AVERAGE(Pcfu4[[#This Row],[R1]:[R3]])</f>
        <v>0.37435064886346631</v>
      </c>
    </row>
    <row r="211" spans="1:20" x14ac:dyDescent="0.25">
      <c r="A211" t="s">
        <v>50</v>
      </c>
      <c r="B211" t="s">
        <v>255</v>
      </c>
      <c r="C211" s="4"/>
      <c r="D211" t="s">
        <v>86</v>
      </c>
      <c r="E211" s="3">
        <v>2</v>
      </c>
      <c r="G211">
        <v>0.1</v>
      </c>
      <c r="H211" s="5">
        <f>19*Pcfu4[[#This Row],[grams]]</f>
        <v>1.9000000000000001</v>
      </c>
      <c r="I211" s="3" t="s">
        <v>170</v>
      </c>
      <c r="J211" s="59">
        <v>44887</v>
      </c>
      <c r="K211" s="1">
        <v>10000000</v>
      </c>
      <c r="L211">
        <v>37</v>
      </c>
      <c r="M211">
        <v>34</v>
      </c>
      <c r="O211" s="6">
        <f>(SUM(Pcfu4[[#This Row],[R1]:[R3]]))/(Pcfu4[[#This Row],[No. Reps]]*0.025)*Pcfu4[[#This Row],[Best DF]]</f>
        <v>14200000000</v>
      </c>
      <c r="P211" s="1">
        <f>_xlfn.STDEV.S(Pcfu4[[#This Row],[R1]:[R3]])/0.025*Pcfu4[[#This Row],[Best DF]]</f>
        <v>848528137.42385697</v>
      </c>
      <c r="Q211" s="6">
        <f>Pcfu4[[#This Row],[CFU/mL]]*Pcfu4[[#This Row],[mL]]/Pcfu4[[#This Row],[grams]]</f>
        <v>269800000000</v>
      </c>
      <c r="R211" s="1">
        <f>Pcfu4[[#This Row],[SD CFU/mL]]*Pcfu4[[#This Row],[mL]]/Pcfu4[[#This Row],[grams]]</f>
        <v>16122034611.053282</v>
      </c>
      <c r="S211" s="7">
        <f>_xlfn.STDEV.S(Pcfu4[[#This Row],[R1]:[R3]])/AVERAGE(Pcfu4[[#This Row],[R1]:[R3]])</f>
        <v>5.9755502635482884E-2</v>
      </c>
    </row>
    <row r="212" spans="1:20" x14ac:dyDescent="0.25">
      <c r="A212" t="s">
        <v>53</v>
      </c>
      <c r="B212" t="s">
        <v>255</v>
      </c>
      <c r="C212" s="4"/>
      <c r="D212" t="s">
        <v>86</v>
      </c>
      <c r="E212" s="3">
        <v>2</v>
      </c>
      <c r="G212">
        <v>0.1</v>
      </c>
      <c r="H212" s="5">
        <f>19*Pcfu4[[#This Row],[grams]]</f>
        <v>1.9000000000000001</v>
      </c>
      <c r="I212" s="3" t="s">
        <v>170</v>
      </c>
      <c r="J212" s="59">
        <v>44887</v>
      </c>
      <c r="K212" s="1">
        <v>1000000</v>
      </c>
      <c r="L212">
        <v>250</v>
      </c>
      <c r="M212">
        <v>217</v>
      </c>
      <c r="O212" s="6">
        <f>(SUM(Pcfu4[[#This Row],[R1]:[R3]]))/(Pcfu4[[#This Row],[No. Reps]]*0.025)*Pcfu4[[#This Row],[Best DF]]</f>
        <v>9340000000</v>
      </c>
      <c r="P212" s="1">
        <f>_xlfn.STDEV.S(Pcfu4[[#This Row],[R1]:[R3]])/0.025*Pcfu4[[#This Row],[Best DF]]</f>
        <v>933380951.1662426</v>
      </c>
      <c r="Q212" s="6">
        <f>Pcfu4[[#This Row],[CFU/mL]]*Pcfu4[[#This Row],[mL]]/Pcfu4[[#This Row],[grams]]</f>
        <v>177460000000</v>
      </c>
      <c r="R212" s="1">
        <f>Pcfu4[[#This Row],[SD CFU/mL]]*Pcfu4[[#This Row],[mL]]/Pcfu4[[#This Row],[grams]]</f>
        <v>17734238072.158611</v>
      </c>
      <c r="S212" s="7">
        <f>_xlfn.STDEV.S(Pcfu4[[#This Row],[R1]:[R3]])/AVERAGE(Pcfu4[[#This Row],[R1]:[R3]])</f>
        <v>9.9933720681610577E-2</v>
      </c>
    </row>
    <row r="213" spans="1:20" x14ac:dyDescent="0.25">
      <c r="A213" t="s">
        <v>55</v>
      </c>
      <c r="B213" t="s">
        <v>255</v>
      </c>
      <c r="C213" s="4"/>
      <c r="D213" t="s">
        <v>86</v>
      </c>
      <c r="E213" s="3">
        <v>2</v>
      </c>
      <c r="G213">
        <v>0.1</v>
      </c>
      <c r="H213" s="5">
        <f>19*Pcfu4[[#This Row],[grams]]</f>
        <v>1.9000000000000001</v>
      </c>
      <c r="I213" s="3" t="s">
        <v>170</v>
      </c>
      <c r="J213" s="59">
        <v>44887</v>
      </c>
      <c r="K213" s="1">
        <v>1000000</v>
      </c>
      <c r="L213">
        <v>132</v>
      </c>
      <c r="M213">
        <v>126</v>
      </c>
      <c r="O213" s="6">
        <f>(SUM(Pcfu4[[#This Row],[R1]:[R3]]))/(Pcfu4[[#This Row],[No. Reps]]*0.025)*Pcfu4[[#This Row],[Best DF]]</f>
        <v>5160000000</v>
      </c>
      <c r="P213" s="1">
        <f>_xlfn.STDEV.S(Pcfu4[[#This Row],[R1]:[R3]])/0.025*Pcfu4[[#This Row],[Best DF]]</f>
        <v>169705627.48477137</v>
      </c>
      <c r="Q213" s="6">
        <f>Pcfu4[[#This Row],[CFU/mL]]*Pcfu4[[#This Row],[mL]]/Pcfu4[[#This Row],[grams]]</f>
        <v>98040000000</v>
      </c>
      <c r="R213" s="1">
        <f>Pcfu4[[#This Row],[SD CFU/mL]]*Pcfu4[[#This Row],[mL]]/Pcfu4[[#This Row],[grams]]</f>
        <v>3224406922.2106562</v>
      </c>
      <c r="S213" s="7">
        <f>_xlfn.STDEV.S(Pcfu4[[#This Row],[R1]:[R3]])/AVERAGE(Pcfu4[[#This Row],[R1]:[R3]])</f>
        <v>3.2888687497048721E-2</v>
      </c>
    </row>
    <row r="214" spans="1:20" x14ac:dyDescent="0.25">
      <c r="A214" t="s">
        <v>58</v>
      </c>
      <c r="B214" t="s">
        <v>255</v>
      </c>
      <c r="C214" s="4"/>
      <c r="D214" t="s">
        <v>86</v>
      </c>
      <c r="E214" s="3">
        <v>2</v>
      </c>
      <c r="G214">
        <v>0.1</v>
      </c>
      <c r="H214" s="5">
        <f>19*Pcfu4[[#This Row],[grams]]</f>
        <v>1.9000000000000001</v>
      </c>
      <c r="I214" s="3" t="s">
        <v>170</v>
      </c>
      <c r="J214" s="59">
        <v>44887</v>
      </c>
      <c r="K214" s="1">
        <v>1000000</v>
      </c>
      <c r="L214">
        <v>132</v>
      </c>
      <c r="M214">
        <v>135</v>
      </c>
      <c r="O214" s="6">
        <f>(SUM(Pcfu4[[#This Row],[R1]:[R3]]))/(Pcfu4[[#This Row],[No. Reps]]*0.025)*Pcfu4[[#This Row],[Best DF]]</f>
        <v>5340000000</v>
      </c>
      <c r="P214" s="1">
        <f>_xlfn.STDEV.S(Pcfu4[[#This Row],[R1]:[R3]])/0.025*Pcfu4[[#This Row],[Best DF]]</f>
        <v>84852813.742385685</v>
      </c>
      <c r="Q214" s="6">
        <f>Pcfu4[[#This Row],[CFU/mL]]*Pcfu4[[#This Row],[mL]]/Pcfu4[[#This Row],[grams]]</f>
        <v>101460000000</v>
      </c>
      <c r="R214" s="1">
        <f>Pcfu4[[#This Row],[SD CFU/mL]]*Pcfu4[[#This Row],[mL]]/Pcfu4[[#This Row],[grams]]</f>
        <v>1612203461.1053281</v>
      </c>
      <c r="S214" s="7">
        <f>_xlfn.STDEV.S(Pcfu4[[#This Row],[R1]:[R3]])/AVERAGE(Pcfu4[[#This Row],[R1]:[R3]])</f>
        <v>1.5890040026663988E-2</v>
      </c>
    </row>
    <row r="215" spans="1:20" x14ac:dyDescent="0.25">
      <c r="A215" t="s">
        <v>60</v>
      </c>
      <c r="B215" t="s">
        <v>255</v>
      </c>
      <c r="C215" s="4"/>
      <c r="D215" t="s">
        <v>86</v>
      </c>
      <c r="E215" s="3">
        <v>2</v>
      </c>
      <c r="G215">
        <v>0.1</v>
      </c>
      <c r="H215" s="5">
        <f>19*Pcfu4[[#This Row],[grams]]</f>
        <v>1.9000000000000001</v>
      </c>
      <c r="I215" s="3" t="s">
        <v>170</v>
      </c>
      <c r="J215" s="59">
        <v>44887</v>
      </c>
      <c r="K215" s="1">
        <v>1000000</v>
      </c>
      <c r="L215">
        <v>132</v>
      </c>
      <c r="M215">
        <v>129</v>
      </c>
      <c r="O215" s="6">
        <f>(SUM(Pcfu4[[#This Row],[R1]:[R3]]))/(Pcfu4[[#This Row],[No. Reps]]*0.025)*Pcfu4[[#This Row],[Best DF]]</f>
        <v>5220000000</v>
      </c>
      <c r="P215" s="1">
        <f>_xlfn.STDEV.S(Pcfu4[[#This Row],[R1]:[R3]])/0.025*Pcfu4[[#This Row],[Best DF]]</f>
        <v>84852813.742385685</v>
      </c>
      <c r="Q215" s="6">
        <f>Pcfu4[[#This Row],[CFU/mL]]*Pcfu4[[#This Row],[mL]]/Pcfu4[[#This Row],[grams]]</f>
        <v>99180000000</v>
      </c>
      <c r="R215" s="1">
        <f>Pcfu4[[#This Row],[SD CFU/mL]]*Pcfu4[[#This Row],[mL]]/Pcfu4[[#This Row],[grams]]</f>
        <v>1612203461.1053281</v>
      </c>
      <c r="S215" s="7">
        <f>_xlfn.STDEV.S(Pcfu4[[#This Row],[R1]:[R3]])/AVERAGE(Pcfu4[[#This Row],[R1]:[R3]])</f>
        <v>1.6255328303139024E-2</v>
      </c>
    </row>
    <row r="216" spans="1:20" x14ac:dyDescent="0.25">
      <c r="A216" t="s">
        <v>256</v>
      </c>
      <c r="B216" t="s">
        <v>255</v>
      </c>
      <c r="C216" s="4"/>
      <c r="D216" t="s">
        <v>86</v>
      </c>
      <c r="E216" s="3">
        <v>2</v>
      </c>
      <c r="G216">
        <v>0.1</v>
      </c>
      <c r="H216" s="5">
        <f>19*Pcfu4[[#This Row],[grams]]</f>
        <v>1.9000000000000001</v>
      </c>
      <c r="I216" s="3" t="s">
        <v>170</v>
      </c>
      <c r="J216" s="59">
        <v>44887</v>
      </c>
      <c r="K216" s="1">
        <v>1000000</v>
      </c>
      <c r="L216">
        <v>141</v>
      </c>
      <c r="M216">
        <v>139</v>
      </c>
      <c r="O216" s="6">
        <f>(SUM(Pcfu4[[#This Row],[R1]:[R3]]))/(Pcfu4[[#This Row],[No. Reps]]*0.025)*Pcfu4[[#This Row],[Best DF]]</f>
        <v>5600000000</v>
      </c>
      <c r="P216" s="1">
        <f>_xlfn.STDEV.S(Pcfu4[[#This Row],[R1]:[R3]])/0.025*Pcfu4[[#This Row],[Best DF]]</f>
        <v>56568542.494923808</v>
      </c>
      <c r="Q216" s="6">
        <f>Pcfu4[[#This Row],[CFU/mL]]*Pcfu4[[#This Row],[mL]]/Pcfu4[[#This Row],[grams]]</f>
        <v>106400000000</v>
      </c>
      <c r="R216" s="1">
        <f>Pcfu4[[#This Row],[SD CFU/mL]]*Pcfu4[[#This Row],[mL]]/Pcfu4[[#This Row],[grams]]</f>
        <v>1074802307.4035523</v>
      </c>
      <c r="S216" s="7">
        <f>_xlfn.STDEV.S(Pcfu4[[#This Row],[R1]:[R3]])/AVERAGE(Pcfu4[[#This Row],[R1]:[R3]])</f>
        <v>1.0101525445522109E-2</v>
      </c>
    </row>
    <row r="217" spans="1:20" x14ac:dyDescent="0.25">
      <c r="A217" t="s">
        <v>284</v>
      </c>
      <c r="B217" t="s">
        <v>255</v>
      </c>
      <c r="C217" s="4"/>
      <c r="D217" t="s">
        <v>86</v>
      </c>
      <c r="E217" s="3">
        <v>2</v>
      </c>
      <c r="G217">
        <v>0.1</v>
      </c>
      <c r="H217" s="5">
        <f>19*Pcfu4[[#This Row],[grams]]</f>
        <v>1.9000000000000001</v>
      </c>
      <c r="I217" s="3" t="s">
        <v>170</v>
      </c>
      <c r="J217" s="59">
        <v>44887</v>
      </c>
      <c r="K217" s="1">
        <v>10000000</v>
      </c>
      <c r="L217">
        <v>85</v>
      </c>
      <c r="M217">
        <v>78</v>
      </c>
      <c r="O217" s="6">
        <f>(SUM(Pcfu4[[#This Row],[R1]:[R3]]))/(Pcfu4[[#This Row],[No. Reps]]*0.025)*Pcfu4[[#This Row],[Best DF]]</f>
        <v>32600000000</v>
      </c>
      <c r="P217" s="1">
        <f>_xlfn.STDEV.S(Pcfu4[[#This Row],[R1]:[R3]])/0.025*Pcfu4[[#This Row],[Best DF]]</f>
        <v>1979898987.3223329</v>
      </c>
      <c r="Q217" s="6">
        <f>Pcfu4[[#This Row],[CFU/mL]]*Pcfu4[[#This Row],[mL]]/Pcfu4[[#This Row],[grams]]</f>
        <v>619400000000</v>
      </c>
      <c r="R217" s="1">
        <f>Pcfu4[[#This Row],[SD CFU/mL]]*Pcfu4[[#This Row],[mL]]/Pcfu4[[#This Row],[grams]]</f>
        <v>37618080759.124321</v>
      </c>
      <c r="S217" s="7">
        <f>_xlfn.STDEV.S(Pcfu4[[#This Row],[R1]:[R3]])/AVERAGE(Pcfu4[[#This Row],[R1]:[R3]])</f>
        <v>6.073309777062371E-2</v>
      </c>
    </row>
    <row r="218" spans="1:20" x14ac:dyDescent="0.25">
      <c r="A218" t="s">
        <v>305</v>
      </c>
      <c r="B218" t="s">
        <v>306</v>
      </c>
      <c r="C218" s="4"/>
      <c r="D218" t="s">
        <v>307</v>
      </c>
      <c r="E218" s="3">
        <v>2</v>
      </c>
      <c r="G218">
        <v>0.1</v>
      </c>
      <c r="H218" s="5">
        <f>19*Pcfu4[[#This Row],[grams]]</f>
        <v>1.9000000000000001</v>
      </c>
      <c r="I218" s="3" t="s">
        <v>170</v>
      </c>
      <c r="J218" s="59">
        <v>44893</v>
      </c>
      <c r="K218" s="1">
        <v>1000</v>
      </c>
      <c r="L218">
        <v>386</v>
      </c>
      <c r="M218">
        <v>402</v>
      </c>
      <c r="O218" s="6">
        <f>(SUM(Pcfu4[[#This Row],[R1]:[R3]]))/(Pcfu4[[#This Row],[No. Reps]]*0.025)*Pcfu4[[#This Row],[Best DF]]</f>
        <v>15760000</v>
      </c>
      <c r="P218" s="1">
        <f>_xlfn.STDEV.S(Pcfu4[[#This Row],[R1]:[R3]])/0.025*Pcfu4[[#This Row],[Best DF]]</f>
        <v>452548.33995939046</v>
      </c>
      <c r="Q218" s="6">
        <f>Pcfu4[[#This Row],[CFU/mL]]*Pcfu4[[#This Row],[mL]]/Pcfu4[[#This Row],[grams]]</f>
        <v>299440000</v>
      </c>
      <c r="R218" s="1">
        <f>Pcfu4[[#This Row],[SD CFU/mL]]*Pcfu4[[#This Row],[mL]]/Pcfu4[[#This Row],[grams]]</f>
        <v>8598418.4592284188</v>
      </c>
      <c r="S218" s="7">
        <f>_xlfn.STDEV.S(Pcfu4[[#This Row],[R1]:[R3]])/AVERAGE(Pcfu4[[#This Row],[R1]:[R3]])</f>
        <v>2.8714996190316654E-2</v>
      </c>
    </row>
    <row r="219" spans="1:20" x14ac:dyDescent="0.25">
      <c r="A219" t="s">
        <v>308</v>
      </c>
      <c r="B219" t="s">
        <v>306</v>
      </c>
      <c r="C219" s="4"/>
      <c r="D219" t="s">
        <v>307</v>
      </c>
      <c r="E219" s="3">
        <v>2</v>
      </c>
      <c r="G219">
        <v>0.1</v>
      </c>
      <c r="H219" s="5">
        <f>19*Pcfu4[[#This Row],[grams]]</f>
        <v>1.9000000000000001</v>
      </c>
      <c r="I219" s="3" t="s">
        <v>170</v>
      </c>
      <c r="J219" s="59">
        <v>44893</v>
      </c>
      <c r="K219" s="1">
        <v>1000</v>
      </c>
      <c r="L219">
        <v>296</v>
      </c>
      <c r="M219">
        <v>297</v>
      </c>
      <c r="O219" s="6">
        <f>(SUM(Pcfu4[[#This Row],[R1]:[R3]]))/(Pcfu4[[#This Row],[No. Reps]]*0.025)*Pcfu4[[#This Row],[Best DF]]</f>
        <v>11860000</v>
      </c>
      <c r="P219" s="1">
        <f>_xlfn.STDEV.S(Pcfu4[[#This Row],[R1]:[R3]])/0.025*Pcfu4[[#This Row],[Best DF]]</f>
        <v>28284.271247461904</v>
      </c>
      <c r="Q219" s="6">
        <f>Pcfu4[[#This Row],[CFU/mL]]*Pcfu4[[#This Row],[mL]]/Pcfu4[[#This Row],[grams]]</f>
        <v>225340000</v>
      </c>
      <c r="R219" s="1">
        <f>Pcfu4[[#This Row],[SD CFU/mL]]*Pcfu4[[#This Row],[mL]]/Pcfu4[[#This Row],[grams]]</f>
        <v>537401.15370177617</v>
      </c>
      <c r="S219" s="7">
        <f>_xlfn.STDEV.S(Pcfu4[[#This Row],[R1]:[R3]])/AVERAGE(Pcfu4[[#This Row],[R1]:[R3]])</f>
        <v>2.3848458050136512E-3</v>
      </c>
    </row>
    <row r="220" spans="1:20" x14ac:dyDescent="0.25">
      <c r="A220" t="s">
        <v>251</v>
      </c>
      <c r="B220" t="s">
        <v>306</v>
      </c>
      <c r="C220" s="4"/>
      <c r="D220" s="86">
        <v>0</v>
      </c>
      <c r="E220" s="3">
        <v>2</v>
      </c>
      <c r="G220">
        <v>0.1</v>
      </c>
      <c r="H220" s="5">
        <f>19*Pcfu4[[#This Row],[grams]]</f>
        <v>1.9000000000000001</v>
      </c>
      <c r="I220" s="3" t="s">
        <v>170</v>
      </c>
      <c r="J220" s="59">
        <v>44893</v>
      </c>
      <c r="K220" s="1">
        <v>1</v>
      </c>
      <c r="L220">
        <v>21</v>
      </c>
      <c r="M220">
        <v>19</v>
      </c>
      <c r="O220" s="6">
        <f>(SUM(Pcfu4[[#This Row],[R1]:[R3]]))/(Pcfu4[[#This Row],[No. Reps]]*0.025)*Pcfu4[[#This Row],[Best DF]]</f>
        <v>800</v>
      </c>
      <c r="P220" s="1">
        <f>_xlfn.STDEV.S(Pcfu4[[#This Row],[R1]:[R3]])/0.025*Pcfu4[[#This Row],[Best DF]]</f>
        <v>56.568542494923804</v>
      </c>
      <c r="Q220" s="6">
        <f>Pcfu4[[#This Row],[CFU/mL]]*Pcfu4[[#This Row],[mL]]/Pcfu4[[#This Row],[grams]]</f>
        <v>15200</v>
      </c>
      <c r="R220" s="1">
        <f>Pcfu4[[#This Row],[SD CFU/mL]]*Pcfu4[[#This Row],[mL]]/Pcfu4[[#This Row],[grams]]</f>
        <v>1074.8023074035523</v>
      </c>
      <c r="S220" s="7">
        <f>_xlfn.STDEV.S(Pcfu4[[#This Row],[R1]:[R3]])/AVERAGE(Pcfu4[[#This Row],[R1]:[R3]])</f>
        <v>7.0710678118654752E-2</v>
      </c>
    </row>
    <row r="221" spans="1:20" x14ac:dyDescent="0.25">
      <c r="A221" t="s">
        <v>240</v>
      </c>
      <c r="B221" t="s">
        <v>306</v>
      </c>
      <c r="C221" s="4"/>
      <c r="D221" t="s">
        <v>309</v>
      </c>
      <c r="E221" s="3">
        <v>2</v>
      </c>
      <c r="G221">
        <v>0.1</v>
      </c>
      <c r="H221" s="5">
        <f>19*Pcfu4[[#This Row],[grams]]</f>
        <v>1.9000000000000001</v>
      </c>
      <c r="I221" s="3" t="s">
        <v>170</v>
      </c>
      <c r="J221" s="59">
        <v>44893</v>
      </c>
      <c r="K221" s="1">
        <v>100</v>
      </c>
      <c r="L221">
        <v>316</v>
      </c>
      <c r="M221">
        <v>309</v>
      </c>
      <c r="O221" s="6">
        <f>(SUM(Pcfu4[[#This Row],[R1]:[R3]]))/(Pcfu4[[#This Row],[No. Reps]]*0.025)*Pcfu4[[#This Row],[Best DF]]</f>
        <v>1250000</v>
      </c>
      <c r="P221" s="1">
        <f>_xlfn.STDEV.S(Pcfu4[[#This Row],[R1]:[R3]])/0.025*Pcfu4[[#This Row],[Best DF]]</f>
        <v>19798.989873223327</v>
      </c>
      <c r="Q221" s="6">
        <f>Pcfu4[[#This Row],[CFU/mL]]*Pcfu4[[#This Row],[mL]]/Pcfu4[[#This Row],[grams]]</f>
        <v>23750000</v>
      </c>
      <c r="R221" s="1">
        <f>Pcfu4[[#This Row],[SD CFU/mL]]*Pcfu4[[#This Row],[mL]]/Pcfu4[[#This Row],[grams]]</f>
        <v>376180.80759124318</v>
      </c>
      <c r="S221" s="7">
        <f>_xlfn.STDEV.S(Pcfu4[[#This Row],[R1]:[R3]])/AVERAGE(Pcfu4[[#This Row],[R1]:[R3]])</f>
        <v>1.5839191898578665E-2</v>
      </c>
    </row>
    <row r="222" spans="1:20" x14ac:dyDescent="0.25">
      <c r="A222" t="s">
        <v>252</v>
      </c>
      <c r="B222" t="s">
        <v>306</v>
      </c>
      <c r="C222" s="4"/>
      <c r="D222" t="s">
        <v>310</v>
      </c>
      <c r="E222" s="3">
        <v>2</v>
      </c>
      <c r="G222">
        <v>0.1</v>
      </c>
      <c r="H222" s="5">
        <f>19*Pcfu4[[#This Row],[grams]]</f>
        <v>1.9000000000000001</v>
      </c>
      <c r="I222" s="3" t="s">
        <v>170</v>
      </c>
      <c r="J222" s="59">
        <v>44893</v>
      </c>
      <c r="K222" s="1">
        <v>1000</v>
      </c>
      <c r="L222">
        <v>74</v>
      </c>
      <c r="M222">
        <v>159</v>
      </c>
      <c r="O222" s="6">
        <f>(SUM(Pcfu4[[#This Row],[R1]:[R3]]))/(Pcfu4[[#This Row],[No. Reps]]*0.025)*Pcfu4[[#This Row],[Best DF]]</f>
        <v>4660000</v>
      </c>
      <c r="P222" s="1">
        <f>_xlfn.STDEV.S(Pcfu4[[#This Row],[R1]:[R3]])/0.025*Pcfu4[[#This Row],[Best DF]]</f>
        <v>2404163.0560342614</v>
      </c>
      <c r="Q222" s="6">
        <f>Pcfu4[[#This Row],[CFU/mL]]*Pcfu4[[#This Row],[mL]]/Pcfu4[[#This Row],[grams]]</f>
        <v>88540000</v>
      </c>
      <c r="R222" s="1">
        <f>Pcfu4[[#This Row],[SD CFU/mL]]*Pcfu4[[#This Row],[mL]]/Pcfu4[[#This Row],[grams]]</f>
        <v>45679098.064650968</v>
      </c>
      <c r="S222" s="7">
        <f>_xlfn.STDEV.S(Pcfu4[[#This Row],[R1]:[R3]])/AVERAGE(Pcfu4[[#This Row],[R1]:[R3]])</f>
        <v>0.5159148188914725</v>
      </c>
    </row>
    <row r="223" spans="1:20" x14ac:dyDescent="0.25">
      <c r="A223" t="s">
        <v>267</v>
      </c>
      <c r="B223" t="s">
        <v>306</v>
      </c>
      <c r="C223" s="4"/>
      <c r="D223" t="s">
        <v>248</v>
      </c>
      <c r="E223" s="3">
        <v>2</v>
      </c>
      <c r="G223">
        <v>0.1</v>
      </c>
      <c r="H223" s="5">
        <f>19*Pcfu4[[#This Row],[grams]]</f>
        <v>1.9000000000000001</v>
      </c>
      <c r="I223" s="3" t="s">
        <v>170</v>
      </c>
      <c r="J223" s="59">
        <v>44893</v>
      </c>
      <c r="K223" s="1">
        <v>1</v>
      </c>
      <c r="L223">
        <v>3</v>
      </c>
      <c r="M223">
        <v>3</v>
      </c>
      <c r="O223" s="6">
        <f>(SUM(Pcfu4[[#This Row],[R1]:[R3]]))/(Pcfu4[[#This Row],[No. Reps]]*0.025)*Pcfu4[[#This Row],[Best DF]]</f>
        <v>120</v>
      </c>
      <c r="P223" s="1">
        <f>_xlfn.STDEV.S(Pcfu4[[#This Row],[R1]:[R3]])/0.025*Pcfu4[[#This Row],[Best DF]]</f>
        <v>0</v>
      </c>
      <c r="Q223" s="6">
        <f>Pcfu4[[#This Row],[CFU/mL]]*Pcfu4[[#This Row],[mL]]/Pcfu4[[#This Row],[grams]]</f>
        <v>2280</v>
      </c>
      <c r="R223" s="1">
        <f>Pcfu4[[#This Row],[SD CFU/mL]]*Pcfu4[[#This Row],[mL]]/Pcfu4[[#This Row],[grams]]</f>
        <v>0</v>
      </c>
      <c r="S223" s="7">
        <f>_xlfn.STDEV.S(Pcfu4[[#This Row],[R1]:[R3]])/AVERAGE(Pcfu4[[#This Row],[R1]:[R3]])</f>
        <v>0</v>
      </c>
    </row>
    <row r="224" spans="1:20" x14ac:dyDescent="0.25">
      <c r="A224" t="s">
        <v>268</v>
      </c>
      <c r="B224" t="s">
        <v>306</v>
      </c>
      <c r="C224" s="4"/>
      <c r="D224" t="s">
        <v>248</v>
      </c>
      <c r="E224" s="3">
        <v>2</v>
      </c>
      <c r="G224">
        <v>0.1</v>
      </c>
      <c r="H224" s="5">
        <f>19*Pcfu4[[#This Row],[grams]]</f>
        <v>1.9000000000000001</v>
      </c>
      <c r="I224" s="3" t="s">
        <v>170</v>
      </c>
      <c r="J224" s="59">
        <v>44893</v>
      </c>
      <c r="K224" s="1">
        <v>10</v>
      </c>
      <c r="L224">
        <v>43</v>
      </c>
      <c r="M224">
        <v>41</v>
      </c>
      <c r="O224" s="6">
        <f>(SUM(Pcfu4[[#This Row],[R1]:[R3]]))/(Pcfu4[[#This Row],[No. Reps]]*0.025)*Pcfu4[[#This Row],[Best DF]]</f>
        <v>16800</v>
      </c>
      <c r="P224" s="1">
        <f>_xlfn.STDEV.S(Pcfu4[[#This Row],[R1]:[R3]])/0.025*Pcfu4[[#This Row],[Best DF]]</f>
        <v>565.68542494923804</v>
      </c>
      <c r="Q224" s="6">
        <f>Pcfu4[[#This Row],[CFU/mL]]*Pcfu4[[#This Row],[mL]]/Pcfu4[[#This Row],[grams]]</f>
        <v>319200</v>
      </c>
      <c r="R224" s="1">
        <f>Pcfu4[[#This Row],[SD CFU/mL]]*Pcfu4[[#This Row],[mL]]/Pcfu4[[#This Row],[grams]]</f>
        <v>10748.023074035522</v>
      </c>
      <c r="S224" s="7">
        <f>_xlfn.STDEV.S(Pcfu4[[#This Row],[R1]:[R3]])/AVERAGE(Pcfu4[[#This Row],[R1]:[R3]])</f>
        <v>3.3671751485073696E-2</v>
      </c>
    </row>
    <row r="225" spans="1:19" x14ac:dyDescent="0.25">
      <c r="A225" t="s">
        <v>311</v>
      </c>
      <c r="B225" t="s">
        <v>306</v>
      </c>
      <c r="C225" s="4"/>
      <c r="D225" t="s">
        <v>257</v>
      </c>
      <c r="E225" s="3">
        <v>2</v>
      </c>
      <c r="G225">
        <v>0.1</v>
      </c>
      <c r="H225" s="5">
        <f>19*Pcfu4[[#This Row],[grams]]</f>
        <v>1.9000000000000001</v>
      </c>
      <c r="I225" s="3" t="s">
        <v>170</v>
      </c>
      <c r="J225" s="59">
        <v>44893</v>
      </c>
      <c r="K225" s="1">
        <v>100000</v>
      </c>
      <c r="L225">
        <v>670</v>
      </c>
      <c r="M225">
        <v>669</v>
      </c>
      <c r="O225" s="6">
        <f>(SUM(Pcfu4[[#This Row],[R1]:[R3]]))/(Pcfu4[[#This Row],[No. Reps]]*0.025)*Pcfu4[[#This Row],[Best DF]]</f>
        <v>2678000000</v>
      </c>
      <c r="P225" s="1">
        <f>_xlfn.STDEV.S(Pcfu4[[#This Row],[R1]:[R3]])/0.025*Pcfu4[[#This Row],[Best DF]]</f>
        <v>2828427.1247461904</v>
      </c>
      <c r="Q225" s="6">
        <f>Pcfu4[[#This Row],[CFU/mL]]*Pcfu4[[#This Row],[mL]]/Pcfu4[[#This Row],[grams]]</f>
        <v>50882000000</v>
      </c>
      <c r="R225" s="1">
        <f>Pcfu4[[#This Row],[SD CFU/mL]]*Pcfu4[[#This Row],[mL]]/Pcfu4[[#This Row],[grams]]</f>
        <v>53740115.370177612</v>
      </c>
      <c r="S225" s="7">
        <f>_xlfn.STDEV.S(Pcfu4[[#This Row],[R1]:[R3]])/AVERAGE(Pcfu4[[#This Row],[R1]:[R3]])</f>
        <v>1.0561714431464489E-3</v>
      </c>
    </row>
    <row r="226" spans="1:19" x14ac:dyDescent="0.25">
      <c r="A226" t="s">
        <v>253</v>
      </c>
      <c r="B226" t="s">
        <v>306</v>
      </c>
      <c r="C226" s="4"/>
      <c r="D226" t="s">
        <v>310</v>
      </c>
      <c r="E226" s="3">
        <v>2</v>
      </c>
      <c r="G226">
        <v>0.1</v>
      </c>
      <c r="H226" s="5">
        <f>19*Pcfu4[[#This Row],[grams]]</f>
        <v>1.9000000000000001</v>
      </c>
      <c r="I226" s="3" t="s">
        <v>170</v>
      </c>
      <c r="J226" s="59">
        <v>44893</v>
      </c>
      <c r="K226" s="1">
        <v>10000</v>
      </c>
      <c r="L226">
        <v>380</v>
      </c>
      <c r="M226">
        <v>385</v>
      </c>
      <c r="O226" s="6">
        <f>(SUM(Pcfu4[[#This Row],[R1]:[R3]]))/(Pcfu4[[#This Row],[No. Reps]]*0.025)*Pcfu4[[#This Row],[Best DF]]</f>
        <v>153000000</v>
      </c>
      <c r="P226" s="1">
        <f>_xlfn.STDEV.S(Pcfu4[[#This Row],[R1]:[R3]])/0.025*Pcfu4[[#This Row],[Best DF]]</f>
        <v>1414213.5623730952</v>
      </c>
      <c r="Q226" s="6">
        <f>Pcfu4[[#This Row],[CFU/mL]]*Pcfu4[[#This Row],[mL]]/Pcfu4[[#This Row],[grams]]</f>
        <v>2907000000</v>
      </c>
      <c r="R226" s="1">
        <f>Pcfu4[[#This Row],[SD CFU/mL]]*Pcfu4[[#This Row],[mL]]/Pcfu4[[#This Row],[grams]]</f>
        <v>26870057.685088806</v>
      </c>
      <c r="S226" s="7">
        <f>_xlfn.STDEV.S(Pcfu4[[#This Row],[R1]:[R3]])/AVERAGE(Pcfu4[[#This Row],[R1]:[R3]])</f>
        <v>9.243225897863366E-3</v>
      </c>
    </row>
    <row r="227" spans="1:19" x14ac:dyDescent="0.25">
      <c r="A227" t="s">
        <v>312</v>
      </c>
      <c r="B227" t="s">
        <v>306</v>
      </c>
      <c r="C227" s="4"/>
      <c r="D227" t="s">
        <v>257</v>
      </c>
      <c r="E227" s="3">
        <v>2</v>
      </c>
      <c r="G227">
        <v>0.1</v>
      </c>
      <c r="H227" s="5">
        <f>19*Pcfu4[[#This Row],[grams]]</f>
        <v>1.9000000000000001</v>
      </c>
      <c r="I227" s="3" t="s">
        <v>170</v>
      </c>
      <c r="J227" s="59">
        <v>44893</v>
      </c>
      <c r="K227" s="1">
        <v>100000</v>
      </c>
      <c r="L227">
        <v>190</v>
      </c>
      <c r="M227">
        <v>189</v>
      </c>
      <c r="O227" s="6">
        <f>(SUM(Pcfu4[[#This Row],[R1]:[R3]]))/(Pcfu4[[#This Row],[No. Reps]]*0.025)*Pcfu4[[#This Row],[Best DF]]</f>
        <v>758000000</v>
      </c>
      <c r="P227" s="1">
        <f>_xlfn.STDEV.S(Pcfu4[[#This Row],[R1]:[R3]])/0.025*Pcfu4[[#This Row],[Best DF]]</f>
        <v>2828427.1247461904</v>
      </c>
      <c r="Q227" s="6">
        <f>Pcfu4[[#This Row],[CFU/mL]]*Pcfu4[[#This Row],[mL]]/Pcfu4[[#This Row],[grams]]</f>
        <v>14402000000</v>
      </c>
      <c r="R227" s="1">
        <f>Pcfu4[[#This Row],[SD CFU/mL]]*Pcfu4[[#This Row],[mL]]/Pcfu4[[#This Row],[grams]]</f>
        <v>53740115.370177612</v>
      </c>
      <c r="S227" s="7">
        <f>_xlfn.STDEV.S(Pcfu4[[#This Row],[R1]:[R3]])/AVERAGE(Pcfu4[[#This Row],[R1]:[R3]])</f>
        <v>3.7314342015121243E-3</v>
      </c>
    </row>
    <row r="228" spans="1:19" x14ac:dyDescent="0.25">
      <c r="A228" t="s">
        <v>313</v>
      </c>
      <c r="B228" t="s">
        <v>306</v>
      </c>
      <c r="C228" s="4"/>
      <c r="D228" t="s">
        <v>257</v>
      </c>
      <c r="E228" s="3">
        <v>2</v>
      </c>
      <c r="G228">
        <v>0.1</v>
      </c>
      <c r="H228" s="5">
        <f>19*Pcfu4[[#This Row],[grams]]</f>
        <v>1.9000000000000001</v>
      </c>
      <c r="I228" s="3" t="s">
        <v>170</v>
      </c>
      <c r="J228" s="59">
        <v>44893</v>
      </c>
      <c r="K228" s="1">
        <v>100000</v>
      </c>
      <c r="L228">
        <v>128</v>
      </c>
      <c r="M228">
        <v>152</v>
      </c>
      <c r="O228" s="6">
        <f>(SUM(Pcfu4[[#This Row],[R1]:[R3]]))/(Pcfu4[[#This Row],[No. Reps]]*0.025)*Pcfu4[[#This Row],[Best DF]]</f>
        <v>560000000</v>
      </c>
      <c r="P228" s="1">
        <f>_xlfn.STDEV.S(Pcfu4[[#This Row],[R1]:[R3]])/0.025*Pcfu4[[#This Row],[Best DF]]</f>
        <v>67882250.993908554</v>
      </c>
      <c r="Q228" s="6">
        <f>Pcfu4[[#This Row],[CFU/mL]]*Pcfu4[[#This Row],[mL]]/Pcfu4[[#This Row],[grams]]</f>
        <v>10640000000</v>
      </c>
      <c r="R228" s="1">
        <f>Pcfu4[[#This Row],[SD CFU/mL]]*Pcfu4[[#This Row],[mL]]/Pcfu4[[#This Row],[grams]]</f>
        <v>1289762768.8842626</v>
      </c>
      <c r="S228" s="7">
        <f>_xlfn.STDEV.S(Pcfu4[[#This Row],[R1]:[R3]])/AVERAGE(Pcfu4[[#This Row],[R1]:[R3]])</f>
        <v>0.12121830534626528</v>
      </c>
    </row>
    <row r="229" spans="1:19" x14ac:dyDescent="0.25">
      <c r="A229" t="s">
        <v>264</v>
      </c>
      <c r="B229" t="s">
        <v>314</v>
      </c>
      <c r="C229" s="4"/>
      <c r="D229" t="s">
        <v>315</v>
      </c>
      <c r="E229" s="3">
        <v>2</v>
      </c>
      <c r="G229">
        <v>0.1</v>
      </c>
      <c r="H229" s="5">
        <f>19*Pcfu4[[#This Row],[grams]]</f>
        <v>1.9000000000000001</v>
      </c>
      <c r="I229" s="3" t="s">
        <v>170</v>
      </c>
      <c r="J229" s="59">
        <v>44893</v>
      </c>
      <c r="K229" s="1">
        <v>100000</v>
      </c>
      <c r="L229">
        <v>218</v>
      </c>
      <c r="M229">
        <v>194</v>
      </c>
      <c r="O229" s="6">
        <f>(SUM(Pcfu4[[#This Row],[R1]:[R3]]))/(Pcfu4[[#This Row],[No. Reps]]*0.025)*Pcfu4[[#This Row],[Best DF]]</f>
        <v>824000000</v>
      </c>
      <c r="P229" s="1">
        <f>_xlfn.STDEV.S(Pcfu4[[#This Row],[R1]:[R3]])/0.025*Pcfu4[[#This Row],[Best DF]]</f>
        <v>67882250.993908554</v>
      </c>
      <c r="Q229" s="6">
        <f>Pcfu4[[#This Row],[CFU/mL]]*Pcfu4[[#This Row],[mL]]/Pcfu4[[#This Row],[grams]]</f>
        <v>15656000000</v>
      </c>
      <c r="R229" s="1">
        <f>Pcfu4[[#This Row],[SD CFU/mL]]*Pcfu4[[#This Row],[mL]]/Pcfu4[[#This Row],[grams]]</f>
        <v>1289762768.8842626</v>
      </c>
      <c r="S229" s="7">
        <f>_xlfn.STDEV.S(Pcfu4[[#This Row],[R1]:[R3]])/AVERAGE(Pcfu4[[#This Row],[R1]:[R3]])</f>
        <v>8.2381372565423008E-2</v>
      </c>
    </row>
    <row r="230" spans="1:19" x14ac:dyDescent="0.25">
      <c r="A230" t="s">
        <v>265</v>
      </c>
      <c r="B230" t="s">
        <v>314</v>
      </c>
      <c r="C230" s="4"/>
      <c r="D230" t="s">
        <v>26</v>
      </c>
      <c r="E230" s="3">
        <v>2</v>
      </c>
      <c r="G230">
        <v>0.1</v>
      </c>
      <c r="H230" s="5">
        <f>19*Pcfu4[[#This Row],[grams]]</f>
        <v>1.9000000000000001</v>
      </c>
      <c r="I230" s="3" t="s">
        <v>170</v>
      </c>
      <c r="J230" s="59">
        <v>44893</v>
      </c>
      <c r="K230" s="1">
        <v>100000</v>
      </c>
      <c r="L230">
        <v>159</v>
      </c>
      <c r="M230">
        <v>170</v>
      </c>
      <c r="O230" s="6">
        <f>(SUM(Pcfu4[[#This Row],[R1]:[R3]]))/(Pcfu4[[#This Row],[No. Reps]]*0.025)*Pcfu4[[#This Row],[Best DF]]</f>
        <v>658000000</v>
      </c>
      <c r="P230" s="1">
        <f>_xlfn.STDEV.S(Pcfu4[[#This Row],[R1]:[R3]])/0.025*Pcfu4[[#This Row],[Best DF]]</f>
        <v>31112698.372208085</v>
      </c>
      <c r="Q230" s="6">
        <f>Pcfu4[[#This Row],[CFU/mL]]*Pcfu4[[#This Row],[mL]]/Pcfu4[[#This Row],[grams]]</f>
        <v>12502000000</v>
      </c>
      <c r="R230" s="1">
        <f>Pcfu4[[#This Row],[SD CFU/mL]]*Pcfu4[[#This Row],[mL]]/Pcfu4[[#This Row],[grams]]</f>
        <v>591141269.07195365</v>
      </c>
      <c r="S230" s="7">
        <f>_xlfn.STDEV.S(Pcfu4[[#This Row],[R1]:[R3]])/AVERAGE(Pcfu4[[#This Row],[R1]:[R3]])</f>
        <v>4.7283736127975824E-2</v>
      </c>
    </row>
    <row r="231" spans="1:19" x14ac:dyDescent="0.25">
      <c r="A231" t="s">
        <v>266</v>
      </c>
      <c r="B231" t="s">
        <v>314</v>
      </c>
      <c r="C231" s="4"/>
      <c r="D231" t="s">
        <v>26</v>
      </c>
      <c r="E231" s="3">
        <v>2</v>
      </c>
      <c r="G231">
        <v>0.1</v>
      </c>
      <c r="H231" s="5">
        <f>19*Pcfu4[[#This Row],[grams]]</f>
        <v>1.9000000000000001</v>
      </c>
      <c r="I231" s="3" t="s">
        <v>170</v>
      </c>
      <c r="J231" s="59">
        <v>44893</v>
      </c>
      <c r="K231" s="1">
        <v>100000</v>
      </c>
      <c r="L231">
        <v>176</v>
      </c>
      <c r="M231">
        <v>174</v>
      </c>
      <c r="O231" s="6">
        <f>(SUM(Pcfu4[[#This Row],[R1]:[R3]]))/(Pcfu4[[#This Row],[No. Reps]]*0.025)*Pcfu4[[#This Row],[Best DF]]</f>
        <v>700000000</v>
      </c>
      <c r="P231" s="1">
        <f>_xlfn.STDEV.S(Pcfu4[[#This Row],[R1]:[R3]])/0.025*Pcfu4[[#This Row],[Best DF]]</f>
        <v>5656854.2494923808</v>
      </c>
      <c r="Q231" s="6">
        <f>Pcfu4[[#This Row],[CFU/mL]]*Pcfu4[[#This Row],[mL]]/Pcfu4[[#This Row],[grams]]</f>
        <v>13300000000</v>
      </c>
      <c r="R231" s="1">
        <f>Pcfu4[[#This Row],[SD CFU/mL]]*Pcfu4[[#This Row],[mL]]/Pcfu4[[#This Row],[grams]]</f>
        <v>107480230.74035522</v>
      </c>
      <c r="S231" s="7">
        <f>_xlfn.STDEV.S(Pcfu4[[#This Row],[R1]:[R3]])/AVERAGE(Pcfu4[[#This Row],[R1]:[R3]])</f>
        <v>8.0812203564176871E-3</v>
      </c>
    </row>
    <row r="232" spans="1:19" x14ac:dyDescent="0.25">
      <c r="A232" t="s">
        <v>312</v>
      </c>
      <c r="B232" t="s">
        <v>314</v>
      </c>
      <c r="C232" s="4"/>
      <c r="D232" t="s">
        <v>37</v>
      </c>
      <c r="E232" s="3">
        <v>2</v>
      </c>
      <c r="G232">
        <v>0.1</v>
      </c>
      <c r="H232" s="5">
        <f>19*Pcfu4[[#This Row],[grams]]</f>
        <v>1.9000000000000001</v>
      </c>
      <c r="I232" s="3" t="s">
        <v>170</v>
      </c>
      <c r="J232" s="59">
        <v>44893</v>
      </c>
      <c r="K232" s="1">
        <v>1000000</v>
      </c>
      <c r="L232">
        <v>309</v>
      </c>
      <c r="M232">
        <v>328</v>
      </c>
      <c r="O232" s="6">
        <f>(SUM(Pcfu4[[#This Row],[R1]:[R3]]))/(Pcfu4[[#This Row],[No. Reps]]*0.025)*Pcfu4[[#This Row],[Best DF]]</f>
        <v>12740000000</v>
      </c>
      <c r="P232" s="1">
        <f>_xlfn.STDEV.S(Pcfu4[[#This Row],[R1]:[R3]])/0.025*Pcfu4[[#This Row],[Best DF]]</f>
        <v>537401153.70177615</v>
      </c>
      <c r="Q232" s="6">
        <f>Pcfu4[[#This Row],[CFU/mL]]*Pcfu4[[#This Row],[mL]]/Pcfu4[[#This Row],[grams]]</f>
        <v>242060000000</v>
      </c>
      <c r="R232" s="1">
        <f>Pcfu4[[#This Row],[SD CFU/mL]]*Pcfu4[[#This Row],[mL]]/Pcfu4[[#This Row],[grams]]</f>
        <v>10210621920.333748</v>
      </c>
      <c r="S232" s="7">
        <f>_xlfn.STDEV.S(Pcfu4[[#This Row],[R1]:[R3]])/AVERAGE(Pcfu4[[#This Row],[R1]:[R3]])</f>
        <v>4.2182194168114293E-2</v>
      </c>
    </row>
    <row r="233" spans="1:19" x14ac:dyDescent="0.25">
      <c r="A233" t="s">
        <v>313</v>
      </c>
      <c r="B233" t="s">
        <v>314</v>
      </c>
      <c r="C233" s="4"/>
      <c r="D233" t="s">
        <v>37</v>
      </c>
      <c r="E233" s="3">
        <v>2</v>
      </c>
      <c r="G233">
        <v>0.1</v>
      </c>
      <c r="H233" s="5">
        <f>19*Pcfu4[[#This Row],[grams]]</f>
        <v>1.9000000000000001</v>
      </c>
      <c r="I233" s="3" t="s">
        <v>170</v>
      </c>
      <c r="J233" s="59">
        <v>44893</v>
      </c>
      <c r="K233" s="1">
        <v>1000000</v>
      </c>
      <c r="L233">
        <v>376</v>
      </c>
      <c r="M233">
        <v>378</v>
      </c>
      <c r="O233" s="6">
        <f>(SUM(Pcfu4[[#This Row],[R1]:[R3]]))/(Pcfu4[[#This Row],[No. Reps]]*0.025)*Pcfu4[[#This Row],[Best DF]]</f>
        <v>15080000000</v>
      </c>
      <c r="P233" s="1">
        <f>_xlfn.STDEV.S(Pcfu4[[#This Row],[R1]:[R3]])/0.025*Pcfu4[[#This Row],[Best DF]]</f>
        <v>56568542.494923808</v>
      </c>
      <c r="Q233" s="6">
        <f>Pcfu4[[#This Row],[CFU/mL]]*Pcfu4[[#This Row],[mL]]/Pcfu4[[#This Row],[grams]]</f>
        <v>286520000000</v>
      </c>
      <c r="R233" s="1">
        <f>Pcfu4[[#This Row],[SD CFU/mL]]*Pcfu4[[#This Row],[mL]]/Pcfu4[[#This Row],[grams]]</f>
        <v>1074802307.4035523</v>
      </c>
      <c r="S233" s="7">
        <f>_xlfn.STDEV.S(Pcfu4[[#This Row],[R1]:[R3]])/AVERAGE(Pcfu4[[#This Row],[R1]:[R3]])</f>
        <v>3.7512296084166981E-3</v>
      </c>
    </row>
    <row r="234" spans="1:19" x14ac:dyDescent="0.25">
      <c r="A234" t="s">
        <v>311</v>
      </c>
      <c r="B234" t="s">
        <v>314</v>
      </c>
      <c r="C234" s="4"/>
      <c r="D234" t="s">
        <v>315</v>
      </c>
      <c r="E234" s="3">
        <v>2</v>
      </c>
      <c r="G234">
        <v>0.1</v>
      </c>
      <c r="H234" s="5">
        <f>19*Pcfu4[[#This Row],[grams]]</f>
        <v>1.9000000000000001</v>
      </c>
      <c r="I234" s="3" t="s">
        <v>170</v>
      </c>
      <c r="J234" s="59">
        <v>44893</v>
      </c>
      <c r="K234" s="1">
        <v>1000000</v>
      </c>
      <c r="L234">
        <v>203</v>
      </c>
      <c r="M234">
        <v>227</v>
      </c>
      <c r="O234" s="6">
        <f>(SUM(Pcfu4[[#This Row],[R1]:[R3]]))/(Pcfu4[[#This Row],[No. Reps]]*0.025)*Pcfu4[[#This Row],[Best DF]]</f>
        <v>8600000000</v>
      </c>
      <c r="P234" s="1">
        <f>_xlfn.STDEV.S(Pcfu4[[#This Row],[R1]:[R3]])/0.025*Pcfu4[[#This Row],[Best DF]]</f>
        <v>678822509.93908548</v>
      </c>
      <c r="Q234" s="6">
        <f>Pcfu4[[#This Row],[CFU/mL]]*Pcfu4[[#This Row],[mL]]/Pcfu4[[#This Row],[grams]]</f>
        <v>163400000000</v>
      </c>
      <c r="R234" s="1">
        <f>Pcfu4[[#This Row],[SD CFU/mL]]*Pcfu4[[#This Row],[mL]]/Pcfu4[[#This Row],[grams]]</f>
        <v>12897627688.842625</v>
      </c>
      <c r="S234" s="7">
        <f>_xlfn.STDEV.S(Pcfu4[[#This Row],[R1]:[R3]])/AVERAGE(Pcfu4[[#This Row],[R1]:[R3]])</f>
        <v>7.8932849992916929E-2</v>
      </c>
    </row>
    <row r="235" spans="1:19" x14ac:dyDescent="0.25">
      <c r="A235" t="s">
        <v>253</v>
      </c>
      <c r="B235" t="s">
        <v>314</v>
      </c>
      <c r="C235" s="4"/>
      <c r="D235" t="s">
        <v>315</v>
      </c>
      <c r="E235" s="3">
        <v>2</v>
      </c>
      <c r="G235">
        <v>0.1</v>
      </c>
      <c r="H235" s="5">
        <f>19*Pcfu4[[#This Row],[grams]]</f>
        <v>1.9000000000000001</v>
      </c>
      <c r="I235" s="3" t="s">
        <v>170</v>
      </c>
      <c r="J235" s="59">
        <v>44893</v>
      </c>
      <c r="K235" s="1">
        <v>1000000</v>
      </c>
      <c r="L235">
        <v>245</v>
      </c>
      <c r="M235">
        <v>242</v>
      </c>
      <c r="O235" s="6">
        <f>(SUM(Pcfu4[[#This Row],[R1]:[R3]]))/(Pcfu4[[#This Row],[No. Reps]]*0.025)*Pcfu4[[#This Row],[Best DF]]</f>
        <v>9740000000</v>
      </c>
      <c r="P235" s="1">
        <f>_xlfn.STDEV.S(Pcfu4[[#This Row],[R1]:[R3]])/0.025*Pcfu4[[#This Row],[Best DF]]</f>
        <v>84852813.742385685</v>
      </c>
      <c r="Q235" s="6">
        <f>Pcfu4[[#This Row],[CFU/mL]]*Pcfu4[[#This Row],[mL]]/Pcfu4[[#This Row],[grams]]</f>
        <v>185060000000</v>
      </c>
      <c r="R235" s="1">
        <f>Pcfu4[[#This Row],[SD CFU/mL]]*Pcfu4[[#This Row],[mL]]/Pcfu4[[#This Row],[grams]]</f>
        <v>1612203461.1053281</v>
      </c>
      <c r="S235" s="7">
        <f>_xlfn.STDEV.S(Pcfu4[[#This Row],[R1]:[R3]])/AVERAGE(Pcfu4[[#This Row],[R1]:[R3]])</f>
        <v>8.71178785856116E-3</v>
      </c>
    </row>
    <row r="236" spans="1:19" x14ac:dyDescent="0.25">
      <c r="A236" t="s">
        <v>150</v>
      </c>
      <c r="B236" t="s">
        <v>75</v>
      </c>
      <c r="C236" s="4"/>
      <c r="D236" t="s">
        <v>26</v>
      </c>
      <c r="E236" s="3">
        <v>2</v>
      </c>
      <c r="G236">
        <v>0.1</v>
      </c>
      <c r="H236" s="5">
        <f>19*Pcfu4[[#This Row],[grams]]</f>
        <v>1.9000000000000001</v>
      </c>
      <c r="I236" s="3" t="s">
        <v>170</v>
      </c>
      <c r="J236" s="59">
        <v>44894</v>
      </c>
      <c r="K236" s="1">
        <v>100000</v>
      </c>
      <c r="L236">
        <v>149</v>
      </c>
      <c r="M236">
        <v>212</v>
      </c>
      <c r="O236" s="6">
        <f>(SUM(Pcfu4[[#This Row],[R1]:[R3]]))/(Pcfu4[[#This Row],[No. Reps]]*0.025)*Pcfu4[[#This Row],[Best DF]]</f>
        <v>722000000</v>
      </c>
      <c r="P236" s="1">
        <f>_xlfn.STDEV.S(Pcfu4[[#This Row],[R1]:[R3]])/0.025*Pcfu4[[#This Row],[Best DF]]</f>
        <v>178190908.85900995</v>
      </c>
      <c r="Q236" s="6">
        <f>Pcfu4[[#This Row],[CFU/mL]]*Pcfu4[[#This Row],[mL]]/Pcfu4[[#This Row],[grams]]</f>
        <v>13718000000</v>
      </c>
      <c r="R236" s="1">
        <f>Pcfu4[[#This Row],[SD CFU/mL]]*Pcfu4[[#This Row],[mL]]/Pcfu4[[#This Row],[grams]]</f>
        <v>3385627268.3211889</v>
      </c>
      <c r="S236" s="7">
        <f>_xlfn.STDEV.S(Pcfu4[[#This Row],[R1]:[R3]])/AVERAGE(Pcfu4[[#This Row],[R1]:[R3]])</f>
        <v>0.24680181282411354</v>
      </c>
    </row>
    <row r="237" spans="1:19" x14ac:dyDescent="0.25">
      <c r="A237" t="s">
        <v>150</v>
      </c>
      <c r="B237" t="s">
        <v>74</v>
      </c>
      <c r="C237" s="4"/>
      <c r="D237" t="s">
        <v>26</v>
      </c>
      <c r="E237" s="3">
        <v>2</v>
      </c>
      <c r="G237">
        <v>0.1</v>
      </c>
      <c r="H237" s="5">
        <f>19*Pcfu4[[#This Row],[grams]]</f>
        <v>1.9000000000000001</v>
      </c>
      <c r="I237" s="3" t="s">
        <v>170</v>
      </c>
      <c r="J237" s="59">
        <v>44894</v>
      </c>
      <c r="K237" s="1">
        <v>100000</v>
      </c>
      <c r="L237">
        <v>111</v>
      </c>
      <c r="M237">
        <v>158</v>
      </c>
      <c r="O237" s="6">
        <f>(SUM(Pcfu4[[#This Row],[R1]:[R3]]))/(Pcfu4[[#This Row],[No. Reps]]*0.025)*Pcfu4[[#This Row],[Best DF]]</f>
        <v>538000000</v>
      </c>
      <c r="P237" s="1">
        <f>_xlfn.STDEV.S(Pcfu4[[#This Row],[R1]:[R3]])/0.025*Pcfu4[[#This Row],[Best DF]]</f>
        <v>132936074.86307092</v>
      </c>
      <c r="Q237" s="6">
        <f>Pcfu4[[#This Row],[CFU/mL]]*Pcfu4[[#This Row],[mL]]/Pcfu4[[#This Row],[grams]]</f>
        <v>10222000000</v>
      </c>
      <c r="R237" s="1">
        <f>Pcfu4[[#This Row],[SD CFU/mL]]*Pcfu4[[#This Row],[mL]]/Pcfu4[[#This Row],[grams]]</f>
        <v>2525785422.3983474</v>
      </c>
      <c r="S237" s="7">
        <f>_xlfn.STDEV.S(Pcfu4[[#This Row],[R1]:[R3]])/AVERAGE(Pcfu4[[#This Row],[R1]:[R3]])</f>
        <v>0.24709307595366342</v>
      </c>
    </row>
    <row r="238" spans="1:19" x14ac:dyDescent="0.25">
      <c r="A238" t="s">
        <v>316</v>
      </c>
      <c r="B238" t="s">
        <v>314</v>
      </c>
      <c r="C238" s="4"/>
      <c r="D238" t="s">
        <v>173</v>
      </c>
      <c r="E238" s="3">
        <v>2</v>
      </c>
      <c r="G238">
        <v>0.1</v>
      </c>
      <c r="H238" s="5">
        <f>19*Pcfu4[[#This Row],[grams]]</f>
        <v>1.9000000000000001</v>
      </c>
      <c r="I238" s="3" t="s">
        <v>170</v>
      </c>
      <c r="J238" s="59">
        <v>44894</v>
      </c>
      <c r="K238" s="1">
        <v>1000000</v>
      </c>
      <c r="L238">
        <v>42</v>
      </c>
      <c r="M238">
        <v>41</v>
      </c>
      <c r="O238" s="6">
        <f>(SUM(Pcfu4[[#This Row],[R1]:[R3]]))/(Pcfu4[[#This Row],[No. Reps]]*0.025)*Pcfu4[[#This Row],[Best DF]]</f>
        <v>1660000000</v>
      </c>
      <c r="P238" s="1">
        <f>_xlfn.STDEV.S(Pcfu4[[#This Row],[R1]:[R3]])/0.025*Pcfu4[[#This Row],[Best DF]]</f>
        <v>28284271.247461904</v>
      </c>
      <c r="Q238" s="6">
        <f>Pcfu4[[#This Row],[CFU/mL]]*Pcfu4[[#This Row],[mL]]/Pcfu4[[#This Row],[grams]]</f>
        <v>31540000000</v>
      </c>
      <c r="R238" s="1">
        <f>Pcfu4[[#This Row],[SD CFU/mL]]*Pcfu4[[#This Row],[mL]]/Pcfu4[[#This Row],[grams]]</f>
        <v>537401153.70177615</v>
      </c>
      <c r="S238" s="7">
        <f>_xlfn.STDEV.S(Pcfu4[[#This Row],[R1]:[R3]])/AVERAGE(Pcfu4[[#This Row],[R1]:[R3]])</f>
        <v>1.7038717618952953E-2</v>
      </c>
    </row>
    <row r="239" spans="1:19" x14ac:dyDescent="0.25">
      <c r="A239" t="s">
        <v>243</v>
      </c>
      <c r="B239" t="s">
        <v>314</v>
      </c>
      <c r="C239" s="4"/>
      <c r="D239" t="s">
        <v>26</v>
      </c>
      <c r="E239" s="3">
        <v>2</v>
      </c>
      <c r="G239">
        <v>0.1</v>
      </c>
      <c r="H239" s="5">
        <f>19*Pcfu4[[#This Row],[grams]]</f>
        <v>1.9000000000000001</v>
      </c>
      <c r="I239" s="3" t="s">
        <v>170</v>
      </c>
      <c r="J239" s="59">
        <v>44894</v>
      </c>
      <c r="K239" s="1">
        <v>100000</v>
      </c>
      <c r="L239">
        <v>71</v>
      </c>
      <c r="M239">
        <v>69</v>
      </c>
      <c r="O239" s="6">
        <f>(SUM(Pcfu4[[#This Row],[R1]:[R3]]))/(Pcfu4[[#This Row],[No. Reps]]*0.025)*Pcfu4[[#This Row],[Best DF]]</f>
        <v>280000000</v>
      </c>
      <c r="P239" s="1">
        <f>_xlfn.STDEV.S(Pcfu4[[#This Row],[R1]:[R3]])/0.025*Pcfu4[[#This Row],[Best DF]]</f>
        <v>5656854.2494923808</v>
      </c>
      <c r="Q239" s="6">
        <f>Pcfu4[[#This Row],[CFU/mL]]*Pcfu4[[#This Row],[mL]]/Pcfu4[[#This Row],[grams]]</f>
        <v>5320000000</v>
      </c>
      <c r="R239" s="1">
        <f>Pcfu4[[#This Row],[SD CFU/mL]]*Pcfu4[[#This Row],[mL]]/Pcfu4[[#This Row],[grams]]</f>
        <v>107480230.74035522</v>
      </c>
      <c r="S239" s="7">
        <f>_xlfn.STDEV.S(Pcfu4[[#This Row],[R1]:[R3]])/AVERAGE(Pcfu4[[#This Row],[R1]:[R3]])</f>
        <v>2.0203050891044218E-2</v>
      </c>
    </row>
    <row r="240" spans="1:19" x14ac:dyDescent="0.25">
      <c r="A240" t="s">
        <v>244</v>
      </c>
      <c r="B240" t="s">
        <v>314</v>
      </c>
      <c r="C240" s="4"/>
      <c r="D240" t="s">
        <v>37</v>
      </c>
      <c r="E240" s="3">
        <v>2</v>
      </c>
      <c r="G240">
        <v>0.1</v>
      </c>
      <c r="H240" s="5">
        <f>19*Pcfu4[[#This Row],[grams]]</f>
        <v>1.9000000000000001</v>
      </c>
      <c r="I240" s="3" t="s">
        <v>170</v>
      </c>
      <c r="J240" s="59">
        <v>44894</v>
      </c>
      <c r="K240" s="1">
        <v>10000000</v>
      </c>
      <c r="L240">
        <v>46</v>
      </c>
      <c r="M240">
        <v>31</v>
      </c>
      <c r="O240" s="6">
        <f>(SUM(Pcfu4[[#This Row],[R1]:[R3]]))/(Pcfu4[[#This Row],[No. Reps]]*0.025)*Pcfu4[[#This Row],[Best DF]]</f>
        <v>15400000000</v>
      </c>
      <c r="P240" s="1">
        <f>_xlfn.STDEV.S(Pcfu4[[#This Row],[R1]:[R3]])/0.025*Pcfu4[[#This Row],[Best DF]]</f>
        <v>4242640687.1192851</v>
      </c>
      <c r="Q240" s="6">
        <f>Pcfu4[[#This Row],[CFU/mL]]*Pcfu4[[#This Row],[mL]]/Pcfu4[[#This Row],[grams]]</f>
        <v>292600000000</v>
      </c>
      <c r="R240" s="1">
        <f>Pcfu4[[#This Row],[SD CFU/mL]]*Pcfu4[[#This Row],[mL]]/Pcfu4[[#This Row],[grams]]</f>
        <v>80610173055.266418</v>
      </c>
      <c r="S240" s="7">
        <f>_xlfn.STDEV.S(Pcfu4[[#This Row],[R1]:[R3]])/AVERAGE(Pcfu4[[#This Row],[R1]:[R3]])</f>
        <v>0.27549614851423931</v>
      </c>
    </row>
    <row r="241" spans="1:19" x14ac:dyDescent="0.25">
      <c r="A241" t="s">
        <v>236</v>
      </c>
      <c r="B241" t="s">
        <v>314</v>
      </c>
      <c r="C241" s="4"/>
      <c r="D241" t="s">
        <v>26</v>
      </c>
      <c r="E241" s="3">
        <v>2</v>
      </c>
      <c r="G241">
        <v>0.1</v>
      </c>
      <c r="H241" s="5">
        <f>19*Pcfu4[[#This Row],[grams]]</f>
        <v>1.9000000000000001</v>
      </c>
      <c r="I241" s="3" t="s">
        <v>170</v>
      </c>
      <c r="J241" s="59">
        <v>44894</v>
      </c>
      <c r="K241" s="1">
        <v>100000</v>
      </c>
      <c r="L241">
        <v>391</v>
      </c>
      <c r="M241">
        <v>446</v>
      </c>
      <c r="O241" s="6">
        <f>(SUM(Pcfu4[[#This Row],[R1]:[R3]]))/(Pcfu4[[#This Row],[No. Reps]]*0.025)*Pcfu4[[#This Row],[Best DF]]</f>
        <v>1674000000</v>
      </c>
      <c r="P241" s="1">
        <f>_xlfn.STDEV.S(Pcfu4[[#This Row],[R1]:[R3]])/0.025*Pcfu4[[#This Row],[Best DF]]</f>
        <v>155563491.86104047</v>
      </c>
      <c r="Q241" s="6">
        <f>Pcfu4[[#This Row],[CFU/mL]]*Pcfu4[[#This Row],[mL]]/Pcfu4[[#This Row],[grams]]</f>
        <v>31806000000</v>
      </c>
      <c r="R241" s="1">
        <f>Pcfu4[[#This Row],[SD CFU/mL]]*Pcfu4[[#This Row],[mL]]/Pcfu4[[#This Row],[grams]]</f>
        <v>2955706345.3597693</v>
      </c>
      <c r="S241" s="7">
        <f>_xlfn.STDEV.S(Pcfu4[[#This Row],[R1]:[R3]])/AVERAGE(Pcfu4[[#This Row],[R1]:[R3]])</f>
        <v>9.2929206607551051E-2</v>
      </c>
    </row>
    <row r="242" spans="1:19" x14ac:dyDescent="0.25">
      <c r="A242" t="s">
        <v>251</v>
      </c>
      <c r="B242" t="s">
        <v>314</v>
      </c>
      <c r="C242" s="4"/>
      <c r="D242" t="s">
        <v>310</v>
      </c>
      <c r="E242" s="3">
        <v>2</v>
      </c>
      <c r="G242">
        <v>0.1</v>
      </c>
      <c r="H242" s="5">
        <f>19*Pcfu4[[#This Row],[grams]]</f>
        <v>1.9000000000000001</v>
      </c>
      <c r="I242" s="3" t="s">
        <v>170</v>
      </c>
      <c r="J242" s="59">
        <v>44894</v>
      </c>
      <c r="K242" s="1">
        <v>10000</v>
      </c>
      <c r="L242">
        <v>64</v>
      </c>
      <c r="M242">
        <v>40</v>
      </c>
      <c r="O242" s="6">
        <f>(SUM(Pcfu4[[#This Row],[R1]:[R3]]))/(Pcfu4[[#This Row],[No. Reps]]*0.025)*Pcfu4[[#This Row],[Best DF]]</f>
        <v>20800000</v>
      </c>
      <c r="P242" s="1">
        <f>_xlfn.STDEV.S(Pcfu4[[#This Row],[R1]:[R3]])/0.025*Pcfu4[[#This Row],[Best DF]]</f>
        <v>6788225.0993908551</v>
      </c>
      <c r="Q242" s="6">
        <f>Pcfu4[[#This Row],[CFU/mL]]*Pcfu4[[#This Row],[mL]]/Pcfu4[[#This Row],[grams]]</f>
        <v>395200000</v>
      </c>
      <c r="R242" s="1">
        <f>Pcfu4[[#This Row],[SD CFU/mL]]*Pcfu4[[#This Row],[mL]]/Pcfu4[[#This Row],[grams]]</f>
        <v>128976276.88842626</v>
      </c>
      <c r="S242" s="7">
        <f>_xlfn.STDEV.S(Pcfu4[[#This Row],[R1]:[R3]])/AVERAGE(Pcfu4[[#This Row],[R1]:[R3]])</f>
        <v>0.32635697593225266</v>
      </c>
    </row>
    <row r="243" spans="1:19" x14ac:dyDescent="0.25">
      <c r="A243" t="s">
        <v>317</v>
      </c>
      <c r="B243" t="s">
        <v>318</v>
      </c>
      <c r="C243" s="4"/>
      <c r="D243" t="s">
        <v>86</v>
      </c>
      <c r="E243" s="3">
        <v>2</v>
      </c>
      <c r="G243">
        <v>0.3</v>
      </c>
      <c r="H243" s="5">
        <f>19*Pcfu4[[#This Row],[grams]]</f>
        <v>5.7</v>
      </c>
      <c r="I243" s="3" t="s">
        <v>170</v>
      </c>
      <c r="J243" s="59">
        <v>44894</v>
      </c>
      <c r="K243" s="1">
        <v>10000000</v>
      </c>
      <c r="L243">
        <v>89</v>
      </c>
      <c r="M243">
        <v>98</v>
      </c>
      <c r="O243" s="6">
        <f>(SUM(Pcfu4[[#This Row],[R1]:[R3]]))/(Pcfu4[[#This Row],[No. Reps]]*0.025)*Pcfu4[[#This Row],[Best DF]]</f>
        <v>37400000000</v>
      </c>
      <c r="P243" s="1">
        <f>_xlfn.STDEV.S(Pcfu4[[#This Row],[R1]:[R3]])/0.025*Pcfu4[[#This Row],[Best DF]]</f>
        <v>2545584412.2715707</v>
      </c>
      <c r="Q243" s="6">
        <f>Pcfu4[[#This Row],[CFU/mL]]*Pcfu4[[#This Row],[mL]]/Pcfu4[[#This Row],[grams]]</f>
        <v>710600000000</v>
      </c>
      <c r="R243" s="1">
        <f>Pcfu4[[#This Row],[SD CFU/mL]]*Pcfu4[[#This Row],[mL]]/Pcfu4[[#This Row],[grams]]</f>
        <v>48366103833.159851</v>
      </c>
      <c r="S243" s="7">
        <f>_xlfn.STDEV.S(Pcfu4[[#This Row],[R1]:[R3]])/AVERAGE(Pcfu4[[#This Row],[R1]:[R3]])</f>
        <v>6.8063754338812066E-2</v>
      </c>
    </row>
    <row r="244" spans="1:19" x14ac:dyDescent="0.25">
      <c r="A244" t="s">
        <v>319</v>
      </c>
      <c r="B244" t="s">
        <v>318</v>
      </c>
      <c r="C244" s="4"/>
      <c r="D244" t="s">
        <v>86</v>
      </c>
      <c r="E244" s="3">
        <v>2</v>
      </c>
      <c r="G244">
        <v>0.3</v>
      </c>
      <c r="H244" s="5">
        <f>19*Pcfu4[[#This Row],[grams]]</f>
        <v>5.7</v>
      </c>
      <c r="I244" s="3" t="s">
        <v>170</v>
      </c>
      <c r="J244" s="59">
        <v>44894</v>
      </c>
      <c r="K244" s="1">
        <v>10000000</v>
      </c>
      <c r="L244">
        <v>55</v>
      </c>
      <c r="M244">
        <v>60</v>
      </c>
      <c r="O244" s="6">
        <f>(SUM(Pcfu4[[#This Row],[R1]:[R3]]))/(Pcfu4[[#This Row],[No. Reps]]*0.025)*Pcfu4[[#This Row],[Best DF]]</f>
        <v>23000000000</v>
      </c>
      <c r="P244" s="1">
        <f>_xlfn.STDEV.S(Pcfu4[[#This Row],[R1]:[R3]])/0.025*Pcfu4[[#This Row],[Best DF]]</f>
        <v>1414213562.373095</v>
      </c>
      <c r="Q244" s="6">
        <f>Pcfu4[[#This Row],[CFU/mL]]*Pcfu4[[#This Row],[mL]]/Pcfu4[[#This Row],[grams]]</f>
        <v>437000000000</v>
      </c>
      <c r="R244" s="1">
        <f>Pcfu4[[#This Row],[SD CFU/mL]]*Pcfu4[[#This Row],[mL]]/Pcfu4[[#This Row],[grams]]</f>
        <v>26870057685.088806</v>
      </c>
      <c r="S244" s="7">
        <f>_xlfn.STDEV.S(Pcfu4[[#This Row],[R1]:[R3]])/AVERAGE(Pcfu4[[#This Row],[R1]:[R3]])</f>
        <v>6.1487546190134572E-2</v>
      </c>
    </row>
    <row r="245" spans="1:19" x14ac:dyDescent="0.25">
      <c r="A245" t="s">
        <v>320</v>
      </c>
      <c r="B245" t="s">
        <v>318</v>
      </c>
      <c r="C245" s="4"/>
      <c r="D245" t="s">
        <v>86</v>
      </c>
      <c r="E245" s="3">
        <v>2</v>
      </c>
      <c r="G245">
        <v>0.3</v>
      </c>
      <c r="H245" s="5">
        <f>19*Pcfu4[[#This Row],[grams]]</f>
        <v>5.7</v>
      </c>
      <c r="I245" s="3" t="s">
        <v>170</v>
      </c>
      <c r="J245" s="59">
        <v>44894</v>
      </c>
      <c r="K245" s="1">
        <v>10000000</v>
      </c>
      <c r="L245">
        <v>40</v>
      </c>
      <c r="M245">
        <v>36</v>
      </c>
      <c r="O245" s="6">
        <f>(SUM(Pcfu4[[#This Row],[R1]:[R3]]))/(Pcfu4[[#This Row],[No. Reps]]*0.025)*Pcfu4[[#This Row],[Best DF]]</f>
        <v>15200000000</v>
      </c>
      <c r="P245" s="1">
        <f>_xlfn.STDEV.S(Pcfu4[[#This Row],[R1]:[R3]])/0.025*Pcfu4[[#This Row],[Best DF]]</f>
        <v>1131370849.8984761</v>
      </c>
      <c r="Q245" s="6">
        <f>Pcfu4[[#This Row],[CFU/mL]]*Pcfu4[[#This Row],[mL]]/Pcfu4[[#This Row],[grams]]</f>
        <v>288800000000</v>
      </c>
      <c r="R245" s="1">
        <f>Pcfu4[[#This Row],[SD CFU/mL]]*Pcfu4[[#This Row],[mL]]/Pcfu4[[#This Row],[grams]]</f>
        <v>21496046148.071049</v>
      </c>
      <c r="S245" s="7">
        <f>_xlfn.STDEV.S(Pcfu4[[#This Row],[R1]:[R3]])/AVERAGE(Pcfu4[[#This Row],[R1]:[R3]])</f>
        <v>7.4432292756478696E-2</v>
      </c>
    </row>
    <row r="246" spans="1:19" x14ac:dyDescent="0.25">
      <c r="A246" t="s">
        <v>321</v>
      </c>
      <c r="B246" t="s">
        <v>318</v>
      </c>
      <c r="C246" s="4"/>
      <c r="D246" t="s">
        <v>86</v>
      </c>
      <c r="E246" s="3">
        <v>2</v>
      </c>
      <c r="G246">
        <v>0.3</v>
      </c>
      <c r="H246" s="5">
        <f>19*Pcfu4[[#This Row],[grams]]</f>
        <v>5.7</v>
      </c>
      <c r="I246" s="3" t="s">
        <v>170</v>
      </c>
      <c r="J246" s="59">
        <v>44894</v>
      </c>
      <c r="K246" s="1">
        <v>10000000</v>
      </c>
      <c r="L246">
        <v>28</v>
      </c>
      <c r="M246">
        <v>30</v>
      </c>
      <c r="O246" s="6">
        <f>(SUM(Pcfu4[[#This Row],[R1]:[R3]]))/(Pcfu4[[#This Row],[No. Reps]]*0.025)*Pcfu4[[#This Row],[Best DF]]</f>
        <v>11600000000</v>
      </c>
      <c r="P246" s="1">
        <f>_xlfn.STDEV.S(Pcfu4[[#This Row],[R1]:[R3]])/0.025*Pcfu4[[#This Row],[Best DF]]</f>
        <v>565685424.94923806</v>
      </c>
      <c r="Q246" s="6">
        <f>Pcfu4[[#This Row],[CFU/mL]]*Pcfu4[[#This Row],[mL]]/Pcfu4[[#This Row],[grams]]</f>
        <v>220400000000</v>
      </c>
      <c r="R246" s="1">
        <f>Pcfu4[[#This Row],[SD CFU/mL]]*Pcfu4[[#This Row],[mL]]/Pcfu4[[#This Row],[grams]]</f>
        <v>10748023074.035524</v>
      </c>
      <c r="S246" s="7">
        <f>_xlfn.STDEV.S(Pcfu4[[#This Row],[R1]:[R3]])/AVERAGE(Pcfu4[[#This Row],[R1]:[R3]])</f>
        <v>4.8765984909417075E-2</v>
      </c>
    </row>
    <row r="247" spans="1:19" x14ac:dyDescent="0.25">
      <c r="A247" t="s">
        <v>317</v>
      </c>
      <c r="B247" t="s">
        <v>322</v>
      </c>
      <c r="C247" s="4"/>
      <c r="D247" t="s">
        <v>86</v>
      </c>
      <c r="E247" s="3">
        <v>2</v>
      </c>
      <c r="G247">
        <v>0.3</v>
      </c>
      <c r="H247" s="5">
        <f>19*Pcfu4[[#This Row],[grams]]</f>
        <v>5.7</v>
      </c>
      <c r="I247" s="3" t="s">
        <v>170</v>
      </c>
      <c r="J247" s="59">
        <v>44894</v>
      </c>
      <c r="K247" s="1">
        <v>10000000</v>
      </c>
      <c r="L247">
        <v>45</v>
      </c>
      <c r="M247">
        <v>46</v>
      </c>
      <c r="O247" s="6">
        <f>(SUM(Pcfu4[[#This Row],[R1]:[R3]]))/(Pcfu4[[#This Row],[No. Reps]]*0.025)*Pcfu4[[#This Row],[Best DF]]</f>
        <v>18200000000</v>
      </c>
      <c r="P247" s="1">
        <f>_xlfn.STDEV.S(Pcfu4[[#This Row],[R1]:[R3]])/0.025*Pcfu4[[#This Row],[Best DF]]</f>
        <v>282842712.47461903</v>
      </c>
      <c r="Q247" s="6">
        <f>Pcfu4[[#This Row],[CFU/mL]]*Pcfu4[[#This Row],[mL]]/Pcfu4[[#This Row],[grams]]</f>
        <v>345800000000</v>
      </c>
      <c r="R247" s="1">
        <f>Pcfu4[[#This Row],[SD CFU/mL]]*Pcfu4[[#This Row],[mL]]/Pcfu4[[#This Row],[grams]]</f>
        <v>5374011537.0177622</v>
      </c>
      <c r="S247" s="7">
        <f>_xlfn.STDEV.S(Pcfu4[[#This Row],[R1]:[R3]])/AVERAGE(Pcfu4[[#This Row],[R1]:[R3]])</f>
        <v>1.554080837772632E-2</v>
      </c>
    </row>
    <row r="248" spans="1:19" x14ac:dyDescent="0.25">
      <c r="A248" t="s">
        <v>319</v>
      </c>
      <c r="B248" t="s">
        <v>322</v>
      </c>
      <c r="C248" s="4"/>
      <c r="D248" t="s">
        <v>86</v>
      </c>
      <c r="E248" s="3">
        <v>2</v>
      </c>
      <c r="G248">
        <v>0.3</v>
      </c>
      <c r="H248" s="5">
        <f>19*Pcfu4[[#This Row],[grams]]</f>
        <v>5.7</v>
      </c>
      <c r="I248" s="3" t="s">
        <v>170</v>
      </c>
      <c r="J248" s="59">
        <v>44894</v>
      </c>
      <c r="K248" s="1">
        <v>10000000</v>
      </c>
      <c r="L248">
        <v>38</v>
      </c>
      <c r="M248">
        <v>33</v>
      </c>
      <c r="O248" s="6">
        <f>(SUM(Pcfu4[[#This Row],[R1]:[R3]]))/(Pcfu4[[#This Row],[No. Reps]]*0.025)*Pcfu4[[#This Row],[Best DF]]</f>
        <v>14200000000</v>
      </c>
      <c r="P248" s="1">
        <f>_xlfn.STDEV.S(Pcfu4[[#This Row],[R1]:[R3]])/0.025*Pcfu4[[#This Row],[Best DF]]</f>
        <v>1414213562.373095</v>
      </c>
      <c r="Q248" s="6">
        <f>Pcfu4[[#This Row],[CFU/mL]]*Pcfu4[[#This Row],[mL]]/Pcfu4[[#This Row],[grams]]</f>
        <v>269800000000</v>
      </c>
      <c r="R248" s="1">
        <f>Pcfu4[[#This Row],[SD CFU/mL]]*Pcfu4[[#This Row],[mL]]/Pcfu4[[#This Row],[grams]]</f>
        <v>26870057685.088806</v>
      </c>
      <c r="S248" s="7">
        <f>_xlfn.STDEV.S(Pcfu4[[#This Row],[R1]:[R3]])/AVERAGE(Pcfu4[[#This Row],[R1]:[R3]])</f>
        <v>9.9592504392471484E-2</v>
      </c>
    </row>
    <row r="249" spans="1:19" x14ac:dyDescent="0.25">
      <c r="A249" t="s">
        <v>320</v>
      </c>
      <c r="B249" t="s">
        <v>322</v>
      </c>
      <c r="C249" s="4"/>
      <c r="D249" t="s">
        <v>86</v>
      </c>
      <c r="E249" s="3">
        <v>2</v>
      </c>
      <c r="G249">
        <v>0.3</v>
      </c>
      <c r="H249" s="5">
        <f>19*Pcfu4[[#This Row],[grams]]</f>
        <v>5.7</v>
      </c>
      <c r="I249" s="3" t="s">
        <v>170</v>
      </c>
      <c r="J249" s="59">
        <v>44894</v>
      </c>
      <c r="K249" s="1">
        <v>1000000</v>
      </c>
      <c r="L249">
        <v>159</v>
      </c>
      <c r="M249">
        <v>174</v>
      </c>
      <c r="O249" s="6">
        <f>(SUM(Pcfu4[[#This Row],[R1]:[R3]]))/(Pcfu4[[#This Row],[No. Reps]]*0.025)*Pcfu4[[#This Row],[Best DF]]</f>
        <v>6660000000</v>
      </c>
      <c r="P249" s="1">
        <f>_xlfn.STDEV.S(Pcfu4[[#This Row],[R1]:[R3]])/0.025*Pcfu4[[#This Row],[Best DF]]</f>
        <v>424264068.71192855</v>
      </c>
      <c r="Q249" s="6">
        <f>Pcfu4[[#This Row],[CFU/mL]]*Pcfu4[[#This Row],[mL]]/Pcfu4[[#This Row],[grams]]</f>
        <v>126540000000</v>
      </c>
      <c r="R249" s="1">
        <f>Pcfu4[[#This Row],[SD CFU/mL]]*Pcfu4[[#This Row],[mL]]/Pcfu4[[#This Row],[grams]]</f>
        <v>8061017305.5266428</v>
      </c>
      <c r="S249" s="7">
        <f>_xlfn.STDEV.S(Pcfu4[[#This Row],[R1]:[R3]])/AVERAGE(Pcfu4[[#This Row],[R1]:[R3]])</f>
        <v>6.3703313620409693E-2</v>
      </c>
    </row>
    <row r="250" spans="1:19" x14ac:dyDescent="0.25">
      <c r="A250" t="s">
        <v>321</v>
      </c>
      <c r="B250" t="s">
        <v>322</v>
      </c>
      <c r="C250" s="4"/>
      <c r="D250" t="s">
        <v>86</v>
      </c>
      <c r="E250" s="3">
        <v>2</v>
      </c>
      <c r="G250">
        <v>0.3</v>
      </c>
      <c r="H250" s="5">
        <f>19*Pcfu4[[#This Row],[grams]]</f>
        <v>5.7</v>
      </c>
      <c r="I250" s="3" t="s">
        <v>170</v>
      </c>
      <c r="J250" s="59">
        <v>44894</v>
      </c>
      <c r="K250" s="1">
        <v>1000000</v>
      </c>
      <c r="L250">
        <v>129</v>
      </c>
      <c r="M250">
        <v>152</v>
      </c>
      <c r="O250" s="6">
        <f>(SUM(Pcfu4[[#This Row],[R1]:[R3]]))/(Pcfu4[[#This Row],[No. Reps]]*0.025)*Pcfu4[[#This Row],[Best DF]]</f>
        <v>5620000000</v>
      </c>
      <c r="P250" s="1">
        <f>_xlfn.STDEV.S(Pcfu4[[#This Row],[R1]:[R3]])/0.025*Pcfu4[[#This Row],[Best DF]]</f>
        <v>650538238.69162369</v>
      </c>
      <c r="Q250" s="6">
        <f>Pcfu4[[#This Row],[CFU/mL]]*Pcfu4[[#This Row],[mL]]/Pcfu4[[#This Row],[grams]]</f>
        <v>106780000000</v>
      </c>
      <c r="R250" s="1">
        <f>Pcfu4[[#This Row],[SD CFU/mL]]*Pcfu4[[#This Row],[mL]]/Pcfu4[[#This Row],[grams]]</f>
        <v>12360226535.14085</v>
      </c>
      <c r="S250" s="7">
        <f>_xlfn.STDEV.S(Pcfu4[[#This Row],[R1]:[R3]])/AVERAGE(Pcfu4[[#This Row],[R1]:[R3]])</f>
        <v>0.11575413499850956</v>
      </c>
    </row>
    <row r="251" spans="1:19" x14ac:dyDescent="0.25">
      <c r="A251" t="s">
        <v>247</v>
      </c>
      <c r="B251" t="s">
        <v>314</v>
      </c>
      <c r="C251" s="4"/>
      <c r="E251" s="3">
        <v>2</v>
      </c>
      <c r="G251">
        <v>0.1</v>
      </c>
      <c r="H251" s="5">
        <f>19*Pcfu4[[#This Row],[grams]]</f>
        <v>1.9000000000000001</v>
      </c>
      <c r="I251" s="3" t="s">
        <v>170</v>
      </c>
      <c r="J251" s="59">
        <v>44894</v>
      </c>
      <c r="K251" s="1">
        <v>100000</v>
      </c>
      <c r="L251">
        <v>79</v>
      </c>
      <c r="M251">
        <v>84</v>
      </c>
      <c r="O251" s="6">
        <f>(SUM(Pcfu4[[#This Row],[R1]:[R3]]))/(Pcfu4[[#This Row],[No. Reps]]*0.025)*Pcfu4[[#This Row],[Best DF]]</f>
        <v>326000000</v>
      </c>
      <c r="P251" s="1">
        <f>_xlfn.STDEV.S(Pcfu4[[#This Row],[R1]:[R3]])/0.025*Pcfu4[[#This Row],[Best DF]]</f>
        <v>14142135.623730952</v>
      </c>
      <c r="Q251" s="6">
        <f>Pcfu4[[#This Row],[CFU/mL]]*Pcfu4[[#This Row],[mL]]/Pcfu4[[#This Row],[grams]]</f>
        <v>6194000000</v>
      </c>
      <c r="R251" s="1">
        <f>Pcfu4[[#This Row],[SD CFU/mL]]*Pcfu4[[#This Row],[mL]]/Pcfu4[[#This Row],[grams]]</f>
        <v>268700576.85088807</v>
      </c>
      <c r="S251" s="7">
        <f>_xlfn.STDEV.S(Pcfu4[[#This Row],[R1]:[R3]])/AVERAGE(Pcfu4[[#This Row],[R1]:[R3]])</f>
        <v>4.3380784121874086E-2</v>
      </c>
    </row>
    <row r="252" spans="1:19" x14ac:dyDescent="0.25">
      <c r="A252" t="s">
        <v>249</v>
      </c>
      <c r="B252" t="s">
        <v>314</v>
      </c>
      <c r="C252" s="4"/>
      <c r="E252" s="3">
        <v>2</v>
      </c>
      <c r="G252">
        <v>0.1</v>
      </c>
      <c r="H252" s="5">
        <f>19*Pcfu4[[#This Row],[grams]]</f>
        <v>1.9000000000000001</v>
      </c>
      <c r="I252" s="3" t="s">
        <v>170</v>
      </c>
      <c r="J252" s="59">
        <v>44894</v>
      </c>
      <c r="K252" s="1">
        <v>100000</v>
      </c>
      <c r="L252">
        <v>42</v>
      </c>
      <c r="M252">
        <v>41</v>
      </c>
      <c r="O252" s="6">
        <f>(SUM(Pcfu4[[#This Row],[R1]:[R3]]))/(Pcfu4[[#This Row],[No. Reps]]*0.025)*Pcfu4[[#This Row],[Best DF]]</f>
        <v>166000000</v>
      </c>
      <c r="P252" s="1">
        <f>_xlfn.STDEV.S(Pcfu4[[#This Row],[R1]:[R3]])/0.025*Pcfu4[[#This Row],[Best DF]]</f>
        <v>2828427.1247461904</v>
      </c>
      <c r="Q252" s="6">
        <f>Pcfu4[[#This Row],[CFU/mL]]*Pcfu4[[#This Row],[mL]]/Pcfu4[[#This Row],[grams]]</f>
        <v>3154000000</v>
      </c>
      <c r="R252" s="1">
        <f>Pcfu4[[#This Row],[SD CFU/mL]]*Pcfu4[[#This Row],[mL]]/Pcfu4[[#This Row],[grams]]</f>
        <v>53740115.370177612</v>
      </c>
      <c r="S252" s="7">
        <f>_xlfn.STDEV.S(Pcfu4[[#This Row],[R1]:[R3]])/AVERAGE(Pcfu4[[#This Row],[R1]:[R3]])</f>
        <v>1.7038717618952953E-2</v>
      </c>
    </row>
    <row r="253" spans="1:19" x14ac:dyDescent="0.25">
      <c r="A253" t="s">
        <v>250</v>
      </c>
      <c r="B253" t="s">
        <v>314</v>
      </c>
      <c r="C253" s="4"/>
      <c r="E253" s="3">
        <v>2</v>
      </c>
      <c r="G253">
        <v>0.1</v>
      </c>
      <c r="H253" s="5">
        <f>19*Pcfu4[[#This Row],[grams]]</f>
        <v>1.9000000000000001</v>
      </c>
      <c r="I253" s="3" t="s">
        <v>170</v>
      </c>
      <c r="J253" s="59">
        <v>44894</v>
      </c>
      <c r="K253" s="1">
        <v>1000000</v>
      </c>
      <c r="L253">
        <v>51</v>
      </c>
      <c r="M253">
        <v>65</v>
      </c>
      <c r="O253" s="6">
        <f>(SUM(Pcfu4[[#This Row],[R1]:[R3]]))/(Pcfu4[[#This Row],[No. Reps]]*0.025)*Pcfu4[[#This Row],[Best DF]]</f>
        <v>2320000000</v>
      </c>
      <c r="P253" s="1">
        <f>_xlfn.STDEV.S(Pcfu4[[#This Row],[R1]:[R3]])/0.025*Pcfu4[[#This Row],[Best DF]]</f>
        <v>395979797.46446657</v>
      </c>
      <c r="Q253" s="6">
        <f>Pcfu4[[#This Row],[CFU/mL]]*Pcfu4[[#This Row],[mL]]/Pcfu4[[#This Row],[grams]]</f>
        <v>44080000000</v>
      </c>
      <c r="R253" s="1">
        <f>Pcfu4[[#This Row],[SD CFU/mL]]*Pcfu4[[#This Row],[mL]]/Pcfu4[[#This Row],[grams]]</f>
        <v>7523616151.8248653</v>
      </c>
      <c r="S253" s="7">
        <f>_xlfn.STDEV.S(Pcfu4[[#This Row],[R1]:[R3]])/AVERAGE(Pcfu4[[#This Row],[R1]:[R3]])</f>
        <v>0.17068094718295976</v>
      </c>
    </row>
    <row r="254" spans="1:19" x14ac:dyDescent="0.25">
      <c r="A254" t="s">
        <v>241</v>
      </c>
      <c r="B254" t="s">
        <v>314</v>
      </c>
      <c r="C254" s="4"/>
      <c r="E254" s="3">
        <v>2</v>
      </c>
      <c r="G254">
        <v>0.1</v>
      </c>
      <c r="H254" s="5">
        <f>19*Pcfu4[[#This Row],[grams]]</f>
        <v>1.9000000000000001</v>
      </c>
      <c r="I254" s="3" t="s">
        <v>170</v>
      </c>
      <c r="J254" s="59">
        <v>44894</v>
      </c>
      <c r="K254" s="1">
        <v>1000000</v>
      </c>
      <c r="L254">
        <v>30</v>
      </c>
      <c r="M254">
        <v>46</v>
      </c>
      <c r="O254" s="6">
        <f>(SUM(Pcfu4[[#This Row],[R1]:[R3]]))/(Pcfu4[[#This Row],[No. Reps]]*0.025)*Pcfu4[[#This Row],[Best DF]]</f>
        <v>1520000000</v>
      </c>
      <c r="P254" s="1">
        <f>_xlfn.STDEV.S(Pcfu4[[#This Row],[R1]:[R3]])/0.025*Pcfu4[[#This Row],[Best DF]]</f>
        <v>452548339.95939046</v>
      </c>
      <c r="Q254" s="6">
        <f>Pcfu4[[#This Row],[CFU/mL]]*Pcfu4[[#This Row],[mL]]/Pcfu4[[#This Row],[grams]]</f>
        <v>28880000000</v>
      </c>
      <c r="R254" s="1">
        <f>Pcfu4[[#This Row],[SD CFU/mL]]*Pcfu4[[#This Row],[mL]]/Pcfu4[[#This Row],[grams]]</f>
        <v>8598418459.2284184</v>
      </c>
      <c r="S254" s="7">
        <f>_xlfn.STDEV.S(Pcfu4[[#This Row],[R1]:[R3]])/AVERAGE(Pcfu4[[#This Row],[R1]:[R3]])</f>
        <v>0.29772917102591478</v>
      </c>
    </row>
    <row r="255" spans="1:19" x14ac:dyDescent="0.25">
      <c r="A255" t="s">
        <v>239</v>
      </c>
      <c r="B255" t="s">
        <v>314</v>
      </c>
      <c r="C255" s="4"/>
      <c r="E255" s="3">
        <v>2</v>
      </c>
      <c r="G255">
        <v>0.1</v>
      </c>
      <c r="H255" s="5">
        <f>19*Pcfu4[[#This Row],[grams]]</f>
        <v>1.9000000000000001</v>
      </c>
      <c r="I255" s="3" t="s">
        <v>170</v>
      </c>
      <c r="J255" s="59">
        <v>44894</v>
      </c>
      <c r="K255" s="1">
        <v>1000000</v>
      </c>
      <c r="L255">
        <v>236</v>
      </c>
      <c r="M255">
        <v>257</v>
      </c>
      <c r="O255" s="6">
        <f>(SUM(Pcfu4[[#This Row],[R1]:[R3]]))/(Pcfu4[[#This Row],[No. Reps]]*0.025)*Pcfu4[[#This Row],[Best DF]]</f>
        <v>9860000000</v>
      </c>
      <c r="P255" s="1">
        <f>_xlfn.STDEV.S(Pcfu4[[#This Row],[R1]:[R3]])/0.025*Pcfu4[[#This Row],[Best DF]]</f>
        <v>593969696.19669986</v>
      </c>
      <c r="Q255" s="6">
        <f>Pcfu4[[#This Row],[CFU/mL]]*Pcfu4[[#This Row],[mL]]/Pcfu4[[#This Row],[grams]]</f>
        <v>187340000000</v>
      </c>
      <c r="R255" s="1">
        <f>Pcfu4[[#This Row],[SD CFU/mL]]*Pcfu4[[#This Row],[mL]]/Pcfu4[[#This Row],[grams]]</f>
        <v>11285424227.737297</v>
      </c>
      <c r="S255" s="7">
        <f>_xlfn.STDEV.S(Pcfu4[[#This Row],[R1]:[R3]])/AVERAGE(Pcfu4[[#This Row],[R1]:[R3]])</f>
        <v>6.0240334299868144E-2</v>
      </c>
    </row>
    <row r="256" spans="1:19" x14ac:dyDescent="0.25">
      <c r="A256" t="s">
        <v>240</v>
      </c>
      <c r="B256" t="s">
        <v>314</v>
      </c>
      <c r="C256" s="4"/>
      <c r="E256" s="3">
        <v>2</v>
      </c>
      <c r="G256">
        <v>0.1</v>
      </c>
      <c r="H256" s="5">
        <f>19*Pcfu4[[#This Row],[grams]]</f>
        <v>1.9000000000000001</v>
      </c>
      <c r="I256" s="3" t="s">
        <v>170</v>
      </c>
      <c r="J256" s="59">
        <v>44894</v>
      </c>
      <c r="K256" s="1">
        <v>1000000</v>
      </c>
      <c r="L256">
        <v>40</v>
      </c>
      <c r="M256">
        <v>75</v>
      </c>
      <c r="O256" s="6">
        <f>(SUM(Pcfu4[[#This Row],[R1]:[R3]]))/(Pcfu4[[#This Row],[No. Reps]]*0.025)*Pcfu4[[#This Row],[Best DF]]</f>
        <v>2300000000</v>
      </c>
      <c r="P256" s="1">
        <f>_xlfn.STDEV.S(Pcfu4[[#This Row],[R1]:[R3]])/0.025*Pcfu4[[#This Row],[Best DF]]</f>
        <v>989949493.66116655</v>
      </c>
      <c r="Q256" s="6">
        <f>Pcfu4[[#This Row],[CFU/mL]]*Pcfu4[[#This Row],[mL]]/Pcfu4[[#This Row],[grams]]</f>
        <v>43700000000</v>
      </c>
      <c r="R256" s="1">
        <f>Pcfu4[[#This Row],[SD CFU/mL]]*Pcfu4[[#This Row],[mL]]/Pcfu4[[#This Row],[grams]]</f>
        <v>18809040379.562164</v>
      </c>
      <c r="S256" s="7">
        <f>_xlfn.STDEV.S(Pcfu4[[#This Row],[R1]:[R3]])/AVERAGE(Pcfu4[[#This Row],[R1]:[R3]])</f>
        <v>0.430412823330942</v>
      </c>
    </row>
    <row r="257" spans="1:20" x14ac:dyDescent="0.25">
      <c r="A257" t="s">
        <v>252</v>
      </c>
      <c r="B257" t="s">
        <v>314</v>
      </c>
      <c r="C257" s="4"/>
      <c r="E257" s="3">
        <v>2</v>
      </c>
      <c r="G257">
        <v>0.1</v>
      </c>
      <c r="H257" s="5">
        <f>19*Pcfu4[[#This Row],[grams]]</f>
        <v>1.9000000000000001</v>
      </c>
      <c r="I257" s="3" t="s">
        <v>170</v>
      </c>
      <c r="J257" s="59">
        <v>44894</v>
      </c>
      <c r="K257" s="1">
        <v>1000000</v>
      </c>
      <c r="L257">
        <v>30</v>
      </c>
      <c r="M257">
        <v>33</v>
      </c>
      <c r="O257" s="6">
        <f>(SUM(Pcfu4[[#This Row],[R1]:[R3]]))/(Pcfu4[[#This Row],[No. Reps]]*0.025)*Pcfu4[[#This Row],[Best DF]]</f>
        <v>1260000000</v>
      </c>
      <c r="P257" s="1">
        <f>_xlfn.STDEV.S(Pcfu4[[#This Row],[R1]:[R3]])/0.025*Pcfu4[[#This Row],[Best DF]]</f>
        <v>84852813.742385685</v>
      </c>
      <c r="Q257" s="6">
        <f>Pcfu4[[#This Row],[CFU/mL]]*Pcfu4[[#This Row],[mL]]/Pcfu4[[#This Row],[grams]]</f>
        <v>23940000000</v>
      </c>
      <c r="R257" s="1">
        <f>Pcfu4[[#This Row],[SD CFU/mL]]*Pcfu4[[#This Row],[mL]]/Pcfu4[[#This Row],[grams]]</f>
        <v>1612203461.1053281</v>
      </c>
      <c r="S257" s="7">
        <f>_xlfn.STDEV.S(Pcfu4[[#This Row],[R1]:[R3]])/AVERAGE(Pcfu4[[#This Row],[R1]:[R3]])</f>
        <v>6.7343502970147379E-2</v>
      </c>
    </row>
    <row r="258" spans="1:20" x14ac:dyDescent="0.25">
      <c r="A258" t="s">
        <v>236</v>
      </c>
      <c r="B258" t="s">
        <v>323</v>
      </c>
      <c r="C258" s="4"/>
      <c r="E258" s="3">
        <v>2</v>
      </c>
      <c r="G258">
        <v>0.1</v>
      </c>
      <c r="H258" s="5">
        <f>19*Pcfu4[[#This Row],[grams]]</f>
        <v>1.9000000000000001</v>
      </c>
      <c r="I258" s="3" t="s">
        <v>170</v>
      </c>
      <c r="J258" s="59">
        <v>44894</v>
      </c>
      <c r="K258" s="1">
        <v>1000</v>
      </c>
      <c r="L258">
        <v>39</v>
      </c>
      <c r="M258">
        <v>33</v>
      </c>
      <c r="O258" s="6">
        <f>(SUM(Pcfu4[[#This Row],[R1]:[R3]]))/(Pcfu4[[#This Row],[No. Reps]]*0.025)*Pcfu4[[#This Row],[Best DF]]</f>
        <v>1440000</v>
      </c>
      <c r="P258" s="1">
        <f>_xlfn.STDEV.S(Pcfu4[[#This Row],[R1]:[R3]])/0.025*Pcfu4[[#This Row],[Best DF]]</f>
        <v>169705.62748477139</v>
      </c>
      <c r="Q258" s="6">
        <f>Pcfu4[[#This Row],[CFU/mL]]*Pcfu4[[#This Row],[mL]]/Pcfu4[[#This Row],[grams]]</f>
        <v>27360000</v>
      </c>
      <c r="R258" s="1">
        <f>Pcfu4[[#This Row],[SD CFU/mL]]*Pcfu4[[#This Row],[mL]]/Pcfu4[[#This Row],[grams]]</f>
        <v>3224406.9222106566</v>
      </c>
      <c r="S258" s="7">
        <f>_xlfn.STDEV.S(Pcfu4[[#This Row],[R1]:[R3]])/AVERAGE(Pcfu4[[#This Row],[R1]:[R3]])</f>
        <v>0.11785113019775791</v>
      </c>
    </row>
    <row r="259" spans="1:20" x14ac:dyDescent="0.25">
      <c r="A259" t="s">
        <v>251</v>
      </c>
      <c r="B259" t="s">
        <v>323</v>
      </c>
      <c r="C259" s="4"/>
      <c r="E259" s="3">
        <v>2</v>
      </c>
      <c r="G259">
        <v>0.1</v>
      </c>
      <c r="H259" s="5">
        <f>19*Pcfu4[[#This Row],[grams]]</f>
        <v>1.9000000000000001</v>
      </c>
      <c r="I259" s="3" t="s">
        <v>170</v>
      </c>
      <c r="J259" s="59">
        <v>44894</v>
      </c>
      <c r="K259" s="1">
        <v>1</v>
      </c>
      <c r="L259">
        <v>92</v>
      </c>
      <c r="M259">
        <v>112</v>
      </c>
      <c r="O259" s="6">
        <f>(SUM(Pcfu4[[#This Row],[R1]:[R3]]))/(Pcfu4[[#This Row],[No. Reps]]*0.025)*Pcfu4[[#This Row],[Best DF]]</f>
        <v>4080</v>
      </c>
      <c r="P259" s="1">
        <f>_xlfn.STDEV.S(Pcfu4[[#This Row],[R1]:[R3]])/0.025*Pcfu4[[#This Row],[Best DF]]</f>
        <v>565.68542494923804</v>
      </c>
      <c r="Q259" s="6">
        <f>Pcfu4[[#This Row],[CFU/mL]]*Pcfu4[[#This Row],[mL]]/Pcfu4[[#This Row],[grams]]</f>
        <v>77520</v>
      </c>
      <c r="R259" s="1">
        <f>Pcfu4[[#This Row],[SD CFU/mL]]*Pcfu4[[#This Row],[mL]]/Pcfu4[[#This Row],[grams]]</f>
        <v>10748.023074035522</v>
      </c>
      <c r="S259" s="7">
        <f>_xlfn.STDEV.S(Pcfu4[[#This Row],[R1]:[R3]])/AVERAGE(Pcfu4[[#This Row],[R1]:[R3]])</f>
        <v>0.1386483884679505</v>
      </c>
    </row>
    <row r="260" spans="1:20" x14ac:dyDescent="0.25">
      <c r="A260" t="s">
        <v>240</v>
      </c>
      <c r="B260" t="s">
        <v>323</v>
      </c>
      <c r="C260" s="4"/>
      <c r="E260" s="3">
        <v>2</v>
      </c>
      <c r="G260">
        <v>0.1</v>
      </c>
      <c r="H260" s="5">
        <f>19*Pcfu4[[#This Row],[grams]]</f>
        <v>1.9000000000000001</v>
      </c>
      <c r="I260" s="3" t="s">
        <v>170</v>
      </c>
      <c r="J260" s="59">
        <v>44894</v>
      </c>
      <c r="K260" s="1">
        <v>1000</v>
      </c>
      <c r="L260">
        <v>88</v>
      </c>
      <c r="M260">
        <v>72</v>
      </c>
      <c r="O260" s="6">
        <f>(SUM(Pcfu4[[#This Row],[R1]:[R3]]))/(Pcfu4[[#This Row],[No. Reps]]*0.025)*Pcfu4[[#This Row],[Best DF]]</f>
        <v>3200000</v>
      </c>
      <c r="P260" s="1">
        <f>_xlfn.STDEV.S(Pcfu4[[#This Row],[R1]:[R3]])/0.025*Pcfu4[[#This Row],[Best DF]]</f>
        <v>452548.33995939046</v>
      </c>
      <c r="Q260" s="6">
        <f>Pcfu4[[#This Row],[CFU/mL]]*Pcfu4[[#This Row],[mL]]/Pcfu4[[#This Row],[grams]]</f>
        <v>60800000</v>
      </c>
      <c r="R260" s="1">
        <f>Pcfu4[[#This Row],[SD CFU/mL]]*Pcfu4[[#This Row],[mL]]/Pcfu4[[#This Row],[grams]]</f>
        <v>8598418.4592284188</v>
      </c>
      <c r="S260" s="7">
        <f>_xlfn.STDEV.S(Pcfu4[[#This Row],[R1]:[R3]])/AVERAGE(Pcfu4[[#This Row],[R1]:[R3]])</f>
        <v>0.1414213562373095</v>
      </c>
    </row>
    <row r="261" spans="1:20" x14ac:dyDescent="0.25">
      <c r="A261" t="s">
        <v>252</v>
      </c>
      <c r="B261" t="s">
        <v>323</v>
      </c>
      <c r="C261" s="4"/>
      <c r="E261" s="3">
        <v>2</v>
      </c>
      <c r="G261">
        <v>0.1</v>
      </c>
      <c r="H261" s="5">
        <f>19*Pcfu4[[#This Row],[grams]]</f>
        <v>1.9000000000000001</v>
      </c>
      <c r="I261" s="3" t="s">
        <v>170</v>
      </c>
      <c r="J261" s="59">
        <v>44894</v>
      </c>
      <c r="K261" s="1">
        <v>1000</v>
      </c>
      <c r="L261">
        <v>55</v>
      </c>
      <c r="M261">
        <v>51</v>
      </c>
      <c r="O261" s="6">
        <f>(SUM(Pcfu4[[#This Row],[R1]:[R3]]))/(Pcfu4[[#This Row],[No. Reps]]*0.025)*Pcfu4[[#This Row],[Best DF]]</f>
        <v>2120000</v>
      </c>
      <c r="P261" s="1">
        <f>_xlfn.STDEV.S(Pcfu4[[#This Row],[R1]:[R3]])/0.025*Pcfu4[[#This Row],[Best DF]]</f>
        <v>113137.08498984762</v>
      </c>
      <c r="Q261" s="6">
        <f>Pcfu4[[#This Row],[CFU/mL]]*Pcfu4[[#This Row],[mL]]/Pcfu4[[#This Row],[grams]]</f>
        <v>40280000</v>
      </c>
      <c r="R261" s="1">
        <f>Pcfu4[[#This Row],[SD CFU/mL]]*Pcfu4[[#This Row],[mL]]/Pcfu4[[#This Row],[grams]]</f>
        <v>2149604.6148071047</v>
      </c>
      <c r="S261" s="7">
        <f>_xlfn.STDEV.S(Pcfu4[[#This Row],[R1]:[R3]])/AVERAGE(Pcfu4[[#This Row],[R1]:[R3]])</f>
        <v>5.3366549523513024E-2</v>
      </c>
    </row>
    <row r="262" spans="1:20" x14ac:dyDescent="0.25">
      <c r="A262" t="s">
        <v>252</v>
      </c>
      <c r="B262" t="s">
        <v>306</v>
      </c>
      <c r="C262" s="4"/>
      <c r="E262" s="3">
        <v>2</v>
      </c>
      <c r="G262">
        <v>0.1</v>
      </c>
      <c r="H262" s="5">
        <f>19*Pcfu4[[#This Row],[grams]]</f>
        <v>1.9000000000000001</v>
      </c>
      <c r="I262" s="3" t="s">
        <v>170</v>
      </c>
      <c r="J262" s="59">
        <v>44894</v>
      </c>
      <c r="K262" s="1">
        <v>1000</v>
      </c>
      <c r="L262">
        <v>36</v>
      </c>
      <c r="M262">
        <v>39</v>
      </c>
      <c r="O262" s="6">
        <f>(SUM(Pcfu4[[#This Row],[R1]:[R3]]))/(Pcfu4[[#This Row],[No. Reps]]*0.025)*Pcfu4[[#This Row],[Best DF]]</f>
        <v>1500000</v>
      </c>
      <c r="P262" s="1">
        <f>_xlfn.STDEV.S(Pcfu4[[#This Row],[R1]:[R3]])/0.025*Pcfu4[[#This Row],[Best DF]]</f>
        <v>84852.813742385697</v>
      </c>
      <c r="Q262" s="6">
        <f>Pcfu4[[#This Row],[CFU/mL]]*Pcfu4[[#This Row],[mL]]/Pcfu4[[#This Row],[grams]]</f>
        <v>28500000</v>
      </c>
      <c r="R262" s="1">
        <f>Pcfu4[[#This Row],[SD CFU/mL]]*Pcfu4[[#This Row],[mL]]/Pcfu4[[#This Row],[grams]]</f>
        <v>1612203.4611053283</v>
      </c>
      <c r="S262" s="7">
        <f>_xlfn.STDEV.S(Pcfu4[[#This Row],[R1]:[R3]])/AVERAGE(Pcfu4[[#This Row],[R1]:[R3]])</f>
        <v>5.6568542494923796E-2</v>
      </c>
    </row>
    <row r="263" spans="1:20" x14ac:dyDescent="0.25">
      <c r="A263" t="s">
        <v>239</v>
      </c>
      <c r="B263" t="s">
        <v>306</v>
      </c>
      <c r="C263" s="4"/>
      <c r="E263" s="3">
        <v>2</v>
      </c>
      <c r="G263">
        <v>0.1</v>
      </c>
      <c r="H263" s="5">
        <f>19*Pcfu4[[#This Row],[grams]]</f>
        <v>1.9000000000000001</v>
      </c>
      <c r="I263" s="3" t="s">
        <v>170</v>
      </c>
      <c r="J263" s="59">
        <v>44894</v>
      </c>
      <c r="K263" s="1">
        <v>1000000</v>
      </c>
      <c r="L263">
        <v>34</v>
      </c>
      <c r="M263">
        <v>32</v>
      </c>
      <c r="O263" s="6">
        <f>(SUM(Pcfu4[[#This Row],[R1]:[R3]]))/(Pcfu4[[#This Row],[No. Reps]]*0.025)*Pcfu4[[#This Row],[Best DF]]</f>
        <v>1320000000</v>
      </c>
      <c r="P263" s="1">
        <f>_xlfn.STDEV.S(Pcfu4[[#This Row],[R1]:[R3]])/0.025*Pcfu4[[#This Row],[Best DF]]</f>
        <v>56568542.494923808</v>
      </c>
      <c r="Q263" s="6">
        <f>Pcfu4[[#This Row],[CFU/mL]]*Pcfu4[[#This Row],[mL]]/Pcfu4[[#This Row],[grams]]</f>
        <v>25080000000</v>
      </c>
      <c r="R263" s="1">
        <f>Pcfu4[[#This Row],[SD CFU/mL]]*Pcfu4[[#This Row],[mL]]/Pcfu4[[#This Row],[grams]]</f>
        <v>1074802307.4035523</v>
      </c>
      <c r="S263" s="7">
        <f>_xlfn.STDEV.S(Pcfu4[[#This Row],[R1]:[R3]])/AVERAGE(Pcfu4[[#This Row],[R1]:[R3]])</f>
        <v>4.285495643554834E-2</v>
      </c>
    </row>
    <row r="264" spans="1:20" x14ac:dyDescent="0.25">
      <c r="A264" t="s">
        <v>246</v>
      </c>
      <c r="B264" t="s">
        <v>306</v>
      </c>
      <c r="C264" s="4"/>
      <c r="E264" s="3">
        <v>2</v>
      </c>
      <c r="G264">
        <v>0.1</v>
      </c>
      <c r="H264" s="5">
        <f>19*Pcfu4[[#This Row],[grams]]</f>
        <v>1.9000000000000001</v>
      </c>
      <c r="I264" s="3" t="s">
        <v>170</v>
      </c>
      <c r="J264" s="59">
        <v>44894</v>
      </c>
      <c r="K264" s="1">
        <v>100</v>
      </c>
      <c r="L264">
        <v>53</v>
      </c>
      <c r="M264">
        <v>48</v>
      </c>
      <c r="O264" s="6">
        <f>(SUM(Pcfu4[[#This Row],[R1]:[R3]]))/(Pcfu4[[#This Row],[No. Reps]]*0.025)*Pcfu4[[#This Row],[Best DF]]</f>
        <v>202000</v>
      </c>
      <c r="P264" s="1">
        <f>_xlfn.STDEV.S(Pcfu4[[#This Row],[R1]:[R3]])/0.025*Pcfu4[[#This Row],[Best DF]]</f>
        <v>14142.135623730952</v>
      </c>
      <c r="Q264" s="6">
        <f>Pcfu4[[#This Row],[CFU/mL]]*Pcfu4[[#This Row],[mL]]/Pcfu4[[#This Row],[grams]]</f>
        <v>3838000</v>
      </c>
      <c r="R264" s="1">
        <f>Pcfu4[[#This Row],[SD CFU/mL]]*Pcfu4[[#This Row],[mL]]/Pcfu4[[#This Row],[grams]]</f>
        <v>268700.57685088809</v>
      </c>
      <c r="S264" s="7">
        <f>_xlfn.STDEV.S(Pcfu4[[#This Row],[R1]:[R3]])/AVERAGE(Pcfu4[[#This Row],[R1]:[R3]])</f>
        <v>7.0010572394707676E-2</v>
      </c>
    </row>
    <row r="265" spans="1:20" x14ac:dyDescent="0.25">
      <c r="A265" t="s">
        <v>181</v>
      </c>
      <c r="B265" t="s">
        <v>324</v>
      </c>
      <c r="C265" s="4"/>
      <c r="D265" t="s">
        <v>238</v>
      </c>
      <c r="E265" s="3">
        <v>2</v>
      </c>
      <c r="G265">
        <v>0.26140000000000002</v>
      </c>
      <c r="H265" s="5">
        <v>6</v>
      </c>
      <c r="I265" s="3" t="s">
        <v>28</v>
      </c>
      <c r="J265" s="59">
        <v>44897</v>
      </c>
      <c r="O265" s="6">
        <f>(SUM(Pcfu4[[#This Row],[R1]:[R3]]))/(Pcfu4[[#This Row],[No. Reps]]*0.025)*Pcfu4[[#This Row],[Best DF]]</f>
        <v>0</v>
      </c>
      <c r="P265" s="1" t="e">
        <f>_xlfn.STDEV.S(Pcfu4[[#This Row],[R1]:[R3]])/0.025*Pcfu4[[#This Row],[Best DF]]</f>
        <v>#DIV/0!</v>
      </c>
      <c r="Q265" s="6">
        <f>Pcfu4[[#This Row],[CFU/mL]]*Pcfu4[[#This Row],[mL]]/Pcfu4[[#This Row],[grams]]</f>
        <v>0</v>
      </c>
      <c r="R265" s="1" t="e">
        <f>Pcfu4[[#This Row],[SD CFU/mL]]*Pcfu4[[#This Row],[mL]]/Pcfu4[[#This Row],[grams]]</f>
        <v>#DIV/0!</v>
      </c>
      <c r="S265" s="7" t="e">
        <f>_xlfn.STDEV.S(Pcfu4[[#This Row],[R1]:[R3]])/AVERAGE(Pcfu4[[#This Row],[R1]:[R3]])</f>
        <v>#DIV/0!</v>
      </c>
      <c r="T265" t="s">
        <v>325</v>
      </c>
    </row>
    <row r="266" spans="1:20" x14ac:dyDescent="0.25">
      <c r="A266" t="s">
        <v>317</v>
      </c>
      <c r="B266" t="s">
        <v>326</v>
      </c>
      <c r="C266" s="4"/>
      <c r="D266" t="s">
        <v>327</v>
      </c>
      <c r="E266" s="3">
        <v>2</v>
      </c>
      <c r="G266">
        <v>0.29120000000000001</v>
      </c>
      <c r="H266" s="5">
        <v>6</v>
      </c>
      <c r="I266" s="3" t="s">
        <v>28</v>
      </c>
      <c r="J266" s="59">
        <v>44897</v>
      </c>
      <c r="K266" s="1">
        <v>10000</v>
      </c>
      <c r="L266">
        <v>76</v>
      </c>
      <c r="M266">
        <v>61</v>
      </c>
      <c r="O266" s="6">
        <f>(SUM(Pcfu4[[#This Row],[R1]:[R3]]))/(Pcfu4[[#This Row],[No. Reps]]*0.025)*Pcfu4[[#This Row],[Best DF]]</f>
        <v>27400000</v>
      </c>
      <c r="P266" s="1">
        <f>_xlfn.STDEV.S(Pcfu4[[#This Row],[R1]:[R3]])/0.025*Pcfu4[[#This Row],[Best DF]]</f>
        <v>4242640.6871192856</v>
      </c>
      <c r="Q266" s="6">
        <f>Pcfu4[[#This Row],[CFU/mL]]*Pcfu4[[#This Row],[mL]]/Pcfu4[[#This Row],[grams]]</f>
        <v>564560439.56043959</v>
      </c>
      <c r="R266" s="1">
        <f>Pcfu4[[#This Row],[SD CFU/mL]]*Pcfu4[[#This Row],[mL]]/Pcfu4[[#This Row],[grams]]</f>
        <v>87417047.124710545</v>
      </c>
      <c r="S266" s="7">
        <f>_xlfn.STDEV.S(Pcfu4[[#This Row],[R1]:[R3]])/AVERAGE(Pcfu4[[#This Row],[R1]:[R3]])</f>
        <v>0.15484090098975495</v>
      </c>
      <c r="T266" t="s">
        <v>325</v>
      </c>
    </row>
    <row r="267" spans="1:20" x14ac:dyDescent="0.25">
      <c r="A267" t="s">
        <v>317</v>
      </c>
      <c r="B267" t="s">
        <v>328</v>
      </c>
      <c r="C267" s="4"/>
      <c r="D267" t="s">
        <v>327</v>
      </c>
      <c r="E267" s="3">
        <v>2</v>
      </c>
      <c r="G267">
        <v>0.32190000000000002</v>
      </c>
      <c r="H267" s="5">
        <v>6</v>
      </c>
      <c r="I267" s="3" t="s">
        <v>28</v>
      </c>
      <c r="J267" s="59">
        <v>44897</v>
      </c>
      <c r="K267" s="1">
        <v>10000</v>
      </c>
      <c r="L267">
        <v>14</v>
      </c>
      <c r="M267">
        <v>16</v>
      </c>
      <c r="O267" s="6">
        <f>(SUM(Pcfu4[[#This Row],[R1]:[R3]]))/(Pcfu4[[#This Row],[No. Reps]]*0.025)*Pcfu4[[#This Row],[Best DF]]</f>
        <v>6000000</v>
      </c>
      <c r="P267" s="1">
        <f>_xlfn.STDEV.S(Pcfu4[[#This Row],[R1]:[R3]])/0.025*Pcfu4[[#This Row],[Best DF]]</f>
        <v>565685.42494923808</v>
      </c>
      <c r="Q267" s="6">
        <f>Pcfu4[[#This Row],[CFU/mL]]*Pcfu4[[#This Row],[mL]]/Pcfu4[[#This Row],[grams]]</f>
        <v>111835973.90493941</v>
      </c>
      <c r="R267" s="1">
        <f>Pcfu4[[#This Row],[SD CFU/mL]]*Pcfu4[[#This Row],[mL]]/Pcfu4[[#This Row],[grams]]</f>
        <v>10543996.737171259</v>
      </c>
      <c r="S267" s="7">
        <f>_xlfn.STDEV.S(Pcfu4[[#This Row],[R1]:[R3]])/AVERAGE(Pcfu4[[#This Row],[R1]:[R3]])</f>
        <v>9.428090415820635E-2</v>
      </c>
      <c r="T267" t="s">
        <v>325</v>
      </c>
    </row>
    <row r="268" spans="1:20" x14ac:dyDescent="0.25">
      <c r="A268" t="s">
        <v>329</v>
      </c>
      <c r="B268" t="s">
        <v>324</v>
      </c>
      <c r="C268" s="4"/>
      <c r="D268" t="s">
        <v>248</v>
      </c>
      <c r="E268" s="3">
        <v>2</v>
      </c>
      <c r="G268">
        <v>0.28139999999999998</v>
      </c>
      <c r="H268" s="5">
        <v>6</v>
      </c>
      <c r="I268" s="3" t="s">
        <v>28</v>
      </c>
      <c r="J268" s="59">
        <v>44897</v>
      </c>
      <c r="O268" s="6">
        <f>(SUM(Pcfu4[[#This Row],[R1]:[R3]]))/(Pcfu4[[#This Row],[No. Reps]]*0.025)*Pcfu4[[#This Row],[Best DF]]</f>
        <v>0</v>
      </c>
      <c r="P268" s="1" t="e">
        <f>_xlfn.STDEV.S(Pcfu4[[#This Row],[R1]:[R3]])/0.025*Pcfu4[[#This Row],[Best DF]]</f>
        <v>#DIV/0!</v>
      </c>
      <c r="Q268" s="6">
        <f>Pcfu4[[#This Row],[CFU/mL]]*Pcfu4[[#This Row],[mL]]/Pcfu4[[#This Row],[grams]]</f>
        <v>0</v>
      </c>
      <c r="R268" s="1" t="e">
        <f>Pcfu4[[#This Row],[SD CFU/mL]]*Pcfu4[[#This Row],[mL]]/Pcfu4[[#This Row],[grams]]</f>
        <v>#DIV/0!</v>
      </c>
      <c r="S268" s="7" t="e">
        <f>_xlfn.STDEV.S(Pcfu4[[#This Row],[R1]:[R3]])/AVERAGE(Pcfu4[[#This Row],[R1]:[R3]])</f>
        <v>#DIV/0!</v>
      </c>
      <c r="T268" t="s">
        <v>325</v>
      </c>
    </row>
    <row r="269" spans="1:20" x14ac:dyDescent="0.25">
      <c r="A269" t="s">
        <v>321</v>
      </c>
      <c r="B269" t="s">
        <v>326</v>
      </c>
      <c r="C269" s="4"/>
      <c r="D269" t="s">
        <v>330</v>
      </c>
      <c r="E269" s="3">
        <v>2</v>
      </c>
      <c r="G269">
        <v>0.32450000000000001</v>
      </c>
      <c r="H269" s="5">
        <v>6</v>
      </c>
      <c r="I269" s="3" t="s">
        <v>28</v>
      </c>
      <c r="J269" s="59">
        <v>44897</v>
      </c>
      <c r="K269" s="1">
        <v>100</v>
      </c>
      <c r="L269">
        <v>0</v>
      </c>
      <c r="M269">
        <v>0</v>
      </c>
      <c r="O269" s="6">
        <f>(SUM(Pcfu4[[#This Row],[R1]:[R3]]))/(Pcfu4[[#This Row],[No. Reps]]*0.025)*Pcfu4[[#This Row],[Best DF]]</f>
        <v>0</v>
      </c>
      <c r="P269" s="1">
        <f>_xlfn.STDEV.S(Pcfu4[[#This Row],[R1]:[R3]])/0.025*Pcfu4[[#This Row],[Best DF]]</f>
        <v>0</v>
      </c>
      <c r="Q269" s="6">
        <f>Pcfu4[[#This Row],[CFU/mL]]*Pcfu4[[#This Row],[mL]]/Pcfu4[[#This Row],[grams]]</f>
        <v>0</v>
      </c>
      <c r="R269" s="1">
        <f>Pcfu4[[#This Row],[SD CFU/mL]]*Pcfu4[[#This Row],[mL]]/Pcfu4[[#This Row],[grams]]</f>
        <v>0</v>
      </c>
      <c r="S269" s="7" t="e">
        <f>_xlfn.STDEV.S(Pcfu4[[#This Row],[R1]:[R3]])/AVERAGE(Pcfu4[[#This Row],[R1]:[R3]])</f>
        <v>#DIV/0!</v>
      </c>
      <c r="T269" t="s">
        <v>331</v>
      </c>
    </row>
    <row r="270" spans="1:20" x14ac:dyDescent="0.25">
      <c r="A270" t="s">
        <v>321</v>
      </c>
      <c r="B270" t="s">
        <v>328</v>
      </c>
      <c r="C270" s="4"/>
      <c r="D270" t="s">
        <v>330</v>
      </c>
      <c r="E270" s="3">
        <v>2</v>
      </c>
      <c r="G270" s="60">
        <v>0.29699999999999999</v>
      </c>
      <c r="H270" s="5">
        <v>6</v>
      </c>
      <c r="I270" s="3" t="s">
        <v>28</v>
      </c>
      <c r="J270" s="59">
        <v>44897</v>
      </c>
      <c r="K270" s="1">
        <v>100</v>
      </c>
      <c r="L270">
        <v>0</v>
      </c>
      <c r="M270">
        <v>0</v>
      </c>
      <c r="O270" s="6">
        <f>(SUM(Pcfu4[[#This Row],[R1]:[R3]]))/(Pcfu4[[#This Row],[No. Reps]]*0.025)*Pcfu4[[#This Row],[Best DF]]</f>
        <v>0</v>
      </c>
      <c r="P270" s="1">
        <f>_xlfn.STDEV.S(Pcfu4[[#This Row],[R1]:[R3]])/0.025*Pcfu4[[#This Row],[Best DF]]</f>
        <v>0</v>
      </c>
      <c r="Q270" s="6">
        <f>Pcfu4[[#This Row],[CFU/mL]]*Pcfu4[[#This Row],[mL]]/Pcfu4[[#This Row],[grams]]</f>
        <v>0</v>
      </c>
      <c r="R270" s="1">
        <f>Pcfu4[[#This Row],[SD CFU/mL]]*Pcfu4[[#This Row],[mL]]/Pcfu4[[#This Row],[grams]]</f>
        <v>0</v>
      </c>
      <c r="S270" s="7" t="e">
        <f>_xlfn.STDEV.S(Pcfu4[[#This Row],[R1]:[R3]])/AVERAGE(Pcfu4[[#This Row],[R1]:[R3]])</f>
        <v>#DIV/0!</v>
      </c>
      <c r="T270" t="s">
        <v>331</v>
      </c>
    </row>
    <row r="271" spans="1:20" x14ac:dyDescent="0.25">
      <c r="A271" t="s">
        <v>321</v>
      </c>
      <c r="B271" t="s">
        <v>326</v>
      </c>
      <c r="C271" s="4"/>
      <c r="D271" t="s">
        <v>332</v>
      </c>
      <c r="E271" s="3">
        <v>2</v>
      </c>
      <c r="G271">
        <v>0.3</v>
      </c>
      <c r="H271" s="5">
        <f>19*Pcfu4[[#This Row],[grams]]</f>
        <v>5.7</v>
      </c>
      <c r="I271" s="3" t="s">
        <v>170</v>
      </c>
      <c r="J271" s="59">
        <v>44896</v>
      </c>
      <c r="K271" s="1">
        <v>10000</v>
      </c>
      <c r="L271">
        <v>0</v>
      </c>
      <c r="M271">
        <v>0</v>
      </c>
      <c r="O271" s="6">
        <f>(SUM(Pcfu4[[#This Row],[R1]:[R3]]))/(Pcfu4[[#This Row],[No. Reps]]*0.025)*Pcfu4[[#This Row],[Best DF]]</f>
        <v>0</v>
      </c>
      <c r="P271" s="1">
        <f>_xlfn.STDEV.S(Pcfu4[[#This Row],[R1]:[R3]])/0.025*Pcfu4[[#This Row],[Best DF]]</f>
        <v>0</v>
      </c>
      <c r="Q271" s="6">
        <f>Pcfu4[[#This Row],[CFU/mL]]*Pcfu4[[#This Row],[mL]]/Pcfu4[[#This Row],[grams]]</f>
        <v>0</v>
      </c>
      <c r="R271" s="1">
        <f>Pcfu4[[#This Row],[SD CFU/mL]]*Pcfu4[[#This Row],[mL]]/Pcfu4[[#This Row],[grams]]</f>
        <v>0</v>
      </c>
      <c r="S271" s="7" t="e">
        <f>_xlfn.STDEV.S(Pcfu4[[#This Row],[R1]:[R3]])/AVERAGE(Pcfu4[[#This Row],[R1]:[R3]])</f>
        <v>#DIV/0!</v>
      </c>
    </row>
    <row r="272" spans="1:20" x14ac:dyDescent="0.25">
      <c r="A272" t="s">
        <v>321</v>
      </c>
      <c r="B272" t="s">
        <v>328</v>
      </c>
      <c r="C272" s="4"/>
      <c r="D272" t="s">
        <v>332</v>
      </c>
      <c r="E272" s="3">
        <v>2</v>
      </c>
      <c r="G272">
        <v>0.3</v>
      </c>
      <c r="H272" s="5">
        <f>19*Pcfu4[[#This Row],[grams]]</f>
        <v>5.7</v>
      </c>
      <c r="I272" s="3" t="s">
        <v>170</v>
      </c>
      <c r="J272" s="59">
        <v>44896</v>
      </c>
      <c r="K272" s="1">
        <v>10000</v>
      </c>
      <c r="L272">
        <v>0</v>
      </c>
      <c r="M272">
        <v>0</v>
      </c>
      <c r="O272" s="6">
        <f>(SUM(Pcfu4[[#This Row],[R1]:[R3]]))/(Pcfu4[[#This Row],[No. Reps]]*0.025)*Pcfu4[[#This Row],[Best DF]]</f>
        <v>0</v>
      </c>
      <c r="P272" s="1">
        <f>_xlfn.STDEV.S(Pcfu4[[#This Row],[R1]:[R3]])/0.025*Pcfu4[[#This Row],[Best DF]]</f>
        <v>0</v>
      </c>
      <c r="Q272" s="6">
        <f>Pcfu4[[#This Row],[CFU/mL]]*Pcfu4[[#This Row],[mL]]/Pcfu4[[#This Row],[grams]]</f>
        <v>0</v>
      </c>
      <c r="R272" s="1">
        <f>Pcfu4[[#This Row],[SD CFU/mL]]*Pcfu4[[#This Row],[mL]]/Pcfu4[[#This Row],[grams]]</f>
        <v>0</v>
      </c>
      <c r="S272" s="7" t="e">
        <f>_xlfn.STDEV.S(Pcfu4[[#This Row],[R1]:[R3]])/AVERAGE(Pcfu4[[#This Row],[R1]:[R3]])</f>
        <v>#DIV/0!</v>
      </c>
    </row>
    <row r="273" spans="1:20" ht="14.5" x14ac:dyDescent="0.35">
      <c r="A273" t="s">
        <v>317</v>
      </c>
      <c r="B273" t="s">
        <v>326</v>
      </c>
      <c r="C273" s="4"/>
      <c r="D273" t="s">
        <v>332</v>
      </c>
      <c r="E273" s="3">
        <v>2</v>
      </c>
      <c r="G273">
        <v>0.3</v>
      </c>
      <c r="H273" s="5">
        <f>19*Pcfu4[[#This Row],[grams]]</f>
        <v>5.7</v>
      </c>
      <c r="I273" s="3" t="s">
        <v>170</v>
      </c>
      <c r="J273" s="59">
        <v>44896</v>
      </c>
      <c r="K273" s="1">
        <v>100000</v>
      </c>
      <c r="L273" s="55">
        <v>90</v>
      </c>
      <c r="M273" s="55">
        <v>98</v>
      </c>
      <c r="O273" s="6">
        <f>(SUM(Pcfu4[[#This Row],[R1]:[R3]]))/(Pcfu4[[#This Row],[No. Reps]]*0.025)*Pcfu4[[#This Row],[Best DF]]</f>
        <v>376000000</v>
      </c>
      <c r="P273" s="1">
        <f>_xlfn.STDEV.S(Pcfu4[[#This Row],[R1]:[R3]])/0.025*Pcfu4[[#This Row],[Best DF]]</f>
        <v>22627416.997969523</v>
      </c>
      <c r="Q273" s="6">
        <f>Pcfu4[[#This Row],[CFU/mL]]*Pcfu4[[#This Row],[mL]]/Pcfu4[[#This Row],[grams]]</f>
        <v>7144000000</v>
      </c>
      <c r="R273" s="1">
        <f>Pcfu4[[#This Row],[SD CFU/mL]]*Pcfu4[[#This Row],[mL]]/Pcfu4[[#This Row],[grams]]</f>
        <v>429920922.96142095</v>
      </c>
      <c r="S273" s="7">
        <f>_xlfn.STDEV.S(Pcfu4[[#This Row],[R1]:[R3]])/AVERAGE(Pcfu4[[#This Row],[R1]:[R3]])</f>
        <v>6.0179300526514684E-2</v>
      </c>
    </row>
    <row r="274" spans="1:20" ht="14.5" x14ac:dyDescent="0.35">
      <c r="A274" t="s">
        <v>317</v>
      </c>
      <c r="B274" t="s">
        <v>328</v>
      </c>
      <c r="C274" s="4"/>
      <c r="D274" t="s">
        <v>332</v>
      </c>
      <c r="E274" s="3">
        <v>2</v>
      </c>
      <c r="G274">
        <v>0.3</v>
      </c>
      <c r="H274" s="5">
        <f>19*Pcfu4[[#This Row],[grams]]</f>
        <v>5.7</v>
      </c>
      <c r="I274" s="3" t="s">
        <v>170</v>
      </c>
      <c r="J274" s="59">
        <v>44896</v>
      </c>
      <c r="K274" s="1">
        <v>100000</v>
      </c>
      <c r="L274" s="55">
        <v>31</v>
      </c>
      <c r="M274" s="55">
        <v>39</v>
      </c>
      <c r="O274" s="6">
        <f>(SUM(Pcfu4[[#This Row],[R1]:[R3]]))/(Pcfu4[[#This Row],[No. Reps]]*0.025)*Pcfu4[[#This Row],[Best DF]]</f>
        <v>140000000</v>
      </c>
      <c r="P274" s="1">
        <f>_xlfn.STDEV.S(Pcfu4[[#This Row],[R1]:[R3]])/0.025*Pcfu4[[#This Row],[Best DF]]</f>
        <v>22627416.997969523</v>
      </c>
      <c r="Q274" s="6">
        <f>Pcfu4[[#This Row],[CFU/mL]]*Pcfu4[[#This Row],[mL]]/Pcfu4[[#This Row],[grams]]</f>
        <v>2660000000</v>
      </c>
      <c r="R274" s="1">
        <f>Pcfu4[[#This Row],[SD CFU/mL]]*Pcfu4[[#This Row],[mL]]/Pcfu4[[#This Row],[grams]]</f>
        <v>429920922.96142095</v>
      </c>
      <c r="S274" s="7">
        <f>_xlfn.STDEV.S(Pcfu4[[#This Row],[R1]:[R3]])/AVERAGE(Pcfu4[[#This Row],[R1]:[R3]])</f>
        <v>0.16162440712835374</v>
      </c>
    </row>
    <row r="275" spans="1:20" x14ac:dyDescent="0.25">
      <c r="A275" t="s">
        <v>333</v>
      </c>
      <c r="B275" t="s">
        <v>334</v>
      </c>
      <c r="C275" s="4"/>
      <c r="D275" t="s">
        <v>37</v>
      </c>
      <c r="E275" s="3">
        <v>2</v>
      </c>
      <c r="G275">
        <v>0.1</v>
      </c>
      <c r="H275" s="5">
        <f>19*Pcfu4[[#This Row],[grams]]</f>
        <v>1.9000000000000001</v>
      </c>
      <c r="I275" s="3" t="s">
        <v>170</v>
      </c>
      <c r="J275" s="59">
        <v>44907</v>
      </c>
      <c r="K275" s="1">
        <v>1000000</v>
      </c>
      <c r="L275">
        <v>0</v>
      </c>
      <c r="M275">
        <v>0</v>
      </c>
      <c r="O275" s="6">
        <f>(SUM(Pcfu4[[#This Row],[R1]:[R3]]))/(Pcfu4[[#This Row],[No. Reps]]*0.025)*Pcfu4[[#This Row],[Best DF]]</f>
        <v>0</v>
      </c>
      <c r="P275" s="1">
        <f>_xlfn.STDEV.S(Pcfu4[[#This Row],[R1]:[R3]])/0.025*Pcfu4[[#This Row],[Best DF]]</f>
        <v>0</v>
      </c>
      <c r="Q275" s="6">
        <f>Pcfu4[[#This Row],[CFU/mL]]*Pcfu4[[#This Row],[mL]]/Pcfu4[[#This Row],[grams]]</f>
        <v>0</v>
      </c>
      <c r="R275" s="1">
        <f>Pcfu4[[#This Row],[SD CFU/mL]]*Pcfu4[[#This Row],[mL]]/Pcfu4[[#This Row],[grams]]</f>
        <v>0</v>
      </c>
      <c r="S275" s="7" t="e">
        <f>_xlfn.STDEV.S(Pcfu4[[#This Row],[R1]:[R3]])/AVERAGE(Pcfu4[[#This Row],[R1]:[R3]])</f>
        <v>#DIV/0!</v>
      </c>
    </row>
    <row r="276" spans="1:20" x14ac:dyDescent="0.25">
      <c r="A276" t="s">
        <v>335</v>
      </c>
      <c r="B276" t="s">
        <v>334</v>
      </c>
      <c r="C276" s="4"/>
      <c r="D276" t="s">
        <v>37</v>
      </c>
      <c r="E276" s="3">
        <v>2</v>
      </c>
      <c r="G276">
        <v>0.1</v>
      </c>
      <c r="H276" s="5">
        <f>19*Pcfu4[[#This Row],[grams]]</f>
        <v>1.9000000000000001</v>
      </c>
      <c r="I276" s="3" t="s">
        <v>170</v>
      </c>
      <c r="J276" s="59">
        <v>44907</v>
      </c>
      <c r="K276" s="1">
        <v>100000</v>
      </c>
      <c r="L276">
        <v>4</v>
      </c>
      <c r="M276">
        <v>2</v>
      </c>
      <c r="O276" s="6">
        <f>(SUM(Pcfu4[[#This Row],[R1]:[R3]]))/(Pcfu4[[#This Row],[No. Reps]]*0.025)*Pcfu4[[#This Row],[Best DF]]</f>
        <v>12000000</v>
      </c>
      <c r="P276" s="1">
        <f>_xlfn.STDEV.S(Pcfu4[[#This Row],[R1]:[R3]])/0.025*Pcfu4[[#This Row],[Best DF]]</f>
        <v>5656854.2494923808</v>
      </c>
      <c r="Q276" s="6">
        <f>Pcfu4[[#This Row],[CFU/mL]]*Pcfu4[[#This Row],[mL]]/Pcfu4[[#This Row],[grams]]</f>
        <v>228000000</v>
      </c>
      <c r="R276" s="1">
        <f>Pcfu4[[#This Row],[SD CFU/mL]]*Pcfu4[[#This Row],[mL]]/Pcfu4[[#This Row],[grams]]</f>
        <v>107480230.74035522</v>
      </c>
      <c r="S276" s="7">
        <f>_xlfn.STDEV.S(Pcfu4[[#This Row],[R1]:[R3]])/AVERAGE(Pcfu4[[#This Row],[R1]:[R3]])</f>
        <v>0.47140452079103173</v>
      </c>
    </row>
    <row r="277" spans="1:20" x14ac:dyDescent="0.25">
      <c r="A277" t="s">
        <v>336</v>
      </c>
      <c r="B277" t="s">
        <v>334</v>
      </c>
      <c r="C277" s="4"/>
      <c r="D277" t="s">
        <v>26</v>
      </c>
      <c r="E277" s="3">
        <v>2</v>
      </c>
      <c r="G277">
        <v>0.1</v>
      </c>
      <c r="H277" s="5">
        <f>19*Pcfu4[[#This Row],[grams]]</f>
        <v>1.9000000000000001</v>
      </c>
      <c r="I277" s="3" t="s">
        <v>170</v>
      </c>
      <c r="J277" s="59">
        <v>44907</v>
      </c>
      <c r="K277" s="1">
        <v>10000</v>
      </c>
      <c r="L277">
        <v>1</v>
      </c>
      <c r="M277">
        <v>1</v>
      </c>
      <c r="O277" s="6">
        <f>(SUM(Pcfu4[[#This Row],[R1]:[R3]]))/(Pcfu4[[#This Row],[No. Reps]]*0.025)*Pcfu4[[#This Row],[Best DF]]</f>
        <v>400000</v>
      </c>
      <c r="P277" s="1">
        <f>_xlfn.STDEV.S(Pcfu4[[#This Row],[R1]:[R3]])/0.025*Pcfu4[[#This Row],[Best DF]]</f>
        <v>0</v>
      </c>
      <c r="Q277" s="6">
        <f>Pcfu4[[#This Row],[CFU/mL]]*Pcfu4[[#This Row],[mL]]/Pcfu4[[#This Row],[grams]]</f>
        <v>7600000</v>
      </c>
      <c r="R277" s="1">
        <f>Pcfu4[[#This Row],[SD CFU/mL]]*Pcfu4[[#This Row],[mL]]/Pcfu4[[#This Row],[grams]]</f>
        <v>0</v>
      </c>
      <c r="S277" s="7">
        <f>_xlfn.STDEV.S(Pcfu4[[#This Row],[R1]:[R3]])/AVERAGE(Pcfu4[[#This Row],[R1]:[R3]])</f>
        <v>0</v>
      </c>
    </row>
    <row r="278" spans="1:20" x14ac:dyDescent="0.25">
      <c r="A278" t="s">
        <v>337</v>
      </c>
      <c r="B278" t="s">
        <v>334</v>
      </c>
      <c r="C278" s="4"/>
      <c r="D278" t="s">
        <v>26</v>
      </c>
      <c r="E278" s="3">
        <v>2</v>
      </c>
      <c r="G278">
        <v>0.1</v>
      </c>
      <c r="H278" s="5">
        <f>19*Pcfu4[[#This Row],[grams]]</f>
        <v>1.9000000000000001</v>
      </c>
      <c r="I278" s="3" t="s">
        <v>170</v>
      </c>
      <c r="J278" s="59">
        <v>44907</v>
      </c>
      <c r="K278" s="1">
        <v>10000</v>
      </c>
      <c r="L278">
        <v>1</v>
      </c>
      <c r="M278">
        <v>0</v>
      </c>
      <c r="O278" s="6">
        <f>(SUM(Pcfu4[[#This Row],[R1]:[R3]]))/(Pcfu4[[#This Row],[No. Reps]]*0.025)*Pcfu4[[#This Row],[Best DF]]</f>
        <v>200000</v>
      </c>
      <c r="P278" s="1">
        <f>_xlfn.STDEV.S(Pcfu4[[#This Row],[R1]:[R3]])/0.025*Pcfu4[[#This Row],[Best DF]]</f>
        <v>282842.71247461904</v>
      </c>
      <c r="Q278" s="6">
        <f>Pcfu4[[#This Row],[CFU/mL]]*Pcfu4[[#This Row],[mL]]/Pcfu4[[#This Row],[grams]]</f>
        <v>3800000</v>
      </c>
      <c r="R278" s="1">
        <f>Pcfu4[[#This Row],[SD CFU/mL]]*Pcfu4[[#This Row],[mL]]/Pcfu4[[#This Row],[grams]]</f>
        <v>5374011.5370177617</v>
      </c>
      <c r="S278" s="7">
        <f>_xlfn.STDEV.S(Pcfu4[[#This Row],[R1]:[R3]])/AVERAGE(Pcfu4[[#This Row],[R1]:[R3]])</f>
        <v>1.4142135623730951</v>
      </c>
    </row>
    <row r="279" spans="1:20" x14ac:dyDescent="0.25">
      <c r="A279" t="s">
        <v>338</v>
      </c>
      <c r="B279" t="s">
        <v>334</v>
      </c>
      <c r="C279" s="4"/>
      <c r="D279" t="s">
        <v>26</v>
      </c>
      <c r="E279" s="3">
        <v>2</v>
      </c>
      <c r="G279">
        <v>0.1</v>
      </c>
      <c r="H279" s="5">
        <f>19*Pcfu4[[#This Row],[grams]]</f>
        <v>1.9000000000000001</v>
      </c>
      <c r="I279" s="3" t="s">
        <v>170</v>
      </c>
      <c r="J279" s="59">
        <v>44907</v>
      </c>
      <c r="K279" s="1">
        <v>10000</v>
      </c>
      <c r="L279">
        <v>3</v>
      </c>
      <c r="M279">
        <v>1</v>
      </c>
      <c r="O279" s="6">
        <f>(SUM(Pcfu4[[#This Row],[R1]:[R3]]))/(Pcfu4[[#This Row],[No. Reps]]*0.025)*Pcfu4[[#This Row],[Best DF]]</f>
        <v>800000</v>
      </c>
      <c r="P279" s="1">
        <f>_xlfn.STDEV.S(Pcfu4[[#This Row],[R1]:[R3]])/0.025*Pcfu4[[#This Row],[Best DF]]</f>
        <v>565685.42494923808</v>
      </c>
      <c r="Q279" s="6">
        <f>Pcfu4[[#This Row],[CFU/mL]]*Pcfu4[[#This Row],[mL]]/Pcfu4[[#This Row],[grams]]</f>
        <v>15200000</v>
      </c>
      <c r="R279" s="1">
        <f>Pcfu4[[#This Row],[SD CFU/mL]]*Pcfu4[[#This Row],[mL]]/Pcfu4[[#This Row],[grams]]</f>
        <v>10748023.074035523</v>
      </c>
      <c r="S279" s="7">
        <f>_xlfn.STDEV.S(Pcfu4[[#This Row],[R1]:[R3]])/AVERAGE(Pcfu4[[#This Row],[R1]:[R3]])</f>
        <v>0.70710678118654757</v>
      </c>
    </row>
    <row r="280" spans="1:20" x14ac:dyDescent="0.25">
      <c r="A280" t="s">
        <v>339</v>
      </c>
      <c r="B280" t="s">
        <v>334</v>
      </c>
      <c r="C280" s="4"/>
      <c r="D280" t="s">
        <v>26</v>
      </c>
      <c r="E280" s="3">
        <v>2</v>
      </c>
      <c r="G280">
        <v>0.1</v>
      </c>
      <c r="H280" s="5">
        <f>19*Pcfu4[[#This Row],[grams]]</f>
        <v>1.9000000000000001</v>
      </c>
      <c r="I280" s="3" t="s">
        <v>170</v>
      </c>
      <c r="J280" s="59">
        <v>44907</v>
      </c>
      <c r="K280" s="1">
        <v>10000</v>
      </c>
      <c r="L280">
        <v>0</v>
      </c>
      <c r="M280">
        <v>0</v>
      </c>
      <c r="O280" s="6">
        <f>(SUM(Pcfu4[[#This Row],[R1]:[R3]]))/(Pcfu4[[#This Row],[No. Reps]]*0.025)*Pcfu4[[#This Row],[Best DF]]</f>
        <v>0</v>
      </c>
      <c r="P280" s="1">
        <f>_xlfn.STDEV.S(Pcfu4[[#This Row],[R1]:[R3]])/0.025*Pcfu4[[#This Row],[Best DF]]</f>
        <v>0</v>
      </c>
      <c r="Q280" s="6">
        <f>Pcfu4[[#This Row],[CFU/mL]]*Pcfu4[[#This Row],[mL]]/Pcfu4[[#This Row],[grams]]</f>
        <v>0</v>
      </c>
      <c r="R280" s="1">
        <f>Pcfu4[[#This Row],[SD CFU/mL]]*Pcfu4[[#This Row],[mL]]/Pcfu4[[#This Row],[grams]]</f>
        <v>0</v>
      </c>
      <c r="S280" s="7" t="e">
        <f>_xlfn.STDEV.S(Pcfu4[[#This Row],[R1]:[R3]])/AVERAGE(Pcfu4[[#This Row],[R1]:[R3]])</f>
        <v>#DIV/0!</v>
      </c>
    </row>
    <row r="281" spans="1:20" x14ac:dyDescent="0.25">
      <c r="A281" t="s">
        <v>290</v>
      </c>
      <c r="B281" t="s">
        <v>340</v>
      </c>
      <c r="C281" s="4"/>
      <c r="D281" t="s">
        <v>37</v>
      </c>
      <c r="E281" s="3">
        <v>2</v>
      </c>
      <c r="G281">
        <v>0.1</v>
      </c>
      <c r="H281" s="5">
        <f>19*Pcfu4[[#This Row],[grams]]</f>
        <v>1.9000000000000001</v>
      </c>
      <c r="I281" s="3" t="s">
        <v>170</v>
      </c>
      <c r="J281" s="59">
        <v>44907</v>
      </c>
      <c r="K281" s="1">
        <v>100000</v>
      </c>
      <c r="L281">
        <v>13</v>
      </c>
      <c r="M281">
        <v>16</v>
      </c>
      <c r="O281" s="6">
        <f>(SUM(Pcfu4[[#This Row],[R1]:[R3]]))/(Pcfu4[[#This Row],[No. Reps]]*0.025)*Pcfu4[[#This Row],[Best DF]]</f>
        <v>58000000</v>
      </c>
      <c r="P281" s="1">
        <f>_xlfn.STDEV.S(Pcfu4[[#This Row],[R1]:[R3]])/0.025*Pcfu4[[#This Row],[Best DF]]</f>
        <v>8485281.3742385693</v>
      </c>
      <c r="Q281" s="6">
        <f>Pcfu4[[#This Row],[CFU/mL]]*Pcfu4[[#This Row],[mL]]/Pcfu4[[#This Row],[grams]]</f>
        <v>1102000000</v>
      </c>
      <c r="R281" s="1">
        <f>Pcfu4[[#This Row],[SD CFU/mL]]*Pcfu4[[#This Row],[mL]]/Pcfu4[[#This Row],[grams]]</f>
        <v>161220346.11053282</v>
      </c>
      <c r="S281" s="7">
        <f>_xlfn.STDEV.S(Pcfu4[[#This Row],[R1]:[R3]])/AVERAGE(Pcfu4[[#This Row],[R1]:[R3]])</f>
        <v>0.14629795472825119</v>
      </c>
    </row>
    <row r="282" spans="1:20" x14ac:dyDescent="0.25">
      <c r="A282" t="s">
        <v>290</v>
      </c>
      <c r="B282" t="s">
        <v>341</v>
      </c>
      <c r="C282" s="4"/>
      <c r="D282" t="s">
        <v>37</v>
      </c>
      <c r="E282" s="3">
        <v>2</v>
      </c>
      <c r="G282">
        <v>0.1</v>
      </c>
      <c r="H282" s="5">
        <f>19*Pcfu4[[#This Row],[grams]]</f>
        <v>1.9000000000000001</v>
      </c>
      <c r="I282" s="3" t="s">
        <v>170</v>
      </c>
      <c r="J282" s="59">
        <v>44907</v>
      </c>
      <c r="K282" s="1">
        <v>100000</v>
      </c>
      <c r="L282">
        <v>5</v>
      </c>
      <c r="M282">
        <v>11</v>
      </c>
      <c r="O282" s="6">
        <f>(SUM(Pcfu4[[#This Row],[R1]:[R3]]))/(Pcfu4[[#This Row],[No. Reps]]*0.025)*Pcfu4[[#This Row],[Best DF]]</f>
        <v>32000000</v>
      </c>
      <c r="P282" s="1">
        <f>_xlfn.STDEV.S(Pcfu4[[#This Row],[R1]:[R3]])/0.025*Pcfu4[[#This Row],[Best DF]]</f>
        <v>16970562.748477139</v>
      </c>
      <c r="Q282" s="6">
        <f>Pcfu4[[#This Row],[CFU/mL]]*Pcfu4[[#This Row],[mL]]/Pcfu4[[#This Row],[grams]]</f>
        <v>608000000</v>
      </c>
      <c r="R282" s="1">
        <f>Pcfu4[[#This Row],[SD CFU/mL]]*Pcfu4[[#This Row],[mL]]/Pcfu4[[#This Row],[grams]]</f>
        <v>322440692.22106564</v>
      </c>
      <c r="S282" s="7">
        <f>_xlfn.STDEV.S(Pcfu4[[#This Row],[R1]:[R3]])/AVERAGE(Pcfu4[[#This Row],[R1]:[R3]])</f>
        <v>0.5303300858899106</v>
      </c>
    </row>
    <row r="283" spans="1:20" x14ac:dyDescent="0.25">
      <c r="A283" t="s">
        <v>293</v>
      </c>
      <c r="B283" t="s">
        <v>340</v>
      </c>
      <c r="C283" s="4"/>
      <c r="D283" t="s">
        <v>37</v>
      </c>
      <c r="E283" s="3">
        <v>2</v>
      </c>
      <c r="G283">
        <v>0.1</v>
      </c>
      <c r="H283" s="5">
        <f>19*Pcfu4[[#This Row],[grams]]</f>
        <v>1.9000000000000001</v>
      </c>
      <c r="I283" s="3" t="s">
        <v>170</v>
      </c>
      <c r="J283" s="59">
        <v>44907</v>
      </c>
      <c r="K283" s="1">
        <v>100000</v>
      </c>
      <c r="L283">
        <v>254</v>
      </c>
      <c r="M283">
        <v>36</v>
      </c>
      <c r="O283" s="6">
        <f>(SUM(Pcfu4[[#This Row],[R1]:[R3]]))/(Pcfu4[[#This Row],[No. Reps]]*0.025)*Pcfu4[[#This Row],[Best DF]]</f>
        <v>580000000</v>
      </c>
      <c r="P283" s="1">
        <f>_xlfn.STDEV.S(Pcfu4[[#This Row],[R1]:[R3]])/0.025*Pcfu4[[#This Row],[Best DF]]</f>
        <v>616597113.19466937</v>
      </c>
      <c r="Q283" s="6">
        <f>Pcfu4[[#This Row],[CFU/mL]]*Pcfu4[[#This Row],[mL]]/Pcfu4[[#This Row],[grams]]</f>
        <v>11020000000</v>
      </c>
      <c r="R283" s="1">
        <f>Pcfu4[[#This Row],[SD CFU/mL]]*Pcfu4[[#This Row],[mL]]/Pcfu4[[#This Row],[grams]]</f>
        <v>11715345150.698719</v>
      </c>
      <c r="S283" s="7">
        <f>_xlfn.STDEV.S(Pcfu4[[#This Row],[R1]:[R3]])/AVERAGE(Pcfu4[[#This Row],[R1]:[R3]])</f>
        <v>1.0630984710252922</v>
      </c>
      <c r="T283" t="s">
        <v>342</v>
      </c>
    </row>
    <row r="284" spans="1:20" x14ac:dyDescent="0.25">
      <c r="A284" t="s">
        <v>293</v>
      </c>
      <c r="B284" t="s">
        <v>341</v>
      </c>
      <c r="C284" s="4"/>
      <c r="D284" t="s">
        <v>37</v>
      </c>
      <c r="E284" s="3">
        <v>2</v>
      </c>
      <c r="G284">
        <v>0.1</v>
      </c>
      <c r="H284" s="5">
        <f>19*Pcfu4[[#This Row],[grams]]</f>
        <v>1.9000000000000001</v>
      </c>
      <c r="I284" s="3" t="s">
        <v>170</v>
      </c>
      <c r="J284" s="59">
        <v>44907</v>
      </c>
      <c r="K284" s="1">
        <v>1000000</v>
      </c>
      <c r="L284">
        <v>94</v>
      </c>
      <c r="M284">
        <v>101</v>
      </c>
      <c r="O284" s="6">
        <f>(SUM(Pcfu4[[#This Row],[R1]:[R3]]))/(Pcfu4[[#This Row],[No. Reps]]*0.025)*Pcfu4[[#This Row],[Best DF]]</f>
        <v>3900000000</v>
      </c>
      <c r="P284" s="1">
        <f>_xlfn.STDEV.S(Pcfu4[[#This Row],[R1]:[R3]])/0.025*Pcfu4[[#This Row],[Best DF]]</f>
        <v>197989898.73223329</v>
      </c>
      <c r="Q284" s="6">
        <f>Pcfu4[[#This Row],[CFU/mL]]*Pcfu4[[#This Row],[mL]]/Pcfu4[[#This Row],[grams]]</f>
        <v>74100000000</v>
      </c>
      <c r="R284" s="1">
        <f>Pcfu4[[#This Row],[SD CFU/mL]]*Pcfu4[[#This Row],[mL]]/Pcfu4[[#This Row],[grams]]</f>
        <v>3761808075.9124327</v>
      </c>
      <c r="S284" s="7">
        <f>_xlfn.STDEV.S(Pcfu4[[#This Row],[R1]:[R3]])/AVERAGE(Pcfu4[[#This Row],[R1]:[R3]])</f>
        <v>5.0766640700572643E-2</v>
      </c>
      <c r="T284" t="s">
        <v>343</v>
      </c>
    </row>
    <row r="285" spans="1:20" x14ac:dyDescent="0.25">
      <c r="A285" t="s">
        <v>285</v>
      </c>
      <c r="B285" t="s">
        <v>334</v>
      </c>
      <c r="C285" s="4"/>
      <c r="D285" t="s">
        <v>37</v>
      </c>
      <c r="E285" s="3">
        <v>2</v>
      </c>
      <c r="G285">
        <v>0.1</v>
      </c>
      <c r="H285" s="5">
        <f>19*Pcfu4[[#This Row],[grams]]</f>
        <v>1.9000000000000001</v>
      </c>
      <c r="I285" s="3" t="s">
        <v>170</v>
      </c>
      <c r="J285" s="59">
        <v>44907</v>
      </c>
      <c r="K285" s="1">
        <v>100000</v>
      </c>
      <c r="L285">
        <v>19</v>
      </c>
      <c r="M285">
        <v>28</v>
      </c>
      <c r="O285" s="6">
        <f>(SUM(Pcfu4[[#This Row],[R1]:[R3]]))/(Pcfu4[[#This Row],[No. Reps]]*0.025)*Pcfu4[[#This Row],[Best DF]]</f>
        <v>94000000</v>
      </c>
      <c r="P285" s="1">
        <f>_xlfn.STDEV.S(Pcfu4[[#This Row],[R1]:[R3]])/0.025*Pcfu4[[#This Row],[Best DF]]</f>
        <v>25455844.122715708</v>
      </c>
      <c r="Q285" s="6">
        <f>Pcfu4[[#This Row],[CFU/mL]]*Pcfu4[[#This Row],[mL]]/Pcfu4[[#This Row],[grams]]</f>
        <v>1786000000</v>
      </c>
      <c r="R285" s="1">
        <f>Pcfu4[[#This Row],[SD CFU/mL]]*Pcfu4[[#This Row],[mL]]/Pcfu4[[#This Row],[grams]]</f>
        <v>483661038.33159846</v>
      </c>
      <c r="S285" s="7">
        <f>_xlfn.STDEV.S(Pcfu4[[#This Row],[R1]:[R3]])/AVERAGE(Pcfu4[[#This Row],[R1]:[R3]])</f>
        <v>0.27080685236931606</v>
      </c>
    </row>
    <row r="286" spans="1:20" x14ac:dyDescent="0.25">
      <c r="A286" t="s">
        <v>287</v>
      </c>
      <c r="B286" t="s">
        <v>334</v>
      </c>
      <c r="C286" s="4"/>
      <c r="D286" t="s">
        <v>37</v>
      </c>
      <c r="E286" s="3">
        <v>2</v>
      </c>
      <c r="G286">
        <v>0.1</v>
      </c>
      <c r="H286" s="5">
        <f>19*Pcfu4[[#This Row],[grams]]</f>
        <v>1.9000000000000001</v>
      </c>
      <c r="I286" s="3" t="s">
        <v>170</v>
      </c>
      <c r="J286" s="59">
        <v>44907</v>
      </c>
      <c r="K286" s="1">
        <v>100000</v>
      </c>
      <c r="L286">
        <v>21</v>
      </c>
      <c r="M286">
        <v>23</v>
      </c>
      <c r="O286" s="6">
        <f>(SUM(Pcfu4[[#This Row],[R1]:[R3]]))/(Pcfu4[[#This Row],[No. Reps]]*0.025)*Pcfu4[[#This Row],[Best DF]]</f>
        <v>88000000</v>
      </c>
      <c r="P286" s="1">
        <f>_xlfn.STDEV.S(Pcfu4[[#This Row],[R1]:[R3]])/0.025*Pcfu4[[#This Row],[Best DF]]</f>
        <v>5656854.2494923808</v>
      </c>
      <c r="Q286" s="6">
        <f>Pcfu4[[#This Row],[CFU/mL]]*Pcfu4[[#This Row],[mL]]/Pcfu4[[#This Row],[grams]]</f>
        <v>1672000000</v>
      </c>
      <c r="R286" s="1">
        <f>Pcfu4[[#This Row],[SD CFU/mL]]*Pcfu4[[#This Row],[mL]]/Pcfu4[[#This Row],[grams]]</f>
        <v>107480230.74035522</v>
      </c>
      <c r="S286" s="7">
        <f>_xlfn.STDEV.S(Pcfu4[[#This Row],[R1]:[R3]])/AVERAGE(Pcfu4[[#This Row],[R1]:[R3]])</f>
        <v>6.4282434653322507E-2</v>
      </c>
    </row>
    <row r="287" spans="1:20" x14ac:dyDescent="0.25">
      <c r="A287" t="s">
        <v>288</v>
      </c>
      <c r="B287" t="s">
        <v>334</v>
      </c>
      <c r="C287" s="4"/>
      <c r="D287" t="s">
        <v>37</v>
      </c>
      <c r="E287" s="3">
        <v>2</v>
      </c>
      <c r="G287">
        <v>0.1</v>
      </c>
      <c r="H287" s="5">
        <f>19*Pcfu4[[#This Row],[grams]]</f>
        <v>1.9000000000000001</v>
      </c>
      <c r="I287" s="3" t="s">
        <v>170</v>
      </c>
      <c r="J287" s="59">
        <v>44907</v>
      </c>
      <c r="K287" s="1">
        <v>1000000</v>
      </c>
      <c r="L287">
        <v>65</v>
      </c>
      <c r="M287">
        <v>66</v>
      </c>
      <c r="O287" s="6">
        <f>(SUM(Pcfu4[[#This Row],[R1]:[R3]]))/(Pcfu4[[#This Row],[No. Reps]]*0.025)*Pcfu4[[#This Row],[Best DF]]</f>
        <v>2620000000</v>
      </c>
      <c r="P287" s="1">
        <f>_xlfn.STDEV.S(Pcfu4[[#This Row],[R1]:[R3]])/0.025*Pcfu4[[#This Row],[Best DF]]</f>
        <v>28284271.247461904</v>
      </c>
      <c r="Q287" s="6">
        <f>Pcfu4[[#This Row],[CFU/mL]]*Pcfu4[[#This Row],[mL]]/Pcfu4[[#This Row],[grams]]</f>
        <v>49780000000</v>
      </c>
      <c r="R287" s="1">
        <f>Pcfu4[[#This Row],[SD CFU/mL]]*Pcfu4[[#This Row],[mL]]/Pcfu4[[#This Row],[grams]]</f>
        <v>537401153.70177615</v>
      </c>
      <c r="S287" s="7">
        <f>_xlfn.STDEV.S(Pcfu4[[#This Row],[R1]:[R3]])/AVERAGE(Pcfu4[[#This Row],[R1]:[R3]])</f>
        <v>1.0795523376893856E-2</v>
      </c>
      <c r="T287" t="s">
        <v>344</v>
      </c>
    </row>
    <row r="288" spans="1:20" x14ac:dyDescent="0.25">
      <c r="A288" t="s">
        <v>289</v>
      </c>
      <c r="B288" t="s">
        <v>334</v>
      </c>
      <c r="C288" s="4"/>
      <c r="D288" t="s">
        <v>37</v>
      </c>
      <c r="E288" s="3">
        <v>2</v>
      </c>
      <c r="G288">
        <v>0.1</v>
      </c>
      <c r="H288" s="5">
        <f>19*Pcfu4[[#This Row],[grams]]</f>
        <v>1.9000000000000001</v>
      </c>
      <c r="I288" s="3" t="s">
        <v>170</v>
      </c>
      <c r="J288" s="59">
        <v>44907</v>
      </c>
      <c r="K288" s="1">
        <v>1000000</v>
      </c>
      <c r="L288">
        <v>31</v>
      </c>
      <c r="M288">
        <v>55</v>
      </c>
      <c r="O288" s="6">
        <f>(SUM(Pcfu4[[#This Row],[R1]:[R3]]))/(Pcfu4[[#This Row],[No. Reps]]*0.025)*Pcfu4[[#This Row],[Best DF]]</f>
        <v>1720000000</v>
      </c>
      <c r="P288" s="1">
        <f>_xlfn.STDEV.S(Pcfu4[[#This Row],[R1]:[R3]])/0.025*Pcfu4[[#This Row],[Best DF]]</f>
        <v>678822509.93908548</v>
      </c>
      <c r="Q288" s="6">
        <f>Pcfu4[[#This Row],[CFU/mL]]*Pcfu4[[#This Row],[mL]]/Pcfu4[[#This Row],[grams]]</f>
        <v>32680000000</v>
      </c>
      <c r="R288" s="1">
        <f>Pcfu4[[#This Row],[SD CFU/mL]]*Pcfu4[[#This Row],[mL]]/Pcfu4[[#This Row],[grams]]</f>
        <v>12897627688.842625</v>
      </c>
      <c r="S288" s="7">
        <f>_xlfn.STDEV.S(Pcfu4[[#This Row],[R1]:[R3]])/AVERAGE(Pcfu4[[#This Row],[R1]:[R3]])</f>
        <v>0.39466424996458466</v>
      </c>
      <c r="T288" t="s">
        <v>345</v>
      </c>
    </row>
    <row r="289" spans="1:20" x14ac:dyDescent="0.25">
      <c r="A289" t="s">
        <v>346</v>
      </c>
      <c r="B289" t="s">
        <v>334</v>
      </c>
      <c r="C289" s="4"/>
      <c r="D289" t="s">
        <v>37</v>
      </c>
      <c r="E289" s="3">
        <v>2</v>
      </c>
      <c r="G289">
        <v>0.1</v>
      </c>
      <c r="H289" s="5">
        <f>19*Pcfu4[[#This Row],[grams]]</f>
        <v>1.9000000000000001</v>
      </c>
      <c r="I289" s="3" t="s">
        <v>170</v>
      </c>
      <c r="J289" s="59">
        <v>44907</v>
      </c>
      <c r="K289" s="1">
        <v>100000</v>
      </c>
      <c r="L289">
        <v>54</v>
      </c>
      <c r="M289">
        <v>47</v>
      </c>
      <c r="O289" s="6">
        <f>(SUM(Pcfu4[[#This Row],[R1]:[R3]]))/(Pcfu4[[#This Row],[No. Reps]]*0.025)*Pcfu4[[#This Row],[Best DF]]</f>
        <v>202000000</v>
      </c>
      <c r="P289" s="1">
        <f>_xlfn.STDEV.S(Pcfu4[[#This Row],[R1]:[R3]])/0.025*Pcfu4[[#This Row],[Best DF]]</f>
        <v>19798989.873223327</v>
      </c>
      <c r="Q289" s="6">
        <f>Pcfu4[[#This Row],[CFU/mL]]*Pcfu4[[#This Row],[mL]]/Pcfu4[[#This Row],[grams]]</f>
        <v>3838000000</v>
      </c>
      <c r="R289" s="1">
        <f>Pcfu4[[#This Row],[SD CFU/mL]]*Pcfu4[[#This Row],[mL]]/Pcfu4[[#This Row],[grams]]</f>
        <v>376180807.59124321</v>
      </c>
      <c r="S289" s="7">
        <f>_xlfn.STDEV.S(Pcfu4[[#This Row],[R1]:[R3]])/AVERAGE(Pcfu4[[#This Row],[R1]:[R3]])</f>
        <v>9.8014801352590747E-2</v>
      </c>
    </row>
    <row r="290" spans="1:20" x14ac:dyDescent="0.25">
      <c r="A290" t="s">
        <v>347</v>
      </c>
      <c r="B290" t="s">
        <v>334</v>
      </c>
      <c r="C290" s="4"/>
      <c r="D290" t="s">
        <v>37</v>
      </c>
      <c r="E290" s="3">
        <v>2</v>
      </c>
      <c r="G290">
        <v>0.1</v>
      </c>
      <c r="H290" s="5">
        <f>19*Pcfu4[[#This Row],[grams]]</f>
        <v>1.9000000000000001</v>
      </c>
      <c r="I290" s="3" t="s">
        <v>170</v>
      </c>
      <c r="J290" s="59">
        <v>44907</v>
      </c>
      <c r="K290" s="1">
        <v>100000</v>
      </c>
      <c r="L290">
        <v>50</v>
      </c>
      <c r="M290">
        <v>54</v>
      </c>
      <c r="O290" s="6">
        <f>(SUM(Pcfu4[[#This Row],[R1]:[R3]]))/(Pcfu4[[#This Row],[No. Reps]]*0.025)*Pcfu4[[#This Row],[Best DF]]</f>
        <v>208000000</v>
      </c>
      <c r="P290" s="1">
        <f>_xlfn.STDEV.S(Pcfu4[[#This Row],[R1]:[R3]])/0.025*Pcfu4[[#This Row],[Best DF]]</f>
        <v>11313708.498984762</v>
      </c>
      <c r="Q290" s="6">
        <f>Pcfu4[[#This Row],[CFU/mL]]*Pcfu4[[#This Row],[mL]]/Pcfu4[[#This Row],[grams]]</f>
        <v>3952000000</v>
      </c>
      <c r="R290" s="1">
        <f>Pcfu4[[#This Row],[SD CFU/mL]]*Pcfu4[[#This Row],[mL]]/Pcfu4[[#This Row],[grams]]</f>
        <v>214960461.48071045</v>
      </c>
      <c r="S290" s="7">
        <f>_xlfn.STDEV.S(Pcfu4[[#This Row],[R1]:[R3]])/AVERAGE(Pcfu4[[#This Row],[R1]:[R3]])</f>
        <v>5.4392829322042119E-2</v>
      </c>
    </row>
    <row r="291" spans="1:20" x14ac:dyDescent="0.25">
      <c r="A291" t="s">
        <v>348</v>
      </c>
      <c r="B291" t="s">
        <v>334</v>
      </c>
      <c r="C291" s="4"/>
      <c r="D291" t="s">
        <v>37</v>
      </c>
      <c r="E291" s="3">
        <v>2</v>
      </c>
      <c r="G291">
        <v>0.1</v>
      </c>
      <c r="H291" s="5">
        <f>19*Pcfu4[[#This Row],[grams]]</f>
        <v>1.9000000000000001</v>
      </c>
      <c r="I291" s="3" t="s">
        <v>170</v>
      </c>
      <c r="J291" s="59">
        <v>44907</v>
      </c>
      <c r="K291" s="1">
        <v>1000000</v>
      </c>
      <c r="L291">
        <v>43</v>
      </c>
      <c r="M291">
        <v>30</v>
      </c>
      <c r="O291" s="6">
        <f>(SUM(Pcfu4[[#This Row],[R1]:[R3]]))/(Pcfu4[[#This Row],[No. Reps]]*0.025)*Pcfu4[[#This Row],[Best DF]]</f>
        <v>1460000000</v>
      </c>
      <c r="P291" s="1">
        <f>_xlfn.STDEV.S(Pcfu4[[#This Row],[R1]:[R3]])/0.025*Pcfu4[[#This Row],[Best DF]]</f>
        <v>367695526.21700466</v>
      </c>
      <c r="Q291" s="6">
        <f>Pcfu4[[#This Row],[CFU/mL]]*Pcfu4[[#This Row],[mL]]/Pcfu4[[#This Row],[grams]]</f>
        <v>27740000000</v>
      </c>
      <c r="R291" s="1">
        <f>Pcfu4[[#This Row],[SD CFU/mL]]*Pcfu4[[#This Row],[mL]]/Pcfu4[[#This Row],[grams]]</f>
        <v>6986214998.1230888</v>
      </c>
      <c r="S291" s="7">
        <f>_xlfn.STDEV.S(Pcfu4[[#This Row],[R1]:[R3]])/AVERAGE(Pcfu4[[#This Row],[R1]:[R3]])</f>
        <v>0.25184625083356488</v>
      </c>
      <c r="T291" t="s">
        <v>349</v>
      </c>
    </row>
    <row r="292" spans="1:20" x14ac:dyDescent="0.25">
      <c r="A292" t="s">
        <v>320</v>
      </c>
      <c r="B292" t="s">
        <v>328</v>
      </c>
      <c r="C292" s="4"/>
      <c r="D292" t="s">
        <v>182</v>
      </c>
      <c r="E292" s="3">
        <v>2</v>
      </c>
      <c r="G292">
        <v>0.1</v>
      </c>
      <c r="H292" s="5">
        <f>19*Pcfu4[[#This Row],[grams]]</f>
        <v>1.9000000000000001</v>
      </c>
      <c r="I292" s="3" t="s">
        <v>170</v>
      </c>
      <c r="J292" s="59">
        <v>44909</v>
      </c>
      <c r="K292" s="1">
        <v>100</v>
      </c>
      <c r="L292">
        <v>57</v>
      </c>
      <c r="M292">
        <v>75</v>
      </c>
      <c r="O292" s="6">
        <f>(SUM(Pcfu4[[#This Row],[R1]:[R3]]))/(Pcfu4[[#This Row],[No. Reps]]*0.025)*Pcfu4[[#This Row],[Best DF]]</f>
        <v>264000</v>
      </c>
      <c r="P292" s="1">
        <f>_xlfn.STDEV.S(Pcfu4[[#This Row],[R1]:[R3]])/0.025*Pcfu4[[#This Row],[Best DF]]</f>
        <v>50911.688245431418</v>
      </c>
      <c r="Q292" s="6">
        <f>Pcfu4[[#This Row],[CFU/mL]]*Pcfu4[[#This Row],[mL]]/Pcfu4[[#This Row],[grams]]</f>
        <v>5016000</v>
      </c>
      <c r="R292" s="1">
        <f>Pcfu4[[#This Row],[SD CFU/mL]]*Pcfu4[[#This Row],[mL]]/Pcfu4[[#This Row],[grams]]</f>
        <v>967322.07666319702</v>
      </c>
      <c r="S292" s="7">
        <f>_xlfn.STDEV.S(Pcfu4[[#This Row],[R1]:[R3]])/AVERAGE(Pcfu4[[#This Row],[R1]:[R3]])</f>
        <v>0.19284730395996749</v>
      </c>
    </row>
    <row r="293" spans="1:20" x14ac:dyDescent="0.25">
      <c r="A293" t="s">
        <v>320</v>
      </c>
      <c r="B293" t="s">
        <v>326</v>
      </c>
      <c r="C293" s="4"/>
      <c r="D293" t="s">
        <v>182</v>
      </c>
      <c r="E293" s="3">
        <v>2</v>
      </c>
      <c r="G293">
        <v>0.1</v>
      </c>
      <c r="H293" s="5">
        <f>19*Pcfu4[[#This Row],[grams]]</f>
        <v>1.9000000000000001</v>
      </c>
      <c r="I293" s="3" t="s">
        <v>170</v>
      </c>
      <c r="J293" s="59">
        <v>44909</v>
      </c>
      <c r="K293" s="1">
        <v>100</v>
      </c>
      <c r="L293">
        <v>31</v>
      </c>
      <c r="M293">
        <v>28</v>
      </c>
      <c r="O293" s="6">
        <f>(SUM(Pcfu4[[#This Row],[R1]:[R3]]))/(Pcfu4[[#This Row],[No. Reps]]*0.025)*Pcfu4[[#This Row],[Best DF]]</f>
        <v>118000</v>
      </c>
      <c r="P293" s="1">
        <f>_xlfn.STDEV.S(Pcfu4[[#This Row],[R1]:[R3]])/0.025*Pcfu4[[#This Row],[Best DF]]</f>
        <v>8485.2813742385697</v>
      </c>
      <c r="Q293" s="6">
        <f>Pcfu4[[#This Row],[CFU/mL]]*Pcfu4[[#This Row],[mL]]/Pcfu4[[#This Row],[grams]]</f>
        <v>2242000</v>
      </c>
      <c r="R293" s="1">
        <f>Pcfu4[[#This Row],[SD CFU/mL]]*Pcfu4[[#This Row],[mL]]/Pcfu4[[#This Row],[grams]]</f>
        <v>161220.34611053282</v>
      </c>
      <c r="S293" s="7">
        <f>_xlfn.STDEV.S(Pcfu4[[#This Row],[R1]:[R3]])/AVERAGE(Pcfu4[[#This Row],[R1]:[R3]])</f>
        <v>7.1909164188462452E-2</v>
      </c>
    </row>
    <row r="294" spans="1:20" x14ac:dyDescent="0.25">
      <c r="A294" t="s">
        <v>319</v>
      </c>
      <c r="B294" t="s">
        <v>328</v>
      </c>
      <c r="C294" s="4"/>
      <c r="D294" t="s">
        <v>182</v>
      </c>
      <c r="E294" s="3">
        <v>2</v>
      </c>
      <c r="G294">
        <v>0.1</v>
      </c>
      <c r="H294" s="5">
        <f>19*Pcfu4[[#This Row],[grams]]</f>
        <v>1.9000000000000001</v>
      </c>
      <c r="I294" s="3" t="s">
        <v>170</v>
      </c>
      <c r="J294" s="59">
        <v>44909</v>
      </c>
      <c r="K294" s="1">
        <v>10000</v>
      </c>
      <c r="L294">
        <v>62</v>
      </c>
      <c r="M294">
        <v>63</v>
      </c>
      <c r="O294" s="6">
        <f>(SUM(Pcfu4[[#This Row],[R1]:[R3]]))/(Pcfu4[[#This Row],[No. Reps]]*0.025)*Pcfu4[[#This Row],[Best DF]]</f>
        <v>25000000</v>
      </c>
      <c r="P294" s="1">
        <f>_xlfn.STDEV.S(Pcfu4[[#This Row],[R1]:[R3]])/0.025*Pcfu4[[#This Row],[Best DF]]</f>
        <v>282842.71247461904</v>
      </c>
      <c r="Q294" s="6">
        <f>Pcfu4[[#This Row],[CFU/mL]]*Pcfu4[[#This Row],[mL]]/Pcfu4[[#This Row],[grams]]</f>
        <v>475000000</v>
      </c>
      <c r="R294" s="1">
        <f>Pcfu4[[#This Row],[SD CFU/mL]]*Pcfu4[[#This Row],[mL]]/Pcfu4[[#This Row],[grams]]</f>
        <v>5374011.5370177617</v>
      </c>
      <c r="S294" s="7">
        <f>_xlfn.STDEV.S(Pcfu4[[#This Row],[R1]:[R3]])/AVERAGE(Pcfu4[[#This Row],[R1]:[R3]])</f>
        <v>1.1313708498984762E-2</v>
      </c>
    </row>
    <row r="295" spans="1:20" x14ac:dyDescent="0.25">
      <c r="A295" t="s">
        <v>319</v>
      </c>
      <c r="B295" t="s">
        <v>326</v>
      </c>
      <c r="C295" s="4"/>
      <c r="D295" t="s">
        <v>182</v>
      </c>
      <c r="E295" s="3">
        <v>2</v>
      </c>
      <c r="G295">
        <v>0.1</v>
      </c>
      <c r="H295" s="5">
        <f>19*Pcfu4[[#This Row],[grams]]</f>
        <v>1.9000000000000001</v>
      </c>
      <c r="I295" s="3" t="s">
        <v>170</v>
      </c>
      <c r="J295" s="59">
        <v>44909</v>
      </c>
      <c r="K295" s="1">
        <v>10000</v>
      </c>
      <c r="L295">
        <v>220</v>
      </c>
      <c r="M295">
        <v>200</v>
      </c>
      <c r="O295" s="6">
        <f>(SUM(Pcfu4[[#This Row],[R1]:[R3]]))/(Pcfu4[[#This Row],[No. Reps]]*0.025)*Pcfu4[[#This Row],[Best DF]]</f>
        <v>84000000</v>
      </c>
      <c r="P295" s="1">
        <f>_xlfn.STDEV.S(Pcfu4[[#This Row],[R1]:[R3]])/0.025*Pcfu4[[#This Row],[Best DF]]</f>
        <v>5656854.2494923808</v>
      </c>
      <c r="Q295" s="6">
        <f>Pcfu4[[#This Row],[CFU/mL]]*Pcfu4[[#This Row],[mL]]/Pcfu4[[#This Row],[grams]]</f>
        <v>1596000000</v>
      </c>
      <c r="R295" s="1">
        <f>Pcfu4[[#This Row],[SD CFU/mL]]*Pcfu4[[#This Row],[mL]]/Pcfu4[[#This Row],[grams]]</f>
        <v>107480230.74035522</v>
      </c>
      <c r="S295" s="7">
        <f>_xlfn.STDEV.S(Pcfu4[[#This Row],[R1]:[R3]])/AVERAGE(Pcfu4[[#This Row],[R1]:[R3]])</f>
        <v>6.7343502970147393E-2</v>
      </c>
    </row>
    <row r="296" spans="1:20" x14ac:dyDescent="0.25">
      <c r="A296" t="s">
        <v>285</v>
      </c>
      <c r="B296" t="s">
        <v>350</v>
      </c>
      <c r="C296" s="4"/>
      <c r="D296" t="s">
        <v>37</v>
      </c>
      <c r="E296" s="3">
        <v>2</v>
      </c>
      <c r="G296">
        <v>0.1</v>
      </c>
      <c r="H296" s="5">
        <f>19*Pcfu4[[#This Row],[grams]]</f>
        <v>1.9000000000000001</v>
      </c>
      <c r="I296" s="3" t="s">
        <v>170</v>
      </c>
      <c r="J296" s="59">
        <v>44908</v>
      </c>
      <c r="K296" s="1">
        <v>1000000</v>
      </c>
      <c r="L296">
        <v>114</v>
      </c>
      <c r="M296">
        <v>92</v>
      </c>
      <c r="O296" s="6">
        <f>(SUM(Pcfu4[[#This Row],[R1]:[R3]]))/(Pcfu4[[#This Row],[No. Reps]]*0.025)*Pcfu4[[#This Row],[Best DF]]</f>
        <v>4120000000</v>
      </c>
      <c r="P296" s="1">
        <f>_xlfn.STDEV.S(Pcfu4[[#This Row],[R1]:[R3]])/0.025*Pcfu4[[#This Row],[Best DF]]</f>
        <v>622253967.44416177</v>
      </c>
      <c r="Q296" s="6">
        <f>Pcfu4[[#This Row],[CFU/mL]]*Pcfu4[[#This Row],[mL]]/Pcfu4[[#This Row],[grams]]</f>
        <v>78280000000</v>
      </c>
      <c r="R296" s="1">
        <f>Pcfu4[[#This Row],[SD CFU/mL]]*Pcfu4[[#This Row],[mL]]/Pcfu4[[#This Row],[grams]]</f>
        <v>11822825381.439075</v>
      </c>
      <c r="S296" s="7">
        <f>_xlfn.STDEV.S(Pcfu4[[#This Row],[R1]:[R3]])/AVERAGE(Pcfu4[[#This Row],[R1]:[R3]])</f>
        <v>0.15103251636994219</v>
      </c>
    </row>
    <row r="297" spans="1:20" x14ac:dyDescent="0.25">
      <c r="A297" t="s">
        <v>287</v>
      </c>
      <c r="B297" t="s">
        <v>350</v>
      </c>
      <c r="C297" s="4"/>
      <c r="D297" t="s">
        <v>37</v>
      </c>
      <c r="E297" s="3">
        <v>2</v>
      </c>
      <c r="G297">
        <v>0.1</v>
      </c>
      <c r="H297" s="5">
        <f>19*Pcfu4[[#This Row],[grams]]</f>
        <v>1.9000000000000001</v>
      </c>
      <c r="I297" s="3" t="s">
        <v>170</v>
      </c>
      <c r="J297" s="59">
        <v>44908</v>
      </c>
      <c r="K297" s="1">
        <v>1000000</v>
      </c>
      <c r="L297">
        <v>62</v>
      </c>
      <c r="M297">
        <v>46</v>
      </c>
      <c r="O297" s="6">
        <f>(SUM(Pcfu4[[#This Row],[R1]:[R3]]))/(Pcfu4[[#This Row],[No. Reps]]*0.025)*Pcfu4[[#This Row],[Best DF]]</f>
        <v>2160000000</v>
      </c>
      <c r="P297" s="1">
        <f>_xlfn.STDEV.S(Pcfu4[[#This Row],[R1]:[R3]])/0.025*Pcfu4[[#This Row],[Best DF]]</f>
        <v>452548339.95939046</v>
      </c>
      <c r="Q297" s="6">
        <f>Pcfu4[[#This Row],[CFU/mL]]*Pcfu4[[#This Row],[mL]]/Pcfu4[[#This Row],[grams]]</f>
        <v>41040000000</v>
      </c>
      <c r="R297" s="1">
        <f>Pcfu4[[#This Row],[SD CFU/mL]]*Pcfu4[[#This Row],[mL]]/Pcfu4[[#This Row],[grams]]</f>
        <v>8598418459.2284184</v>
      </c>
      <c r="S297" s="7">
        <f>_xlfn.STDEV.S(Pcfu4[[#This Row],[R1]:[R3]])/AVERAGE(Pcfu4[[#This Row],[R1]:[R3]])</f>
        <v>0.20951312035156966</v>
      </c>
    </row>
    <row r="298" spans="1:20" x14ac:dyDescent="0.25">
      <c r="A298" t="s">
        <v>288</v>
      </c>
      <c r="B298" t="s">
        <v>350</v>
      </c>
      <c r="C298" s="4"/>
      <c r="D298" t="s">
        <v>86</v>
      </c>
      <c r="E298" s="3">
        <v>2</v>
      </c>
      <c r="G298">
        <v>0.1</v>
      </c>
      <c r="H298" s="5">
        <f>19*Pcfu4[[#This Row],[grams]]</f>
        <v>1.9000000000000001</v>
      </c>
      <c r="I298" s="3" t="s">
        <v>170</v>
      </c>
      <c r="J298" s="59">
        <v>44908</v>
      </c>
      <c r="K298" s="1">
        <v>10000000</v>
      </c>
      <c r="L298">
        <v>37</v>
      </c>
      <c r="M298">
        <v>28</v>
      </c>
      <c r="O298" s="6">
        <f>(SUM(Pcfu4[[#This Row],[R1]:[R3]]))/(Pcfu4[[#This Row],[No. Reps]]*0.025)*Pcfu4[[#This Row],[Best DF]]</f>
        <v>13000000000</v>
      </c>
      <c r="P298" s="1">
        <f>_xlfn.STDEV.S(Pcfu4[[#This Row],[R1]:[R3]])/0.025*Pcfu4[[#This Row],[Best DF]]</f>
        <v>2545584412.2715707</v>
      </c>
      <c r="Q298" s="6">
        <f>Pcfu4[[#This Row],[CFU/mL]]*Pcfu4[[#This Row],[mL]]/Pcfu4[[#This Row],[grams]]</f>
        <v>247000000000</v>
      </c>
      <c r="R298" s="1">
        <f>Pcfu4[[#This Row],[SD CFU/mL]]*Pcfu4[[#This Row],[mL]]/Pcfu4[[#This Row],[grams]]</f>
        <v>48366103833.159843</v>
      </c>
      <c r="S298" s="7">
        <f>_xlfn.STDEV.S(Pcfu4[[#This Row],[R1]:[R3]])/AVERAGE(Pcfu4[[#This Row],[R1]:[R3]])</f>
        <v>0.19581418555935162</v>
      </c>
      <c r="T298" t="s">
        <v>351</v>
      </c>
    </row>
    <row r="299" spans="1:20" x14ac:dyDescent="0.25">
      <c r="A299" t="s">
        <v>289</v>
      </c>
      <c r="B299" t="s">
        <v>350</v>
      </c>
      <c r="C299" s="4"/>
      <c r="D299" t="s">
        <v>86</v>
      </c>
      <c r="E299" s="3">
        <v>2</v>
      </c>
      <c r="G299">
        <v>0.1</v>
      </c>
      <c r="H299" s="5">
        <f>19*Pcfu4[[#This Row],[grams]]</f>
        <v>1.9000000000000001</v>
      </c>
      <c r="I299" s="3" t="s">
        <v>170</v>
      </c>
      <c r="J299" s="59">
        <v>44908</v>
      </c>
      <c r="K299" s="1">
        <v>1000000</v>
      </c>
      <c r="L299">
        <v>46</v>
      </c>
      <c r="M299">
        <v>35</v>
      </c>
      <c r="O299" s="6">
        <f>(SUM(Pcfu4[[#This Row],[R1]:[R3]]))/(Pcfu4[[#This Row],[No. Reps]]*0.025)*Pcfu4[[#This Row],[Best DF]]</f>
        <v>1620000000</v>
      </c>
      <c r="P299" s="1">
        <f>_xlfn.STDEV.S(Pcfu4[[#This Row],[R1]:[R3]])/0.025*Pcfu4[[#This Row],[Best DF]]</f>
        <v>311126983.72208089</v>
      </c>
      <c r="Q299" s="6">
        <f>Pcfu4[[#This Row],[CFU/mL]]*Pcfu4[[#This Row],[mL]]/Pcfu4[[#This Row],[grams]]</f>
        <v>30780000000</v>
      </c>
      <c r="R299" s="1">
        <f>Pcfu4[[#This Row],[SD CFU/mL]]*Pcfu4[[#This Row],[mL]]/Pcfu4[[#This Row],[grams]]</f>
        <v>5911412690.7195377</v>
      </c>
      <c r="S299" s="7">
        <f>_xlfn.STDEV.S(Pcfu4[[#This Row],[R1]:[R3]])/AVERAGE(Pcfu4[[#This Row],[R1]:[R3]])</f>
        <v>0.19205369365560548</v>
      </c>
    </row>
    <row r="300" spans="1:20" x14ac:dyDescent="0.25">
      <c r="A300" t="s">
        <v>333</v>
      </c>
      <c r="B300" t="s">
        <v>350</v>
      </c>
      <c r="C300" s="4"/>
      <c r="D300" t="s">
        <v>37</v>
      </c>
      <c r="E300" s="3">
        <v>2</v>
      </c>
      <c r="G300">
        <v>0.1</v>
      </c>
      <c r="H300" s="5">
        <f>19*Pcfu4[[#This Row],[grams]]</f>
        <v>1.9000000000000001</v>
      </c>
      <c r="I300" s="3" t="s">
        <v>170</v>
      </c>
      <c r="J300" s="59">
        <v>44908</v>
      </c>
      <c r="K300" s="1">
        <v>1000000</v>
      </c>
      <c r="L300">
        <v>131</v>
      </c>
      <c r="M300">
        <v>135</v>
      </c>
      <c r="O300" s="6">
        <f>(SUM(Pcfu4[[#This Row],[R1]:[R3]]))/(Pcfu4[[#This Row],[No. Reps]]*0.025)*Pcfu4[[#This Row],[Best DF]]</f>
        <v>5320000000</v>
      </c>
      <c r="P300" s="1">
        <f>_xlfn.STDEV.S(Pcfu4[[#This Row],[R1]:[R3]])/0.025*Pcfu4[[#This Row],[Best DF]]</f>
        <v>113137084.98984762</v>
      </c>
      <c r="Q300" s="6">
        <f>Pcfu4[[#This Row],[CFU/mL]]*Pcfu4[[#This Row],[mL]]/Pcfu4[[#This Row],[grams]]</f>
        <v>101080000000</v>
      </c>
      <c r="R300" s="1">
        <f>Pcfu4[[#This Row],[SD CFU/mL]]*Pcfu4[[#This Row],[mL]]/Pcfu4[[#This Row],[grams]]</f>
        <v>2149604614.8071046</v>
      </c>
      <c r="S300" s="7">
        <f>_xlfn.STDEV.S(Pcfu4[[#This Row],[R1]:[R3]])/AVERAGE(Pcfu4[[#This Row],[R1]:[R3]])</f>
        <v>2.1266369358993911E-2</v>
      </c>
    </row>
    <row r="301" spans="1:20" x14ac:dyDescent="0.25">
      <c r="A301" t="s">
        <v>335</v>
      </c>
      <c r="B301" t="s">
        <v>350</v>
      </c>
      <c r="C301" s="4"/>
      <c r="D301" t="s">
        <v>37</v>
      </c>
      <c r="E301" s="3">
        <v>2</v>
      </c>
      <c r="G301">
        <v>0.1</v>
      </c>
      <c r="H301" s="5">
        <f>19*Pcfu4[[#This Row],[grams]]</f>
        <v>1.9000000000000001</v>
      </c>
      <c r="I301" s="3" t="s">
        <v>170</v>
      </c>
      <c r="J301" s="59">
        <v>44908</v>
      </c>
      <c r="K301" s="1">
        <v>1000000</v>
      </c>
      <c r="L301">
        <v>120</v>
      </c>
      <c r="M301">
        <v>130</v>
      </c>
      <c r="O301" s="6">
        <f>(SUM(Pcfu4[[#This Row],[R1]:[R3]]))/(Pcfu4[[#This Row],[No. Reps]]*0.025)*Pcfu4[[#This Row],[Best DF]]</f>
        <v>5000000000</v>
      </c>
      <c r="P301" s="1">
        <f>_xlfn.STDEV.S(Pcfu4[[#This Row],[R1]:[R3]])/0.025*Pcfu4[[#This Row],[Best DF]]</f>
        <v>282842712.47461903</v>
      </c>
      <c r="Q301" s="6">
        <f>Pcfu4[[#This Row],[CFU/mL]]*Pcfu4[[#This Row],[mL]]/Pcfu4[[#This Row],[grams]]</f>
        <v>95000000000</v>
      </c>
      <c r="R301" s="1">
        <f>Pcfu4[[#This Row],[SD CFU/mL]]*Pcfu4[[#This Row],[mL]]/Pcfu4[[#This Row],[grams]]</f>
        <v>5374011537.0177612</v>
      </c>
      <c r="S301" s="7">
        <f>_xlfn.STDEV.S(Pcfu4[[#This Row],[R1]:[R3]])/AVERAGE(Pcfu4[[#This Row],[R1]:[R3]])</f>
        <v>5.6568542494923803E-2</v>
      </c>
    </row>
    <row r="302" spans="1:20" x14ac:dyDescent="0.25">
      <c r="A302" t="s">
        <v>336</v>
      </c>
      <c r="B302" t="s">
        <v>350</v>
      </c>
      <c r="C302" s="4"/>
      <c r="D302" t="s">
        <v>37</v>
      </c>
      <c r="E302" s="3">
        <v>2</v>
      </c>
      <c r="G302">
        <v>0.1</v>
      </c>
      <c r="H302" s="5">
        <f>19*Pcfu4[[#This Row],[grams]]</f>
        <v>1.9000000000000001</v>
      </c>
      <c r="I302" s="3" t="s">
        <v>170</v>
      </c>
      <c r="J302" s="59">
        <v>44908</v>
      </c>
      <c r="K302" s="1">
        <v>1000000</v>
      </c>
      <c r="L302">
        <v>93</v>
      </c>
      <c r="M302">
        <v>103</v>
      </c>
      <c r="O302" s="6">
        <f>(SUM(Pcfu4[[#This Row],[R1]:[R3]]))/(Pcfu4[[#This Row],[No. Reps]]*0.025)*Pcfu4[[#This Row],[Best DF]]</f>
        <v>3920000000</v>
      </c>
      <c r="P302" s="1">
        <f>_xlfn.STDEV.S(Pcfu4[[#This Row],[R1]:[R3]])/0.025*Pcfu4[[#This Row],[Best DF]]</f>
        <v>282842712.47461903</v>
      </c>
      <c r="Q302" s="6">
        <f>Pcfu4[[#This Row],[CFU/mL]]*Pcfu4[[#This Row],[mL]]/Pcfu4[[#This Row],[grams]]</f>
        <v>74480000000</v>
      </c>
      <c r="R302" s="1">
        <f>Pcfu4[[#This Row],[SD CFU/mL]]*Pcfu4[[#This Row],[mL]]/Pcfu4[[#This Row],[grams]]</f>
        <v>5374011537.0177612</v>
      </c>
      <c r="S302" s="7">
        <f>_xlfn.STDEV.S(Pcfu4[[#This Row],[R1]:[R3]])/AVERAGE(Pcfu4[[#This Row],[R1]:[R3]])</f>
        <v>7.2153753182300773E-2</v>
      </c>
    </row>
    <row r="303" spans="1:20" x14ac:dyDescent="0.25">
      <c r="A303" t="s">
        <v>337</v>
      </c>
      <c r="B303" t="s">
        <v>350</v>
      </c>
      <c r="C303" s="4"/>
      <c r="D303" t="s">
        <v>37</v>
      </c>
      <c r="E303" s="3">
        <v>2</v>
      </c>
      <c r="G303">
        <v>0.1</v>
      </c>
      <c r="H303" s="5">
        <f>19*Pcfu4[[#This Row],[grams]]</f>
        <v>1.9000000000000001</v>
      </c>
      <c r="I303" s="3" t="s">
        <v>170</v>
      </c>
      <c r="J303" s="59">
        <v>44908</v>
      </c>
      <c r="K303" s="1">
        <v>1000000</v>
      </c>
      <c r="L303">
        <v>80</v>
      </c>
      <c r="M303">
        <v>87</v>
      </c>
      <c r="O303" s="6">
        <f>(SUM(Pcfu4[[#This Row],[R1]:[R3]]))/(Pcfu4[[#This Row],[No. Reps]]*0.025)*Pcfu4[[#This Row],[Best DF]]</f>
        <v>3340000000</v>
      </c>
      <c r="P303" s="1">
        <f>_xlfn.STDEV.S(Pcfu4[[#This Row],[R1]:[R3]])/0.025*Pcfu4[[#This Row],[Best DF]]</f>
        <v>197989898.73223329</v>
      </c>
      <c r="Q303" s="6">
        <f>Pcfu4[[#This Row],[CFU/mL]]*Pcfu4[[#This Row],[mL]]/Pcfu4[[#This Row],[grams]]</f>
        <v>63460000000</v>
      </c>
      <c r="R303" s="1">
        <f>Pcfu4[[#This Row],[SD CFU/mL]]*Pcfu4[[#This Row],[mL]]/Pcfu4[[#This Row],[grams]]</f>
        <v>3761808075.9124327</v>
      </c>
      <c r="S303" s="7">
        <f>_xlfn.STDEV.S(Pcfu4[[#This Row],[R1]:[R3]])/AVERAGE(Pcfu4[[#This Row],[R1]:[R3]])</f>
        <v>5.9278412794081831E-2</v>
      </c>
    </row>
    <row r="304" spans="1:20" x14ac:dyDescent="0.25">
      <c r="A304" t="s">
        <v>338</v>
      </c>
      <c r="B304" t="s">
        <v>350</v>
      </c>
      <c r="C304" s="4"/>
      <c r="D304" t="s">
        <v>37</v>
      </c>
      <c r="E304" s="3">
        <v>2</v>
      </c>
      <c r="G304">
        <v>0.1</v>
      </c>
      <c r="H304" s="5">
        <f>19*Pcfu4[[#This Row],[grams]]</f>
        <v>1.9000000000000001</v>
      </c>
      <c r="I304" s="3" t="s">
        <v>170</v>
      </c>
      <c r="J304" s="59">
        <v>44908</v>
      </c>
      <c r="K304" s="1">
        <v>1000000</v>
      </c>
      <c r="L304">
        <v>71</v>
      </c>
      <c r="M304">
        <v>92</v>
      </c>
      <c r="O304" s="6">
        <f>(SUM(Pcfu4[[#This Row],[R1]:[R3]]))/(Pcfu4[[#This Row],[No. Reps]]*0.025)*Pcfu4[[#This Row],[Best DF]]</f>
        <v>3260000000</v>
      </c>
      <c r="P304" s="1">
        <f>_xlfn.STDEV.S(Pcfu4[[#This Row],[R1]:[R3]])/0.025*Pcfu4[[#This Row],[Best DF]]</f>
        <v>593969696.19669986</v>
      </c>
      <c r="Q304" s="6">
        <f>Pcfu4[[#This Row],[CFU/mL]]*Pcfu4[[#This Row],[mL]]/Pcfu4[[#This Row],[grams]]</f>
        <v>61940000000</v>
      </c>
      <c r="R304" s="1">
        <f>Pcfu4[[#This Row],[SD CFU/mL]]*Pcfu4[[#This Row],[mL]]/Pcfu4[[#This Row],[grams]]</f>
        <v>11285424227.737297</v>
      </c>
      <c r="S304" s="7">
        <f>_xlfn.STDEV.S(Pcfu4[[#This Row],[R1]:[R3]])/AVERAGE(Pcfu4[[#This Row],[R1]:[R3]])</f>
        <v>0.18219929331187112</v>
      </c>
    </row>
    <row r="305" spans="1:20" x14ac:dyDescent="0.25">
      <c r="A305" t="s">
        <v>290</v>
      </c>
      <c r="B305" t="s">
        <v>350</v>
      </c>
      <c r="C305" s="4"/>
      <c r="D305" t="s">
        <v>37</v>
      </c>
      <c r="E305" s="3">
        <v>2</v>
      </c>
      <c r="G305">
        <v>0.1</v>
      </c>
      <c r="H305" s="5">
        <f>19*Pcfu4[[#This Row],[grams]]</f>
        <v>1.9000000000000001</v>
      </c>
      <c r="I305" s="3" t="s">
        <v>170</v>
      </c>
      <c r="J305" s="59">
        <v>44908</v>
      </c>
      <c r="K305" s="1">
        <v>1000000</v>
      </c>
      <c r="L305">
        <v>145</v>
      </c>
      <c r="M305">
        <v>144</v>
      </c>
      <c r="O305" s="6">
        <f>(SUM(Pcfu4[[#This Row],[R1]:[R3]]))/(Pcfu4[[#This Row],[No. Reps]]*0.025)*Pcfu4[[#This Row],[Best DF]]</f>
        <v>5780000000</v>
      </c>
      <c r="P305" s="1">
        <f>_xlfn.STDEV.S(Pcfu4[[#This Row],[R1]:[R3]])/0.025*Pcfu4[[#This Row],[Best DF]]</f>
        <v>28284271.247461904</v>
      </c>
      <c r="Q305" s="6">
        <f>Pcfu4[[#This Row],[CFU/mL]]*Pcfu4[[#This Row],[mL]]/Pcfu4[[#This Row],[grams]]</f>
        <v>109820000000</v>
      </c>
      <c r="R305" s="1">
        <f>Pcfu4[[#This Row],[SD CFU/mL]]*Pcfu4[[#This Row],[mL]]/Pcfu4[[#This Row],[grams]]</f>
        <v>537401153.70177615</v>
      </c>
      <c r="S305" s="7">
        <f>_xlfn.STDEV.S(Pcfu4[[#This Row],[R1]:[R3]])/AVERAGE(Pcfu4[[#This Row],[R1]:[R3]])</f>
        <v>4.8934725341629589E-3</v>
      </c>
    </row>
    <row r="306" spans="1:20" x14ac:dyDescent="0.25">
      <c r="A306" t="s">
        <v>293</v>
      </c>
      <c r="B306" t="s">
        <v>350</v>
      </c>
      <c r="C306" s="4"/>
      <c r="D306" t="s">
        <v>86</v>
      </c>
      <c r="E306" s="3">
        <v>2</v>
      </c>
      <c r="G306">
        <v>0.1</v>
      </c>
      <c r="H306" s="5">
        <f>19*Pcfu4[[#This Row],[grams]]</f>
        <v>1.9000000000000001</v>
      </c>
      <c r="I306" s="3" t="s">
        <v>170</v>
      </c>
      <c r="J306" s="59">
        <v>44908</v>
      </c>
      <c r="K306" s="1">
        <v>10000000</v>
      </c>
      <c r="L306">
        <v>70</v>
      </c>
      <c r="M306">
        <v>81</v>
      </c>
      <c r="O306" s="6">
        <f>(SUM(Pcfu4[[#This Row],[R1]:[R3]]))/(Pcfu4[[#This Row],[No. Reps]]*0.025)*Pcfu4[[#This Row],[Best DF]]</f>
        <v>30200000000</v>
      </c>
      <c r="P306" s="1">
        <f>_xlfn.STDEV.S(Pcfu4[[#This Row],[R1]:[R3]])/0.025*Pcfu4[[#This Row],[Best DF]]</f>
        <v>3111269837.2208085</v>
      </c>
      <c r="Q306" s="6">
        <f>Pcfu4[[#This Row],[CFU/mL]]*Pcfu4[[#This Row],[mL]]/Pcfu4[[#This Row],[grams]]</f>
        <v>573800000000</v>
      </c>
      <c r="R306" s="1">
        <f>Pcfu4[[#This Row],[SD CFU/mL]]*Pcfu4[[#This Row],[mL]]/Pcfu4[[#This Row],[grams]]</f>
        <v>59114126907.195366</v>
      </c>
      <c r="S306" s="7">
        <f>_xlfn.STDEV.S(Pcfu4[[#This Row],[R1]:[R3]])/AVERAGE(Pcfu4[[#This Row],[R1]:[R3]])</f>
        <v>0.10302218004042414</v>
      </c>
      <c r="T306" t="s">
        <v>352</v>
      </c>
    </row>
    <row r="307" spans="1:20" x14ac:dyDescent="0.25">
      <c r="A307" t="s">
        <v>346</v>
      </c>
      <c r="B307" t="s">
        <v>350</v>
      </c>
      <c r="C307" s="4"/>
      <c r="D307" t="s">
        <v>37</v>
      </c>
      <c r="E307" s="3">
        <v>2</v>
      </c>
      <c r="G307">
        <v>0.1</v>
      </c>
      <c r="H307" s="5">
        <f>19*Pcfu4[[#This Row],[grams]]</f>
        <v>1.9000000000000001</v>
      </c>
      <c r="I307" s="3" t="s">
        <v>170</v>
      </c>
      <c r="J307" s="59">
        <v>44908</v>
      </c>
      <c r="K307" s="1">
        <v>1000000</v>
      </c>
      <c r="L307">
        <v>112</v>
      </c>
      <c r="M307">
        <v>123</v>
      </c>
      <c r="O307" s="6">
        <f>(SUM(Pcfu4[[#This Row],[R1]:[R3]]))/(Pcfu4[[#This Row],[No. Reps]]*0.025)*Pcfu4[[#This Row],[Best DF]]</f>
        <v>4700000000</v>
      </c>
      <c r="P307" s="1">
        <f>_xlfn.STDEV.S(Pcfu4[[#This Row],[R1]:[R3]])/0.025*Pcfu4[[#This Row],[Best DF]]</f>
        <v>311126983.72208089</v>
      </c>
      <c r="Q307" s="6">
        <f>Pcfu4[[#This Row],[CFU/mL]]*Pcfu4[[#This Row],[mL]]/Pcfu4[[#This Row],[grams]]</f>
        <v>89300000000</v>
      </c>
      <c r="R307" s="1">
        <f>Pcfu4[[#This Row],[SD CFU/mL]]*Pcfu4[[#This Row],[mL]]/Pcfu4[[#This Row],[grams]]</f>
        <v>5911412690.7195377</v>
      </c>
      <c r="S307" s="7">
        <f>_xlfn.STDEV.S(Pcfu4[[#This Row],[R1]:[R3]])/AVERAGE(Pcfu4[[#This Row],[R1]:[R3]])</f>
        <v>6.6197230579166155E-2</v>
      </c>
    </row>
    <row r="308" spans="1:20" x14ac:dyDescent="0.25">
      <c r="A308" t="s">
        <v>347</v>
      </c>
      <c r="B308" t="s">
        <v>350</v>
      </c>
      <c r="C308" s="4"/>
      <c r="D308" t="s">
        <v>37</v>
      </c>
      <c r="E308" s="3">
        <v>2</v>
      </c>
      <c r="G308">
        <v>0.1</v>
      </c>
      <c r="H308" s="5">
        <f>19*Pcfu4[[#This Row],[grams]]</f>
        <v>1.9000000000000001</v>
      </c>
      <c r="I308" s="3" t="s">
        <v>170</v>
      </c>
      <c r="J308" s="59">
        <v>44908</v>
      </c>
      <c r="K308" s="1">
        <v>1000000</v>
      </c>
      <c r="L308">
        <v>86</v>
      </c>
      <c r="M308">
        <v>81</v>
      </c>
      <c r="O308" s="6">
        <f>(SUM(Pcfu4[[#This Row],[R1]:[R3]]))/(Pcfu4[[#This Row],[No. Reps]]*0.025)*Pcfu4[[#This Row],[Best DF]]</f>
        <v>3340000000</v>
      </c>
      <c r="P308" s="1">
        <f>_xlfn.STDEV.S(Pcfu4[[#This Row],[R1]:[R3]])/0.025*Pcfu4[[#This Row],[Best DF]]</f>
        <v>141421356.23730952</v>
      </c>
      <c r="Q308" s="6">
        <f>Pcfu4[[#This Row],[CFU/mL]]*Pcfu4[[#This Row],[mL]]/Pcfu4[[#This Row],[grams]]</f>
        <v>63460000000</v>
      </c>
      <c r="R308" s="1">
        <f>Pcfu4[[#This Row],[SD CFU/mL]]*Pcfu4[[#This Row],[mL]]/Pcfu4[[#This Row],[grams]]</f>
        <v>2687005768.5088806</v>
      </c>
      <c r="S308" s="7">
        <f>_xlfn.STDEV.S(Pcfu4[[#This Row],[R1]:[R3]])/AVERAGE(Pcfu4[[#This Row],[R1]:[R3]])</f>
        <v>4.2341723424344162E-2</v>
      </c>
    </row>
    <row r="309" spans="1:20" x14ac:dyDescent="0.25">
      <c r="A309" t="s">
        <v>348</v>
      </c>
      <c r="B309" t="s">
        <v>350</v>
      </c>
      <c r="C309" s="4"/>
      <c r="D309" t="s">
        <v>86</v>
      </c>
      <c r="E309" s="3">
        <v>2</v>
      </c>
      <c r="G309">
        <v>0.1</v>
      </c>
      <c r="H309" s="5">
        <f>19*Pcfu4[[#This Row],[grams]]</f>
        <v>1.9000000000000001</v>
      </c>
      <c r="I309" s="3" t="s">
        <v>170</v>
      </c>
      <c r="J309" s="59">
        <v>44908</v>
      </c>
      <c r="K309" s="1">
        <v>10000000</v>
      </c>
      <c r="L309">
        <v>30</v>
      </c>
      <c r="M309">
        <v>57</v>
      </c>
      <c r="O309" s="6">
        <f>(SUM(Pcfu4[[#This Row],[R1]:[R3]]))/(Pcfu4[[#This Row],[No. Reps]]*0.025)*Pcfu4[[#This Row],[Best DF]]</f>
        <v>17400000000</v>
      </c>
      <c r="P309" s="1">
        <f>_xlfn.STDEV.S(Pcfu4[[#This Row],[R1]:[R3]])/0.025*Pcfu4[[#This Row],[Best DF]]</f>
        <v>7636753236.8147135</v>
      </c>
      <c r="Q309" s="6">
        <f>Pcfu4[[#This Row],[CFU/mL]]*Pcfu4[[#This Row],[mL]]/Pcfu4[[#This Row],[grams]]</f>
        <v>330600000000</v>
      </c>
      <c r="R309" s="1">
        <f>Pcfu4[[#This Row],[SD CFU/mL]]*Pcfu4[[#This Row],[mL]]/Pcfu4[[#This Row],[grams]]</f>
        <v>145098311499.47955</v>
      </c>
      <c r="S309" s="7">
        <f>_xlfn.STDEV.S(Pcfu4[[#This Row],[R1]:[R3]])/AVERAGE(Pcfu4[[#This Row],[R1]:[R3]])</f>
        <v>0.43889386418475368</v>
      </c>
      <c r="T309" t="s">
        <v>352</v>
      </c>
    </row>
    <row r="310" spans="1:20" x14ac:dyDescent="0.25">
      <c r="A310" t="s">
        <v>269</v>
      </c>
      <c r="B310" t="s">
        <v>353</v>
      </c>
      <c r="C310" s="4"/>
      <c r="D310" t="s">
        <v>26</v>
      </c>
      <c r="E310" s="3">
        <v>2</v>
      </c>
      <c r="G310">
        <v>0.1</v>
      </c>
      <c r="H310" s="5">
        <f>19*Pcfu4[[#This Row],[grams]]</f>
        <v>1.9000000000000001</v>
      </c>
      <c r="I310" s="3" t="s">
        <v>170</v>
      </c>
      <c r="J310" s="59">
        <v>44909</v>
      </c>
      <c r="K310" s="1">
        <v>100000</v>
      </c>
      <c r="L310">
        <v>66</v>
      </c>
      <c r="M310">
        <v>59</v>
      </c>
      <c r="O310" s="6">
        <f>(SUM(Pcfu4[[#This Row],[R1]:[R3]]))/(Pcfu4[[#This Row],[No. Reps]]*0.025)*Pcfu4[[#This Row],[Best DF]]</f>
        <v>250000000</v>
      </c>
      <c r="P310" s="1">
        <f>_xlfn.STDEV.S(Pcfu4[[#This Row],[R1]:[R3]])/0.025*Pcfu4[[#This Row],[Best DF]]</f>
        <v>19798989.873223327</v>
      </c>
      <c r="Q310" s="6">
        <f>Pcfu4[[#This Row],[CFU/mL]]*Pcfu4[[#This Row],[mL]]/Pcfu4[[#This Row],[grams]]</f>
        <v>4750000000</v>
      </c>
      <c r="R310" s="1">
        <f>Pcfu4[[#This Row],[SD CFU/mL]]*Pcfu4[[#This Row],[mL]]/Pcfu4[[#This Row],[grams]]</f>
        <v>376180807.59124321</v>
      </c>
      <c r="S310" s="7">
        <f>_xlfn.STDEV.S(Pcfu4[[#This Row],[R1]:[R3]])/AVERAGE(Pcfu4[[#This Row],[R1]:[R3]])</f>
        <v>7.919595949289332E-2</v>
      </c>
      <c r="T310" t="s">
        <v>354</v>
      </c>
    </row>
    <row r="311" spans="1:20" x14ac:dyDescent="0.25">
      <c r="A311" t="s">
        <v>272</v>
      </c>
      <c r="B311" t="s">
        <v>353</v>
      </c>
      <c r="C311" s="4"/>
      <c r="D311" t="s">
        <v>37</v>
      </c>
      <c r="E311" s="3">
        <v>2</v>
      </c>
      <c r="G311">
        <v>0.1</v>
      </c>
      <c r="H311" s="5">
        <f>19*Pcfu4[[#This Row],[grams]]</f>
        <v>1.9000000000000001</v>
      </c>
      <c r="I311" s="3" t="s">
        <v>170</v>
      </c>
      <c r="J311" s="59">
        <v>44909</v>
      </c>
      <c r="K311" s="1">
        <v>100000</v>
      </c>
      <c r="L311">
        <v>205</v>
      </c>
      <c r="M311">
        <v>237</v>
      </c>
      <c r="O311" s="6">
        <f>(SUM(Pcfu4[[#This Row],[R1]:[R3]]))/(Pcfu4[[#This Row],[No. Reps]]*0.025)*Pcfu4[[#This Row],[Best DF]]</f>
        <v>884000000</v>
      </c>
      <c r="P311" s="1">
        <f>_xlfn.STDEV.S(Pcfu4[[#This Row],[R1]:[R3]])/0.025*Pcfu4[[#This Row],[Best DF]]</f>
        <v>90509667.991878092</v>
      </c>
      <c r="Q311" s="6">
        <f>Pcfu4[[#This Row],[CFU/mL]]*Pcfu4[[#This Row],[mL]]/Pcfu4[[#This Row],[grams]]</f>
        <v>16796000000</v>
      </c>
      <c r="R311" s="1">
        <f>Pcfu4[[#This Row],[SD CFU/mL]]*Pcfu4[[#This Row],[mL]]/Pcfu4[[#This Row],[grams]]</f>
        <v>1719683691.8456836</v>
      </c>
      <c r="S311" s="7">
        <f>_xlfn.STDEV.S(Pcfu4[[#This Row],[R1]:[R3]])/AVERAGE(Pcfu4[[#This Row],[R1]:[R3]])</f>
        <v>0.10238650225325575</v>
      </c>
      <c r="T311" t="s">
        <v>355</v>
      </c>
    </row>
    <row r="312" spans="1:20" x14ac:dyDescent="0.25">
      <c r="A312" t="s">
        <v>273</v>
      </c>
      <c r="B312" t="s">
        <v>353</v>
      </c>
      <c r="C312" s="4"/>
      <c r="D312" t="s">
        <v>238</v>
      </c>
      <c r="E312" s="3">
        <v>2</v>
      </c>
      <c r="G312">
        <v>0.1</v>
      </c>
      <c r="H312" s="5">
        <f>19*Pcfu4[[#This Row],[grams]]</f>
        <v>1.9000000000000001</v>
      </c>
      <c r="I312" s="3" t="s">
        <v>170</v>
      </c>
      <c r="J312" s="59">
        <v>44909</v>
      </c>
      <c r="K312" s="1">
        <v>100</v>
      </c>
      <c r="L312">
        <v>89</v>
      </c>
      <c r="M312">
        <v>103</v>
      </c>
      <c r="O312" s="6">
        <f>(SUM(Pcfu4[[#This Row],[R1]:[R3]]))/(Pcfu4[[#This Row],[No. Reps]]*0.025)*Pcfu4[[#This Row],[Best DF]]</f>
        <v>384000</v>
      </c>
      <c r="P312" s="1">
        <f>_xlfn.STDEV.S(Pcfu4[[#This Row],[R1]:[R3]])/0.025*Pcfu4[[#This Row],[Best DF]]</f>
        <v>39597.979746446654</v>
      </c>
      <c r="Q312" s="6">
        <f>Pcfu4[[#This Row],[CFU/mL]]*Pcfu4[[#This Row],[mL]]/Pcfu4[[#This Row],[grams]]</f>
        <v>7296000</v>
      </c>
      <c r="R312" s="1">
        <f>Pcfu4[[#This Row],[SD CFU/mL]]*Pcfu4[[#This Row],[mL]]/Pcfu4[[#This Row],[grams]]</f>
        <v>752361.61518248636</v>
      </c>
      <c r="S312" s="7">
        <f>_xlfn.STDEV.S(Pcfu4[[#This Row],[R1]:[R3]])/AVERAGE(Pcfu4[[#This Row],[R1]:[R3]])</f>
        <v>0.10311973892303818</v>
      </c>
    </row>
    <row r="313" spans="1:20" x14ac:dyDescent="0.25">
      <c r="A313" t="s">
        <v>232</v>
      </c>
      <c r="B313" t="s">
        <v>353</v>
      </c>
      <c r="C313" s="4"/>
      <c r="D313" t="s">
        <v>26</v>
      </c>
      <c r="E313" s="3">
        <v>2</v>
      </c>
      <c r="G313">
        <v>0.1</v>
      </c>
      <c r="H313" s="5">
        <f>19*Pcfu4[[#This Row],[grams]]</f>
        <v>1.9000000000000001</v>
      </c>
      <c r="I313" s="3" t="s">
        <v>170</v>
      </c>
      <c r="J313" s="59">
        <v>44909</v>
      </c>
      <c r="K313" s="1">
        <v>10000</v>
      </c>
      <c r="L313">
        <v>14</v>
      </c>
      <c r="M313">
        <v>8</v>
      </c>
      <c r="O313" s="6">
        <f>(SUM(Pcfu4[[#This Row],[R1]:[R3]]))/(Pcfu4[[#This Row],[No. Reps]]*0.025)*Pcfu4[[#This Row],[Best DF]]</f>
        <v>4400000</v>
      </c>
      <c r="P313" s="1">
        <f>_xlfn.STDEV.S(Pcfu4[[#This Row],[R1]:[R3]])/0.025*Pcfu4[[#This Row],[Best DF]]</f>
        <v>1697056.2748477138</v>
      </c>
      <c r="Q313" s="6">
        <f>Pcfu4[[#This Row],[CFU/mL]]*Pcfu4[[#This Row],[mL]]/Pcfu4[[#This Row],[grams]]</f>
        <v>83600000</v>
      </c>
      <c r="R313" s="1">
        <f>Pcfu4[[#This Row],[SD CFU/mL]]*Pcfu4[[#This Row],[mL]]/Pcfu4[[#This Row],[grams]]</f>
        <v>32244069.222106565</v>
      </c>
      <c r="S313" s="7">
        <f>_xlfn.STDEV.S(Pcfu4[[#This Row],[R1]:[R3]])/AVERAGE(Pcfu4[[#This Row],[R1]:[R3]])</f>
        <v>0.38569460791993498</v>
      </c>
      <c r="T313" t="s">
        <v>355</v>
      </c>
    </row>
    <row r="314" spans="1:20" x14ac:dyDescent="0.25">
      <c r="A314" t="s">
        <v>271</v>
      </c>
      <c r="B314" t="s">
        <v>353</v>
      </c>
      <c r="C314" s="4"/>
      <c r="D314" t="s">
        <v>26</v>
      </c>
      <c r="E314" s="3">
        <v>2</v>
      </c>
      <c r="G314">
        <v>0.1</v>
      </c>
      <c r="H314" s="5">
        <f>19*Pcfu4[[#This Row],[grams]]</f>
        <v>1.9000000000000001</v>
      </c>
      <c r="I314" s="3" t="s">
        <v>170</v>
      </c>
      <c r="J314" s="59">
        <v>44909</v>
      </c>
      <c r="K314" s="1">
        <v>10000</v>
      </c>
      <c r="L314">
        <v>11</v>
      </c>
      <c r="M314">
        <v>15</v>
      </c>
      <c r="O314" s="6">
        <f>(SUM(Pcfu4[[#This Row],[R1]:[R3]]))/(Pcfu4[[#This Row],[No. Reps]]*0.025)*Pcfu4[[#This Row],[Best DF]]</f>
        <v>5200000</v>
      </c>
      <c r="P314" s="1">
        <f>_xlfn.STDEV.S(Pcfu4[[#This Row],[R1]:[R3]])/0.025*Pcfu4[[#This Row],[Best DF]]</f>
        <v>1131370.8498984762</v>
      </c>
      <c r="Q314" s="6">
        <f>Pcfu4[[#This Row],[CFU/mL]]*Pcfu4[[#This Row],[mL]]/Pcfu4[[#This Row],[grams]]</f>
        <v>98800000</v>
      </c>
      <c r="R314" s="1">
        <f>Pcfu4[[#This Row],[SD CFU/mL]]*Pcfu4[[#This Row],[mL]]/Pcfu4[[#This Row],[grams]]</f>
        <v>21496046.148071047</v>
      </c>
      <c r="S314" s="7">
        <f>_xlfn.STDEV.S(Pcfu4[[#This Row],[R1]:[R3]])/AVERAGE(Pcfu4[[#This Row],[R1]:[R3]])</f>
        <v>0.21757131728816848</v>
      </c>
    </row>
    <row r="315" spans="1:20" x14ac:dyDescent="0.25">
      <c r="A315" t="s">
        <v>270</v>
      </c>
      <c r="B315" t="s">
        <v>353</v>
      </c>
      <c r="C315" s="4"/>
      <c r="D315" t="s">
        <v>193</v>
      </c>
      <c r="E315" s="3">
        <v>2</v>
      </c>
      <c r="G315">
        <v>0.1</v>
      </c>
      <c r="H315" s="5">
        <f>19*Pcfu4[[#This Row],[grams]]</f>
        <v>1.9000000000000001</v>
      </c>
      <c r="I315" s="3" t="s">
        <v>170</v>
      </c>
      <c r="J315" s="59">
        <v>44909</v>
      </c>
      <c r="K315" s="1">
        <v>1000</v>
      </c>
      <c r="L315">
        <v>28</v>
      </c>
      <c r="M315">
        <v>31</v>
      </c>
      <c r="O315" s="6">
        <f>(SUM(Pcfu4[[#This Row],[R1]:[R3]]))/(Pcfu4[[#This Row],[No. Reps]]*0.025)*Pcfu4[[#This Row],[Best DF]]</f>
        <v>1180000</v>
      </c>
      <c r="P315" s="1">
        <f>_xlfn.STDEV.S(Pcfu4[[#This Row],[R1]:[R3]])/0.025*Pcfu4[[#This Row],[Best DF]]</f>
        <v>84852.813742385697</v>
      </c>
      <c r="Q315" s="6">
        <f>Pcfu4[[#This Row],[CFU/mL]]*Pcfu4[[#This Row],[mL]]/Pcfu4[[#This Row],[grams]]</f>
        <v>22420000</v>
      </c>
      <c r="R315" s="1">
        <f>Pcfu4[[#This Row],[SD CFU/mL]]*Pcfu4[[#This Row],[mL]]/Pcfu4[[#This Row],[grams]]</f>
        <v>1612203.4611053283</v>
      </c>
      <c r="S315" s="7">
        <f>_xlfn.STDEV.S(Pcfu4[[#This Row],[R1]:[R3]])/AVERAGE(Pcfu4[[#This Row],[R1]:[R3]])</f>
        <v>7.1909164188462452E-2</v>
      </c>
    </row>
    <row r="316" spans="1:20" x14ac:dyDescent="0.25">
      <c r="A316" t="s">
        <v>274</v>
      </c>
      <c r="B316" t="s">
        <v>353</v>
      </c>
      <c r="C316" s="4"/>
      <c r="D316" t="s">
        <v>248</v>
      </c>
      <c r="E316" s="3">
        <v>2</v>
      </c>
      <c r="G316">
        <v>0.1</v>
      </c>
      <c r="H316" s="5">
        <f>19*Pcfu4[[#This Row],[grams]]</f>
        <v>1.9000000000000001</v>
      </c>
      <c r="I316" s="3" t="s">
        <v>170</v>
      </c>
      <c r="J316" s="59">
        <v>44909</v>
      </c>
      <c r="K316" s="1">
        <v>1</v>
      </c>
      <c r="L316">
        <v>256</v>
      </c>
      <c r="M316">
        <v>277</v>
      </c>
      <c r="O316" s="6">
        <f>(SUM(Pcfu4[[#This Row],[R1]:[R3]]))/(Pcfu4[[#This Row],[No. Reps]]*0.025)*Pcfu4[[#This Row],[Best DF]]</f>
        <v>10660</v>
      </c>
      <c r="P316" s="1">
        <f>_xlfn.STDEV.S(Pcfu4[[#This Row],[R1]:[R3]])/0.025*Pcfu4[[#This Row],[Best DF]]</f>
        <v>593.96969619669983</v>
      </c>
      <c r="Q316" s="6">
        <f>Pcfu4[[#This Row],[CFU/mL]]*Pcfu4[[#This Row],[mL]]/Pcfu4[[#This Row],[grams]]</f>
        <v>202540</v>
      </c>
      <c r="R316" s="1">
        <f>Pcfu4[[#This Row],[SD CFU/mL]]*Pcfu4[[#This Row],[mL]]/Pcfu4[[#This Row],[grams]]</f>
        <v>11285.424227737296</v>
      </c>
      <c r="S316" s="7">
        <f>_xlfn.STDEV.S(Pcfu4[[#This Row],[R1]:[R3]])/AVERAGE(Pcfu4[[#This Row],[R1]:[R3]])</f>
        <v>5.5719483695750457E-2</v>
      </c>
    </row>
    <row r="317" spans="1:20" x14ac:dyDescent="0.25">
      <c r="A317" t="s">
        <v>275</v>
      </c>
      <c r="B317" t="s">
        <v>353</v>
      </c>
      <c r="C317" s="4"/>
      <c r="D317" t="s">
        <v>238</v>
      </c>
      <c r="E317" s="3">
        <v>2</v>
      </c>
      <c r="G317">
        <v>0.1</v>
      </c>
      <c r="H317" s="5">
        <f>19*Pcfu4[[#This Row],[grams]]</f>
        <v>1.9000000000000001</v>
      </c>
      <c r="I317" s="3" t="s">
        <v>170</v>
      </c>
      <c r="J317" s="59">
        <v>44909</v>
      </c>
      <c r="K317" s="1">
        <v>100</v>
      </c>
      <c r="L317">
        <v>73</v>
      </c>
      <c r="M317">
        <v>73</v>
      </c>
      <c r="O317" s="6">
        <f>(SUM(Pcfu4[[#This Row],[R1]:[R3]]))/(Pcfu4[[#This Row],[No. Reps]]*0.025)*Pcfu4[[#This Row],[Best DF]]</f>
        <v>292000</v>
      </c>
      <c r="P317" s="1">
        <f>_xlfn.STDEV.S(Pcfu4[[#This Row],[R1]:[R3]])/0.025*Pcfu4[[#This Row],[Best DF]]</f>
        <v>0</v>
      </c>
      <c r="Q317" s="6">
        <f>Pcfu4[[#This Row],[CFU/mL]]*Pcfu4[[#This Row],[mL]]/Pcfu4[[#This Row],[grams]]</f>
        <v>5548000</v>
      </c>
      <c r="R317" s="1">
        <f>Pcfu4[[#This Row],[SD CFU/mL]]*Pcfu4[[#This Row],[mL]]/Pcfu4[[#This Row],[grams]]</f>
        <v>0</v>
      </c>
      <c r="S317" s="7">
        <f>_xlfn.STDEV.S(Pcfu4[[#This Row],[R1]:[R3]])/AVERAGE(Pcfu4[[#This Row],[R1]:[R3]])</f>
        <v>0</v>
      </c>
      <c r="T317" t="s">
        <v>355</v>
      </c>
    </row>
    <row r="318" spans="1:20" x14ac:dyDescent="0.25">
      <c r="A318" t="s">
        <v>276</v>
      </c>
      <c r="B318" t="s">
        <v>353</v>
      </c>
      <c r="C318" s="4"/>
      <c r="D318" t="s">
        <v>193</v>
      </c>
      <c r="E318" s="3">
        <v>2</v>
      </c>
      <c r="G318">
        <v>0.1</v>
      </c>
      <c r="H318" s="5">
        <f>19*Pcfu4[[#This Row],[grams]]</f>
        <v>1.9000000000000001</v>
      </c>
      <c r="I318" s="3" t="s">
        <v>170</v>
      </c>
      <c r="J318" s="59">
        <v>44909</v>
      </c>
      <c r="K318" s="1">
        <v>1000</v>
      </c>
      <c r="L318">
        <v>34</v>
      </c>
      <c r="M318">
        <v>37</v>
      </c>
      <c r="O318" s="6">
        <f>(SUM(Pcfu4[[#This Row],[R1]:[R3]]))/(Pcfu4[[#This Row],[No. Reps]]*0.025)*Pcfu4[[#This Row],[Best DF]]</f>
        <v>1420000</v>
      </c>
      <c r="P318" s="1">
        <f>_xlfn.STDEV.S(Pcfu4[[#This Row],[R1]:[R3]])/0.025*Pcfu4[[#This Row],[Best DF]]</f>
        <v>84852.813742385697</v>
      </c>
      <c r="Q318" s="6">
        <f>Pcfu4[[#This Row],[CFU/mL]]*Pcfu4[[#This Row],[mL]]/Pcfu4[[#This Row],[grams]]</f>
        <v>26980000</v>
      </c>
      <c r="R318" s="1">
        <f>Pcfu4[[#This Row],[SD CFU/mL]]*Pcfu4[[#This Row],[mL]]/Pcfu4[[#This Row],[grams]]</f>
        <v>1612203.4611053283</v>
      </c>
      <c r="S318" s="7">
        <f>_xlfn.STDEV.S(Pcfu4[[#This Row],[R1]:[R3]])/AVERAGE(Pcfu4[[#This Row],[R1]:[R3]])</f>
        <v>5.9755502635482884E-2</v>
      </c>
    </row>
    <row r="319" spans="1:20" x14ac:dyDescent="0.25">
      <c r="A319" t="s">
        <v>277</v>
      </c>
      <c r="B319" t="s">
        <v>353</v>
      </c>
      <c r="C319" s="4"/>
      <c r="D319" t="s">
        <v>238</v>
      </c>
      <c r="E319" s="3">
        <v>2</v>
      </c>
      <c r="G319">
        <v>0.1</v>
      </c>
      <c r="H319" s="5">
        <f>19*Pcfu4[[#This Row],[grams]]</f>
        <v>1.9000000000000001</v>
      </c>
      <c r="I319" s="3" t="s">
        <v>170</v>
      </c>
      <c r="J319" s="59">
        <v>44909</v>
      </c>
      <c r="K319" s="1">
        <v>1000</v>
      </c>
      <c r="L319">
        <v>34</v>
      </c>
      <c r="M319">
        <v>43</v>
      </c>
      <c r="O319" s="6">
        <f>(SUM(Pcfu4[[#This Row],[R1]:[R3]]))/(Pcfu4[[#This Row],[No. Reps]]*0.025)*Pcfu4[[#This Row],[Best DF]]</f>
        <v>1540000</v>
      </c>
      <c r="P319" s="1">
        <f>_xlfn.STDEV.S(Pcfu4[[#This Row],[R1]:[R3]])/0.025*Pcfu4[[#This Row],[Best DF]]</f>
        <v>254558.44122715708</v>
      </c>
      <c r="Q319" s="6">
        <f>Pcfu4[[#This Row],[CFU/mL]]*Pcfu4[[#This Row],[mL]]/Pcfu4[[#This Row],[grams]]</f>
        <v>29260000</v>
      </c>
      <c r="R319" s="1">
        <f>Pcfu4[[#This Row],[SD CFU/mL]]*Pcfu4[[#This Row],[mL]]/Pcfu4[[#This Row],[grams]]</f>
        <v>4836610.3833159842</v>
      </c>
      <c r="S319" s="7">
        <f>_xlfn.STDEV.S(Pcfu4[[#This Row],[R1]:[R3]])/AVERAGE(Pcfu4[[#This Row],[R1]:[R3]])</f>
        <v>0.16529768910854356</v>
      </c>
    </row>
    <row r="320" spans="1:20" x14ac:dyDescent="0.25">
      <c r="A320" t="s">
        <v>278</v>
      </c>
      <c r="B320" t="s">
        <v>353</v>
      </c>
      <c r="C320" s="4"/>
      <c r="D320" t="s">
        <v>248</v>
      </c>
      <c r="E320" s="3">
        <v>2</v>
      </c>
      <c r="G320">
        <v>0.1</v>
      </c>
      <c r="H320" s="5">
        <f>19*Pcfu4[[#This Row],[grams]]</f>
        <v>1.9000000000000001</v>
      </c>
      <c r="I320" s="3" t="s">
        <v>170</v>
      </c>
      <c r="J320" s="59">
        <v>44909</v>
      </c>
      <c r="K320" s="1">
        <v>10</v>
      </c>
      <c r="L320">
        <v>298</v>
      </c>
      <c r="M320">
        <v>296</v>
      </c>
      <c r="O320" s="6">
        <f>(SUM(Pcfu4[[#This Row],[R1]:[R3]]))/(Pcfu4[[#This Row],[No. Reps]]*0.025)*Pcfu4[[#This Row],[Best DF]]</f>
        <v>118800</v>
      </c>
      <c r="P320" s="1">
        <f>_xlfn.STDEV.S(Pcfu4[[#This Row],[R1]:[R3]])/0.025*Pcfu4[[#This Row],[Best DF]]</f>
        <v>565.68542494923804</v>
      </c>
      <c r="Q320" s="6">
        <f>Pcfu4[[#This Row],[CFU/mL]]*Pcfu4[[#This Row],[mL]]/Pcfu4[[#This Row],[grams]]</f>
        <v>2257200</v>
      </c>
      <c r="R320" s="1">
        <f>Pcfu4[[#This Row],[SD CFU/mL]]*Pcfu4[[#This Row],[mL]]/Pcfu4[[#This Row],[grams]]</f>
        <v>10748.023074035522</v>
      </c>
      <c r="S320" s="7">
        <f>_xlfn.STDEV.S(Pcfu4[[#This Row],[R1]:[R3]])/AVERAGE(Pcfu4[[#This Row],[R1]:[R3]])</f>
        <v>4.7616618261720374E-3</v>
      </c>
    </row>
    <row r="321" spans="1:20" x14ac:dyDescent="0.25">
      <c r="A321" t="s">
        <v>279</v>
      </c>
      <c r="B321" t="s">
        <v>353</v>
      </c>
      <c r="C321" s="4"/>
      <c r="D321" t="s">
        <v>248</v>
      </c>
      <c r="E321" s="3">
        <v>2</v>
      </c>
      <c r="G321">
        <v>0.1</v>
      </c>
      <c r="H321" s="5">
        <f>19*Pcfu4[[#This Row],[grams]]</f>
        <v>1.9000000000000001</v>
      </c>
      <c r="I321" s="3" t="s">
        <v>170</v>
      </c>
      <c r="J321" s="59">
        <v>44909</v>
      </c>
      <c r="K321" s="1">
        <v>10</v>
      </c>
      <c r="L321">
        <v>101</v>
      </c>
      <c r="M321">
        <v>115</v>
      </c>
      <c r="O321" s="6">
        <f>(SUM(Pcfu4[[#This Row],[R1]:[R3]]))/(Pcfu4[[#This Row],[No. Reps]]*0.025)*Pcfu4[[#This Row],[Best DF]]</f>
        <v>43200</v>
      </c>
      <c r="P321" s="1">
        <f>_xlfn.STDEV.S(Pcfu4[[#This Row],[R1]:[R3]])/0.025*Pcfu4[[#This Row],[Best DF]]</f>
        <v>3959.7979746446658</v>
      </c>
      <c r="Q321" s="6">
        <f>Pcfu4[[#This Row],[CFU/mL]]*Pcfu4[[#This Row],[mL]]/Pcfu4[[#This Row],[grams]]</f>
        <v>820800</v>
      </c>
      <c r="R321" s="1">
        <f>Pcfu4[[#This Row],[SD CFU/mL]]*Pcfu4[[#This Row],[mL]]/Pcfu4[[#This Row],[grams]]</f>
        <v>75236.161518248657</v>
      </c>
      <c r="S321" s="7">
        <f>_xlfn.STDEV.S(Pcfu4[[#This Row],[R1]:[R3]])/AVERAGE(Pcfu4[[#This Row],[R1]:[R3]])</f>
        <v>9.1661990153811712E-2</v>
      </c>
    </row>
    <row r="322" spans="1:20" x14ac:dyDescent="0.25">
      <c r="A322" t="s">
        <v>280</v>
      </c>
      <c r="B322" t="s">
        <v>353</v>
      </c>
      <c r="C322" s="4"/>
      <c r="D322" t="s">
        <v>242</v>
      </c>
      <c r="E322" s="3">
        <v>2</v>
      </c>
      <c r="G322">
        <v>0.1</v>
      </c>
      <c r="H322" s="5">
        <f>19*Pcfu4[[#This Row],[grams]]</f>
        <v>1.9000000000000001</v>
      </c>
      <c r="I322" s="3" t="s">
        <v>170</v>
      </c>
      <c r="J322" s="59">
        <v>44909</v>
      </c>
      <c r="K322" s="1">
        <v>1</v>
      </c>
      <c r="L322">
        <v>235</v>
      </c>
      <c r="M322">
        <v>276</v>
      </c>
      <c r="O322" s="6">
        <f>(SUM(Pcfu4[[#This Row],[R1]:[R3]]))/(Pcfu4[[#This Row],[No. Reps]]*0.025)*Pcfu4[[#This Row],[Best DF]]</f>
        <v>10220</v>
      </c>
      <c r="P322" s="1">
        <f>_xlfn.STDEV.S(Pcfu4[[#This Row],[R1]:[R3]])/0.025*Pcfu4[[#This Row],[Best DF]]</f>
        <v>1159.6551211459378</v>
      </c>
      <c r="Q322" s="6">
        <f>Pcfu4[[#This Row],[CFU/mL]]*Pcfu4[[#This Row],[mL]]/Pcfu4[[#This Row],[grams]]</f>
        <v>194180</v>
      </c>
      <c r="R322" s="1">
        <f>Pcfu4[[#This Row],[SD CFU/mL]]*Pcfu4[[#This Row],[mL]]/Pcfu4[[#This Row],[grams]]</f>
        <v>22033.447301772816</v>
      </c>
      <c r="S322" s="7">
        <f>_xlfn.STDEV.S(Pcfu4[[#This Row],[R1]:[R3]])/AVERAGE(Pcfu4[[#This Row],[R1]:[R3]])</f>
        <v>0.11346918993600176</v>
      </c>
    </row>
    <row r="323" spans="1:20" x14ac:dyDescent="0.25">
      <c r="A323" t="s">
        <v>282</v>
      </c>
      <c r="B323" t="s">
        <v>353</v>
      </c>
      <c r="C323" s="4"/>
      <c r="D323" t="s">
        <v>248</v>
      </c>
      <c r="E323" s="3">
        <v>2</v>
      </c>
      <c r="G323">
        <v>0.1</v>
      </c>
      <c r="H323" s="5">
        <f>19*Pcfu4[[#This Row],[grams]]</f>
        <v>1.9000000000000001</v>
      </c>
      <c r="I323" s="3" t="s">
        <v>170</v>
      </c>
      <c r="J323" s="59">
        <v>44909</v>
      </c>
      <c r="O323" s="6">
        <f>(SUM(Pcfu4[[#This Row],[R1]:[R3]]))/(Pcfu4[[#This Row],[No. Reps]]*0.025)*Pcfu4[[#This Row],[Best DF]]</f>
        <v>0</v>
      </c>
      <c r="P323" s="1" t="e">
        <f>_xlfn.STDEV.S(Pcfu4[[#This Row],[R1]:[R3]])/0.025*Pcfu4[[#This Row],[Best DF]]</f>
        <v>#DIV/0!</v>
      </c>
      <c r="Q323" s="6">
        <f>Pcfu4[[#This Row],[CFU/mL]]*Pcfu4[[#This Row],[mL]]/Pcfu4[[#This Row],[grams]]</f>
        <v>0</v>
      </c>
      <c r="R323" s="1" t="e">
        <f>Pcfu4[[#This Row],[SD CFU/mL]]*Pcfu4[[#This Row],[mL]]/Pcfu4[[#This Row],[grams]]</f>
        <v>#DIV/0!</v>
      </c>
      <c r="S323" s="7" t="e">
        <f>_xlfn.STDEV.S(Pcfu4[[#This Row],[R1]:[R3]])/AVERAGE(Pcfu4[[#This Row],[R1]:[R3]])</f>
        <v>#DIV/0!</v>
      </c>
      <c r="T323" t="s">
        <v>356</v>
      </c>
    </row>
    <row r="324" spans="1:20" x14ac:dyDescent="0.25">
      <c r="A324" t="s">
        <v>281</v>
      </c>
      <c r="B324" t="s">
        <v>353</v>
      </c>
      <c r="C324" s="4"/>
      <c r="D324" t="s">
        <v>193</v>
      </c>
      <c r="E324" s="3">
        <v>2</v>
      </c>
      <c r="G324">
        <v>0.1</v>
      </c>
      <c r="H324" s="5">
        <f>19*Pcfu4[[#This Row],[grams]]</f>
        <v>1.9000000000000001</v>
      </c>
      <c r="I324" s="3" t="s">
        <v>170</v>
      </c>
      <c r="J324" s="59">
        <v>44909</v>
      </c>
      <c r="K324" s="1">
        <v>1000</v>
      </c>
      <c r="L324">
        <v>104</v>
      </c>
      <c r="M324">
        <v>130</v>
      </c>
      <c r="O324" s="6">
        <f>(SUM(Pcfu4[[#This Row],[R1]:[R3]]))/(Pcfu4[[#This Row],[No. Reps]]*0.025)*Pcfu4[[#This Row],[Best DF]]</f>
        <v>4680000</v>
      </c>
      <c r="P324" s="1">
        <f>_xlfn.STDEV.S(Pcfu4[[#This Row],[R1]:[R3]])/0.025*Pcfu4[[#This Row],[Best DF]]</f>
        <v>735391.05243400938</v>
      </c>
      <c r="Q324" s="6">
        <f>Pcfu4[[#This Row],[CFU/mL]]*Pcfu4[[#This Row],[mL]]/Pcfu4[[#This Row],[grams]]</f>
        <v>88920000</v>
      </c>
      <c r="R324" s="1">
        <f>Pcfu4[[#This Row],[SD CFU/mL]]*Pcfu4[[#This Row],[mL]]/Pcfu4[[#This Row],[grams]]</f>
        <v>13972429.996246178</v>
      </c>
      <c r="S324" s="7">
        <f>_xlfn.STDEV.S(Pcfu4[[#This Row],[R1]:[R3]])/AVERAGE(Pcfu4[[#This Row],[R1]:[R3]])</f>
        <v>0.15713484026367722</v>
      </c>
    </row>
    <row r="325" spans="1:20" x14ac:dyDescent="0.25">
      <c r="A325" t="s">
        <v>283</v>
      </c>
      <c r="B325" t="s">
        <v>353</v>
      </c>
      <c r="C325" s="4"/>
      <c r="D325" t="s">
        <v>193</v>
      </c>
      <c r="E325" s="3">
        <v>2</v>
      </c>
      <c r="G325">
        <v>0.1</v>
      </c>
      <c r="H325" s="5">
        <f>19*Pcfu4[[#This Row],[grams]]</f>
        <v>1.9000000000000001</v>
      </c>
      <c r="I325" s="3" t="s">
        <v>170</v>
      </c>
      <c r="J325" s="59">
        <v>44909</v>
      </c>
      <c r="K325" s="1">
        <v>1000</v>
      </c>
      <c r="L325">
        <v>184</v>
      </c>
      <c r="M325">
        <v>186</v>
      </c>
      <c r="O325" s="6">
        <f>(SUM(Pcfu4[[#This Row],[R1]:[R3]]))/(Pcfu4[[#This Row],[No. Reps]]*0.025)*Pcfu4[[#This Row],[Best DF]]</f>
        <v>7400000</v>
      </c>
      <c r="P325" s="1">
        <f>_xlfn.STDEV.S(Pcfu4[[#This Row],[R1]:[R3]])/0.025*Pcfu4[[#This Row],[Best DF]]</f>
        <v>56568.542494923808</v>
      </c>
      <c r="Q325" s="6">
        <f>Pcfu4[[#This Row],[CFU/mL]]*Pcfu4[[#This Row],[mL]]/Pcfu4[[#This Row],[grams]]</f>
        <v>140600000</v>
      </c>
      <c r="R325" s="1">
        <f>Pcfu4[[#This Row],[SD CFU/mL]]*Pcfu4[[#This Row],[mL]]/Pcfu4[[#This Row],[grams]]</f>
        <v>1074802.3074035523</v>
      </c>
      <c r="S325" s="7">
        <f>_xlfn.STDEV.S(Pcfu4[[#This Row],[R1]:[R3]])/AVERAGE(Pcfu4[[#This Row],[R1]:[R3]])</f>
        <v>7.6443976344491632E-3</v>
      </c>
    </row>
    <row r="326" spans="1:20" x14ac:dyDescent="0.25">
      <c r="A326" t="s">
        <v>269</v>
      </c>
      <c r="B326" t="s">
        <v>357</v>
      </c>
      <c r="C326" s="4"/>
      <c r="D326" t="s">
        <v>26</v>
      </c>
      <c r="E326" s="3">
        <v>2</v>
      </c>
      <c r="G326">
        <v>0.1</v>
      </c>
      <c r="H326" s="5">
        <f>19*Pcfu4[[#This Row],[grams]]</f>
        <v>1.9000000000000001</v>
      </c>
      <c r="I326" s="3" t="s">
        <v>170</v>
      </c>
      <c r="J326" s="59">
        <v>44910</v>
      </c>
      <c r="K326" s="1">
        <v>10000</v>
      </c>
      <c r="L326">
        <v>44</v>
      </c>
      <c r="M326">
        <v>42</v>
      </c>
      <c r="O326" s="6">
        <f>(SUM(Pcfu4[[#This Row],[R1]:[R3]]))/(Pcfu4[[#This Row],[No. Reps]]*0.025)*Pcfu4[[#This Row],[Best DF]]</f>
        <v>17200000</v>
      </c>
      <c r="P326" s="1">
        <f>_xlfn.STDEV.S(Pcfu4[[#This Row],[R1]:[R3]])/0.025*Pcfu4[[#This Row],[Best DF]]</f>
        <v>565685.42494923808</v>
      </c>
      <c r="Q326" s="6">
        <f>Pcfu4[[#This Row],[CFU/mL]]*Pcfu4[[#This Row],[mL]]/Pcfu4[[#This Row],[grams]]</f>
        <v>326800000</v>
      </c>
      <c r="R326" s="1">
        <f>Pcfu4[[#This Row],[SD CFU/mL]]*Pcfu4[[#This Row],[mL]]/Pcfu4[[#This Row],[grams]]</f>
        <v>10748023.074035523</v>
      </c>
      <c r="S326" s="7">
        <f>_xlfn.STDEV.S(Pcfu4[[#This Row],[R1]:[R3]])/AVERAGE(Pcfu4[[#This Row],[R1]:[R3]])</f>
        <v>3.2888687497048721E-2</v>
      </c>
      <c r="T326" t="s">
        <v>358</v>
      </c>
    </row>
    <row r="327" spans="1:20" x14ac:dyDescent="0.25">
      <c r="A327" t="s">
        <v>272</v>
      </c>
      <c r="B327" t="s">
        <v>357</v>
      </c>
      <c r="C327" s="4"/>
      <c r="D327" t="s">
        <v>37</v>
      </c>
      <c r="E327" s="3">
        <v>2</v>
      </c>
      <c r="G327">
        <v>0.1</v>
      </c>
      <c r="H327" s="5">
        <f>19*Pcfu4[[#This Row],[grams]]</f>
        <v>1.9000000000000001</v>
      </c>
      <c r="I327" s="3" t="s">
        <v>170</v>
      </c>
      <c r="J327" s="59">
        <v>44910</v>
      </c>
      <c r="K327" s="1">
        <v>100000</v>
      </c>
      <c r="L327">
        <v>31</v>
      </c>
      <c r="M327">
        <v>61</v>
      </c>
      <c r="O327" s="6">
        <f>(SUM(Pcfu4[[#This Row],[R1]:[R3]]))/(Pcfu4[[#This Row],[No. Reps]]*0.025)*Pcfu4[[#This Row],[Best DF]]</f>
        <v>184000000</v>
      </c>
      <c r="P327" s="1">
        <f>_xlfn.STDEV.S(Pcfu4[[#This Row],[R1]:[R3]])/0.025*Pcfu4[[#This Row],[Best DF]]</f>
        <v>84852813.7423857</v>
      </c>
      <c r="Q327" s="6">
        <f>Pcfu4[[#This Row],[CFU/mL]]*Pcfu4[[#This Row],[mL]]/Pcfu4[[#This Row],[grams]]</f>
        <v>3496000000</v>
      </c>
      <c r="R327" s="1">
        <f>Pcfu4[[#This Row],[SD CFU/mL]]*Pcfu4[[#This Row],[mL]]/Pcfu4[[#This Row],[grams]]</f>
        <v>1612203461.1053283</v>
      </c>
      <c r="S327" s="7">
        <f>_xlfn.STDEV.S(Pcfu4[[#This Row],[R1]:[R3]])/AVERAGE(Pcfu4[[#This Row],[R1]:[R3]])</f>
        <v>0.46115659642600926</v>
      </c>
      <c r="T327" t="s">
        <v>359</v>
      </c>
    </row>
    <row r="328" spans="1:20" x14ac:dyDescent="0.25">
      <c r="A328" t="s">
        <v>273</v>
      </c>
      <c r="B328" t="s">
        <v>357</v>
      </c>
      <c r="C328" s="4"/>
      <c r="D328" t="s">
        <v>193</v>
      </c>
      <c r="E328" s="3">
        <v>2</v>
      </c>
      <c r="G328">
        <v>0.1</v>
      </c>
      <c r="H328" s="5">
        <f>19*Pcfu4[[#This Row],[grams]]</f>
        <v>1.9000000000000001</v>
      </c>
      <c r="I328" s="3" t="s">
        <v>170</v>
      </c>
      <c r="J328" s="59">
        <v>44910</v>
      </c>
      <c r="K328" s="1">
        <v>1000</v>
      </c>
      <c r="L328">
        <v>44</v>
      </c>
      <c r="M328">
        <v>53</v>
      </c>
      <c r="O328" s="6">
        <f>(SUM(Pcfu4[[#This Row],[R1]:[R3]]))/(Pcfu4[[#This Row],[No. Reps]]*0.025)*Pcfu4[[#This Row],[Best DF]]</f>
        <v>1940000</v>
      </c>
      <c r="P328" s="1">
        <f>_xlfn.STDEV.S(Pcfu4[[#This Row],[R1]:[R3]])/0.025*Pcfu4[[#This Row],[Best DF]]</f>
        <v>254558.44122715708</v>
      </c>
      <c r="Q328" s="6">
        <f>Pcfu4[[#This Row],[CFU/mL]]*Pcfu4[[#This Row],[mL]]/Pcfu4[[#This Row],[grams]]</f>
        <v>36860000</v>
      </c>
      <c r="R328" s="1">
        <f>Pcfu4[[#This Row],[SD CFU/mL]]*Pcfu4[[#This Row],[mL]]/Pcfu4[[#This Row],[grams]]</f>
        <v>4836610.3833159842</v>
      </c>
      <c r="S328" s="7">
        <f>_xlfn.STDEV.S(Pcfu4[[#This Row],[R1]:[R3]])/AVERAGE(Pcfu4[[#This Row],[R1]:[R3]])</f>
        <v>0.13121569135420469</v>
      </c>
    </row>
    <row r="329" spans="1:20" x14ac:dyDescent="0.25">
      <c r="A329" t="s">
        <v>232</v>
      </c>
      <c r="B329" t="s">
        <v>357</v>
      </c>
      <c r="C329" s="4"/>
      <c r="D329" t="s">
        <v>26</v>
      </c>
      <c r="E329" s="3">
        <v>2</v>
      </c>
      <c r="G329">
        <v>0.1</v>
      </c>
      <c r="H329" s="5">
        <f>19*Pcfu4[[#This Row],[grams]]</f>
        <v>1.9000000000000001</v>
      </c>
      <c r="I329" s="3" t="s">
        <v>170</v>
      </c>
      <c r="J329" s="59">
        <v>44910</v>
      </c>
      <c r="K329" s="1">
        <v>10000</v>
      </c>
      <c r="L329">
        <v>14</v>
      </c>
      <c r="M329">
        <v>21</v>
      </c>
      <c r="O329" s="6">
        <f>(SUM(Pcfu4[[#This Row],[R1]:[R3]]))/(Pcfu4[[#This Row],[No. Reps]]*0.025)*Pcfu4[[#This Row],[Best DF]]</f>
        <v>7000000</v>
      </c>
      <c r="P329" s="1">
        <f>_xlfn.STDEV.S(Pcfu4[[#This Row],[R1]:[R3]])/0.025*Pcfu4[[#This Row],[Best DF]]</f>
        <v>1979898.9873223328</v>
      </c>
      <c r="Q329" s="6">
        <f>Pcfu4[[#This Row],[CFU/mL]]*Pcfu4[[#This Row],[mL]]/Pcfu4[[#This Row],[grams]]</f>
        <v>133000000.00000001</v>
      </c>
      <c r="R329" s="1">
        <f>Pcfu4[[#This Row],[SD CFU/mL]]*Pcfu4[[#This Row],[mL]]/Pcfu4[[#This Row],[grams]]</f>
        <v>37618080.759124324</v>
      </c>
      <c r="S329" s="7">
        <f>_xlfn.STDEV.S(Pcfu4[[#This Row],[R1]:[R3]])/AVERAGE(Pcfu4[[#This Row],[R1]:[R3]])</f>
        <v>0.28284271247461901</v>
      </c>
    </row>
    <row r="330" spans="1:20" x14ac:dyDescent="0.25">
      <c r="A330" t="s">
        <v>271</v>
      </c>
      <c r="B330" t="s">
        <v>357</v>
      </c>
      <c r="C330" s="4"/>
      <c r="D330" t="s">
        <v>26</v>
      </c>
      <c r="E330" s="3">
        <v>2</v>
      </c>
      <c r="G330">
        <v>0.1</v>
      </c>
      <c r="H330" s="5">
        <f>19*Pcfu4[[#This Row],[grams]]</f>
        <v>1.9000000000000001</v>
      </c>
      <c r="I330" s="3" t="s">
        <v>170</v>
      </c>
      <c r="J330" s="59">
        <v>44910</v>
      </c>
      <c r="K330" s="1">
        <v>10000</v>
      </c>
      <c r="L330">
        <v>120</v>
      </c>
      <c r="M330">
        <v>137</v>
      </c>
      <c r="O330" s="6">
        <f>(SUM(Pcfu4[[#This Row],[R1]:[R3]]))/(Pcfu4[[#This Row],[No. Reps]]*0.025)*Pcfu4[[#This Row],[Best DF]]</f>
        <v>51400000</v>
      </c>
      <c r="P330" s="1">
        <f>_xlfn.STDEV.S(Pcfu4[[#This Row],[R1]:[R3]])/0.025*Pcfu4[[#This Row],[Best DF]]</f>
        <v>4808326.1120685227</v>
      </c>
      <c r="Q330" s="6">
        <f>Pcfu4[[#This Row],[CFU/mL]]*Pcfu4[[#This Row],[mL]]/Pcfu4[[#This Row],[grams]]</f>
        <v>976600000</v>
      </c>
      <c r="R330" s="1">
        <f>Pcfu4[[#This Row],[SD CFU/mL]]*Pcfu4[[#This Row],[mL]]/Pcfu4[[#This Row],[grams]]</f>
        <v>91358196.129301935</v>
      </c>
      <c r="S330" s="7">
        <f>_xlfn.STDEV.S(Pcfu4[[#This Row],[R1]:[R3]])/AVERAGE(Pcfu4[[#This Row],[R1]:[R3]])</f>
        <v>9.3547200623901219E-2</v>
      </c>
    </row>
    <row r="331" spans="1:20" x14ac:dyDescent="0.25">
      <c r="A331" t="s">
        <v>270</v>
      </c>
      <c r="B331" t="s">
        <v>357</v>
      </c>
      <c r="C331" s="4"/>
      <c r="D331" t="s">
        <v>26</v>
      </c>
      <c r="E331" s="3">
        <v>2</v>
      </c>
      <c r="G331">
        <v>0.1</v>
      </c>
      <c r="H331" s="5">
        <f>19*Pcfu4[[#This Row],[grams]]</f>
        <v>1.9000000000000001</v>
      </c>
      <c r="I331" s="3" t="s">
        <v>170</v>
      </c>
      <c r="J331" s="59">
        <v>44910</v>
      </c>
      <c r="K331" s="1">
        <v>10000</v>
      </c>
      <c r="L331">
        <v>20</v>
      </c>
      <c r="M331">
        <v>18</v>
      </c>
      <c r="O331" s="6">
        <f>(SUM(Pcfu4[[#This Row],[R1]:[R3]]))/(Pcfu4[[#This Row],[No. Reps]]*0.025)*Pcfu4[[#This Row],[Best DF]]</f>
        <v>7600000</v>
      </c>
      <c r="P331" s="1">
        <f>_xlfn.STDEV.S(Pcfu4[[#This Row],[R1]:[R3]])/0.025*Pcfu4[[#This Row],[Best DF]]</f>
        <v>565685.42494923808</v>
      </c>
      <c r="Q331" s="6">
        <f>Pcfu4[[#This Row],[CFU/mL]]*Pcfu4[[#This Row],[mL]]/Pcfu4[[#This Row],[grams]]</f>
        <v>144400000</v>
      </c>
      <c r="R331" s="1">
        <f>Pcfu4[[#This Row],[SD CFU/mL]]*Pcfu4[[#This Row],[mL]]/Pcfu4[[#This Row],[grams]]</f>
        <v>10748023.074035523</v>
      </c>
      <c r="S331" s="7">
        <f>_xlfn.STDEV.S(Pcfu4[[#This Row],[R1]:[R3]])/AVERAGE(Pcfu4[[#This Row],[R1]:[R3]])</f>
        <v>7.4432292756478696E-2</v>
      </c>
    </row>
    <row r="332" spans="1:20" x14ac:dyDescent="0.25">
      <c r="A332" t="s">
        <v>277</v>
      </c>
      <c r="B332" t="s">
        <v>357</v>
      </c>
      <c r="C332" s="4"/>
      <c r="D332" t="s">
        <v>238</v>
      </c>
      <c r="E332" s="3">
        <v>2</v>
      </c>
      <c r="G332">
        <v>0.1</v>
      </c>
      <c r="H332" s="5">
        <f>19*Pcfu4[[#This Row],[grams]]</f>
        <v>1.9000000000000001</v>
      </c>
      <c r="I332" s="3" t="s">
        <v>170</v>
      </c>
      <c r="J332" s="59">
        <v>44910</v>
      </c>
      <c r="K332" s="1">
        <v>100</v>
      </c>
      <c r="L332">
        <v>171</v>
      </c>
      <c r="M332">
        <v>163</v>
      </c>
      <c r="O332" s="6">
        <f>(SUM(Pcfu4[[#This Row],[R1]:[R3]]))/(Pcfu4[[#This Row],[No. Reps]]*0.025)*Pcfu4[[#This Row],[Best DF]]</f>
        <v>668000</v>
      </c>
      <c r="P332" s="1">
        <f>_xlfn.STDEV.S(Pcfu4[[#This Row],[R1]:[R3]])/0.025*Pcfu4[[#This Row],[Best DF]]</f>
        <v>22627.416997969522</v>
      </c>
      <c r="Q332" s="6">
        <f>Pcfu4[[#This Row],[CFU/mL]]*Pcfu4[[#This Row],[mL]]/Pcfu4[[#This Row],[grams]]</f>
        <v>12692000</v>
      </c>
      <c r="R332" s="1">
        <f>Pcfu4[[#This Row],[SD CFU/mL]]*Pcfu4[[#This Row],[mL]]/Pcfu4[[#This Row],[grams]]</f>
        <v>429920.9229614209</v>
      </c>
      <c r="S332" s="7">
        <f>_xlfn.STDEV.S(Pcfu4[[#This Row],[R1]:[R3]])/AVERAGE(Pcfu4[[#This Row],[R1]:[R3]])</f>
        <v>3.3873378739475331E-2</v>
      </c>
    </row>
    <row r="333" spans="1:20" x14ac:dyDescent="0.25">
      <c r="A333" t="s">
        <v>278</v>
      </c>
      <c r="B333" t="s">
        <v>357</v>
      </c>
      <c r="C333" s="4"/>
      <c r="D333" t="s">
        <v>238</v>
      </c>
      <c r="E333" s="3">
        <v>2</v>
      </c>
      <c r="G333">
        <v>0.1</v>
      </c>
      <c r="H333" s="5">
        <f>19*Pcfu4[[#This Row],[grams]]</f>
        <v>1.9000000000000001</v>
      </c>
      <c r="I333" s="3" t="s">
        <v>170</v>
      </c>
      <c r="J333" s="59">
        <v>44910</v>
      </c>
      <c r="K333" s="1">
        <v>100</v>
      </c>
      <c r="L333">
        <v>39</v>
      </c>
      <c r="M333">
        <v>50</v>
      </c>
      <c r="O333" s="6">
        <f>(SUM(Pcfu4[[#This Row],[R1]:[R3]]))/(Pcfu4[[#This Row],[No. Reps]]*0.025)*Pcfu4[[#This Row],[Best DF]]</f>
        <v>178000</v>
      </c>
      <c r="P333" s="1">
        <f>_xlfn.STDEV.S(Pcfu4[[#This Row],[R1]:[R3]])/0.025*Pcfu4[[#This Row],[Best DF]]</f>
        <v>31112.698372208088</v>
      </c>
      <c r="Q333" s="6">
        <f>Pcfu4[[#This Row],[CFU/mL]]*Pcfu4[[#This Row],[mL]]/Pcfu4[[#This Row],[grams]]</f>
        <v>3382000</v>
      </c>
      <c r="R333" s="1">
        <f>Pcfu4[[#This Row],[SD CFU/mL]]*Pcfu4[[#This Row],[mL]]/Pcfu4[[#This Row],[grams]]</f>
        <v>591141.26907195372</v>
      </c>
      <c r="S333" s="7">
        <f>_xlfn.STDEV.S(Pcfu4[[#This Row],[R1]:[R3]])/AVERAGE(Pcfu4[[#This Row],[R1]:[R3]])</f>
        <v>0.17479044029330387</v>
      </c>
    </row>
    <row r="334" spans="1:20" x14ac:dyDescent="0.25">
      <c r="A334" t="s">
        <v>279</v>
      </c>
      <c r="B334" t="s">
        <v>357</v>
      </c>
      <c r="C334" s="4"/>
      <c r="D334" t="s">
        <v>242</v>
      </c>
      <c r="E334" s="3">
        <v>2</v>
      </c>
      <c r="G334">
        <v>0.1</v>
      </c>
      <c r="H334" s="5">
        <f>19*Pcfu4[[#This Row],[grams]]</f>
        <v>1.9000000000000001</v>
      </c>
      <c r="I334" s="3" t="s">
        <v>170</v>
      </c>
      <c r="J334" s="59">
        <v>44910</v>
      </c>
      <c r="K334" s="1">
        <v>10</v>
      </c>
      <c r="L334">
        <v>27</v>
      </c>
      <c r="M334">
        <v>26</v>
      </c>
      <c r="O334" s="6">
        <f>(SUM(Pcfu4[[#This Row],[R1]:[R3]]))/(Pcfu4[[#This Row],[No. Reps]]*0.025)*Pcfu4[[#This Row],[Best DF]]</f>
        <v>10600</v>
      </c>
      <c r="P334" s="1">
        <f>_xlfn.STDEV.S(Pcfu4[[#This Row],[R1]:[R3]])/0.025*Pcfu4[[#This Row],[Best DF]]</f>
        <v>282.84271247461902</v>
      </c>
      <c r="Q334" s="6">
        <f>Pcfu4[[#This Row],[CFU/mL]]*Pcfu4[[#This Row],[mL]]/Pcfu4[[#This Row],[grams]]</f>
        <v>201400</v>
      </c>
      <c r="R334" s="1">
        <f>Pcfu4[[#This Row],[SD CFU/mL]]*Pcfu4[[#This Row],[mL]]/Pcfu4[[#This Row],[grams]]</f>
        <v>5374.0115370177609</v>
      </c>
      <c r="S334" s="7">
        <f>_xlfn.STDEV.S(Pcfu4[[#This Row],[R1]:[R3]])/AVERAGE(Pcfu4[[#This Row],[R1]:[R3]])</f>
        <v>2.6683274761756512E-2</v>
      </c>
    </row>
    <row r="335" spans="1:20" x14ac:dyDescent="0.25">
      <c r="A335" t="s">
        <v>275</v>
      </c>
      <c r="B335" t="s">
        <v>357</v>
      </c>
      <c r="C335" s="4"/>
      <c r="D335" t="s">
        <v>238</v>
      </c>
      <c r="E335" s="3">
        <v>2</v>
      </c>
      <c r="G335">
        <v>0.1</v>
      </c>
      <c r="H335" s="5">
        <f>19*Pcfu4[[#This Row],[grams]]</f>
        <v>1.9000000000000001</v>
      </c>
      <c r="I335" s="3" t="s">
        <v>170</v>
      </c>
      <c r="J335" s="59">
        <v>44910</v>
      </c>
      <c r="K335" s="1">
        <v>1000</v>
      </c>
      <c r="L335">
        <v>89</v>
      </c>
      <c r="M335">
        <v>63</v>
      </c>
      <c r="O335" s="6">
        <f>(SUM(Pcfu4[[#This Row],[R1]:[R3]]))/(Pcfu4[[#This Row],[No. Reps]]*0.025)*Pcfu4[[#This Row],[Best DF]]</f>
        <v>3040000</v>
      </c>
      <c r="P335" s="1">
        <f>_xlfn.STDEV.S(Pcfu4[[#This Row],[R1]:[R3]])/0.025*Pcfu4[[#This Row],[Best DF]]</f>
        <v>735391.05243400938</v>
      </c>
      <c r="Q335" s="6">
        <f>Pcfu4[[#This Row],[CFU/mL]]*Pcfu4[[#This Row],[mL]]/Pcfu4[[#This Row],[grams]]</f>
        <v>57760000</v>
      </c>
      <c r="R335" s="1">
        <f>Pcfu4[[#This Row],[SD CFU/mL]]*Pcfu4[[#This Row],[mL]]/Pcfu4[[#This Row],[grams]]</f>
        <v>13972429.996246178</v>
      </c>
      <c r="S335" s="7">
        <f>_xlfn.STDEV.S(Pcfu4[[#This Row],[R1]:[R3]])/AVERAGE(Pcfu4[[#This Row],[R1]:[R3]])</f>
        <v>0.24190495145855573</v>
      </c>
      <c r="T335" t="s">
        <v>359</v>
      </c>
    </row>
    <row r="336" spans="1:20" x14ac:dyDescent="0.25">
      <c r="A336" t="s">
        <v>280</v>
      </c>
      <c r="B336" t="s">
        <v>357</v>
      </c>
      <c r="C336" s="4"/>
      <c r="D336" t="s">
        <v>242</v>
      </c>
      <c r="E336" s="3">
        <v>2</v>
      </c>
      <c r="G336">
        <v>0.1</v>
      </c>
      <c r="H336" s="5">
        <f>19*Pcfu4[[#This Row],[grams]]</f>
        <v>1.9000000000000001</v>
      </c>
      <c r="I336" s="3" t="s">
        <v>170</v>
      </c>
      <c r="J336" s="59">
        <v>44910</v>
      </c>
      <c r="K336" s="1">
        <v>10</v>
      </c>
      <c r="L336">
        <v>20</v>
      </c>
      <c r="M336">
        <v>22</v>
      </c>
      <c r="O336" s="6">
        <f>(SUM(Pcfu4[[#This Row],[R1]:[R3]]))/(Pcfu4[[#This Row],[No. Reps]]*0.025)*Pcfu4[[#This Row],[Best DF]]</f>
        <v>8400</v>
      </c>
      <c r="P336" s="1">
        <f>_xlfn.STDEV.S(Pcfu4[[#This Row],[R1]:[R3]])/0.025*Pcfu4[[#This Row],[Best DF]]</f>
        <v>565.68542494923804</v>
      </c>
      <c r="Q336" s="6">
        <f>Pcfu4[[#This Row],[CFU/mL]]*Pcfu4[[#This Row],[mL]]/Pcfu4[[#This Row],[grams]]</f>
        <v>159600</v>
      </c>
      <c r="R336" s="1">
        <f>Pcfu4[[#This Row],[SD CFU/mL]]*Pcfu4[[#This Row],[mL]]/Pcfu4[[#This Row],[grams]]</f>
        <v>10748.023074035522</v>
      </c>
      <c r="S336" s="7">
        <f>_xlfn.STDEV.S(Pcfu4[[#This Row],[R1]:[R3]])/AVERAGE(Pcfu4[[#This Row],[R1]:[R3]])</f>
        <v>6.7343502970147393E-2</v>
      </c>
    </row>
    <row r="337" spans="1:20" x14ac:dyDescent="0.25">
      <c r="A337" t="s">
        <v>282</v>
      </c>
      <c r="B337" t="s">
        <v>357</v>
      </c>
      <c r="C337" s="4"/>
      <c r="D337" t="s">
        <v>193</v>
      </c>
      <c r="E337" s="3">
        <v>2</v>
      </c>
      <c r="G337">
        <v>0.1</v>
      </c>
      <c r="H337" s="5">
        <f>19*Pcfu4[[#This Row],[grams]]</f>
        <v>1.9000000000000001</v>
      </c>
      <c r="I337" s="3" t="s">
        <v>170</v>
      </c>
      <c r="J337" s="59">
        <v>44910</v>
      </c>
      <c r="K337" s="1">
        <v>10000</v>
      </c>
      <c r="L337">
        <v>1096</v>
      </c>
      <c r="M337">
        <v>1065</v>
      </c>
      <c r="O337" s="6">
        <f>(SUM(Pcfu4[[#This Row],[R1]:[R3]]))/(Pcfu4[[#This Row],[No. Reps]]*0.025)*Pcfu4[[#This Row],[Best DF]]</f>
        <v>432200000</v>
      </c>
      <c r="P337" s="1">
        <f>_xlfn.STDEV.S(Pcfu4[[#This Row],[R1]:[R3]])/0.025*Pcfu4[[#This Row],[Best DF]]</f>
        <v>8768124.0867131893</v>
      </c>
      <c r="Q337" s="6">
        <f>Pcfu4[[#This Row],[CFU/mL]]*Pcfu4[[#This Row],[mL]]/Pcfu4[[#This Row],[grams]]</f>
        <v>8211800000</v>
      </c>
      <c r="R337" s="1">
        <f>Pcfu4[[#This Row],[SD CFU/mL]]*Pcfu4[[#This Row],[mL]]/Pcfu4[[#This Row],[grams]]</f>
        <v>166594357.64755061</v>
      </c>
      <c r="S337" s="7">
        <f>_xlfn.STDEV.S(Pcfu4[[#This Row],[R1]:[R3]])/AVERAGE(Pcfu4[[#This Row],[R1]:[R3]])</f>
        <v>2.0287191315856521E-2</v>
      </c>
      <c r="T337" t="s">
        <v>360</v>
      </c>
    </row>
    <row r="338" spans="1:20" x14ac:dyDescent="0.25">
      <c r="A338" t="s">
        <v>281</v>
      </c>
      <c r="B338" t="s">
        <v>357</v>
      </c>
      <c r="C338" s="4"/>
      <c r="D338" t="s">
        <v>193</v>
      </c>
      <c r="E338" s="3">
        <v>2</v>
      </c>
      <c r="G338">
        <v>0.1</v>
      </c>
      <c r="H338" s="5">
        <f>19*Pcfu4[[#This Row],[grams]]</f>
        <v>1.9000000000000001</v>
      </c>
      <c r="I338" s="3" t="s">
        <v>170</v>
      </c>
      <c r="J338" s="59">
        <v>44910</v>
      </c>
      <c r="K338" s="1">
        <v>1000</v>
      </c>
      <c r="L338">
        <v>163</v>
      </c>
      <c r="M338">
        <v>169</v>
      </c>
      <c r="O338" s="6">
        <f>(SUM(Pcfu4[[#This Row],[R1]:[R3]]))/(Pcfu4[[#This Row],[No. Reps]]*0.025)*Pcfu4[[#This Row],[Best DF]]</f>
        <v>6640000</v>
      </c>
      <c r="P338" s="1">
        <f>_xlfn.STDEV.S(Pcfu4[[#This Row],[R1]:[R3]])/0.025*Pcfu4[[#This Row],[Best DF]]</f>
        <v>169705.62748477139</v>
      </c>
      <c r="Q338" s="6">
        <f>Pcfu4[[#This Row],[CFU/mL]]*Pcfu4[[#This Row],[mL]]/Pcfu4[[#This Row],[grams]]</f>
        <v>126160000</v>
      </c>
      <c r="R338" s="1">
        <f>Pcfu4[[#This Row],[SD CFU/mL]]*Pcfu4[[#This Row],[mL]]/Pcfu4[[#This Row],[grams]]</f>
        <v>3224406.9222106566</v>
      </c>
      <c r="S338" s="7">
        <f>_xlfn.STDEV.S(Pcfu4[[#This Row],[R1]:[R3]])/AVERAGE(Pcfu4[[#This Row],[R1]:[R3]])</f>
        <v>2.5558076428429426E-2</v>
      </c>
      <c r="T338" t="s">
        <v>361</v>
      </c>
    </row>
    <row r="339" spans="1:20" x14ac:dyDescent="0.25">
      <c r="A339" t="s">
        <v>283</v>
      </c>
      <c r="B339" t="s">
        <v>357</v>
      </c>
      <c r="C339" s="4"/>
      <c r="D339" t="s">
        <v>193</v>
      </c>
      <c r="E339" s="3">
        <v>2</v>
      </c>
      <c r="G339">
        <v>0.1</v>
      </c>
      <c r="H339" s="5">
        <f>19*Pcfu4[[#This Row],[grams]]</f>
        <v>1.9000000000000001</v>
      </c>
      <c r="I339" s="3" t="s">
        <v>170</v>
      </c>
      <c r="J339" s="59">
        <v>44910</v>
      </c>
      <c r="K339" s="1">
        <v>1000</v>
      </c>
      <c r="L339">
        <v>244</v>
      </c>
      <c r="M339">
        <v>263</v>
      </c>
      <c r="O339" s="6">
        <f>(SUM(Pcfu4[[#This Row],[R1]:[R3]]))/(Pcfu4[[#This Row],[No. Reps]]*0.025)*Pcfu4[[#This Row],[Best DF]]</f>
        <v>10140000</v>
      </c>
      <c r="P339" s="1">
        <f>_xlfn.STDEV.S(Pcfu4[[#This Row],[R1]:[R3]])/0.025*Pcfu4[[#This Row],[Best DF]]</f>
        <v>537401.15370177617</v>
      </c>
      <c r="Q339" s="6">
        <f>Pcfu4[[#This Row],[CFU/mL]]*Pcfu4[[#This Row],[mL]]/Pcfu4[[#This Row],[grams]]</f>
        <v>192660000</v>
      </c>
      <c r="R339" s="1">
        <f>Pcfu4[[#This Row],[SD CFU/mL]]*Pcfu4[[#This Row],[mL]]/Pcfu4[[#This Row],[grams]]</f>
        <v>10210621.920333747</v>
      </c>
      <c r="S339" s="7">
        <f>_xlfn.STDEV.S(Pcfu4[[#This Row],[R1]:[R3]])/AVERAGE(Pcfu4[[#This Row],[R1]:[R3]])</f>
        <v>5.2998141390707708E-2</v>
      </c>
      <c r="T339" t="s">
        <v>362</v>
      </c>
    </row>
    <row r="340" spans="1:20" x14ac:dyDescent="0.25">
      <c r="A340" t="s">
        <v>277</v>
      </c>
      <c r="B340" t="s">
        <v>363</v>
      </c>
      <c r="C340" s="4"/>
      <c r="D340" t="s">
        <v>26</v>
      </c>
      <c r="E340" s="3">
        <v>2</v>
      </c>
      <c r="G340">
        <v>0.1</v>
      </c>
      <c r="H340" s="5">
        <f>19*Pcfu4[[#This Row],[grams]]</f>
        <v>1.9000000000000001</v>
      </c>
      <c r="I340" s="3" t="s">
        <v>170</v>
      </c>
      <c r="J340" s="59">
        <v>44911</v>
      </c>
      <c r="K340" s="1">
        <v>100000</v>
      </c>
      <c r="L340">
        <v>380</v>
      </c>
      <c r="M340">
        <v>397</v>
      </c>
      <c r="O340" s="6">
        <f>(SUM(Pcfu4[[#This Row],[R1]:[R3]]))/(Pcfu4[[#This Row],[No. Reps]]*0.025)*Pcfu4[[#This Row],[Best DF]]</f>
        <v>1554000000</v>
      </c>
      <c r="P340" s="1">
        <f>_xlfn.STDEV.S(Pcfu4[[#This Row],[R1]:[R3]])/0.025*Pcfu4[[#This Row],[Best DF]]</f>
        <v>48083261.120685227</v>
      </c>
      <c r="Q340" s="6">
        <f>Pcfu4[[#This Row],[CFU/mL]]*Pcfu4[[#This Row],[mL]]/Pcfu4[[#This Row],[grams]]</f>
        <v>29526000000</v>
      </c>
      <c r="R340" s="1">
        <f>Pcfu4[[#This Row],[SD CFU/mL]]*Pcfu4[[#This Row],[mL]]/Pcfu4[[#This Row],[grams]]</f>
        <v>913581961.29301929</v>
      </c>
      <c r="S340" s="7">
        <f>_xlfn.STDEV.S(Pcfu4[[#This Row],[R1]:[R3]])/AVERAGE(Pcfu4[[#This Row],[R1]:[R3]])</f>
        <v>3.0941609472770418E-2</v>
      </c>
    </row>
    <row r="341" spans="1:20" x14ac:dyDescent="0.25">
      <c r="A341" t="s">
        <v>278</v>
      </c>
      <c r="B341" t="s">
        <v>363</v>
      </c>
      <c r="C341" s="4"/>
      <c r="D341" t="s">
        <v>26</v>
      </c>
      <c r="E341" s="3">
        <v>2</v>
      </c>
      <c r="G341">
        <v>0.1</v>
      </c>
      <c r="H341" s="5">
        <f>19*Pcfu4[[#This Row],[grams]]</f>
        <v>1.9000000000000001</v>
      </c>
      <c r="I341" s="3" t="s">
        <v>170</v>
      </c>
      <c r="J341" s="59">
        <v>44911</v>
      </c>
      <c r="K341" s="1">
        <v>100000</v>
      </c>
      <c r="L341">
        <v>70</v>
      </c>
      <c r="M341">
        <v>88</v>
      </c>
      <c r="O341" s="6">
        <f>(SUM(Pcfu4[[#This Row],[R1]:[R3]]))/(Pcfu4[[#This Row],[No. Reps]]*0.025)*Pcfu4[[#This Row],[Best DF]]</f>
        <v>316000000</v>
      </c>
      <c r="P341" s="1">
        <f>_xlfn.STDEV.S(Pcfu4[[#This Row],[R1]:[R3]])/0.025*Pcfu4[[#This Row],[Best DF]]</f>
        <v>50911688.245431416</v>
      </c>
      <c r="Q341" s="6">
        <f>Pcfu4[[#This Row],[CFU/mL]]*Pcfu4[[#This Row],[mL]]/Pcfu4[[#This Row],[grams]]</f>
        <v>6004000000</v>
      </c>
      <c r="R341" s="1">
        <f>Pcfu4[[#This Row],[SD CFU/mL]]*Pcfu4[[#This Row],[mL]]/Pcfu4[[#This Row],[grams]]</f>
        <v>967322076.66319692</v>
      </c>
      <c r="S341" s="7">
        <f>_xlfn.STDEV.S(Pcfu4[[#This Row],[R1]:[R3]])/AVERAGE(Pcfu4[[#This Row],[R1]:[R3]])</f>
        <v>0.16111293748554248</v>
      </c>
    </row>
    <row r="342" spans="1:20" x14ac:dyDescent="0.25">
      <c r="A342" t="s">
        <v>279</v>
      </c>
      <c r="B342" t="s">
        <v>363</v>
      </c>
      <c r="C342" s="4"/>
      <c r="D342" t="s">
        <v>37</v>
      </c>
      <c r="E342" s="3">
        <v>2</v>
      </c>
      <c r="G342">
        <v>0.1</v>
      </c>
      <c r="H342" s="5">
        <f>19*Pcfu4[[#This Row],[grams]]</f>
        <v>1.9000000000000001</v>
      </c>
      <c r="I342" s="3" t="s">
        <v>170</v>
      </c>
      <c r="J342" s="59">
        <v>44911</v>
      </c>
      <c r="K342" s="1">
        <v>1000000</v>
      </c>
      <c r="L342">
        <v>49</v>
      </c>
      <c r="M342">
        <v>79</v>
      </c>
      <c r="O342" s="6">
        <f>(SUM(Pcfu4[[#This Row],[R1]:[R3]]))/(Pcfu4[[#This Row],[No. Reps]]*0.025)*Pcfu4[[#This Row],[Best DF]]</f>
        <v>2560000000</v>
      </c>
      <c r="P342" s="1">
        <f>_xlfn.STDEV.S(Pcfu4[[#This Row],[R1]:[R3]])/0.025*Pcfu4[[#This Row],[Best DF]]</f>
        <v>848528137.42385709</v>
      </c>
      <c r="Q342" s="6">
        <f>Pcfu4[[#This Row],[CFU/mL]]*Pcfu4[[#This Row],[mL]]/Pcfu4[[#This Row],[grams]]</f>
        <v>48640000000</v>
      </c>
      <c r="R342" s="1">
        <f>Pcfu4[[#This Row],[SD CFU/mL]]*Pcfu4[[#This Row],[mL]]/Pcfu4[[#This Row],[grams]]</f>
        <v>16122034611.053286</v>
      </c>
      <c r="S342" s="7">
        <f>_xlfn.STDEV.S(Pcfu4[[#This Row],[R1]:[R3]])/AVERAGE(Pcfu4[[#This Row],[R1]:[R3]])</f>
        <v>0.33145630368119416</v>
      </c>
    </row>
    <row r="343" spans="1:20" x14ac:dyDescent="0.25">
      <c r="A343" t="s">
        <v>280</v>
      </c>
      <c r="B343" t="s">
        <v>363</v>
      </c>
      <c r="C343" s="4"/>
      <c r="D343" t="s">
        <v>193</v>
      </c>
      <c r="E343" s="3">
        <v>2</v>
      </c>
      <c r="G343">
        <v>0.1</v>
      </c>
      <c r="H343" s="5">
        <f>19*Pcfu4[[#This Row],[grams]]</f>
        <v>1.9000000000000001</v>
      </c>
      <c r="I343" s="3" t="s">
        <v>170</v>
      </c>
      <c r="J343" s="59">
        <v>44911</v>
      </c>
      <c r="K343" s="1">
        <v>10000</v>
      </c>
      <c r="L343">
        <v>635</v>
      </c>
      <c r="M343">
        <v>607</v>
      </c>
      <c r="O343" s="6">
        <f>(SUM(Pcfu4[[#This Row],[R1]:[R3]]))/(Pcfu4[[#This Row],[No. Reps]]*0.025)*Pcfu4[[#This Row],[Best DF]]</f>
        <v>248400000</v>
      </c>
      <c r="P343" s="1">
        <f>_xlfn.STDEV.S(Pcfu4[[#This Row],[R1]:[R3]])/0.025*Pcfu4[[#This Row],[Best DF]]</f>
        <v>7919595.9492893312</v>
      </c>
      <c r="Q343" s="6">
        <f>Pcfu4[[#This Row],[CFU/mL]]*Pcfu4[[#This Row],[mL]]/Pcfu4[[#This Row],[grams]]</f>
        <v>4719600000</v>
      </c>
      <c r="R343" s="1">
        <f>Pcfu4[[#This Row],[SD CFU/mL]]*Pcfu4[[#This Row],[mL]]/Pcfu4[[#This Row],[grams]]</f>
        <v>150472323.03649729</v>
      </c>
      <c r="S343" s="7">
        <f>_xlfn.STDEV.S(Pcfu4[[#This Row],[R1]:[R3]])/AVERAGE(Pcfu4[[#This Row],[R1]:[R3]])</f>
        <v>3.1882431357847553E-2</v>
      </c>
    </row>
    <row r="344" spans="1:20" x14ac:dyDescent="0.25">
      <c r="A344" t="s">
        <v>364</v>
      </c>
      <c r="B344" t="s">
        <v>363</v>
      </c>
      <c r="C344" s="4"/>
      <c r="D344" t="s">
        <v>37</v>
      </c>
      <c r="E344" s="3">
        <v>2</v>
      </c>
      <c r="G344">
        <v>0.1</v>
      </c>
      <c r="H344" s="5">
        <f>19*Pcfu4[[#This Row],[grams]]</f>
        <v>1.9000000000000001</v>
      </c>
      <c r="I344" s="3" t="s">
        <v>170</v>
      </c>
      <c r="J344" s="59">
        <v>44911</v>
      </c>
      <c r="K344" s="1">
        <v>1000000</v>
      </c>
      <c r="L344">
        <v>59</v>
      </c>
      <c r="M344">
        <v>43</v>
      </c>
      <c r="O344" s="6">
        <f>(SUM(Pcfu4[[#This Row],[R1]:[R3]]))/(Pcfu4[[#This Row],[No. Reps]]*0.025)*Pcfu4[[#This Row],[Best DF]]</f>
        <v>2040000000</v>
      </c>
      <c r="P344" s="1">
        <f>_xlfn.STDEV.S(Pcfu4[[#This Row],[R1]:[R3]])/0.025*Pcfu4[[#This Row],[Best DF]]</f>
        <v>452548339.95939046</v>
      </c>
      <c r="Q344" s="6">
        <f>Pcfu4[[#This Row],[CFU/mL]]*Pcfu4[[#This Row],[mL]]/Pcfu4[[#This Row],[grams]]</f>
        <v>38760000000</v>
      </c>
      <c r="R344" s="1">
        <f>Pcfu4[[#This Row],[SD CFU/mL]]*Pcfu4[[#This Row],[mL]]/Pcfu4[[#This Row],[grams]]</f>
        <v>8598418459.2284184</v>
      </c>
      <c r="S344" s="7">
        <f>_xlfn.STDEV.S(Pcfu4[[#This Row],[R1]:[R3]])/AVERAGE(Pcfu4[[#This Row],[R1]:[R3]])</f>
        <v>0.2218374215487208</v>
      </c>
    </row>
    <row r="345" spans="1:20" x14ac:dyDescent="0.25">
      <c r="A345" t="s">
        <v>282</v>
      </c>
      <c r="B345" t="s">
        <v>363</v>
      </c>
      <c r="C345" s="4"/>
      <c r="D345" t="s">
        <v>86</v>
      </c>
      <c r="E345" s="3">
        <v>2</v>
      </c>
      <c r="G345">
        <v>0.1</v>
      </c>
      <c r="H345" s="5">
        <f>19*Pcfu4[[#This Row],[grams]]</f>
        <v>1.9000000000000001</v>
      </c>
      <c r="I345" s="3" t="s">
        <v>170</v>
      </c>
      <c r="J345" s="59">
        <v>44911</v>
      </c>
      <c r="K345" s="1">
        <v>1000000</v>
      </c>
      <c r="L345">
        <v>188</v>
      </c>
      <c r="M345">
        <v>220</v>
      </c>
      <c r="O345" s="6">
        <f>(SUM(Pcfu4[[#This Row],[R1]:[R3]]))/(Pcfu4[[#This Row],[No. Reps]]*0.025)*Pcfu4[[#This Row],[Best DF]]</f>
        <v>8160000000</v>
      </c>
      <c r="P345" s="1">
        <f>_xlfn.STDEV.S(Pcfu4[[#This Row],[R1]:[R3]])/0.025*Pcfu4[[#This Row],[Best DF]]</f>
        <v>905096679.91878092</v>
      </c>
      <c r="Q345" s="6">
        <f>Pcfu4[[#This Row],[CFU/mL]]*Pcfu4[[#This Row],[mL]]/Pcfu4[[#This Row],[grams]]</f>
        <v>155040000000</v>
      </c>
      <c r="R345" s="1">
        <f>Pcfu4[[#This Row],[SD CFU/mL]]*Pcfu4[[#This Row],[mL]]/Pcfu4[[#This Row],[grams]]</f>
        <v>17196836918.456837</v>
      </c>
      <c r="S345" s="7">
        <f>_xlfn.STDEV.S(Pcfu4[[#This Row],[R1]:[R3]])/AVERAGE(Pcfu4[[#This Row],[R1]:[R3]])</f>
        <v>0.1109187107743604</v>
      </c>
    </row>
    <row r="346" spans="1:20" x14ac:dyDescent="0.25">
      <c r="A346" t="s">
        <v>281</v>
      </c>
      <c r="B346" t="s">
        <v>363</v>
      </c>
      <c r="C346" s="4"/>
      <c r="D346" t="s">
        <v>86</v>
      </c>
      <c r="E346" s="3">
        <v>2</v>
      </c>
      <c r="G346">
        <v>0.1</v>
      </c>
      <c r="H346" s="5">
        <f>19*Pcfu4[[#This Row],[grams]]</f>
        <v>1.9000000000000001</v>
      </c>
      <c r="I346" s="3" t="s">
        <v>170</v>
      </c>
      <c r="J346" s="59">
        <v>44911</v>
      </c>
      <c r="K346" s="1">
        <v>1000000</v>
      </c>
      <c r="L346">
        <v>182</v>
      </c>
      <c r="M346">
        <v>183</v>
      </c>
      <c r="O346" s="6">
        <f>(SUM(Pcfu4[[#This Row],[R1]:[R3]]))/(Pcfu4[[#This Row],[No. Reps]]*0.025)*Pcfu4[[#This Row],[Best DF]]</f>
        <v>7300000000</v>
      </c>
      <c r="P346" s="1">
        <f>_xlfn.STDEV.S(Pcfu4[[#This Row],[R1]:[R3]])/0.025*Pcfu4[[#This Row],[Best DF]]</f>
        <v>28284271.247461904</v>
      </c>
      <c r="Q346" s="6">
        <f>Pcfu4[[#This Row],[CFU/mL]]*Pcfu4[[#This Row],[mL]]/Pcfu4[[#This Row],[grams]]</f>
        <v>138700000000</v>
      </c>
      <c r="R346" s="1">
        <f>Pcfu4[[#This Row],[SD CFU/mL]]*Pcfu4[[#This Row],[mL]]/Pcfu4[[#This Row],[grams]]</f>
        <v>537401153.70177615</v>
      </c>
      <c r="S346" s="7">
        <f>_xlfn.STDEV.S(Pcfu4[[#This Row],[R1]:[R3]])/AVERAGE(Pcfu4[[#This Row],[R1]:[R3]])</f>
        <v>3.8745577051317675E-3</v>
      </c>
    </row>
    <row r="347" spans="1:20" x14ac:dyDescent="0.25">
      <c r="A347" t="s">
        <v>283</v>
      </c>
      <c r="B347" t="s">
        <v>363</v>
      </c>
      <c r="C347" s="4"/>
      <c r="D347" t="s">
        <v>37</v>
      </c>
      <c r="E347" s="3">
        <v>2</v>
      </c>
      <c r="G347">
        <v>0.1</v>
      </c>
      <c r="H347" s="5">
        <f>19*Pcfu4[[#This Row],[grams]]</f>
        <v>1.9000000000000001</v>
      </c>
      <c r="I347" s="3" t="s">
        <v>170</v>
      </c>
      <c r="J347" s="59">
        <v>44911</v>
      </c>
      <c r="K347" s="1">
        <v>1000000</v>
      </c>
      <c r="L347">
        <v>197</v>
      </c>
      <c r="M347">
        <v>221</v>
      </c>
      <c r="O347" s="6">
        <f>(SUM(Pcfu4[[#This Row],[R1]:[R3]]))/(Pcfu4[[#This Row],[No. Reps]]*0.025)*Pcfu4[[#This Row],[Best DF]]</f>
        <v>8360000000</v>
      </c>
      <c r="P347" s="1">
        <f>_xlfn.STDEV.S(Pcfu4[[#This Row],[R1]:[R3]])/0.025*Pcfu4[[#This Row],[Best DF]]</f>
        <v>678822509.93908548</v>
      </c>
      <c r="Q347" s="6">
        <f>Pcfu4[[#This Row],[CFU/mL]]*Pcfu4[[#This Row],[mL]]/Pcfu4[[#This Row],[grams]]</f>
        <v>158840000000</v>
      </c>
      <c r="R347" s="1">
        <f>Pcfu4[[#This Row],[SD CFU/mL]]*Pcfu4[[#This Row],[mL]]/Pcfu4[[#This Row],[grams]]</f>
        <v>12897627688.842625</v>
      </c>
      <c r="S347" s="7">
        <f>_xlfn.STDEV.S(Pcfu4[[#This Row],[R1]:[R3]])/AVERAGE(Pcfu4[[#This Row],[R1]:[R3]])</f>
        <v>8.1198864825249475E-2</v>
      </c>
      <c r="T347" t="s">
        <v>365</v>
      </c>
    </row>
    <row r="348" spans="1:20" x14ac:dyDescent="0.25">
      <c r="A348" t="s">
        <v>269</v>
      </c>
      <c r="B348" t="s">
        <v>363</v>
      </c>
      <c r="C348" s="4"/>
      <c r="D348" t="s">
        <v>86</v>
      </c>
      <c r="E348" s="3">
        <v>2</v>
      </c>
      <c r="G348">
        <v>0.1</v>
      </c>
      <c r="H348" s="5">
        <f>19*Pcfu4[[#This Row],[grams]]</f>
        <v>1.9000000000000001</v>
      </c>
      <c r="I348" s="3" t="s">
        <v>170</v>
      </c>
      <c r="J348" s="59">
        <v>44911</v>
      </c>
      <c r="K348" s="1">
        <v>1000000</v>
      </c>
      <c r="L348">
        <v>216</v>
      </c>
      <c r="M348">
        <v>231</v>
      </c>
      <c r="O348" s="6">
        <f>(SUM(Pcfu4[[#This Row],[R1]:[R3]]))/(Pcfu4[[#This Row],[No. Reps]]*0.025)*Pcfu4[[#This Row],[Best DF]]</f>
        <v>8940000000</v>
      </c>
      <c r="P348" s="1">
        <f>_xlfn.STDEV.S(Pcfu4[[#This Row],[R1]:[R3]])/0.025*Pcfu4[[#This Row],[Best DF]]</f>
        <v>424264068.71192855</v>
      </c>
      <c r="Q348" s="6">
        <f>Pcfu4[[#This Row],[CFU/mL]]*Pcfu4[[#This Row],[mL]]/Pcfu4[[#This Row],[grams]]</f>
        <v>169860000000</v>
      </c>
      <c r="R348" s="1">
        <f>Pcfu4[[#This Row],[SD CFU/mL]]*Pcfu4[[#This Row],[mL]]/Pcfu4[[#This Row],[grams]]</f>
        <v>8061017305.5266428</v>
      </c>
      <c r="S348" s="7">
        <f>_xlfn.STDEV.S(Pcfu4[[#This Row],[R1]:[R3]])/AVERAGE(Pcfu4[[#This Row],[R1]:[R3]])</f>
        <v>4.7456830952117286E-2</v>
      </c>
    </row>
    <row r="349" spans="1:20" x14ac:dyDescent="0.25">
      <c r="A349" t="s">
        <v>272</v>
      </c>
      <c r="B349" t="s">
        <v>363</v>
      </c>
      <c r="C349" s="4"/>
      <c r="D349" t="s">
        <v>86</v>
      </c>
      <c r="E349" s="3">
        <v>2</v>
      </c>
      <c r="G349">
        <v>0.1</v>
      </c>
      <c r="H349" s="5">
        <f>19*Pcfu4[[#This Row],[grams]]</f>
        <v>1.9000000000000001</v>
      </c>
      <c r="I349" s="3" t="s">
        <v>170</v>
      </c>
      <c r="J349" s="59">
        <v>44911</v>
      </c>
      <c r="K349" s="1">
        <v>10000000</v>
      </c>
      <c r="L349">
        <v>39</v>
      </c>
      <c r="M349">
        <v>37</v>
      </c>
      <c r="O349" s="6">
        <f>(SUM(Pcfu4[[#This Row],[R1]:[R3]]))/(Pcfu4[[#This Row],[No. Reps]]*0.025)*Pcfu4[[#This Row],[Best DF]]</f>
        <v>15200000000</v>
      </c>
      <c r="P349" s="1">
        <f>_xlfn.STDEV.S(Pcfu4[[#This Row],[R1]:[R3]])/0.025*Pcfu4[[#This Row],[Best DF]]</f>
        <v>565685424.94923806</v>
      </c>
      <c r="Q349" s="6">
        <f>Pcfu4[[#This Row],[CFU/mL]]*Pcfu4[[#This Row],[mL]]/Pcfu4[[#This Row],[grams]]</f>
        <v>288800000000</v>
      </c>
      <c r="R349" s="1">
        <f>Pcfu4[[#This Row],[SD CFU/mL]]*Pcfu4[[#This Row],[mL]]/Pcfu4[[#This Row],[grams]]</f>
        <v>10748023074.035522</v>
      </c>
      <c r="S349" s="7">
        <f>_xlfn.STDEV.S(Pcfu4[[#This Row],[R1]:[R3]])/AVERAGE(Pcfu4[[#This Row],[R1]:[R3]])</f>
        <v>3.7216146378239348E-2</v>
      </c>
      <c r="T349" t="s">
        <v>366</v>
      </c>
    </row>
    <row r="350" spans="1:20" x14ac:dyDescent="0.25">
      <c r="A350" t="s">
        <v>273</v>
      </c>
      <c r="B350" t="s">
        <v>363</v>
      </c>
      <c r="C350" s="4"/>
      <c r="D350" t="s">
        <v>37</v>
      </c>
      <c r="E350" s="3">
        <v>2</v>
      </c>
      <c r="G350">
        <v>0.1</v>
      </c>
      <c r="H350" s="5">
        <f>19*Pcfu4[[#This Row],[grams]]</f>
        <v>1.9000000000000001</v>
      </c>
      <c r="I350" s="3" t="s">
        <v>170</v>
      </c>
      <c r="J350" s="59">
        <v>44911</v>
      </c>
      <c r="K350" s="1">
        <v>1000000</v>
      </c>
      <c r="L350">
        <v>87</v>
      </c>
      <c r="M350">
        <v>94</v>
      </c>
      <c r="O350" s="6">
        <f>(SUM(Pcfu4[[#This Row],[R1]:[R3]]))/(Pcfu4[[#This Row],[No. Reps]]*0.025)*Pcfu4[[#This Row],[Best DF]]</f>
        <v>3620000000</v>
      </c>
      <c r="P350" s="1">
        <f>_xlfn.STDEV.S(Pcfu4[[#This Row],[R1]:[R3]])/0.025*Pcfu4[[#This Row],[Best DF]]</f>
        <v>197989898.73223329</v>
      </c>
      <c r="Q350" s="6">
        <f>Pcfu4[[#This Row],[CFU/mL]]*Pcfu4[[#This Row],[mL]]/Pcfu4[[#This Row],[grams]]</f>
        <v>68780000000</v>
      </c>
      <c r="R350" s="1">
        <f>Pcfu4[[#This Row],[SD CFU/mL]]*Pcfu4[[#This Row],[mL]]/Pcfu4[[#This Row],[grams]]</f>
        <v>3761808075.9124327</v>
      </c>
      <c r="S350" s="7">
        <f>_xlfn.STDEV.S(Pcfu4[[#This Row],[R1]:[R3]])/AVERAGE(Pcfu4[[#This Row],[R1]:[R3]])</f>
        <v>5.4693342191224667E-2</v>
      </c>
    </row>
    <row r="351" spans="1:20" x14ac:dyDescent="0.25">
      <c r="A351" t="s">
        <v>271</v>
      </c>
      <c r="B351" t="s">
        <v>363</v>
      </c>
      <c r="C351" s="4"/>
      <c r="D351" t="s">
        <v>86</v>
      </c>
      <c r="E351" s="3">
        <v>2</v>
      </c>
      <c r="G351">
        <v>0.1</v>
      </c>
      <c r="H351" s="5">
        <f>19*Pcfu4[[#This Row],[grams]]</f>
        <v>1.9000000000000001</v>
      </c>
      <c r="I351" s="3" t="s">
        <v>170</v>
      </c>
      <c r="J351" s="59">
        <v>44911</v>
      </c>
      <c r="K351" s="1">
        <v>10000000</v>
      </c>
      <c r="L351">
        <v>42</v>
      </c>
      <c r="M351">
        <v>51</v>
      </c>
      <c r="O351" s="6">
        <f>(SUM(Pcfu4[[#This Row],[R1]:[R3]]))/(Pcfu4[[#This Row],[No. Reps]]*0.025)*Pcfu4[[#This Row],[Best DF]]</f>
        <v>18600000000</v>
      </c>
      <c r="P351" s="1">
        <f>_xlfn.STDEV.S(Pcfu4[[#This Row],[R1]:[R3]])/0.025*Pcfu4[[#This Row],[Best DF]]</f>
        <v>2545584412.2715707</v>
      </c>
      <c r="Q351" s="6">
        <f>Pcfu4[[#This Row],[CFU/mL]]*Pcfu4[[#This Row],[mL]]/Pcfu4[[#This Row],[grams]]</f>
        <v>353400000000</v>
      </c>
      <c r="R351" s="1">
        <f>Pcfu4[[#This Row],[SD CFU/mL]]*Pcfu4[[#This Row],[mL]]/Pcfu4[[#This Row],[grams]]</f>
        <v>48366103833.159843</v>
      </c>
      <c r="S351" s="7">
        <f>_xlfn.STDEV.S(Pcfu4[[#This Row],[R1]:[R3]])/AVERAGE(Pcfu4[[#This Row],[R1]:[R3]])</f>
        <v>0.1368593770038479</v>
      </c>
      <c r="T351" t="s">
        <v>367</v>
      </c>
    </row>
    <row r="352" spans="1:20" x14ac:dyDescent="0.25">
      <c r="A352" t="s">
        <v>270</v>
      </c>
      <c r="B352" t="s">
        <v>363</v>
      </c>
      <c r="C352" s="4"/>
      <c r="D352" t="s">
        <v>86</v>
      </c>
      <c r="E352" s="3">
        <v>2</v>
      </c>
      <c r="G352">
        <v>0.1</v>
      </c>
      <c r="H352" s="5">
        <f>19*Pcfu4[[#This Row],[grams]]</f>
        <v>1.9000000000000001</v>
      </c>
      <c r="I352" s="3" t="s">
        <v>170</v>
      </c>
      <c r="J352" s="59">
        <v>44911</v>
      </c>
      <c r="K352" s="1">
        <v>10000000</v>
      </c>
      <c r="L352">
        <v>37</v>
      </c>
      <c r="M352">
        <v>34</v>
      </c>
      <c r="O352" s="6">
        <f>(SUM(Pcfu4[[#This Row],[R1]:[R3]]))/(Pcfu4[[#This Row],[No. Reps]]*0.025)*Pcfu4[[#This Row],[Best DF]]</f>
        <v>14200000000</v>
      </c>
      <c r="P352" s="1">
        <f>_xlfn.STDEV.S(Pcfu4[[#This Row],[R1]:[R3]])/0.025*Pcfu4[[#This Row],[Best DF]]</f>
        <v>848528137.42385697</v>
      </c>
      <c r="Q352" s="6">
        <f>Pcfu4[[#This Row],[CFU/mL]]*Pcfu4[[#This Row],[mL]]/Pcfu4[[#This Row],[grams]]</f>
        <v>269800000000</v>
      </c>
      <c r="R352" s="1">
        <f>Pcfu4[[#This Row],[SD CFU/mL]]*Pcfu4[[#This Row],[mL]]/Pcfu4[[#This Row],[grams]]</f>
        <v>16122034611.053282</v>
      </c>
      <c r="S352" s="7">
        <f>_xlfn.STDEV.S(Pcfu4[[#This Row],[R1]:[R3]])/AVERAGE(Pcfu4[[#This Row],[R1]:[R3]])</f>
        <v>5.9755502635482884E-2</v>
      </c>
    </row>
    <row r="353" spans="1:20" x14ac:dyDescent="0.25">
      <c r="A353" t="s">
        <v>274</v>
      </c>
      <c r="B353" t="s">
        <v>363</v>
      </c>
      <c r="C353" s="4"/>
      <c r="D353" t="s">
        <v>37</v>
      </c>
      <c r="E353" s="3">
        <v>2</v>
      </c>
      <c r="G353">
        <v>0.1</v>
      </c>
      <c r="H353" s="5">
        <f>19*Pcfu4[[#This Row],[grams]]</f>
        <v>1.9000000000000001</v>
      </c>
      <c r="I353" s="3" t="s">
        <v>170</v>
      </c>
      <c r="J353" s="59">
        <v>44911</v>
      </c>
      <c r="K353" s="1">
        <v>1000000</v>
      </c>
      <c r="L353">
        <v>95</v>
      </c>
      <c r="M353">
        <v>93</v>
      </c>
      <c r="O353" s="6">
        <f>(SUM(Pcfu4[[#This Row],[R1]:[R3]]))/(Pcfu4[[#This Row],[No. Reps]]*0.025)*Pcfu4[[#This Row],[Best DF]]</f>
        <v>3760000000</v>
      </c>
      <c r="P353" s="1">
        <f>_xlfn.STDEV.S(Pcfu4[[#This Row],[R1]:[R3]])/0.025*Pcfu4[[#This Row],[Best DF]]</f>
        <v>56568542.494923808</v>
      </c>
      <c r="Q353" s="6">
        <f>Pcfu4[[#This Row],[CFU/mL]]*Pcfu4[[#This Row],[mL]]/Pcfu4[[#This Row],[grams]]</f>
        <v>71440000000</v>
      </c>
      <c r="R353" s="1">
        <f>Pcfu4[[#This Row],[SD CFU/mL]]*Pcfu4[[#This Row],[mL]]/Pcfu4[[#This Row],[grams]]</f>
        <v>1074802307.4035523</v>
      </c>
      <c r="S353" s="7">
        <f>_xlfn.STDEV.S(Pcfu4[[#This Row],[R1]:[R3]])/AVERAGE(Pcfu4[[#This Row],[R1]:[R3]])</f>
        <v>1.5044825131628671E-2</v>
      </c>
    </row>
    <row r="354" spans="1:20" x14ac:dyDescent="0.25">
      <c r="A354" t="s">
        <v>275</v>
      </c>
      <c r="B354" t="s">
        <v>363</v>
      </c>
      <c r="C354" s="4"/>
      <c r="D354" t="s">
        <v>86</v>
      </c>
      <c r="E354" s="3">
        <v>2</v>
      </c>
      <c r="G354">
        <v>0.1</v>
      </c>
      <c r="H354" s="5">
        <f>19*Pcfu4[[#This Row],[grams]]</f>
        <v>1.9000000000000001</v>
      </c>
      <c r="I354" s="3" t="s">
        <v>170</v>
      </c>
      <c r="J354" s="59">
        <v>44911</v>
      </c>
      <c r="K354" s="1">
        <v>10000000</v>
      </c>
      <c r="L354">
        <v>46</v>
      </c>
      <c r="M354">
        <v>51</v>
      </c>
      <c r="O354" s="6">
        <f>(SUM(Pcfu4[[#This Row],[R1]:[R3]]))/(Pcfu4[[#This Row],[No. Reps]]*0.025)*Pcfu4[[#This Row],[Best DF]]</f>
        <v>19400000000</v>
      </c>
      <c r="P354" s="1">
        <f>_xlfn.STDEV.S(Pcfu4[[#This Row],[R1]:[R3]])/0.025*Pcfu4[[#This Row],[Best DF]]</f>
        <v>1414213562.373095</v>
      </c>
      <c r="Q354" s="6">
        <f>Pcfu4[[#This Row],[CFU/mL]]*Pcfu4[[#This Row],[mL]]/Pcfu4[[#This Row],[grams]]</f>
        <v>368600000000</v>
      </c>
      <c r="R354" s="1">
        <f>Pcfu4[[#This Row],[SD CFU/mL]]*Pcfu4[[#This Row],[mL]]/Pcfu4[[#This Row],[grams]]</f>
        <v>26870057685.088806</v>
      </c>
      <c r="S354" s="7">
        <f>_xlfn.STDEV.S(Pcfu4[[#This Row],[R1]:[R3]])/AVERAGE(Pcfu4[[#This Row],[R1]:[R3]])</f>
        <v>7.2897606307891494E-2</v>
      </c>
    </row>
    <row r="355" spans="1:20" x14ac:dyDescent="0.25">
      <c r="A355" t="s">
        <v>368</v>
      </c>
      <c r="B355" t="s">
        <v>326</v>
      </c>
      <c r="C355" s="4"/>
      <c r="D355" t="s">
        <v>86</v>
      </c>
      <c r="E355" s="3">
        <v>2</v>
      </c>
      <c r="G355">
        <v>0.3</v>
      </c>
      <c r="H355" s="5">
        <f>19*Pcfu4[[#This Row],[grams]]</f>
        <v>5.7</v>
      </c>
      <c r="I355" s="3" t="s">
        <v>170</v>
      </c>
      <c r="J355" s="59">
        <v>44915</v>
      </c>
      <c r="K355" s="1">
        <v>1000000</v>
      </c>
      <c r="L355">
        <v>225</v>
      </c>
      <c r="M355">
        <v>260</v>
      </c>
      <c r="O355" s="6">
        <f>(SUM(Pcfu4[[#This Row],[R1]:[R3]]))/(Pcfu4[[#This Row],[No. Reps]]*0.025)*Pcfu4[[#This Row],[Best DF]]</f>
        <v>9700000000</v>
      </c>
      <c r="P355" s="1">
        <f>_xlfn.STDEV.S(Pcfu4[[#This Row],[R1]:[R3]])/0.025*Pcfu4[[#This Row],[Best DF]]</f>
        <v>989949493.66116655</v>
      </c>
      <c r="Q355" s="6">
        <f>Pcfu4[[#This Row],[CFU/mL]]*Pcfu4[[#This Row],[mL]]/Pcfu4[[#This Row],[grams]]</f>
        <v>184300000000</v>
      </c>
      <c r="R355" s="1">
        <f>Pcfu4[[#This Row],[SD CFU/mL]]*Pcfu4[[#This Row],[mL]]/Pcfu4[[#This Row],[grams]]</f>
        <v>18809040379.562164</v>
      </c>
      <c r="S355" s="7">
        <f>_xlfn.STDEV.S(Pcfu4[[#This Row],[R1]:[R3]])/AVERAGE(Pcfu4[[#This Row],[R1]:[R3]])</f>
        <v>0.10205664883104811</v>
      </c>
    </row>
    <row r="356" spans="1:20" x14ac:dyDescent="0.25">
      <c r="A356" t="s">
        <v>368</v>
      </c>
      <c r="B356" t="s">
        <v>369</v>
      </c>
      <c r="C356" s="4"/>
      <c r="D356" t="s">
        <v>86</v>
      </c>
      <c r="E356" s="3">
        <v>2</v>
      </c>
      <c r="G356">
        <v>0.3</v>
      </c>
      <c r="H356" s="5">
        <f>19*Pcfu4[[#This Row],[grams]]</f>
        <v>5.7</v>
      </c>
      <c r="I356" s="3" t="s">
        <v>170</v>
      </c>
      <c r="J356" s="59">
        <v>44915</v>
      </c>
      <c r="K356" s="1">
        <v>1000000</v>
      </c>
      <c r="L356">
        <v>191</v>
      </c>
      <c r="M356">
        <v>192</v>
      </c>
      <c r="O356" s="6">
        <f>(SUM(Pcfu4[[#This Row],[R1]:[R3]]))/(Pcfu4[[#This Row],[No. Reps]]*0.025)*Pcfu4[[#This Row],[Best DF]]</f>
        <v>7660000000</v>
      </c>
      <c r="P356" s="1">
        <f>_xlfn.STDEV.S(Pcfu4[[#This Row],[R1]:[R3]])/0.025*Pcfu4[[#This Row],[Best DF]]</f>
        <v>28284271.247461904</v>
      </c>
      <c r="Q356" s="6">
        <f>Pcfu4[[#This Row],[CFU/mL]]*Pcfu4[[#This Row],[mL]]/Pcfu4[[#This Row],[grams]]</f>
        <v>145540000000</v>
      </c>
      <c r="R356" s="1">
        <f>Pcfu4[[#This Row],[SD CFU/mL]]*Pcfu4[[#This Row],[mL]]/Pcfu4[[#This Row],[grams]]</f>
        <v>537401153.70177615</v>
      </c>
      <c r="S356" s="7">
        <f>_xlfn.STDEV.S(Pcfu4[[#This Row],[R1]:[R3]])/AVERAGE(Pcfu4[[#This Row],[R1]:[R3]])</f>
        <v>3.6924636093292303E-3</v>
      </c>
      <c r="T356" t="s">
        <v>370</v>
      </c>
    </row>
    <row r="357" spans="1:20" x14ac:dyDescent="0.25">
      <c r="A357" t="s">
        <v>371</v>
      </c>
      <c r="B357" t="s">
        <v>326</v>
      </c>
      <c r="C357" s="4"/>
      <c r="D357" t="s">
        <v>86</v>
      </c>
      <c r="E357" s="3">
        <v>2</v>
      </c>
      <c r="G357">
        <v>0.3</v>
      </c>
      <c r="H357" s="5">
        <f>19*Pcfu4[[#This Row],[grams]]</f>
        <v>5.7</v>
      </c>
      <c r="I357" s="3" t="s">
        <v>170</v>
      </c>
      <c r="J357" s="59">
        <v>44915</v>
      </c>
      <c r="K357" s="1">
        <v>1000000</v>
      </c>
      <c r="L357">
        <v>84</v>
      </c>
      <c r="M357">
        <v>90</v>
      </c>
      <c r="O357" s="6">
        <f>(SUM(Pcfu4[[#This Row],[R1]:[R3]]))/(Pcfu4[[#This Row],[No. Reps]]*0.025)*Pcfu4[[#This Row],[Best DF]]</f>
        <v>3480000000</v>
      </c>
      <c r="P357" s="1">
        <f>_xlfn.STDEV.S(Pcfu4[[#This Row],[R1]:[R3]])/0.025*Pcfu4[[#This Row],[Best DF]]</f>
        <v>169705627.48477137</v>
      </c>
      <c r="Q357" s="6">
        <f>Pcfu4[[#This Row],[CFU/mL]]*Pcfu4[[#This Row],[mL]]/Pcfu4[[#This Row],[grams]]</f>
        <v>66120000000</v>
      </c>
      <c r="R357" s="1">
        <f>Pcfu4[[#This Row],[SD CFU/mL]]*Pcfu4[[#This Row],[mL]]/Pcfu4[[#This Row],[grams]]</f>
        <v>3224406922.2106562</v>
      </c>
      <c r="S357" s="7">
        <f>_xlfn.STDEV.S(Pcfu4[[#This Row],[R1]:[R3]])/AVERAGE(Pcfu4[[#This Row],[R1]:[R3]])</f>
        <v>4.8765984909417068E-2</v>
      </c>
    </row>
    <row r="358" spans="1:20" x14ac:dyDescent="0.25">
      <c r="A358" t="s">
        <v>371</v>
      </c>
      <c r="B358" t="s">
        <v>369</v>
      </c>
      <c r="C358" s="4"/>
      <c r="D358" t="s">
        <v>86</v>
      </c>
      <c r="E358" s="3">
        <v>2</v>
      </c>
      <c r="G358">
        <v>0.3</v>
      </c>
      <c r="H358" s="5">
        <f>19*Pcfu4[[#This Row],[grams]]</f>
        <v>5.7</v>
      </c>
      <c r="I358" s="3" t="s">
        <v>170</v>
      </c>
      <c r="J358" s="59">
        <v>44915</v>
      </c>
      <c r="K358" s="1">
        <v>1000000</v>
      </c>
      <c r="L358">
        <v>35</v>
      </c>
      <c r="M358">
        <v>51</v>
      </c>
      <c r="O358" s="6">
        <f>(SUM(Pcfu4[[#This Row],[R1]:[R3]]))/(Pcfu4[[#This Row],[No. Reps]]*0.025)*Pcfu4[[#This Row],[Best DF]]</f>
        <v>1720000000</v>
      </c>
      <c r="P358" s="1">
        <f>_xlfn.STDEV.S(Pcfu4[[#This Row],[R1]:[R3]])/0.025*Pcfu4[[#This Row],[Best DF]]</f>
        <v>452548339.95939046</v>
      </c>
      <c r="Q358" s="6">
        <f>Pcfu4[[#This Row],[CFU/mL]]*Pcfu4[[#This Row],[mL]]/Pcfu4[[#This Row],[grams]]</f>
        <v>32680000000</v>
      </c>
      <c r="R358" s="1">
        <f>Pcfu4[[#This Row],[SD CFU/mL]]*Pcfu4[[#This Row],[mL]]/Pcfu4[[#This Row],[grams]]</f>
        <v>8598418459.2284184</v>
      </c>
      <c r="S358" s="7">
        <f>_xlfn.STDEV.S(Pcfu4[[#This Row],[R1]:[R3]])/AVERAGE(Pcfu4[[#This Row],[R1]:[R3]])</f>
        <v>0.26310949997638977</v>
      </c>
    </row>
    <row r="359" spans="1:20" x14ac:dyDescent="0.25">
      <c r="A359" t="s">
        <v>372</v>
      </c>
      <c r="B359" t="s">
        <v>326</v>
      </c>
      <c r="C359" s="4"/>
      <c r="D359" t="s">
        <v>86</v>
      </c>
      <c r="E359" s="3">
        <v>2</v>
      </c>
      <c r="G359">
        <v>0.3</v>
      </c>
      <c r="H359" s="5">
        <f>19*Pcfu4[[#This Row],[grams]]</f>
        <v>5.7</v>
      </c>
      <c r="I359" s="3" t="s">
        <v>170</v>
      </c>
      <c r="J359" s="59">
        <v>44915</v>
      </c>
      <c r="K359" s="1">
        <v>10000000</v>
      </c>
      <c r="L359">
        <v>34</v>
      </c>
      <c r="M359">
        <v>49</v>
      </c>
      <c r="O359" s="6">
        <f>(SUM(Pcfu4[[#This Row],[R1]:[R3]]))/(Pcfu4[[#This Row],[No. Reps]]*0.025)*Pcfu4[[#This Row],[Best DF]]</f>
        <v>16600000000</v>
      </c>
      <c r="P359" s="1">
        <f>_xlfn.STDEV.S(Pcfu4[[#This Row],[R1]:[R3]])/0.025*Pcfu4[[#This Row],[Best DF]]</f>
        <v>4242640687.1192851</v>
      </c>
      <c r="Q359" s="6">
        <f>Pcfu4[[#This Row],[CFU/mL]]*Pcfu4[[#This Row],[mL]]/Pcfu4[[#This Row],[grams]]</f>
        <v>315400000000</v>
      </c>
      <c r="R359" s="1">
        <f>Pcfu4[[#This Row],[SD CFU/mL]]*Pcfu4[[#This Row],[mL]]/Pcfu4[[#This Row],[grams]]</f>
        <v>80610173055.266418</v>
      </c>
      <c r="S359" s="7">
        <f>_xlfn.STDEV.S(Pcfu4[[#This Row],[R1]:[R3]])/AVERAGE(Pcfu4[[#This Row],[R1]:[R3]])</f>
        <v>0.25558076428429427</v>
      </c>
    </row>
    <row r="360" spans="1:20" x14ac:dyDescent="0.25">
      <c r="A360" t="s">
        <v>372</v>
      </c>
      <c r="B360" t="s">
        <v>369</v>
      </c>
      <c r="C360" s="4"/>
      <c r="D360" t="s">
        <v>86</v>
      </c>
      <c r="E360" s="3">
        <v>2</v>
      </c>
      <c r="G360">
        <v>0.3</v>
      </c>
      <c r="H360" s="5">
        <f>19*Pcfu4[[#This Row],[grams]]</f>
        <v>5.7</v>
      </c>
      <c r="I360" s="3" t="s">
        <v>170</v>
      </c>
      <c r="J360" s="59">
        <v>44915</v>
      </c>
      <c r="K360" s="1">
        <v>1000000</v>
      </c>
      <c r="L360">
        <v>189</v>
      </c>
      <c r="M360">
        <v>199</v>
      </c>
      <c r="O360" s="6">
        <f>(SUM(Pcfu4[[#This Row],[R1]:[R3]]))/(Pcfu4[[#This Row],[No. Reps]]*0.025)*Pcfu4[[#This Row],[Best DF]]</f>
        <v>7760000000</v>
      </c>
      <c r="P360" s="1">
        <f>_xlfn.STDEV.S(Pcfu4[[#This Row],[R1]:[R3]])/0.025*Pcfu4[[#This Row],[Best DF]]</f>
        <v>282842712.47461903</v>
      </c>
      <c r="Q360" s="6">
        <f>Pcfu4[[#This Row],[CFU/mL]]*Pcfu4[[#This Row],[mL]]/Pcfu4[[#This Row],[grams]]</f>
        <v>147440000000</v>
      </c>
      <c r="R360" s="1">
        <f>Pcfu4[[#This Row],[SD CFU/mL]]*Pcfu4[[#This Row],[mL]]/Pcfu4[[#This Row],[grams]]</f>
        <v>5374011537.0177622</v>
      </c>
      <c r="S360" s="7">
        <f>_xlfn.STDEV.S(Pcfu4[[#This Row],[R1]:[R3]])/AVERAGE(Pcfu4[[#This Row],[R1]:[R3]])</f>
        <v>3.6448803153945747E-2</v>
      </c>
    </row>
    <row r="361" spans="1:20" x14ac:dyDescent="0.25">
      <c r="A361" t="s">
        <v>368</v>
      </c>
      <c r="B361" t="s">
        <v>373</v>
      </c>
      <c r="C361" s="4"/>
      <c r="D361" t="s">
        <v>182</v>
      </c>
      <c r="E361" s="3">
        <v>2</v>
      </c>
      <c r="G361">
        <v>0.3</v>
      </c>
      <c r="H361" s="5">
        <f>19*Pcfu4[[#This Row],[grams]]</f>
        <v>5.7</v>
      </c>
      <c r="I361" s="3" t="s">
        <v>170</v>
      </c>
      <c r="J361" s="59">
        <v>44916</v>
      </c>
      <c r="K361" s="1">
        <v>10000</v>
      </c>
      <c r="L361">
        <v>50</v>
      </c>
      <c r="M361">
        <v>51</v>
      </c>
      <c r="O361" s="6">
        <f>(SUM(Pcfu4[[#This Row],[R1]:[R3]]))/(Pcfu4[[#This Row],[No. Reps]]*0.025)*Pcfu4[[#This Row],[Best DF]]</f>
        <v>20200000</v>
      </c>
      <c r="P361" s="1">
        <f>_xlfn.STDEV.S(Pcfu4[[#This Row],[R1]:[R3]])/0.025*Pcfu4[[#This Row],[Best DF]]</f>
        <v>282842.71247461904</v>
      </c>
      <c r="Q361" s="6">
        <f>Pcfu4[[#This Row],[CFU/mL]]*Pcfu4[[#This Row],[mL]]/Pcfu4[[#This Row],[grams]]</f>
        <v>383800000</v>
      </c>
      <c r="R361" s="1">
        <f>Pcfu4[[#This Row],[SD CFU/mL]]*Pcfu4[[#This Row],[mL]]/Pcfu4[[#This Row],[grams]]</f>
        <v>5374011.5370177617</v>
      </c>
      <c r="S361" s="7">
        <f>_xlfn.STDEV.S(Pcfu4[[#This Row],[R1]:[R3]])/AVERAGE(Pcfu4[[#This Row],[R1]:[R3]])</f>
        <v>1.4002114478941535E-2</v>
      </c>
    </row>
    <row r="362" spans="1:20" x14ac:dyDescent="0.25">
      <c r="A362" t="s">
        <v>371</v>
      </c>
      <c r="B362" t="s">
        <v>373</v>
      </c>
      <c r="C362" s="4"/>
      <c r="D362" t="s">
        <v>182</v>
      </c>
      <c r="E362" s="3">
        <v>2</v>
      </c>
      <c r="G362">
        <v>0.3</v>
      </c>
      <c r="H362" s="5">
        <f>19*Pcfu4[[#This Row],[grams]]</f>
        <v>5.7</v>
      </c>
      <c r="I362" s="3" t="s">
        <v>170</v>
      </c>
      <c r="J362" s="59">
        <v>44916</v>
      </c>
      <c r="K362" s="1">
        <v>10000</v>
      </c>
      <c r="L362">
        <v>32</v>
      </c>
      <c r="M362">
        <v>30</v>
      </c>
      <c r="O362" s="6">
        <f>(SUM(Pcfu4[[#This Row],[R1]:[R3]]))/(Pcfu4[[#This Row],[No. Reps]]*0.025)*Pcfu4[[#This Row],[Best DF]]</f>
        <v>12400000</v>
      </c>
      <c r="P362" s="1">
        <f>_xlfn.STDEV.S(Pcfu4[[#This Row],[R1]:[R3]])/0.025*Pcfu4[[#This Row],[Best DF]]</f>
        <v>565685.42494923808</v>
      </c>
      <c r="Q362" s="6">
        <f>Pcfu4[[#This Row],[CFU/mL]]*Pcfu4[[#This Row],[mL]]/Pcfu4[[#This Row],[grams]]</f>
        <v>235600000</v>
      </c>
      <c r="R362" s="1">
        <f>Pcfu4[[#This Row],[SD CFU/mL]]*Pcfu4[[#This Row],[mL]]/Pcfu4[[#This Row],[grams]]</f>
        <v>10748023.074035523</v>
      </c>
      <c r="S362" s="7">
        <f>_xlfn.STDEV.S(Pcfu4[[#This Row],[R1]:[R3]])/AVERAGE(Pcfu4[[#This Row],[R1]:[R3]])</f>
        <v>4.5619792334615973E-2</v>
      </c>
    </row>
    <row r="363" spans="1:20" x14ac:dyDescent="0.25">
      <c r="A363" t="s">
        <v>372</v>
      </c>
      <c r="B363" t="s">
        <v>373</v>
      </c>
      <c r="C363" s="4"/>
      <c r="D363" t="s">
        <v>182</v>
      </c>
      <c r="E363" s="3">
        <v>2</v>
      </c>
      <c r="G363">
        <v>0.3</v>
      </c>
      <c r="H363" s="5">
        <f>19*Pcfu4[[#This Row],[grams]]</f>
        <v>5.7</v>
      </c>
      <c r="I363" s="3" t="s">
        <v>170</v>
      </c>
      <c r="J363" s="59">
        <v>44916</v>
      </c>
      <c r="K363" s="1">
        <v>1000000</v>
      </c>
      <c r="L363">
        <v>59</v>
      </c>
      <c r="M363">
        <v>62</v>
      </c>
      <c r="O363" s="6">
        <f>(SUM(Pcfu4[[#This Row],[R1]:[R3]]))/(Pcfu4[[#This Row],[No. Reps]]*0.025)*Pcfu4[[#This Row],[Best DF]]</f>
        <v>2420000000</v>
      </c>
      <c r="P363" s="1">
        <f>_xlfn.STDEV.S(Pcfu4[[#This Row],[R1]:[R3]])/0.025*Pcfu4[[#This Row],[Best DF]]</f>
        <v>84852813.742385685</v>
      </c>
      <c r="Q363" s="6">
        <f>Pcfu4[[#This Row],[CFU/mL]]*Pcfu4[[#This Row],[mL]]/Pcfu4[[#This Row],[grams]]</f>
        <v>45980000000</v>
      </c>
      <c r="R363" s="1">
        <f>Pcfu4[[#This Row],[SD CFU/mL]]*Pcfu4[[#This Row],[mL]]/Pcfu4[[#This Row],[grams]]</f>
        <v>1612203461.1053281</v>
      </c>
      <c r="S363" s="7">
        <f>_xlfn.STDEV.S(Pcfu4[[#This Row],[R1]:[R3]])/AVERAGE(Pcfu4[[#This Row],[R1]:[R3]])</f>
        <v>3.5063146174539546E-2</v>
      </c>
    </row>
    <row r="364" spans="1:20" x14ac:dyDescent="0.25">
      <c r="A364" t="s">
        <v>47</v>
      </c>
      <c r="B364" t="s">
        <v>192</v>
      </c>
      <c r="C364" s="4"/>
      <c r="D364" t="s">
        <v>86</v>
      </c>
      <c r="E364" s="3">
        <v>2</v>
      </c>
      <c r="G364">
        <v>0.3</v>
      </c>
      <c r="H364" s="5">
        <f>19*Pcfu4[[#This Row],[grams]]</f>
        <v>5.7</v>
      </c>
      <c r="I364" s="3" t="s">
        <v>170</v>
      </c>
      <c r="J364" s="59">
        <v>44916</v>
      </c>
      <c r="K364" s="1">
        <v>10000000</v>
      </c>
      <c r="L364">
        <v>36</v>
      </c>
      <c r="M364">
        <v>32</v>
      </c>
      <c r="O364" s="6">
        <f>(SUM(Pcfu4[[#This Row],[R1]:[R3]]))/(Pcfu4[[#This Row],[No. Reps]]*0.025)*Pcfu4[[#This Row],[Best DF]]</f>
        <v>13600000000</v>
      </c>
      <c r="P364" s="1">
        <f>_xlfn.STDEV.S(Pcfu4[[#This Row],[R1]:[R3]])/0.025*Pcfu4[[#This Row],[Best DF]]</f>
        <v>1131370849.8984761</v>
      </c>
      <c r="Q364" s="6">
        <f>Pcfu4[[#This Row],[CFU/mL]]*Pcfu4[[#This Row],[mL]]/Pcfu4[[#This Row],[grams]]</f>
        <v>258400000000</v>
      </c>
      <c r="R364" s="1">
        <f>Pcfu4[[#This Row],[SD CFU/mL]]*Pcfu4[[#This Row],[mL]]/Pcfu4[[#This Row],[grams]]</f>
        <v>21496046148.071049</v>
      </c>
      <c r="S364" s="7">
        <f>_xlfn.STDEV.S(Pcfu4[[#This Row],[R1]:[R3]])/AVERAGE(Pcfu4[[#This Row],[R1]:[R3]])</f>
        <v>8.3189033080770303E-2</v>
      </c>
      <c r="T364" t="s">
        <v>374</v>
      </c>
    </row>
    <row r="365" spans="1:20" x14ac:dyDescent="0.25">
      <c r="A365" t="s">
        <v>50</v>
      </c>
      <c r="B365" t="s">
        <v>192</v>
      </c>
      <c r="C365" s="4"/>
      <c r="D365" t="s">
        <v>86</v>
      </c>
      <c r="E365" s="3">
        <v>2</v>
      </c>
      <c r="G365">
        <v>0.3</v>
      </c>
      <c r="H365" s="5">
        <f>19*Pcfu4[[#This Row],[grams]]</f>
        <v>5.7</v>
      </c>
      <c r="I365" s="3" t="s">
        <v>170</v>
      </c>
      <c r="J365" s="59">
        <v>44916</v>
      </c>
      <c r="K365" s="1">
        <v>1000000</v>
      </c>
      <c r="L365">
        <v>128</v>
      </c>
      <c r="M365">
        <v>122</v>
      </c>
      <c r="O365" s="6">
        <f>(SUM(Pcfu4[[#This Row],[R1]:[R3]]))/(Pcfu4[[#This Row],[No. Reps]]*0.025)*Pcfu4[[#This Row],[Best DF]]</f>
        <v>5000000000</v>
      </c>
      <c r="P365" s="1">
        <f>_xlfn.STDEV.S(Pcfu4[[#This Row],[R1]:[R3]])/0.025*Pcfu4[[#This Row],[Best DF]]</f>
        <v>169705627.48477137</v>
      </c>
      <c r="Q365" s="6">
        <f>Pcfu4[[#This Row],[CFU/mL]]*Pcfu4[[#This Row],[mL]]/Pcfu4[[#This Row],[grams]]</f>
        <v>95000000000</v>
      </c>
      <c r="R365" s="1">
        <f>Pcfu4[[#This Row],[SD CFU/mL]]*Pcfu4[[#This Row],[mL]]/Pcfu4[[#This Row],[grams]]</f>
        <v>3224406922.2106562</v>
      </c>
      <c r="S365" s="7">
        <f>_xlfn.STDEV.S(Pcfu4[[#This Row],[R1]:[R3]])/AVERAGE(Pcfu4[[#This Row],[R1]:[R3]])</f>
        <v>3.3941125496954279E-2</v>
      </c>
      <c r="T365" s="75" t="s">
        <v>375</v>
      </c>
    </row>
    <row r="366" spans="1:20" x14ac:dyDescent="0.25">
      <c r="A366" t="s">
        <v>53</v>
      </c>
      <c r="B366" t="s">
        <v>192</v>
      </c>
      <c r="C366" s="4"/>
      <c r="D366" t="s">
        <v>86</v>
      </c>
      <c r="E366" s="3">
        <v>2</v>
      </c>
      <c r="G366">
        <v>0.3</v>
      </c>
      <c r="H366" s="5">
        <f>19*Pcfu4[[#This Row],[grams]]</f>
        <v>5.7</v>
      </c>
      <c r="I366" s="3" t="s">
        <v>170</v>
      </c>
      <c r="J366" s="59">
        <v>44916</v>
      </c>
      <c r="K366" s="1">
        <v>1000000</v>
      </c>
      <c r="L366">
        <v>80</v>
      </c>
      <c r="M366">
        <v>68</v>
      </c>
      <c r="O366" s="6">
        <f>(SUM(Pcfu4[[#This Row],[R1]:[R3]]))/(Pcfu4[[#This Row],[No. Reps]]*0.025)*Pcfu4[[#This Row],[Best DF]]</f>
        <v>2960000000</v>
      </c>
      <c r="P366" s="1">
        <f>_xlfn.STDEV.S(Pcfu4[[#This Row],[R1]:[R3]])/0.025*Pcfu4[[#This Row],[Best DF]]</f>
        <v>339411254.96954274</v>
      </c>
      <c r="Q366" s="6">
        <f>Pcfu4[[#This Row],[CFU/mL]]*Pcfu4[[#This Row],[mL]]/Pcfu4[[#This Row],[grams]]</f>
        <v>56240000000</v>
      </c>
      <c r="R366" s="1">
        <f>Pcfu4[[#This Row],[SD CFU/mL]]*Pcfu4[[#This Row],[mL]]/Pcfu4[[#This Row],[grams]]</f>
        <v>6448813844.4213123</v>
      </c>
      <c r="S366" s="7">
        <f>_xlfn.STDEV.S(Pcfu4[[#This Row],[R1]:[R3]])/AVERAGE(Pcfu4[[#This Row],[R1]:[R3]])</f>
        <v>0.11466596451673743</v>
      </c>
      <c r="T366" s="75" t="s">
        <v>376</v>
      </c>
    </row>
    <row r="367" spans="1:20" x14ac:dyDescent="0.25">
      <c r="A367" t="s">
        <v>55</v>
      </c>
      <c r="B367" t="s">
        <v>192</v>
      </c>
      <c r="C367" s="4"/>
      <c r="D367" t="s">
        <v>86</v>
      </c>
      <c r="E367" s="3">
        <v>2</v>
      </c>
      <c r="G367">
        <v>0.3</v>
      </c>
      <c r="H367" s="5">
        <f>19*Pcfu4[[#This Row],[grams]]</f>
        <v>5.7</v>
      </c>
      <c r="I367" s="3" t="s">
        <v>170</v>
      </c>
      <c r="J367" s="59">
        <v>44916</v>
      </c>
      <c r="K367" s="1">
        <v>1000000</v>
      </c>
      <c r="L367">
        <v>38</v>
      </c>
      <c r="M367">
        <v>33</v>
      </c>
      <c r="O367" s="6">
        <f>(SUM(Pcfu4[[#This Row],[R1]:[R3]]))/(Pcfu4[[#This Row],[No. Reps]]*0.025)*Pcfu4[[#This Row],[Best DF]]</f>
        <v>1420000000</v>
      </c>
      <c r="P367" s="1">
        <f>_xlfn.STDEV.S(Pcfu4[[#This Row],[R1]:[R3]])/0.025*Pcfu4[[#This Row],[Best DF]]</f>
        <v>141421356.23730952</v>
      </c>
      <c r="Q367" s="6">
        <f>Pcfu4[[#This Row],[CFU/mL]]*Pcfu4[[#This Row],[mL]]/Pcfu4[[#This Row],[grams]]</f>
        <v>26980000000</v>
      </c>
      <c r="R367" s="1">
        <f>Pcfu4[[#This Row],[SD CFU/mL]]*Pcfu4[[#This Row],[mL]]/Pcfu4[[#This Row],[grams]]</f>
        <v>2687005768.5088811</v>
      </c>
      <c r="S367" s="7">
        <f>_xlfn.STDEV.S(Pcfu4[[#This Row],[R1]:[R3]])/AVERAGE(Pcfu4[[#This Row],[R1]:[R3]])</f>
        <v>9.9592504392471484E-2</v>
      </c>
      <c r="T367" s="75" t="s">
        <v>377</v>
      </c>
    </row>
    <row r="368" spans="1:20" x14ac:dyDescent="0.25">
      <c r="A368" t="s">
        <v>58</v>
      </c>
      <c r="B368" t="s">
        <v>192</v>
      </c>
      <c r="C368" s="4"/>
      <c r="D368" t="s">
        <v>86</v>
      </c>
      <c r="E368" s="3">
        <v>2</v>
      </c>
      <c r="G368">
        <v>0.3</v>
      </c>
      <c r="H368" s="5">
        <f>19*Pcfu4[[#This Row],[grams]]</f>
        <v>5.7</v>
      </c>
      <c r="I368" s="3" t="s">
        <v>170</v>
      </c>
      <c r="J368" s="59">
        <v>44916</v>
      </c>
      <c r="K368" s="1">
        <v>1000000</v>
      </c>
      <c r="L368">
        <v>53</v>
      </c>
      <c r="M368">
        <v>66</v>
      </c>
      <c r="O368" s="6">
        <f>(SUM(Pcfu4[[#This Row],[R1]:[R3]]))/(Pcfu4[[#This Row],[No. Reps]]*0.025)*Pcfu4[[#This Row],[Best DF]]</f>
        <v>2380000000</v>
      </c>
      <c r="P368" s="1">
        <f>_xlfn.STDEV.S(Pcfu4[[#This Row],[R1]:[R3]])/0.025*Pcfu4[[#This Row],[Best DF]]</f>
        <v>367695526.21700466</v>
      </c>
      <c r="Q368" s="6">
        <f>Pcfu4[[#This Row],[CFU/mL]]*Pcfu4[[#This Row],[mL]]/Pcfu4[[#This Row],[grams]]</f>
        <v>45220000000</v>
      </c>
      <c r="R368" s="1">
        <f>Pcfu4[[#This Row],[SD CFU/mL]]*Pcfu4[[#This Row],[mL]]/Pcfu4[[#This Row],[grams]]</f>
        <v>6986214998.1230888</v>
      </c>
      <c r="S368" s="7">
        <f>_xlfn.STDEV.S(Pcfu4[[#This Row],[R1]:[R3]])/AVERAGE(Pcfu4[[#This Row],[R1]:[R3]])</f>
        <v>0.15449391857857339</v>
      </c>
      <c r="T368" s="75" t="s">
        <v>378</v>
      </c>
    </row>
    <row r="369" spans="1:20" x14ac:dyDescent="0.25">
      <c r="A369" t="s">
        <v>60</v>
      </c>
      <c r="B369" t="s">
        <v>192</v>
      </c>
      <c r="C369" s="4"/>
      <c r="D369" t="s">
        <v>86</v>
      </c>
      <c r="E369" s="3">
        <v>2</v>
      </c>
      <c r="G369">
        <v>0.3</v>
      </c>
      <c r="H369" s="5">
        <f>19*Pcfu4[[#This Row],[grams]]</f>
        <v>5.7</v>
      </c>
      <c r="I369" s="3" t="s">
        <v>170</v>
      </c>
      <c r="J369" s="59">
        <v>44916</v>
      </c>
      <c r="K369" s="1">
        <v>1000000</v>
      </c>
      <c r="L369">
        <v>53</v>
      </c>
      <c r="M369">
        <v>43</v>
      </c>
      <c r="O369" s="6">
        <f>(SUM(Pcfu4[[#This Row],[R1]:[R3]]))/(Pcfu4[[#This Row],[No. Reps]]*0.025)*Pcfu4[[#This Row],[Best DF]]</f>
        <v>1920000000</v>
      </c>
      <c r="P369" s="1">
        <f>_xlfn.STDEV.S(Pcfu4[[#This Row],[R1]:[R3]])/0.025*Pcfu4[[#This Row],[Best DF]]</f>
        <v>282842712.47461903</v>
      </c>
      <c r="Q369" s="6">
        <f>Pcfu4[[#This Row],[CFU/mL]]*Pcfu4[[#This Row],[mL]]/Pcfu4[[#This Row],[grams]]</f>
        <v>36480000000</v>
      </c>
      <c r="R369" s="1">
        <f>Pcfu4[[#This Row],[SD CFU/mL]]*Pcfu4[[#This Row],[mL]]/Pcfu4[[#This Row],[grams]]</f>
        <v>5374011537.0177622</v>
      </c>
      <c r="S369" s="7">
        <f>_xlfn.STDEV.S(Pcfu4[[#This Row],[R1]:[R3]])/AVERAGE(Pcfu4[[#This Row],[R1]:[R3]])</f>
        <v>0.14731391274719741</v>
      </c>
      <c r="T369" t="s">
        <v>379</v>
      </c>
    </row>
    <row r="370" spans="1:20" x14ac:dyDescent="0.25">
      <c r="A370" t="s">
        <v>256</v>
      </c>
      <c r="B370" t="s">
        <v>192</v>
      </c>
      <c r="C370" s="4"/>
      <c r="D370" t="s">
        <v>86</v>
      </c>
      <c r="E370" s="3">
        <v>2</v>
      </c>
      <c r="G370">
        <v>0.3</v>
      </c>
      <c r="H370" s="5">
        <f>19*Pcfu4[[#This Row],[grams]]</f>
        <v>5.7</v>
      </c>
      <c r="I370" s="3" t="s">
        <v>170</v>
      </c>
      <c r="J370" s="59">
        <v>44916</v>
      </c>
      <c r="K370" s="1">
        <v>1000000</v>
      </c>
      <c r="L370">
        <v>46</v>
      </c>
      <c r="M370">
        <v>58</v>
      </c>
      <c r="O370" s="6">
        <f>(SUM(Pcfu4[[#This Row],[R1]:[R3]]))/(Pcfu4[[#This Row],[No. Reps]]*0.025)*Pcfu4[[#This Row],[Best DF]]</f>
        <v>2080000000</v>
      </c>
      <c r="P370" s="1">
        <f>_xlfn.STDEV.S(Pcfu4[[#This Row],[R1]:[R3]])/0.025*Pcfu4[[#This Row],[Best DF]]</f>
        <v>339411254.96954274</v>
      </c>
      <c r="Q370" s="6">
        <f>Pcfu4[[#This Row],[CFU/mL]]*Pcfu4[[#This Row],[mL]]/Pcfu4[[#This Row],[grams]]</f>
        <v>39520000000</v>
      </c>
      <c r="R370" s="1">
        <f>Pcfu4[[#This Row],[SD CFU/mL]]*Pcfu4[[#This Row],[mL]]/Pcfu4[[#This Row],[grams]]</f>
        <v>6448813844.4213123</v>
      </c>
      <c r="S370" s="7">
        <f>_xlfn.STDEV.S(Pcfu4[[#This Row],[R1]:[R3]])/AVERAGE(Pcfu4[[#This Row],[R1]:[R3]])</f>
        <v>0.16317848796612633</v>
      </c>
      <c r="T370" t="s">
        <v>380</v>
      </c>
    </row>
    <row r="371" spans="1:20" x14ac:dyDescent="0.25">
      <c r="A371" t="s">
        <v>381</v>
      </c>
      <c r="B371" t="s">
        <v>382</v>
      </c>
      <c r="C371" s="4"/>
      <c r="E371" s="3">
        <v>3</v>
      </c>
      <c r="G371">
        <v>0.3</v>
      </c>
      <c r="H371" s="5">
        <f>19*Pcfu4[[#This Row],[grams]]</f>
        <v>5.7</v>
      </c>
      <c r="I371" s="3" t="s">
        <v>170</v>
      </c>
      <c r="J371" s="59">
        <v>44916</v>
      </c>
      <c r="K371" s="1">
        <v>10000</v>
      </c>
      <c r="L371">
        <v>204</v>
      </c>
      <c r="M371">
        <v>245</v>
      </c>
      <c r="N371">
        <v>210</v>
      </c>
      <c r="O371" s="6">
        <f>(SUM(Pcfu4[[#This Row],[R1]:[R3]]))/(Pcfu4[[#This Row],[No. Reps]]*0.025)*Pcfu4[[#This Row],[Best DF]]</f>
        <v>87866666.666666657</v>
      </c>
      <c r="P371" s="1">
        <f>_xlfn.STDEV.S(Pcfu4[[#This Row],[R1]:[R3]])/0.025*Pcfu4[[#This Row],[Best DF]]</f>
        <v>8857388.6294625979</v>
      </c>
      <c r="Q371" s="6">
        <f>Pcfu4[[#This Row],[CFU/mL]]*Pcfu4[[#This Row],[mL]]/Pcfu4[[#This Row],[grams]]</f>
        <v>1669466666.6666665</v>
      </c>
      <c r="R371" s="1">
        <f>Pcfu4[[#This Row],[SD CFU/mL]]*Pcfu4[[#This Row],[mL]]/Pcfu4[[#This Row],[grams]]</f>
        <v>168290383.9597894</v>
      </c>
      <c r="S371" s="7">
        <f>_xlfn.STDEV.S(Pcfu4[[#This Row],[R1]:[R3]])/AVERAGE(Pcfu4[[#This Row],[R1]:[R3]])</f>
        <v>0.10080487818053033</v>
      </c>
    </row>
    <row r="372" spans="1:20" x14ac:dyDescent="0.25">
      <c r="A372" t="s">
        <v>381</v>
      </c>
      <c r="B372" t="s">
        <v>383</v>
      </c>
      <c r="C372" s="4"/>
      <c r="E372" s="3">
        <v>3</v>
      </c>
      <c r="G372">
        <v>0.3</v>
      </c>
      <c r="H372" s="5">
        <f>19*Pcfu4[[#This Row],[grams]]</f>
        <v>5.7</v>
      </c>
      <c r="I372" s="3" t="s">
        <v>170</v>
      </c>
      <c r="J372" s="59">
        <v>44916</v>
      </c>
      <c r="K372" s="1">
        <v>100000</v>
      </c>
      <c r="L372">
        <v>65</v>
      </c>
      <c r="M372">
        <v>55</v>
      </c>
      <c r="N372">
        <v>53</v>
      </c>
      <c r="O372" s="6">
        <f>(SUM(Pcfu4[[#This Row],[R1]:[R3]]))/(Pcfu4[[#This Row],[No. Reps]]*0.025)*Pcfu4[[#This Row],[Best DF]]</f>
        <v>230666666.66666666</v>
      </c>
      <c r="P372" s="1">
        <f>_xlfn.STDEV.S(Pcfu4[[#This Row],[R1]:[R3]])/0.025*Pcfu4[[#This Row],[Best DF]]</f>
        <v>25716402.029314548</v>
      </c>
      <c r="Q372" s="6">
        <f>Pcfu4[[#This Row],[CFU/mL]]*Pcfu4[[#This Row],[mL]]/Pcfu4[[#This Row],[grams]]</f>
        <v>4382666666.666667</v>
      </c>
      <c r="R372" s="1">
        <f>Pcfu4[[#This Row],[SD CFU/mL]]*Pcfu4[[#This Row],[mL]]/Pcfu4[[#This Row],[grams]]</f>
        <v>488611638.55697644</v>
      </c>
      <c r="S372" s="7">
        <f>_xlfn.STDEV.S(Pcfu4[[#This Row],[R1]:[R3]])/AVERAGE(Pcfu4[[#This Row],[R1]:[R3]])</f>
        <v>0.11148729203460064</v>
      </c>
    </row>
    <row r="373" spans="1:20" x14ac:dyDescent="0.25">
      <c r="A373" t="s">
        <v>73</v>
      </c>
      <c r="B373" t="s">
        <v>382</v>
      </c>
      <c r="C373" s="4"/>
      <c r="E373" s="3">
        <v>3</v>
      </c>
      <c r="G373">
        <v>0.3</v>
      </c>
      <c r="H373" s="5">
        <f>19*Pcfu4[[#This Row],[grams]]</f>
        <v>5.7</v>
      </c>
      <c r="I373" s="3" t="s">
        <v>170</v>
      </c>
      <c r="J373" s="59">
        <v>44916</v>
      </c>
      <c r="K373" s="1">
        <v>1000</v>
      </c>
      <c r="L373">
        <v>160</v>
      </c>
      <c r="M373">
        <v>168</v>
      </c>
      <c r="N373">
        <v>201</v>
      </c>
      <c r="O373" s="6">
        <f>(SUM(Pcfu4[[#This Row],[R1]:[R3]]))/(Pcfu4[[#This Row],[No. Reps]]*0.025)*Pcfu4[[#This Row],[Best DF]]</f>
        <v>7053333.3333333321</v>
      </c>
      <c r="P373" s="1">
        <f>_xlfn.STDEV.S(Pcfu4[[#This Row],[R1]:[R3]])/0.025*Pcfu4[[#This Row],[Best DF]]</f>
        <v>869329.24334416422</v>
      </c>
      <c r="Q373" s="6">
        <f>Pcfu4[[#This Row],[CFU/mL]]*Pcfu4[[#This Row],[mL]]/Pcfu4[[#This Row],[grams]]</f>
        <v>134013333.33333331</v>
      </c>
      <c r="R373" s="1">
        <f>Pcfu4[[#This Row],[SD CFU/mL]]*Pcfu4[[#This Row],[mL]]/Pcfu4[[#This Row],[grams]]</f>
        <v>16517255.623539122</v>
      </c>
      <c r="S373" s="7">
        <f>_xlfn.STDEV.S(Pcfu4[[#This Row],[R1]:[R3]])/AVERAGE(Pcfu4[[#This Row],[R1]:[R3]])</f>
        <v>0.12325083790323689</v>
      </c>
    </row>
    <row r="374" spans="1:20" x14ac:dyDescent="0.25">
      <c r="A374" t="s">
        <v>73</v>
      </c>
      <c r="B374" t="s">
        <v>383</v>
      </c>
      <c r="C374" s="4"/>
      <c r="E374" s="3">
        <v>3</v>
      </c>
      <c r="G374">
        <v>0.3</v>
      </c>
      <c r="H374" s="5">
        <f>19*Pcfu4[[#This Row],[grams]]</f>
        <v>5.7</v>
      </c>
      <c r="I374" s="3" t="s">
        <v>170</v>
      </c>
      <c r="J374" s="59">
        <v>44916</v>
      </c>
      <c r="K374" s="1">
        <v>1000</v>
      </c>
      <c r="L374">
        <v>166</v>
      </c>
      <c r="M374">
        <v>172</v>
      </c>
      <c r="N374">
        <v>178</v>
      </c>
      <c r="O374" s="6">
        <f>(SUM(Pcfu4[[#This Row],[R1]:[R3]]))/(Pcfu4[[#This Row],[No. Reps]]*0.025)*Pcfu4[[#This Row],[Best DF]]</f>
        <v>6879999.9999999991</v>
      </c>
      <c r="P374" s="1">
        <f>_xlfn.STDEV.S(Pcfu4[[#This Row],[R1]:[R3]])/0.025*Pcfu4[[#This Row],[Best DF]]</f>
        <v>240000</v>
      </c>
      <c r="Q374" s="6">
        <f>Pcfu4[[#This Row],[CFU/mL]]*Pcfu4[[#This Row],[mL]]/Pcfu4[[#This Row],[grams]]</f>
        <v>130719999.99999999</v>
      </c>
      <c r="R374" s="1">
        <f>Pcfu4[[#This Row],[SD CFU/mL]]*Pcfu4[[#This Row],[mL]]/Pcfu4[[#This Row],[grams]]</f>
        <v>4560000</v>
      </c>
      <c r="S374" s="7">
        <f>_xlfn.STDEV.S(Pcfu4[[#This Row],[R1]:[R3]])/AVERAGE(Pcfu4[[#This Row],[R1]:[R3]])</f>
        <v>3.4883720930232558E-2</v>
      </c>
    </row>
    <row r="375" spans="1:20" x14ac:dyDescent="0.25">
      <c r="A375" t="s">
        <v>83</v>
      </c>
      <c r="B375" t="s">
        <v>384</v>
      </c>
      <c r="C375" s="4"/>
      <c r="E375" s="3">
        <v>3</v>
      </c>
      <c r="G375">
        <v>0.3</v>
      </c>
      <c r="H375" s="5">
        <f>19*Pcfu4[[#This Row],[grams]]</f>
        <v>5.7</v>
      </c>
      <c r="I375" s="3" t="s">
        <v>170</v>
      </c>
      <c r="J375" s="59">
        <v>44916</v>
      </c>
      <c r="K375" s="1">
        <v>100000</v>
      </c>
      <c r="L375">
        <v>35</v>
      </c>
      <c r="M375">
        <v>43</v>
      </c>
      <c r="N375">
        <v>44</v>
      </c>
      <c r="O375" s="6">
        <f>(SUM(Pcfu4[[#This Row],[R1]:[R3]]))/(Pcfu4[[#This Row],[No. Reps]]*0.025)*Pcfu4[[#This Row],[Best DF]]</f>
        <v>162666666.66666666</v>
      </c>
      <c r="P375" s="1">
        <f>_xlfn.STDEV.S(Pcfu4[[#This Row],[R1]:[R3]])/0.025*Pcfu4[[#This Row],[Best DF]]</f>
        <v>19731531.449264992</v>
      </c>
      <c r="Q375" s="6">
        <f>Pcfu4[[#This Row],[CFU/mL]]*Pcfu4[[#This Row],[mL]]/Pcfu4[[#This Row],[grams]]</f>
        <v>3090666666.666667</v>
      </c>
      <c r="R375" s="1">
        <f>Pcfu4[[#This Row],[SD CFU/mL]]*Pcfu4[[#This Row],[mL]]/Pcfu4[[#This Row],[grams]]</f>
        <v>374899097.53603488</v>
      </c>
      <c r="S375" s="7">
        <f>_xlfn.STDEV.S(Pcfu4[[#This Row],[R1]:[R3]])/AVERAGE(Pcfu4[[#This Row],[R1]:[R3]])</f>
        <v>0.12130039825367823</v>
      </c>
    </row>
    <row r="376" spans="1:20" x14ac:dyDescent="0.25">
      <c r="A376" t="s">
        <v>158</v>
      </c>
      <c r="B376" t="s">
        <v>382</v>
      </c>
      <c r="C376" s="4"/>
      <c r="E376" s="3">
        <v>3</v>
      </c>
      <c r="G376">
        <v>0.3</v>
      </c>
      <c r="H376" s="5">
        <f>19*Pcfu4[[#This Row],[grams]]</f>
        <v>5.7</v>
      </c>
      <c r="I376" s="3" t="s">
        <v>170</v>
      </c>
      <c r="J376" s="59">
        <v>44916</v>
      </c>
      <c r="K376" s="1">
        <v>1000</v>
      </c>
      <c r="L376">
        <v>252</v>
      </c>
      <c r="M376">
        <v>260</v>
      </c>
      <c r="N376">
        <v>222</v>
      </c>
      <c r="O376" s="6">
        <f>(SUM(Pcfu4[[#This Row],[R1]:[R3]]))/(Pcfu4[[#This Row],[No. Reps]]*0.025)*Pcfu4[[#This Row],[Best DF]]</f>
        <v>9786666.666666666</v>
      </c>
      <c r="P376" s="1">
        <f>_xlfn.STDEV.S(Pcfu4[[#This Row],[R1]:[R3]])/0.025*Pcfu4[[#This Row],[Best DF]]</f>
        <v>801332.22407022491</v>
      </c>
      <c r="Q376" s="6">
        <f>Pcfu4[[#This Row],[CFU/mL]]*Pcfu4[[#This Row],[mL]]/Pcfu4[[#This Row],[grams]]</f>
        <v>185946666.66666669</v>
      </c>
      <c r="R376" s="1">
        <f>Pcfu4[[#This Row],[SD CFU/mL]]*Pcfu4[[#This Row],[mL]]/Pcfu4[[#This Row],[grams]]</f>
        <v>15225312.257334273</v>
      </c>
      <c r="S376" s="7">
        <f>_xlfn.STDEV.S(Pcfu4[[#This Row],[R1]:[R3]])/AVERAGE(Pcfu4[[#This Row],[R1]:[R3]])</f>
        <v>8.1879995647502563E-2</v>
      </c>
    </row>
    <row r="377" spans="1:20" x14ac:dyDescent="0.25">
      <c r="A377" t="s">
        <v>385</v>
      </c>
      <c r="B377" t="s">
        <v>326</v>
      </c>
      <c r="C377" s="4"/>
      <c r="D377" t="s">
        <v>86</v>
      </c>
      <c r="E377" s="3">
        <v>2</v>
      </c>
      <c r="G377">
        <v>0.3</v>
      </c>
      <c r="H377" s="5">
        <f>19*Pcfu4[[#This Row],[grams]]</f>
        <v>5.7</v>
      </c>
      <c r="I377" s="3" t="s">
        <v>170</v>
      </c>
      <c r="J377" s="59">
        <v>44929</v>
      </c>
      <c r="K377" s="1">
        <v>1000000</v>
      </c>
      <c r="L377">
        <v>43</v>
      </c>
      <c r="M377">
        <v>64</v>
      </c>
      <c r="O377" s="6">
        <f>(SUM(Pcfu4[[#This Row],[R1]:[R3]]))/(Pcfu4[[#This Row],[No. Reps]]*0.025)*Pcfu4[[#This Row],[Best DF]]</f>
        <v>2140000000</v>
      </c>
      <c r="P377" s="1">
        <f>_xlfn.STDEV.S(Pcfu4[[#This Row],[R1]:[R3]])/0.025*Pcfu4[[#This Row],[Best DF]]</f>
        <v>593969696.19669986</v>
      </c>
      <c r="Q377" s="6">
        <f>Pcfu4[[#This Row],[CFU/mL]]*Pcfu4[[#This Row],[mL]]/Pcfu4[[#This Row],[grams]]</f>
        <v>40660000000</v>
      </c>
      <c r="R377" s="1">
        <f>Pcfu4[[#This Row],[SD CFU/mL]]*Pcfu4[[#This Row],[mL]]/Pcfu4[[#This Row],[grams]]</f>
        <v>11285424227.737299</v>
      </c>
      <c r="S377" s="7">
        <f>_xlfn.STDEV.S(Pcfu4[[#This Row],[R1]:[R3]])/AVERAGE(Pcfu4[[#This Row],[R1]:[R3]])</f>
        <v>0.2775559328021962</v>
      </c>
    </row>
    <row r="378" spans="1:20" x14ac:dyDescent="0.25">
      <c r="A378" t="s">
        <v>386</v>
      </c>
      <c r="B378" t="s">
        <v>326</v>
      </c>
      <c r="C378" s="4"/>
      <c r="D378" t="s">
        <v>86</v>
      </c>
      <c r="E378" s="3">
        <v>2</v>
      </c>
      <c r="G378">
        <v>0.3</v>
      </c>
      <c r="H378" s="5">
        <f>19*Pcfu4[[#This Row],[grams]]</f>
        <v>5.7</v>
      </c>
      <c r="I378" s="3" t="s">
        <v>170</v>
      </c>
      <c r="J378" s="59">
        <v>44929</v>
      </c>
      <c r="K378" s="1">
        <v>1000000</v>
      </c>
      <c r="L378">
        <v>91</v>
      </c>
      <c r="M378">
        <v>85</v>
      </c>
      <c r="O378" s="6">
        <f>(SUM(Pcfu4[[#This Row],[R1]:[R3]]))/(Pcfu4[[#This Row],[No. Reps]]*0.025)*Pcfu4[[#This Row],[Best DF]]</f>
        <v>3520000000</v>
      </c>
      <c r="P378" s="1">
        <f>_xlfn.STDEV.S(Pcfu4[[#This Row],[R1]:[R3]])/0.025*Pcfu4[[#This Row],[Best DF]]</f>
        <v>169705627.48477137</v>
      </c>
      <c r="Q378" s="6">
        <f>Pcfu4[[#This Row],[CFU/mL]]*Pcfu4[[#This Row],[mL]]/Pcfu4[[#This Row],[grams]]</f>
        <v>66880000000</v>
      </c>
      <c r="R378" s="1">
        <f>Pcfu4[[#This Row],[SD CFU/mL]]*Pcfu4[[#This Row],[mL]]/Pcfu4[[#This Row],[grams]]</f>
        <v>3224406922.2106562</v>
      </c>
      <c r="S378" s="7">
        <f>_xlfn.STDEV.S(Pcfu4[[#This Row],[R1]:[R3]])/AVERAGE(Pcfu4[[#This Row],[R1]:[R3]])</f>
        <v>4.8211825989991873E-2</v>
      </c>
    </row>
    <row r="379" spans="1:20" x14ac:dyDescent="0.25">
      <c r="A379" t="s">
        <v>387</v>
      </c>
      <c r="B379" t="s">
        <v>326</v>
      </c>
      <c r="C379" s="4"/>
      <c r="D379" t="s">
        <v>86</v>
      </c>
      <c r="E379" s="3">
        <v>2</v>
      </c>
      <c r="G379">
        <v>0.3</v>
      </c>
      <c r="H379" s="5">
        <f>19*Pcfu4[[#This Row],[grams]]</f>
        <v>5.7</v>
      </c>
      <c r="I379" s="3" t="s">
        <v>170</v>
      </c>
      <c r="J379" s="59">
        <v>44929</v>
      </c>
      <c r="K379" s="1">
        <v>10000000</v>
      </c>
      <c r="L379">
        <v>40</v>
      </c>
      <c r="M379">
        <v>39</v>
      </c>
      <c r="O379" s="6">
        <f>(SUM(Pcfu4[[#This Row],[R1]:[R3]]))/(Pcfu4[[#This Row],[No. Reps]]*0.025)*Pcfu4[[#This Row],[Best DF]]</f>
        <v>15800000000</v>
      </c>
      <c r="P379" s="1">
        <f>_xlfn.STDEV.S(Pcfu4[[#This Row],[R1]:[R3]])/0.025*Pcfu4[[#This Row],[Best DF]]</f>
        <v>282842712.47461903</v>
      </c>
      <c r="Q379" s="6">
        <f>Pcfu4[[#This Row],[CFU/mL]]*Pcfu4[[#This Row],[mL]]/Pcfu4[[#This Row],[grams]]</f>
        <v>300200000000</v>
      </c>
      <c r="R379" s="1">
        <f>Pcfu4[[#This Row],[SD CFU/mL]]*Pcfu4[[#This Row],[mL]]/Pcfu4[[#This Row],[grams]]</f>
        <v>5374011537.0177622</v>
      </c>
      <c r="S379" s="7">
        <f>_xlfn.STDEV.S(Pcfu4[[#This Row],[R1]:[R3]])/AVERAGE(Pcfu4[[#This Row],[R1]:[R3]])</f>
        <v>1.790143749839361E-2</v>
      </c>
    </row>
    <row r="380" spans="1:20" x14ac:dyDescent="0.25">
      <c r="A380" t="s">
        <v>388</v>
      </c>
      <c r="B380" t="s">
        <v>326</v>
      </c>
      <c r="C380" s="4"/>
      <c r="D380" t="s">
        <v>86</v>
      </c>
      <c r="E380" s="3">
        <v>2</v>
      </c>
      <c r="G380">
        <v>0.3</v>
      </c>
      <c r="H380" s="5">
        <f>19*Pcfu4[[#This Row],[grams]]</f>
        <v>5.7</v>
      </c>
      <c r="I380" s="3" t="s">
        <v>170</v>
      </c>
      <c r="J380" s="59">
        <v>44929</v>
      </c>
      <c r="K380" s="1">
        <v>1000000</v>
      </c>
      <c r="L380">
        <v>85</v>
      </c>
      <c r="M380">
        <v>70</v>
      </c>
      <c r="O380" s="6">
        <f>(SUM(Pcfu4[[#This Row],[R1]:[R3]]))/(Pcfu4[[#This Row],[No. Reps]]*0.025)*Pcfu4[[#This Row],[Best DF]]</f>
        <v>3100000000</v>
      </c>
      <c r="P380" s="1">
        <f>_xlfn.STDEV.S(Pcfu4[[#This Row],[R1]:[R3]])/0.025*Pcfu4[[#This Row],[Best DF]]</f>
        <v>424264068.71192855</v>
      </c>
      <c r="Q380" s="6">
        <f>Pcfu4[[#This Row],[CFU/mL]]*Pcfu4[[#This Row],[mL]]/Pcfu4[[#This Row],[grams]]</f>
        <v>58900000000</v>
      </c>
      <c r="R380" s="1">
        <f>Pcfu4[[#This Row],[SD CFU/mL]]*Pcfu4[[#This Row],[mL]]/Pcfu4[[#This Row],[grams]]</f>
        <v>8061017305.5266428</v>
      </c>
      <c r="S380" s="7">
        <f>_xlfn.STDEV.S(Pcfu4[[#This Row],[R1]:[R3]])/AVERAGE(Pcfu4[[#This Row],[R1]:[R3]])</f>
        <v>0.13685937700384793</v>
      </c>
    </row>
    <row r="381" spans="1:20" x14ac:dyDescent="0.25">
      <c r="A381" t="s">
        <v>389</v>
      </c>
      <c r="B381" t="s">
        <v>326</v>
      </c>
      <c r="C381" s="4"/>
      <c r="D381" t="s">
        <v>86</v>
      </c>
      <c r="E381" s="3">
        <v>2</v>
      </c>
      <c r="G381">
        <v>0.3</v>
      </c>
      <c r="H381" s="5">
        <f>19*Pcfu4[[#This Row],[grams]]</f>
        <v>5.7</v>
      </c>
      <c r="I381" s="3" t="s">
        <v>170</v>
      </c>
      <c r="J381" s="59">
        <v>44929</v>
      </c>
      <c r="K381" s="1">
        <v>10000000</v>
      </c>
      <c r="L381">
        <v>78</v>
      </c>
      <c r="M381">
        <v>90</v>
      </c>
      <c r="O381" s="6">
        <f>(SUM(Pcfu4[[#This Row],[R1]:[R3]]))/(Pcfu4[[#This Row],[No. Reps]]*0.025)*Pcfu4[[#This Row],[Best DF]]</f>
        <v>33600000000</v>
      </c>
      <c r="P381" s="1">
        <f>_xlfn.STDEV.S(Pcfu4[[#This Row],[R1]:[R3]])/0.025*Pcfu4[[#This Row],[Best DF]]</f>
        <v>3394112549.6954279</v>
      </c>
      <c r="Q381" s="6">
        <f>Pcfu4[[#This Row],[CFU/mL]]*Pcfu4[[#This Row],[mL]]/Pcfu4[[#This Row],[grams]]</f>
        <v>638400000000</v>
      </c>
      <c r="R381" s="1">
        <f>Pcfu4[[#This Row],[SD CFU/mL]]*Pcfu4[[#This Row],[mL]]/Pcfu4[[#This Row],[grams]]</f>
        <v>64488138444.213135</v>
      </c>
      <c r="S381" s="7">
        <f>_xlfn.STDEV.S(Pcfu4[[#This Row],[R1]:[R3]])/AVERAGE(Pcfu4[[#This Row],[R1]:[R3]])</f>
        <v>0.10101525445522107</v>
      </c>
    </row>
    <row r="382" spans="1:20" x14ac:dyDescent="0.25">
      <c r="A382" t="s">
        <v>390</v>
      </c>
      <c r="B382" t="s">
        <v>326</v>
      </c>
      <c r="C382" s="4"/>
      <c r="D382" t="s">
        <v>86</v>
      </c>
      <c r="E382" s="3">
        <v>2</v>
      </c>
      <c r="G382">
        <v>0.3</v>
      </c>
      <c r="H382" s="5">
        <f>19*Pcfu4[[#This Row],[grams]]</f>
        <v>5.7</v>
      </c>
      <c r="I382" s="3" t="s">
        <v>170</v>
      </c>
      <c r="J382" s="59">
        <v>44929</v>
      </c>
      <c r="K382" s="1">
        <v>10000000</v>
      </c>
      <c r="L382">
        <v>49</v>
      </c>
      <c r="M382">
        <v>60</v>
      </c>
      <c r="O382" s="6">
        <f>(SUM(Pcfu4[[#This Row],[R1]:[R3]]))/(Pcfu4[[#This Row],[No. Reps]]*0.025)*Pcfu4[[#This Row],[Best DF]]</f>
        <v>21800000000</v>
      </c>
      <c r="P382" s="1">
        <f>_xlfn.STDEV.S(Pcfu4[[#This Row],[R1]:[R3]])/0.025*Pcfu4[[#This Row],[Best DF]]</f>
        <v>3111269837.2208085</v>
      </c>
      <c r="Q382" s="6">
        <f>Pcfu4[[#This Row],[CFU/mL]]*Pcfu4[[#This Row],[mL]]/Pcfu4[[#This Row],[grams]]</f>
        <v>414200000000</v>
      </c>
      <c r="R382" s="1">
        <f>Pcfu4[[#This Row],[SD CFU/mL]]*Pcfu4[[#This Row],[mL]]/Pcfu4[[#This Row],[grams]]</f>
        <v>59114126907.195358</v>
      </c>
      <c r="S382" s="7">
        <f>_xlfn.STDEV.S(Pcfu4[[#This Row],[R1]:[R3]])/AVERAGE(Pcfu4[[#This Row],[R1]:[R3]])</f>
        <v>0.14271879987251418</v>
      </c>
    </row>
    <row r="383" spans="1:20" x14ac:dyDescent="0.25">
      <c r="A383" t="s">
        <v>391</v>
      </c>
      <c r="B383" t="s">
        <v>326</v>
      </c>
      <c r="C383" s="4"/>
      <c r="D383" t="s">
        <v>86</v>
      </c>
      <c r="E383" s="3">
        <v>2</v>
      </c>
      <c r="G383">
        <v>0.3</v>
      </c>
      <c r="H383" s="5">
        <f>19*Pcfu4[[#This Row],[grams]]</f>
        <v>5.7</v>
      </c>
      <c r="I383" s="3" t="s">
        <v>170</v>
      </c>
      <c r="J383" s="59">
        <v>44929</v>
      </c>
      <c r="K383" s="1">
        <v>1000000</v>
      </c>
      <c r="L383">
        <v>135</v>
      </c>
      <c r="M383">
        <v>125</v>
      </c>
      <c r="O383" s="6">
        <f>(SUM(Pcfu4[[#This Row],[R1]:[R3]]))/(Pcfu4[[#This Row],[No. Reps]]*0.025)*Pcfu4[[#This Row],[Best DF]]</f>
        <v>5200000000</v>
      </c>
      <c r="P383" s="1">
        <f>_xlfn.STDEV.S(Pcfu4[[#This Row],[R1]:[R3]])/0.025*Pcfu4[[#This Row],[Best DF]]</f>
        <v>282842712.47461903</v>
      </c>
      <c r="Q383" s="6">
        <f>Pcfu4[[#This Row],[CFU/mL]]*Pcfu4[[#This Row],[mL]]/Pcfu4[[#This Row],[grams]]</f>
        <v>98800000000</v>
      </c>
      <c r="R383" s="1">
        <f>Pcfu4[[#This Row],[SD CFU/mL]]*Pcfu4[[#This Row],[mL]]/Pcfu4[[#This Row],[grams]]</f>
        <v>5374011537.0177622</v>
      </c>
      <c r="S383" s="7">
        <f>_xlfn.STDEV.S(Pcfu4[[#This Row],[R1]:[R3]])/AVERAGE(Pcfu4[[#This Row],[R1]:[R3]])</f>
        <v>5.4392829322042119E-2</v>
      </c>
    </row>
    <row r="384" spans="1:20" x14ac:dyDescent="0.25">
      <c r="A384" t="s">
        <v>385</v>
      </c>
      <c r="B384" t="s">
        <v>328</v>
      </c>
      <c r="C384" s="4"/>
      <c r="D384" t="s">
        <v>86</v>
      </c>
      <c r="E384" s="3">
        <v>2</v>
      </c>
      <c r="G384">
        <v>0.3</v>
      </c>
      <c r="H384" s="5">
        <f>19*Pcfu4[[#This Row],[grams]]</f>
        <v>5.7</v>
      </c>
      <c r="I384" s="3" t="s">
        <v>170</v>
      </c>
      <c r="J384" s="59">
        <v>44930</v>
      </c>
      <c r="K384" s="1">
        <v>1000000</v>
      </c>
      <c r="L384">
        <v>19</v>
      </c>
      <c r="M384">
        <v>16</v>
      </c>
      <c r="O384" s="6">
        <f>(SUM(Pcfu4[[#This Row],[R1]:[R3]]))/(Pcfu4[[#This Row],[No. Reps]]*0.025)*Pcfu4[[#This Row],[Best DF]]</f>
        <v>700000000</v>
      </c>
      <c r="P384" s="1">
        <f>_xlfn.STDEV.S(Pcfu4[[#This Row],[R1]:[R3]])/0.025*Pcfu4[[#This Row],[Best DF]]</f>
        <v>84852813.742385685</v>
      </c>
      <c r="Q384" s="6">
        <f>Pcfu4[[#This Row],[CFU/mL]]*Pcfu4[[#This Row],[mL]]/Pcfu4[[#This Row],[grams]]</f>
        <v>13300000000</v>
      </c>
      <c r="R384" s="1">
        <f>Pcfu4[[#This Row],[SD CFU/mL]]*Pcfu4[[#This Row],[mL]]/Pcfu4[[#This Row],[grams]]</f>
        <v>1612203461.1053281</v>
      </c>
      <c r="S384" s="7">
        <f>_xlfn.STDEV.S(Pcfu4[[#This Row],[R1]:[R3]])/AVERAGE(Pcfu4[[#This Row],[R1]:[R3]])</f>
        <v>0.12121830534626528</v>
      </c>
      <c r="T384" t="s">
        <v>392</v>
      </c>
    </row>
    <row r="385" spans="1:20" x14ac:dyDescent="0.25">
      <c r="A385" t="s">
        <v>386</v>
      </c>
      <c r="B385" t="s">
        <v>328</v>
      </c>
      <c r="C385" s="4"/>
      <c r="D385" t="s">
        <v>86</v>
      </c>
      <c r="E385" s="3">
        <v>2</v>
      </c>
      <c r="G385">
        <v>0.3</v>
      </c>
      <c r="H385" s="5">
        <f>19*Pcfu4[[#This Row],[grams]]</f>
        <v>5.7</v>
      </c>
      <c r="I385" s="3" t="s">
        <v>170</v>
      </c>
      <c r="J385" s="59">
        <v>44930</v>
      </c>
      <c r="K385" s="1">
        <v>1000000</v>
      </c>
      <c r="L385">
        <v>49</v>
      </c>
      <c r="M385">
        <v>62</v>
      </c>
      <c r="O385" s="6">
        <f>(SUM(Pcfu4[[#This Row],[R1]:[R3]]))/(Pcfu4[[#This Row],[No. Reps]]*0.025)*Pcfu4[[#This Row],[Best DF]]</f>
        <v>2220000000</v>
      </c>
      <c r="P385" s="1">
        <f>_xlfn.STDEV.S(Pcfu4[[#This Row],[R1]:[R3]])/0.025*Pcfu4[[#This Row],[Best DF]]</f>
        <v>367695526.21700466</v>
      </c>
      <c r="Q385" s="6">
        <f>Pcfu4[[#This Row],[CFU/mL]]*Pcfu4[[#This Row],[mL]]/Pcfu4[[#This Row],[grams]]</f>
        <v>42180000000</v>
      </c>
      <c r="R385" s="1">
        <f>Pcfu4[[#This Row],[SD CFU/mL]]*Pcfu4[[#This Row],[mL]]/Pcfu4[[#This Row],[grams]]</f>
        <v>6986214998.1230888</v>
      </c>
      <c r="S385" s="7">
        <f>_xlfn.STDEV.S(Pcfu4[[#This Row],[R1]:[R3]])/AVERAGE(Pcfu4[[#This Row],[R1]:[R3]])</f>
        <v>0.16562861541306517</v>
      </c>
      <c r="T385" s="75" t="s">
        <v>393</v>
      </c>
    </row>
    <row r="386" spans="1:20" x14ac:dyDescent="0.25">
      <c r="A386" t="s">
        <v>387</v>
      </c>
      <c r="B386" t="s">
        <v>328</v>
      </c>
      <c r="C386" s="4"/>
      <c r="D386" t="s">
        <v>86</v>
      </c>
      <c r="E386" s="3">
        <v>2</v>
      </c>
      <c r="G386">
        <v>0.3</v>
      </c>
      <c r="H386" s="5">
        <f>19*Pcfu4[[#This Row],[grams]]</f>
        <v>5.7</v>
      </c>
      <c r="I386" s="3" t="s">
        <v>170</v>
      </c>
      <c r="J386" s="59">
        <v>44930</v>
      </c>
      <c r="K386" s="1">
        <v>1000000</v>
      </c>
      <c r="L386">
        <v>15</v>
      </c>
      <c r="M386">
        <v>12</v>
      </c>
      <c r="O386" s="6">
        <f>(SUM(Pcfu4[[#This Row],[R1]:[R3]]))/(Pcfu4[[#This Row],[No. Reps]]*0.025)*Pcfu4[[#This Row],[Best DF]]</f>
        <v>540000000</v>
      </c>
      <c r="P386" s="1">
        <f>_xlfn.STDEV.S(Pcfu4[[#This Row],[R1]:[R3]])/0.025*Pcfu4[[#This Row],[Best DF]]</f>
        <v>84852813.742385685</v>
      </c>
      <c r="Q386" s="6">
        <f>Pcfu4[[#This Row],[CFU/mL]]*Pcfu4[[#This Row],[mL]]/Pcfu4[[#This Row],[grams]]</f>
        <v>10260000000</v>
      </c>
      <c r="R386" s="1">
        <f>Pcfu4[[#This Row],[SD CFU/mL]]*Pcfu4[[#This Row],[mL]]/Pcfu4[[#This Row],[grams]]</f>
        <v>1612203461.1053281</v>
      </c>
      <c r="S386" s="7">
        <f>_xlfn.STDEV.S(Pcfu4[[#This Row],[R1]:[R3]])/AVERAGE(Pcfu4[[#This Row],[R1]:[R3]])</f>
        <v>0.15713484026367722</v>
      </c>
      <c r="T386" t="s">
        <v>394</v>
      </c>
    </row>
    <row r="387" spans="1:20" x14ac:dyDescent="0.25">
      <c r="A387" t="s">
        <v>388</v>
      </c>
      <c r="B387" t="s">
        <v>328</v>
      </c>
      <c r="C387" s="4"/>
      <c r="D387" t="s">
        <v>86</v>
      </c>
      <c r="E387" s="3">
        <v>2</v>
      </c>
      <c r="G387">
        <v>0.3</v>
      </c>
      <c r="H387" s="5">
        <f>19*Pcfu4[[#This Row],[grams]]</f>
        <v>5.7</v>
      </c>
      <c r="I387" s="3" t="s">
        <v>170</v>
      </c>
      <c r="J387" s="59">
        <v>44930</v>
      </c>
      <c r="K387" s="1">
        <v>1000000</v>
      </c>
      <c r="L387">
        <v>40</v>
      </c>
      <c r="M387">
        <v>54</v>
      </c>
      <c r="O387" s="6">
        <f>(SUM(Pcfu4[[#This Row],[R1]:[R3]]))/(Pcfu4[[#This Row],[No. Reps]]*0.025)*Pcfu4[[#This Row],[Best DF]]</f>
        <v>1880000000</v>
      </c>
      <c r="P387" s="1">
        <f>_xlfn.STDEV.S(Pcfu4[[#This Row],[R1]:[R3]])/0.025*Pcfu4[[#This Row],[Best DF]]</f>
        <v>395979797.46446657</v>
      </c>
      <c r="Q387" s="6">
        <f>Pcfu4[[#This Row],[CFU/mL]]*Pcfu4[[#This Row],[mL]]/Pcfu4[[#This Row],[grams]]</f>
        <v>35720000000</v>
      </c>
      <c r="R387" s="1">
        <f>Pcfu4[[#This Row],[SD CFU/mL]]*Pcfu4[[#This Row],[mL]]/Pcfu4[[#This Row],[grams]]</f>
        <v>7523616151.8248653</v>
      </c>
      <c r="S387" s="7">
        <f>_xlfn.STDEV.S(Pcfu4[[#This Row],[R1]:[R3]])/AVERAGE(Pcfu4[[#This Row],[R1]:[R3]])</f>
        <v>0.21062755184280138</v>
      </c>
      <c r="T387" t="s">
        <v>395</v>
      </c>
    </row>
    <row r="388" spans="1:20" x14ac:dyDescent="0.25">
      <c r="A388" t="s">
        <v>389</v>
      </c>
      <c r="B388" t="s">
        <v>328</v>
      </c>
      <c r="C388" s="4"/>
      <c r="D388" t="s">
        <v>86</v>
      </c>
      <c r="E388" s="3">
        <v>2</v>
      </c>
      <c r="G388">
        <v>0.3</v>
      </c>
      <c r="H388" s="5">
        <f>19*Pcfu4[[#This Row],[grams]]</f>
        <v>5.7</v>
      </c>
      <c r="I388" s="3" t="s">
        <v>170</v>
      </c>
      <c r="J388" s="59">
        <v>44930</v>
      </c>
      <c r="K388" s="1">
        <v>10000000</v>
      </c>
      <c r="L388">
        <v>41</v>
      </c>
      <c r="M388">
        <v>32</v>
      </c>
      <c r="O388" s="6">
        <f>(SUM(Pcfu4[[#This Row],[R1]:[R3]]))/(Pcfu4[[#This Row],[No. Reps]]*0.025)*Pcfu4[[#This Row],[Best DF]]</f>
        <v>14600000000</v>
      </c>
      <c r="P388" s="1">
        <f>_xlfn.STDEV.S(Pcfu4[[#This Row],[R1]:[R3]])/0.025*Pcfu4[[#This Row],[Best DF]]</f>
        <v>2545584412.2715707</v>
      </c>
      <c r="Q388" s="6">
        <f>Pcfu4[[#This Row],[CFU/mL]]*Pcfu4[[#This Row],[mL]]/Pcfu4[[#This Row],[grams]]</f>
        <v>277400000000</v>
      </c>
      <c r="R388" s="1">
        <f>Pcfu4[[#This Row],[SD CFU/mL]]*Pcfu4[[#This Row],[mL]]/Pcfu4[[#This Row],[grams]]</f>
        <v>48366103833.159851</v>
      </c>
      <c r="S388" s="7">
        <f>_xlfn.STDEV.S(Pcfu4[[#This Row],[R1]:[R3]])/AVERAGE(Pcfu4[[#This Row],[R1]:[R3]])</f>
        <v>0.17435509673092953</v>
      </c>
      <c r="T388" t="s">
        <v>396</v>
      </c>
    </row>
    <row r="389" spans="1:20" x14ac:dyDescent="0.25">
      <c r="A389" t="s">
        <v>390</v>
      </c>
      <c r="B389" t="s">
        <v>328</v>
      </c>
      <c r="C389" s="4"/>
      <c r="D389" t="s">
        <v>86</v>
      </c>
      <c r="E389" s="3">
        <v>2</v>
      </c>
      <c r="G389">
        <v>0.3</v>
      </c>
      <c r="H389" s="5">
        <f>19*Pcfu4[[#This Row],[grams]]</f>
        <v>5.7</v>
      </c>
      <c r="I389" s="3" t="s">
        <v>170</v>
      </c>
      <c r="J389" s="59">
        <v>44930</v>
      </c>
      <c r="K389" s="1">
        <v>10000000</v>
      </c>
      <c r="L389">
        <v>33</v>
      </c>
      <c r="M389">
        <v>28</v>
      </c>
      <c r="O389" s="6">
        <f>(SUM(Pcfu4[[#This Row],[R1]:[R3]]))/(Pcfu4[[#This Row],[No. Reps]]*0.025)*Pcfu4[[#This Row],[Best DF]]</f>
        <v>12200000000</v>
      </c>
      <c r="P389" s="1">
        <f>_xlfn.STDEV.S(Pcfu4[[#This Row],[R1]:[R3]])/0.025*Pcfu4[[#This Row],[Best DF]]</f>
        <v>1414213562.373095</v>
      </c>
      <c r="Q389" s="6">
        <f>Pcfu4[[#This Row],[CFU/mL]]*Pcfu4[[#This Row],[mL]]/Pcfu4[[#This Row],[grams]]</f>
        <v>231800000000</v>
      </c>
      <c r="R389" s="1">
        <f>Pcfu4[[#This Row],[SD CFU/mL]]*Pcfu4[[#This Row],[mL]]/Pcfu4[[#This Row],[grams]]</f>
        <v>26870057685.088806</v>
      </c>
      <c r="S389" s="7">
        <f>_xlfn.STDEV.S(Pcfu4[[#This Row],[R1]:[R3]])/AVERAGE(Pcfu4[[#This Row],[R1]:[R3]])</f>
        <v>0.11591914445681108</v>
      </c>
      <c r="T389" t="s">
        <v>397</v>
      </c>
    </row>
    <row r="390" spans="1:20" x14ac:dyDescent="0.25">
      <c r="A390" t="s">
        <v>391</v>
      </c>
      <c r="B390" t="s">
        <v>328</v>
      </c>
      <c r="C390" s="4"/>
      <c r="D390" t="s">
        <v>86</v>
      </c>
      <c r="E390" s="3">
        <v>2</v>
      </c>
      <c r="G390">
        <v>0.3</v>
      </c>
      <c r="H390" s="5">
        <f>19*Pcfu4[[#This Row],[grams]]</f>
        <v>5.7</v>
      </c>
      <c r="I390" s="3" t="s">
        <v>170</v>
      </c>
      <c r="J390" s="59">
        <v>44930</v>
      </c>
      <c r="K390" s="1">
        <v>1000000</v>
      </c>
      <c r="L390">
        <v>46</v>
      </c>
      <c r="M390">
        <v>58</v>
      </c>
      <c r="O390" s="6">
        <f>(SUM(Pcfu4[[#This Row],[R1]:[R3]]))/(Pcfu4[[#This Row],[No. Reps]]*0.025)*Pcfu4[[#This Row],[Best DF]]</f>
        <v>2080000000</v>
      </c>
      <c r="P390" s="1">
        <f>_xlfn.STDEV.S(Pcfu4[[#This Row],[R1]:[R3]])/0.025*Pcfu4[[#This Row],[Best DF]]</f>
        <v>339411254.96954274</v>
      </c>
      <c r="Q390" s="6">
        <f>Pcfu4[[#This Row],[CFU/mL]]*Pcfu4[[#This Row],[mL]]/Pcfu4[[#This Row],[grams]]</f>
        <v>39520000000</v>
      </c>
      <c r="R390" s="1">
        <f>Pcfu4[[#This Row],[SD CFU/mL]]*Pcfu4[[#This Row],[mL]]/Pcfu4[[#This Row],[grams]]</f>
        <v>6448813844.4213123</v>
      </c>
      <c r="S390" s="7">
        <f>_xlfn.STDEV.S(Pcfu4[[#This Row],[R1]:[R3]])/AVERAGE(Pcfu4[[#This Row],[R1]:[R3]])</f>
        <v>0.16317848796612633</v>
      </c>
      <c r="T390" t="s">
        <v>398</v>
      </c>
    </row>
    <row r="391" spans="1:20" x14ac:dyDescent="0.25">
      <c r="A391" t="s">
        <v>381</v>
      </c>
      <c r="B391" t="s">
        <v>75</v>
      </c>
      <c r="C391" s="4"/>
      <c r="D391" t="s">
        <v>26</v>
      </c>
      <c r="E391" s="3">
        <v>2</v>
      </c>
      <c r="G391">
        <v>0.1</v>
      </c>
      <c r="H391" s="5">
        <f>19*Pcfu4[[#This Row],[grams]]</f>
        <v>1.9000000000000001</v>
      </c>
      <c r="I391" s="3" t="s">
        <v>170</v>
      </c>
      <c r="J391" s="59">
        <v>44931</v>
      </c>
      <c r="K391" s="1">
        <v>100000</v>
      </c>
      <c r="L391">
        <v>41</v>
      </c>
      <c r="M391">
        <v>37</v>
      </c>
      <c r="O391" s="6">
        <f>(SUM(Pcfu4[[#This Row],[R1]:[R3]]))/(Pcfu4[[#This Row],[No. Reps]]*0.025)*Pcfu4[[#This Row],[Best DF]]</f>
        <v>156000000</v>
      </c>
      <c r="P391" s="1">
        <f>_xlfn.STDEV.S(Pcfu4[[#This Row],[R1]:[R3]])/0.025*Pcfu4[[#This Row],[Best DF]]</f>
        <v>11313708.498984762</v>
      </c>
      <c r="Q391" s="6">
        <f>Pcfu4[[#This Row],[CFU/mL]]*Pcfu4[[#This Row],[mL]]/Pcfu4[[#This Row],[grams]]</f>
        <v>2964000000</v>
      </c>
      <c r="R391" s="1">
        <f>Pcfu4[[#This Row],[SD CFU/mL]]*Pcfu4[[#This Row],[mL]]/Pcfu4[[#This Row],[grams]]</f>
        <v>214960461.48071045</v>
      </c>
      <c r="S391" s="7">
        <f>_xlfn.STDEV.S(Pcfu4[[#This Row],[R1]:[R3]])/AVERAGE(Pcfu4[[#This Row],[R1]:[R3]])</f>
        <v>7.2523772429389496E-2</v>
      </c>
    </row>
    <row r="392" spans="1:20" x14ac:dyDescent="0.25">
      <c r="A392" t="s">
        <v>381</v>
      </c>
      <c r="B392" t="s">
        <v>74</v>
      </c>
      <c r="C392" s="4"/>
      <c r="D392" t="s">
        <v>26</v>
      </c>
      <c r="E392" s="3">
        <v>2</v>
      </c>
      <c r="G392">
        <v>0.1</v>
      </c>
      <c r="H392" s="5">
        <f>19*Pcfu4[[#This Row],[grams]]</f>
        <v>1.9000000000000001</v>
      </c>
      <c r="I392" s="3" t="s">
        <v>170</v>
      </c>
      <c r="J392" s="59">
        <v>44931</v>
      </c>
      <c r="K392" s="1">
        <v>10000</v>
      </c>
      <c r="L392">
        <v>184</v>
      </c>
      <c r="M392">
        <v>212</v>
      </c>
      <c r="O392" s="6">
        <f>(SUM(Pcfu4[[#This Row],[R1]:[R3]]))/(Pcfu4[[#This Row],[No. Reps]]*0.025)*Pcfu4[[#This Row],[Best DF]]</f>
        <v>79200000</v>
      </c>
      <c r="P392" s="1">
        <f>_xlfn.STDEV.S(Pcfu4[[#This Row],[R1]:[R3]])/0.025*Pcfu4[[#This Row],[Best DF]]</f>
        <v>7919595.9492893312</v>
      </c>
      <c r="Q392" s="6">
        <f>Pcfu4[[#This Row],[CFU/mL]]*Pcfu4[[#This Row],[mL]]/Pcfu4[[#This Row],[grams]]</f>
        <v>1504800000</v>
      </c>
      <c r="R392" s="1">
        <f>Pcfu4[[#This Row],[SD CFU/mL]]*Pcfu4[[#This Row],[mL]]/Pcfu4[[#This Row],[grams]]</f>
        <v>150472323.03649729</v>
      </c>
      <c r="S392" s="7">
        <f>_xlfn.STDEV.S(Pcfu4[[#This Row],[R1]:[R3]])/AVERAGE(Pcfu4[[#This Row],[R1]:[R3]])</f>
        <v>9.9994898349612782E-2</v>
      </c>
    </row>
    <row r="393" spans="1:20" x14ac:dyDescent="0.25">
      <c r="A393" t="s">
        <v>34</v>
      </c>
      <c r="B393" t="s">
        <v>75</v>
      </c>
      <c r="C393" s="4"/>
      <c r="D393" t="s">
        <v>315</v>
      </c>
      <c r="E393" s="3">
        <v>2</v>
      </c>
      <c r="G393">
        <v>0.1</v>
      </c>
      <c r="H393" s="5">
        <f>19*Pcfu4[[#This Row],[grams]]</f>
        <v>1.9000000000000001</v>
      </c>
      <c r="I393" s="3" t="s">
        <v>170</v>
      </c>
      <c r="J393" s="59">
        <v>44931</v>
      </c>
      <c r="K393" s="1">
        <v>1000000</v>
      </c>
      <c r="L393">
        <v>40</v>
      </c>
      <c r="M393">
        <v>45</v>
      </c>
      <c r="O393" s="6">
        <f>(SUM(Pcfu4[[#This Row],[R1]:[R3]]))/(Pcfu4[[#This Row],[No. Reps]]*0.025)*Pcfu4[[#This Row],[Best DF]]</f>
        <v>1700000000</v>
      </c>
      <c r="P393" s="1">
        <f>_xlfn.STDEV.S(Pcfu4[[#This Row],[R1]:[R3]])/0.025*Pcfu4[[#This Row],[Best DF]]</f>
        <v>141421356.23730952</v>
      </c>
      <c r="Q393" s="6">
        <f>Pcfu4[[#This Row],[CFU/mL]]*Pcfu4[[#This Row],[mL]]/Pcfu4[[#This Row],[grams]]</f>
        <v>32300000000</v>
      </c>
      <c r="R393" s="1">
        <f>Pcfu4[[#This Row],[SD CFU/mL]]*Pcfu4[[#This Row],[mL]]/Pcfu4[[#This Row],[grams]]</f>
        <v>2687005768.5088806</v>
      </c>
      <c r="S393" s="7">
        <f>_xlfn.STDEV.S(Pcfu4[[#This Row],[R1]:[R3]])/AVERAGE(Pcfu4[[#This Row],[R1]:[R3]])</f>
        <v>8.3189033080770303E-2</v>
      </c>
    </row>
    <row r="394" spans="1:20" x14ac:dyDescent="0.25">
      <c r="A394" t="s">
        <v>34</v>
      </c>
      <c r="B394" t="s">
        <v>74</v>
      </c>
      <c r="C394" s="4"/>
      <c r="D394" t="s">
        <v>315</v>
      </c>
      <c r="E394" s="3">
        <v>2</v>
      </c>
      <c r="G394">
        <v>0.1</v>
      </c>
      <c r="H394" s="5">
        <f>19*Pcfu4[[#This Row],[grams]]</f>
        <v>1.9000000000000001</v>
      </c>
      <c r="I394" s="3" t="s">
        <v>170</v>
      </c>
      <c r="J394" s="59">
        <v>44931</v>
      </c>
      <c r="K394" s="1">
        <v>1000000</v>
      </c>
      <c r="L394">
        <v>37</v>
      </c>
      <c r="M394">
        <v>31</v>
      </c>
      <c r="O394" s="6">
        <f>(SUM(Pcfu4[[#This Row],[R1]:[R3]]))/(Pcfu4[[#This Row],[No. Reps]]*0.025)*Pcfu4[[#This Row],[Best DF]]</f>
        <v>1360000000</v>
      </c>
      <c r="P394" s="1">
        <f>_xlfn.STDEV.S(Pcfu4[[#This Row],[R1]:[R3]])/0.025*Pcfu4[[#This Row],[Best DF]]</f>
        <v>169705627.48477137</v>
      </c>
      <c r="Q394" s="6">
        <f>Pcfu4[[#This Row],[CFU/mL]]*Pcfu4[[#This Row],[mL]]/Pcfu4[[#This Row],[grams]]</f>
        <v>25840000000</v>
      </c>
      <c r="R394" s="1">
        <f>Pcfu4[[#This Row],[SD CFU/mL]]*Pcfu4[[#This Row],[mL]]/Pcfu4[[#This Row],[grams]]</f>
        <v>3224406922.2106562</v>
      </c>
      <c r="S394" s="7">
        <f>_xlfn.STDEV.S(Pcfu4[[#This Row],[R1]:[R3]])/AVERAGE(Pcfu4[[#This Row],[R1]:[R3]])</f>
        <v>0.12478354962115544</v>
      </c>
    </row>
    <row r="395" spans="1:20" x14ac:dyDescent="0.25">
      <c r="A395" t="s">
        <v>40</v>
      </c>
      <c r="B395" t="s">
        <v>75</v>
      </c>
      <c r="C395" s="4"/>
      <c r="D395" t="s">
        <v>315</v>
      </c>
      <c r="E395" s="3">
        <v>2</v>
      </c>
      <c r="G395">
        <v>0.1</v>
      </c>
      <c r="H395" s="5">
        <f>19*Pcfu4[[#This Row],[grams]]</f>
        <v>1.9000000000000001</v>
      </c>
      <c r="I395" s="3" t="s">
        <v>170</v>
      </c>
      <c r="J395" s="59">
        <v>44931</v>
      </c>
      <c r="K395" s="1">
        <v>100000</v>
      </c>
      <c r="L395">
        <v>117</v>
      </c>
      <c r="M395">
        <v>135</v>
      </c>
      <c r="O395" s="6">
        <f>(SUM(Pcfu4[[#This Row],[R1]:[R3]]))/(Pcfu4[[#This Row],[No. Reps]]*0.025)*Pcfu4[[#This Row],[Best DF]]</f>
        <v>504000000</v>
      </c>
      <c r="P395" s="1">
        <f>_xlfn.STDEV.S(Pcfu4[[#This Row],[R1]:[R3]])/0.025*Pcfu4[[#This Row],[Best DF]]</f>
        <v>50911688.245431416</v>
      </c>
      <c r="Q395" s="6">
        <f>Pcfu4[[#This Row],[CFU/mL]]*Pcfu4[[#This Row],[mL]]/Pcfu4[[#This Row],[grams]]</f>
        <v>9576000000</v>
      </c>
      <c r="R395" s="1">
        <f>Pcfu4[[#This Row],[SD CFU/mL]]*Pcfu4[[#This Row],[mL]]/Pcfu4[[#This Row],[grams]]</f>
        <v>967322076.66319692</v>
      </c>
      <c r="S395" s="7">
        <f>_xlfn.STDEV.S(Pcfu4[[#This Row],[R1]:[R3]])/AVERAGE(Pcfu4[[#This Row],[R1]:[R3]])</f>
        <v>0.10101525445522107</v>
      </c>
    </row>
    <row r="396" spans="1:20" x14ac:dyDescent="0.25">
      <c r="A396" t="s">
        <v>40</v>
      </c>
      <c r="B396" t="s">
        <v>74</v>
      </c>
      <c r="C396" s="4"/>
      <c r="D396" t="s">
        <v>315</v>
      </c>
      <c r="E396" s="3">
        <v>2</v>
      </c>
      <c r="G396">
        <v>0.1</v>
      </c>
      <c r="H396" s="5">
        <f>19*Pcfu4[[#This Row],[grams]]</f>
        <v>1.9000000000000001</v>
      </c>
      <c r="I396" s="3" t="s">
        <v>170</v>
      </c>
      <c r="J396" s="59">
        <v>44931</v>
      </c>
      <c r="K396" s="1">
        <v>100000</v>
      </c>
      <c r="L396">
        <v>76</v>
      </c>
      <c r="M396">
        <v>92</v>
      </c>
      <c r="O396" s="6">
        <f>(SUM(Pcfu4[[#This Row],[R1]:[R3]]))/(Pcfu4[[#This Row],[No. Reps]]*0.025)*Pcfu4[[#This Row],[Best DF]]</f>
        <v>336000000</v>
      </c>
      <c r="P396" s="1">
        <f>_xlfn.STDEV.S(Pcfu4[[#This Row],[R1]:[R3]])/0.025*Pcfu4[[#This Row],[Best DF]]</f>
        <v>45254833.995939046</v>
      </c>
      <c r="Q396" s="6">
        <f>Pcfu4[[#This Row],[CFU/mL]]*Pcfu4[[#This Row],[mL]]/Pcfu4[[#This Row],[grams]]</f>
        <v>6384000000</v>
      </c>
      <c r="R396" s="1">
        <f>Pcfu4[[#This Row],[SD CFU/mL]]*Pcfu4[[#This Row],[mL]]/Pcfu4[[#This Row],[grams]]</f>
        <v>859841845.92284179</v>
      </c>
      <c r="S396" s="7">
        <f>_xlfn.STDEV.S(Pcfu4[[#This Row],[R1]:[R3]])/AVERAGE(Pcfu4[[#This Row],[R1]:[R3]])</f>
        <v>0.13468700594029479</v>
      </c>
    </row>
    <row r="397" spans="1:20" x14ac:dyDescent="0.25">
      <c r="A397" t="s">
        <v>399</v>
      </c>
      <c r="B397" t="s">
        <v>192</v>
      </c>
      <c r="C397" s="4"/>
      <c r="D397" t="s">
        <v>86</v>
      </c>
      <c r="E397" s="3">
        <v>2</v>
      </c>
      <c r="G397">
        <v>0.3</v>
      </c>
      <c r="H397" s="5">
        <f>19*Pcfu4[[#This Row],[grams]]</f>
        <v>5.7</v>
      </c>
      <c r="I397" s="3" t="s">
        <v>170</v>
      </c>
      <c r="J397" s="59">
        <v>44931</v>
      </c>
      <c r="K397" s="1">
        <v>1000000</v>
      </c>
      <c r="L397">
        <v>210</v>
      </c>
      <c r="M397">
        <v>190</v>
      </c>
      <c r="O397" s="6">
        <f>(SUM(Pcfu4[[#This Row],[R1]:[R3]]))/(Pcfu4[[#This Row],[No. Reps]]*0.025)*Pcfu4[[#This Row],[Best DF]]</f>
        <v>8000000000</v>
      </c>
      <c r="P397" s="1">
        <f>_xlfn.STDEV.S(Pcfu4[[#This Row],[R1]:[R3]])/0.025*Pcfu4[[#This Row],[Best DF]]</f>
        <v>565685424.94923806</v>
      </c>
      <c r="Q397" s="6">
        <f>Pcfu4[[#This Row],[CFU/mL]]*Pcfu4[[#This Row],[mL]]/Pcfu4[[#This Row],[grams]]</f>
        <v>152000000000</v>
      </c>
      <c r="R397" s="1">
        <f>Pcfu4[[#This Row],[SD CFU/mL]]*Pcfu4[[#This Row],[mL]]/Pcfu4[[#This Row],[grams]]</f>
        <v>10748023074.035524</v>
      </c>
      <c r="S397" s="7">
        <f>_xlfn.STDEV.S(Pcfu4[[#This Row],[R1]:[R3]])/AVERAGE(Pcfu4[[#This Row],[R1]:[R3]])</f>
        <v>7.0710678118654752E-2</v>
      </c>
      <c r="T397" t="s">
        <v>400</v>
      </c>
    </row>
    <row r="398" spans="1:20" x14ac:dyDescent="0.25">
      <c r="A398" t="s">
        <v>401</v>
      </c>
      <c r="B398" t="s">
        <v>192</v>
      </c>
      <c r="C398" s="4"/>
      <c r="D398" t="s">
        <v>86</v>
      </c>
      <c r="E398" s="3">
        <v>2</v>
      </c>
      <c r="G398">
        <v>0.3</v>
      </c>
      <c r="H398" s="5">
        <f>19*Pcfu4[[#This Row],[grams]]</f>
        <v>5.7</v>
      </c>
      <c r="I398" s="3" t="s">
        <v>170</v>
      </c>
      <c r="J398" s="59">
        <v>44931</v>
      </c>
      <c r="K398" s="1">
        <v>1000000</v>
      </c>
      <c r="L398">
        <v>236</v>
      </c>
      <c r="M398">
        <v>213</v>
      </c>
      <c r="O398" s="6">
        <f>(SUM(Pcfu4[[#This Row],[R1]:[R3]]))/(Pcfu4[[#This Row],[No. Reps]]*0.025)*Pcfu4[[#This Row],[Best DF]]</f>
        <v>8980000000</v>
      </c>
      <c r="P398" s="1">
        <f>_xlfn.STDEV.S(Pcfu4[[#This Row],[R1]:[R3]])/0.025*Pcfu4[[#This Row],[Best DF]]</f>
        <v>650538238.69162369</v>
      </c>
      <c r="Q398" s="6">
        <f>Pcfu4[[#This Row],[CFU/mL]]*Pcfu4[[#This Row],[mL]]/Pcfu4[[#This Row],[grams]]</f>
        <v>170620000000</v>
      </c>
      <c r="R398" s="1">
        <f>Pcfu4[[#This Row],[SD CFU/mL]]*Pcfu4[[#This Row],[mL]]/Pcfu4[[#This Row],[grams]]</f>
        <v>12360226535.14085</v>
      </c>
      <c r="S398" s="7">
        <f>_xlfn.STDEV.S(Pcfu4[[#This Row],[R1]:[R3]])/AVERAGE(Pcfu4[[#This Row],[R1]:[R3]])</f>
        <v>7.2443010990158541E-2</v>
      </c>
      <c r="T398" t="s">
        <v>402</v>
      </c>
    </row>
    <row r="399" spans="1:20" x14ac:dyDescent="0.25">
      <c r="A399" t="s">
        <v>403</v>
      </c>
      <c r="B399" t="s">
        <v>404</v>
      </c>
      <c r="C399" s="4"/>
      <c r="D399" t="s">
        <v>86</v>
      </c>
      <c r="E399" s="3">
        <v>2</v>
      </c>
      <c r="G399">
        <v>0.3</v>
      </c>
      <c r="H399" s="5">
        <f>19*Pcfu4[[#This Row],[grams]]</f>
        <v>5.7</v>
      </c>
      <c r="I399" s="3" t="s">
        <v>170</v>
      </c>
      <c r="J399" s="59">
        <v>44931</v>
      </c>
      <c r="K399" s="1">
        <v>10000000</v>
      </c>
      <c r="L399">
        <v>36</v>
      </c>
      <c r="M399">
        <v>32</v>
      </c>
      <c r="O399" s="6">
        <f>(SUM(Pcfu4[[#This Row],[R1]:[R3]]))/(Pcfu4[[#This Row],[No. Reps]]*0.025)*Pcfu4[[#This Row],[Best DF]]</f>
        <v>13600000000</v>
      </c>
      <c r="P399" s="1">
        <f>_xlfn.STDEV.S(Pcfu4[[#This Row],[R1]:[R3]])/0.025*Pcfu4[[#This Row],[Best DF]]</f>
        <v>1131370849.8984761</v>
      </c>
      <c r="Q399" s="6">
        <f>Pcfu4[[#This Row],[CFU/mL]]*Pcfu4[[#This Row],[mL]]/Pcfu4[[#This Row],[grams]]</f>
        <v>258400000000</v>
      </c>
      <c r="R399" s="1">
        <f>Pcfu4[[#This Row],[SD CFU/mL]]*Pcfu4[[#This Row],[mL]]/Pcfu4[[#This Row],[grams]]</f>
        <v>21496046148.071049</v>
      </c>
      <c r="S399" s="7">
        <f>_xlfn.STDEV.S(Pcfu4[[#This Row],[R1]:[R3]])/AVERAGE(Pcfu4[[#This Row],[R1]:[R3]])</f>
        <v>8.3189033080770303E-2</v>
      </c>
    </row>
    <row r="400" spans="1:20" x14ac:dyDescent="0.25">
      <c r="A400" t="s">
        <v>405</v>
      </c>
      <c r="B400" t="s">
        <v>192</v>
      </c>
      <c r="C400" s="4"/>
      <c r="D400" t="s">
        <v>86</v>
      </c>
      <c r="E400" s="3">
        <v>2</v>
      </c>
      <c r="G400">
        <v>0.3</v>
      </c>
      <c r="H400" s="5">
        <f>19*Pcfu4[[#This Row],[grams]]</f>
        <v>5.7</v>
      </c>
      <c r="I400" s="3" t="s">
        <v>170</v>
      </c>
      <c r="J400" s="59">
        <v>44931</v>
      </c>
      <c r="K400" s="1">
        <v>1000000</v>
      </c>
      <c r="L400">
        <v>83</v>
      </c>
      <c r="M400">
        <v>71</v>
      </c>
      <c r="O400" s="6">
        <f>(SUM(Pcfu4[[#This Row],[R1]:[R3]]))/(Pcfu4[[#This Row],[No. Reps]]*0.025)*Pcfu4[[#This Row],[Best DF]]</f>
        <v>3080000000</v>
      </c>
      <c r="P400" s="1">
        <f>_xlfn.STDEV.S(Pcfu4[[#This Row],[R1]:[R3]])/0.025*Pcfu4[[#This Row],[Best DF]]</f>
        <v>339411254.96954274</v>
      </c>
      <c r="Q400" s="6">
        <f>Pcfu4[[#This Row],[CFU/mL]]*Pcfu4[[#This Row],[mL]]/Pcfu4[[#This Row],[grams]]</f>
        <v>58520000000</v>
      </c>
      <c r="R400" s="1">
        <f>Pcfu4[[#This Row],[SD CFU/mL]]*Pcfu4[[#This Row],[mL]]/Pcfu4[[#This Row],[grams]]</f>
        <v>6448813844.4213123</v>
      </c>
      <c r="S400" s="7">
        <f>_xlfn.STDEV.S(Pcfu4[[#This Row],[R1]:[R3]])/AVERAGE(Pcfu4[[#This Row],[R1]:[R3]])</f>
        <v>0.11019845940569571</v>
      </c>
      <c r="T400" t="s">
        <v>406</v>
      </c>
    </row>
    <row r="401" spans="1:20" x14ac:dyDescent="0.25">
      <c r="A401" t="s">
        <v>407</v>
      </c>
      <c r="B401" t="s">
        <v>192</v>
      </c>
      <c r="C401" s="4"/>
      <c r="D401" t="s">
        <v>86</v>
      </c>
      <c r="E401" s="3">
        <v>2</v>
      </c>
      <c r="G401">
        <v>0.3</v>
      </c>
      <c r="H401" s="5">
        <f>19*Pcfu4[[#This Row],[grams]]</f>
        <v>5.7</v>
      </c>
      <c r="I401" s="3" t="s">
        <v>170</v>
      </c>
      <c r="J401" s="59">
        <v>44931</v>
      </c>
      <c r="K401" s="1">
        <v>1000000</v>
      </c>
      <c r="L401">
        <v>75</v>
      </c>
      <c r="M401">
        <v>87</v>
      </c>
      <c r="O401" s="6">
        <f>(SUM(Pcfu4[[#This Row],[R1]:[R3]]))/(Pcfu4[[#This Row],[No. Reps]]*0.025)*Pcfu4[[#This Row],[Best DF]]</f>
        <v>3240000000</v>
      </c>
      <c r="P401" s="1">
        <f>_xlfn.STDEV.S(Pcfu4[[#This Row],[R1]:[R3]])/0.025*Pcfu4[[#This Row],[Best DF]]</f>
        <v>339411254.96954274</v>
      </c>
      <c r="Q401" s="6">
        <f>Pcfu4[[#This Row],[CFU/mL]]*Pcfu4[[#This Row],[mL]]/Pcfu4[[#This Row],[grams]]</f>
        <v>61560000000</v>
      </c>
      <c r="R401" s="1">
        <f>Pcfu4[[#This Row],[SD CFU/mL]]*Pcfu4[[#This Row],[mL]]/Pcfu4[[#This Row],[grams]]</f>
        <v>6448813844.4213123</v>
      </c>
      <c r="S401" s="7">
        <f>_xlfn.STDEV.S(Pcfu4[[#This Row],[R1]:[R3]])/AVERAGE(Pcfu4[[#This Row],[R1]:[R3]])</f>
        <v>0.10475656017578482</v>
      </c>
      <c r="T401" t="s">
        <v>408</v>
      </c>
    </row>
    <row r="402" spans="1:20" x14ac:dyDescent="0.25">
      <c r="A402" t="s">
        <v>409</v>
      </c>
      <c r="B402" t="s">
        <v>192</v>
      </c>
      <c r="C402" s="4"/>
      <c r="D402" t="s">
        <v>86</v>
      </c>
      <c r="E402" s="3">
        <v>2</v>
      </c>
      <c r="G402">
        <v>0.3</v>
      </c>
      <c r="H402" s="5">
        <f>19*Pcfu4[[#This Row],[grams]]</f>
        <v>5.7</v>
      </c>
      <c r="I402" s="3" t="s">
        <v>170</v>
      </c>
      <c r="J402" s="59">
        <v>44931</v>
      </c>
      <c r="K402" s="1">
        <v>1000000</v>
      </c>
      <c r="L402">
        <v>111</v>
      </c>
      <c r="M402">
        <v>114</v>
      </c>
      <c r="O402" s="6">
        <f>(SUM(Pcfu4[[#This Row],[R1]:[R3]]))/(Pcfu4[[#This Row],[No. Reps]]*0.025)*Pcfu4[[#This Row],[Best DF]]</f>
        <v>4500000000</v>
      </c>
      <c r="P402" s="1">
        <f>_xlfn.STDEV.S(Pcfu4[[#This Row],[R1]:[R3]])/0.025*Pcfu4[[#This Row],[Best DF]]</f>
        <v>84852813.742385685</v>
      </c>
      <c r="Q402" s="6">
        <f>Pcfu4[[#This Row],[CFU/mL]]*Pcfu4[[#This Row],[mL]]/Pcfu4[[#This Row],[grams]]</f>
        <v>85500000000</v>
      </c>
      <c r="R402" s="1">
        <f>Pcfu4[[#This Row],[SD CFU/mL]]*Pcfu4[[#This Row],[mL]]/Pcfu4[[#This Row],[grams]]</f>
        <v>1612203461.1053281</v>
      </c>
      <c r="S402" s="7">
        <f>_xlfn.STDEV.S(Pcfu4[[#This Row],[R1]:[R3]])/AVERAGE(Pcfu4[[#This Row],[R1]:[R3]])</f>
        <v>1.8856180831641266E-2</v>
      </c>
      <c r="T402" s="75" t="s">
        <v>410</v>
      </c>
    </row>
    <row r="403" spans="1:20" x14ac:dyDescent="0.25">
      <c r="A403" t="s">
        <v>411</v>
      </c>
      <c r="B403" t="s">
        <v>404</v>
      </c>
      <c r="C403" s="4"/>
      <c r="D403" t="s">
        <v>86</v>
      </c>
      <c r="E403" s="3">
        <v>2</v>
      </c>
      <c r="G403">
        <v>0.3</v>
      </c>
      <c r="H403" s="5">
        <f>19*Pcfu4[[#This Row],[grams]]</f>
        <v>5.7</v>
      </c>
      <c r="I403" s="3" t="s">
        <v>170</v>
      </c>
      <c r="J403" s="59">
        <v>44931</v>
      </c>
      <c r="K403" s="1">
        <v>10000000</v>
      </c>
      <c r="L403">
        <v>36</v>
      </c>
      <c r="M403">
        <v>41</v>
      </c>
      <c r="O403" s="6">
        <f>(SUM(Pcfu4[[#This Row],[R1]:[R3]]))/(Pcfu4[[#This Row],[No. Reps]]*0.025)*Pcfu4[[#This Row],[Best DF]]</f>
        <v>15400000000</v>
      </c>
      <c r="P403" s="1">
        <f>_xlfn.STDEV.S(Pcfu4[[#This Row],[R1]:[R3]])/0.025*Pcfu4[[#This Row],[Best DF]]</f>
        <v>1414213562.373095</v>
      </c>
      <c r="Q403" s="6">
        <f>Pcfu4[[#This Row],[CFU/mL]]*Pcfu4[[#This Row],[mL]]/Pcfu4[[#This Row],[grams]]</f>
        <v>292600000000</v>
      </c>
      <c r="R403" s="1">
        <f>Pcfu4[[#This Row],[SD CFU/mL]]*Pcfu4[[#This Row],[mL]]/Pcfu4[[#This Row],[grams]]</f>
        <v>26870057685.088806</v>
      </c>
      <c r="S403" s="7">
        <f>_xlfn.STDEV.S(Pcfu4[[#This Row],[R1]:[R3]])/AVERAGE(Pcfu4[[#This Row],[R1]:[R3]])</f>
        <v>9.1832049504746438E-2</v>
      </c>
    </row>
    <row r="404" spans="1:20" x14ac:dyDescent="0.25">
      <c r="A404" t="s">
        <v>412</v>
      </c>
      <c r="B404" t="s">
        <v>192</v>
      </c>
      <c r="C404" s="4"/>
      <c r="D404" t="s">
        <v>86</v>
      </c>
      <c r="E404" s="3">
        <v>2</v>
      </c>
      <c r="G404">
        <v>0.3</v>
      </c>
      <c r="H404" s="5">
        <f>19*Pcfu4[[#This Row],[grams]]</f>
        <v>5.7</v>
      </c>
      <c r="I404" s="3" t="s">
        <v>170</v>
      </c>
      <c r="J404" s="59">
        <v>44931</v>
      </c>
      <c r="K404" s="1">
        <v>1000000</v>
      </c>
      <c r="L404">
        <v>39</v>
      </c>
      <c r="M404">
        <v>31</v>
      </c>
      <c r="O404" s="6">
        <f>(SUM(Pcfu4[[#This Row],[R1]:[R3]]))/(Pcfu4[[#This Row],[No. Reps]]*0.025)*Pcfu4[[#This Row],[Best DF]]</f>
        <v>1400000000</v>
      </c>
      <c r="P404" s="1">
        <f>_xlfn.STDEV.S(Pcfu4[[#This Row],[R1]:[R3]])/0.025*Pcfu4[[#This Row],[Best DF]]</f>
        <v>226274169.97969523</v>
      </c>
      <c r="Q404" s="6">
        <f>Pcfu4[[#This Row],[CFU/mL]]*Pcfu4[[#This Row],[mL]]/Pcfu4[[#This Row],[grams]]</f>
        <v>26600000000</v>
      </c>
      <c r="R404" s="1">
        <f>Pcfu4[[#This Row],[SD CFU/mL]]*Pcfu4[[#This Row],[mL]]/Pcfu4[[#This Row],[grams]]</f>
        <v>4299209229.6142092</v>
      </c>
      <c r="S404" s="7">
        <f>_xlfn.STDEV.S(Pcfu4[[#This Row],[R1]:[R3]])/AVERAGE(Pcfu4[[#This Row],[R1]:[R3]])</f>
        <v>0.16162440712835374</v>
      </c>
      <c r="T404" t="s">
        <v>413</v>
      </c>
    </row>
    <row r="405" spans="1:20" x14ac:dyDescent="0.25">
      <c r="A405" t="s">
        <v>414</v>
      </c>
      <c r="B405" t="s">
        <v>192</v>
      </c>
      <c r="C405" s="4"/>
      <c r="D405" t="s">
        <v>86</v>
      </c>
      <c r="E405" s="3">
        <v>2</v>
      </c>
      <c r="G405">
        <v>0.3</v>
      </c>
      <c r="H405" s="5">
        <f>19*Pcfu4[[#This Row],[grams]]</f>
        <v>5.7</v>
      </c>
      <c r="I405" s="3" t="s">
        <v>170</v>
      </c>
      <c r="J405" s="59">
        <v>44931</v>
      </c>
      <c r="K405" s="1">
        <v>1000000</v>
      </c>
      <c r="L405">
        <v>100</v>
      </c>
      <c r="M405">
        <v>28</v>
      </c>
      <c r="O405" s="6">
        <f>(SUM(Pcfu4[[#This Row],[R1]:[R3]]))/(Pcfu4[[#This Row],[No. Reps]]*0.025)*Pcfu4[[#This Row],[Best DF]]</f>
        <v>2560000000</v>
      </c>
      <c r="P405" s="1">
        <f>_xlfn.STDEV.S(Pcfu4[[#This Row],[R1]:[R3]])/0.025*Pcfu4[[#This Row],[Best DF]]</f>
        <v>2036467529.8172567</v>
      </c>
      <c r="Q405" s="6">
        <f>Pcfu4[[#This Row],[CFU/mL]]*Pcfu4[[#This Row],[mL]]/Pcfu4[[#This Row],[grams]]</f>
        <v>48640000000</v>
      </c>
      <c r="R405" s="1">
        <f>Pcfu4[[#This Row],[SD CFU/mL]]*Pcfu4[[#This Row],[mL]]/Pcfu4[[#This Row],[grams]]</f>
        <v>38692883066.527878</v>
      </c>
      <c r="S405" s="7">
        <f>_xlfn.STDEV.S(Pcfu4[[#This Row],[R1]:[R3]])/AVERAGE(Pcfu4[[#This Row],[R1]:[R3]])</f>
        <v>0.79549512883486595</v>
      </c>
      <c r="T405" t="s">
        <v>396</v>
      </c>
    </row>
    <row r="406" spans="1:20" x14ac:dyDescent="0.25">
      <c r="A406" t="s">
        <v>415</v>
      </c>
      <c r="B406" t="s">
        <v>192</v>
      </c>
      <c r="C406" s="4"/>
      <c r="D406" t="s">
        <v>86</v>
      </c>
      <c r="E406" s="3">
        <v>2</v>
      </c>
      <c r="G406">
        <v>0.3</v>
      </c>
      <c r="H406" s="5">
        <f>19*Pcfu4[[#This Row],[grams]]</f>
        <v>5.7</v>
      </c>
      <c r="I406" s="3" t="s">
        <v>170</v>
      </c>
      <c r="J406" s="59">
        <v>44931</v>
      </c>
      <c r="K406" s="1">
        <v>1000000</v>
      </c>
      <c r="L406">
        <v>39</v>
      </c>
      <c r="M406">
        <v>40</v>
      </c>
      <c r="O406" s="6">
        <f>(SUM(Pcfu4[[#This Row],[R1]:[R3]]))/(Pcfu4[[#This Row],[No. Reps]]*0.025)*Pcfu4[[#This Row],[Best DF]]</f>
        <v>1580000000</v>
      </c>
      <c r="P406" s="1">
        <f>_xlfn.STDEV.S(Pcfu4[[#This Row],[R1]:[R3]])/0.025*Pcfu4[[#This Row],[Best DF]]</f>
        <v>28284271.247461904</v>
      </c>
      <c r="Q406" s="6">
        <f>Pcfu4[[#This Row],[CFU/mL]]*Pcfu4[[#This Row],[mL]]/Pcfu4[[#This Row],[grams]]</f>
        <v>30020000000</v>
      </c>
      <c r="R406" s="1">
        <f>Pcfu4[[#This Row],[SD CFU/mL]]*Pcfu4[[#This Row],[mL]]/Pcfu4[[#This Row],[grams]]</f>
        <v>537401153.70177615</v>
      </c>
      <c r="S406" s="7">
        <f>_xlfn.STDEV.S(Pcfu4[[#This Row],[R1]:[R3]])/AVERAGE(Pcfu4[[#This Row],[R1]:[R3]])</f>
        <v>1.790143749839361E-2</v>
      </c>
      <c r="T406" t="s">
        <v>416</v>
      </c>
    </row>
    <row r="407" spans="1:20" x14ac:dyDescent="0.25">
      <c r="A407" t="s">
        <v>417</v>
      </c>
      <c r="B407" t="s">
        <v>404</v>
      </c>
      <c r="C407" s="4"/>
      <c r="D407" t="s">
        <v>86</v>
      </c>
      <c r="E407" s="3">
        <v>2</v>
      </c>
      <c r="G407">
        <v>0.3</v>
      </c>
      <c r="H407" s="5">
        <f>19*Pcfu4[[#This Row],[grams]]</f>
        <v>5.7</v>
      </c>
      <c r="I407" s="3" t="s">
        <v>170</v>
      </c>
      <c r="J407" s="59">
        <v>44931</v>
      </c>
      <c r="K407" s="1">
        <v>1000000</v>
      </c>
      <c r="L407">
        <v>222</v>
      </c>
      <c r="M407">
        <v>485</v>
      </c>
      <c r="O407" s="6">
        <f>(SUM(Pcfu4[[#This Row],[R1]:[R3]]))/(Pcfu4[[#This Row],[No. Reps]]*0.025)*Pcfu4[[#This Row],[Best DF]]</f>
        <v>14140000000</v>
      </c>
      <c r="P407" s="1">
        <f>_xlfn.STDEV.S(Pcfu4[[#This Row],[R1]:[R3]])/0.025*Pcfu4[[#This Row],[Best DF]]</f>
        <v>7438763338.0824795</v>
      </c>
      <c r="Q407" s="6">
        <f>Pcfu4[[#This Row],[CFU/mL]]*Pcfu4[[#This Row],[mL]]/Pcfu4[[#This Row],[grams]]</f>
        <v>268660000000</v>
      </c>
      <c r="R407" s="1">
        <f>Pcfu4[[#This Row],[SD CFU/mL]]*Pcfu4[[#This Row],[mL]]/Pcfu4[[#This Row],[grams]]</f>
        <v>141336503423.56714</v>
      </c>
      <c r="S407" s="7">
        <f>_xlfn.STDEV.S(Pcfu4[[#This Row],[R1]:[R3]])/AVERAGE(Pcfu4[[#This Row],[R1]:[R3]])</f>
        <v>0.52607944399451767</v>
      </c>
    </row>
    <row r="408" spans="1:20" x14ac:dyDescent="0.25">
      <c r="A408" t="s">
        <v>418</v>
      </c>
      <c r="B408" t="s">
        <v>192</v>
      </c>
      <c r="C408" s="4"/>
      <c r="D408" t="s">
        <v>86</v>
      </c>
      <c r="E408" s="3">
        <v>2</v>
      </c>
      <c r="G408">
        <v>0.3</v>
      </c>
      <c r="H408" s="5">
        <f>19*Pcfu4[[#This Row],[grams]]</f>
        <v>5.7</v>
      </c>
      <c r="I408" s="3" t="s">
        <v>170</v>
      </c>
      <c r="J408" s="59">
        <v>44931</v>
      </c>
      <c r="K408" s="1">
        <v>1000000</v>
      </c>
      <c r="L408">
        <v>15</v>
      </c>
      <c r="M408">
        <v>19</v>
      </c>
      <c r="O408" s="6">
        <f>(SUM(Pcfu4[[#This Row],[R1]:[R3]]))/(Pcfu4[[#This Row],[No. Reps]]*0.025)*Pcfu4[[#This Row],[Best DF]]</f>
        <v>680000000</v>
      </c>
      <c r="P408" s="1">
        <f>_xlfn.STDEV.S(Pcfu4[[#This Row],[R1]:[R3]])/0.025*Pcfu4[[#This Row],[Best DF]]</f>
        <v>113137084.98984762</v>
      </c>
      <c r="Q408" s="6">
        <f>Pcfu4[[#This Row],[CFU/mL]]*Pcfu4[[#This Row],[mL]]/Pcfu4[[#This Row],[grams]]</f>
        <v>12920000000</v>
      </c>
      <c r="R408" s="1">
        <f>Pcfu4[[#This Row],[SD CFU/mL]]*Pcfu4[[#This Row],[mL]]/Pcfu4[[#This Row],[grams]]</f>
        <v>2149604614.8071046</v>
      </c>
      <c r="S408" s="7">
        <f>_xlfn.STDEV.S(Pcfu4[[#This Row],[R1]:[R3]])/AVERAGE(Pcfu4[[#This Row],[R1]:[R3]])</f>
        <v>0.16637806616154061</v>
      </c>
      <c r="T408" t="s">
        <v>419</v>
      </c>
    </row>
    <row r="409" spans="1:20" x14ac:dyDescent="0.25">
      <c r="A409" t="s">
        <v>420</v>
      </c>
      <c r="B409" t="s">
        <v>192</v>
      </c>
      <c r="C409" s="4"/>
      <c r="D409" t="s">
        <v>86</v>
      </c>
      <c r="E409" s="3">
        <v>2</v>
      </c>
      <c r="G409">
        <v>0.3</v>
      </c>
      <c r="H409" s="5">
        <f>19*Pcfu4[[#This Row],[grams]]</f>
        <v>5.7</v>
      </c>
      <c r="I409" s="3" t="s">
        <v>170</v>
      </c>
      <c r="J409" s="59">
        <v>44931</v>
      </c>
      <c r="K409" s="1">
        <v>1000000</v>
      </c>
      <c r="L409">
        <v>0</v>
      </c>
      <c r="M409">
        <v>1</v>
      </c>
      <c r="O409" s="6">
        <f>(SUM(Pcfu4[[#This Row],[R1]:[R3]]))/(Pcfu4[[#This Row],[No. Reps]]*0.025)*Pcfu4[[#This Row],[Best DF]]</f>
        <v>20000000</v>
      </c>
      <c r="P409" s="1">
        <f>_xlfn.STDEV.S(Pcfu4[[#This Row],[R1]:[R3]])/0.025*Pcfu4[[#This Row],[Best DF]]</f>
        <v>28284271.247461904</v>
      </c>
      <c r="Q409" s="6">
        <f>Pcfu4[[#This Row],[CFU/mL]]*Pcfu4[[#This Row],[mL]]/Pcfu4[[#This Row],[grams]]</f>
        <v>380000000</v>
      </c>
      <c r="R409" s="1">
        <f>Pcfu4[[#This Row],[SD CFU/mL]]*Pcfu4[[#This Row],[mL]]/Pcfu4[[#This Row],[grams]]</f>
        <v>537401153.70177615</v>
      </c>
      <c r="S409" s="7">
        <f>_xlfn.STDEV.S(Pcfu4[[#This Row],[R1]:[R3]])/AVERAGE(Pcfu4[[#This Row],[R1]:[R3]])</f>
        <v>1.4142135623730951</v>
      </c>
      <c r="T409" t="s">
        <v>421</v>
      </c>
    </row>
    <row r="410" spans="1:20" x14ac:dyDescent="0.25">
      <c r="A410" t="s">
        <v>422</v>
      </c>
      <c r="B410" t="s">
        <v>192</v>
      </c>
      <c r="C410" s="4"/>
      <c r="D410" t="s">
        <v>86</v>
      </c>
      <c r="E410" s="3">
        <v>2</v>
      </c>
      <c r="G410">
        <v>0.3</v>
      </c>
      <c r="H410" s="5">
        <f>19*Pcfu4[[#This Row],[grams]]</f>
        <v>5.7</v>
      </c>
      <c r="I410" s="3" t="s">
        <v>170</v>
      </c>
      <c r="J410" s="59">
        <v>44931</v>
      </c>
      <c r="K410" s="1">
        <v>1000000</v>
      </c>
      <c r="L410">
        <v>5</v>
      </c>
      <c r="M410">
        <v>4</v>
      </c>
      <c r="O410" s="6">
        <f>(SUM(Pcfu4[[#This Row],[R1]:[R3]]))/(Pcfu4[[#This Row],[No. Reps]]*0.025)*Pcfu4[[#This Row],[Best DF]]</f>
        <v>180000000</v>
      </c>
      <c r="P410" s="1">
        <f>_xlfn.STDEV.S(Pcfu4[[#This Row],[R1]:[R3]])/0.025*Pcfu4[[#This Row],[Best DF]]</f>
        <v>28284271.247461904</v>
      </c>
      <c r="Q410" s="6">
        <f>Pcfu4[[#This Row],[CFU/mL]]*Pcfu4[[#This Row],[mL]]/Pcfu4[[#This Row],[grams]]</f>
        <v>3420000000</v>
      </c>
      <c r="R410" s="1">
        <f>Pcfu4[[#This Row],[SD CFU/mL]]*Pcfu4[[#This Row],[mL]]/Pcfu4[[#This Row],[grams]]</f>
        <v>537401153.70177615</v>
      </c>
      <c r="S410" s="7">
        <f>_xlfn.STDEV.S(Pcfu4[[#This Row],[R1]:[R3]])/AVERAGE(Pcfu4[[#This Row],[R1]:[R3]])</f>
        <v>0.15713484026367724</v>
      </c>
      <c r="T410" t="s">
        <v>423</v>
      </c>
    </row>
    <row r="411" spans="1:20" x14ac:dyDescent="0.25">
      <c r="A411" t="s">
        <v>424</v>
      </c>
      <c r="B411" t="s">
        <v>404</v>
      </c>
      <c r="C411" s="4"/>
      <c r="D411" t="s">
        <v>86</v>
      </c>
      <c r="E411" s="3">
        <v>2</v>
      </c>
      <c r="G411">
        <v>0.3</v>
      </c>
      <c r="H411" s="5">
        <f>19*Pcfu4[[#This Row],[grams]]</f>
        <v>5.7</v>
      </c>
      <c r="I411" s="3" t="s">
        <v>170</v>
      </c>
      <c r="J411" s="59">
        <v>44931</v>
      </c>
      <c r="K411" s="1">
        <v>1000000</v>
      </c>
      <c r="L411">
        <v>177</v>
      </c>
      <c r="M411">
        <v>185</v>
      </c>
      <c r="O411" s="6">
        <f>(SUM(Pcfu4[[#This Row],[R1]:[R3]]))/(Pcfu4[[#This Row],[No. Reps]]*0.025)*Pcfu4[[#This Row],[Best DF]]</f>
        <v>7240000000</v>
      </c>
      <c r="P411" s="1">
        <f>_xlfn.STDEV.S(Pcfu4[[#This Row],[R1]:[R3]])/0.025*Pcfu4[[#This Row],[Best DF]]</f>
        <v>226274169.97969523</v>
      </c>
      <c r="Q411" s="6">
        <f>Pcfu4[[#This Row],[CFU/mL]]*Pcfu4[[#This Row],[mL]]/Pcfu4[[#This Row],[grams]]</f>
        <v>137560000000</v>
      </c>
      <c r="R411" s="1">
        <f>Pcfu4[[#This Row],[SD CFU/mL]]*Pcfu4[[#This Row],[mL]]/Pcfu4[[#This Row],[grams]]</f>
        <v>4299209229.6142092</v>
      </c>
      <c r="S411" s="7">
        <f>_xlfn.STDEV.S(Pcfu4[[#This Row],[R1]:[R3]])/AVERAGE(Pcfu4[[#This Row],[R1]:[R3]])</f>
        <v>3.1253338394985529E-2</v>
      </c>
    </row>
    <row r="412" spans="1:20" x14ac:dyDescent="0.25">
      <c r="A412" t="s">
        <v>425</v>
      </c>
      <c r="B412" t="s">
        <v>192</v>
      </c>
      <c r="C412" s="4"/>
      <c r="D412" t="s">
        <v>86</v>
      </c>
      <c r="E412" s="3">
        <v>2</v>
      </c>
      <c r="G412">
        <v>0.3</v>
      </c>
      <c r="H412" s="5">
        <f>19*Pcfu4[[#This Row],[grams]]</f>
        <v>5.7</v>
      </c>
      <c r="I412" s="3" t="s">
        <v>170</v>
      </c>
      <c r="J412" s="59">
        <v>44931</v>
      </c>
      <c r="K412" s="1">
        <v>1000000</v>
      </c>
      <c r="L412">
        <v>1</v>
      </c>
      <c r="M412">
        <v>0</v>
      </c>
      <c r="O412" s="6">
        <f>(SUM(Pcfu4[[#This Row],[R1]:[R3]]))/(Pcfu4[[#This Row],[No. Reps]]*0.025)*Pcfu4[[#This Row],[Best DF]]</f>
        <v>20000000</v>
      </c>
      <c r="P412" s="1">
        <f>_xlfn.STDEV.S(Pcfu4[[#This Row],[R1]:[R3]])/0.025*Pcfu4[[#This Row],[Best DF]]</f>
        <v>28284271.247461904</v>
      </c>
      <c r="Q412" s="6">
        <f>Pcfu4[[#This Row],[CFU/mL]]*Pcfu4[[#This Row],[mL]]/Pcfu4[[#This Row],[grams]]</f>
        <v>380000000</v>
      </c>
      <c r="R412" s="1">
        <f>Pcfu4[[#This Row],[SD CFU/mL]]*Pcfu4[[#This Row],[mL]]/Pcfu4[[#This Row],[grams]]</f>
        <v>537401153.70177615</v>
      </c>
      <c r="S412" s="7">
        <f>_xlfn.STDEV.S(Pcfu4[[#This Row],[R1]:[R3]])/AVERAGE(Pcfu4[[#This Row],[R1]:[R3]])</f>
        <v>1.4142135623730951</v>
      </c>
      <c r="T412" t="s">
        <v>426</v>
      </c>
    </row>
    <row r="413" spans="1:20" x14ac:dyDescent="0.25">
      <c r="A413" t="s">
        <v>427</v>
      </c>
      <c r="B413" t="s">
        <v>328</v>
      </c>
      <c r="C413" s="4"/>
      <c r="D413" t="s">
        <v>86</v>
      </c>
      <c r="E413" s="3">
        <v>2</v>
      </c>
      <c r="G413">
        <v>0.3</v>
      </c>
      <c r="H413" s="5">
        <f>19*Pcfu4[[#This Row],[grams]]</f>
        <v>5.7</v>
      </c>
      <c r="I413" s="3" t="s">
        <v>170</v>
      </c>
      <c r="J413" s="59">
        <v>44931</v>
      </c>
      <c r="K413" s="1">
        <v>1000000</v>
      </c>
      <c r="L413">
        <v>71</v>
      </c>
      <c r="M413">
        <v>62</v>
      </c>
      <c r="O413" s="6">
        <f>(SUM(Pcfu4[[#This Row],[R1]:[R3]]))/(Pcfu4[[#This Row],[No. Reps]]*0.025)*Pcfu4[[#This Row],[Best DF]]</f>
        <v>2660000000</v>
      </c>
      <c r="P413" s="1">
        <f>_xlfn.STDEV.S(Pcfu4[[#This Row],[R1]:[R3]])/0.025*Pcfu4[[#This Row],[Best DF]]</f>
        <v>254558441.22715709</v>
      </c>
      <c r="Q413" s="6">
        <f>Pcfu4[[#This Row],[CFU/mL]]*Pcfu4[[#This Row],[mL]]/Pcfu4[[#This Row],[grams]]</f>
        <v>50540000000</v>
      </c>
      <c r="R413" s="1">
        <f>Pcfu4[[#This Row],[SD CFU/mL]]*Pcfu4[[#This Row],[mL]]/Pcfu4[[#This Row],[grams]]</f>
        <v>4836610383.3159847</v>
      </c>
      <c r="S413" s="7">
        <f>_xlfn.STDEV.S(Pcfu4[[#This Row],[R1]:[R3]])/AVERAGE(Pcfu4[[#This Row],[R1]:[R3]])</f>
        <v>9.5698662115472594E-2</v>
      </c>
    </row>
    <row r="414" spans="1:20" x14ac:dyDescent="0.25">
      <c r="A414" t="s">
        <v>428</v>
      </c>
      <c r="B414" t="s">
        <v>326</v>
      </c>
      <c r="C414" s="4"/>
      <c r="D414" t="s">
        <v>86</v>
      </c>
      <c r="E414" s="3">
        <v>2</v>
      </c>
      <c r="G414">
        <v>0.3</v>
      </c>
      <c r="H414" s="5">
        <f>19*Pcfu4[[#This Row],[grams]]</f>
        <v>5.7</v>
      </c>
      <c r="I414" s="3" t="s">
        <v>170</v>
      </c>
      <c r="J414" s="59">
        <v>44931</v>
      </c>
      <c r="K414" s="1">
        <v>1000000</v>
      </c>
      <c r="L414">
        <v>76</v>
      </c>
      <c r="M414">
        <v>77</v>
      </c>
      <c r="O414" s="6">
        <f>(SUM(Pcfu4[[#This Row],[R1]:[R3]]))/(Pcfu4[[#This Row],[No. Reps]]*0.025)*Pcfu4[[#This Row],[Best DF]]</f>
        <v>3060000000</v>
      </c>
      <c r="P414" s="1">
        <f>_xlfn.STDEV.S(Pcfu4[[#This Row],[R1]:[R3]])/0.025*Pcfu4[[#This Row],[Best DF]]</f>
        <v>28284271.247461904</v>
      </c>
      <c r="Q414" s="6">
        <f>Pcfu4[[#This Row],[CFU/mL]]*Pcfu4[[#This Row],[mL]]/Pcfu4[[#This Row],[grams]]</f>
        <v>58140000000</v>
      </c>
      <c r="R414" s="1">
        <f>Pcfu4[[#This Row],[SD CFU/mL]]*Pcfu4[[#This Row],[mL]]/Pcfu4[[#This Row],[grams]]</f>
        <v>537401153.70177615</v>
      </c>
      <c r="S414" s="7">
        <f>_xlfn.STDEV.S(Pcfu4[[#This Row],[R1]:[R3]])/AVERAGE(Pcfu4[[#This Row],[R1]:[R3]])</f>
        <v>9.2432258978633677E-3</v>
      </c>
    </row>
    <row r="415" spans="1:20" x14ac:dyDescent="0.25">
      <c r="A415" t="s">
        <v>429</v>
      </c>
      <c r="B415" t="s">
        <v>430</v>
      </c>
      <c r="C415" s="4"/>
      <c r="D415" t="s">
        <v>173</v>
      </c>
      <c r="E415" s="3">
        <v>3</v>
      </c>
      <c r="G415">
        <v>0.3</v>
      </c>
      <c r="H415" s="5">
        <f>19*Pcfu4[[#This Row],[grams]]</f>
        <v>5.7</v>
      </c>
      <c r="I415" s="3" t="s">
        <v>170</v>
      </c>
      <c r="J415" s="59">
        <v>44932</v>
      </c>
      <c r="K415" s="1">
        <v>1000000</v>
      </c>
      <c r="L415">
        <v>106</v>
      </c>
      <c r="M415">
        <v>113</v>
      </c>
      <c r="N415">
        <v>99</v>
      </c>
      <c r="O415" s="6">
        <f>(SUM(Pcfu4[[#This Row],[R1]:[R3]]))/(Pcfu4[[#This Row],[No. Reps]]*0.025)*Pcfu4[[#This Row],[Best DF]]</f>
        <v>4239999999.999999</v>
      </c>
      <c r="P415" s="1">
        <f>_xlfn.STDEV.S(Pcfu4[[#This Row],[R1]:[R3]])/0.025*Pcfu4[[#This Row],[Best DF]]</f>
        <v>280000000</v>
      </c>
      <c r="Q415" s="6">
        <f>Pcfu4[[#This Row],[CFU/mL]]*Pcfu4[[#This Row],[mL]]/Pcfu4[[#This Row],[grams]]</f>
        <v>80559999999.999985</v>
      </c>
      <c r="R415" s="1">
        <f>Pcfu4[[#This Row],[SD CFU/mL]]*Pcfu4[[#This Row],[mL]]/Pcfu4[[#This Row],[grams]]</f>
        <v>5320000000</v>
      </c>
      <c r="S415" s="7">
        <f>_xlfn.STDEV.S(Pcfu4[[#This Row],[R1]:[R3]])/AVERAGE(Pcfu4[[#This Row],[R1]:[R3]])</f>
        <v>6.6037735849056603E-2</v>
      </c>
    </row>
    <row r="416" spans="1:20" x14ac:dyDescent="0.25">
      <c r="A416" t="s">
        <v>429</v>
      </c>
      <c r="B416" t="s">
        <v>431</v>
      </c>
      <c r="C416" s="4"/>
      <c r="D416" t="s">
        <v>173</v>
      </c>
      <c r="E416" s="3">
        <v>3</v>
      </c>
      <c r="G416">
        <v>0.3</v>
      </c>
      <c r="H416" s="5">
        <f>19*Pcfu4[[#This Row],[grams]]</f>
        <v>5.7</v>
      </c>
      <c r="I416" s="3" t="s">
        <v>170</v>
      </c>
      <c r="J416" s="59">
        <v>44932</v>
      </c>
      <c r="K416" s="1">
        <v>1000000</v>
      </c>
      <c r="L416">
        <v>33</v>
      </c>
      <c r="M416">
        <v>36</v>
      </c>
      <c r="N416">
        <v>32</v>
      </c>
      <c r="O416" s="6">
        <f>(SUM(Pcfu4[[#This Row],[R1]:[R3]]))/(Pcfu4[[#This Row],[No. Reps]]*0.025)*Pcfu4[[#This Row],[Best DF]]</f>
        <v>1346666666.6666665</v>
      </c>
      <c r="P416" s="1">
        <f>_xlfn.STDEV.S(Pcfu4[[#This Row],[R1]:[R3]])/0.025*Pcfu4[[#This Row],[Best DF]]</f>
        <v>83266639.978645295</v>
      </c>
      <c r="Q416" s="6">
        <f>Pcfu4[[#This Row],[CFU/mL]]*Pcfu4[[#This Row],[mL]]/Pcfu4[[#This Row],[grams]]</f>
        <v>25586666666.666664</v>
      </c>
      <c r="R416" s="1">
        <f>Pcfu4[[#This Row],[SD CFU/mL]]*Pcfu4[[#This Row],[mL]]/Pcfu4[[#This Row],[grams]]</f>
        <v>1582066159.5942607</v>
      </c>
      <c r="S416" s="7">
        <f>_xlfn.STDEV.S(Pcfu4[[#This Row],[R1]:[R3]])/AVERAGE(Pcfu4[[#This Row],[R1]:[R3]])</f>
        <v>6.1831663350479189E-2</v>
      </c>
    </row>
    <row r="417" spans="1:19" x14ac:dyDescent="0.25">
      <c r="A417" t="s">
        <v>387</v>
      </c>
      <c r="B417" t="s">
        <v>326</v>
      </c>
      <c r="C417" s="4"/>
      <c r="D417" t="s">
        <v>173</v>
      </c>
      <c r="E417" s="3">
        <v>3</v>
      </c>
      <c r="G417">
        <v>0.3</v>
      </c>
      <c r="H417" s="5">
        <f>19*Pcfu4[[#This Row],[grams]]</f>
        <v>5.7</v>
      </c>
      <c r="I417" s="3" t="s">
        <v>170</v>
      </c>
      <c r="J417" s="59">
        <v>44935</v>
      </c>
      <c r="K417" s="1">
        <v>1000000</v>
      </c>
      <c r="L417">
        <v>49</v>
      </c>
      <c r="M417">
        <v>41</v>
      </c>
      <c r="N417">
        <v>59</v>
      </c>
      <c r="O417" s="6">
        <f>(SUM(Pcfu4[[#This Row],[R1]:[R3]]))/(Pcfu4[[#This Row],[No. Reps]]*0.025)*Pcfu4[[#This Row],[Best DF]]</f>
        <v>1986666666.6666663</v>
      </c>
      <c r="P417" s="1">
        <f>_xlfn.STDEV.S(Pcfu4[[#This Row],[R1]:[R3]])/0.025*Pcfu4[[#This Row],[Best DF]]</f>
        <v>360739980.22583187</v>
      </c>
      <c r="Q417" s="6">
        <f>Pcfu4[[#This Row],[CFU/mL]]*Pcfu4[[#This Row],[mL]]/Pcfu4[[#This Row],[grams]]</f>
        <v>37746666666.666664</v>
      </c>
      <c r="R417" s="1">
        <f>Pcfu4[[#This Row],[SD CFU/mL]]*Pcfu4[[#This Row],[mL]]/Pcfu4[[#This Row],[grams]]</f>
        <v>6854059624.2908058</v>
      </c>
      <c r="S417" s="7">
        <f>_xlfn.STDEV.S(Pcfu4[[#This Row],[R1]:[R3]])/AVERAGE(Pcfu4[[#This Row],[R1]:[R3]])</f>
        <v>0.18158052695931137</v>
      </c>
    </row>
    <row r="418" spans="1:19" x14ac:dyDescent="0.25">
      <c r="A418" t="s">
        <v>432</v>
      </c>
      <c r="B418" t="s">
        <v>326</v>
      </c>
      <c r="C418" s="4"/>
      <c r="D418" t="s">
        <v>86</v>
      </c>
      <c r="E418" s="3">
        <v>2</v>
      </c>
      <c r="G418">
        <v>0.3</v>
      </c>
      <c r="H418" s="5">
        <f>19*Pcfu4[[#This Row],[grams]]</f>
        <v>5.7</v>
      </c>
      <c r="I418" s="3" t="s">
        <v>170</v>
      </c>
      <c r="J418" s="59">
        <v>44937</v>
      </c>
      <c r="K418" s="1">
        <v>10000000</v>
      </c>
      <c r="L418">
        <v>39</v>
      </c>
      <c r="M418">
        <v>48</v>
      </c>
      <c r="O418" s="6">
        <f>(SUM(Pcfu4[[#This Row],[R1]:[R3]]))/(Pcfu4[[#This Row],[No. Reps]]*0.025)*Pcfu4[[#This Row],[Best DF]]</f>
        <v>17400000000</v>
      </c>
      <c r="P418" s="1">
        <f>_xlfn.STDEV.S(Pcfu4[[#This Row],[R1]:[R3]])/0.025*Pcfu4[[#This Row],[Best DF]]</f>
        <v>2545584412.2715707</v>
      </c>
      <c r="Q418" s="6">
        <f>Pcfu4[[#This Row],[CFU/mL]]*Pcfu4[[#This Row],[mL]]/Pcfu4[[#This Row],[grams]]</f>
        <v>330600000000</v>
      </c>
      <c r="R418" s="1">
        <f>Pcfu4[[#This Row],[SD CFU/mL]]*Pcfu4[[#This Row],[mL]]/Pcfu4[[#This Row],[grams]]</f>
        <v>48366103833.159851</v>
      </c>
      <c r="S418" s="7">
        <f>_xlfn.STDEV.S(Pcfu4[[#This Row],[R1]:[R3]])/AVERAGE(Pcfu4[[#This Row],[R1]:[R3]])</f>
        <v>0.14629795472825122</v>
      </c>
    </row>
    <row r="419" spans="1:19" x14ac:dyDescent="0.25">
      <c r="A419" t="s">
        <v>433</v>
      </c>
      <c r="B419" t="s">
        <v>326</v>
      </c>
      <c r="C419" s="4"/>
      <c r="D419" t="s">
        <v>86</v>
      </c>
      <c r="E419" s="3">
        <v>2</v>
      </c>
      <c r="G419">
        <v>0.3</v>
      </c>
      <c r="H419" s="5">
        <f>19*Pcfu4[[#This Row],[grams]]</f>
        <v>5.7</v>
      </c>
      <c r="I419" s="3" t="s">
        <v>170</v>
      </c>
      <c r="J419" s="59">
        <v>44937</v>
      </c>
      <c r="K419" s="1">
        <v>10000000</v>
      </c>
      <c r="L419">
        <v>94</v>
      </c>
      <c r="M419">
        <v>99</v>
      </c>
      <c r="O419" s="6">
        <f>(SUM(Pcfu4[[#This Row],[R1]:[R3]]))/(Pcfu4[[#This Row],[No. Reps]]*0.025)*Pcfu4[[#This Row],[Best DF]]</f>
        <v>38600000000</v>
      </c>
      <c r="P419" s="1">
        <f>_xlfn.STDEV.S(Pcfu4[[#This Row],[R1]:[R3]])/0.025*Pcfu4[[#This Row],[Best DF]]</f>
        <v>1414213562.373095</v>
      </c>
      <c r="Q419" s="6">
        <f>Pcfu4[[#This Row],[CFU/mL]]*Pcfu4[[#This Row],[mL]]/Pcfu4[[#This Row],[grams]]</f>
        <v>733400000000</v>
      </c>
      <c r="R419" s="1">
        <f>Pcfu4[[#This Row],[SD CFU/mL]]*Pcfu4[[#This Row],[mL]]/Pcfu4[[#This Row],[grams]]</f>
        <v>26870057685.088806</v>
      </c>
      <c r="S419" s="7">
        <f>_xlfn.STDEV.S(Pcfu4[[#This Row],[R1]:[R3]])/AVERAGE(Pcfu4[[#This Row],[R1]:[R3]])</f>
        <v>3.6637657056297804E-2</v>
      </c>
    </row>
    <row r="420" spans="1:19" x14ac:dyDescent="0.25">
      <c r="A420" t="s">
        <v>434</v>
      </c>
      <c r="B420" t="s">
        <v>326</v>
      </c>
      <c r="C420" s="4"/>
      <c r="D420" t="s">
        <v>86</v>
      </c>
      <c r="E420" s="3">
        <v>2</v>
      </c>
      <c r="G420">
        <v>0.3</v>
      </c>
      <c r="H420" s="5">
        <f>19*Pcfu4[[#This Row],[grams]]</f>
        <v>5.7</v>
      </c>
      <c r="I420" s="3" t="s">
        <v>170</v>
      </c>
      <c r="J420" s="59">
        <v>44937</v>
      </c>
      <c r="K420" s="1">
        <v>1000000</v>
      </c>
      <c r="L420">
        <v>171</v>
      </c>
      <c r="M420">
        <v>189</v>
      </c>
      <c r="O420" s="6">
        <f>(SUM(Pcfu4[[#This Row],[R1]:[R3]]))/(Pcfu4[[#This Row],[No. Reps]]*0.025)*Pcfu4[[#This Row],[Best DF]]</f>
        <v>7200000000</v>
      </c>
      <c r="P420" s="1">
        <f>_xlfn.STDEV.S(Pcfu4[[#This Row],[R1]:[R3]])/0.025*Pcfu4[[#This Row],[Best DF]]</f>
        <v>509116882.45431417</v>
      </c>
      <c r="Q420" s="6">
        <f>Pcfu4[[#This Row],[CFU/mL]]*Pcfu4[[#This Row],[mL]]/Pcfu4[[#This Row],[grams]]</f>
        <v>136800000000</v>
      </c>
      <c r="R420" s="1">
        <f>Pcfu4[[#This Row],[SD CFU/mL]]*Pcfu4[[#This Row],[mL]]/Pcfu4[[#This Row],[grams]]</f>
        <v>9673220766.6319695</v>
      </c>
      <c r="S420" s="7">
        <f>_xlfn.STDEV.S(Pcfu4[[#This Row],[R1]:[R3]])/AVERAGE(Pcfu4[[#This Row],[R1]:[R3]])</f>
        <v>7.0710678118654752E-2</v>
      </c>
    </row>
    <row r="421" spans="1:19" x14ac:dyDescent="0.25">
      <c r="A421" t="s">
        <v>435</v>
      </c>
      <c r="B421" t="s">
        <v>326</v>
      </c>
      <c r="C421" s="4"/>
      <c r="D421" t="s">
        <v>86</v>
      </c>
      <c r="E421" s="3">
        <v>2</v>
      </c>
      <c r="G421">
        <v>0.3</v>
      </c>
      <c r="H421" s="5">
        <f>19*Pcfu4[[#This Row],[grams]]</f>
        <v>5.7</v>
      </c>
      <c r="I421" s="3" t="s">
        <v>170</v>
      </c>
      <c r="J421" s="59">
        <v>44937</v>
      </c>
      <c r="K421" s="1">
        <v>10000000</v>
      </c>
      <c r="L421">
        <v>56</v>
      </c>
      <c r="M421">
        <v>70</v>
      </c>
      <c r="O421" s="6">
        <f>(SUM(Pcfu4[[#This Row],[R1]:[R3]]))/(Pcfu4[[#This Row],[No. Reps]]*0.025)*Pcfu4[[#This Row],[Best DF]]</f>
        <v>25200000000</v>
      </c>
      <c r="P421" s="1">
        <f>_xlfn.STDEV.S(Pcfu4[[#This Row],[R1]:[R3]])/0.025*Pcfu4[[#This Row],[Best DF]]</f>
        <v>3959797974.6446657</v>
      </c>
      <c r="Q421" s="6">
        <f>Pcfu4[[#This Row],[CFU/mL]]*Pcfu4[[#This Row],[mL]]/Pcfu4[[#This Row],[grams]]</f>
        <v>478800000000</v>
      </c>
      <c r="R421" s="1">
        <f>Pcfu4[[#This Row],[SD CFU/mL]]*Pcfu4[[#This Row],[mL]]/Pcfu4[[#This Row],[grams]]</f>
        <v>75236161518.248657</v>
      </c>
      <c r="S421" s="7">
        <f>_xlfn.STDEV.S(Pcfu4[[#This Row],[R1]:[R3]])/AVERAGE(Pcfu4[[#This Row],[R1]:[R3]])</f>
        <v>0.15713484026367722</v>
      </c>
    </row>
    <row r="422" spans="1:19" x14ac:dyDescent="0.25">
      <c r="A422" t="s">
        <v>436</v>
      </c>
      <c r="B422" t="s">
        <v>326</v>
      </c>
      <c r="C422" s="4"/>
      <c r="D422" t="s">
        <v>86</v>
      </c>
      <c r="E422" s="3">
        <v>2</v>
      </c>
      <c r="G422">
        <v>0.3</v>
      </c>
      <c r="H422" s="5">
        <f>19*Pcfu4[[#This Row],[grams]]</f>
        <v>5.7</v>
      </c>
      <c r="I422" s="3" t="s">
        <v>170</v>
      </c>
      <c r="J422" s="59">
        <v>44937</v>
      </c>
      <c r="K422" s="1">
        <v>1000000</v>
      </c>
      <c r="L422">
        <v>145</v>
      </c>
      <c r="M422">
        <v>142</v>
      </c>
      <c r="O422" s="6">
        <f>(SUM(Pcfu4[[#This Row],[R1]:[R3]]))/(Pcfu4[[#This Row],[No. Reps]]*0.025)*Pcfu4[[#This Row],[Best DF]]</f>
        <v>5740000000</v>
      </c>
      <c r="P422" s="1">
        <f>_xlfn.STDEV.S(Pcfu4[[#This Row],[R1]:[R3]])/0.025*Pcfu4[[#This Row],[Best DF]]</f>
        <v>84852813.742385685</v>
      </c>
      <c r="Q422" s="6">
        <f>Pcfu4[[#This Row],[CFU/mL]]*Pcfu4[[#This Row],[mL]]/Pcfu4[[#This Row],[grams]]</f>
        <v>109060000000</v>
      </c>
      <c r="R422" s="1">
        <f>Pcfu4[[#This Row],[SD CFU/mL]]*Pcfu4[[#This Row],[mL]]/Pcfu4[[#This Row],[grams]]</f>
        <v>1612203461.1053281</v>
      </c>
      <c r="S422" s="7">
        <f>_xlfn.STDEV.S(Pcfu4[[#This Row],[R1]:[R3]])/AVERAGE(Pcfu4[[#This Row],[R1]:[R3]])</f>
        <v>1.4782720164178692E-2</v>
      </c>
    </row>
    <row r="423" spans="1:19" x14ac:dyDescent="0.25">
      <c r="A423" t="s">
        <v>437</v>
      </c>
      <c r="B423" t="s">
        <v>326</v>
      </c>
      <c r="C423" s="4"/>
      <c r="D423" t="s">
        <v>86</v>
      </c>
      <c r="E423" s="3">
        <v>2</v>
      </c>
      <c r="G423">
        <v>0.3</v>
      </c>
      <c r="H423" s="5">
        <f>19*Pcfu4[[#This Row],[grams]]</f>
        <v>5.7</v>
      </c>
      <c r="I423" s="3" t="s">
        <v>170</v>
      </c>
      <c r="J423" s="59">
        <v>44937</v>
      </c>
      <c r="K423" s="1">
        <v>10000000</v>
      </c>
      <c r="L423">
        <v>53</v>
      </c>
      <c r="M423">
        <v>57</v>
      </c>
      <c r="O423" s="6">
        <f>(SUM(Pcfu4[[#This Row],[R1]:[R3]]))/(Pcfu4[[#This Row],[No. Reps]]*0.025)*Pcfu4[[#This Row],[Best DF]]</f>
        <v>22000000000</v>
      </c>
      <c r="P423" s="1">
        <f>_xlfn.STDEV.S(Pcfu4[[#This Row],[R1]:[R3]])/0.025*Pcfu4[[#This Row],[Best DF]]</f>
        <v>1131370849.8984761</v>
      </c>
      <c r="Q423" s="6">
        <f>Pcfu4[[#This Row],[CFU/mL]]*Pcfu4[[#This Row],[mL]]/Pcfu4[[#This Row],[grams]]</f>
        <v>418000000000</v>
      </c>
      <c r="R423" s="1">
        <f>Pcfu4[[#This Row],[SD CFU/mL]]*Pcfu4[[#This Row],[mL]]/Pcfu4[[#This Row],[grams]]</f>
        <v>21496046148.071049</v>
      </c>
      <c r="S423" s="7">
        <f>_xlfn.STDEV.S(Pcfu4[[#This Row],[R1]:[R3]])/AVERAGE(Pcfu4[[#This Row],[R1]:[R3]])</f>
        <v>5.1425947722658003E-2</v>
      </c>
    </row>
    <row r="424" spans="1:19" x14ac:dyDescent="0.25">
      <c r="A424" t="s">
        <v>438</v>
      </c>
      <c r="B424" t="s">
        <v>326</v>
      </c>
      <c r="C424" s="4"/>
      <c r="D424" t="s">
        <v>86</v>
      </c>
      <c r="E424" s="3">
        <v>2</v>
      </c>
      <c r="G424">
        <v>0.3</v>
      </c>
      <c r="H424" s="5">
        <f>19*Pcfu4[[#This Row],[grams]]</f>
        <v>5.7</v>
      </c>
      <c r="I424" s="3" t="s">
        <v>170</v>
      </c>
      <c r="J424" s="59">
        <v>44937</v>
      </c>
      <c r="K424" s="1">
        <v>10000000</v>
      </c>
      <c r="L424">
        <v>45</v>
      </c>
      <c r="M424">
        <v>51</v>
      </c>
      <c r="O424" s="6">
        <f>(SUM(Pcfu4[[#This Row],[R1]:[R3]]))/(Pcfu4[[#This Row],[No. Reps]]*0.025)*Pcfu4[[#This Row],[Best DF]]</f>
        <v>19200000000</v>
      </c>
      <c r="P424" s="1">
        <f>_xlfn.STDEV.S(Pcfu4[[#This Row],[R1]:[R3]])/0.025*Pcfu4[[#This Row],[Best DF]]</f>
        <v>1697056274.8477139</v>
      </c>
      <c r="Q424" s="6">
        <f>Pcfu4[[#This Row],[CFU/mL]]*Pcfu4[[#This Row],[mL]]/Pcfu4[[#This Row],[grams]]</f>
        <v>364800000000</v>
      </c>
      <c r="R424" s="1">
        <f>Pcfu4[[#This Row],[SD CFU/mL]]*Pcfu4[[#This Row],[mL]]/Pcfu4[[#This Row],[grams]]</f>
        <v>32244069222.106567</v>
      </c>
      <c r="S424" s="7">
        <f>_xlfn.STDEV.S(Pcfu4[[#This Row],[R1]:[R3]])/AVERAGE(Pcfu4[[#This Row],[R1]:[R3]])</f>
        <v>8.8388347648318433E-2</v>
      </c>
    </row>
    <row r="425" spans="1:19" x14ac:dyDescent="0.25">
      <c r="A425" t="s">
        <v>439</v>
      </c>
      <c r="B425" t="s">
        <v>326</v>
      </c>
      <c r="C425" s="4"/>
      <c r="D425" t="s">
        <v>86</v>
      </c>
      <c r="E425" s="3">
        <v>2</v>
      </c>
      <c r="G425">
        <v>0.3</v>
      </c>
      <c r="H425" s="5">
        <f>19*Pcfu4[[#This Row],[grams]]</f>
        <v>5.7</v>
      </c>
      <c r="I425" s="3" t="s">
        <v>170</v>
      </c>
      <c r="J425" s="59">
        <v>44937</v>
      </c>
      <c r="K425" s="1">
        <v>10000000</v>
      </c>
      <c r="L425">
        <v>72</v>
      </c>
      <c r="M425">
        <v>76</v>
      </c>
      <c r="O425" s="6">
        <f>(SUM(Pcfu4[[#This Row],[R1]:[R3]]))/(Pcfu4[[#This Row],[No. Reps]]*0.025)*Pcfu4[[#This Row],[Best DF]]</f>
        <v>29600000000</v>
      </c>
      <c r="P425" s="1">
        <f>_xlfn.STDEV.S(Pcfu4[[#This Row],[R1]:[R3]])/0.025*Pcfu4[[#This Row],[Best DF]]</f>
        <v>1131370849.8984761</v>
      </c>
      <c r="Q425" s="6">
        <f>Pcfu4[[#This Row],[CFU/mL]]*Pcfu4[[#This Row],[mL]]/Pcfu4[[#This Row],[grams]]</f>
        <v>562400000000</v>
      </c>
      <c r="R425" s="1">
        <f>Pcfu4[[#This Row],[SD CFU/mL]]*Pcfu4[[#This Row],[mL]]/Pcfu4[[#This Row],[grams]]</f>
        <v>21496046148.071049</v>
      </c>
      <c r="S425" s="7">
        <f>_xlfn.STDEV.S(Pcfu4[[#This Row],[R1]:[R3]])/AVERAGE(Pcfu4[[#This Row],[R1]:[R3]])</f>
        <v>3.8221988172245813E-2</v>
      </c>
    </row>
    <row r="426" spans="1:19" x14ac:dyDescent="0.25">
      <c r="A426" t="s">
        <v>440</v>
      </c>
      <c r="B426" t="s">
        <v>326</v>
      </c>
      <c r="C426" s="4"/>
      <c r="D426" t="s">
        <v>86</v>
      </c>
      <c r="E426" s="3">
        <v>2</v>
      </c>
      <c r="G426">
        <v>0.3</v>
      </c>
      <c r="H426" s="5">
        <f>19*Pcfu4[[#This Row],[grams]]</f>
        <v>5.7</v>
      </c>
      <c r="I426" s="3" t="s">
        <v>170</v>
      </c>
      <c r="J426" s="59">
        <v>44937</v>
      </c>
      <c r="K426" s="1">
        <v>1000000</v>
      </c>
      <c r="L426">
        <v>62</v>
      </c>
      <c r="M426">
        <v>72</v>
      </c>
      <c r="O426" s="6">
        <f>(SUM(Pcfu4[[#This Row],[R1]:[R3]]))/(Pcfu4[[#This Row],[No. Reps]]*0.025)*Pcfu4[[#This Row],[Best DF]]</f>
        <v>2680000000</v>
      </c>
      <c r="P426" s="1">
        <f>_xlfn.STDEV.S(Pcfu4[[#This Row],[R1]:[R3]])/0.025*Pcfu4[[#This Row],[Best DF]]</f>
        <v>282842712.47461903</v>
      </c>
      <c r="Q426" s="6">
        <f>Pcfu4[[#This Row],[CFU/mL]]*Pcfu4[[#This Row],[mL]]/Pcfu4[[#This Row],[grams]]</f>
        <v>50920000000</v>
      </c>
      <c r="R426" s="1">
        <f>Pcfu4[[#This Row],[SD CFU/mL]]*Pcfu4[[#This Row],[mL]]/Pcfu4[[#This Row],[grams]]</f>
        <v>5374011537.0177622</v>
      </c>
      <c r="S426" s="7">
        <f>_xlfn.STDEV.S(Pcfu4[[#This Row],[R1]:[R3]])/AVERAGE(Pcfu4[[#This Row],[R1]:[R3]])</f>
        <v>0.10553832555023097</v>
      </c>
    </row>
    <row r="427" spans="1:19" x14ac:dyDescent="0.25">
      <c r="A427" t="s">
        <v>432</v>
      </c>
      <c r="B427" t="s">
        <v>328</v>
      </c>
      <c r="C427" s="4"/>
      <c r="D427" t="s">
        <v>86</v>
      </c>
      <c r="E427" s="3">
        <v>2</v>
      </c>
      <c r="G427">
        <v>0.3</v>
      </c>
      <c r="H427" s="5">
        <f>19*Pcfu4[[#This Row],[grams]]</f>
        <v>5.7</v>
      </c>
      <c r="I427" s="3" t="s">
        <v>170</v>
      </c>
      <c r="J427" s="59">
        <v>44939</v>
      </c>
      <c r="K427" s="1">
        <v>10000000</v>
      </c>
      <c r="L427">
        <v>29</v>
      </c>
      <c r="M427">
        <v>30</v>
      </c>
      <c r="O427" s="6">
        <f>(SUM(Pcfu4[[#This Row],[R1]:[R3]]))/(Pcfu4[[#This Row],[No. Reps]]*0.025)*Pcfu4[[#This Row],[Best DF]]</f>
        <v>11800000000</v>
      </c>
      <c r="P427" s="1">
        <f>_xlfn.STDEV.S(Pcfu4[[#This Row],[R1]:[R3]])/0.025*Pcfu4[[#This Row],[Best DF]]</f>
        <v>282842712.47461903</v>
      </c>
      <c r="Q427" s="6">
        <f>Pcfu4[[#This Row],[CFU/mL]]*Pcfu4[[#This Row],[mL]]/Pcfu4[[#This Row],[grams]]</f>
        <v>224200000000</v>
      </c>
      <c r="R427" s="1">
        <f>Pcfu4[[#This Row],[SD CFU/mL]]*Pcfu4[[#This Row],[mL]]/Pcfu4[[#This Row],[grams]]</f>
        <v>5374011537.0177622</v>
      </c>
      <c r="S427" s="7">
        <f>_xlfn.STDEV.S(Pcfu4[[#This Row],[R1]:[R3]])/AVERAGE(Pcfu4[[#This Row],[R1]:[R3]])</f>
        <v>2.3969721396154154E-2</v>
      </c>
    </row>
    <row r="428" spans="1:19" x14ac:dyDescent="0.25">
      <c r="A428" t="s">
        <v>433</v>
      </c>
      <c r="B428" t="s">
        <v>328</v>
      </c>
      <c r="C428" s="4"/>
      <c r="D428" t="s">
        <v>86</v>
      </c>
      <c r="E428" s="3">
        <v>2</v>
      </c>
      <c r="G428">
        <v>0.3</v>
      </c>
      <c r="H428" s="5">
        <f>19*Pcfu4[[#This Row],[grams]]</f>
        <v>5.7</v>
      </c>
      <c r="I428" s="3" t="s">
        <v>170</v>
      </c>
      <c r="J428" s="59">
        <v>44939</v>
      </c>
      <c r="K428" s="1">
        <v>10000000</v>
      </c>
      <c r="L428">
        <v>79</v>
      </c>
      <c r="M428">
        <v>68</v>
      </c>
      <c r="O428" s="6">
        <f>(SUM(Pcfu4[[#This Row],[R1]:[R3]]))/(Pcfu4[[#This Row],[No. Reps]]*0.025)*Pcfu4[[#This Row],[Best DF]]</f>
        <v>29400000000</v>
      </c>
      <c r="P428" s="1">
        <f>_xlfn.STDEV.S(Pcfu4[[#This Row],[R1]:[R3]])/0.025*Pcfu4[[#This Row],[Best DF]]</f>
        <v>3111269837.2208085</v>
      </c>
      <c r="Q428" s="6">
        <f>Pcfu4[[#This Row],[CFU/mL]]*Pcfu4[[#This Row],[mL]]/Pcfu4[[#This Row],[grams]]</f>
        <v>558600000000</v>
      </c>
      <c r="R428" s="1">
        <f>Pcfu4[[#This Row],[SD CFU/mL]]*Pcfu4[[#This Row],[mL]]/Pcfu4[[#This Row],[grams]]</f>
        <v>59114126907.195358</v>
      </c>
      <c r="S428" s="7">
        <f>_xlfn.STDEV.S(Pcfu4[[#This Row],[R1]:[R3]])/AVERAGE(Pcfu4[[#This Row],[R1]:[R3]])</f>
        <v>0.10582550466737446</v>
      </c>
    </row>
    <row r="429" spans="1:19" x14ac:dyDescent="0.25">
      <c r="A429" t="s">
        <v>434</v>
      </c>
      <c r="B429" t="s">
        <v>328</v>
      </c>
      <c r="C429" s="4"/>
      <c r="D429" t="s">
        <v>86</v>
      </c>
      <c r="E429" s="3">
        <v>2</v>
      </c>
      <c r="G429">
        <v>0.3</v>
      </c>
      <c r="H429" s="5">
        <f>19*Pcfu4[[#This Row],[grams]]</f>
        <v>5.7</v>
      </c>
      <c r="I429" s="3" t="s">
        <v>170</v>
      </c>
      <c r="J429" s="59">
        <v>44939</v>
      </c>
      <c r="K429" s="1">
        <v>1000000</v>
      </c>
      <c r="L429">
        <v>111</v>
      </c>
      <c r="M429">
        <v>114</v>
      </c>
      <c r="O429" s="6">
        <f>(SUM(Pcfu4[[#This Row],[R1]:[R3]]))/(Pcfu4[[#This Row],[No. Reps]]*0.025)*Pcfu4[[#This Row],[Best DF]]</f>
        <v>4500000000</v>
      </c>
      <c r="P429" s="1">
        <f>_xlfn.STDEV.S(Pcfu4[[#This Row],[R1]:[R3]])/0.025*Pcfu4[[#This Row],[Best DF]]</f>
        <v>84852813.742385685</v>
      </c>
      <c r="Q429" s="6">
        <f>Pcfu4[[#This Row],[CFU/mL]]*Pcfu4[[#This Row],[mL]]/Pcfu4[[#This Row],[grams]]</f>
        <v>85500000000</v>
      </c>
      <c r="R429" s="1">
        <f>Pcfu4[[#This Row],[SD CFU/mL]]*Pcfu4[[#This Row],[mL]]/Pcfu4[[#This Row],[grams]]</f>
        <v>1612203461.1053281</v>
      </c>
      <c r="S429" s="7">
        <f>_xlfn.STDEV.S(Pcfu4[[#This Row],[R1]:[R3]])/AVERAGE(Pcfu4[[#This Row],[R1]:[R3]])</f>
        <v>1.8856180831641266E-2</v>
      </c>
    </row>
    <row r="430" spans="1:19" x14ac:dyDescent="0.25">
      <c r="A430" t="s">
        <v>435</v>
      </c>
      <c r="B430" t="s">
        <v>328</v>
      </c>
      <c r="C430" s="4"/>
      <c r="D430" t="s">
        <v>86</v>
      </c>
      <c r="E430" s="3">
        <v>2</v>
      </c>
      <c r="G430">
        <v>0.3</v>
      </c>
      <c r="H430" s="5">
        <f>19*Pcfu4[[#This Row],[grams]]</f>
        <v>5.7</v>
      </c>
      <c r="I430" s="3" t="s">
        <v>170</v>
      </c>
      <c r="J430" s="59">
        <v>44939</v>
      </c>
      <c r="K430" s="1">
        <v>1000000</v>
      </c>
      <c r="L430">
        <v>288</v>
      </c>
      <c r="M430">
        <v>275</v>
      </c>
      <c r="O430" s="6">
        <f>(SUM(Pcfu4[[#This Row],[R1]:[R3]]))/(Pcfu4[[#This Row],[No. Reps]]*0.025)*Pcfu4[[#This Row],[Best DF]]</f>
        <v>11260000000</v>
      </c>
      <c r="P430" s="1">
        <f>_xlfn.STDEV.S(Pcfu4[[#This Row],[R1]:[R3]])/0.025*Pcfu4[[#This Row],[Best DF]]</f>
        <v>367695526.21700466</v>
      </c>
      <c r="Q430" s="6">
        <f>Pcfu4[[#This Row],[CFU/mL]]*Pcfu4[[#This Row],[mL]]/Pcfu4[[#This Row],[grams]]</f>
        <v>213940000000</v>
      </c>
      <c r="R430" s="1">
        <f>Pcfu4[[#This Row],[SD CFU/mL]]*Pcfu4[[#This Row],[mL]]/Pcfu4[[#This Row],[grams]]</f>
        <v>6986214998.1230888</v>
      </c>
      <c r="S430" s="7">
        <f>_xlfn.STDEV.S(Pcfu4[[#This Row],[R1]:[R3]])/AVERAGE(Pcfu4[[#This Row],[R1]:[R3]])</f>
        <v>3.2655020090320133E-2</v>
      </c>
    </row>
    <row r="431" spans="1:19" x14ac:dyDescent="0.25">
      <c r="A431" t="s">
        <v>436</v>
      </c>
      <c r="B431" t="s">
        <v>328</v>
      </c>
      <c r="C431" s="4"/>
      <c r="D431" t="s">
        <v>86</v>
      </c>
      <c r="E431" s="3">
        <v>2</v>
      </c>
      <c r="G431">
        <v>0.3</v>
      </c>
      <c r="H431" s="5">
        <f>19*Pcfu4[[#This Row],[grams]]</f>
        <v>5.7</v>
      </c>
      <c r="I431" s="3" t="s">
        <v>170</v>
      </c>
      <c r="J431" s="59">
        <v>44939</v>
      </c>
      <c r="K431" s="1">
        <v>1000000</v>
      </c>
      <c r="L431">
        <v>102</v>
      </c>
      <c r="M431">
        <v>111</v>
      </c>
      <c r="O431" s="6">
        <f>(SUM(Pcfu4[[#This Row],[R1]:[R3]]))/(Pcfu4[[#This Row],[No. Reps]]*0.025)*Pcfu4[[#This Row],[Best DF]]</f>
        <v>4260000000</v>
      </c>
      <c r="P431" s="1">
        <f>_xlfn.STDEV.S(Pcfu4[[#This Row],[R1]:[R3]])/0.025*Pcfu4[[#This Row],[Best DF]]</f>
        <v>254558441.22715709</v>
      </c>
      <c r="Q431" s="6">
        <f>Pcfu4[[#This Row],[CFU/mL]]*Pcfu4[[#This Row],[mL]]/Pcfu4[[#This Row],[grams]]</f>
        <v>80940000000</v>
      </c>
      <c r="R431" s="1">
        <f>Pcfu4[[#This Row],[SD CFU/mL]]*Pcfu4[[#This Row],[mL]]/Pcfu4[[#This Row],[grams]]</f>
        <v>4836610383.3159847</v>
      </c>
      <c r="S431" s="7">
        <f>_xlfn.STDEV.S(Pcfu4[[#This Row],[R1]:[R3]])/AVERAGE(Pcfu4[[#This Row],[R1]:[R3]])</f>
        <v>5.9755502635482891E-2</v>
      </c>
    </row>
    <row r="432" spans="1:19" x14ac:dyDescent="0.25">
      <c r="A432" t="s">
        <v>437</v>
      </c>
      <c r="B432" t="s">
        <v>328</v>
      </c>
      <c r="C432" s="4"/>
      <c r="D432" t="s">
        <v>86</v>
      </c>
      <c r="E432" s="3">
        <v>2</v>
      </c>
      <c r="G432">
        <v>0.3</v>
      </c>
      <c r="H432" s="5">
        <f>19*Pcfu4[[#This Row],[grams]]</f>
        <v>5.7</v>
      </c>
      <c r="I432" s="3" t="s">
        <v>170</v>
      </c>
      <c r="J432" s="59">
        <v>44939</v>
      </c>
      <c r="K432" s="1">
        <v>10000000</v>
      </c>
      <c r="L432">
        <v>32</v>
      </c>
      <c r="M432">
        <v>30</v>
      </c>
      <c r="O432" s="6">
        <f>(SUM(Pcfu4[[#This Row],[R1]:[R3]]))/(Pcfu4[[#This Row],[No. Reps]]*0.025)*Pcfu4[[#This Row],[Best DF]]</f>
        <v>12400000000</v>
      </c>
      <c r="P432" s="1">
        <f>_xlfn.STDEV.S(Pcfu4[[#This Row],[R1]:[R3]])/0.025*Pcfu4[[#This Row],[Best DF]]</f>
        <v>565685424.94923806</v>
      </c>
      <c r="Q432" s="6">
        <f>Pcfu4[[#This Row],[CFU/mL]]*Pcfu4[[#This Row],[mL]]/Pcfu4[[#This Row],[grams]]</f>
        <v>235600000000</v>
      </c>
      <c r="R432" s="1">
        <f>Pcfu4[[#This Row],[SD CFU/mL]]*Pcfu4[[#This Row],[mL]]/Pcfu4[[#This Row],[grams]]</f>
        <v>10748023074.035524</v>
      </c>
      <c r="S432" s="7">
        <f>_xlfn.STDEV.S(Pcfu4[[#This Row],[R1]:[R3]])/AVERAGE(Pcfu4[[#This Row],[R1]:[R3]])</f>
        <v>4.5619792334615973E-2</v>
      </c>
    </row>
    <row r="433" spans="1:20" x14ac:dyDescent="0.25">
      <c r="A433" t="s">
        <v>438</v>
      </c>
      <c r="B433" t="s">
        <v>328</v>
      </c>
      <c r="C433" s="4"/>
      <c r="D433" t="s">
        <v>86</v>
      </c>
      <c r="E433" s="3">
        <v>2</v>
      </c>
      <c r="G433">
        <v>0.3</v>
      </c>
      <c r="H433" s="5">
        <f>19*Pcfu4[[#This Row],[grams]]</f>
        <v>5.7</v>
      </c>
      <c r="I433" s="3" t="s">
        <v>170</v>
      </c>
      <c r="J433" s="59">
        <v>44939</v>
      </c>
      <c r="K433" s="1">
        <v>10000000</v>
      </c>
      <c r="L433">
        <v>37</v>
      </c>
      <c r="M433">
        <v>36</v>
      </c>
      <c r="O433" s="6">
        <f>(SUM(Pcfu4[[#This Row],[R1]:[R3]]))/(Pcfu4[[#This Row],[No. Reps]]*0.025)*Pcfu4[[#This Row],[Best DF]]</f>
        <v>14600000000</v>
      </c>
      <c r="P433" s="1">
        <f>_xlfn.STDEV.S(Pcfu4[[#This Row],[R1]:[R3]])/0.025*Pcfu4[[#This Row],[Best DF]]</f>
        <v>282842712.47461903</v>
      </c>
      <c r="Q433" s="6">
        <f>Pcfu4[[#This Row],[CFU/mL]]*Pcfu4[[#This Row],[mL]]/Pcfu4[[#This Row],[grams]]</f>
        <v>277400000000</v>
      </c>
      <c r="R433" s="1">
        <f>Pcfu4[[#This Row],[SD CFU/mL]]*Pcfu4[[#This Row],[mL]]/Pcfu4[[#This Row],[grams]]</f>
        <v>5374011537.0177622</v>
      </c>
      <c r="S433" s="7">
        <f>_xlfn.STDEV.S(Pcfu4[[#This Row],[R1]:[R3]])/AVERAGE(Pcfu4[[#This Row],[R1]:[R3]])</f>
        <v>1.9372788525658838E-2</v>
      </c>
    </row>
    <row r="434" spans="1:20" x14ac:dyDescent="0.25">
      <c r="A434" t="s">
        <v>439</v>
      </c>
      <c r="B434" t="s">
        <v>328</v>
      </c>
      <c r="C434" s="4"/>
      <c r="D434" t="s">
        <v>86</v>
      </c>
      <c r="E434" s="3">
        <v>2</v>
      </c>
      <c r="G434">
        <v>0.3</v>
      </c>
      <c r="H434" s="5">
        <f>19*Pcfu4[[#This Row],[grams]]</f>
        <v>5.7</v>
      </c>
      <c r="I434" s="3" t="s">
        <v>170</v>
      </c>
      <c r="J434" s="59">
        <v>44939</v>
      </c>
      <c r="K434" s="1">
        <v>10000000</v>
      </c>
      <c r="L434">
        <v>31</v>
      </c>
      <c r="M434">
        <v>30</v>
      </c>
      <c r="O434" s="6">
        <f>(SUM(Pcfu4[[#This Row],[R1]:[R3]]))/(Pcfu4[[#This Row],[No. Reps]]*0.025)*Pcfu4[[#This Row],[Best DF]]</f>
        <v>12200000000</v>
      </c>
      <c r="P434" s="1">
        <f>_xlfn.STDEV.S(Pcfu4[[#This Row],[R1]:[R3]])/0.025*Pcfu4[[#This Row],[Best DF]]</f>
        <v>282842712.47461903</v>
      </c>
      <c r="Q434" s="6">
        <f>Pcfu4[[#This Row],[CFU/mL]]*Pcfu4[[#This Row],[mL]]/Pcfu4[[#This Row],[grams]]</f>
        <v>231800000000</v>
      </c>
      <c r="R434" s="1">
        <f>Pcfu4[[#This Row],[SD CFU/mL]]*Pcfu4[[#This Row],[mL]]/Pcfu4[[#This Row],[grams]]</f>
        <v>5374011537.0177622</v>
      </c>
      <c r="S434" s="7">
        <f>_xlfn.STDEV.S(Pcfu4[[#This Row],[R1]:[R3]])/AVERAGE(Pcfu4[[#This Row],[R1]:[R3]])</f>
        <v>2.3183828891362217E-2</v>
      </c>
    </row>
    <row r="435" spans="1:20" x14ac:dyDescent="0.25">
      <c r="A435" t="s">
        <v>440</v>
      </c>
      <c r="B435" t="s">
        <v>328</v>
      </c>
      <c r="C435" s="4"/>
      <c r="D435" t="s">
        <v>86</v>
      </c>
      <c r="E435" s="3">
        <v>2</v>
      </c>
      <c r="G435">
        <v>0.3</v>
      </c>
      <c r="H435" s="5">
        <f>19*Pcfu4[[#This Row],[grams]]</f>
        <v>5.7</v>
      </c>
      <c r="I435" s="3" t="s">
        <v>170</v>
      </c>
      <c r="J435" s="59">
        <v>44939</v>
      </c>
      <c r="K435" s="1">
        <v>1000000</v>
      </c>
      <c r="L435">
        <v>49</v>
      </c>
      <c r="M435">
        <v>58</v>
      </c>
      <c r="O435" s="6">
        <f>(SUM(Pcfu4[[#This Row],[R1]:[R3]]))/(Pcfu4[[#This Row],[No. Reps]]*0.025)*Pcfu4[[#This Row],[Best DF]]</f>
        <v>2140000000</v>
      </c>
      <c r="P435" s="1">
        <f>_xlfn.STDEV.S(Pcfu4[[#This Row],[R1]:[R3]])/0.025*Pcfu4[[#This Row],[Best DF]]</f>
        <v>254558441.22715709</v>
      </c>
      <c r="Q435" s="6">
        <f>Pcfu4[[#This Row],[CFU/mL]]*Pcfu4[[#This Row],[mL]]/Pcfu4[[#This Row],[grams]]</f>
        <v>40660000000</v>
      </c>
      <c r="R435" s="1">
        <f>Pcfu4[[#This Row],[SD CFU/mL]]*Pcfu4[[#This Row],[mL]]/Pcfu4[[#This Row],[grams]]</f>
        <v>4836610383.3159847</v>
      </c>
      <c r="S435" s="7">
        <f>_xlfn.STDEV.S(Pcfu4[[#This Row],[R1]:[R3]])/AVERAGE(Pcfu4[[#This Row],[R1]:[R3]])</f>
        <v>0.11895254262951266</v>
      </c>
    </row>
    <row r="436" spans="1:20" x14ac:dyDescent="0.25">
      <c r="A436" t="s">
        <v>441</v>
      </c>
      <c r="B436" t="s">
        <v>442</v>
      </c>
      <c r="C436" s="4"/>
      <c r="D436" t="s">
        <v>86</v>
      </c>
      <c r="E436" s="3">
        <v>2</v>
      </c>
      <c r="G436">
        <v>0.3</v>
      </c>
      <c r="H436" s="5">
        <f>19*Pcfu4[[#This Row],[grams]]</f>
        <v>5.7</v>
      </c>
      <c r="I436" s="3" t="s">
        <v>170</v>
      </c>
      <c r="J436" s="59">
        <v>44943</v>
      </c>
      <c r="K436" s="1">
        <v>1000000</v>
      </c>
      <c r="L436">
        <v>54</v>
      </c>
      <c r="M436">
        <v>57</v>
      </c>
      <c r="O436" s="6">
        <f>(SUM(Pcfu4[[#This Row],[R1]:[R3]]))/(Pcfu4[[#This Row],[No. Reps]]*0.025)*Pcfu4[[#This Row],[Best DF]]</f>
        <v>2220000000</v>
      </c>
      <c r="P436" s="1">
        <f>_xlfn.STDEV.S(Pcfu4[[#This Row],[R1]:[R3]])/0.025*Pcfu4[[#This Row],[Best DF]]</f>
        <v>84852813.742385685</v>
      </c>
      <c r="Q436" s="6">
        <f>Pcfu4[[#This Row],[CFU/mL]]*Pcfu4[[#This Row],[mL]]/Pcfu4[[#This Row],[grams]]</f>
        <v>42180000000</v>
      </c>
      <c r="R436" s="1">
        <f>Pcfu4[[#This Row],[SD CFU/mL]]*Pcfu4[[#This Row],[mL]]/Pcfu4[[#This Row],[grams]]</f>
        <v>1612203461.1053281</v>
      </c>
      <c r="S436" s="7">
        <f>_xlfn.STDEV.S(Pcfu4[[#This Row],[R1]:[R3]])/AVERAGE(Pcfu4[[#This Row],[R1]:[R3]])</f>
        <v>3.8221988172245806E-2</v>
      </c>
      <c r="T436" t="s">
        <v>443</v>
      </c>
    </row>
    <row r="437" spans="1:20" x14ac:dyDescent="0.25">
      <c r="A437" t="s">
        <v>444</v>
      </c>
      <c r="B437" t="s">
        <v>442</v>
      </c>
      <c r="C437" s="4"/>
      <c r="D437" t="s">
        <v>86</v>
      </c>
      <c r="E437" s="3">
        <v>2</v>
      </c>
      <c r="G437">
        <v>0.3</v>
      </c>
      <c r="H437" s="5">
        <f>19*Pcfu4[[#This Row],[grams]]</f>
        <v>5.7</v>
      </c>
      <c r="I437" s="3" t="s">
        <v>170</v>
      </c>
      <c r="J437" s="59">
        <v>44943</v>
      </c>
      <c r="K437" s="1">
        <v>1000000</v>
      </c>
      <c r="L437">
        <v>64</v>
      </c>
      <c r="M437">
        <v>74</v>
      </c>
      <c r="O437" s="6">
        <f>(SUM(Pcfu4[[#This Row],[R1]:[R3]]))/(Pcfu4[[#This Row],[No. Reps]]*0.025)*Pcfu4[[#This Row],[Best DF]]</f>
        <v>2760000000</v>
      </c>
      <c r="P437" s="1">
        <f>_xlfn.STDEV.S(Pcfu4[[#This Row],[R1]:[R3]])/0.025*Pcfu4[[#This Row],[Best DF]]</f>
        <v>282842712.47461903</v>
      </c>
      <c r="Q437" s="6">
        <f>Pcfu4[[#This Row],[CFU/mL]]*Pcfu4[[#This Row],[mL]]/Pcfu4[[#This Row],[grams]]</f>
        <v>52440000000</v>
      </c>
      <c r="R437" s="1">
        <f>Pcfu4[[#This Row],[SD CFU/mL]]*Pcfu4[[#This Row],[mL]]/Pcfu4[[#This Row],[grams]]</f>
        <v>5374011537.0177622</v>
      </c>
      <c r="S437" s="7">
        <f>_xlfn.STDEV.S(Pcfu4[[#This Row],[R1]:[R3]])/AVERAGE(Pcfu4[[#This Row],[R1]:[R3]])</f>
        <v>0.10247924365022429</v>
      </c>
      <c r="T437" s="75" t="s">
        <v>445</v>
      </c>
    </row>
    <row r="438" spans="1:20" x14ac:dyDescent="0.25">
      <c r="A438" t="s">
        <v>446</v>
      </c>
      <c r="B438" t="s">
        <v>442</v>
      </c>
      <c r="C438" s="4"/>
      <c r="D438" t="s">
        <v>86</v>
      </c>
      <c r="E438" s="3">
        <v>2</v>
      </c>
      <c r="G438">
        <v>0.3</v>
      </c>
      <c r="H438" s="5">
        <f>19*Pcfu4[[#This Row],[grams]]</f>
        <v>5.7</v>
      </c>
      <c r="I438" s="3" t="s">
        <v>170</v>
      </c>
      <c r="J438" s="59">
        <v>44943</v>
      </c>
      <c r="K438" s="1">
        <v>1000000</v>
      </c>
      <c r="L438">
        <v>44</v>
      </c>
      <c r="M438">
        <v>58</v>
      </c>
      <c r="O438" s="6">
        <f>(SUM(Pcfu4[[#This Row],[R1]:[R3]]))/(Pcfu4[[#This Row],[No. Reps]]*0.025)*Pcfu4[[#This Row],[Best DF]]</f>
        <v>2040000000</v>
      </c>
      <c r="P438" s="1">
        <f>_xlfn.STDEV.S(Pcfu4[[#This Row],[R1]:[R3]])/0.025*Pcfu4[[#This Row],[Best DF]]</f>
        <v>395979797.46446657</v>
      </c>
      <c r="Q438" s="6">
        <f>Pcfu4[[#This Row],[CFU/mL]]*Pcfu4[[#This Row],[mL]]/Pcfu4[[#This Row],[grams]]</f>
        <v>38760000000</v>
      </c>
      <c r="R438" s="1">
        <f>Pcfu4[[#This Row],[SD CFU/mL]]*Pcfu4[[#This Row],[mL]]/Pcfu4[[#This Row],[grams]]</f>
        <v>7523616151.8248653</v>
      </c>
      <c r="S438" s="7">
        <f>_xlfn.STDEV.S(Pcfu4[[#This Row],[R1]:[R3]])/AVERAGE(Pcfu4[[#This Row],[R1]:[R3]])</f>
        <v>0.19410774385513069</v>
      </c>
      <c r="T438" t="s">
        <v>447</v>
      </c>
    </row>
    <row r="439" spans="1:20" x14ac:dyDescent="0.25">
      <c r="A439" t="s">
        <v>441</v>
      </c>
      <c r="B439" t="s">
        <v>448</v>
      </c>
      <c r="C439" s="4"/>
      <c r="D439" t="s">
        <v>86</v>
      </c>
      <c r="E439" s="3">
        <v>2</v>
      </c>
      <c r="G439">
        <v>0.3</v>
      </c>
      <c r="H439" s="5">
        <f>19*Pcfu4[[#This Row],[grams]]</f>
        <v>5.7</v>
      </c>
      <c r="I439" s="3" t="s">
        <v>170</v>
      </c>
      <c r="J439" s="59">
        <v>44943</v>
      </c>
      <c r="K439" s="1">
        <v>1000000</v>
      </c>
      <c r="L439">
        <v>46</v>
      </c>
      <c r="M439">
        <v>62</v>
      </c>
      <c r="O439" s="6">
        <f>(SUM(Pcfu4[[#This Row],[R1]:[R3]]))/(Pcfu4[[#This Row],[No. Reps]]*0.025)*Pcfu4[[#This Row],[Best DF]]</f>
        <v>2160000000</v>
      </c>
      <c r="P439" s="1">
        <f>_xlfn.STDEV.S(Pcfu4[[#This Row],[R1]:[R3]])/0.025*Pcfu4[[#This Row],[Best DF]]</f>
        <v>452548339.95939046</v>
      </c>
      <c r="Q439" s="6">
        <f>Pcfu4[[#This Row],[CFU/mL]]*Pcfu4[[#This Row],[mL]]/Pcfu4[[#This Row],[grams]]</f>
        <v>41040000000</v>
      </c>
      <c r="R439" s="1">
        <f>Pcfu4[[#This Row],[SD CFU/mL]]*Pcfu4[[#This Row],[mL]]/Pcfu4[[#This Row],[grams]]</f>
        <v>8598418459.2284184</v>
      </c>
      <c r="S439" s="7">
        <f>_xlfn.STDEV.S(Pcfu4[[#This Row],[R1]:[R3]])/AVERAGE(Pcfu4[[#This Row],[R1]:[R3]])</f>
        <v>0.20951312035156966</v>
      </c>
      <c r="T439" t="s">
        <v>449</v>
      </c>
    </row>
    <row r="440" spans="1:20" x14ac:dyDescent="0.25">
      <c r="A440" t="s">
        <v>444</v>
      </c>
      <c r="B440" t="s">
        <v>448</v>
      </c>
      <c r="C440" s="4"/>
      <c r="D440" t="s">
        <v>86</v>
      </c>
      <c r="E440" s="3">
        <v>2</v>
      </c>
      <c r="G440">
        <v>0.3</v>
      </c>
      <c r="H440" s="5">
        <f>19*Pcfu4[[#This Row],[grams]]</f>
        <v>5.7</v>
      </c>
      <c r="I440" s="3" t="s">
        <v>170</v>
      </c>
      <c r="J440" s="59">
        <v>44943</v>
      </c>
      <c r="K440" s="1">
        <v>1000000</v>
      </c>
      <c r="L440">
        <v>77</v>
      </c>
      <c r="M440">
        <v>52</v>
      </c>
      <c r="O440" s="6">
        <f>(SUM(Pcfu4[[#This Row],[R1]:[R3]]))/(Pcfu4[[#This Row],[No. Reps]]*0.025)*Pcfu4[[#This Row],[Best DF]]</f>
        <v>2580000000</v>
      </c>
      <c r="P440" s="1">
        <f>_xlfn.STDEV.S(Pcfu4[[#This Row],[R1]:[R3]])/0.025*Pcfu4[[#This Row],[Best DF]]</f>
        <v>707106781.18654752</v>
      </c>
      <c r="Q440" s="6">
        <f>Pcfu4[[#This Row],[CFU/mL]]*Pcfu4[[#This Row],[mL]]/Pcfu4[[#This Row],[grams]]</f>
        <v>49020000000</v>
      </c>
      <c r="R440" s="1">
        <f>Pcfu4[[#This Row],[SD CFU/mL]]*Pcfu4[[#This Row],[mL]]/Pcfu4[[#This Row],[grams]]</f>
        <v>13435028842.544403</v>
      </c>
      <c r="S440" s="7">
        <f>_xlfn.STDEV.S(Pcfu4[[#This Row],[R1]:[R3]])/AVERAGE(Pcfu4[[#This Row],[R1]:[R3]])</f>
        <v>0.27407239580873938</v>
      </c>
      <c r="T440" t="s">
        <v>450</v>
      </c>
    </row>
    <row r="441" spans="1:20" x14ac:dyDescent="0.25">
      <c r="A441" t="s">
        <v>446</v>
      </c>
      <c r="B441" t="s">
        <v>448</v>
      </c>
      <c r="C441" s="4"/>
      <c r="D441" t="s">
        <v>86</v>
      </c>
      <c r="E441" s="3">
        <v>2</v>
      </c>
      <c r="G441">
        <v>0.3</v>
      </c>
      <c r="H441" s="5">
        <f>19*Pcfu4[[#This Row],[grams]]</f>
        <v>5.7</v>
      </c>
      <c r="I441" s="3" t="s">
        <v>170</v>
      </c>
      <c r="J441" s="59">
        <v>44943</v>
      </c>
      <c r="K441" s="1">
        <v>1000000</v>
      </c>
      <c r="L441">
        <v>53</v>
      </c>
      <c r="M441">
        <v>47</v>
      </c>
      <c r="O441" s="6">
        <f>(SUM(Pcfu4[[#This Row],[R1]:[R3]]))/(Pcfu4[[#This Row],[No. Reps]]*0.025)*Pcfu4[[#This Row],[Best DF]]</f>
        <v>2000000000</v>
      </c>
      <c r="P441" s="1">
        <f>_xlfn.STDEV.S(Pcfu4[[#This Row],[R1]:[R3]])/0.025*Pcfu4[[#This Row],[Best DF]]</f>
        <v>169705627.48477137</v>
      </c>
      <c r="Q441" s="6">
        <f>Pcfu4[[#This Row],[CFU/mL]]*Pcfu4[[#This Row],[mL]]/Pcfu4[[#This Row],[grams]]</f>
        <v>38000000000</v>
      </c>
      <c r="R441" s="1">
        <f>Pcfu4[[#This Row],[SD CFU/mL]]*Pcfu4[[#This Row],[mL]]/Pcfu4[[#This Row],[grams]]</f>
        <v>3224406922.2106562</v>
      </c>
      <c r="S441" s="7">
        <f>_xlfn.STDEV.S(Pcfu4[[#This Row],[R1]:[R3]])/AVERAGE(Pcfu4[[#This Row],[R1]:[R3]])</f>
        <v>8.4852813742385694E-2</v>
      </c>
      <c r="T441" t="s">
        <v>378</v>
      </c>
    </row>
    <row r="442" spans="1:20" x14ac:dyDescent="0.25">
      <c r="A442" t="s">
        <v>441</v>
      </c>
      <c r="B442" t="s">
        <v>451</v>
      </c>
      <c r="C442" s="4"/>
      <c r="D442" t="s">
        <v>86</v>
      </c>
      <c r="E442" s="3">
        <v>2</v>
      </c>
      <c r="G442">
        <v>0.3</v>
      </c>
      <c r="H442" s="5">
        <f>19*Pcfu4[[#This Row],[grams]]</f>
        <v>5.7</v>
      </c>
      <c r="I442" s="3" t="s">
        <v>170</v>
      </c>
      <c r="J442" s="59">
        <v>44943</v>
      </c>
      <c r="K442" s="1">
        <v>1000000</v>
      </c>
      <c r="L442">
        <v>27</v>
      </c>
      <c r="M442">
        <v>31</v>
      </c>
      <c r="O442" s="6">
        <f>(SUM(Pcfu4[[#This Row],[R1]:[R3]]))/(Pcfu4[[#This Row],[No. Reps]]*0.025)*Pcfu4[[#This Row],[Best DF]]</f>
        <v>1160000000</v>
      </c>
      <c r="P442" s="1">
        <f>_xlfn.STDEV.S(Pcfu4[[#This Row],[R1]:[R3]])/0.025*Pcfu4[[#This Row],[Best DF]]</f>
        <v>113137084.98984762</v>
      </c>
      <c r="Q442" s="6">
        <f>Pcfu4[[#This Row],[CFU/mL]]*Pcfu4[[#This Row],[mL]]/Pcfu4[[#This Row],[grams]]</f>
        <v>22040000000</v>
      </c>
      <c r="R442" s="1">
        <f>Pcfu4[[#This Row],[SD CFU/mL]]*Pcfu4[[#This Row],[mL]]/Pcfu4[[#This Row],[grams]]</f>
        <v>2149604614.8071046</v>
      </c>
      <c r="S442" s="7">
        <f>_xlfn.STDEV.S(Pcfu4[[#This Row],[R1]:[R3]])/AVERAGE(Pcfu4[[#This Row],[R1]:[R3]])</f>
        <v>9.7531969818834149E-2</v>
      </c>
      <c r="T442" t="s">
        <v>408</v>
      </c>
    </row>
    <row r="443" spans="1:20" x14ac:dyDescent="0.25">
      <c r="A443" t="s">
        <v>444</v>
      </c>
      <c r="B443" t="s">
        <v>451</v>
      </c>
      <c r="C443" s="4"/>
      <c r="D443" t="s">
        <v>86</v>
      </c>
      <c r="E443" s="3">
        <v>2</v>
      </c>
      <c r="G443">
        <v>0.3</v>
      </c>
      <c r="H443" s="5">
        <f>19*Pcfu4[[#This Row],[grams]]</f>
        <v>5.7</v>
      </c>
      <c r="I443" s="3" t="s">
        <v>170</v>
      </c>
      <c r="J443" s="59">
        <v>44943</v>
      </c>
      <c r="K443" s="1">
        <v>1000000</v>
      </c>
      <c r="L443">
        <v>64</v>
      </c>
      <c r="M443">
        <v>76</v>
      </c>
      <c r="O443" s="6">
        <f>(SUM(Pcfu4[[#This Row],[R1]:[R3]]))/(Pcfu4[[#This Row],[No. Reps]]*0.025)*Pcfu4[[#This Row],[Best DF]]</f>
        <v>2800000000</v>
      </c>
      <c r="P443" s="1">
        <f>_xlfn.STDEV.S(Pcfu4[[#This Row],[R1]:[R3]])/0.025*Pcfu4[[#This Row],[Best DF]]</f>
        <v>339411254.96954274</v>
      </c>
      <c r="Q443" s="6">
        <f>Pcfu4[[#This Row],[CFU/mL]]*Pcfu4[[#This Row],[mL]]/Pcfu4[[#This Row],[grams]]</f>
        <v>53200000000</v>
      </c>
      <c r="R443" s="1">
        <f>Pcfu4[[#This Row],[SD CFU/mL]]*Pcfu4[[#This Row],[mL]]/Pcfu4[[#This Row],[grams]]</f>
        <v>6448813844.4213123</v>
      </c>
      <c r="S443" s="7">
        <f>_xlfn.STDEV.S(Pcfu4[[#This Row],[R1]:[R3]])/AVERAGE(Pcfu4[[#This Row],[R1]:[R3]])</f>
        <v>0.12121830534626528</v>
      </c>
      <c r="T443" t="s">
        <v>406</v>
      </c>
    </row>
    <row r="444" spans="1:20" x14ac:dyDescent="0.25">
      <c r="A444" t="s">
        <v>446</v>
      </c>
      <c r="B444" t="s">
        <v>451</v>
      </c>
      <c r="C444" s="4"/>
      <c r="D444" t="s">
        <v>86</v>
      </c>
      <c r="E444" s="3">
        <v>2</v>
      </c>
      <c r="G444">
        <v>0.3</v>
      </c>
      <c r="H444" s="5">
        <f>19*Pcfu4[[#This Row],[grams]]</f>
        <v>5.7</v>
      </c>
      <c r="I444" s="3" t="s">
        <v>170</v>
      </c>
      <c r="J444" s="59">
        <v>44943</v>
      </c>
      <c r="K444" s="1">
        <v>1000000</v>
      </c>
      <c r="L444">
        <v>30</v>
      </c>
      <c r="M444">
        <v>28</v>
      </c>
      <c r="O444" s="6">
        <f>(SUM(Pcfu4[[#This Row],[R1]:[R3]]))/(Pcfu4[[#This Row],[No. Reps]]*0.025)*Pcfu4[[#This Row],[Best DF]]</f>
        <v>1160000000</v>
      </c>
      <c r="P444" s="1">
        <f>_xlfn.STDEV.S(Pcfu4[[#This Row],[R1]:[R3]])/0.025*Pcfu4[[#This Row],[Best DF]]</f>
        <v>56568542.494923808</v>
      </c>
      <c r="Q444" s="6">
        <f>Pcfu4[[#This Row],[CFU/mL]]*Pcfu4[[#This Row],[mL]]/Pcfu4[[#This Row],[grams]]</f>
        <v>22040000000</v>
      </c>
      <c r="R444" s="1">
        <f>Pcfu4[[#This Row],[SD CFU/mL]]*Pcfu4[[#This Row],[mL]]/Pcfu4[[#This Row],[grams]]</f>
        <v>1074802307.4035523</v>
      </c>
      <c r="S444" s="7">
        <f>_xlfn.STDEV.S(Pcfu4[[#This Row],[R1]:[R3]])/AVERAGE(Pcfu4[[#This Row],[R1]:[R3]])</f>
        <v>4.8765984909417075E-2</v>
      </c>
      <c r="T444" t="s">
        <v>452</v>
      </c>
    </row>
    <row r="445" spans="1:20" x14ac:dyDescent="0.25">
      <c r="A445" t="s">
        <v>441</v>
      </c>
      <c r="B445" t="s">
        <v>453</v>
      </c>
      <c r="C445" s="4"/>
      <c r="D445" t="s">
        <v>86</v>
      </c>
      <c r="E445" s="3">
        <v>2</v>
      </c>
      <c r="G445">
        <v>0.3</v>
      </c>
      <c r="H445" s="5">
        <f>19*Pcfu4[[#This Row],[grams]]</f>
        <v>5.7</v>
      </c>
      <c r="I445" s="3" t="s">
        <v>170</v>
      </c>
      <c r="J445" s="59">
        <v>44943</v>
      </c>
      <c r="K445" s="1">
        <v>10000000</v>
      </c>
      <c r="L445">
        <v>42</v>
      </c>
      <c r="M445">
        <v>34</v>
      </c>
      <c r="O445" s="6">
        <f>(SUM(Pcfu4[[#This Row],[R1]:[R3]]))/(Pcfu4[[#This Row],[No. Reps]]*0.025)*Pcfu4[[#This Row],[Best DF]]</f>
        <v>15200000000</v>
      </c>
      <c r="P445" s="1">
        <f>_xlfn.STDEV.S(Pcfu4[[#This Row],[R1]:[R3]])/0.025*Pcfu4[[#This Row],[Best DF]]</f>
        <v>2262741699.7969522</v>
      </c>
      <c r="Q445" s="6">
        <f>Pcfu4[[#This Row],[CFU/mL]]*Pcfu4[[#This Row],[mL]]/Pcfu4[[#This Row],[grams]]</f>
        <v>288800000000</v>
      </c>
      <c r="R445" s="1">
        <f>Pcfu4[[#This Row],[SD CFU/mL]]*Pcfu4[[#This Row],[mL]]/Pcfu4[[#This Row],[grams]]</f>
        <v>42992092296.142097</v>
      </c>
      <c r="S445" s="7">
        <f>_xlfn.STDEV.S(Pcfu4[[#This Row],[R1]:[R3]])/AVERAGE(Pcfu4[[#This Row],[R1]:[R3]])</f>
        <v>0.14886458551295739</v>
      </c>
    </row>
    <row r="446" spans="1:20" x14ac:dyDescent="0.25">
      <c r="A446" t="s">
        <v>444</v>
      </c>
      <c r="B446" t="s">
        <v>453</v>
      </c>
      <c r="C446" s="4"/>
      <c r="D446" t="s">
        <v>86</v>
      </c>
      <c r="E446" s="3">
        <v>2</v>
      </c>
      <c r="G446">
        <v>0.3</v>
      </c>
      <c r="H446" s="5">
        <f>19*Pcfu4[[#This Row],[grams]]</f>
        <v>5.7</v>
      </c>
      <c r="I446" s="3" t="s">
        <v>170</v>
      </c>
      <c r="J446" s="59">
        <v>44943</v>
      </c>
      <c r="K446" s="1">
        <v>1000000</v>
      </c>
      <c r="L446">
        <v>105</v>
      </c>
      <c r="M446">
        <v>99</v>
      </c>
      <c r="O446" s="6">
        <f>(SUM(Pcfu4[[#This Row],[R1]:[R3]]))/(Pcfu4[[#This Row],[No. Reps]]*0.025)*Pcfu4[[#This Row],[Best DF]]</f>
        <v>4080000000</v>
      </c>
      <c r="P446" s="1">
        <f>_xlfn.STDEV.S(Pcfu4[[#This Row],[R1]:[R3]])/0.025*Pcfu4[[#This Row],[Best DF]]</f>
        <v>169705627.48477137</v>
      </c>
      <c r="Q446" s="6">
        <f>Pcfu4[[#This Row],[CFU/mL]]*Pcfu4[[#This Row],[mL]]/Pcfu4[[#This Row],[grams]]</f>
        <v>77520000000</v>
      </c>
      <c r="R446" s="1">
        <f>Pcfu4[[#This Row],[SD CFU/mL]]*Pcfu4[[#This Row],[mL]]/Pcfu4[[#This Row],[grams]]</f>
        <v>3224406922.2106562</v>
      </c>
      <c r="S446" s="7">
        <f>_xlfn.STDEV.S(Pcfu4[[#This Row],[R1]:[R3]])/AVERAGE(Pcfu4[[#This Row],[R1]:[R3]])</f>
        <v>4.1594516540385144E-2</v>
      </c>
    </row>
    <row r="447" spans="1:20" x14ac:dyDescent="0.25">
      <c r="A447" t="s">
        <v>446</v>
      </c>
      <c r="B447" t="s">
        <v>453</v>
      </c>
      <c r="C447" s="4"/>
      <c r="D447" t="s">
        <v>86</v>
      </c>
      <c r="E447" s="3">
        <v>2</v>
      </c>
      <c r="G447">
        <v>0.3</v>
      </c>
      <c r="H447" s="5">
        <f>19*Pcfu4[[#This Row],[grams]]</f>
        <v>5.7</v>
      </c>
      <c r="I447" s="3" t="s">
        <v>170</v>
      </c>
      <c r="J447" s="59">
        <v>44943</v>
      </c>
      <c r="K447" s="1">
        <v>10000000</v>
      </c>
      <c r="L447">
        <v>41</v>
      </c>
      <c r="M447">
        <v>33</v>
      </c>
      <c r="O447" s="6">
        <f>(SUM(Pcfu4[[#This Row],[R1]:[R3]]))/(Pcfu4[[#This Row],[No. Reps]]*0.025)*Pcfu4[[#This Row],[Best DF]]</f>
        <v>14800000000</v>
      </c>
      <c r="P447" s="1">
        <f>_xlfn.STDEV.S(Pcfu4[[#This Row],[R1]:[R3]])/0.025*Pcfu4[[#This Row],[Best DF]]</f>
        <v>2262741699.7969522</v>
      </c>
      <c r="Q447" s="6">
        <f>Pcfu4[[#This Row],[CFU/mL]]*Pcfu4[[#This Row],[mL]]/Pcfu4[[#This Row],[grams]]</f>
        <v>281200000000</v>
      </c>
      <c r="R447" s="1">
        <f>Pcfu4[[#This Row],[SD CFU/mL]]*Pcfu4[[#This Row],[mL]]/Pcfu4[[#This Row],[grams]]</f>
        <v>42992092296.142097</v>
      </c>
      <c r="S447" s="7">
        <f>_xlfn.STDEV.S(Pcfu4[[#This Row],[R1]:[R3]])/AVERAGE(Pcfu4[[#This Row],[R1]:[R3]])</f>
        <v>0.15288795268898325</v>
      </c>
    </row>
    <row r="448" spans="1:20" x14ac:dyDescent="0.25">
      <c r="A448" t="s">
        <v>441</v>
      </c>
      <c r="B448" t="s">
        <v>454</v>
      </c>
      <c r="C448" s="4"/>
      <c r="D448" t="s">
        <v>86</v>
      </c>
      <c r="E448" s="3">
        <v>2</v>
      </c>
      <c r="G448">
        <v>0.3</v>
      </c>
      <c r="H448" s="5">
        <f>19*Pcfu4[[#This Row],[grams]]</f>
        <v>5.7</v>
      </c>
      <c r="I448" s="3" t="s">
        <v>170</v>
      </c>
      <c r="J448" s="59">
        <v>44943</v>
      </c>
      <c r="K448" s="1">
        <v>1000000</v>
      </c>
      <c r="L448">
        <v>178</v>
      </c>
      <c r="M448">
        <v>167</v>
      </c>
      <c r="O448" s="6">
        <f>(SUM(Pcfu4[[#This Row],[R1]:[R3]]))/(Pcfu4[[#This Row],[No. Reps]]*0.025)*Pcfu4[[#This Row],[Best DF]]</f>
        <v>6900000000</v>
      </c>
      <c r="P448" s="1">
        <f>_xlfn.STDEV.S(Pcfu4[[#This Row],[R1]:[R3]])/0.025*Pcfu4[[#This Row],[Best DF]]</f>
        <v>311126983.72208089</v>
      </c>
      <c r="Q448" s="6">
        <f>Pcfu4[[#This Row],[CFU/mL]]*Pcfu4[[#This Row],[mL]]/Pcfu4[[#This Row],[grams]]</f>
        <v>131100000000</v>
      </c>
      <c r="R448" s="1">
        <f>Pcfu4[[#This Row],[SD CFU/mL]]*Pcfu4[[#This Row],[mL]]/Pcfu4[[#This Row],[grams]]</f>
        <v>5911412690.7195368</v>
      </c>
      <c r="S448" s="7">
        <f>_xlfn.STDEV.S(Pcfu4[[#This Row],[R1]:[R3]])/AVERAGE(Pcfu4[[#This Row],[R1]:[R3]])</f>
        <v>4.509086720609868E-2</v>
      </c>
    </row>
    <row r="449" spans="1:20" x14ac:dyDescent="0.25">
      <c r="A449" t="s">
        <v>444</v>
      </c>
      <c r="B449" t="s">
        <v>454</v>
      </c>
      <c r="C449" s="4"/>
      <c r="D449" t="s">
        <v>86</v>
      </c>
      <c r="E449" s="3">
        <v>2</v>
      </c>
      <c r="G449">
        <v>0.3</v>
      </c>
      <c r="H449" s="5">
        <f>19*Pcfu4[[#This Row],[grams]]</f>
        <v>5.7</v>
      </c>
      <c r="I449" s="3" t="s">
        <v>170</v>
      </c>
      <c r="J449" s="59">
        <v>44943</v>
      </c>
      <c r="K449" s="1">
        <v>1000000</v>
      </c>
      <c r="L449">
        <v>39</v>
      </c>
      <c r="M449">
        <v>31</v>
      </c>
      <c r="O449" s="6">
        <f>(SUM(Pcfu4[[#This Row],[R1]:[R3]]))/(Pcfu4[[#This Row],[No. Reps]]*0.025)*Pcfu4[[#This Row],[Best DF]]</f>
        <v>1400000000</v>
      </c>
      <c r="P449" s="1">
        <f>_xlfn.STDEV.S(Pcfu4[[#This Row],[R1]:[R3]])/0.025*Pcfu4[[#This Row],[Best DF]]</f>
        <v>226274169.97969523</v>
      </c>
      <c r="Q449" s="6">
        <f>Pcfu4[[#This Row],[CFU/mL]]*Pcfu4[[#This Row],[mL]]/Pcfu4[[#This Row],[grams]]</f>
        <v>26600000000</v>
      </c>
      <c r="R449" s="1">
        <f>Pcfu4[[#This Row],[SD CFU/mL]]*Pcfu4[[#This Row],[mL]]/Pcfu4[[#This Row],[grams]]</f>
        <v>4299209229.6142092</v>
      </c>
      <c r="S449" s="7">
        <f>_xlfn.STDEV.S(Pcfu4[[#This Row],[R1]:[R3]])/AVERAGE(Pcfu4[[#This Row],[R1]:[R3]])</f>
        <v>0.16162440712835374</v>
      </c>
    </row>
    <row r="450" spans="1:20" x14ac:dyDescent="0.25">
      <c r="A450" t="s">
        <v>446</v>
      </c>
      <c r="B450" t="s">
        <v>454</v>
      </c>
      <c r="C450" s="4"/>
      <c r="D450" t="s">
        <v>86</v>
      </c>
      <c r="E450" s="3">
        <v>2</v>
      </c>
      <c r="G450">
        <v>0.3</v>
      </c>
      <c r="H450" s="5">
        <f>19*Pcfu4[[#This Row],[grams]]</f>
        <v>5.7</v>
      </c>
      <c r="I450" s="3" t="s">
        <v>170</v>
      </c>
      <c r="J450" s="59">
        <v>44943</v>
      </c>
      <c r="K450" s="1">
        <v>1000000</v>
      </c>
      <c r="L450">
        <v>112</v>
      </c>
      <c r="M450">
        <v>140</v>
      </c>
      <c r="O450" s="6">
        <f>(SUM(Pcfu4[[#This Row],[R1]:[R3]]))/(Pcfu4[[#This Row],[No. Reps]]*0.025)*Pcfu4[[#This Row],[Best DF]]</f>
        <v>5040000000</v>
      </c>
      <c r="P450" s="1">
        <f>_xlfn.STDEV.S(Pcfu4[[#This Row],[R1]:[R3]])/0.025*Pcfu4[[#This Row],[Best DF]]</f>
        <v>791959594.92893314</v>
      </c>
      <c r="Q450" s="6">
        <f>Pcfu4[[#This Row],[CFU/mL]]*Pcfu4[[#This Row],[mL]]/Pcfu4[[#This Row],[grams]]</f>
        <v>95760000000</v>
      </c>
      <c r="R450" s="1">
        <f>Pcfu4[[#This Row],[SD CFU/mL]]*Pcfu4[[#This Row],[mL]]/Pcfu4[[#This Row],[grams]]</f>
        <v>15047232303.649731</v>
      </c>
      <c r="S450" s="7">
        <f>_xlfn.STDEV.S(Pcfu4[[#This Row],[R1]:[R3]])/AVERAGE(Pcfu4[[#This Row],[R1]:[R3]])</f>
        <v>0.15713484026367722</v>
      </c>
    </row>
    <row r="451" spans="1:20" x14ac:dyDescent="0.25">
      <c r="C451" s="4"/>
      <c r="H451" s="5">
        <f>19*Pcfu4[[#This Row],[grams]]</f>
        <v>0</v>
      </c>
      <c r="J451" s="59"/>
      <c r="O451" s="6" t="e">
        <f>(SUM(Pcfu4[[#This Row],[R1]:[R3]]))/(Pcfu4[[#This Row],[No. Reps]]*0.025)*Pcfu4[[#This Row],[Best DF]]</f>
        <v>#DIV/0!</v>
      </c>
      <c r="P451" s="1" t="e">
        <f>_xlfn.STDEV.S(Pcfu4[[#This Row],[R1]:[R3]])/0.025*Pcfu4[[#This Row],[Best DF]]</f>
        <v>#DIV/0!</v>
      </c>
      <c r="Q451" s="6" t="e">
        <f>Pcfu4[[#This Row],[CFU/mL]]*Pcfu4[[#This Row],[mL]]/Pcfu4[[#This Row],[grams]]</f>
        <v>#DIV/0!</v>
      </c>
      <c r="R451" s="1" t="e">
        <f>Pcfu4[[#This Row],[SD CFU/mL]]*Pcfu4[[#This Row],[mL]]/Pcfu4[[#This Row],[grams]]</f>
        <v>#DIV/0!</v>
      </c>
      <c r="S451" s="7" t="e">
        <f>_xlfn.STDEV.S(Pcfu4[[#This Row],[R1]:[R3]])/AVERAGE(Pcfu4[[#This Row],[R1]:[R3]])</f>
        <v>#DIV/0!</v>
      </c>
    </row>
    <row r="452" spans="1:20" x14ac:dyDescent="0.25">
      <c r="A452" t="s">
        <v>455</v>
      </c>
      <c r="B452" t="s">
        <v>456</v>
      </c>
      <c r="C452" s="4"/>
      <c r="D452" t="s">
        <v>248</v>
      </c>
      <c r="E452" s="3">
        <v>1</v>
      </c>
      <c r="H452" s="5">
        <f>19*Pcfu4[[#This Row],[grams]]</f>
        <v>0</v>
      </c>
      <c r="J452" s="59">
        <v>44944</v>
      </c>
      <c r="K452" s="1">
        <v>10</v>
      </c>
      <c r="L452">
        <v>301</v>
      </c>
      <c r="O452" s="6">
        <f>(SUM(Pcfu4[[#This Row],[R1]:[R3]]))/(Pcfu4[[#This Row],[No. Reps]]*0.025)*Pcfu4[[#This Row],[Best DF]]</f>
        <v>120400</v>
      </c>
      <c r="P452" s="1" t="e">
        <f>_xlfn.STDEV.S(Pcfu4[[#This Row],[R1]:[R3]])/0.025*Pcfu4[[#This Row],[Best DF]]</f>
        <v>#DIV/0!</v>
      </c>
      <c r="Q452" s="6" t="e">
        <f>Pcfu4[[#This Row],[CFU/mL]]*Pcfu4[[#This Row],[mL]]/Pcfu4[[#This Row],[grams]]</f>
        <v>#DIV/0!</v>
      </c>
      <c r="R452" s="1" t="e">
        <f>Pcfu4[[#This Row],[SD CFU/mL]]*Pcfu4[[#This Row],[mL]]/Pcfu4[[#This Row],[grams]]</f>
        <v>#DIV/0!</v>
      </c>
      <c r="S452" s="7" t="e">
        <f>_xlfn.STDEV.S(Pcfu4[[#This Row],[R1]:[R3]])/AVERAGE(Pcfu4[[#This Row],[R1]:[R3]])</f>
        <v>#DIV/0!</v>
      </c>
    </row>
    <row r="453" spans="1:20" x14ac:dyDescent="0.25">
      <c r="A453" t="s">
        <v>455</v>
      </c>
      <c r="B453" t="s">
        <v>457</v>
      </c>
      <c r="C453" s="4"/>
      <c r="D453" t="s">
        <v>248</v>
      </c>
      <c r="E453" s="3">
        <v>1</v>
      </c>
      <c r="H453" s="5">
        <f>19*Pcfu4[[#This Row],[grams]]</f>
        <v>0</v>
      </c>
      <c r="J453" s="59">
        <v>44944</v>
      </c>
      <c r="K453" s="1">
        <v>10</v>
      </c>
      <c r="L453">
        <v>422</v>
      </c>
      <c r="O453" s="6">
        <f>(SUM(Pcfu4[[#This Row],[R1]:[R3]]))/(Pcfu4[[#This Row],[No. Reps]]*0.025)*Pcfu4[[#This Row],[Best DF]]</f>
        <v>168800</v>
      </c>
      <c r="P453" s="1" t="e">
        <f>_xlfn.STDEV.S(Pcfu4[[#This Row],[R1]:[R3]])/0.025*Pcfu4[[#This Row],[Best DF]]</f>
        <v>#DIV/0!</v>
      </c>
      <c r="Q453" s="6" t="e">
        <f>Pcfu4[[#This Row],[CFU/mL]]*Pcfu4[[#This Row],[mL]]/Pcfu4[[#This Row],[grams]]</f>
        <v>#DIV/0!</v>
      </c>
      <c r="R453" s="1" t="e">
        <f>Pcfu4[[#This Row],[SD CFU/mL]]*Pcfu4[[#This Row],[mL]]/Pcfu4[[#This Row],[grams]]</f>
        <v>#DIV/0!</v>
      </c>
      <c r="S453" s="7" t="e">
        <f>_xlfn.STDEV.S(Pcfu4[[#This Row],[R1]:[R3]])/AVERAGE(Pcfu4[[#This Row],[R1]:[R3]])</f>
        <v>#DIV/0!</v>
      </c>
    </row>
    <row r="454" spans="1:20" x14ac:dyDescent="0.25">
      <c r="A454" t="s">
        <v>455</v>
      </c>
      <c r="B454" t="s">
        <v>458</v>
      </c>
      <c r="C454" s="4"/>
      <c r="D454" t="s">
        <v>248</v>
      </c>
      <c r="E454" s="3">
        <v>1</v>
      </c>
      <c r="H454" s="5">
        <f>19*Pcfu4[[#This Row],[grams]]</f>
        <v>0</v>
      </c>
      <c r="J454" s="59">
        <v>44944</v>
      </c>
      <c r="K454" s="1">
        <v>10</v>
      </c>
      <c r="L454">
        <v>357</v>
      </c>
      <c r="O454" s="6">
        <f>(SUM(Pcfu4[[#This Row],[R1]:[R3]]))/(Pcfu4[[#This Row],[No. Reps]]*0.025)*Pcfu4[[#This Row],[Best DF]]</f>
        <v>142800</v>
      </c>
      <c r="P454" s="1" t="e">
        <f>_xlfn.STDEV.S(Pcfu4[[#This Row],[R1]:[R3]])/0.025*Pcfu4[[#This Row],[Best DF]]</f>
        <v>#DIV/0!</v>
      </c>
      <c r="Q454" s="6" t="e">
        <f>Pcfu4[[#This Row],[CFU/mL]]*Pcfu4[[#This Row],[mL]]/Pcfu4[[#This Row],[grams]]</f>
        <v>#DIV/0!</v>
      </c>
      <c r="R454" s="1" t="e">
        <f>Pcfu4[[#This Row],[SD CFU/mL]]*Pcfu4[[#This Row],[mL]]/Pcfu4[[#This Row],[grams]]</f>
        <v>#DIV/0!</v>
      </c>
      <c r="S454" s="7" t="e">
        <f>_xlfn.STDEV.S(Pcfu4[[#This Row],[R1]:[R3]])/AVERAGE(Pcfu4[[#This Row],[R1]:[R3]])</f>
        <v>#DIV/0!</v>
      </c>
    </row>
    <row r="455" spans="1:20" x14ac:dyDescent="0.25">
      <c r="A455" t="s">
        <v>459</v>
      </c>
      <c r="B455" t="s">
        <v>456</v>
      </c>
      <c r="C455" s="4"/>
      <c r="D455" t="s">
        <v>248</v>
      </c>
      <c r="E455" s="3">
        <v>1</v>
      </c>
      <c r="H455" s="5">
        <f>19*Pcfu4[[#This Row],[grams]]</f>
        <v>0</v>
      </c>
      <c r="J455" s="59">
        <v>44944</v>
      </c>
      <c r="K455" s="1">
        <v>1</v>
      </c>
      <c r="L455">
        <v>95</v>
      </c>
      <c r="O455" s="6">
        <f>(SUM(Pcfu4[[#This Row],[R1]:[R3]]))/(Pcfu4[[#This Row],[No. Reps]]*0.025)*Pcfu4[[#This Row],[Best DF]]</f>
        <v>3800</v>
      </c>
      <c r="P455" s="1" t="e">
        <f>_xlfn.STDEV.S(Pcfu4[[#This Row],[R1]:[R3]])/0.025*Pcfu4[[#This Row],[Best DF]]</f>
        <v>#DIV/0!</v>
      </c>
      <c r="Q455" s="6" t="e">
        <f>Pcfu4[[#This Row],[CFU/mL]]*Pcfu4[[#This Row],[mL]]/Pcfu4[[#This Row],[grams]]</f>
        <v>#DIV/0!</v>
      </c>
      <c r="R455" s="1" t="e">
        <f>Pcfu4[[#This Row],[SD CFU/mL]]*Pcfu4[[#This Row],[mL]]/Pcfu4[[#This Row],[grams]]</f>
        <v>#DIV/0!</v>
      </c>
      <c r="S455" s="7" t="e">
        <f>_xlfn.STDEV.S(Pcfu4[[#This Row],[R1]:[R3]])/AVERAGE(Pcfu4[[#This Row],[R1]:[R3]])</f>
        <v>#DIV/0!</v>
      </c>
    </row>
    <row r="456" spans="1:20" x14ac:dyDescent="0.25">
      <c r="A456" t="s">
        <v>459</v>
      </c>
      <c r="B456" t="s">
        <v>457</v>
      </c>
      <c r="C456" s="4"/>
      <c r="D456" t="s">
        <v>248</v>
      </c>
      <c r="E456" s="3">
        <v>1</v>
      </c>
      <c r="H456" s="5">
        <f>19*Pcfu4[[#This Row],[grams]]</f>
        <v>0</v>
      </c>
      <c r="J456" s="59">
        <v>44944</v>
      </c>
      <c r="K456" s="1">
        <v>1</v>
      </c>
      <c r="L456">
        <v>135</v>
      </c>
      <c r="O456" s="6">
        <f>(SUM(Pcfu4[[#This Row],[R1]:[R3]]))/(Pcfu4[[#This Row],[No. Reps]]*0.025)*Pcfu4[[#This Row],[Best DF]]</f>
        <v>5400</v>
      </c>
      <c r="P456" s="1" t="e">
        <f>_xlfn.STDEV.S(Pcfu4[[#This Row],[R1]:[R3]])/0.025*Pcfu4[[#This Row],[Best DF]]</f>
        <v>#DIV/0!</v>
      </c>
      <c r="Q456" s="6" t="e">
        <f>Pcfu4[[#This Row],[CFU/mL]]*Pcfu4[[#This Row],[mL]]/Pcfu4[[#This Row],[grams]]</f>
        <v>#DIV/0!</v>
      </c>
      <c r="R456" s="1" t="e">
        <f>Pcfu4[[#This Row],[SD CFU/mL]]*Pcfu4[[#This Row],[mL]]/Pcfu4[[#This Row],[grams]]</f>
        <v>#DIV/0!</v>
      </c>
      <c r="S456" s="7" t="e">
        <f>_xlfn.STDEV.S(Pcfu4[[#This Row],[R1]:[R3]])/AVERAGE(Pcfu4[[#This Row],[R1]:[R3]])</f>
        <v>#DIV/0!</v>
      </c>
    </row>
    <row r="457" spans="1:20" x14ac:dyDescent="0.25">
      <c r="A457" t="s">
        <v>459</v>
      </c>
      <c r="B457" t="s">
        <v>458</v>
      </c>
      <c r="C457" s="4"/>
      <c r="D457" t="s">
        <v>248</v>
      </c>
      <c r="E457" s="3">
        <v>1</v>
      </c>
      <c r="H457" s="5">
        <f>19*Pcfu4[[#This Row],[grams]]</f>
        <v>0</v>
      </c>
      <c r="J457" s="59">
        <v>44944</v>
      </c>
      <c r="K457" s="1">
        <v>10</v>
      </c>
      <c r="L457">
        <v>4</v>
      </c>
      <c r="O457" s="6">
        <f>(SUM(Pcfu4[[#This Row],[R1]:[R3]]))/(Pcfu4[[#This Row],[No. Reps]]*0.025)*Pcfu4[[#This Row],[Best DF]]</f>
        <v>1600</v>
      </c>
      <c r="P457" s="1" t="e">
        <f>_xlfn.STDEV.S(Pcfu4[[#This Row],[R1]:[R3]])/0.025*Pcfu4[[#This Row],[Best DF]]</f>
        <v>#DIV/0!</v>
      </c>
      <c r="Q457" s="6" t="e">
        <f>Pcfu4[[#This Row],[CFU/mL]]*Pcfu4[[#This Row],[mL]]/Pcfu4[[#This Row],[grams]]</f>
        <v>#DIV/0!</v>
      </c>
      <c r="R457" s="1" t="e">
        <f>Pcfu4[[#This Row],[SD CFU/mL]]*Pcfu4[[#This Row],[mL]]/Pcfu4[[#This Row],[grams]]</f>
        <v>#DIV/0!</v>
      </c>
      <c r="S457" s="7" t="e">
        <f>_xlfn.STDEV.S(Pcfu4[[#This Row],[R1]:[R3]])/AVERAGE(Pcfu4[[#This Row],[R1]:[R3]])</f>
        <v>#DIV/0!</v>
      </c>
      <c r="T457" t="s">
        <v>460</v>
      </c>
    </row>
    <row r="458" spans="1:20" x14ac:dyDescent="0.25">
      <c r="A458" t="s">
        <v>461</v>
      </c>
      <c r="B458" t="s">
        <v>456</v>
      </c>
      <c r="C458" s="4"/>
      <c r="D458" t="s">
        <v>248</v>
      </c>
      <c r="E458" s="3">
        <v>1</v>
      </c>
      <c r="H458" s="5">
        <f>19*Pcfu4[[#This Row],[grams]]</f>
        <v>0</v>
      </c>
      <c r="J458" s="59">
        <v>44944</v>
      </c>
      <c r="K458" s="1">
        <v>10</v>
      </c>
      <c r="L458">
        <v>132</v>
      </c>
      <c r="O458" s="6">
        <f>(SUM(Pcfu4[[#This Row],[R1]:[R3]]))/(Pcfu4[[#This Row],[No. Reps]]*0.025)*Pcfu4[[#This Row],[Best DF]]</f>
        <v>52800</v>
      </c>
      <c r="P458" s="1" t="e">
        <f>_xlfn.STDEV.S(Pcfu4[[#This Row],[R1]:[R3]])/0.025*Pcfu4[[#This Row],[Best DF]]</f>
        <v>#DIV/0!</v>
      </c>
      <c r="Q458" s="6" t="e">
        <f>Pcfu4[[#This Row],[CFU/mL]]*Pcfu4[[#This Row],[mL]]/Pcfu4[[#This Row],[grams]]</f>
        <v>#DIV/0!</v>
      </c>
      <c r="R458" s="1" t="e">
        <f>Pcfu4[[#This Row],[SD CFU/mL]]*Pcfu4[[#This Row],[mL]]/Pcfu4[[#This Row],[grams]]</f>
        <v>#DIV/0!</v>
      </c>
      <c r="S458" s="7" t="e">
        <f>_xlfn.STDEV.S(Pcfu4[[#This Row],[R1]:[R3]])/AVERAGE(Pcfu4[[#This Row],[R1]:[R3]])</f>
        <v>#DIV/0!</v>
      </c>
    </row>
    <row r="459" spans="1:20" x14ac:dyDescent="0.25">
      <c r="A459" t="s">
        <v>461</v>
      </c>
      <c r="B459" t="s">
        <v>457</v>
      </c>
      <c r="C459" s="4"/>
      <c r="D459" t="s">
        <v>248</v>
      </c>
      <c r="E459" s="3">
        <v>1</v>
      </c>
      <c r="H459" s="5">
        <f>19*Pcfu4[[#This Row],[grams]]</f>
        <v>0</v>
      </c>
      <c r="J459" s="59">
        <v>44944</v>
      </c>
      <c r="K459" s="1">
        <v>10</v>
      </c>
      <c r="L459">
        <v>206</v>
      </c>
      <c r="O459" s="6">
        <f>(SUM(Pcfu4[[#This Row],[R1]:[R3]]))/(Pcfu4[[#This Row],[No. Reps]]*0.025)*Pcfu4[[#This Row],[Best DF]]</f>
        <v>82400</v>
      </c>
      <c r="P459" s="1" t="e">
        <f>_xlfn.STDEV.S(Pcfu4[[#This Row],[R1]:[R3]])/0.025*Pcfu4[[#This Row],[Best DF]]</f>
        <v>#DIV/0!</v>
      </c>
      <c r="Q459" s="6" t="e">
        <f>Pcfu4[[#This Row],[CFU/mL]]*Pcfu4[[#This Row],[mL]]/Pcfu4[[#This Row],[grams]]</f>
        <v>#DIV/0!</v>
      </c>
      <c r="R459" s="1" t="e">
        <f>Pcfu4[[#This Row],[SD CFU/mL]]*Pcfu4[[#This Row],[mL]]/Pcfu4[[#This Row],[grams]]</f>
        <v>#DIV/0!</v>
      </c>
      <c r="S459" s="7" t="e">
        <f>_xlfn.STDEV.S(Pcfu4[[#This Row],[R1]:[R3]])/AVERAGE(Pcfu4[[#This Row],[R1]:[R3]])</f>
        <v>#DIV/0!</v>
      </c>
    </row>
    <row r="460" spans="1:20" x14ac:dyDescent="0.25">
      <c r="A460" t="s">
        <v>461</v>
      </c>
      <c r="B460" t="s">
        <v>458</v>
      </c>
      <c r="C460" s="4"/>
      <c r="D460" t="s">
        <v>248</v>
      </c>
      <c r="E460" s="3">
        <v>1</v>
      </c>
      <c r="H460" s="5">
        <f>19*Pcfu4[[#This Row],[grams]]</f>
        <v>0</v>
      </c>
      <c r="J460" s="59">
        <v>44944</v>
      </c>
      <c r="K460" s="1">
        <v>10</v>
      </c>
      <c r="L460">
        <v>143</v>
      </c>
      <c r="O460" s="6">
        <f>(SUM(Pcfu4[[#This Row],[R1]:[R3]]))/(Pcfu4[[#This Row],[No. Reps]]*0.025)*Pcfu4[[#This Row],[Best DF]]</f>
        <v>57200</v>
      </c>
      <c r="P460" s="1" t="e">
        <f>_xlfn.STDEV.S(Pcfu4[[#This Row],[R1]:[R3]])/0.025*Pcfu4[[#This Row],[Best DF]]</f>
        <v>#DIV/0!</v>
      </c>
      <c r="Q460" s="6" t="e">
        <f>Pcfu4[[#This Row],[CFU/mL]]*Pcfu4[[#This Row],[mL]]/Pcfu4[[#This Row],[grams]]</f>
        <v>#DIV/0!</v>
      </c>
      <c r="R460" s="1" t="e">
        <f>Pcfu4[[#This Row],[SD CFU/mL]]*Pcfu4[[#This Row],[mL]]/Pcfu4[[#This Row],[grams]]</f>
        <v>#DIV/0!</v>
      </c>
      <c r="S460" s="7" t="e">
        <f>_xlfn.STDEV.S(Pcfu4[[#This Row],[R1]:[R3]])/AVERAGE(Pcfu4[[#This Row],[R1]:[R3]])</f>
        <v>#DIV/0!</v>
      </c>
    </row>
    <row r="461" spans="1:20" x14ac:dyDescent="0.25">
      <c r="A461" t="s">
        <v>462</v>
      </c>
      <c r="B461" t="s">
        <v>456</v>
      </c>
      <c r="C461" s="4"/>
      <c r="D461" t="s">
        <v>248</v>
      </c>
      <c r="E461" s="3">
        <v>1</v>
      </c>
      <c r="H461" s="5">
        <f>19*Pcfu4[[#This Row],[grams]]</f>
        <v>0</v>
      </c>
      <c r="J461" s="59">
        <v>44945</v>
      </c>
      <c r="O461" s="6">
        <f>(SUM(Pcfu4[[#This Row],[R1]:[R3]]))/(Pcfu4[[#This Row],[No. Reps]]*0.025)*Pcfu4[[#This Row],[Best DF]]</f>
        <v>0</v>
      </c>
      <c r="P461" s="1" t="e">
        <f>_xlfn.STDEV.S(Pcfu4[[#This Row],[R1]:[R3]])/0.025*Pcfu4[[#This Row],[Best DF]]</f>
        <v>#DIV/0!</v>
      </c>
      <c r="Q461" s="6" t="e">
        <f>Pcfu4[[#This Row],[CFU/mL]]*Pcfu4[[#This Row],[mL]]/Pcfu4[[#This Row],[grams]]</f>
        <v>#DIV/0!</v>
      </c>
      <c r="R461" s="1" t="e">
        <f>Pcfu4[[#This Row],[SD CFU/mL]]*Pcfu4[[#This Row],[mL]]/Pcfu4[[#This Row],[grams]]</f>
        <v>#DIV/0!</v>
      </c>
      <c r="S461" s="7" t="e">
        <f>_xlfn.STDEV.S(Pcfu4[[#This Row],[R1]:[R3]])/AVERAGE(Pcfu4[[#This Row],[R1]:[R3]])</f>
        <v>#DIV/0!</v>
      </c>
    </row>
    <row r="462" spans="1:20" x14ac:dyDescent="0.25">
      <c r="A462" t="s">
        <v>462</v>
      </c>
      <c r="B462" t="s">
        <v>457</v>
      </c>
      <c r="C462" s="4"/>
      <c r="D462" t="s">
        <v>248</v>
      </c>
      <c r="E462" s="3">
        <v>1</v>
      </c>
      <c r="H462" s="5">
        <f>19*Pcfu4[[#This Row],[grams]]</f>
        <v>0</v>
      </c>
      <c r="J462" s="59">
        <v>44945</v>
      </c>
      <c r="O462" s="6">
        <f>(SUM(Pcfu4[[#This Row],[R1]:[R3]]))/(Pcfu4[[#This Row],[No. Reps]]*0.025)*Pcfu4[[#This Row],[Best DF]]</f>
        <v>0</v>
      </c>
      <c r="P462" s="1" t="e">
        <f>_xlfn.STDEV.S(Pcfu4[[#This Row],[R1]:[R3]])/0.025*Pcfu4[[#This Row],[Best DF]]</f>
        <v>#DIV/0!</v>
      </c>
      <c r="Q462" s="6" t="e">
        <f>Pcfu4[[#This Row],[CFU/mL]]*Pcfu4[[#This Row],[mL]]/Pcfu4[[#This Row],[grams]]</f>
        <v>#DIV/0!</v>
      </c>
      <c r="R462" s="1" t="e">
        <f>Pcfu4[[#This Row],[SD CFU/mL]]*Pcfu4[[#This Row],[mL]]/Pcfu4[[#This Row],[grams]]</f>
        <v>#DIV/0!</v>
      </c>
      <c r="S462" s="7" t="e">
        <f>_xlfn.STDEV.S(Pcfu4[[#This Row],[R1]:[R3]])/AVERAGE(Pcfu4[[#This Row],[R1]:[R3]])</f>
        <v>#DIV/0!</v>
      </c>
    </row>
    <row r="463" spans="1:20" x14ac:dyDescent="0.25">
      <c r="A463" t="s">
        <v>462</v>
      </c>
      <c r="B463" t="s">
        <v>458</v>
      </c>
      <c r="C463" s="4"/>
      <c r="D463" t="s">
        <v>248</v>
      </c>
      <c r="E463" s="3">
        <v>1</v>
      </c>
      <c r="H463" s="5">
        <f>19*Pcfu4[[#This Row],[grams]]</f>
        <v>0</v>
      </c>
      <c r="J463" s="59">
        <v>44945</v>
      </c>
      <c r="O463" s="6">
        <f>(SUM(Pcfu4[[#This Row],[R1]:[R3]]))/(Pcfu4[[#This Row],[No. Reps]]*0.025)*Pcfu4[[#This Row],[Best DF]]</f>
        <v>0</v>
      </c>
      <c r="P463" s="1" t="e">
        <f>_xlfn.STDEV.S(Pcfu4[[#This Row],[R1]:[R3]])/0.025*Pcfu4[[#This Row],[Best DF]]</f>
        <v>#DIV/0!</v>
      </c>
      <c r="Q463" s="6" t="e">
        <f>Pcfu4[[#This Row],[CFU/mL]]*Pcfu4[[#This Row],[mL]]/Pcfu4[[#This Row],[grams]]</f>
        <v>#DIV/0!</v>
      </c>
      <c r="R463" s="1" t="e">
        <f>Pcfu4[[#This Row],[SD CFU/mL]]*Pcfu4[[#This Row],[mL]]/Pcfu4[[#This Row],[grams]]</f>
        <v>#DIV/0!</v>
      </c>
      <c r="S463" s="7" t="e">
        <f>_xlfn.STDEV.S(Pcfu4[[#This Row],[R1]:[R3]])/AVERAGE(Pcfu4[[#This Row],[R1]:[R3]])</f>
        <v>#DIV/0!</v>
      </c>
    </row>
    <row r="464" spans="1:20" x14ac:dyDescent="0.25">
      <c r="A464" t="s">
        <v>463</v>
      </c>
      <c r="B464" t="s">
        <v>456</v>
      </c>
      <c r="C464" s="4"/>
      <c r="D464" t="s">
        <v>248</v>
      </c>
      <c r="E464" s="3">
        <v>1</v>
      </c>
      <c r="H464" s="5">
        <f>19*Pcfu4[[#This Row],[grams]]</f>
        <v>0</v>
      </c>
      <c r="J464" s="59">
        <v>44945</v>
      </c>
      <c r="K464" s="1">
        <v>1</v>
      </c>
      <c r="L464">
        <v>58</v>
      </c>
      <c r="O464" s="6">
        <f>(SUM(Pcfu4[[#This Row],[R1]:[R3]]))/(Pcfu4[[#This Row],[No. Reps]]*0.025)*Pcfu4[[#This Row],[Best DF]]</f>
        <v>2320</v>
      </c>
      <c r="P464" s="1" t="e">
        <f>_xlfn.STDEV.S(Pcfu4[[#This Row],[R1]:[R3]])/0.025*Pcfu4[[#This Row],[Best DF]]</f>
        <v>#DIV/0!</v>
      </c>
      <c r="Q464" s="6" t="e">
        <f>Pcfu4[[#This Row],[CFU/mL]]*Pcfu4[[#This Row],[mL]]/Pcfu4[[#This Row],[grams]]</f>
        <v>#DIV/0!</v>
      </c>
      <c r="R464" s="1" t="e">
        <f>Pcfu4[[#This Row],[SD CFU/mL]]*Pcfu4[[#This Row],[mL]]/Pcfu4[[#This Row],[grams]]</f>
        <v>#DIV/0!</v>
      </c>
      <c r="S464" s="7" t="e">
        <f>_xlfn.STDEV.S(Pcfu4[[#This Row],[R1]:[R3]])/AVERAGE(Pcfu4[[#This Row],[R1]:[R3]])</f>
        <v>#DIV/0!</v>
      </c>
    </row>
    <row r="465" spans="1:19" x14ac:dyDescent="0.25">
      <c r="A465" t="s">
        <v>463</v>
      </c>
      <c r="B465" t="s">
        <v>457</v>
      </c>
      <c r="C465" s="4"/>
      <c r="D465" t="s">
        <v>248</v>
      </c>
      <c r="E465" s="3">
        <v>1</v>
      </c>
      <c r="H465" s="5">
        <f>19*Pcfu4[[#This Row],[grams]]</f>
        <v>0</v>
      </c>
      <c r="J465" s="59">
        <v>44945</v>
      </c>
      <c r="K465" s="1">
        <v>1</v>
      </c>
      <c r="L465">
        <v>67</v>
      </c>
      <c r="O465" s="6">
        <f>(SUM(Pcfu4[[#This Row],[R1]:[R3]]))/(Pcfu4[[#This Row],[No. Reps]]*0.025)*Pcfu4[[#This Row],[Best DF]]</f>
        <v>2680</v>
      </c>
      <c r="P465" s="1" t="e">
        <f>_xlfn.STDEV.S(Pcfu4[[#This Row],[R1]:[R3]])/0.025*Pcfu4[[#This Row],[Best DF]]</f>
        <v>#DIV/0!</v>
      </c>
      <c r="Q465" s="6" t="e">
        <f>Pcfu4[[#This Row],[CFU/mL]]*Pcfu4[[#This Row],[mL]]/Pcfu4[[#This Row],[grams]]</f>
        <v>#DIV/0!</v>
      </c>
      <c r="R465" s="1" t="e">
        <f>Pcfu4[[#This Row],[SD CFU/mL]]*Pcfu4[[#This Row],[mL]]/Pcfu4[[#This Row],[grams]]</f>
        <v>#DIV/0!</v>
      </c>
      <c r="S465" s="7" t="e">
        <f>_xlfn.STDEV.S(Pcfu4[[#This Row],[R1]:[R3]])/AVERAGE(Pcfu4[[#This Row],[R1]:[R3]])</f>
        <v>#DIV/0!</v>
      </c>
    </row>
    <row r="466" spans="1:19" x14ac:dyDescent="0.25">
      <c r="A466" t="s">
        <v>463</v>
      </c>
      <c r="B466" t="s">
        <v>458</v>
      </c>
      <c r="C466" s="4"/>
      <c r="D466" t="s">
        <v>248</v>
      </c>
      <c r="E466" s="3">
        <v>1</v>
      </c>
      <c r="H466" s="5">
        <f>19*Pcfu4[[#This Row],[grams]]</f>
        <v>0</v>
      </c>
      <c r="J466" s="59">
        <v>44945</v>
      </c>
      <c r="K466" s="1">
        <v>1</v>
      </c>
      <c r="L466">
        <v>32</v>
      </c>
      <c r="O466" s="6">
        <f>(SUM(Pcfu4[[#This Row],[R1]:[R3]]))/(Pcfu4[[#This Row],[No. Reps]]*0.025)*Pcfu4[[#This Row],[Best DF]]</f>
        <v>1280</v>
      </c>
      <c r="P466" s="1" t="e">
        <f>_xlfn.STDEV.S(Pcfu4[[#This Row],[R1]:[R3]])/0.025*Pcfu4[[#This Row],[Best DF]]</f>
        <v>#DIV/0!</v>
      </c>
      <c r="Q466" s="6" t="e">
        <f>Pcfu4[[#This Row],[CFU/mL]]*Pcfu4[[#This Row],[mL]]/Pcfu4[[#This Row],[grams]]</f>
        <v>#DIV/0!</v>
      </c>
      <c r="R466" s="1" t="e">
        <f>Pcfu4[[#This Row],[SD CFU/mL]]*Pcfu4[[#This Row],[mL]]/Pcfu4[[#This Row],[grams]]</f>
        <v>#DIV/0!</v>
      </c>
      <c r="S466" s="7" t="e">
        <f>_xlfn.STDEV.S(Pcfu4[[#This Row],[R1]:[R3]])/AVERAGE(Pcfu4[[#This Row],[R1]:[R3]])</f>
        <v>#DIV/0!</v>
      </c>
    </row>
    <row r="467" spans="1:19" x14ac:dyDescent="0.25">
      <c r="A467" t="s">
        <v>464</v>
      </c>
      <c r="B467" t="s">
        <v>456</v>
      </c>
      <c r="C467" s="4"/>
      <c r="D467" t="s">
        <v>248</v>
      </c>
      <c r="E467" s="3">
        <v>1</v>
      </c>
      <c r="H467" s="5">
        <f>19*Pcfu4[[#This Row],[grams]]</f>
        <v>0</v>
      </c>
      <c r="J467" s="59">
        <v>44945</v>
      </c>
      <c r="O467" s="6">
        <f>(SUM(Pcfu4[[#This Row],[R1]:[R3]]))/(Pcfu4[[#This Row],[No. Reps]]*0.025)*Pcfu4[[#This Row],[Best DF]]</f>
        <v>0</v>
      </c>
      <c r="P467" s="1" t="e">
        <f>_xlfn.STDEV.S(Pcfu4[[#This Row],[R1]:[R3]])/0.025*Pcfu4[[#This Row],[Best DF]]</f>
        <v>#DIV/0!</v>
      </c>
      <c r="Q467" s="6" t="e">
        <f>Pcfu4[[#This Row],[CFU/mL]]*Pcfu4[[#This Row],[mL]]/Pcfu4[[#This Row],[grams]]</f>
        <v>#DIV/0!</v>
      </c>
      <c r="R467" s="1" t="e">
        <f>Pcfu4[[#This Row],[SD CFU/mL]]*Pcfu4[[#This Row],[mL]]/Pcfu4[[#This Row],[grams]]</f>
        <v>#DIV/0!</v>
      </c>
      <c r="S467" s="7" t="e">
        <f>_xlfn.STDEV.S(Pcfu4[[#This Row],[R1]:[R3]])/AVERAGE(Pcfu4[[#This Row],[R1]:[R3]])</f>
        <v>#DIV/0!</v>
      </c>
    </row>
    <row r="468" spans="1:19" x14ac:dyDescent="0.25">
      <c r="A468" t="s">
        <v>464</v>
      </c>
      <c r="B468" t="s">
        <v>457</v>
      </c>
      <c r="C468" s="4"/>
      <c r="D468" t="s">
        <v>248</v>
      </c>
      <c r="E468" s="3">
        <v>1</v>
      </c>
      <c r="H468" s="5">
        <f>19*Pcfu4[[#This Row],[grams]]</f>
        <v>0</v>
      </c>
      <c r="J468" s="59">
        <v>44945</v>
      </c>
      <c r="O468" s="6">
        <f>(SUM(Pcfu4[[#This Row],[R1]:[R3]]))/(Pcfu4[[#This Row],[No. Reps]]*0.025)*Pcfu4[[#This Row],[Best DF]]</f>
        <v>0</v>
      </c>
      <c r="P468" s="1" t="e">
        <f>_xlfn.STDEV.S(Pcfu4[[#This Row],[R1]:[R3]])/0.025*Pcfu4[[#This Row],[Best DF]]</f>
        <v>#DIV/0!</v>
      </c>
      <c r="Q468" s="6" t="e">
        <f>Pcfu4[[#This Row],[CFU/mL]]*Pcfu4[[#This Row],[mL]]/Pcfu4[[#This Row],[grams]]</f>
        <v>#DIV/0!</v>
      </c>
      <c r="R468" s="1" t="e">
        <f>Pcfu4[[#This Row],[SD CFU/mL]]*Pcfu4[[#This Row],[mL]]/Pcfu4[[#This Row],[grams]]</f>
        <v>#DIV/0!</v>
      </c>
      <c r="S468" s="7" t="e">
        <f>_xlfn.STDEV.S(Pcfu4[[#This Row],[R1]:[R3]])/AVERAGE(Pcfu4[[#This Row],[R1]:[R3]])</f>
        <v>#DIV/0!</v>
      </c>
    </row>
    <row r="469" spans="1:19" x14ac:dyDescent="0.25">
      <c r="A469" t="s">
        <v>464</v>
      </c>
      <c r="B469" t="s">
        <v>458</v>
      </c>
      <c r="C469" s="4"/>
      <c r="D469" t="s">
        <v>248</v>
      </c>
      <c r="E469" s="3">
        <v>1</v>
      </c>
      <c r="H469" s="5">
        <f>19*Pcfu4[[#This Row],[grams]]</f>
        <v>0</v>
      </c>
      <c r="J469" s="59">
        <v>44945</v>
      </c>
      <c r="O469" s="6">
        <f>(SUM(Pcfu4[[#This Row],[R1]:[R3]]))/(Pcfu4[[#This Row],[No. Reps]]*0.025)*Pcfu4[[#This Row],[Best DF]]</f>
        <v>0</v>
      </c>
      <c r="P469" s="1" t="e">
        <f>_xlfn.STDEV.S(Pcfu4[[#This Row],[R1]:[R3]])/0.025*Pcfu4[[#This Row],[Best DF]]</f>
        <v>#DIV/0!</v>
      </c>
      <c r="Q469" s="6" t="e">
        <f>Pcfu4[[#This Row],[CFU/mL]]*Pcfu4[[#This Row],[mL]]/Pcfu4[[#This Row],[grams]]</f>
        <v>#DIV/0!</v>
      </c>
      <c r="R469" s="1" t="e">
        <f>Pcfu4[[#This Row],[SD CFU/mL]]*Pcfu4[[#This Row],[mL]]/Pcfu4[[#This Row],[grams]]</f>
        <v>#DIV/0!</v>
      </c>
      <c r="S469" s="7" t="e">
        <f>_xlfn.STDEV.S(Pcfu4[[#This Row],[R1]:[R3]])/AVERAGE(Pcfu4[[#This Row],[R1]:[R3]])</f>
        <v>#DIV/0!</v>
      </c>
    </row>
    <row r="470" spans="1:19" x14ac:dyDescent="0.25">
      <c r="A470" t="s">
        <v>465</v>
      </c>
      <c r="B470" t="s">
        <v>456</v>
      </c>
      <c r="C470" s="4"/>
      <c r="D470" t="s">
        <v>248</v>
      </c>
      <c r="E470" s="3">
        <v>1</v>
      </c>
      <c r="H470" s="5">
        <f>19*Pcfu4[[#This Row],[grams]]</f>
        <v>0</v>
      </c>
      <c r="J470" s="59">
        <v>44945</v>
      </c>
      <c r="K470" s="1">
        <v>1</v>
      </c>
      <c r="L470">
        <v>62</v>
      </c>
      <c r="O470" s="6">
        <f>(SUM(Pcfu4[[#This Row],[R1]:[R3]]))/(Pcfu4[[#This Row],[No. Reps]]*0.025)*Pcfu4[[#This Row],[Best DF]]</f>
        <v>2480</v>
      </c>
      <c r="P470" s="1" t="e">
        <f>_xlfn.STDEV.S(Pcfu4[[#This Row],[R1]:[R3]])/0.025*Pcfu4[[#This Row],[Best DF]]</f>
        <v>#DIV/0!</v>
      </c>
      <c r="Q470" s="6" t="e">
        <f>Pcfu4[[#This Row],[CFU/mL]]*Pcfu4[[#This Row],[mL]]/Pcfu4[[#This Row],[grams]]</f>
        <v>#DIV/0!</v>
      </c>
      <c r="R470" s="1" t="e">
        <f>Pcfu4[[#This Row],[SD CFU/mL]]*Pcfu4[[#This Row],[mL]]/Pcfu4[[#This Row],[grams]]</f>
        <v>#DIV/0!</v>
      </c>
      <c r="S470" s="7" t="e">
        <f>_xlfn.STDEV.S(Pcfu4[[#This Row],[R1]:[R3]])/AVERAGE(Pcfu4[[#This Row],[R1]:[R3]])</f>
        <v>#DIV/0!</v>
      </c>
    </row>
    <row r="471" spans="1:19" x14ac:dyDescent="0.25">
      <c r="A471" t="s">
        <v>465</v>
      </c>
      <c r="B471" t="s">
        <v>457</v>
      </c>
      <c r="C471" s="4"/>
      <c r="D471" t="s">
        <v>248</v>
      </c>
      <c r="E471" s="3">
        <v>1</v>
      </c>
      <c r="H471" s="5">
        <f>19*Pcfu4[[#This Row],[grams]]</f>
        <v>0</v>
      </c>
      <c r="J471" s="59">
        <v>44945</v>
      </c>
      <c r="K471" s="1">
        <v>1</v>
      </c>
      <c r="L471">
        <v>75</v>
      </c>
      <c r="O471" s="6">
        <f>(SUM(Pcfu4[[#This Row],[R1]:[R3]]))/(Pcfu4[[#This Row],[No. Reps]]*0.025)*Pcfu4[[#This Row],[Best DF]]</f>
        <v>3000</v>
      </c>
      <c r="P471" s="1" t="e">
        <f>_xlfn.STDEV.S(Pcfu4[[#This Row],[R1]:[R3]])/0.025*Pcfu4[[#This Row],[Best DF]]</f>
        <v>#DIV/0!</v>
      </c>
      <c r="Q471" s="6" t="e">
        <f>Pcfu4[[#This Row],[CFU/mL]]*Pcfu4[[#This Row],[mL]]/Pcfu4[[#This Row],[grams]]</f>
        <v>#DIV/0!</v>
      </c>
      <c r="R471" s="1" t="e">
        <f>Pcfu4[[#This Row],[SD CFU/mL]]*Pcfu4[[#This Row],[mL]]/Pcfu4[[#This Row],[grams]]</f>
        <v>#DIV/0!</v>
      </c>
      <c r="S471" s="7" t="e">
        <f>_xlfn.STDEV.S(Pcfu4[[#This Row],[R1]:[R3]])/AVERAGE(Pcfu4[[#This Row],[R1]:[R3]])</f>
        <v>#DIV/0!</v>
      </c>
    </row>
    <row r="472" spans="1:19" x14ac:dyDescent="0.25">
      <c r="A472" t="s">
        <v>465</v>
      </c>
      <c r="B472" t="s">
        <v>458</v>
      </c>
      <c r="C472" s="4"/>
      <c r="D472" t="s">
        <v>248</v>
      </c>
      <c r="E472" s="3">
        <v>1</v>
      </c>
      <c r="H472" s="5">
        <f>19*Pcfu4[[#This Row],[grams]]</f>
        <v>0</v>
      </c>
      <c r="J472" s="59">
        <v>44945</v>
      </c>
      <c r="K472" s="1">
        <v>1</v>
      </c>
      <c r="L472">
        <v>70</v>
      </c>
      <c r="O472" s="6">
        <f>(SUM(Pcfu4[[#This Row],[R1]:[R3]]))/(Pcfu4[[#This Row],[No. Reps]]*0.025)*Pcfu4[[#This Row],[Best DF]]</f>
        <v>2800</v>
      </c>
      <c r="P472" s="1" t="e">
        <f>_xlfn.STDEV.S(Pcfu4[[#This Row],[R1]:[R3]])/0.025*Pcfu4[[#This Row],[Best DF]]</f>
        <v>#DIV/0!</v>
      </c>
      <c r="Q472" s="6" t="e">
        <f>Pcfu4[[#This Row],[CFU/mL]]*Pcfu4[[#This Row],[mL]]/Pcfu4[[#This Row],[grams]]</f>
        <v>#DIV/0!</v>
      </c>
      <c r="R472" s="1" t="e">
        <f>Pcfu4[[#This Row],[SD CFU/mL]]*Pcfu4[[#This Row],[mL]]/Pcfu4[[#This Row],[grams]]</f>
        <v>#DIV/0!</v>
      </c>
      <c r="S472" s="7" t="e">
        <f>_xlfn.STDEV.S(Pcfu4[[#This Row],[R1]:[R3]])/AVERAGE(Pcfu4[[#This Row],[R1]:[R3]])</f>
        <v>#DIV/0!</v>
      </c>
    </row>
    <row r="473" spans="1:19" x14ac:dyDescent="0.25">
      <c r="A473" t="s">
        <v>389</v>
      </c>
      <c r="B473" t="s">
        <v>456</v>
      </c>
      <c r="C473" s="4"/>
      <c r="D473" t="s">
        <v>248</v>
      </c>
      <c r="E473" s="3">
        <v>1</v>
      </c>
      <c r="H473" s="5">
        <f>19*Pcfu4[[#This Row],[grams]]</f>
        <v>0</v>
      </c>
      <c r="J473" s="59">
        <v>44945</v>
      </c>
      <c r="K473" s="1">
        <v>10</v>
      </c>
      <c r="L473">
        <v>138</v>
      </c>
      <c r="O473" s="6">
        <f>(SUM(Pcfu4[[#This Row],[R1]:[R3]]))/(Pcfu4[[#This Row],[No. Reps]]*0.025)*Pcfu4[[#This Row],[Best DF]]</f>
        <v>55200</v>
      </c>
      <c r="P473" s="1" t="e">
        <f>_xlfn.STDEV.S(Pcfu4[[#This Row],[R1]:[R3]])/0.025*Pcfu4[[#This Row],[Best DF]]</f>
        <v>#DIV/0!</v>
      </c>
      <c r="Q473" s="6" t="e">
        <f>Pcfu4[[#This Row],[CFU/mL]]*Pcfu4[[#This Row],[mL]]/Pcfu4[[#This Row],[grams]]</f>
        <v>#DIV/0!</v>
      </c>
      <c r="R473" s="1" t="e">
        <f>Pcfu4[[#This Row],[SD CFU/mL]]*Pcfu4[[#This Row],[mL]]/Pcfu4[[#This Row],[grams]]</f>
        <v>#DIV/0!</v>
      </c>
      <c r="S473" s="7" t="e">
        <f>_xlfn.STDEV.S(Pcfu4[[#This Row],[R1]:[R3]])/AVERAGE(Pcfu4[[#This Row],[R1]:[R3]])</f>
        <v>#DIV/0!</v>
      </c>
    </row>
    <row r="474" spans="1:19" x14ac:dyDescent="0.25">
      <c r="A474" t="s">
        <v>389</v>
      </c>
      <c r="B474" t="s">
        <v>457</v>
      </c>
      <c r="C474" s="4"/>
      <c r="D474" t="s">
        <v>248</v>
      </c>
      <c r="E474" s="3">
        <v>1</v>
      </c>
      <c r="H474" s="5">
        <f>19*Pcfu4[[#This Row],[grams]]</f>
        <v>0</v>
      </c>
      <c r="J474" s="59">
        <v>44945</v>
      </c>
      <c r="K474" s="1">
        <v>10</v>
      </c>
      <c r="L474">
        <v>122</v>
      </c>
      <c r="O474" s="6">
        <f>(SUM(Pcfu4[[#This Row],[R1]:[R3]]))/(Pcfu4[[#This Row],[No. Reps]]*0.025)*Pcfu4[[#This Row],[Best DF]]</f>
        <v>48800</v>
      </c>
      <c r="P474" s="1" t="e">
        <f>_xlfn.STDEV.S(Pcfu4[[#This Row],[R1]:[R3]])/0.025*Pcfu4[[#This Row],[Best DF]]</f>
        <v>#DIV/0!</v>
      </c>
      <c r="Q474" s="6" t="e">
        <f>Pcfu4[[#This Row],[CFU/mL]]*Pcfu4[[#This Row],[mL]]/Pcfu4[[#This Row],[grams]]</f>
        <v>#DIV/0!</v>
      </c>
      <c r="R474" s="1" t="e">
        <f>Pcfu4[[#This Row],[SD CFU/mL]]*Pcfu4[[#This Row],[mL]]/Pcfu4[[#This Row],[grams]]</f>
        <v>#DIV/0!</v>
      </c>
      <c r="S474" s="7" t="e">
        <f>_xlfn.STDEV.S(Pcfu4[[#This Row],[R1]:[R3]])/AVERAGE(Pcfu4[[#This Row],[R1]:[R3]])</f>
        <v>#DIV/0!</v>
      </c>
    </row>
    <row r="475" spans="1:19" x14ac:dyDescent="0.25">
      <c r="A475" t="s">
        <v>389</v>
      </c>
      <c r="B475" t="s">
        <v>458</v>
      </c>
      <c r="C475" s="4"/>
      <c r="D475" t="s">
        <v>248</v>
      </c>
      <c r="E475" s="3">
        <v>1</v>
      </c>
      <c r="H475" s="5">
        <f>19*Pcfu4[[#This Row],[grams]]</f>
        <v>0</v>
      </c>
      <c r="J475" s="59">
        <v>44945</v>
      </c>
      <c r="K475" s="1">
        <v>10</v>
      </c>
      <c r="L475">
        <v>143</v>
      </c>
      <c r="O475" s="6">
        <f>(SUM(Pcfu4[[#This Row],[R1]:[R3]]))/(Pcfu4[[#This Row],[No. Reps]]*0.025)*Pcfu4[[#This Row],[Best DF]]</f>
        <v>57200</v>
      </c>
      <c r="P475" s="1" t="e">
        <f>_xlfn.STDEV.S(Pcfu4[[#This Row],[R1]:[R3]])/0.025*Pcfu4[[#This Row],[Best DF]]</f>
        <v>#DIV/0!</v>
      </c>
      <c r="Q475" s="6" t="e">
        <f>Pcfu4[[#This Row],[CFU/mL]]*Pcfu4[[#This Row],[mL]]/Pcfu4[[#This Row],[grams]]</f>
        <v>#DIV/0!</v>
      </c>
      <c r="R475" s="1" t="e">
        <f>Pcfu4[[#This Row],[SD CFU/mL]]*Pcfu4[[#This Row],[mL]]/Pcfu4[[#This Row],[grams]]</f>
        <v>#DIV/0!</v>
      </c>
      <c r="S475" s="7" t="e">
        <f>_xlfn.STDEV.S(Pcfu4[[#This Row],[R1]:[R3]])/AVERAGE(Pcfu4[[#This Row],[R1]:[R3]])</f>
        <v>#DIV/0!</v>
      </c>
    </row>
    <row r="476" spans="1:19" x14ac:dyDescent="0.25">
      <c r="A476" t="s">
        <v>390</v>
      </c>
      <c r="B476" t="s">
        <v>456</v>
      </c>
      <c r="C476" s="4"/>
      <c r="D476" t="s">
        <v>248</v>
      </c>
      <c r="E476" s="3">
        <v>1</v>
      </c>
      <c r="H476" s="5">
        <f>19*Pcfu4[[#This Row],[grams]]</f>
        <v>0</v>
      </c>
      <c r="J476" s="59">
        <v>44945</v>
      </c>
      <c r="K476" s="1">
        <v>10</v>
      </c>
      <c r="L476">
        <v>71</v>
      </c>
      <c r="O476" s="6">
        <f>(SUM(Pcfu4[[#This Row],[R1]:[R3]]))/(Pcfu4[[#This Row],[No. Reps]]*0.025)*Pcfu4[[#This Row],[Best DF]]</f>
        <v>28400</v>
      </c>
      <c r="P476" s="1" t="e">
        <f>_xlfn.STDEV.S(Pcfu4[[#This Row],[R1]:[R3]])/0.025*Pcfu4[[#This Row],[Best DF]]</f>
        <v>#DIV/0!</v>
      </c>
      <c r="Q476" s="6" t="e">
        <f>Pcfu4[[#This Row],[CFU/mL]]*Pcfu4[[#This Row],[mL]]/Pcfu4[[#This Row],[grams]]</f>
        <v>#DIV/0!</v>
      </c>
      <c r="R476" s="1" t="e">
        <f>Pcfu4[[#This Row],[SD CFU/mL]]*Pcfu4[[#This Row],[mL]]/Pcfu4[[#This Row],[grams]]</f>
        <v>#DIV/0!</v>
      </c>
      <c r="S476" s="7" t="e">
        <f>_xlfn.STDEV.S(Pcfu4[[#This Row],[R1]:[R3]])/AVERAGE(Pcfu4[[#This Row],[R1]:[R3]])</f>
        <v>#DIV/0!</v>
      </c>
    </row>
    <row r="477" spans="1:19" x14ac:dyDescent="0.25">
      <c r="A477" t="s">
        <v>390</v>
      </c>
      <c r="B477" t="s">
        <v>457</v>
      </c>
      <c r="C477" s="4"/>
      <c r="D477" t="s">
        <v>248</v>
      </c>
      <c r="E477" s="3">
        <v>1</v>
      </c>
      <c r="H477" s="5">
        <f>19*Pcfu4[[#This Row],[grams]]</f>
        <v>0</v>
      </c>
      <c r="J477" s="59">
        <v>44945</v>
      </c>
      <c r="K477" s="1">
        <v>10</v>
      </c>
      <c r="L477">
        <v>102</v>
      </c>
      <c r="O477" s="6">
        <f>(SUM(Pcfu4[[#This Row],[R1]:[R3]]))/(Pcfu4[[#This Row],[No. Reps]]*0.025)*Pcfu4[[#This Row],[Best DF]]</f>
        <v>40800</v>
      </c>
      <c r="P477" s="1" t="e">
        <f>_xlfn.STDEV.S(Pcfu4[[#This Row],[R1]:[R3]])/0.025*Pcfu4[[#This Row],[Best DF]]</f>
        <v>#DIV/0!</v>
      </c>
      <c r="Q477" s="6" t="e">
        <f>Pcfu4[[#This Row],[CFU/mL]]*Pcfu4[[#This Row],[mL]]/Pcfu4[[#This Row],[grams]]</f>
        <v>#DIV/0!</v>
      </c>
      <c r="R477" s="1" t="e">
        <f>Pcfu4[[#This Row],[SD CFU/mL]]*Pcfu4[[#This Row],[mL]]/Pcfu4[[#This Row],[grams]]</f>
        <v>#DIV/0!</v>
      </c>
      <c r="S477" s="7" t="e">
        <f>_xlfn.STDEV.S(Pcfu4[[#This Row],[R1]:[R3]])/AVERAGE(Pcfu4[[#This Row],[R1]:[R3]])</f>
        <v>#DIV/0!</v>
      </c>
    </row>
    <row r="478" spans="1:19" x14ac:dyDescent="0.25">
      <c r="A478" t="s">
        <v>390</v>
      </c>
      <c r="B478" t="s">
        <v>458</v>
      </c>
      <c r="C478" s="4"/>
      <c r="D478" t="s">
        <v>248</v>
      </c>
      <c r="E478" s="3">
        <v>1</v>
      </c>
      <c r="H478" s="5">
        <f>19*Pcfu4[[#This Row],[grams]]</f>
        <v>0</v>
      </c>
      <c r="J478" s="59">
        <v>44945</v>
      </c>
      <c r="K478" s="1">
        <v>10</v>
      </c>
      <c r="L478">
        <v>119</v>
      </c>
      <c r="O478" s="6">
        <f>(SUM(Pcfu4[[#This Row],[R1]:[R3]]))/(Pcfu4[[#This Row],[No. Reps]]*0.025)*Pcfu4[[#This Row],[Best DF]]</f>
        <v>47600</v>
      </c>
      <c r="P478" s="1" t="e">
        <f>_xlfn.STDEV.S(Pcfu4[[#This Row],[R1]:[R3]])/0.025*Pcfu4[[#This Row],[Best DF]]</f>
        <v>#DIV/0!</v>
      </c>
      <c r="Q478" s="6" t="e">
        <f>Pcfu4[[#This Row],[CFU/mL]]*Pcfu4[[#This Row],[mL]]/Pcfu4[[#This Row],[grams]]</f>
        <v>#DIV/0!</v>
      </c>
      <c r="R478" s="1" t="e">
        <f>Pcfu4[[#This Row],[SD CFU/mL]]*Pcfu4[[#This Row],[mL]]/Pcfu4[[#This Row],[grams]]</f>
        <v>#DIV/0!</v>
      </c>
      <c r="S478" s="7" t="e">
        <f>_xlfn.STDEV.S(Pcfu4[[#This Row],[R1]:[R3]])/AVERAGE(Pcfu4[[#This Row],[R1]:[R3]])</f>
        <v>#DIV/0!</v>
      </c>
    </row>
    <row r="479" spans="1:19" x14ac:dyDescent="0.25">
      <c r="A479" t="s">
        <v>391</v>
      </c>
      <c r="B479" t="s">
        <v>456</v>
      </c>
      <c r="C479" s="4"/>
      <c r="D479" t="s">
        <v>248</v>
      </c>
      <c r="E479" s="3">
        <v>1</v>
      </c>
      <c r="H479" s="5">
        <f>19*Pcfu4[[#This Row],[grams]]</f>
        <v>0</v>
      </c>
      <c r="J479" s="59">
        <v>44945</v>
      </c>
      <c r="K479" s="1">
        <v>1</v>
      </c>
      <c r="L479">
        <v>20</v>
      </c>
      <c r="O479" s="6">
        <f>(SUM(Pcfu4[[#This Row],[R1]:[R3]]))/(Pcfu4[[#This Row],[No. Reps]]*0.025)*Pcfu4[[#This Row],[Best DF]]</f>
        <v>800</v>
      </c>
      <c r="P479" s="1" t="e">
        <f>_xlfn.STDEV.S(Pcfu4[[#This Row],[R1]:[R3]])/0.025*Pcfu4[[#This Row],[Best DF]]</f>
        <v>#DIV/0!</v>
      </c>
      <c r="Q479" s="6" t="e">
        <f>Pcfu4[[#This Row],[CFU/mL]]*Pcfu4[[#This Row],[mL]]/Pcfu4[[#This Row],[grams]]</f>
        <v>#DIV/0!</v>
      </c>
      <c r="R479" s="1" t="e">
        <f>Pcfu4[[#This Row],[SD CFU/mL]]*Pcfu4[[#This Row],[mL]]/Pcfu4[[#This Row],[grams]]</f>
        <v>#DIV/0!</v>
      </c>
      <c r="S479" s="7" t="e">
        <f>_xlfn.STDEV.S(Pcfu4[[#This Row],[R1]:[R3]])/AVERAGE(Pcfu4[[#This Row],[R1]:[R3]])</f>
        <v>#DIV/0!</v>
      </c>
    </row>
    <row r="480" spans="1:19" x14ac:dyDescent="0.25">
      <c r="A480" t="s">
        <v>391</v>
      </c>
      <c r="B480" t="s">
        <v>457</v>
      </c>
      <c r="C480" s="4"/>
      <c r="D480" t="s">
        <v>248</v>
      </c>
      <c r="E480" s="3">
        <v>1</v>
      </c>
      <c r="H480" s="5">
        <f>19*Pcfu4[[#This Row],[grams]]</f>
        <v>0</v>
      </c>
      <c r="J480" s="59">
        <v>44945</v>
      </c>
      <c r="K480" s="1">
        <v>1</v>
      </c>
      <c r="L480">
        <v>28</v>
      </c>
      <c r="O480" s="6">
        <f>(SUM(Pcfu4[[#This Row],[R1]:[R3]]))/(Pcfu4[[#This Row],[No. Reps]]*0.025)*Pcfu4[[#This Row],[Best DF]]</f>
        <v>1120</v>
      </c>
      <c r="P480" s="1" t="e">
        <f>_xlfn.STDEV.S(Pcfu4[[#This Row],[R1]:[R3]])/0.025*Pcfu4[[#This Row],[Best DF]]</f>
        <v>#DIV/0!</v>
      </c>
      <c r="Q480" s="6" t="e">
        <f>Pcfu4[[#This Row],[CFU/mL]]*Pcfu4[[#This Row],[mL]]/Pcfu4[[#This Row],[grams]]</f>
        <v>#DIV/0!</v>
      </c>
      <c r="R480" s="1" t="e">
        <f>Pcfu4[[#This Row],[SD CFU/mL]]*Pcfu4[[#This Row],[mL]]/Pcfu4[[#This Row],[grams]]</f>
        <v>#DIV/0!</v>
      </c>
      <c r="S480" s="7" t="e">
        <f>_xlfn.STDEV.S(Pcfu4[[#This Row],[R1]:[R3]])/AVERAGE(Pcfu4[[#This Row],[R1]:[R3]])</f>
        <v>#DIV/0!</v>
      </c>
    </row>
    <row r="481" spans="1:19" x14ac:dyDescent="0.25">
      <c r="A481" t="s">
        <v>391</v>
      </c>
      <c r="B481" t="s">
        <v>458</v>
      </c>
      <c r="C481" s="4"/>
      <c r="D481" t="s">
        <v>248</v>
      </c>
      <c r="E481" s="3">
        <v>1</v>
      </c>
      <c r="H481" s="5">
        <f>19*Pcfu4[[#This Row],[grams]]</f>
        <v>0</v>
      </c>
      <c r="J481" s="59">
        <v>44945</v>
      </c>
      <c r="K481" s="1">
        <v>1</v>
      </c>
      <c r="L481">
        <v>20</v>
      </c>
      <c r="O481" s="6">
        <f>(SUM(Pcfu4[[#This Row],[R1]:[R3]]))/(Pcfu4[[#This Row],[No. Reps]]*0.025)*Pcfu4[[#This Row],[Best DF]]</f>
        <v>800</v>
      </c>
      <c r="P481" s="1" t="e">
        <f>_xlfn.STDEV.S(Pcfu4[[#This Row],[R1]:[R3]])/0.025*Pcfu4[[#This Row],[Best DF]]</f>
        <v>#DIV/0!</v>
      </c>
      <c r="Q481" s="6" t="e">
        <f>Pcfu4[[#This Row],[CFU/mL]]*Pcfu4[[#This Row],[mL]]/Pcfu4[[#This Row],[grams]]</f>
        <v>#DIV/0!</v>
      </c>
      <c r="R481" s="1" t="e">
        <f>Pcfu4[[#This Row],[SD CFU/mL]]*Pcfu4[[#This Row],[mL]]/Pcfu4[[#This Row],[grams]]</f>
        <v>#DIV/0!</v>
      </c>
      <c r="S481" s="7" t="e">
        <f>_xlfn.STDEV.S(Pcfu4[[#This Row],[R1]:[R3]])/AVERAGE(Pcfu4[[#This Row],[R1]:[R3]])</f>
        <v>#DIV/0!</v>
      </c>
    </row>
    <row r="482" spans="1:19" x14ac:dyDescent="0.25">
      <c r="A482" t="s">
        <v>462</v>
      </c>
      <c r="B482" t="s">
        <v>456</v>
      </c>
      <c r="C482" s="4"/>
      <c r="D482">
        <v>0</v>
      </c>
      <c r="E482" s="3">
        <v>1</v>
      </c>
      <c r="H482" s="5">
        <f>19*Pcfu4[[#This Row],[grams]]</f>
        <v>0</v>
      </c>
      <c r="J482" s="59">
        <v>44949</v>
      </c>
      <c r="K482" s="1">
        <v>1</v>
      </c>
      <c r="L482">
        <v>3</v>
      </c>
      <c r="O482" s="6">
        <f>(SUM(Pcfu4[[#This Row],[R1]:[R3]]))/(Pcfu4[[#This Row],[No. Reps]]*0.025)*Pcfu4[[#This Row],[Best DF]]</f>
        <v>120</v>
      </c>
      <c r="P482" s="1" t="e">
        <f>_xlfn.STDEV.S(Pcfu4[[#This Row],[R1]:[R3]])/0.025*Pcfu4[[#This Row],[Best DF]]</f>
        <v>#DIV/0!</v>
      </c>
      <c r="Q482" s="6" t="e">
        <f>Pcfu4[[#This Row],[CFU/mL]]*Pcfu4[[#This Row],[mL]]/Pcfu4[[#This Row],[grams]]</f>
        <v>#DIV/0!</v>
      </c>
      <c r="R482" s="1" t="e">
        <f>Pcfu4[[#This Row],[SD CFU/mL]]*Pcfu4[[#This Row],[mL]]/Pcfu4[[#This Row],[grams]]</f>
        <v>#DIV/0!</v>
      </c>
      <c r="S482" s="7" t="e">
        <f>_xlfn.STDEV.S(Pcfu4[[#This Row],[R1]:[R3]])/AVERAGE(Pcfu4[[#This Row],[R1]:[R3]])</f>
        <v>#DIV/0!</v>
      </c>
    </row>
    <row r="483" spans="1:19" x14ac:dyDescent="0.25">
      <c r="A483" t="s">
        <v>462</v>
      </c>
      <c r="B483" t="s">
        <v>457</v>
      </c>
      <c r="C483" s="4"/>
      <c r="D483">
        <v>0</v>
      </c>
      <c r="E483" s="3">
        <v>1</v>
      </c>
      <c r="H483" s="5">
        <f>19*Pcfu4[[#This Row],[grams]]</f>
        <v>0</v>
      </c>
      <c r="J483" s="59">
        <v>44949</v>
      </c>
      <c r="K483" s="1">
        <v>1</v>
      </c>
      <c r="L483">
        <v>13</v>
      </c>
      <c r="O483" s="6">
        <f>(SUM(Pcfu4[[#This Row],[R1]:[R3]]))/(Pcfu4[[#This Row],[No. Reps]]*0.025)*Pcfu4[[#This Row],[Best DF]]</f>
        <v>520</v>
      </c>
      <c r="P483" s="1" t="e">
        <f>_xlfn.STDEV.S(Pcfu4[[#This Row],[R1]:[R3]])/0.025*Pcfu4[[#This Row],[Best DF]]</f>
        <v>#DIV/0!</v>
      </c>
      <c r="Q483" s="6" t="e">
        <f>Pcfu4[[#This Row],[CFU/mL]]*Pcfu4[[#This Row],[mL]]/Pcfu4[[#This Row],[grams]]</f>
        <v>#DIV/0!</v>
      </c>
      <c r="R483" s="1" t="e">
        <f>Pcfu4[[#This Row],[SD CFU/mL]]*Pcfu4[[#This Row],[mL]]/Pcfu4[[#This Row],[grams]]</f>
        <v>#DIV/0!</v>
      </c>
      <c r="S483" s="7" t="e">
        <f>_xlfn.STDEV.S(Pcfu4[[#This Row],[R1]:[R3]])/AVERAGE(Pcfu4[[#This Row],[R1]:[R3]])</f>
        <v>#DIV/0!</v>
      </c>
    </row>
    <row r="484" spans="1:19" x14ac:dyDescent="0.25">
      <c r="A484" t="s">
        <v>462</v>
      </c>
      <c r="B484" t="s">
        <v>458</v>
      </c>
      <c r="C484" s="4"/>
      <c r="D484">
        <v>0</v>
      </c>
      <c r="E484" s="3">
        <v>1</v>
      </c>
      <c r="H484" s="5">
        <f>19*Pcfu4[[#This Row],[grams]]</f>
        <v>0</v>
      </c>
      <c r="J484" s="59">
        <v>44949</v>
      </c>
      <c r="K484" s="1">
        <v>1</v>
      </c>
      <c r="L484">
        <v>9</v>
      </c>
      <c r="O484" s="6">
        <f>(SUM(Pcfu4[[#This Row],[R1]:[R3]]))/(Pcfu4[[#This Row],[No. Reps]]*0.025)*Pcfu4[[#This Row],[Best DF]]</f>
        <v>360</v>
      </c>
      <c r="P484" s="1" t="e">
        <f>_xlfn.STDEV.S(Pcfu4[[#This Row],[R1]:[R3]])/0.025*Pcfu4[[#This Row],[Best DF]]</f>
        <v>#DIV/0!</v>
      </c>
      <c r="Q484" s="6" t="e">
        <f>Pcfu4[[#This Row],[CFU/mL]]*Pcfu4[[#This Row],[mL]]/Pcfu4[[#This Row],[grams]]</f>
        <v>#DIV/0!</v>
      </c>
      <c r="R484" s="1" t="e">
        <f>Pcfu4[[#This Row],[SD CFU/mL]]*Pcfu4[[#This Row],[mL]]/Pcfu4[[#This Row],[grams]]</f>
        <v>#DIV/0!</v>
      </c>
      <c r="S484" s="7" t="e">
        <f>_xlfn.STDEV.S(Pcfu4[[#This Row],[R1]:[R3]])/AVERAGE(Pcfu4[[#This Row],[R1]:[R3]])</f>
        <v>#DIV/0!</v>
      </c>
    </row>
    <row r="485" spans="1:19" x14ac:dyDescent="0.25">
      <c r="A485" t="s">
        <v>464</v>
      </c>
      <c r="B485" t="s">
        <v>456</v>
      </c>
      <c r="C485" s="4"/>
      <c r="D485">
        <v>0</v>
      </c>
      <c r="E485" s="3">
        <v>1</v>
      </c>
      <c r="H485" s="5">
        <f>19*Pcfu4[[#This Row],[grams]]</f>
        <v>0</v>
      </c>
      <c r="J485" s="59">
        <v>44949</v>
      </c>
      <c r="K485" s="1">
        <v>1</v>
      </c>
      <c r="L485">
        <v>5</v>
      </c>
      <c r="O485" s="6">
        <f>(SUM(Pcfu4[[#This Row],[R1]:[R3]]))/(Pcfu4[[#This Row],[No. Reps]]*0.025)*Pcfu4[[#This Row],[Best DF]]</f>
        <v>200</v>
      </c>
      <c r="P485" s="1" t="e">
        <f>_xlfn.STDEV.S(Pcfu4[[#This Row],[R1]:[R3]])/0.025*Pcfu4[[#This Row],[Best DF]]</f>
        <v>#DIV/0!</v>
      </c>
      <c r="Q485" s="6" t="e">
        <f>Pcfu4[[#This Row],[CFU/mL]]*Pcfu4[[#This Row],[mL]]/Pcfu4[[#This Row],[grams]]</f>
        <v>#DIV/0!</v>
      </c>
      <c r="R485" s="1" t="e">
        <f>Pcfu4[[#This Row],[SD CFU/mL]]*Pcfu4[[#This Row],[mL]]/Pcfu4[[#This Row],[grams]]</f>
        <v>#DIV/0!</v>
      </c>
      <c r="S485" s="7" t="e">
        <f>_xlfn.STDEV.S(Pcfu4[[#This Row],[R1]:[R3]])/AVERAGE(Pcfu4[[#This Row],[R1]:[R3]])</f>
        <v>#DIV/0!</v>
      </c>
    </row>
    <row r="486" spans="1:19" x14ac:dyDescent="0.25">
      <c r="A486" t="s">
        <v>464</v>
      </c>
      <c r="B486" t="s">
        <v>457</v>
      </c>
      <c r="C486" s="4"/>
      <c r="D486">
        <v>0</v>
      </c>
      <c r="E486" s="3">
        <v>1</v>
      </c>
      <c r="H486" s="5">
        <f>19*Pcfu4[[#This Row],[grams]]</f>
        <v>0</v>
      </c>
      <c r="J486" s="59">
        <v>44949</v>
      </c>
      <c r="K486" s="1">
        <v>1</v>
      </c>
      <c r="L486">
        <v>23</v>
      </c>
      <c r="O486" s="6">
        <f>(SUM(Pcfu4[[#This Row],[R1]:[R3]]))/(Pcfu4[[#This Row],[No. Reps]]*0.025)*Pcfu4[[#This Row],[Best DF]]</f>
        <v>920</v>
      </c>
      <c r="P486" s="1" t="e">
        <f>_xlfn.STDEV.S(Pcfu4[[#This Row],[R1]:[R3]])/0.025*Pcfu4[[#This Row],[Best DF]]</f>
        <v>#DIV/0!</v>
      </c>
      <c r="Q486" s="6" t="e">
        <f>Pcfu4[[#This Row],[CFU/mL]]*Pcfu4[[#This Row],[mL]]/Pcfu4[[#This Row],[grams]]</f>
        <v>#DIV/0!</v>
      </c>
      <c r="R486" s="1" t="e">
        <f>Pcfu4[[#This Row],[SD CFU/mL]]*Pcfu4[[#This Row],[mL]]/Pcfu4[[#This Row],[grams]]</f>
        <v>#DIV/0!</v>
      </c>
      <c r="S486" s="7" t="e">
        <f>_xlfn.STDEV.S(Pcfu4[[#This Row],[R1]:[R3]])/AVERAGE(Pcfu4[[#This Row],[R1]:[R3]])</f>
        <v>#DIV/0!</v>
      </c>
    </row>
    <row r="487" spans="1:19" x14ac:dyDescent="0.25">
      <c r="A487" t="s">
        <v>464</v>
      </c>
      <c r="B487" t="s">
        <v>458</v>
      </c>
      <c r="C487" s="4"/>
      <c r="D487">
        <v>0</v>
      </c>
      <c r="E487" s="3">
        <v>1</v>
      </c>
      <c r="H487" s="5">
        <f>19*Pcfu4[[#This Row],[grams]]</f>
        <v>0</v>
      </c>
      <c r="J487" s="59">
        <v>44949</v>
      </c>
      <c r="K487" s="1">
        <v>1</v>
      </c>
      <c r="L487">
        <v>13</v>
      </c>
      <c r="O487" s="6">
        <f>(SUM(Pcfu4[[#This Row],[R1]:[R3]]))/(Pcfu4[[#This Row],[No. Reps]]*0.025)*Pcfu4[[#This Row],[Best DF]]</f>
        <v>520</v>
      </c>
      <c r="P487" s="1" t="e">
        <f>_xlfn.STDEV.S(Pcfu4[[#This Row],[R1]:[R3]])/0.025*Pcfu4[[#This Row],[Best DF]]</f>
        <v>#DIV/0!</v>
      </c>
      <c r="Q487" s="6" t="e">
        <f>Pcfu4[[#This Row],[CFU/mL]]*Pcfu4[[#This Row],[mL]]/Pcfu4[[#This Row],[grams]]</f>
        <v>#DIV/0!</v>
      </c>
      <c r="R487" s="1" t="e">
        <f>Pcfu4[[#This Row],[SD CFU/mL]]*Pcfu4[[#This Row],[mL]]/Pcfu4[[#This Row],[grams]]</f>
        <v>#DIV/0!</v>
      </c>
      <c r="S487" s="7" t="e">
        <f>_xlfn.STDEV.S(Pcfu4[[#This Row],[R1]:[R3]])/AVERAGE(Pcfu4[[#This Row],[R1]:[R3]])</f>
        <v>#DIV/0!</v>
      </c>
    </row>
    <row r="488" spans="1:19" x14ac:dyDescent="0.25">
      <c r="A488" t="s">
        <v>466</v>
      </c>
      <c r="B488" t="s">
        <v>326</v>
      </c>
      <c r="C488" s="4"/>
      <c r="D488" t="s">
        <v>86</v>
      </c>
      <c r="E488" s="3">
        <v>2</v>
      </c>
      <c r="G488">
        <v>0.3</v>
      </c>
      <c r="H488" s="5">
        <f>19*Pcfu4[[#This Row],[grams]]</f>
        <v>5.7</v>
      </c>
      <c r="I488" s="3" t="s">
        <v>170</v>
      </c>
      <c r="J488" s="59">
        <v>44952</v>
      </c>
      <c r="K488" s="1">
        <v>1000000</v>
      </c>
      <c r="L488">
        <v>211</v>
      </c>
      <c r="M488">
        <v>167</v>
      </c>
      <c r="O488" s="6">
        <f>(SUM(Pcfu4[[#This Row],[R1]:[R3]]))/(Pcfu4[[#This Row],[No. Reps]]*0.025)*Pcfu4[[#This Row],[Best DF]]</f>
        <v>7560000000</v>
      </c>
      <c r="P488" s="1">
        <f>_xlfn.STDEV.S(Pcfu4[[#This Row],[R1]:[R3]])/0.025*Pcfu4[[#This Row],[Best DF]]</f>
        <v>1244507934.8883235</v>
      </c>
      <c r="Q488" s="6">
        <f>Pcfu4[[#This Row],[CFU/mL]]*Pcfu4[[#This Row],[mL]]/Pcfu4[[#This Row],[grams]]</f>
        <v>143640000000</v>
      </c>
      <c r="R488" s="1">
        <f>Pcfu4[[#This Row],[SD CFU/mL]]*Pcfu4[[#This Row],[mL]]/Pcfu4[[#This Row],[grams]]</f>
        <v>23645650762.878147</v>
      </c>
      <c r="S488" s="7">
        <f>_xlfn.STDEV.S(Pcfu4[[#This Row],[R1]:[R3]])/AVERAGE(Pcfu4[[#This Row],[R1]:[R3]])</f>
        <v>0.16461745170480471</v>
      </c>
    </row>
    <row r="489" spans="1:19" x14ac:dyDescent="0.25">
      <c r="A489" t="s">
        <v>467</v>
      </c>
      <c r="B489" t="s">
        <v>326</v>
      </c>
      <c r="C489" s="4"/>
      <c r="D489" t="s">
        <v>86</v>
      </c>
      <c r="E489" s="3">
        <v>2</v>
      </c>
      <c r="G489">
        <v>0.3</v>
      </c>
      <c r="H489" s="5">
        <f>19*Pcfu4[[#This Row],[grams]]</f>
        <v>5.7</v>
      </c>
      <c r="I489" s="3" t="s">
        <v>170</v>
      </c>
      <c r="J489" s="59">
        <v>44952</v>
      </c>
      <c r="K489" s="1">
        <v>1000000</v>
      </c>
      <c r="L489">
        <v>132</v>
      </c>
      <c r="M489">
        <v>159</v>
      </c>
      <c r="O489" s="6">
        <f>(SUM(Pcfu4[[#This Row],[R1]:[R3]]))/(Pcfu4[[#This Row],[No. Reps]]*0.025)*Pcfu4[[#This Row],[Best DF]]</f>
        <v>5820000000</v>
      </c>
      <c r="P489" s="1">
        <f>_xlfn.STDEV.S(Pcfu4[[#This Row],[R1]:[R3]])/0.025*Pcfu4[[#This Row],[Best DF]]</f>
        <v>763675323.68147135</v>
      </c>
      <c r="Q489" s="6">
        <f>Pcfu4[[#This Row],[CFU/mL]]*Pcfu4[[#This Row],[mL]]/Pcfu4[[#This Row],[grams]]</f>
        <v>110580000000</v>
      </c>
      <c r="R489" s="1">
        <f>Pcfu4[[#This Row],[SD CFU/mL]]*Pcfu4[[#This Row],[mL]]/Pcfu4[[#This Row],[grams]]</f>
        <v>14509831149.947956</v>
      </c>
      <c r="S489" s="7">
        <f>_xlfn.STDEV.S(Pcfu4[[#This Row],[R1]:[R3]])/AVERAGE(Pcfu4[[#This Row],[R1]:[R3]])</f>
        <v>0.13121569135420472</v>
      </c>
    </row>
    <row r="490" spans="1:19" x14ac:dyDescent="0.25">
      <c r="A490" t="s">
        <v>468</v>
      </c>
      <c r="B490" t="s">
        <v>326</v>
      </c>
      <c r="C490" s="4"/>
      <c r="D490" t="s">
        <v>86</v>
      </c>
      <c r="E490" s="3">
        <v>2</v>
      </c>
      <c r="G490">
        <v>0.3</v>
      </c>
      <c r="H490" s="5">
        <f>19*Pcfu4[[#This Row],[grams]]</f>
        <v>5.7</v>
      </c>
      <c r="I490" s="3" t="s">
        <v>170</v>
      </c>
      <c r="J490" s="59">
        <v>44952</v>
      </c>
      <c r="K490" s="1">
        <v>10000000</v>
      </c>
      <c r="L490">
        <v>32</v>
      </c>
      <c r="M490">
        <v>39</v>
      </c>
      <c r="O490" s="6">
        <f>(SUM(Pcfu4[[#This Row],[R1]:[R3]]))/(Pcfu4[[#This Row],[No. Reps]]*0.025)*Pcfu4[[#This Row],[Best DF]]</f>
        <v>14200000000</v>
      </c>
      <c r="P490" s="1">
        <f>_xlfn.STDEV.S(Pcfu4[[#This Row],[R1]:[R3]])/0.025*Pcfu4[[#This Row],[Best DF]]</f>
        <v>1979898987.3223329</v>
      </c>
      <c r="Q490" s="6">
        <f>Pcfu4[[#This Row],[CFU/mL]]*Pcfu4[[#This Row],[mL]]/Pcfu4[[#This Row],[grams]]</f>
        <v>269800000000</v>
      </c>
      <c r="R490" s="1">
        <f>Pcfu4[[#This Row],[SD CFU/mL]]*Pcfu4[[#This Row],[mL]]/Pcfu4[[#This Row],[grams]]</f>
        <v>37618080759.124329</v>
      </c>
      <c r="S490" s="7">
        <f>_xlfn.STDEV.S(Pcfu4[[#This Row],[R1]:[R3]])/AVERAGE(Pcfu4[[#This Row],[R1]:[R3]])</f>
        <v>0.13942950614946006</v>
      </c>
    </row>
    <row r="491" spans="1:19" x14ac:dyDescent="0.25">
      <c r="A491" t="s">
        <v>469</v>
      </c>
      <c r="B491" t="s">
        <v>326</v>
      </c>
      <c r="C491" s="4"/>
      <c r="D491" t="s">
        <v>86</v>
      </c>
      <c r="E491" s="3">
        <v>2</v>
      </c>
      <c r="G491">
        <v>0.3</v>
      </c>
      <c r="H491" s="5">
        <f>19*Pcfu4[[#This Row],[grams]]</f>
        <v>5.7</v>
      </c>
      <c r="I491" s="3" t="s">
        <v>170</v>
      </c>
      <c r="J491" s="59">
        <v>44952</v>
      </c>
      <c r="K491" s="1">
        <v>1000000</v>
      </c>
      <c r="L491">
        <v>220</v>
      </c>
      <c r="M491">
        <v>221</v>
      </c>
      <c r="O491" s="6">
        <f>(SUM(Pcfu4[[#This Row],[R1]:[R3]]))/(Pcfu4[[#This Row],[No. Reps]]*0.025)*Pcfu4[[#This Row],[Best DF]]</f>
        <v>8820000000</v>
      </c>
      <c r="P491" s="1">
        <f>_xlfn.STDEV.S(Pcfu4[[#This Row],[R1]:[R3]])/0.025*Pcfu4[[#This Row],[Best DF]]</f>
        <v>28284271.247461904</v>
      </c>
      <c r="Q491" s="6">
        <f>Pcfu4[[#This Row],[CFU/mL]]*Pcfu4[[#This Row],[mL]]/Pcfu4[[#This Row],[grams]]</f>
        <v>167580000000</v>
      </c>
      <c r="R491" s="1">
        <f>Pcfu4[[#This Row],[SD CFU/mL]]*Pcfu4[[#This Row],[mL]]/Pcfu4[[#This Row],[grams]]</f>
        <v>537401153.70177615</v>
      </c>
      <c r="S491" s="7">
        <f>_xlfn.STDEV.S(Pcfu4[[#This Row],[R1]:[R3]])/AVERAGE(Pcfu4[[#This Row],[R1]:[R3]])</f>
        <v>3.206833474768923E-3</v>
      </c>
    </row>
    <row r="492" spans="1:19" x14ac:dyDescent="0.25">
      <c r="A492" t="s">
        <v>470</v>
      </c>
      <c r="B492" t="s">
        <v>326</v>
      </c>
      <c r="C492" s="4"/>
      <c r="D492" t="s">
        <v>86</v>
      </c>
      <c r="E492" s="3">
        <v>2</v>
      </c>
      <c r="G492">
        <v>0.3</v>
      </c>
      <c r="H492" s="5">
        <f>19*Pcfu4[[#This Row],[grams]]</f>
        <v>5.7</v>
      </c>
      <c r="I492" s="3" t="s">
        <v>170</v>
      </c>
      <c r="J492" s="59">
        <v>44952</v>
      </c>
      <c r="K492" s="1">
        <v>10000000</v>
      </c>
      <c r="L492">
        <v>54</v>
      </c>
      <c r="M492">
        <v>53</v>
      </c>
      <c r="O492" s="6">
        <f>(SUM(Pcfu4[[#This Row],[R1]:[R3]]))/(Pcfu4[[#This Row],[No. Reps]]*0.025)*Pcfu4[[#This Row],[Best DF]]</f>
        <v>21400000000</v>
      </c>
      <c r="P492" s="1">
        <f>_xlfn.STDEV.S(Pcfu4[[#This Row],[R1]:[R3]])/0.025*Pcfu4[[#This Row],[Best DF]]</f>
        <v>282842712.47461903</v>
      </c>
      <c r="Q492" s="6">
        <f>Pcfu4[[#This Row],[CFU/mL]]*Pcfu4[[#This Row],[mL]]/Pcfu4[[#This Row],[grams]]</f>
        <v>406600000000</v>
      </c>
      <c r="R492" s="1">
        <f>Pcfu4[[#This Row],[SD CFU/mL]]*Pcfu4[[#This Row],[mL]]/Pcfu4[[#This Row],[grams]]</f>
        <v>5374011537.0177622</v>
      </c>
      <c r="S492" s="7">
        <f>_xlfn.STDEV.S(Pcfu4[[#This Row],[R1]:[R3]])/AVERAGE(Pcfu4[[#This Row],[R1]:[R3]])</f>
        <v>1.3216949181056963E-2</v>
      </c>
    </row>
    <row r="493" spans="1:19" x14ac:dyDescent="0.25">
      <c r="A493" t="s">
        <v>471</v>
      </c>
      <c r="B493" t="s">
        <v>326</v>
      </c>
      <c r="C493" s="4"/>
      <c r="D493" t="s">
        <v>86</v>
      </c>
      <c r="E493" s="3">
        <v>2</v>
      </c>
      <c r="G493">
        <v>0.3</v>
      </c>
      <c r="H493" s="5">
        <f>19*Pcfu4[[#This Row],[grams]]</f>
        <v>5.7</v>
      </c>
      <c r="I493" s="3" t="s">
        <v>170</v>
      </c>
      <c r="J493" s="59">
        <v>44952</v>
      </c>
      <c r="K493" s="1">
        <v>10000000</v>
      </c>
      <c r="L493">
        <v>63</v>
      </c>
      <c r="M493">
        <v>41</v>
      </c>
      <c r="O493" s="6">
        <f>(SUM(Pcfu4[[#This Row],[R1]:[R3]]))/(Pcfu4[[#This Row],[No. Reps]]*0.025)*Pcfu4[[#This Row],[Best DF]]</f>
        <v>20800000000</v>
      </c>
      <c r="P493" s="1">
        <f>_xlfn.STDEV.S(Pcfu4[[#This Row],[R1]:[R3]])/0.025*Pcfu4[[#This Row],[Best DF]]</f>
        <v>6222539674.441617</v>
      </c>
      <c r="Q493" s="6">
        <f>Pcfu4[[#This Row],[CFU/mL]]*Pcfu4[[#This Row],[mL]]/Pcfu4[[#This Row],[grams]]</f>
        <v>395200000000</v>
      </c>
      <c r="R493" s="1">
        <f>Pcfu4[[#This Row],[SD CFU/mL]]*Pcfu4[[#This Row],[mL]]/Pcfu4[[#This Row],[grams]]</f>
        <v>118228253814.39072</v>
      </c>
      <c r="S493" s="7">
        <f>_xlfn.STDEV.S(Pcfu4[[#This Row],[R1]:[R3]])/AVERAGE(Pcfu4[[#This Row],[R1]:[R3]])</f>
        <v>0.29916056127123164</v>
      </c>
    </row>
    <row r="494" spans="1:19" x14ac:dyDescent="0.25">
      <c r="A494" t="s">
        <v>472</v>
      </c>
      <c r="B494" t="s">
        <v>326</v>
      </c>
      <c r="C494" s="4"/>
      <c r="D494" t="s">
        <v>86</v>
      </c>
      <c r="E494" s="3">
        <v>2</v>
      </c>
      <c r="G494">
        <v>0.3</v>
      </c>
      <c r="H494" s="5">
        <f>19*Pcfu4[[#This Row],[grams]]</f>
        <v>5.7</v>
      </c>
      <c r="I494" s="3" t="s">
        <v>170</v>
      </c>
      <c r="J494" s="59">
        <v>44952</v>
      </c>
      <c r="K494" s="1">
        <v>10000000</v>
      </c>
      <c r="L494">
        <v>32</v>
      </c>
      <c r="M494">
        <v>29</v>
      </c>
      <c r="O494" s="6">
        <f>(SUM(Pcfu4[[#This Row],[R1]:[R3]]))/(Pcfu4[[#This Row],[No. Reps]]*0.025)*Pcfu4[[#This Row],[Best DF]]</f>
        <v>12200000000</v>
      </c>
      <c r="P494" s="1">
        <f>_xlfn.STDEV.S(Pcfu4[[#This Row],[R1]:[R3]])/0.025*Pcfu4[[#This Row],[Best DF]]</f>
        <v>848528137.42385697</v>
      </c>
      <c r="Q494" s="6">
        <f>Pcfu4[[#This Row],[CFU/mL]]*Pcfu4[[#This Row],[mL]]/Pcfu4[[#This Row],[grams]]</f>
        <v>231800000000</v>
      </c>
      <c r="R494" s="1">
        <f>Pcfu4[[#This Row],[SD CFU/mL]]*Pcfu4[[#This Row],[mL]]/Pcfu4[[#This Row],[grams]]</f>
        <v>16122034611.053284</v>
      </c>
      <c r="S494" s="7">
        <f>_xlfn.STDEV.S(Pcfu4[[#This Row],[R1]:[R3]])/AVERAGE(Pcfu4[[#This Row],[R1]:[R3]])</f>
        <v>6.9551486674086629E-2</v>
      </c>
    </row>
    <row r="495" spans="1:19" x14ac:dyDescent="0.25">
      <c r="A495" t="s">
        <v>473</v>
      </c>
      <c r="B495" t="s">
        <v>326</v>
      </c>
      <c r="C495" s="4"/>
      <c r="D495" t="s">
        <v>86</v>
      </c>
      <c r="E495" s="3">
        <v>2</v>
      </c>
      <c r="G495">
        <v>0.3</v>
      </c>
      <c r="H495" s="5">
        <f>19*Pcfu4[[#This Row],[grams]]</f>
        <v>5.7</v>
      </c>
      <c r="I495" s="3" t="s">
        <v>170</v>
      </c>
      <c r="J495" s="59">
        <v>44952</v>
      </c>
      <c r="K495" s="1">
        <v>10000000</v>
      </c>
      <c r="L495">
        <v>55</v>
      </c>
      <c r="M495">
        <v>34</v>
      </c>
      <c r="O495" s="6">
        <f>(SUM(Pcfu4[[#This Row],[R1]:[R3]]))/(Pcfu4[[#This Row],[No. Reps]]*0.025)*Pcfu4[[#This Row],[Best DF]]</f>
        <v>17800000000</v>
      </c>
      <c r="P495" s="1">
        <f>_xlfn.STDEV.S(Pcfu4[[#This Row],[R1]:[R3]])/0.025*Pcfu4[[#This Row],[Best DF]]</f>
        <v>5939696961.9669981</v>
      </c>
      <c r="Q495" s="6">
        <f>Pcfu4[[#This Row],[CFU/mL]]*Pcfu4[[#This Row],[mL]]/Pcfu4[[#This Row],[grams]]</f>
        <v>338200000000</v>
      </c>
      <c r="R495" s="1">
        <f>Pcfu4[[#This Row],[SD CFU/mL]]*Pcfu4[[#This Row],[mL]]/Pcfu4[[#This Row],[grams]]</f>
        <v>112854242277.37297</v>
      </c>
      <c r="S495" s="7">
        <f>_xlfn.STDEV.S(Pcfu4[[#This Row],[R1]:[R3]])/AVERAGE(Pcfu4[[#This Row],[R1]:[R3]])</f>
        <v>0.33369084055994375</v>
      </c>
    </row>
    <row r="496" spans="1:19" x14ac:dyDescent="0.25">
      <c r="A496" t="s">
        <v>474</v>
      </c>
      <c r="B496" t="s">
        <v>326</v>
      </c>
      <c r="C496" s="4"/>
      <c r="D496" t="s">
        <v>86</v>
      </c>
      <c r="E496" s="3">
        <v>2</v>
      </c>
      <c r="G496">
        <v>0.3</v>
      </c>
      <c r="H496" s="5">
        <f>19*Pcfu4[[#This Row],[grams]]</f>
        <v>5.7</v>
      </c>
      <c r="I496" s="3" t="s">
        <v>170</v>
      </c>
      <c r="J496" s="59">
        <v>44952</v>
      </c>
      <c r="K496" s="1">
        <v>10000000</v>
      </c>
      <c r="L496">
        <v>31</v>
      </c>
      <c r="M496">
        <v>26</v>
      </c>
      <c r="O496" s="6">
        <f>(SUM(Pcfu4[[#This Row],[R1]:[R3]]))/(Pcfu4[[#This Row],[No. Reps]]*0.025)*Pcfu4[[#This Row],[Best DF]]</f>
        <v>11400000000</v>
      </c>
      <c r="P496" s="1">
        <f>_xlfn.STDEV.S(Pcfu4[[#This Row],[R1]:[R3]])/0.025*Pcfu4[[#This Row],[Best DF]]</f>
        <v>1414213562.373095</v>
      </c>
      <c r="Q496" s="6">
        <f>Pcfu4[[#This Row],[CFU/mL]]*Pcfu4[[#This Row],[mL]]/Pcfu4[[#This Row],[grams]]</f>
        <v>216600000000</v>
      </c>
      <c r="R496" s="1">
        <f>Pcfu4[[#This Row],[SD CFU/mL]]*Pcfu4[[#This Row],[mL]]/Pcfu4[[#This Row],[grams]]</f>
        <v>26870057685.088806</v>
      </c>
      <c r="S496" s="7">
        <f>_xlfn.STDEV.S(Pcfu4[[#This Row],[R1]:[R3]])/AVERAGE(Pcfu4[[#This Row],[R1]:[R3]])</f>
        <v>0.12405382126079782</v>
      </c>
    </row>
    <row r="497" spans="1:20" x14ac:dyDescent="0.25">
      <c r="A497" t="s">
        <v>475</v>
      </c>
      <c r="B497" t="s">
        <v>326</v>
      </c>
      <c r="C497" s="4"/>
      <c r="D497" t="s">
        <v>86</v>
      </c>
      <c r="E497" s="3">
        <v>2</v>
      </c>
      <c r="G497">
        <v>0.3</v>
      </c>
      <c r="H497" s="5">
        <f>19*Pcfu4[[#This Row],[grams]]</f>
        <v>5.7</v>
      </c>
      <c r="I497" s="3" t="s">
        <v>170</v>
      </c>
      <c r="J497" s="59">
        <v>44952</v>
      </c>
      <c r="K497" s="1">
        <v>1000000</v>
      </c>
      <c r="L497">
        <v>166</v>
      </c>
      <c r="M497">
        <v>184</v>
      </c>
      <c r="O497" s="6">
        <f>(SUM(Pcfu4[[#This Row],[R1]:[R3]]))/(Pcfu4[[#This Row],[No. Reps]]*0.025)*Pcfu4[[#This Row],[Best DF]]</f>
        <v>7000000000</v>
      </c>
      <c r="P497" s="1">
        <f>_xlfn.STDEV.S(Pcfu4[[#This Row],[R1]:[R3]])/0.025*Pcfu4[[#This Row],[Best DF]]</f>
        <v>509116882.45431417</v>
      </c>
      <c r="Q497" s="6">
        <f>Pcfu4[[#This Row],[CFU/mL]]*Pcfu4[[#This Row],[mL]]/Pcfu4[[#This Row],[grams]]</f>
        <v>133000000000</v>
      </c>
      <c r="R497" s="1">
        <f>Pcfu4[[#This Row],[SD CFU/mL]]*Pcfu4[[#This Row],[mL]]/Pcfu4[[#This Row],[grams]]</f>
        <v>9673220766.6319695</v>
      </c>
      <c r="S497" s="7">
        <f>_xlfn.STDEV.S(Pcfu4[[#This Row],[R1]:[R3]])/AVERAGE(Pcfu4[[#This Row],[R1]:[R3]])</f>
        <v>7.273098320775917E-2</v>
      </c>
    </row>
    <row r="498" spans="1:20" x14ac:dyDescent="0.25">
      <c r="A498" t="s">
        <v>476</v>
      </c>
      <c r="B498" t="s">
        <v>326</v>
      </c>
      <c r="C498" s="4"/>
      <c r="D498" t="s">
        <v>86</v>
      </c>
      <c r="E498" s="3">
        <v>2</v>
      </c>
      <c r="G498">
        <v>0.3</v>
      </c>
      <c r="H498" s="5">
        <f>19*Pcfu4[[#This Row],[grams]]</f>
        <v>5.7</v>
      </c>
      <c r="I498" s="3" t="s">
        <v>170</v>
      </c>
      <c r="J498" s="59">
        <v>44952</v>
      </c>
      <c r="K498" s="1">
        <v>1000000</v>
      </c>
      <c r="L498">
        <v>195</v>
      </c>
      <c r="M498">
        <v>220</v>
      </c>
      <c r="O498" s="6">
        <f>(SUM(Pcfu4[[#This Row],[R1]:[R3]]))/(Pcfu4[[#This Row],[No. Reps]]*0.025)*Pcfu4[[#This Row],[Best DF]]</f>
        <v>8300000000</v>
      </c>
      <c r="P498" s="1">
        <f>_xlfn.STDEV.S(Pcfu4[[#This Row],[R1]:[R3]])/0.025*Pcfu4[[#This Row],[Best DF]]</f>
        <v>707106781.18654752</v>
      </c>
      <c r="Q498" s="6">
        <f>Pcfu4[[#This Row],[CFU/mL]]*Pcfu4[[#This Row],[mL]]/Pcfu4[[#This Row],[grams]]</f>
        <v>157700000000</v>
      </c>
      <c r="R498" s="1">
        <f>Pcfu4[[#This Row],[SD CFU/mL]]*Pcfu4[[#This Row],[mL]]/Pcfu4[[#This Row],[grams]]</f>
        <v>13435028842.544403</v>
      </c>
      <c r="S498" s="7">
        <f>_xlfn.STDEV.S(Pcfu4[[#This Row],[R1]:[R3]])/AVERAGE(Pcfu4[[#This Row],[R1]:[R3]])</f>
        <v>8.5193588094764766E-2</v>
      </c>
    </row>
    <row r="499" spans="1:20" x14ac:dyDescent="0.25">
      <c r="A499" t="s">
        <v>477</v>
      </c>
      <c r="B499" t="s">
        <v>478</v>
      </c>
      <c r="C499" s="4"/>
      <c r="D499" t="s">
        <v>86</v>
      </c>
      <c r="E499" s="3">
        <v>2</v>
      </c>
      <c r="G499">
        <v>0.3</v>
      </c>
      <c r="H499" s="5">
        <f>19*Pcfu4[[#This Row],[grams]]</f>
        <v>5.7</v>
      </c>
      <c r="I499" s="3" t="s">
        <v>170</v>
      </c>
      <c r="J499" s="59">
        <v>44953</v>
      </c>
      <c r="K499" s="1">
        <v>1000000</v>
      </c>
      <c r="L499">
        <v>133</v>
      </c>
      <c r="M499">
        <v>143</v>
      </c>
      <c r="O499" s="6">
        <f>(SUM(Pcfu4[[#This Row],[R1]:[R3]]))/(Pcfu4[[#This Row],[No. Reps]]*0.025)*Pcfu4[[#This Row],[Best DF]]</f>
        <v>5520000000</v>
      </c>
      <c r="P499" s="1">
        <f>_xlfn.STDEV.S(Pcfu4[[#This Row],[R1]:[R3]])/0.025*Pcfu4[[#This Row],[Best DF]]</f>
        <v>282842712.47461903</v>
      </c>
      <c r="Q499" s="6">
        <f>Pcfu4[[#This Row],[CFU/mL]]*Pcfu4[[#This Row],[mL]]/Pcfu4[[#This Row],[grams]]</f>
        <v>104880000000</v>
      </c>
      <c r="R499" s="1">
        <f>Pcfu4[[#This Row],[SD CFU/mL]]*Pcfu4[[#This Row],[mL]]/Pcfu4[[#This Row],[grams]]</f>
        <v>5374011537.0177622</v>
      </c>
      <c r="S499" s="7">
        <f>_xlfn.STDEV.S(Pcfu4[[#This Row],[R1]:[R3]])/AVERAGE(Pcfu4[[#This Row],[R1]:[R3]])</f>
        <v>5.1239621825112144E-2</v>
      </c>
      <c r="T499" t="s">
        <v>479</v>
      </c>
    </row>
    <row r="500" spans="1:20" x14ac:dyDescent="0.25">
      <c r="A500" t="s">
        <v>480</v>
      </c>
      <c r="B500" t="s">
        <v>478</v>
      </c>
      <c r="C500" s="4"/>
      <c r="D500" t="s">
        <v>86</v>
      </c>
      <c r="E500" s="3">
        <v>2</v>
      </c>
      <c r="G500">
        <v>0.3</v>
      </c>
      <c r="H500" s="5">
        <f>19*Pcfu4[[#This Row],[grams]]</f>
        <v>5.7</v>
      </c>
      <c r="I500" s="3" t="s">
        <v>170</v>
      </c>
      <c r="J500" s="59">
        <v>44953</v>
      </c>
      <c r="K500" s="1">
        <v>1000000</v>
      </c>
      <c r="L500">
        <v>137</v>
      </c>
      <c r="M500">
        <v>124</v>
      </c>
      <c r="O500" s="6">
        <f>(SUM(Pcfu4[[#This Row],[R1]:[R3]]))/(Pcfu4[[#This Row],[No. Reps]]*0.025)*Pcfu4[[#This Row],[Best DF]]</f>
        <v>5220000000</v>
      </c>
      <c r="P500" s="1">
        <f>_xlfn.STDEV.S(Pcfu4[[#This Row],[R1]:[R3]])/0.025*Pcfu4[[#This Row],[Best DF]]</f>
        <v>367695526.21700466</v>
      </c>
      <c r="Q500" s="6">
        <f>Pcfu4[[#This Row],[CFU/mL]]*Pcfu4[[#This Row],[mL]]/Pcfu4[[#This Row],[grams]]</f>
        <v>99180000000</v>
      </c>
      <c r="R500" s="1">
        <f>Pcfu4[[#This Row],[SD CFU/mL]]*Pcfu4[[#This Row],[mL]]/Pcfu4[[#This Row],[grams]]</f>
        <v>6986214998.1230888</v>
      </c>
      <c r="S500" s="7">
        <f>_xlfn.STDEV.S(Pcfu4[[#This Row],[R1]:[R3]])/AVERAGE(Pcfu4[[#This Row],[R1]:[R3]])</f>
        <v>7.0439755980269095E-2</v>
      </c>
      <c r="T500" t="s">
        <v>481</v>
      </c>
    </row>
    <row r="501" spans="1:20" x14ac:dyDescent="0.25">
      <c r="A501" t="s">
        <v>482</v>
      </c>
      <c r="B501" t="s">
        <v>478</v>
      </c>
      <c r="C501" s="4"/>
      <c r="D501" t="s">
        <v>86</v>
      </c>
      <c r="E501" s="3">
        <v>2</v>
      </c>
      <c r="G501">
        <v>0.3</v>
      </c>
      <c r="H501" s="5">
        <f>19*Pcfu4[[#This Row],[grams]]</f>
        <v>5.7</v>
      </c>
      <c r="I501" s="3" t="s">
        <v>170</v>
      </c>
      <c r="J501" s="59">
        <v>44953</v>
      </c>
      <c r="K501" s="1">
        <v>1000000</v>
      </c>
      <c r="L501">
        <v>162</v>
      </c>
      <c r="M501">
        <v>186</v>
      </c>
      <c r="O501" s="6">
        <f>(SUM(Pcfu4[[#This Row],[R1]:[R3]]))/(Pcfu4[[#This Row],[No. Reps]]*0.025)*Pcfu4[[#This Row],[Best DF]]</f>
        <v>6960000000</v>
      </c>
      <c r="P501" s="1">
        <f>_xlfn.STDEV.S(Pcfu4[[#This Row],[R1]:[R3]])/0.025*Pcfu4[[#This Row],[Best DF]]</f>
        <v>678822509.93908548</v>
      </c>
      <c r="Q501" s="6">
        <f>Pcfu4[[#This Row],[CFU/mL]]*Pcfu4[[#This Row],[mL]]/Pcfu4[[#This Row],[grams]]</f>
        <v>132240000000</v>
      </c>
      <c r="R501" s="1">
        <f>Pcfu4[[#This Row],[SD CFU/mL]]*Pcfu4[[#This Row],[mL]]/Pcfu4[[#This Row],[grams]]</f>
        <v>12897627688.842625</v>
      </c>
      <c r="S501" s="7">
        <f>_xlfn.STDEV.S(Pcfu4[[#This Row],[R1]:[R3]])/AVERAGE(Pcfu4[[#This Row],[R1]:[R3]])</f>
        <v>9.7531969818834136E-2</v>
      </c>
      <c r="T501" s="75" t="s">
        <v>483</v>
      </c>
    </row>
    <row r="502" spans="1:20" x14ac:dyDescent="0.25">
      <c r="A502" t="s">
        <v>484</v>
      </c>
      <c r="B502" t="s">
        <v>478</v>
      </c>
      <c r="C502" s="4"/>
      <c r="D502" t="s">
        <v>86</v>
      </c>
      <c r="E502" s="3">
        <v>2</v>
      </c>
      <c r="G502">
        <v>0.3</v>
      </c>
      <c r="H502" s="5">
        <f>19*Pcfu4[[#This Row],[grams]]</f>
        <v>5.7</v>
      </c>
      <c r="I502" s="3" t="s">
        <v>170</v>
      </c>
      <c r="J502" s="59">
        <v>44953</v>
      </c>
      <c r="K502" s="1">
        <v>1000000</v>
      </c>
      <c r="L502">
        <v>175</v>
      </c>
      <c r="M502">
        <v>174</v>
      </c>
      <c r="O502" s="6">
        <f>(SUM(Pcfu4[[#This Row],[R1]:[R3]]))/(Pcfu4[[#This Row],[No. Reps]]*0.025)*Pcfu4[[#This Row],[Best DF]]</f>
        <v>6980000000</v>
      </c>
      <c r="P502" s="1">
        <f>_xlfn.STDEV.S(Pcfu4[[#This Row],[R1]:[R3]])/0.025*Pcfu4[[#This Row],[Best DF]]</f>
        <v>28284271.247461904</v>
      </c>
      <c r="Q502" s="6">
        <f>Pcfu4[[#This Row],[CFU/mL]]*Pcfu4[[#This Row],[mL]]/Pcfu4[[#This Row],[grams]]</f>
        <v>132620000000</v>
      </c>
      <c r="R502" s="1">
        <f>Pcfu4[[#This Row],[SD CFU/mL]]*Pcfu4[[#This Row],[mL]]/Pcfu4[[#This Row],[grams]]</f>
        <v>537401153.70177615</v>
      </c>
      <c r="S502" s="7">
        <f>_xlfn.STDEV.S(Pcfu4[[#This Row],[R1]:[R3]])/AVERAGE(Pcfu4[[#This Row],[R1]:[R3]])</f>
        <v>4.0521878578025647E-3</v>
      </c>
      <c r="T502" t="s">
        <v>485</v>
      </c>
    </row>
    <row r="503" spans="1:20" x14ac:dyDescent="0.25">
      <c r="A503" t="s">
        <v>486</v>
      </c>
      <c r="B503" t="s">
        <v>478</v>
      </c>
      <c r="C503" s="4"/>
      <c r="D503" t="s">
        <v>86</v>
      </c>
      <c r="E503" s="3">
        <v>2</v>
      </c>
      <c r="G503">
        <v>0.3</v>
      </c>
      <c r="H503" s="5">
        <f>19*Pcfu4[[#This Row],[grams]]</f>
        <v>5.7</v>
      </c>
      <c r="I503" s="3" t="s">
        <v>170</v>
      </c>
      <c r="J503" s="59">
        <v>44953</v>
      </c>
      <c r="K503" s="1">
        <v>1000000</v>
      </c>
      <c r="L503">
        <v>213</v>
      </c>
      <c r="M503">
        <v>230</v>
      </c>
      <c r="O503" s="6">
        <f>(SUM(Pcfu4[[#This Row],[R1]:[R3]]))/(Pcfu4[[#This Row],[No. Reps]]*0.025)*Pcfu4[[#This Row],[Best DF]]</f>
        <v>8860000000</v>
      </c>
      <c r="P503" s="1">
        <f>_xlfn.STDEV.S(Pcfu4[[#This Row],[R1]:[R3]])/0.025*Pcfu4[[#This Row],[Best DF]]</f>
        <v>480832611.20685226</v>
      </c>
      <c r="Q503" s="6">
        <f>Pcfu4[[#This Row],[CFU/mL]]*Pcfu4[[#This Row],[mL]]/Pcfu4[[#This Row],[grams]]</f>
        <v>168340000000</v>
      </c>
      <c r="R503" s="1">
        <f>Pcfu4[[#This Row],[SD CFU/mL]]*Pcfu4[[#This Row],[mL]]/Pcfu4[[#This Row],[grams]]</f>
        <v>9135819612.9301929</v>
      </c>
      <c r="S503" s="7">
        <f>_xlfn.STDEV.S(Pcfu4[[#This Row],[R1]:[R3]])/AVERAGE(Pcfu4[[#This Row],[R1]:[R3]])</f>
        <v>5.4270046411608611E-2</v>
      </c>
      <c r="T503" t="s">
        <v>487</v>
      </c>
    </row>
    <row r="504" spans="1:20" x14ac:dyDescent="0.25">
      <c r="A504" t="s">
        <v>488</v>
      </c>
      <c r="B504" t="s">
        <v>478</v>
      </c>
      <c r="C504" s="4"/>
      <c r="D504" t="s">
        <v>86</v>
      </c>
      <c r="E504" s="3">
        <v>2</v>
      </c>
      <c r="G504">
        <v>0.3</v>
      </c>
      <c r="H504" s="5">
        <f>19*Pcfu4[[#This Row],[grams]]</f>
        <v>5.7</v>
      </c>
      <c r="I504" s="3" t="s">
        <v>170</v>
      </c>
      <c r="J504" s="59">
        <v>44953</v>
      </c>
      <c r="K504" s="1">
        <v>1000000</v>
      </c>
      <c r="L504">
        <v>189</v>
      </c>
      <c r="M504">
        <v>198</v>
      </c>
      <c r="O504" s="6">
        <f>(SUM(Pcfu4[[#This Row],[R1]:[R3]]))/(Pcfu4[[#This Row],[No. Reps]]*0.025)*Pcfu4[[#This Row],[Best DF]]</f>
        <v>7740000000</v>
      </c>
      <c r="P504" s="1">
        <f>_xlfn.STDEV.S(Pcfu4[[#This Row],[R1]:[R3]])/0.025*Pcfu4[[#This Row],[Best DF]]</f>
        <v>254558441.22715709</v>
      </c>
      <c r="Q504" s="6">
        <f>Pcfu4[[#This Row],[CFU/mL]]*Pcfu4[[#This Row],[mL]]/Pcfu4[[#This Row],[grams]]</f>
        <v>147060000000</v>
      </c>
      <c r="R504" s="1">
        <f>Pcfu4[[#This Row],[SD CFU/mL]]*Pcfu4[[#This Row],[mL]]/Pcfu4[[#This Row],[grams]]</f>
        <v>4836610383.3159847</v>
      </c>
      <c r="S504" s="7">
        <f>_xlfn.STDEV.S(Pcfu4[[#This Row],[R1]:[R3]])/AVERAGE(Pcfu4[[#This Row],[R1]:[R3]])</f>
        <v>3.2888687497048721E-2</v>
      </c>
      <c r="T504" t="s">
        <v>489</v>
      </c>
    </row>
    <row r="505" spans="1:20" x14ac:dyDescent="0.25">
      <c r="A505" t="s">
        <v>490</v>
      </c>
      <c r="B505" t="s">
        <v>478</v>
      </c>
      <c r="C505" s="4"/>
      <c r="D505" t="s">
        <v>86</v>
      </c>
      <c r="E505" s="3">
        <v>2</v>
      </c>
      <c r="G505">
        <v>0.3</v>
      </c>
      <c r="H505" s="5">
        <f>19*Pcfu4[[#This Row],[grams]]</f>
        <v>5.7</v>
      </c>
      <c r="I505" s="3" t="s">
        <v>170</v>
      </c>
      <c r="J505" s="59">
        <v>44953</v>
      </c>
      <c r="K505" s="1">
        <v>1000000</v>
      </c>
      <c r="L505">
        <v>117</v>
      </c>
      <c r="M505">
        <v>124</v>
      </c>
      <c r="O505" s="6">
        <f>(SUM(Pcfu4[[#This Row],[R1]:[R3]]))/(Pcfu4[[#This Row],[No. Reps]]*0.025)*Pcfu4[[#This Row],[Best DF]]</f>
        <v>4820000000</v>
      </c>
      <c r="P505" s="1">
        <f>_xlfn.STDEV.S(Pcfu4[[#This Row],[R1]:[R3]])/0.025*Pcfu4[[#This Row],[Best DF]]</f>
        <v>197989898.73223329</v>
      </c>
      <c r="Q505" s="6">
        <f>Pcfu4[[#This Row],[CFU/mL]]*Pcfu4[[#This Row],[mL]]/Pcfu4[[#This Row],[grams]]</f>
        <v>91580000000</v>
      </c>
      <c r="R505" s="1">
        <f>Pcfu4[[#This Row],[SD CFU/mL]]*Pcfu4[[#This Row],[mL]]/Pcfu4[[#This Row],[grams]]</f>
        <v>3761808075.9124327</v>
      </c>
      <c r="S505" s="7">
        <f>_xlfn.STDEV.S(Pcfu4[[#This Row],[R1]:[R3]])/AVERAGE(Pcfu4[[#This Row],[R1]:[R3]])</f>
        <v>4.1076742475567078E-2</v>
      </c>
      <c r="T505" t="s">
        <v>491</v>
      </c>
    </row>
    <row r="506" spans="1:20" x14ac:dyDescent="0.25">
      <c r="A506" t="s">
        <v>492</v>
      </c>
      <c r="B506" t="s">
        <v>478</v>
      </c>
      <c r="C506" s="4"/>
      <c r="D506" t="s">
        <v>86</v>
      </c>
      <c r="E506" s="3">
        <v>2</v>
      </c>
      <c r="G506">
        <v>0.3</v>
      </c>
      <c r="H506" s="5">
        <f>19*Pcfu4[[#This Row],[grams]]</f>
        <v>5.7</v>
      </c>
      <c r="I506" s="3" t="s">
        <v>170</v>
      </c>
      <c r="J506" s="59">
        <v>44953</v>
      </c>
      <c r="K506" s="1">
        <v>10000000</v>
      </c>
      <c r="L506">
        <v>29</v>
      </c>
      <c r="M506">
        <v>31</v>
      </c>
      <c r="O506" s="6">
        <f>(SUM(Pcfu4[[#This Row],[R1]:[R3]]))/(Pcfu4[[#This Row],[No. Reps]]*0.025)*Pcfu4[[#This Row],[Best DF]]</f>
        <v>12000000000</v>
      </c>
      <c r="P506" s="1">
        <f>_xlfn.STDEV.S(Pcfu4[[#This Row],[R1]:[R3]])/0.025*Pcfu4[[#This Row],[Best DF]]</f>
        <v>565685424.94923806</v>
      </c>
      <c r="Q506" s="6">
        <f>Pcfu4[[#This Row],[CFU/mL]]*Pcfu4[[#This Row],[mL]]/Pcfu4[[#This Row],[grams]]</f>
        <v>228000000000</v>
      </c>
      <c r="R506" s="1">
        <f>Pcfu4[[#This Row],[SD CFU/mL]]*Pcfu4[[#This Row],[mL]]/Pcfu4[[#This Row],[grams]]</f>
        <v>10748023074.035524</v>
      </c>
      <c r="S506" s="7">
        <f>_xlfn.STDEV.S(Pcfu4[[#This Row],[R1]:[R3]])/AVERAGE(Pcfu4[[#This Row],[R1]:[R3]])</f>
        <v>4.7140452079103175E-2</v>
      </c>
      <c r="T506" t="s">
        <v>493</v>
      </c>
    </row>
    <row r="507" spans="1:20" x14ac:dyDescent="0.25">
      <c r="A507" t="s">
        <v>494</v>
      </c>
      <c r="B507" t="s">
        <v>478</v>
      </c>
      <c r="C507" s="4"/>
      <c r="D507" t="s">
        <v>86</v>
      </c>
      <c r="E507" s="3">
        <v>2</v>
      </c>
      <c r="G507">
        <v>0.3</v>
      </c>
      <c r="H507" s="5">
        <f>19*Pcfu4[[#This Row],[grams]]</f>
        <v>5.7</v>
      </c>
      <c r="I507" s="3" t="s">
        <v>170</v>
      </c>
      <c r="J507" s="59">
        <v>44953</v>
      </c>
      <c r="K507" s="1">
        <v>1000000</v>
      </c>
      <c r="L507">
        <v>160</v>
      </c>
      <c r="M507">
        <v>151</v>
      </c>
      <c r="O507" s="6">
        <f>(SUM(Pcfu4[[#This Row],[R1]:[R3]]))/(Pcfu4[[#This Row],[No. Reps]]*0.025)*Pcfu4[[#This Row],[Best DF]]</f>
        <v>6220000000</v>
      </c>
      <c r="P507" s="1">
        <f>_xlfn.STDEV.S(Pcfu4[[#This Row],[R1]:[R3]])/0.025*Pcfu4[[#This Row],[Best DF]]</f>
        <v>254558441.22715709</v>
      </c>
      <c r="Q507" s="6">
        <f>Pcfu4[[#This Row],[CFU/mL]]*Pcfu4[[#This Row],[mL]]/Pcfu4[[#This Row],[grams]]</f>
        <v>118180000000</v>
      </c>
      <c r="R507" s="1">
        <f>Pcfu4[[#This Row],[SD CFU/mL]]*Pcfu4[[#This Row],[mL]]/Pcfu4[[#This Row],[grams]]</f>
        <v>4836610383.3159847</v>
      </c>
      <c r="S507" s="7">
        <f>_xlfn.STDEV.S(Pcfu4[[#This Row],[R1]:[R3]])/AVERAGE(Pcfu4[[#This Row],[R1]:[R3]])</f>
        <v>4.0925794409510788E-2</v>
      </c>
      <c r="T507" s="75" t="s">
        <v>495</v>
      </c>
    </row>
    <row r="508" spans="1:20" x14ac:dyDescent="0.25">
      <c r="A508" t="s">
        <v>496</v>
      </c>
      <c r="B508" t="s">
        <v>478</v>
      </c>
      <c r="C508" s="4"/>
      <c r="D508" t="s">
        <v>86</v>
      </c>
      <c r="E508" s="3">
        <v>2</v>
      </c>
      <c r="G508">
        <v>0.3</v>
      </c>
      <c r="H508" s="5">
        <f>19*Pcfu4[[#This Row],[grams]]</f>
        <v>5.7</v>
      </c>
      <c r="I508" s="3" t="s">
        <v>170</v>
      </c>
      <c r="J508" s="59">
        <v>44953</v>
      </c>
      <c r="K508" s="1">
        <v>1000000</v>
      </c>
      <c r="L508">
        <v>55</v>
      </c>
      <c r="M508">
        <v>89</v>
      </c>
      <c r="O508" s="6">
        <f>(SUM(Pcfu4[[#This Row],[R1]:[R3]]))/(Pcfu4[[#This Row],[No. Reps]]*0.025)*Pcfu4[[#This Row],[Best DF]]</f>
        <v>2880000000</v>
      </c>
      <c r="P508" s="1">
        <f>_xlfn.STDEV.S(Pcfu4[[#This Row],[R1]:[R3]])/0.025*Pcfu4[[#This Row],[Best DF]]</f>
        <v>961665222.41370451</v>
      </c>
      <c r="Q508" s="6">
        <f>Pcfu4[[#This Row],[CFU/mL]]*Pcfu4[[#This Row],[mL]]/Pcfu4[[#This Row],[grams]]</f>
        <v>54720000000</v>
      </c>
      <c r="R508" s="1">
        <f>Pcfu4[[#This Row],[SD CFU/mL]]*Pcfu4[[#This Row],[mL]]/Pcfu4[[#This Row],[grams]]</f>
        <v>18271639225.860386</v>
      </c>
      <c r="S508" s="7">
        <f>_xlfn.STDEV.S(Pcfu4[[#This Row],[R1]:[R3]])/AVERAGE(Pcfu4[[#This Row],[R1]:[R3]])</f>
        <v>0.33391153556031411</v>
      </c>
      <c r="T508" t="s">
        <v>497</v>
      </c>
    </row>
    <row r="509" spans="1:20" x14ac:dyDescent="0.25">
      <c r="A509" t="s">
        <v>498</v>
      </c>
      <c r="B509" t="s">
        <v>478</v>
      </c>
      <c r="C509" s="4"/>
      <c r="D509" t="s">
        <v>86</v>
      </c>
      <c r="E509" s="3">
        <v>2</v>
      </c>
      <c r="G509">
        <v>0.3</v>
      </c>
      <c r="H509" s="5">
        <f>19*Pcfu4[[#This Row],[grams]]</f>
        <v>5.7</v>
      </c>
      <c r="I509" s="3" t="s">
        <v>170</v>
      </c>
      <c r="J509" s="59">
        <v>44953</v>
      </c>
      <c r="K509" s="1">
        <v>1000000</v>
      </c>
      <c r="L509">
        <v>108</v>
      </c>
      <c r="M509">
        <v>95</v>
      </c>
      <c r="O509" s="6">
        <f>(SUM(Pcfu4[[#This Row],[R1]:[R3]]))/(Pcfu4[[#This Row],[No. Reps]]*0.025)*Pcfu4[[#This Row],[Best DF]]</f>
        <v>4060000000</v>
      </c>
      <c r="P509" s="1">
        <f>_xlfn.STDEV.S(Pcfu4[[#This Row],[R1]:[R3]])/0.025*Pcfu4[[#This Row],[Best DF]]</f>
        <v>367695526.21700466</v>
      </c>
      <c r="Q509" s="6">
        <f>Pcfu4[[#This Row],[CFU/mL]]*Pcfu4[[#This Row],[mL]]/Pcfu4[[#This Row],[grams]]</f>
        <v>77140000000</v>
      </c>
      <c r="R509" s="1">
        <f>Pcfu4[[#This Row],[SD CFU/mL]]*Pcfu4[[#This Row],[mL]]/Pcfu4[[#This Row],[grams]]</f>
        <v>6986214998.1230888</v>
      </c>
      <c r="S509" s="7">
        <f>_xlfn.STDEV.S(Pcfu4[[#This Row],[R1]:[R3]])/AVERAGE(Pcfu4[[#This Row],[R1]:[R3]])</f>
        <v>9.0565400546060271E-2</v>
      </c>
      <c r="T509" t="s">
        <v>499</v>
      </c>
    </row>
    <row r="510" spans="1:20" x14ac:dyDescent="0.25">
      <c r="A510" t="s">
        <v>385</v>
      </c>
      <c r="B510" t="s">
        <v>500</v>
      </c>
      <c r="C510" s="4"/>
      <c r="D510" t="s">
        <v>86</v>
      </c>
      <c r="E510" s="3">
        <v>2</v>
      </c>
      <c r="G510">
        <v>0.3</v>
      </c>
      <c r="H510" s="5">
        <f>19*Pcfu4[[#This Row],[grams]]</f>
        <v>5.7</v>
      </c>
      <c r="I510" s="3" t="s">
        <v>170</v>
      </c>
      <c r="J510" s="59">
        <v>44956</v>
      </c>
      <c r="K510" s="1">
        <v>1000000</v>
      </c>
      <c r="L510">
        <v>15</v>
      </c>
      <c r="M510">
        <v>11</v>
      </c>
      <c r="O510" s="6">
        <f>(SUM(Pcfu4[[#This Row],[R1]:[R3]]))/(Pcfu4[[#This Row],[No. Reps]]*0.025)*Pcfu4[[#This Row],[Best DF]]</f>
        <v>520000000</v>
      </c>
      <c r="P510" s="1">
        <f>_xlfn.STDEV.S(Pcfu4[[#This Row],[R1]:[R3]])/0.025*Pcfu4[[#This Row],[Best DF]]</f>
        <v>113137084.98984762</v>
      </c>
      <c r="Q510" s="6">
        <f>Pcfu4[[#This Row],[CFU/mL]]*Pcfu4[[#This Row],[mL]]/Pcfu4[[#This Row],[grams]]</f>
        <v>9880000000</v>
      </c>
      <c r="R510" s="1">
        <f>Pcfu4[[#This Row],[SD CFU/mL]]*Pcfu4[[#This Row],[mL]]/Pcfu4[[#This Row],[grams]]</f>
        <v>2149604614.8071046</v>
      </c>
      <c r="S510" s="7">
        <f>_xlfn.STDEV.S(Pcfu4[[#This Row],[R1]:[R3]])/AVERAGE(Pcfu4[[#This Row],[R1]:[R3]])</f>
        <v>0.21757131728816848</v>
      </c>
    </row>
    <row r="511" spans="1:20" x14ac:dyDescent="0.25">
      <c r="A511" t="s">
        <v>386</v>
      </c>
      <c r="B511" t="s">
        <v>500</v>
      </c>
      <c r="C511" s="4"/>
      <c r="D511" t="s">
        <v>86</v>
      </c>
      <c r="E511" s="3">
        <v>2</v>
      </c>
      <c r="G511">
        <v>0.3</v>
      </c>
      <c r="H511" s="5">
        <f>19*Pcfu4[[#This Row],[grams]]</f>
        <v>5.7</v>
      </c>
      <c r="I511" s="3" t="s">
        <v>170</v>
      </c>
      <c r="J511" s="59">
        <v>44956</v>
      </c>
      <c r="K511" s="1">
        <v>1000000</v>
      </c>
      <c r="L511">
        <v>39</v>
      </c>
      <c r="M511">
        <v>30</v>
      </c>
      <c r="O511" s="6">
        <f>(SUM(Pcfu4[[#This Row],[R1]:[R3]]))/(Pcfu4[[#This Row],[No. Reps]]*0.025)*Pcfu4[[#This Row],[Best DF]]</f>
        <v>1380000000</v>
      </c>
      <c r="P511" s="1">
        <f>_xlfn.STDEV.S(Pcfu4[[#This Row],[R1]:[R3]])/0.025*Pcfu4[[#This Row],[Best DF]]</f>
        <v>254558441.22715709</v>
      </c>
      <c r="Q511" s="6">
        <f>Pcfu4[[#This Row],[CFU/mL]]*Pcfu4[[#This Row],[mL]]/Pcfu4[[#This Row],[grams]]</f>
        <v>26220000000</v>
      </c>
      <c r="R511" s="1">
        <f>Pcfu4[[#This Row],[SD CFU/mL]]*Pcfu4[[#This Row],[mL]]/Pcfu4[[#This Row],[grams]]</f>
        <v>4836610383.3159847</v>
      </c>
      <c r="S511" s="7">
        <f>_xlfn.STDEV.S(Pcfu4[[#This Row],[R1]:[R3]])/AVERAGE(Pcfu4[[#This Row],[R1]:[R3]])</f>
        <v>0.18446263857040371</v>
      </c>
    </row>
    <row r="512" spans="1:20" x14ac:dyDescent="0.25">
      <c r="A512" t="s">
        <v>387</v>
      </c>
      <c r="B512" t="s">
        <v>500</v>
      </c>
      <c r="C512" s="4"/>
      <c r="D512" t="s">
        <v>86</v>
      </c>
      <c r="E512" s="3">
        <v>2</v>
      </c>
      <c r="G512">
        <v>0.3</v>
      </c>
      <c r="H512" s="5">
        <f>19*Pcfu4[[#This Row],[grams]]</f>
        <v>5.7</v>
      </c>
      <c r="I512" s="3" t="s">
        <v>170</v>
      </c>
      <c r="J512" s="59">
        <v>44956</v>
      </c>
      <c r="K512" s="1">
        <v>1000000</v>
      </c>
      <c r="L512">
        <v>4</v>
      </c>
      <c r="M512">
        <v>4</v>
      </c>
      <c r="O512" s="6">
        <f>(SUM(Pcfu4[[#This Row],[R1]:[R3]]))/(Pcfu4[[#This Row],[No. Reps]]*0.025)*Pcfu4[[#This Row],[Best DF]]</f>
        <v>160000000</v>
      </c>
      <c r="P512" s="1">
        <f>_xlfn.STDEV.S(Pcfu4[[#This Row],[R1]:[R3]])/0.025*Pcfu4[[#This Row],[Best DF]]</f>
        <v>0</v>
      </c>
      <c r="Q512" s="6">
        <f>Pcfu4[[#This Row],[CFU/mL]]*Pcfu4[[#This Row],[mL]]/Pcfu4[[#This Row],[grams]]</f>
        <v>3040000000</v>
      </c>
      <c r="R512" s="1">
        <f>Pcfu4[[#This Row],[SD CFU/mL]]*Pcfu4[[#This Row],[mL]]/Pcfu4[[#This Row],[grams]]</f>
        <v>0</v>
      </c>
      <c r="S512" s="7">
        <f>_xlfn.STDEV.S(Pcfu4[[#This Row],[R1]:[R3]])/AVERAGE(Pcfu4[[#This Row],[R1]:[R3]])</f>
        <v>0</v>
      </c>
    </row>
    <row r="513" spans="1:20" x14ac:dyDescent="0.25">
      <c r="A513" t="s">
        <v>388</v>
      </c>
      <c r="B513" t="s">
        <v>500</v>
      </c>
      <c r="C513" s="4"/>
      <c r="D513" t="s">
        <v>86</v>
      </c>
      <c r="E513" s="3">
        <v>2</v>
      </c>
      <c r="G513">
        <v>0.3</v>
      </c>
      <c r="H513" s="5">
        <f>19*Pcfu4[[#This Row],[grams]]</f>
        <v>5.7</v>
      </c>
      <c r="I513" s="3" t="s">
        <v>170</v>
      </c>
      <c r="J513" s="59">
        <v>44956</v>
      </c>
      <c r="K513" s="1">
        <v>1000000</v>
      </c>
      <c r="L513">
        <v>41</v>
      </c>
      <c r="M513">
        <v>46</v>
      </c>
      <c r="O513" s="6">
        <f>(SUM(Pcfu4[[#This Row],[R1]:[R3]]))/(Pcfu4[[#This Row],[No. Reps]]*0.025)*Pcfu4[[#This Row],[Best DF]]</f>
        <v>1740000000</v>
      </c>
      <c r="P513" s="1">
        <f>_xlfn.STDEV.S(Pcfu4[[#This Row],[R1]:[R3]])/0.025*Pcfu4[[#This Row],[Best DF]]</f>
        <v>141421356.23730952</v>
      </c>
      <c r="Q513" s="6">
        <f>Pcfu4[[#This Row],[CFU/mL]]*Pcfu4[[#This Row],[mL]]/Pcfu4[[#This Row],[grams]]</f>
        <v>33060000000</v>
      </c>
      <c r="R513" s="1">
        <f>Pcfu4[[#This Row],[SD CFU/mL]]*Pcfu4[[#This Row],[mL]]/Pcfu4[[#This Row],[grams]]</f>
        <v>2687005768.5088811</v>
      </c>
      <c r="S513" s="7">
        <f>_xlfn.STDEV.S(Pcfu4[[#This Row],[R1]:[R3]])/AVERAGE(Pcfu4[[#This Row],[R1]:[R3]])</f>
        <v>8.1276641515695122E-2</v>
      </c>
    </row>
    <row r="514" spans="1:20" x14ac:dyDescent="0.25">
      <c r="A514" t="s">
        <v>389</v>
      </c>
      <c r="B514" t="s">
        <v>500</v>
      </c>
      <c r="C514" s="4"/>
      <c r="D514" t="s">
        <v>86</v>
      </c>
      <c r="E514" s="3">
        <v>2</v>
      </c>
      <c r="G514">
        <v>0.3</v>
      </c>
      <c r="H514" s="5">
        <f>19*Pcfu4[[#This Row],[grams]]</f>
        <v>5.7</v>
      </c>
      <c r="I514" s="3" t="s">
        <v>170</v>
      </c>
      <c r="J514" s="59">
        <v>44956</v>
      </c>
      <c r="K514" s="1">
        <v>1000000</v>
      </c>
      <c r="L514">
        <v>191</v>
      </c>
      <c r="M514">
        <v>222</v>
      </c>
      <c r="O514" s="6">
        <f>(SUM(Pcfu4[[#This Row],[R1]:[R3]]))/(Pcfu4[[#This Row],[No. Reps]]*0.025)*Pcfu4[[#This Row],[Best DF]]</f>
        <v>8260000000</v>
      </c>
      <c r="P514" s="1">
        <f>_xlfn.STDEV.S(Pcfu4[[#This Row],[R1]:[R3]])/0.025*Pcfu4[[#This Row],[Best DF]]</f>
        <v>876812408.67131889</v>
      </c>
      <c r="Q514" s="6">
        <f>Pcfu4[[#This Row],[CFU/mL]]*Pcfu4[[#This Row],[mL]]/Pcfu4[[#This Row],[grams]]</f>
        <v>156940000000</v>
      </c>
      <c r="R514" s="1">
        <f>Pcfu4[[#This Row],[SD CFU/mL]]*Pcfu4[[#This Row],[mL]]/Pcfu4[[#This Row],[grams]]</f>
        <v>16659435764.755058</v>
      </c>
      <c r="S514" s="7">
        <f>_xlfn.STDEV.S(Pcfu4[[#This Row],[R1]:[R3]])/AVERAGE(Pcfu4[[#This Row],[R1]:[R3]])</f>
        <v>0.10615162332582553</v>
      </c>
    </row>
    <row r="515" spans="1:20" x14ac:dyDescent="0.25">
      <c r="A515" t="s">
        <v>390</v>
      </c>
      <c r="B515" t="s">
        <v>500</v>
      </c>
      <c r="C515" s="4"/>
      <c r="D515" t="s">
        <v>86</v>
      </c>
      <c r="E515" s="3">
        <v>2</v>
      </c>
      <c r="G515">
        <v>0.3</v>
      </c>
      <c r="H515" s="5">
        <f>19*Pcfu4[[#This Row],[grams]]</f>
        <v>5.7</v>
      </c>
      <c r="I515" s="3" t="s">
        <v>170</v>
      </c>
      <c r="J515" s="59">
        <v>44956</v>
      </c>
      <c r="K515" s="1">
        <v>1000000</v>
      </c>
      <c r="L515">
        <v>198</v>
      </c>
      <c r="M515">
        <v>216</v>
      </c>
      <c r="O515" s="6">
        <f>(SUM(Pcfu4[[#This Row],[R1]:[R3]]))/(Pcfu4[[#This Row],[No. Reps]]*0.025)*Pcfu4[[#This Row],[Best DF]]</f>
        <v>8280000000</v>
      </c>
      <c r="P515" s="1">
        <f>_xlfn.STDEV.S(Pcfu4[[#This Row],[R1]:[R3]])/0.025*Pcfu4[[#This Row],[Best DF]]</f>
        <v>509116882.45431417</v>
      </c>
      <c r="Q515" s="6">
        <f>Pcfu4[[#This Row],[CFU/mL]]*Pcfu4[[#This Row],[mL]]/Pcfu4[[#This Row],[grams]]</f>
        <v>157320000000</v>
      </c>
      <c r="R515" s="1">
        <f>Pcfu4[[#This Row],[SD CFU/mL]]*Pcfu4[[#This Row],[mL]]/Pcfu4[[#This Row],[grams]]</f>
        <v>9673220766.6319695</v>
      </c>
      <c r="S515" s="7">
        <f>_xlfn.STDEV.S(Pcfu4[[#This Row],[R1]:[R3]])/AVERAGE(Pcfu4[[#This Row],[R1]:[R3]])</f>
        <v>6.1487546190134565E-2</v>
      </c>
    </row>
    <row r="516" spans="1:20" x14ac:dyDescent="0.25">
      <c r="A516" t="s">
        <v>391</v>
      </c>
      <c r="B516" t="s">
        <v>500</v>
      </c>
      <c r="C516" s="4"/>
      <c r="D516" t="s">
        <v>86</v>
      </c>
      <c r="E516" s="3">
        <v>2</v>
      </c>
      <c r="G516">
        <v>0.3</v>
      </c>
      <c r="H516" s="5">
        <f>19*Pcfu4[[#This Row],[grams]]</f>
        <v>5.7</v>
      </c>
      <c r="I516" s="3" t="s">
        <v>170</v>
      </c>
      <c r="J516" s="59">
        <v>44956</v>
      </c>
      <c r="K516" s="1">
        <v>1000000</v>
      </c>
      <c r="L516">
        <v>97</v>
      </c>
      <c r="M516">
        <v>72</v>
      </c>
      <c r="O516" s="6">
        <f>(SUM(Pcfu4[[#This Row],[R1]:[R3]]))/(Pcfu4[[#This Row],[No. Reps]]*0.025)*Pcfu4[[#This Row],[Best DF]]</f>
        <v>3380000000</v>
      </c>
      <c r="P516" s="1">
        <f>_xlfn.STDEV.S(Pcfu4[[#This Row],[R1]:[R3]])/0.025*Pcfu4[[#This Row],[Best DF]]</f>
        <v>707106781.18654752</v>
      </c>
      <c r="Q516" s="6">
        <f>Pcfu4[[#This Row],[CFU/mL]]*Pcfu4[[#This Row],[mL]]/Pcfu4[[#This Row],[grams]]</f>
        <v>64220000000</v>
      </c>
      <c r="R516" s="1">
        <f>Pcfu4[[#This Row],[SD CFU/mL]]*Pcfu4[[#This Row],[mL]]/Pcfu4[[#This Row],[grams]]</f>
        <v>13435028842.544403</v>
      </c>
      <c r="S516" s="7">
        <f>_xlfn.STDEV.S(Pcfu4[[#This Row],[R1]:[R3]])/AVERAGE(Pcfu4[[#This Row],[R1]:[R3]])</f>
        <v>0.209203189700162</v>
      </c>
    </row>
    <row r="517" spans="1:20" x14ac:dyDescent="0.25">
      <c r="A517" t="s">
        <v>385</v>
      </c>
      <c r="B517" t="s">
        <v>478</v>
      </c>
      <c r="C517" s="4"/>
      <c r="D517" t="s">
        <v>86</v>
      </c>
      <c r="E517" s="3">
        <v>2</v>
      </c>
      <c r="G517">
        <v>0.3</v>
      </c>
      <c r="H517" s="5">
        <f>19*Pcfu4[[#This Row],[grams]]</f>
        <v>5.7</v>
      </c>
      <c r="I517" s="3" t="s">
        <v>170</v>
      </c>
      <c r="J517" s="59">
        <v>44956</v>
      </c>
      <c r="K517" s="1">
        <v>1000000</v>
      </c>
      <c r="L517">
        <v>12</v>
      </c>
      <c r="M517">
        <v>7</v>
      </c>
      <c r="O517" s="6">
        <f>(SUM(Pcfu4[[#This Row],[R1]:[R3]]))/(Pcfu4[[#This Row],[No. Reps]]*0.025)*Pcfu4[[#This Row],[Best DF]]</f>
        <v>380000000</v>
      </c>
      <c r="P517" s="1">
        <f>_xlfn.STDEV.S(Pcfu4[[#This Row],[R1]:[R3]])/0.025*Pcfu4[[#This Row],[Best DF]]</f>
        <v>141421356.23730952</v>
      </c>
      <c r="Q517" s="6">
        <f>Pcfu4[[#This Row],[CFU/mL]]*Pcfu4[[#This Row],[mL]]/Pcfu4[[#This Row],[grams]]</f>
        <v>7220000000</v>
      </c>
      <c r="R517" s="1">
        <f>Pcfu4[[#This Row],[SD CFU/mL]]*Pcfu4[[#This Row],[mL]]/Pcfu4[[#This Row],[grams]]</f>
        <v>2687005768.5088811</v>
      </c>
      <c r="S517" s="7">
        <f>_xlfn.STDEV.S(Pcfu4[[#This Row],[R1]:[R3]])/AVERAGE(Pcfu4[[#This Row],[R1]:[R3]])</f>
        <v>0.37216146378239345</v>
      </c>
      <c r="T517" t="s">
        <v>501</v>
      </c>
    </row>
    <row r="518" spans="1:20" x14ac:dyDescent="0.25">
      <c r="A518" t="s">
        <v>386</v>
      </c>
      <c r="B518" t="s">
        <v>478</v>
      </c>
      <c r="C518" s="4"/>
      <c r="D518" t="s">
        <v>86</v>
      </c>
      <c r="E518" s="3">
        <v>2</v>
      </c>
      <c r="G518">
        <v>0.3</v>
      </c>
      <c r="H518" s="5">
        <f>19*Pcfu4[[#This Row],[grams]]</f>
        <v>5.7</v>
      </c>
      <c r="I518" s="3" t="s">
        <v>170</v>
      </c>
      <c r="J518" s="59">
        <v>44956</v>
      </c>
      <c r="K518" s="1">
        <v>1000000</v>
      </c>
      <c r="L518">
        <v>13</v>
      </c>
      <c r="M518">
        <v>16</v>
      </c>
      <c r="O518" s="6">
        <f>(SUM(Pcfu4[[#This Row],[R1]:[R3]]))/(Pcfu4[[#This Row],[No. Reps]]*0.025)*Pcfu4[[#This Row],[Best DF]]</f>
        <v>580000000</v>
      </c>
      <c r="P518" s="1">
        <f>_xlfn.STDEV.S(Pcfu4[[#This Row],[R1]:[R3]])/0.025*Pcfu4[[#This Row],[Best DF]]</f>
        <v>84852813.742385685</v>
      </c>
      <c r="Q518" s="6">
        <f>Pcfu4[[#This Row],[CFU/mL]]*Pcfu4[[#This Row],[mL]]/Pcfu4[[#This Row],[grams]]</f>
        <v>11020000000</v>
      </c>
      <c r="R518" s="1">
        <f>Pcfu4[[#This Row],[SD CFU/mL]]*Pcfu4[[#This Row],[mL]]/Pcfu4[[#This Row],[grams]]</f>
        <v>1612203461.1053281</v>
      </c>
      <c r="S518" s="7">
        <f>_xlfn.STDEV.S(Pcfu4[[#This Row],[R1]:[R3]])/AVERAGE(Pcfu4[[#This Row],[R1]:[R3]])</f>
        <v>0.14629795472825119</v>
      </c>
      <c r="T518" t="s">
        <v>502</v>
      </c>
    </row>
    <row r="519" spans="1:20" x14ac:dyDescent="0.25">
      <c r="A519" t="s">
        <v>387</v>
      </c>
      <c r="B519" t="s">
        <v>478</v>
      </c>
      <c r="C519" s="4"/>
      <c r="D519" t="s">
        <v>86</v>
      </c>
      <c r="E519" s="3">
        <v>2</v>
      </c>
      <c r="G519">
        <v>0.3</v>
      </c>
      <c r="H519" s="5">
        <f>19*Pcfu4[[#This Row],[grams]]</f>
        <v>5.7</v>
      </c>
      <c r="I519" s="3" t="s">
        <v>170</v>
      </c>
      <c r="J519" s="59">
        <v>44956</v>
      </c>
      <c r="K519" s="1">
        <v>1000000</v>
      </c>
      <c r="L519">
        <v>5</v>
      </c>
      <c r="M519">
        <v>9</v>
      </c>
      <c r="O519" s="6">
        <f>(SUM(Pcfu4[[#This Row],[R1]:[R3]]))/(Pcfu4[[#This Row],[No. Reps]]*0.025)*Pcfu4[[#This Row],[Best DF]]</f>
        <v>280000000</v>
      </c>
      <c r="P519" s="1">
        <f>_xlfn.STDEV.S(Pcfu4[[#This Row],[R1]:[R3]])/0.025*Pcfu4[[#This Row],[Best DF]]</f>
        <v>113137084.98984762</v>
      </c>
      <c r="Q519" s="6">
        <f>Pcfu4[[#This Row],[CFU/mL]]*Pcfu4[[#This Row],[mL]]/Pcfu4[[#This Row],[grams]]</f>
        <v>5320000000</v>
      </c>
      <c r="R519" s="1">
        <f>Pcfu4[[#This Row],[SD CFU/mL]]*Pcfu4[[#This Row],[mL]]/Pcfu4[[#This Row],[grams]]</f>
        <v>2149604614.8071046</v>
      </c>
      <c r="S519" s="7">
        <f>_xlfn.STDEV.S(Pcfu4[[#This Row],[R1]:[R3]])/AVERAGE(Pcfu4[[#This Row],[R1]:[R3]])</f>
        <v>0.40406101782088433</v>
      </c>
      <c r="T519" t="s">
        <v>503</v>
      </c>
    </row>
    <row r="520" spans="1:20" x14ac:dyDescent="0.25">
      <c r="A520" t="s">
        <v>388</v>
      </c>
      <c r="B520" t="s">
        <v>478</v>
      </c>
      <c r="C520" s="4"/>
      <c r="D520" t="s">
        <v>86</v>
      </c>
      <c r="E520" s="3">
        <v>2</v>
      </c>
      <c r="G520">
        <v>0.3</v>
      </c>
      <c r="H520" s="5">
        <f>19*Pcfu4[[#This Row],[grams]]</f>
        <v>5.7</v>
      </c>
      <c r="I520" s="3" t="s">
        <v>170</v>
      </c>
      <c r="J520" s="59">
        <v>44956</v>
      </c>
      <c r="K520" s="1">
        <v>1000000</v>
      </c>
      <c r="L520">
        <v>27</v>
      </c>
      <c r="M520">
        <v>24</v>
      </c>
      <c r="O520" s="6">
        <f>(SUM(Pcfu4[[#This Row],[R1]:[R3]]))/(Pcfu4[[#This Row],[No. Reps]]*0.025)*Pcfu4[[#This Row],[Best DF]]</f>
        <v>1020000000</v>
      </c>
      <c r="P520" s="1">
        <f>_xlfn.STDEV.S(Pcfu4[[#This Row],[R1]:[R3]])/0.025*Pcfu4[[#This Row],[Best DF]]</f>
        <v>84852813.742385685</v>
      </c>
      <c r="Q520" s="6">
        <f>Pcfu4[[#This Row],[CFU/mL]]*Pcfu4[[#This Row],[mL]]/Pcfu4[[#This Row],[grams]]</f>
        <v>19380000000</v>
      </c>
      <c r="R520" s="1">
        <f>Pcfu4[[#This Row],[SD CFU/mL]]*Pcfu4[[#This Row],[mL]]/Pcfu4[[#This Row],[grams]]</f>
        <v>1612203461.1053281</v>
      </c>
      <c r="S520" s="7">
        <f>_xlfn.STDEV.S(Pcfu4[[#This Row],[R1]:[R3]])/AVERAGE(Pcfu4[[#This Row],[R1]:[R3]])</f>
        <v>8.3189033080770289E-2</v>
      </c>
      <c r="T520" t="s">
        <v>501</v>
      </c>
    </row>
    <row r="521" spans="1:20" x14ac:dyDescent="0.25">
      <c r="A521" t="s">
        <v>389</v>
      </c>
      <c r="B521" t="s">
        <v>478</v>
      </c>
      <c r="C521" s="4"/>
      <c r="D521" t="s">
        <v>86</v>
      </c>
      <c r="E521" s="3">
        <v>2</v>
      </c>
      <c r="G521">
        <v>0.3</v>
      </c>
      <c r="H521" s="5">
        <f>19*Pcfu4[[#This Row],[grams]]</f>
        <v>5.7</v>
      </c>
      <c r="I521" s="3" t="s">
        <v>170</v>
      </c>
      <c r="J521" s="59">
        <v>44956</v>
      </c>
      <c r="K521" s="1">
        <v>1000000</v>
      </c>
      <c r="L521">
        <v>104</v>
      </c>
      <c r="M521">
        <v>118</v>
      </c>
      <c r="O521" s="6">
        <f>(SUM(Pcfu4[[#This Row],[R1]:[R3]]))/(Pcfu4[[#This Row],[No. Reps]]*0.025)*Pcfu4[[#This Row],[Best DF]]</f>
        <v>4440000000</v>
      </c>
      <c r="P521" s="1">
        <f>_xlfn.STDEV.S(Pcfu4[[#This Row],[R1]:[R3]])/0.025*Pcfu4[[#This Row],[Best DF]]</f>
        <v>395979797.46446657</v>
      </c>
      <c r="Q521" s="6">
        <f>Pcfu4[[#This Row],[CFU/mL]]*Pcfu4[[#This Row],[mL]]/Pcfu4[[#This Row],[grams]]</f>
        <v>84360000000</v>
      </c>
      <c r="R521" s="1">
        <f>Pcfu4[[#This Row],[SD CFU/mL]]*Pcfu4[[#This Row],[mL]]/Pcfu4[[#This Row],[grams]]</f>
        <v>7523616151.8248653</v>
      </c>
      <c r="S521" s="7">
        <f>_xlfn.STDEV.S(Pcfu4[[#This Row],[R1]:[R3]])/AVERAGE(Pcfu4[[#This Row],[R1]:[R3]])</f>
        <v>8.918463906857356E-2</v>
      </c>
      <c r="T521" t="s">
        <v>504</v>
      </c>
    </row>
    <row r="522" spans="1:20" x14ac:dyDescent="0.25">
      <c r="A522" t="s">
        <v>390</v>
      </c>
      <c r="B522" t="s">
        <v>478</v>
      </c>
      <c r="C522" s="4"/>
      <c r="D522" t="s">
        <v>86</v>
      </c>
      <c r="E522" s="3">
        <v>2</v>
      </c>
      <c r="G522">
        <v>0.3</v>
      </c>
      <c r="H522" s="5">
        <f>19*Pcfu4[[#This Row],[grams]]</f>
        <v>5.7</v>
      </c>
      <c r="I522" s="3" t="s">
        <v>170</v>
      </c>
      <c r="J522" s="59">
        <v>44956</v>
      </c>
      <c r="K522" s="1">
        <v>1000000</v>
      </c>
      <c r="L522">
        <v>61</v>
      </c>
      <c r="M522">
        <v>61</v>
      </c>
      <c r="O522" s="6">
        <f>(SUM(Pcfu4[[#This Row],[R1]:[R3]]))/(Pcfu4[[#This Row],[No. Reps]]*0.025)*Pcfu4[[#This Row],[Best DF]]</f>
        <v>2440000000</v>
      </c>
      <c r="P522" s="1">
        <f>_xlfn.STDEV.S(Pcfu4[[#This Row],[R1]:[R3]])/0.025*Pcfu4[[#This Row],[Best DF]]</f>
        <v>0</v>
      </c>
      <c r="Q522" s="6">
        <f>Pcfu4[[#This Row],[CFU/mL]]*Pcfu4[[#This Row],[mL]]/Pcfu4[[#This Row],[grams]]</f>
        <v>46360000000</v>
      </c>
      <c r="R522" s="1">
        <f>Pcfu4[[#This Row],[SD CFU/mL]]*Pcfu4[[#This Row],[mL]]/Pcfu4[[#This Row],[grams]]</f>
        <v>0</v>
      </c>
      <c r="S522" s="7">
        <f>_xlfn.STDEV.S(Pcfu4[[#This Row],[R1]:[R3]])/AVERAGE(Pcfu4[[#This Row],[R1]:[R3]])</f>
        <v>0</v>
      </c>
      <c r="T522" t="s">
        <v>481</v>
      </c>
    </row>
    <row r="523" spans="1:20" x14ac:dyDescent="0.25">
      <c r="A523" t="s">
        <v>391</v>
      </c>
      <c r="B523" t="s">
        <v>478</v>
      </c>
      <c r="C523" s="4"/>
      <c r="D523" t="s">
        <v>86</v>
      </c>
      <c r="E523" s="3">
        <v>2</v>
      </c>
      <c r="G523">
        <v>0.3</v>
      </c>
      <c r="H523" s="5">
        <f>19*Pcfu4[[#This Row],[grams]]</f>
        <v>5.7</v>
      </c>
      <c r="I523" s="3" t="s">
        <v>170</v>
      </c>
      <c r="J523" s="59">
        <v>44956</v>
      </c>
      <c r="K523" s="1">
        <v>1000000</v>
      </c>
      <c r="L523">
        <v>39</v>
      </c>
      <c r="M523">
        <v>30</v>
      </c>
      <c r="O523" s="6">
        <f>(SUM(Pcfu4[[#This Row],[R1]:[R3]]))/(Pcfu4[[#This Row],[No. Reps]]*0.025)*Pcfu4[[#This Row],[Best DF]]</f>
        <v>1380000000</v>
      </c>
      <c r="P523" s="1">
        <f>_xlfn.STDEV.S(Pcfu4[[#This Row],[R1]:[R3]])/0.025*Pcfu4[[#This Row],[Best DF]]</f>
        <v>254558441.22715709</v>
      </c>
      <c r="Q523" s="6">
        <f>Pcfu4[[#This Row],[CFU/mL]]*Pcfu4[[#This Row],[mL]]/Pcfu4[[#This Row],[grams]]</f>
        <v>26220000000</v>
      </c>
      <c r="R523" s="1">
        <f>Pcfu4[[#This Row],[SD CFU/mL]]*Pcfu4[[#This Row],[mL]]/Pcfu4[[#This Row],[grams]]</f>
        <v>4836610383.3159847</v>
      </c>
      <c r="S523" s="7">
        <f>_xlfn.STDEV.S(Pcfu4[[#This Row],[R1]:[R3]])/AVERAGE(Pcfu4[[#This Row],[R1]:[R3]])</f>
        <v>0.18446263857040371</v>
      </c>
      <c r="T523" t="s">
        <v>505</v>
      </c>
    </row>
    <row r="524" spans="1:20" x14ac:dyDescent="0.25">
      <c r="A524" t="s">
        <v>385</v>
      </c>
      <c r="B524" t="s">
        <v>506</v>
      </c>
      <c r="C524" s="4"/>
      <c r="D524" t="s">
        <v>86</v>
      </c>
      <c r="E524" s="3">
        <v>2</v>
      </c>
      <c r="G524">
        <v>0.3</v>
      </c>
      <c r="H524" s="5">
        <f>19*Pcfu4[[#This Row],[grams]]</f>
        <v>5.7</v>
      </c>
      <c r="I524" s="3" t="s">
        <v>170</v>
      </c>
      <c r="J524" s="59">
        <v>44956</v>
      </c>
      <c r="K524" s="1">
        <v>1000000</v>
      </c>
      <c r="L524">
        <v>28</v>
      </c>
      <c r="M524">
        <v>30</v>
      </c>
      <c r="O524" s="6">
        <f>(SUM(Pcfu4[[#This Row],[R1]:[R3]]))/(Pcfu4[[#This Row],[No. Reps]]*0.025)*Pcfu4[[#This Row],[Best DF]]</f>
        <v>1160000000</v>
      </c>
      <c r="P524" s="1">
        <f>_xlfn.STDEV.S(Pcfu4[[#This Row],[R1]:[R3]])/0.025*Pcfu4[[#This Row],[Best DF]]</f>
        <v>56568542.494923808</v>
      </c>
      <c r="Q524" s="6">
        <f>Pcfu4[[#This Row],[CFU/mL]]*Pcfu4[[#This Row],[mL]]/Pcfu4[[#This Row],[grams]]</f>
        <v>22040000000</v>
      </c>
      <c r="R524" s="1">
        <f>Pcfu4[[#This Row],[SD CFU/mL]]*Pcfu4[[#This Row],[mL]]/Pcfu4[[#This Row],[grams]]</f>
        <v>1074802307.4035523</v>
      </c>
      <c r="S524" s="7">
        <f>_xlfn.STDEV.S(Pcfu4[[#This Row],[R1]:[R3]])/AVERAGE(Pcfu4[[#This Row],[R1]:[R3]])</f>
        <v>4.8765984909417075E-2</v>
      </c>
    </row>
    <row r="525" spans="1:20" x14ac:dyDescent="0.25">
      <c r="A525" t="s">
        <v>386</v>
      </c>
      <c r="B525" t="s">
        <v>506</v>
      </c>
      <c r="C525" s="4"/>
      <c r="D525" t="s">
        <v>86</v>
      </c>
      <c r="E525" s="3">
        <v>2</v>
      </c>
      <c r="G525">
        <v>0.3</v>
      </c>
      <c r="H525" s="5">
        <f>19*Pcfu4[[#This Row],[grams]]</f>
        <v>5.7</v>
      </c>
      <c r="I525" s="3" t="s">
        <v>170</v>
      </c>
      <c r="J525" s="59">
        <v>44956</v>
      </c>
      <c r="K525" s="1">
        <v>1000000</v>
      </c>
      <c r="L525">
        <v>72</v>
      </c>
      <c r="M525">
        <v>84</v>
      </c>
      <c r="O525" s="6">
        <f>(SUM(Pcfu4[[#This Row],[R1]:[R3]]))/(Pcfu4[[#This Row],[No. Reps]]*0.025)*Pcfu4[[#This Row],[Best DF]]</f>
        <v>3120000000</v>
      </c>
      <c r="P525" s="1">
        <f>_xlfn.STDEV.S(Pcfu4[[#This Row],[R1]:[R3]])/0.025*Pcfu4[[#This Row],[Best DF]]</f>
        <v>339411254.96954274</v>
      </c>
      <c r="Q525" s="6">
        <f>Pcfu4[[#This Row],[CFU/mL]]*Pcfu4[[#This Row],[mL]]/Pcfu4[[#This Row],[grams]]</f>
        <v>59280000000</v>
      </c>
      <c r="R525" s="1">
        <f>Pcfu4[[#This Row],[SD CFU/mL]]*Pcfu4[[#This Row],[mL]]/Pcfu4[[#This Row],[grams]]</f>
        <v>6448813844.4213123</v>
      </c>
      <c r="S525" s="7">
        <f>_xlfn.STDEV.S(Pcfu4[[#This Row],[R1]:[R3]])/AVERAGE(Pcfu4[[#This Row],[R1]:[R3]])</f>
        <v>0.10878565864408422</v>
      </c>
    </row>
    <row r="526" spans="1:20" x14ac:dyDescent="0.25">
      <c r="A526" t="s">
        <v>387</v>
      </c>
      <c r="B526" t="s">
        <v>506</v>
      </c>
      <c r="C526" s="4"/>
      <c r="D526" t="s">
        <v>86</v>
      </c>
      <c r="E526" s="3">
        <v>2</v>
      </c>
      <c r="G526">
        <v>0.3</v>
      </c>
      <c r="H526" s="5">
        <f>19*Pcfu4[[#This Row],[grams]]</f>
        <v>5.7</v>
      </c>
      <c r="I526" s="3" t="s">
        <v>170</v>
      </c>
      <c r="J526" s="59">
        <v>44956</v>
      </c>
      <c r="K526" s="1">
        <v>1000000</v>
      </c>
      <c r="L526">
        <v>34</v>
      </c>
      <c r="M526">
        <v>44</v>
      </c>
      <c r="O526" s="6">
        <f>(SUM(Pcfu4[[#This Row],[R1]:[R3]]))/(Pcfu4[[#This Row],[No. Reps]]*0.025)*Pcfu4[[#This Row],[Best DF]]</f>
        <v>1560000000</v>
      </c>
      <c r="P526" s="1">
        <f>_xlfn.STDEV.S(Pcfu4[[#This Row],[R1]:[R3]])/0.025*Pcfu4[[#This Row],[Best DF]]</f>
        <v>282842712.47461903</v>
      </c>
      <c r="Q526" s="6">
        <f>Pcfu4[[#This Row],[CFU/mL]]*Pcfu4[[#This Row],[mL]]/Pcfu4[[#This Row],[grams]]</f>
        <v>29640000000</v>
      </c>
      <c r="R526" s="1">
        <f>Pcfu4[[#This Row],[SD CFU/mL]]*Pcfu4[[#This Row],[mL]]/Pcfu4[[#This Row],[grams]]</f>
        <v>5374011537.0177622</v>
      </c>
      <c r="S526" s="7">
        <f>_xlfn.STDEV.S(Pcfu4[[#This Row],[R1]:[R3]])/AVERAGE(Pcfu4[[#This Row],[R1]:[R3]])</f>
        <v>0.18130943107347372</v>
      </c>
    </row>
    <row r="527" spans="1:20" x14ac:dyDescent="0.25">
      <c r="A527" t="s">
        <v>388</v>
      </c>
      <c r="B527" t="s">
        <v>506</v>
      </c>
      <c r="C527" s="4"/>
      <c r="D527" t="s">
        <v>86</v>
      </c>
      <c r="E527" s="3">
        <v>2</v>
      </c>
      <c r="G527">
        <v>0.3</v>
      </c>
      <c r="H527" s="5">
        <f>19*Pcfu4[[#This Row],[grams]]</f>
        <v>5.7</v>
      </c>
      <c r="I527" s="3" t="s">
        <v>170</v>
      </c>
      <c r="J527" s="59">
        <v>44956</v>
      </c>
      <c r="K527" s="1">
        <v>1000000</v>
      </c>
      <c r="L527">
        <v>102</v>
      </c>
      <c r="M527">
        <v>94</v>
      </c>
      <c r="O527" s="6">
        <f>(SUM(Pcfu4[[#This Row],[R1]:[R3]]))/(Pcfu4[[#This Row],[No. Reps]]*0.025)*Pcfu4[[#This Row],[Best DF]]</f>
        <v>3920000000</v>
      </c>
      <c r="P527" s="1">
        <f>_xlfn.STDEV.S(Pcfu4[[#This Row],[R1]:[R3]])/0.025*Pcfu4[[#This Row],[Best DF]]</f>
        <v>226274169.97969523</v>
      </c>
      <c r="Q527" s="6">
        <f>Pcfu4[[#This Row],[CFU/mL]]*Pcfu4[[#This Row],[mL]]/Pcfu4[[#This Row],[grams]]</f>
        <v>74480000000</v>
      </c>
      <c r="R527" s="1">
        <f>Pcfu4[[#This Row],[SD CFU/mL]]*Pcfu4[[#This Row],[mL]]/Pcfu4[[#This Row],[grams]]</f>
        <v>4299209229.6142092</v>
      </c>
      <c r="S527" s="7">
        <f>_xlfn.STDEV.S(Pcfu4[[#This Row],[R1]:[R3]])/AVERAGE(Pcfu4[[#This Row],[R1]:[R3]])</f>
        <v>5.7723002545840618E-2</v>
      </c>
    </row>
    <row r="528" spans="1:20" x14ac:dyDescent="0.25">
      <c r="A528" t="s">
        <v>389</v>
      </c>
      <c r="B528" t="s">
        <v>506</v>
      </c>
      <c r="C528" s="4"/>
      <c r="D528" t="s">
        <v>86</v>
      </c>
      <c r="E528" s="3">
        <v>2</v>
      </c>
      <c r="G528">
        <v>0.3</v>
      </c>
      <c r="H528" s="5">
        <f>19*Pcfu4[[#This Row],[grams]]</f>
        <v>5.7</v>
      </c>
      <c r="I528" s="3" t="s">
        <v>170</v>
      </c>
      <c r="J528" s="59">
        <v>44956</v>
      </c>
      <c r="K528" s="1">
        <v>10000000</v>
      </c>
      <c r="L528">
        <v>43</v>
      </c>
      <c r="M528">
        <v>59</v>
      </c>
      <c r="O528" s="6">
        <f>(SUM(Pcfu4[[#This Row],[R1]:[R3]]))/(Pcfu4[[#This Row],[No. Reps]]*0.025)*Pcfu4[[#This Row],[Best DF]]</f>
        <v>20400000000</v>
      </c>
      <c r="P528" s="1">
        <f>_xlfn.STDEV.S(Pcfu4[[#This Row],[R1]:[R3]])/0.025*Pcfu4[[#This Row],[Best DF]]</f>
        <v>4525483399.5939045</v>
      </c>
      <c r="Q528" s="6">
        <f>Pcfu4[[#This Row],[CFU/mL]]*Pcfu4[[#This Row],[mL]]/Pcfu4[[#This Row],[grams]]</f>
        <v>387600000000</v>
      </c>
      <c r="R528" s="1">
        <f>Pcfu4[[#This Row],[SD CFU/mL]]*Pcfu4[[#This Row],[mL]]/Pcfu4[[#This Row],[grams]]</f>
        <v>85984184592.284195</v>
      </c>
      <c r="S528" s="7">
        <f>_xlfn.STDEV.S(Pcfu4[[#This Row],[R1]:[R3]])/AVERAGE(Pcfu4[[#This Row],[R1]:[R3]])</f>
        <v>0.2218374215487208</v>
      </c>
    </row>
    <row r="529" spans="1:20" x14ac:dyDescent="0.25">
      <c r="A529" t="s">
        <v>390</v>
      </c>
      <c r="B529" t="s">
        <v>506</v>
      </c>
      <c r="C529" s="4"/>
      <c r="D529" t="s">
        <v>86</v>
      </c>
      <c r="E529" s="3">
        <v>2</v>
      </c>
      <c r="G529">
        <v>0.3</v>
      </c>
      <c r="H529" s="5">
        <f>19*Pcfu4[[#This Row],[grams]]</f>
        <v>5.7</v>
      </c>
      <c r="I529" s="3" t="s">
        <v>170</v>
      </c>
      <c r="J529" s="59">
        <v>44956</v>
      </c>
      <c r="K529" s="1">
        <v>10000000</v>
      </c>
      <c r="L529">
        <v>44</v>
      </c>
      <c r="M529">
        <v>39</v>
      </c>
      <c r="O529" s="6">
        <f>(SUM(Pcfu4[[#This Row],[R1]:[R3]]))/(Pcfu4[[#This Row],[No. Reps]]*0.025)*Pcfu4[[#This Row],[Best DF]]</f>
        <v>16600000000</v>
      </c>
      <c r="P529" s="1">
        <f>_xlfn.STDEV.S(Pcfu4[[#This Row],[R1]:[R3]])/0.025*Pcfu4[[#This Row],[Best DF]]</f>
        <v>1414213562.373095</v>
      </c>
      <c r="Q529" s="6">
        <f>Pcfu4[[#This Row],[CFU/mL]]*Pcfu4[[#This Row],[mL]]/Pcfu4[[#This Row],[grams]]</f>
        <v>315400000000</v>
      </c>
      <c r="R529" s="1">
        <f>Pcfu4[[#This Row],[SD CFU/mL]]*Pcfu4[[#This Row],[mL]]/Pcfu4[[#This Row],[grams]]</f>
        <v>26870057685.088806</v>
      </c>
      <c r="S529" s="7">
        <f>_xlfn.STDEV.S(Pcfu4[[#This Row],[R1]:[R3]])/AVERAGE(Pcfu4[[#This Row],[R1]:[R3]])</f>
        <v>8.5193588094764766E-2</v>
      </c>
    </row>
    <row r="530" spans="1:20" x14ac:dyDescent="0.25">
      <c r="A530" t="s">
        <v>391</v>
      </c>
      <c r="B530" t="s">
        <v>506</v>
      </c>
      <c r="C530" s="4"/>
      <c r="D530" t="s">
        <v>86</v>
      </c>
      <c r="E530" s="3">
        <v>2</v>
      </c>
      <c r="G530">
        <v>0.3</v>
      </c>
      <c r="H530" s="5">
        <f>19*Pcfu4[[#This Row],[grams]]</f>
        <v>5.7</v>
      </c>
      <c r="I530" s="3" t="s">
        <v>170</v>
      </c>
      <c r="J530" s="59">
        <v>44956</v>
      </c>
      <c r="K530" s="1">
        <v>1000000</v>
      </c>
      <c r="L530">
        <v>98</v>
      </c>
      <c r="M530">
        <v>130</v>
      </c>
      <c r="O530" s="6">
        <f>(SUM(Pcfu4[[#This Row],[R1]:[R3]]))/(Pcfu4[[#This Row],[No. Reps]]*0.025)*Pcfu4[[#This Row],[Best DF]]</f>
        <v>4560000000</v>
      </c>
      <c r="P530" s="1">
        <f>_xlfn.STDEV.S(Pcfu4[[#This Row],[R1]:[R3]])/0.025*Pcfu4[[#This Row],[Best DF]]</f>
        <v>905096679.91878092</v>
      </c>
      <c r="Q530" s="6">
        <f>Pcfu4[[#This Row],[CFU/mL]]*Pcfu4[[#This Row],[mL]]/Pcfu4[[#This Row],[grams]]</f>
        <v>86640000000</v>
      </c>
      <c r="R530" s="1">
        <f>Pcfu4[[#This Row],[SD CFU/mL]]*Pcfu4[[#This Row],[mL]]/Pcfu4[[#This Row],[grams]]</f>
        <v>17196836918.456837</v>
      </c>
      <c r="S530" s="7">
        <f>_xlfn.STDEV.S(Pcfu4[[#This Row],[R1]:[R3]])/AVERAGE(Pcfu4[[#This Row],[R1]:[R3]])</f>
        <v>0.1984861140172765</v>
      </c>
    </row>
    <row r="531" spans="1:20" x14ac:dyDescent="0.25">
      <c r="A531" t="s">
        <v>507</v>
      </c>
      <c r="B531" t="s">
        <v>192</v>
      </c>
      <c r="C531" s="4"/>
      <c r="D531" t="s">
        <v>86</v>
      </c>
      <c r="E531" s="3">
        <v>2</v>
      </c>
      <c r="G531">
        <v>0.3</v>
      </c>
      <c r="H531" s="5">
        <f>19*Pcfu4[[#This Row],[grams]]</f>
        <v>5.7</v>
      </c>
      <c r="I531" s="3" t="s">
        <v>170</v>
      </c>
      <c r="J531" s="59">
        <v>44956</v>
      </c>
      <c r="K531" s="1">
        <v>1000000</v>
      </c>
      <c r="L531">
        <v>60</v>
      </c>
      <c r="M531">
        <v>63</v>
      </c>
      <c r="O531" s="6">
        <f>(SUM(Pcfu4[[#This Row],[R1]:[R3]]))/(Pcfu4[[#This Row],[No. Reps]]*0.025)*Pcfu4[[#This Row],[Best DF]]</f>
        <v>2460000000</v>
      </c>
      <c r="P531" s="1">
        <f>_xlfn.STDEV.S(Pcfu4[[#This Row],[R1]:[R3]])/0.025*Pcfu4[[#This Row],[Best DF]]</f>
        <v>84852813.742385685</v>
      </c>
      <c r="Q531" s="6">
        <f>Pcfu4[[#This Row],[CFU/mL]]*Pcfu4[[#This Row],[mL]]/Pcfu4[[#This Row],[grams]]</f>
        <v>46740000000</v>
      </c>
      <c r="R531" s="1">
        <f>Pcfu4[[#This Row],[SD CFU/mL]]*Pcfu4[[#This Row],[mL]]/Pcfu4[[#This Row],[grams]]</f>
        <v>1612203461.1053281</v>
      </c>
      <c r="S531" s="7">
        <f>_xlfn.STDEV.S(Pcfu4[[#This Row],[R1]:[R3]])/AVERAGE(Pcfu4[[#This Row],[R1]:[R3]])</f>
        <v>3.449301371641695E-2</v>
      </c>
      <c r="T531" t="s">
        <v>508</v>
      </c>
    </row>
    <row r="532" spans="1:20" x14ac:dyDescent="0.25">
      <c r="A532" t="s">
        <v>509</v>
      </c>
      <c r="B532" t="s">
        <v>192</v>
      </c>
      <c r="C532" s="4"/>
      <c r="D532" t="s">
        <v>86</v>
      </c>
      <c r="E532" s="3">
        <v>2</v>
      </c>
      <c r="G532">
        <v>0.3</v>
      </c>
      <c r="H532" s="5">
        <f>19*Pcfu4[[#This Row],[grams]]</f>
        <v>5.7</v>
      </c>
      <c r="I532" s="3" t="s">
        <v>170</v>
      </c>
      <c r="J532" s="59">
        <v>44956</v>
      </c>
      <c r="K532" s="1">
        <v>1000000</v>
      </c>
      <c r="L532">
        <v>56</v>
      </c>
      <c r="M532">
        <v>120</v>
      </c>
      <c r="O532" s="6">
        <f>(SUM(Pcfu4[[#This Row],[R1]:[R3]]))/(Pcfu4[[#This Row],[No. Reps]]*0.025)*Pcfu4[[#This Row],[Best DF]]</f>
        <v>3520000000</v>
      </c>
      <c r="P532" s="1">
        <f>_xlfn.STDEV.S(Pcfu4[[#This Row],[R1]:[R3]])/0.025*Pcfu4[[#This Row],[Best DF]]</f>
        <v>1810193359.8375618</v>
      </c>
      <c r="Q532" s="6">
        <f>Pcfu4[[#This Row],[CFU/mL]]*Pcfu4[[#This Row],[mL]]/Pcfu4[[#This Row],[grams]]</f>
        <v>66880000000</v>
      </c>
      <c r="R532" s="1">
        <f>Pcfu4[[#This Row],[SD CFU/mL]]*Pcfu4[[#This Row],[mL]]/Pcfu4[[#This Row],[grams]]</f>
        <v>34393673836.913673</v>
      </c>
      <c r="S532" s="7">
        <f>_xlfn.STDEV.S(Pcfu4[[#This Row],[R1]:[R3]])/AVERAGE(Pcfu4[[#This Row],[R1]:[R3]])</f>
        <v>0.51425947722658005</v>
      </c>
      <c r="T532" t="s">
        <v>510</v>
      </c>
    </row>
    <row r="533" spans="1:20" x14ac:dyDescent="0.25">
      <c r="A533" t="s">
        <v>511</v>
      </c>
      <c r="B533" t="s">
        <v>404</v>
      </c>
      <c r="C533" s="4"/>
      <c r="D533" t="s">
        <v>86</v>
      </c>
      <c r="E533" s="3">
        <v>2</v>
      </c>
      <c r="G533">
        <v>0.3</v>
      </c>
      <c r="H533" s="5">
        <f>19*Pcfu4[[#This Row],[grams]]</f>
        <v>5.7</v>
      </c>
      <c r="I533" s="3" t="s">
        <v>170</v>
      </c>
      <c r="J533" s="59">
        <v>44956</v>
      </c>
      <c r="K533" s="1">
        <v>10000000</v>
      </c>
      <c r="L533">
        <v>40</v>
      </c>
      <c r="M533">
        <v>45</v>
      </c>
      <c r="O533" s="6">
        <f>(SUM(Pcfu4[[#This Row],[R1]:[R3]]))/(Pcfu4[[#This Row],[No. Reps]]*0.025)*Pcfu4[[#This Row],[Best DF]]</f>
        <v>17000000000</v>
      </c>
      <c r="P533" s="1">
        <f>_xlfn.STDEV.S(Pcfu4[[#This Row],[R1]:[R3]])/0.025*Pcfu4[[#This Row],[Best DF]]</f>
        <v>1414213562.373095</v>
      </c>
      <c r="Q533" s="6">
        <f>Pcfu4[[#This Row],[CFU/mL]]*Pcfu4[[#This Row],[mL]]/Pcfu4[[#This Row],[grams]]</f>
        <v>323000000000</v>
      </c>
      <c r="R533" s="1">
        <f>Pcfu4[[#This Row],[SD CFU/mL]]*Pcfu4[[#This Row],[mL]]/Pcfu4[[#This Row],[grams]]</f>
        <v>26870057685.088806</v>
      </c>
      <c r="S533" s="7">
        <f>_xlfn.STDEV.S(Pcfu4[[#This Row],[R1]:[R3]])/AVERAGE(Pcfu4[[#This Row],[R1]:[R3]])</f>
        <v>8.3189033080770303E-2</v>
      </c>
    </row>
    <row r="534" spans="1:20" x14ac:dyDescent="0.25">
      <c r="A534" t="s">
        <v>512</v>
      </c>
      <c r="B534" t="s">
        <v>192</v>
      </c>
      <c r="C534" s="4"/>
      <c r="D534" t="s">
        <v>86</v>
      </c>
      <c r="E534" s="3">
        <v>2</v>
      </c>
      <c r="G534">
        <v>0.3</v>
      </c>
      <c r="H534" s="5">
        <f>19*Pcfu4[[#This Row],[grams]]</f>
        <v>5.7</v>
      </c>
      <c r="I534" s="3" t="s">
        <v>170</v>
      </c>
      <c r="J534" s="59">
        <v>44956</v>
      </c>
      <c r="K534" s="1">
        <v>1000000</v>
      </c>
      <c r="L534">
        <v>50</v>
      </c>
      <c r="M534">
        <v>31</v>
      </c>
      <c r="O534" s="6">
        <f>(SUM(Pcfu4[[#This Row],[R1]:[R3]]))/(Pcfu4[[#This Row],[No. Reps]]*0.025)*Pcfu4[[#This Row],[Best DF]]</f>
        <v>1620000000</v>
      </c>
      <c r="P534" s="1">
        <f>_xlfn.STDEV.S(Pcfu4[[#This Row],[R1]:[R3]])/0.025*Pcfu4[[#This Row],[Best DF]]</f>
        <v>537401153.70177615</v>
      </c>
      <c r="Q534" s="6">
        <f>Pcfu4[[#This Row],[CFU/mL]]*Pcfu4[[#This Row],[mL]]/Pcfu4[[#This Row],[grams]]</f>
        <v>30780000000</v>
      </c>
      <c r="R534" s="1">
        <f>Pcfu4[[#This Row],[SD CFU/mL]]*Pcfu4[[#This Row],[mL]]/Pcfu4[[#This Row],[grams]]</f>
        <v>10210621920.333748</v>
      </c>
      <c r="S534" s="7">
        <f>_xlfn.STDEV.S(Pcfu4[[#This Row],[R1]:[R3]])/AVERAGE(Pcfu4[[#This Row],[R1]:[R3]])</f>
        <v>0.33172910722331861</v>
      </c>
      <c r="T534" t="s">
        <v>508</v>
      </c>
    </row>
    <row r="535" spans="1:20" x14ac:dyDescent="0.25">
      <c r="A535" t="s">
        <v>513</v>
      </c>
      <c r="B535" t="s">
        <v>192</v>
      </c>
      <c r="C535" s="4"/>
      <c r="D535" t="s">
        <v>86</v>
      </c>
      <c r="E535" s="3">
        <v>2</v>
      </c>
      <c r="G535">
        <v>0.3</v>
      </c>
      <c r="H535" s="5">
        <f>19*Pcfu4[[#This Row],[grams]]</f>
        <v>5.7</v>
      </c>
      <c r="I535" s="3" t="s">
        <v>170</v>
      </c>
      <c r="J535" s="59">
        <v>44956</v>
      </c>
      <c r="K535" s="1">
        <v>1000000</v>
      </c>
      <c r="L535">
        <v>10</v>
      </c>
      <c r="M535">
        <v>14</v>
      </c>
      <c r="O535" s="6">
        <f>(SUM(Pcfu4[[#This Row],[R1]:[R3]]))/(Pcfu4[[#This Row],[No. Reps]]*0.025)*Pcfu4[[#This Row],[Best DF]]</f>
        <v>480000000</v>
      </c>
      <c r="P535" s="1">
        <f>_xlfn.STDEV.S(Pcfu4[[#This Row],[R1]:[R3]])/0.025*Pcfu4[[#This Row],[Best DF]]</f>
        <v>113137084.98984762</v>
      </c>
      <c r="Q535" s="6">
        <f>Pcfu4[[#This Row],[CFU/mL]]*Pcfu4[[#This Row],[mL]]/Pcfu4[[#This Row],[grams]]</f>
        <v>9120000000</v>
      </c>
      <c r="R535" s="1">
        <f>Pcfu4[[#This Row],[SD CFU/mL]]*Pcfu4[[#This Row],[mL]]/Pcfu4[[#This Row],[grams]]</f>
        <v>2149604614.8071046</v>
      </c>
      <c r="S535" s="7">
        <f>_xlfn.STDEV.S(Pcfu4[[#This Row],[R1]:[R3]])/AVERAGE(Pcfu4[[#This Row],[R1]:[R3]])</f>
        <v>0.23570226039551587</v>
      </c>
      <c r="T535" t="s">
        <v>514</v>
      </c>
    </row>
    <row r="536" spans="1:20" x14ac:dyDescent="0.25">
      <c r="A536" t="s">
        <v>515</v>
      </c>
      <c r="B536" t="s">
        <v>192</v>
      </c>
      <c r="C536" s="4"/>
      <c r="D536" t="s">
        <v>86</v>
      </c>
      <c r="E536" s="3">
        <v>2</v>
      </c>
      <c r="G536">
        <v>0.3</v>
      </c>
      <c r="H536" s="5">
        <f>19*Pcfu4[[#This Row],[grams]]</f>
        <v>5.7</v>
      </c>
      <c r="I536" s="3" t="s">
        <v>170</v>
      </c>
      <c r="J536" s="59">
        <v>44956</v>
      </c>
      <c r="K536" s="1">
        <v>1000000</v>
      </c>
      <c r="L536">
        <v>36</v>
      </c>
      <c r="M536">
        <v>38</v>
      </c>
      <c r="O536" s="6">
        <f>(SUM(Pcfu4[[#This Row],[R1]:[R3]]))/(Pcfu4[[#This Row],[No. Reps]]*0.025)*Pcfu4[[#This Row],[Best DF]]</f>
        <v>1480000000</v>
      </c>
      <c r="P536" s="1">
        <f>_xlfn.STDEV.S(Pcfu4[[#This Row],[R1]:[R3]])/0.025*Pcfu4[[#This Row],[Best DF]]</f>
        <v>56568542.494923808</v>
      </c>
      <c r="Q536" s="6">
        <f>Pcfu4[[#This Row],[CFU/mL]]*Pcfu4[[#This Row],[mL]]/Pcfu4[[#This Row],[grams]]</f>
        <v>28120000000</v>
      </c>
      <c r="R536" s="1">
        <f>Pcfu4[[#This Row],[SD CFU/mL]]*Pcfu4[[#This Row],[mL]]/Pcfu4[[#This Row],[grams]]</f>
        <v>1074802307.4035523</v>
      </c>
      <c r="S536" s="7">
        <f>_xlfn.STDEV.S(Pcfu4[[#This Row],[R1]:[R3]])/AVERAGE(Pcfu4[[#This Row],[R1]:[R3]])</f>
        <v>3.8221988172245813E-2</v>
      </c>
      <c r="T536" t="s">
        <v>516</v>
      </c>
    </row>
    <row r="537" spans="1:20" x14ac:dyDescent="0.25">
      <c r="A537" t="s">
        <v>517</v>
      </c>
      <c r="B537" t="s">
        <v>404</v>
      </c>
      <c r="C537" s="4"/>
      <c r="D537" t="s">
        <v>86</v>
      </c>
      <c r="E537" s="3">
        <v>2</v>
      </c>
      <c r="G537">
        <v>0.3</v>
      </c>
      <c r="H537" s="5">
        <f>19*Pcfu4[[#This Row],[grams]]</f>
        <v>5.7</v>
      </c>
      <c r="I537" s="3" t="s">
        <v>170</v>
      </c>
      <c r="J537" s="59">
        <v>44956</v>
      </c>
      <c r="K537" s="1">
        <v>1000000</v>
      </c>
      <c r="L537">
        <v>195</v>
      </c>
      <c r="M537">
        <v>251</v>
      </c>
      <c r="O537" s="6">
        <f>(SUM(Pcfu4[[#This Row],[R1]:[R3]]))/(Pcfu4[[#This Row],[No. Reps]]*0.025)*Pcfu4[[#This Row],[Best DF]]</f>
        <v>8920000000</v>
      </c>
      <c r="P537" s="1">
        <f>_xlfn.STDEV.S(Pcfu4[[#This Row],[R1]:[R3]])/0.025*Pcfu4[[#This Row],[Best DF]]</f>
        <v>1583919189.8578663</v>
      </c>
      <c r="Q537" s="6">
        <f>Pcfu4[[#This Row],[CFU/mL]]*Pcfu4[[#This Row],[mL]]/Pcfu4[[#This Row],[grams]]</f>
        <v>169480000000</v>
      </c>
      <c r="R537" s="1">
        <f>Pcfu4[[#This Row],[SD CFU/mL]]*Pcfu4[[#This Row],[mL]]/Pcfu4[[#This Row],[grams]]</f>
        <v>30094464607.299461</v>
      </c>
      <c r="S537" s="7">
        <f>_xlfn.STDEV.S(Pcfu4[[#This Row],[R1]:[R3]])/AVERAGE(Pcfu4[[#This Row],[R1]:[R3]])</f>
        <v>0.17756941590334827</v>
      </c>
    </row>
    <row r="538" spans="1:20" x14ac:dyDescent="0.25">
      <c r="A538" t="s">
        <v>518</v>
      </c>
      <c r="B538" t="s">
        <v>192</v>
      </c>
      <c r="C538" s="4"/>
      <c r="D538" t="s">
        <v>86</v>
      </c>
      <c r="E538" s="3">
        <v>2</v>
      </c>
      <c r="G538">
        <v>0.3</v>
      </c>
      <c r="H538" s="5">
        <f>19*Pcfu4[[#This Row],[grams]]</f>
        <v>5.7</v>
      </c>
      <c r="I538" s="3" t="s">
        <v>170</v>
      </c>
      <c r="J538" s="59">
        <v>44956</v>
      </c>
      <c r="K538" s="1">
        <v>1000000</v>
      </c>
      <c r="L538">
        <v>12</v>
      </c>
      <c r="M538">
        <v>9</v>
      </c>
      <c r="O538" s="6">
        <f>(SUM(Pcfu4[[#This Row],[R1]:[R3]]))/(Pcfu4[[#This Row],[No. Reps]]*0.025)*Pcfu4[[#This Row],[Best DF]]</f>
        <v>420000000</v>
      </c>
      <c r="P538" s="1">
        <f>_xlfn.STDEV.S(Pcfu4[[#This Row],[R1]:[R3]])/0.025*Pcfu4[[#This Row],[Best DF]]</f>
        <v>84852813.742385685</v>
      </c>
      <c r="Q538" s="6">
        <f>Pcfu4[[#This Row],[CFU/mL]]*Pcfu4[[#This Row],[mL]]/Pcfu4[[#This Row],[grams]]</f>
        <v>7980000000</v>
      </c>
      <c r="R538" s="1">
        <f>Pcfu4[[#This Row],[SD CFU/mL]]*Pcfu4[[#This Row],[mL]]/Pcfu4[[#This Row],[grams]]</f>
        <v>1612203461.1053281</v>
      </c>
      <c r="S538" s="7">
        <f>_xlfn.STDEV.S(Pcfu4[[#This Row],[R1]:[R3]])/AVERAGE(Pcfu4[[#This Row],[R1]:[R3]])</f>
        <v>0.20203050891044214</v>
      </c>
      <c r="T538" t="s">
        <v>519</v>
      </c>
    </row>
    <row r="539" spans="1:20" x14ac:dyDescent="0.25">
      <c r="A539" t="s">
        <v>414</v>
      </c>
      <c r="B539" t="s">
        <v>192</v>
      </c>
      <c r="C539" s="4"/>
      <c r="D539" t="s">
        <v>86</v>
      </c>
      <c r="E539" s="3">
        <v>2</v>
      </c>
      <c r="G539">
        <v>0.3</v>
      </c>
      <c r="H539" s="5">
        <f>19*Pcfu4[[#This Row],[grams]]</f>
        <v>5.7</v>
      </c>
      <c r="I539" s="3" t="s">
        <v>170</v>
      </c>
      <c r="J539" s="59">
        <v>44956</v>
      </c>
      <c r="K539" s="1">
        <v>1000000</v>
      </c>
      <c r="L539">
        <v>21</v>
      </c>
      <c r="M539">
        <v>40</v>
      </c>
      <c r="O539" s="6">
        <f>(SUM(Pcfu4[[#This Row],[R1]:[R3]]))/(Pcfu4[[#This Row],[No. Reps]]*0.025)*Pcfu4[[#This Row],[Best DF]]</f>
        <v>1220000000</v>
      </c>
      <c r="P539" s="1">
        <f>_xlfn.STDEV.S(Pcfu4[[#This Row],[R1]:[R3]])/0.025*Pcfu4[[#This Row],[Best DF]]</f>
        <v>537401153.70177615</v>
      </c>
      <c r="Q539" s="6">
        <f>Pcfu4[[#This Row],[CFU/mL]]*Pcfu4[[#This Row],[mL]]/Pcfu4[[#This Row],[grams]]</f>
        <v>23180000000</v>
      </c>
      <c r="R539" s="1">
        <f>Pcfu4[[#This Row],[SD CFU/mL]]*Pcfu4[[#This Row],[mL]]/Pcfu4[[#This Row],[grams]]</f>
        <v>10210621920.333748</v>
      </c>
      <c r="S539" s="7">
        <f>_xlfn.STDEV.S(Pcfu4[[#This Row],[R1]:[R3]])/AVERAGE(Pcfu4[[#This Row],[R1]:[R3]])</f>
        <v>0.44049274893588208</v>
      </c>
      <c r="T539" t="s">
        <v>520</v>
      </c>
    </row>
    <row r="540" spans="1:20" x14ac:dyDescent="0.25">
      <c r="A540" t="s">
        <v>415</v>
      </c>
      <c r="B540" t="s">
        <v>192</v>
      </c>
      <c r="C540" s="4"/>
      <c r="D540" t="s">
        <v>86</v>
      </c>
      <c r="E540" s="3">
        <v>2</v>
      </c>
      <c r="G540">
        <v>0.3</v>
      </c>
      <c r="H540" s="5">
        <f>19*Pcfu4[[#This Row],[grams]]</f>
        <v>5.7</v>
      </c>
      <c r="I540" s="3" t="s">
        <v>170</v>
      </c>
      <c r="J540" s="59">
        <v>44956</v>
      </c>
      <c r="K540" s="1">
        <v>1000000</v>
      </c>
      <c r="L540">
        <v>12</v>
      </c>
      <c r="M540">
        <v>17</v>
      </c>
      <c r="O540" s="6">
        <f>(SUM(Pcfu4[[#This Row],[R1]:[R3]]))/(Pcfu4[[#This Row],[No. Reps]]*0.025)*Pcfu4[[#This Row],[Best DF]]</f>
        <v>580000000</v>
      </c>
      <c r="P540" s="1">
        <f>_xlfn.STDEV.S(Pcfu4[[#This Row],[R1]:[R3]])/0.025*Pcfu4[[#This Row],[Best DF]]</f>
        <v>141421356.23730952</v>
      </c>
      <c r="Q540" s="6">
        <f>Pcfu4[[#This Row],[CFU/mL]]*Pcfu4[[#This Row],[mL]]/Pcfu4[[#This Row],[grams]]</f>
        <v>11020000000</v>
      </c>
      <c r="R540" s="1">
        <f>Pcfu4[[#This Row],[SD CFU/mL]]*Pcfu4[[#This Row],[mL]]/Pcfu4[[#This Row],[grams]]</f>
        <v>2687005768.5088811</v>
      </c>
      <c r="S540" s="7">
        <f>_xlfn.STDEV.S(Pcfu4[[#This Row],[R1]:[R3]])/AVERAGE(Pcfu4[[#This Row],[R1]:[R3]])</f>
        <v>0.24382992454708535</v>
      </c>
      <c r="T540" t="s">
        <v>521</v>
      </c>
    </row>
    <row r="541" spans="1:20" x14ac:dyDescent="0.25">
      <c r="A541" t="s">
        <v>417</v>
      </c>
      <c r="B541" t="s">
        <v>404</v>
      </c>
      <c r="C541" s="4"/>
      <c r="D541" t="s">
        <v>86</v>
      </c>
      <c r="E541" s="3">
        <v>2</v>
      </c>
      <c r="G541">
        <v>0.3</v>
      </c>
      <c r="H541" s="5">
        <f>19*Pcfu4[[#This Row],[grams]]</f>
        <v>5.7</v>
      </c>
      <c r="I541" s="3" t="s">
        <v>170</v>
      </c>
      <c r="J541" s="59">
        <v>44956</v>
      </c>
      <c r="K541" s="1">
        <v>1000000</v>
      </c>
      <c r="L541">
        <v>229</v>
      </c>
      <c r="M541">
        <v>163</v>
      </c>
      <c r="O541" s="6">
        <f>(SUM(Pcfu4[[#This Row],[R1]:[R3]]))/(Pcfu4[[#This Row],[No. Reps]]*0.025)*Pcfu4[[#This Row],[Best DF]]</f>
        <v>7840000000</v>
      </c>
      <c r="P541" s="1">
        <f>_xlfn.STDEV.S(Pcfu4[[#This Row],[R1]:[R3]])/0.025*Pcfu4[[#This Row],[Best DF]]</f>
        <v>1866761902.3324852</v>
      </c>
      <c r="Q541" s="6">
        <f>Pcfu4[[#This Row],[CFU/mL]]*Pcfu4[[#This Row],[mL]]/Pcfu4[[#This Row],[grams]]</f>
        <v>148960000000</v>
      </c>
      <c r="R541" s="1">
        <f>Pcfu4[[#This Row],[SD CFU/mL]]*Pcfu4[[#This Row],[mL]]/Pcfu4[[#This Row],[grams]]</f>
        <v>35468476144.317223</v>
      </c>
      <c r="S541" s="7">
        <f>_xlfn.STDEV.S(Pcfu4[[#This Row],[R1]:[R3]])/AVERAGE(Pcfu4[[#This Row],[R1]:[R3]])</f>
        <v>0.23810738550159252</v>
      </c>
    </row>
    <row r="542" spans="1:20" x14ac:dyDescent="0.25">
      <c r="A542" t="s">
        <v>418</v>
      </c>
      <c r="B542" t="s">
        <v>192</v>
      </c>
      <c r="C542" s="4"/>
      <c r="D542" t="s">
        <v>86</v>
      </c>
      <c r="E542" s="3">
        <v>2</v>
      </c>
      <c r="G542">
        <v>0.3</v>
      </c>
      <c r="H542" s="5">
        <f>19*Pcfu4[[#This Row],[grams]]</f>
        <v>5.7</v>
      </c>
      <c r="I542" s="3" t="s">
        <v>170</v>
      </c>
      <c r="J542" s="59">
        <v>44956</v>
      </c>
      <c r="K542" s="1">
        <v>1000000</v>
      </c>
      <c r="L542">
        <v>6</v>
      </c>
      <c r="M542">
        <v>7</v>
      </c>
      <c r="O542" s="6">
        <f>(SUM(Pcfu4[[#This Row],[R1]:[R3]]))/(Pcfu4[[#This Row],[No. Reps]]*0.025)*Pcfu4[[#This Row],[Best DF]]</f>
        <v>260000000</v>
      </c>
      <c r="P542" s="1">
        <f>_xlfn.STDEV.S(Pcfu4[[#This Row],[R1]:[R3]])/0.025*Pcfu4[[#This Row],[Best DF]]</f>
        <v>28284271.247461904</v>
      </c>
      <c r="Q542" s="6">
        <f>Pcfu4[[#This Row],[CFU/mL]]*Pcfu4[[#This Row],[mL]]/Pcfu4[[#This Row],[grams]]</f>
        <v>4940000000</v>
      </c>
      <c r="R542" s="1">
        <f>Pcfu4[[#This Row],[SD CFU/mL]]*Pcfu4[[#This Row],[mL]]/Pcfu4[[#This Row],[grams]]</f>
        <v>537401153.70177615</v>
      </c>
      <c r="S542" s="7">
        <f>_xlfn.STDEV.S(Pcfu4[[#This Row],[R1]:[R3]])/AVERAGE(Pcfu4[[#This Row],[R1]:[R3]])</f>
        <v>0.10878565864408424</v>
      </c>
      <c r="T542" t="s">
        <v>416</v>
      </c>
    </row>
    <row r="543" spans="1:20" x14ac:dyDescent="0.25">
      <c r="A543" t="s">
        <v>420</v>
      </c>
      <c r="B543" t="s">
        <v>192</v>
      </c>
      <c r="C543" s="4"/>
      <c r="D543" t="s">
        <v>37</v>
      </c>
      <c r="E543" s="3">
        <v>2</v>
      </c>
      <c r="G543">
        <v>0.3</v>
      </c>
      <c r="H543" s="5">
        <f>19*Pcfu4[[#This Row],[grams]]</f>
        <v>5.7</v>
      </c>
      <c r="I543" s="3" t="s">
        <v>170</v>
      </c>
      <c r="J543" s="59">
        <v>44956</v>
      </c>
      <c r="K543" s="1">
        <v>100000</v>
      </c>
      <c r="L543">
        <v>4</v>
      </c>
      <c r="M543">
        <v>7</v>
      </c>
      <c r="O543" s="6">
        <f>(SUM(Pcfu4[[#This Row],[R1]:[R3]]))/(Pcfu4[[#This Row],[No. Reps]]*0.025)*Pcfu4[[#This Row],[Best DF]]</f>
        <v>22000000</v>
      </c>
      <c r="P543" s="1">
        <f>_xlfn.STDEV.S(Pcfu4[[#This Row],[R1]:[R3]])/0.025*Pcfu4[[#This Row],[Best DF]]</f>
        <v>8485281.3742385693</v>
      </c>
      <c r="Q543" s="6">
        <f>Pcfu4[[#This Row],[CFU/mL]]*Pcfu4[[#This Row],[mL]]/Pcfu4[[#This Row],[grams]]</f>
        <v>418000000</v>
      </c>
      <c r="R543" s="1">
        <f>Pcfu4[[#This Row],[SD CFU/mL]]*Pcfu4[[#This Row],[mL]]/Pcfu4[[#This Row],[grams]]</f>
        <v>161220346.11053285</v>
      </c>
      <c r="S543" s="7">
        <f>_xlfn.STDEV.S(Pcfu4[[#This Row],[R1]:[R3]])/AVERAGE(Pcfu4[[#This Row],[R1]:[R3]])</f>
        <v>0.38569460791993498</v>
      </c>
      <c r="T543" t="s">
        <v>522</v>
      </c>
    </row>
    <row r="544" spans="1:20" x14ac:dyDescent="0.25">
      <c r="A544" t="s">
        <v>422</v>
      </c>
      <c r="B544" t="s">
        <v>192</v>
      </c>
      <c r="C544" s="4"/>
      <c r="D544" t="s">
        <v>37</v>
      </c>
      <c r="E544" s="3">
        <v>2</v>
      </c>
      <c r="G544">
        <v>0.3</v>
      </c>
      <c r="H544" s="5">
        <f>19*Pcfu4[[#This Row],[grams]]</f>
        <v>5.7</v>
      </c>
      <c r="I544" s="3" t="s">
        <v>170</v>
      </c>
      <c r="J544" s="59">
        <v>44956</v>
      </c>
      <c r="K544" s="1">
        <v>100000</v>
      </c>
      <c r="L544">
        <v>1</v>
      </c>
      <c r="M544">
        <v>0</v>
      </c>
      <c r="O544" s="6">
        <f>(SUM(Pcfu4[[#This Row],[R1]:[R3]]))/(Pcfu4[[#This Row],[No. Reps]]*0.025)*Pcfu4[[#This Row],[Best DF]]</f>
        <v>2000000</v>
      </c>
      <c r="P544" s="1">
        <f>_xlfn.STDEV.S(Pcfu4[[#This Row],[R1]:[R3]])/0.025*Pcfu4[[#This Row],[Best DF]]</f>
        <v>2828427.1247461904</v>
      </c>
      <c r="Q544" s="6">
        <f>Pcfu4[[#This Row],[CFU/mL]]*Pcfu4[[#This Row],[mL]]/Pcfu4[[#This Row],[grams]]</f>
        <v>38000000</v>
      </c>
      <c r="R544" s="1">
        <f>Pcfu4[[#This Row],[SD CFU/mL]]*Pcfu4[[#This Row],[mL]]/Pcfu4[[#This Row],[grams]]</f>
        <v>53740115.370177619</v>
      </c>
      <c r="S544" s="7">
        <f>_xlfn.STDEV.S(Pcfu4[[#This Row],[R1]:[R3]])/AVERAGE(Pcfu4[[#This Row],[R1]:[R3]])</f>
        <v>1.4142135623730951</v>
      </c>
      <c r="T544" t="s">
        <v>523</v>
      </c>
    </row>
    <row r="545" spans="1:20" x14ac:dyDescent="0.25">
      <c r="A545" t="s">
        <v>424</v>
      </c>
      <c r="B545" t="s">
        <v>404</v>
      </c>
      <c r="C545" s="4"/>
      <c r="D545" t="s">
        <v>37</v>
      </c>
      <c r="E545" s="3">
        <v>2</v>
      </c>
      <c r="G545">
        <v>0.3</v>
      </c>
      <c r="H545" s="5">
        <f>19*Pcfu4[[#This Row],[grams]]</f>
        <v>5.7</v>
      </c>
      <c r="I545" s="3" t="s">
        <v>170</v>
      </c>
      <c r="J545" s="59">
        <v>44956</v>
      </c>
      <c r="K545" s="1">
        <v>1000000</v>
      </c>
      <c r="L545">
        <v>105</v>
      </c>
      <c r="M545">
        <v>120</v>
      </c>
      <c r="O545" s="6">
        <f>(SUM(Pcfu4[[#This Row],[R1]:[R3]]))/(Pcfu4[[#This Row],[No. Reps]]*0.025)*Pcfu4[[#This Row],[Best DF]]</f>
        <v>4500000000</v>
      </c>
      <c r="P545" s="1">
        <f>_xlfn.STDEV.S(Pcfu4[[#This Row],[R1]:[R3]])/0.025*Pcfu4[[#This Row],[Best DF]]</f>
        <v>424264068.71192855</v>
      </c>
      <c r="Q545" s="6">
        <f>Pcfu4[[#This Row],[CFU/mL]]*Pcfu4[[#This Row],[mL]]/Pcfu4[[#This Row],[grams]]</f>
        <v>85500000000</v>
      </c>
      <c r="R545" s="1">
        <f>Pcfu4[[#This Row],[SD CFU/mL]]*Pcfu4[[#This Row],[mL]]/Pcfu4[[#This Row],[grams]]</f>
        <v>8061017305.5266428</v>
      </c>
      <c r="S545" s="7">
        <f>_xlfn.STDEV.S(Pcfu4[[#This Row],[R1]:[R3]])/AVERAGE(Pcfu4[[#This Row],[R1]:[R3]])</f>
        <v>9.4280904158206336E-2</v>
      </c>
    </row>
    <row r="546" spans="1:20" x14ac:dyDescent="0.25">
      <c r="A546" t="s">
        <v>425</v>
      </c>
      <c r="B546" t="s">
        <v>192</v>
      </c>
      <c r="C546" s="4"/>
      <c r="D546" t="s">
        <v>37</v>
      </c>
      <c r="E546" s="3">
        <v>2</v>
      </c>
      <c r="G546">
        <v>0.3</v>
      </c>
      <c r="H546" s="5">
        <f>19*Pcfu4[[#This Row],[grams]]</f>
        <v>5.7</v>
      </c>
      <c r="I546" s="3" t="s">
        <v>170</v>
      </c>
      <c r="J546" s="59">
        <v>44956</v>
      </c>
      <c r="K546" s="1">
        <v>100000</v>
      </c>
      <c r="L546">
        <v>7</v>
      </c>
      <c r="M546">
        <v>6</v>
      </c>
      <c r="O546" s="6">
        <f>(SUM(Pcfu4[[#This Row],[R1]:[R3]]))/(Pcfu4[[#This Row],[No. Reps]]*0.025)*Pcfu4[[#This Row],[Best DF]]</f>
        <v>26000000</v>
      </c>
      <c r="P546" s="1">
        <f>_xlfn.STDEV.S(Pcfu4[[#This Row],[R1]:[R3]])/0.025*Pcfu4[[#This Row],[Best DF]]</f>
        <v>2828427.1247461904</v>
      </c>
      <c r="Q546" s="6">
        <f>Pcfu4[[#This Row],[CFU/mL]]*Pcfu4[[#This Row],[mL]]/Pcfu4[[#This Row],[grams]]</f>
        <v>494000000</v>
      </c>
      <c r="R546" s="1">
        <f>Pcfu4[[#This Row],[SD CFU/mL]]*Pcfu4[[#This Row],[mL]]/Pcfu4[[#This Row],[grams]]</f>
        <v>53740115.370177619</v>
      </c>
      <c r="S546" s="7">
        <f>_xlfn.STDEV.S(Pcfu4[[#This Row],[R1]:[R3]])/AVERAGE(Pcfu4[[#This Row],[R1]:[R3]])</f>
        <v>0.10878565864408424</v>
      </c>
      <c r="T546" t="s">
        <v>423</v>
      </c>
    </row>
    <row r="547" spans="1:20" x14ac:dyDescent="0.25">
      <c r="A547" t="s">
        <v>432</v>
      </c>
      <c r="B547" t="s">
        <v>524</v>
      </c>
      <c r="C547" s="4"/>
      <c r="D547" t="s">
        <v>86</v>
      </c>
      <c r="E547" s="3">
        <v>2</v>
      </c>
      <c r="G547">
        <v>0.3</v>
      </c>
      <c r="H547" s="5">
        <f>19*Pcfu4[[#This Row],[grams]]</f>
        <v>5.7</v>
      </c>
      <c r="I547" s="3" t="s">
        <v>170</v>
      </c>
      <c r="J547" s="59">
        <v>44959</v>
      </c>
      <c r="K547" s="1">
        <v>1000000</v>
      </c>
      <c r="L547">
        <v>21</v>
      </c>
      <c r="M547">
        <v>12</v>
      </c>
      <c r="O547" s="6">
        <f>(SUM(Pcfu4[[#This Row],[R1]:[R3]]))/(Pcfu4[[#This Row],[No. Reps]]*0.025)*Pcfu4[[#This Row],[Best DF]]</f>
        <v>660000000</v>
      </c>
      <c r="P547" s="1">
        <f>_xlfn.STDEV.S(Pcfu4[[#This Row],[R1]:[R3]])/0.025*Pcfu4[[#This Row],[Best DF]]</f>
        <v>254558441.22715709</v>
      </c>
      <c r="Q547" s="6">
        <f>Pcfu4[[#This Row],[CFU/mL]]*Pcfu4[[#This Row],[mL]]/Pcfu4[[#This Row],[grams]]</f>
        <v>12540000000</v>
      </c>
      <c r="R547" s="1">
        <f>Pcfu4[[#This Row],[SD CFU/mL]]*Pcfu4[[#This Row],[mL]]/Pcfu4[[#This Row],[grams]]</f>
        <v>4836610383.3159847</v>
      </c>
      <c r="S547" s="7">
        <f>_xlfn.STDEV.S(Pcfu4[[#This Row],[R1]:[R3]])/AVERAGE(Pcfu4[[#This Row],[R1]:[R3]])</f>
        <v>0.38569460791993498</v>
      </c>
      <c r="T547" t="s">
        <v>525</v>
      </c>
    </row>
    <row r="548" spans="1:20" x14ac:dyDescent="0.25">
      <c r="A548" t="s">
        <v>433</v>
      </c>
      <c r="B548" t="s">
        <v>524</v>
      </c>
      <c r="C548" s="4"/>
      <c r="D548" t="s">
        <v>86</v>
      </c>
      <c r="E548" s="3">
        <v>2</v>
      </c>
      <c r="G548">
        <v>0.3</v>
      </c>
      <c r="H548" s="5">
        <f>19*Pcfu4[[#This Row],[grams]]</f>
        <v>5.7</v>
      </c>
      <c r="I548" s="3" t="s">
        <v>170</v>
      </c>
      <c r="J548" s="59">
        <v>44959</v>
      </c>
      <c r="K548" s="1">
        <v>10000000</v>
      </c>
      <c r="L548">
        <v>42</v>
      </c>
      <c r="M548">
        <v>28</v>
      </c>
      <c r="O548" s="6">
        <f>(SUM(Pcfu4[[#This Row],[R1]:[R3]]))/(Pcfu4[[#This Row],[No. Reps]]*0.025)*Pcfu4[[#This Row],[Best DF]]</f>
        <v>14000000000</v>
      </c>
      <c r="P548" s="1">
        <f>_xlfn.STDEV.S(Pcfu4[[#This Row],[R1]:[R3]])/0.025*Pcfu4[[#This Row],[Best DF]]</f>
        <v>3959797974.6446657</v>
      </c>
      <c r="Q548" s="6">
        <f>Pcfu4[[#This Row],[CFU/mL]]*Pcfu4[[#This Row],[mL]]/Pcfu4[[#This Row],[grams]]</f>
        <v>266000000000</v>
      </c>
      <c r="R548" s="1">
        <f>Pcfu4[[#This Row],[SD CFU/mL]]*Pcfu4[[#This Row],[mL]]/Pcfu4[[#This Row],[grams]]</f>
        <v>75236161518.248657</v>
      </c>
      <c r="S548" s="7">
        <f>_xlfn.STDEV.S(Pcfu4[[#This Row],[R1]:[R3]])/AVERAGE(Pcfu4[[#This Row],[R1]:[R3]])</f>
        <v>0.28284271247461901</v>
      </c>
      <c r="T548" t="s">
        <v>526</v>
      </c>
    </row>
    <row r="549" spans="1:20" x14ac:dyDescent="0.25">
      <c r="A549" t="s">
        <v>434</v>
      </c>
      <c r="B549" t="s">
        <v>524</v>
      </c>
      <c r="C549" s="4"/>
      <c r="D549" t="s">
        <v>86</v>
      </c>
      <c r="E549" s="3">
        <v>2</v>
      </c>
      <c r="G549">
        <v>0.3</v>
      </c>
      <c r="H549" s="5">
        <f>19*Pcfu4[[#This Row],[grams]]</f>
        <v>5.7</v>
      </c>
      <c r="I549" s="3" t="s">
        <v>170</v>
      </c>
      <c r="J549" s="59">
        <v>44959</v>
      </c>
      <c r="K549" s="1">
        <v>1000000</v>
      </c>
      <c r="L549">
        <v>41</v>
      </c>
      <c r="M549">
        <v>44</v>
      </c>
      <c r="O549" s="6">
        <f>(SUM(Pcfu4[[#This Row],[R1]:[R3]]))/(Pcfu4[[#This Row],[No. Reps]]*0.025)*Pcfu4[[#This Row],[Best DF]]</f>
        <v>1700000000</v>
      </c>
      <c r="P549" s="1">
        <f>_xlfn.STDEV.S(Pcfu4[[#This Row],[R1]:[R3]])/0.025*Pcfu4[[#This Row],[Best DF]]</f>
        <v>84852813.742385685</v>
      </c>
      <c r="Q549" s="6">
        <f>Pcfu4[[#This Row],[CFU/mL]]*Pcfu4[[#This Row],[mL]]/Pcfu4[[#This Row],[grams]]</f>
        <v>32300000000</v>
      </c>
      <c r="R549" s="1">
        <f>Pcfu4[[#This Row],[SD CFU/mL]]*Pcfu4[[#This Row],[mL]]/Pcfu4[[#This Row],[grams]]</f>
        <v>1612203461.1053281</v>
      </c>
      <c r="S549" s="7">
        <f>_xlfn.STDEV.S(Pcfu4[[#This Row],[R1]:[R3]])/AVERAGE(Pcfu4[[#This Row],[R1]:[R3]])</f>
        <v>4.9913419848462176E-2</v>
      </c>
      <c r="T549" t="s">
        <v>489</v>
      </c>
    </row>
    <row r="550" spans="1:20" x14ac:dyDescent="0.25">
      <c r="A550" t="s">
        <v>435</v>
      </c>
      <c r="B550" t="s">
        <v>524</v>
      </c>
      <c r="C550" s="4"/>
      <c r="D550" t="s">
        <v>86</v>
      </c>
      <c r="E550" s="3">
        <v>2</v>
      </c>
      <c r="G550">
        <v>0.3</v>
      </c>
      <c r="H550" s="5">
        <f>19*Pcfu4[[#This Row],[grams]]</f>
        <v>5.7</v>
      </c>
      <c r="I550" s="3" t="s">
        <v>170</v>
      </c>
      <c r="J550" s="59">
        <v>44959</v>
      </c>
      <c r="K550" s="1">
        <v>1000000</v>
      </c>
      <c r="L550">
        <v>110</v>
      </c>
      <c r="M550">
        <v>85</v>
      </c>
      <c r="O550" s="6">
        <f>(SUM(Pcfu4[[#This Row],[R1]:[R3]]))/(Pcfu4[[#This Row],[No. Reps]]*0.025)*Pcfu4[[#This Row],[Best DF]]</f>
        <v>3900000000</v>
      </c>
      <c r="P550" s="1">
        <f>_xlfn.STDEV.S(Pcfu4[[#This Row],[R1]:[R3]])/0.025*Pcfu4[[#This Row],[Best DF]]</f>
        <v>707106781.18654752</v>
      </c>
      <c r="Q550" s="6">
        <f>Pcfu4[[#This Row],[CFU/mL]]*Pcfu4[[#This Row],[mL]]/Pcfu4[[#This Row],[grams]]</f>
        <v>74100000000</v>
      </c>
      <c r="R550" s="1">
        <f>Pcfu4[[#This Row],[SD CFU/mL]]*Pcfu4[[#This Row],[mL]]/Pcfu4[[#This Row],[grams]]</f>
        <v>13435028842.544403</v>
      </c>
      <c r="S550" s="7">
        <f>_xlfn.STDEV.S(Pcfu4[[#This Row],[R1]:[R3]])/AVERAGE(Pcfu4[[#This Row],[R1]:[R3]])</f>
        <v>0.18130943107347372</v>
      </c>
      <c r="T550" t="s">
        <v>493</v>
      </c>
    </row>
    <row r="551" spans="1:20" x14ac:dyDescent="0.25">
      <c r="A551" t="s">
        <v>436</v>
      </c>
      <c r="B551" t="s">
        <v>524</v>
      </c>
      <c r="C551" s="4"/>
      <c r="D551" t="s">
        <v>86</v>
      </c>
      <c r="E551" s="3">
        <v>2</v>
      </c>
      <c r="G551">
        <v>0.3</v>
      </c>
      <c r="H551" s="5">
        <f>19*Pcfu4[[#This Row],[grams]]</f>
        <v>5.7</v>
      </c>
      <c r="I551" s="3" t="s">
        <v>170</v>
      </c>
      <c r="J551" s="59">
        <v>44959</v>
      </c>
      <c r="K551" s="1">
        <v>1000000</v>
      </c>
      <c r="L551">
        <v>16</v>
      </c>
      <c r="M551">
        <v>21</v>
      </c>
      <c r="O551" s="6">
        <f>(SUM(Pcfu4[[#This Row],[R1]:[R3]]))/(Pcfu4[[#This Row],[No. Reps]]*0.025)*Pcfu4[[#This Row],[Best DF]]</f>
        <v>740000000</v>
      </c>
      <c r="P551" s="1">
        <f>_xlfn.STDEV.S(Pcfu4[[#This Row],[R1]:[R3]])/0.025*Pcfu4[[#This Row],[Best DF]]</f>
        <v>141421356.23730952</v>
      </c>
      <c r="Q551" s="6">
        <f>Pcfu4[[#This Row],[CFU/mL]]*Pcfu4[[#This Row],[mL]]/Pcfu4[[#This Row],[grams]]</f>
        <v>14060000000</v>
      </c>
      <c r="R551" s="1">
        <f>Pcfu4[[#This Row],[SD CFU/mL]]*Pcfu4[[#This Row],[mL]]/Pcfu4[[#This Row],[grams]]</f>
        <v>2687005768.5088811</v>
      </c>
      <c r="S551" s="7">
        <f>_xlfn.STDEV.S(Pcfu4[[#This Row],[R1]:[R3]])/AVERAGE(Pcfu4[[#This Row],[R1]:[R3]])</f>
        <v>0.19110994086122907</v>
      </c>
      <c r="T551" t="s">
        <v>493</v>
      </c>
    </row>
    <row r="552" spans="1:20" x14ac:dyDescent="0.25">
      <c r="A552" t="s">
        <v>437</v>
      </c>
      <c r="B552" t="s">
        <v>524</v>
      </c>
      <c r="C552" s="4"/>
      <c r="D552" t="s">
        <v>86</v>
      </c>
      <c r="E552" s="3">
        <v>2</v>
      </c>
      <c r="G552">
        <v>0.3</v>
      </c>
      <c r="H552" s="5">
        <f>19*Pcfu4[[#This Row],[grams]]</f>
        <v>5.7</v>
      </c>
      <c r="I552" s="3" t="s">
        <v>170</v>
      </c>
      <c r="J552" s="59">
        <v>44959</v>
      </c>
      <c r="K552" s="1">
        <v>1000000</v>
      </c>
      <c r="L552">
        <v>28</v>
      </c>
      <c r="M552">
        <v>32</v>
      </c>
      <c r="O552" s="6">
        <f>(SUM(Pcfu4[[#This Row],[R1]:[R3]]))/(Pcfu4[[#This Row],[No. Reps]]*0.025)*Pcfu4[[#This Row],[Best DF]]</f>
        <v>1200000000</v>
      </c>
      <c r="P552" s="1">
        <f>_xlfn.STDEV.S(Pcfu4[[#This Row],[R1]:[R3]])/0.025*Pcfu4[[#This Row],[Best DF]]</f>
        <v>113137084.98984762</v>
      </c>
      <c r="Q552" s="6">
        <f>Pcfu4[[#This Row],[CFU/mL]]*Pcfu4[[#This Row],[mL]]/Pcfu4[[#This Row],[grams]]</f>
        <v>22800000000</v>
      </c>
      <c r="R552" s="1">
        <f>Pcfu4[[#This Row],[SD CFU/mL]]*Pcfu4[[#This Row],[mL]]/Pcfu4[[#This Row],[grams]]</f>
        <v>2149604614.8071046</v>
      </c>
      <c r="S552" s="7">
        <f>_xlfn.STDEV.S(Pcfu4[[#This Row],[R1]:[R3]])/AVERAGE(Pcfu4[[#This Row],[R1]:[R3]])</f>
        <v>9.428090415820635E-2</v>
      </c>
      <c r="T552" t="s">
        <v>527</v>
      </c>
    </row>
    <row r="553" spans="1:20" x14ac:dyDescent="0.25">
      <c r="A553" t="s">
        <v>438</v>
      </c>
      <c r="B553" t="s">
        <v>524</v>
      </c>
      <c r="C553" s="4"/>
      <c r="D553" t="s">
        <v>86</v>
      </c>
      <c r="E553" s="3">
        <v>2</v>
      </c>
      <c r="G553">
        <v>0.3</v>
      </c>
      <c r="H553" s="5">
        <f>19*Pcfu4[[#This Row],[grams]]</f>
        <v>5.7</v>
      </c>
      <c r="I553" s="3" t="s">
        <v>170</v>
      </c>
      <c r="J553" s="59">
        <v>44959</v>
      </c>
      <c r="K553" s="1">
        <v>1000000</v>
      </c>
      <c r="L553">
        <v>138</v>
      </c>
      <c r="M553">
        <v>117</v>
      </c>
      <c r="O553" s="6">
        <f>(SUM(Pcfu4[[#This Row],[R1]:[R3]]))/(Pcfu4[[#This Row],[No. Reps]]*0.025)*Pcfu4[[#This Row],[Best DF]]</f>
        <v>5100000000</v>
      </c>
      <c r="P553" s="1">
        <f>_xlfn.STDEV.S(Pcfu4[[#This Row],[R1]:[R3]])/0.025*Pcfu4[[#This Row],[Best DF]]</f>
        <v>593969696.19669986</v>
      </c>
      <c r="Q553" s="6">
        <f>Pcfu4[[#This Row],[CFU/mL]]*Pcfu4[[#This Row],[mL]]/Pcfu4[[#This Row],[grams]]</f>
        <v>96900000000</v>
      </c>
      <c r="R553" s="1">
        <f>Pcfu4[[#This Row],[SD CFU/mL]]*Pcfu4[[#This Row],[mL]]/Pcfu4[[#This Row],[grams]]</f>
        <v>11285424227.737299</v>
      </c>
      <c r="S553" s="7">
        <f>_xlfn.STDEV.S(Pcfu4[[#This Row],[R1]:[R3]])/AVERAGE(Pcfu4[[#This Row],[R1]:[R3]])</f>
        <v>0.11646464631307842</v>
      </c>
      <c r="T553" t="s">
        <v>493</v>
      </c>
    </row>
    <row r="554" spans="1:20" x14ac:dyDescent="0.25">
      <c r="A554" t="s">
        <v>439</v>
      </c>
      <c r="B554" t="s">
        <v>524</v>
      </c>
      <c r="C554" s="4"/>
      <c r="D554" t="s">
        <v>86</v>
      </c>
      <c r="E554" s="3">
        <v>2</v>
      </c>
      <c r="G554">
        <v>0.3</v>
      </c>
      <c r="H554" s="5">
        <f>19*Pcfu4[[#This Row],[grams]]</f>
        <v>5.7</v>
      </c>
      <c r="I554" s="3" t="s">
        <v>170</v>
      </c>
      <c r="J554" s="59">
        <v>44959</v>
      </c>
      <c r="K554" s="1">
        <v>10000000</v>
      </c>
      <c r="L554">
        <v>34</v>
      </c>
      <c r="M554">
        <v>41</v>
      </c>
      <c r="O554" s="6">
        <f>(SUM(Pcfu4[[#This Row],[R1]:[R3]]))/(Pcfu4[[#This Row],[No. Reps]]*0.025)*Pcfu4[[#This Row],[Best DF]]</f>
        <v>15000000000</v>
      </c>
      <c r="P554" s="1">
        <f>_xlfn.STDEV.S(Pcfu4[[#This Row],[R1]:[R3]])/0.025*Pcfu4[[#This Row],[Best DF]]</f>
        <v>1979898987.3223329</v>
      </c>
      <c r="Q554" s="6">
        <f>Pcfu4[[#This Row],[CFU/mL]]*Pcfu4[[#This Row],[mL]]/Pcfu4[[#This Row],[grams]]</f>
        <v>285000000000</v>
      </c>
      <c r="R554" s="1">
        <f>Pcfu4[[#This Row],[SD CFU/mL]]*Pcfu4[[#This Row],[mL]]/Pcfu4[[#This Row],[grams]]</f>
        <v>37618080759.124329</v>
      </c>
      <c r="S554" s="7">
        <f>_xlfn.STDEV.S(Pcfu4[[#This Row],[R1]:[R3]])/AVERAGE(Pcfu4[[#This Row],[R1]:[R3]])</f>
        <v>0.13199326582148888</v>
      </c>
      <c r="T554" t="s">
        <v>528</v>
      </c>
    </row>
    <row r="555" spans="1:20" x14ac:dyDescent="0.25">
      <c r="A555" t="s">
        <v>440</v>
      </c>
      <c r="B555" t="s">
        <v>524</v>
      </c>
      <c r="C555" s="4"/>
      <c r="D555" t="s">
        <v>86</v>
      </c>
      <c r="E555" s="3">
        <v>2</v>
      </c>
      <c r="G555">
        <v>0.3</v>
      </c>
      <c r="H555" s="5">
        <f>19*Pcfu4[[#This Row],[grams]]</f>
        <v>5.7</v>
      </c>
      <c r="I555" s="3" t="s">
        <v>170</v>
      </c>
      <c r="J555" s="59">
        <v>44959</v>
      </c>
      <c r="K555" s="1">
        <v>1000000</v>
      </c>
      <c r="L555">
        <v>29</v>
      </c>
      <c r="M555">
        <v>37</v>
      </c>
      <c r="O555" s="6">
        <f>(SUM(Pcfu4[[#This Row],[R1]:[R3]]))/(Pcfu4[[#This Row],[No. Reps]]*0.025)*Pcfu4[[#This Row],[Best DF]]</f>
        <v>1320000000</v>
      </c>
      <c r="P555" s="1">
        <f>_xlfn.STDEV.S(Pcfu4[[#This Row],[R1]:[R3]])/0.025*Pcfu4[[#This Row],[Best DF]]</f>
        <v>226274169.97969523</v>
      </c>
      <c r="Q555" s="6">
        <f>Pcfu4[[#This Row],[CFU/mL]]*Pcfu4[[#This Row],[mL]]/Pcfu4[[#This Row],[grams]]</f>
        <v>25080000000</v>
      </c>
      <c r="R555" s="1">
        <f>Pcfu4[[#This Row],[SD CFU/mL]]*Pcfu4[[#This Row],[mL]]/Pcfu4[[#This Row],[grams]]</f>
        <v>4299209229.6142092</v>
      </c>
      <c r="S555" s="7">
        <f>_xlfn.STDEV.S(Pcfu4[[#This Row],[R1]:[R3]])/AVERAGE(Pcfu4[[#This Row],[R1]:[R3]])</f>
        <v>0.17141982574219336</v>
      </c>
      <c r="T555" t="s">
        <v>529</v>
      </c>
    </row>
    <row r="556" spans="1:20" x14ac:dyDescent="0.25">
      <c r="A556" t="s">
        <v>530</v>
      </c>
      <c r="B556" t="s">
        <v>456</v>
      </c>
      <c r="C556" s="4"/>
      <c r="D556" t="s">
        <v>307</v>
      </c>
      <c r="E556" s="3">
        <v>1</v>
      </c>
      <c r="H556" s="5">
        <f>19*Pcfu4[[#This Row],[grams]]</f>
        <v>0</v>
      </c>
      <c r="I556" s="3" t="s">
        <v>531</v>
      </c>
      <c r="J556" s="59">
        <v>44965</v>
      </c>
      <c r="K556" s="1">
        <v>100</v>
      </c>
      <c r="L556">
        <v>86</v>
      </c>
      <c r="O556" s="6">
        <f>(SUM(Pcfu4[[#This Row],[R1]:[R3]]))/(Pcfu4[[#This Row],[No. Reps]]*0.025)*Pcfu4[[#This Row],[Best DF]]</f>
        <v>344000</v>
      </c>
      <c r="P556" s="1" t="e">
        <f>_xlfn.STDEV.S(Pcfu4[[#This Row],[R1]:[R3]])/0.025*Pcfu4[[#This Row],[Best DF]]</f>
        <v>#DIV/0!</v>
      </c>
      <c r="Q556" s="6" t="e">
        <f>Pcfu4[[#This Row],[CFU/mL]]*Pcfu4[[#This Row],[mL]]/Pcfu4[[#This Row],[grams]]</f>
        <v>#DIV/0!</v>
      </c>
      <c r="R556" s="1" t="e">
        <f>Pcfu4[[#This Row],[SD CFU/mL]]*Pcfu4[[#This Row],[mL]]/Pcfu4[[#This Row],[grams]]</f>
        <v>#DIV/0!</v>
      </c>
      <c r="S556" s="7" t="e">
        <f>_xlfn.STDEV.S(Pcfu4[[#This Row],[R1]:[R3]])/AVERAGE(Pcfu4[[#This Row],[R1]:[R3]])</f>
        <v>#DIV/0!</v>
      </c>
    </row>
    <row r="557" spans="1:20" x14ac:dyDescent="0.25">
      <c r="A557" t="s">
        <v>530</v>
      </c>
      <c r="B557" t="s">
        <v>457</v>
      </c>
      <c r="C557" s="4"/>
      <c r="D557" t="s">
        <v>307</v>
      </c>
      <c r="E557" s="3">
        <v>1</v>
      </c>
      <c r="H557" s="5">
        <f>19*Pcfu4[[#This Row],[grams]]</f>
        <v>0</v>
      </c>
      <c r="I557" s="3" t="s">
        <v>531</v>
      </c>
      <c r="J557" s="59">
        <v>44965</v>
      </c>
      <c r="K557" s="1">
        <v>100</v>
      </c>
      <c r="L557">
        <v>153</v>
      </c>
      <c r="O557" s="6">
        <f>(SUM(Pcfu4[[#This Row],[R1]:[R3]]))/(Pcfu4[[#This Row],[No. Reps]]*0.025)*Pcfu4[[#This Row],[Best DF]]</f>
        <v>612000</v>
      </c>
      <c r="P557" s="1" t="e">
        <f>_xlfn.STDEV.S(Pcfu4[[#This Row],[R1]:[R3]])/0.025*Pcfu4[[#This Row],[Best DF]]</f>
        <v>#DIV/0!</v>
      </c>
      <c r="Q557" s="6" t="e">
        <f>Pcfu4[[#This Row],[CFU/mL]]*Pcfu4[[#This Row],[mL]]/Pcfu4[[#This Row],[grams]]</f>
        <v>#DIV/0!</v>
      </c>
      <c r="R557" s="1" t="e">
        <f>Pcfu4[[#This Row],[SD CFU/mL]]*Pcfu4[[#This Row],[mL]]/Pcfu4[[#This Row],[grams]]</f>
        <v>#DIV/0!</v>
      </c>
      <c r="S557" s="7" t="e">
        <f>_xlfn.STDEV.S(Pcfu4[[#This Row],[R1]:[R3]])/AVERAGE(Pcfu4[[#This Row],[R1]:[R3]])</f>
        <v>#DIV/0!</v>
      </c>
    </row>
    <row r="558" spans="1:20" x14ac:dyDescent="0.25">
      <c r="A558" t="s">
        <v>530</v>
      </c>
      <c r="B558" t="s">
        <v>458</v>
      </c>
      <c r="C558" s="4"/>
      <c r="D558" t="s">
        <v>307</v>
      </c>
      <c r="E558" s="3">
        <v>1</v>
      </c>
      <c r="H558" s="5">
        <f>19*Pcfu4[[#This Row],[grams]]</f>
        <v>0</v>
      </c>
      <c r="I558" s="3" t="s">
        <v>531</v>
      </c>
      <c r="J558" s="59">
        <v>44965</v>
      </c>
      <c r="K558" s="1">
        <v>100</v>
      </c>
      <c r="L558">
        <v>139</v>
      </c>
      <c r="O558" s="6">
        <f>(SUM(Pcfu4[[#This Row],[R1]:[R3]]))/(Pcfu4[[#This Row],[No. Reps]]*0.025)*Pcfu4[[#This Row],[Best DF]]</f>
        <v>556000</v>
      </c>
      <c r="P558" s="1" t="e">
        <f>_xlfn.STDEV.S(Pcfu4[[#This Row],[R1]:[R3]])/0.025*Pcfu4[[#This Row],[Best DF]]</f>
        <v>#DIV/0!</v>
      </c>
      <c r="Q558" s="6" t="e">
        <f>Pcfu4[[#This Row],[CFU/mL]]*Pcfu4[[#This Row],[mL]]/Pcfu4[[#This Row],[grams]]</f>
        <v>#DIV/0!</v>
      </c>
      <c r="R558" s="1" t="e">
        <f>Pcfu4[[#This Row],[SD CFU/mL]]*Pcfu4[[#This Row],[mL]]/Pcfu4[[#This Row],[grams]]</f>
        <v>#DIV/0!</v>
      </c>
      <c r="S558" s="7" t="e">
        <f>_xlfn.STDEV.S(Pcfu4[[#This Row],[R1]:[R3]])/AVERAGE(Pcfu4[[#This Row],[R1]:[R3]])</f>
        <v>#DIV/0!</v>
      </c>
    </row>
    <row r="559" spans="1:20" x14ac:dyDescent="0.25">
      <c r="A559" t="s">
        <v>532</v>
      </c>
      <c r="B559" t="s">
        <v>456</v>
      </c>
      <c r="C559" s="4"/>
      <c r="D559" t="s">
        <v>307</v>
      </c>
      <c r="E559" s="3">
        <v>1</v>
      </c>
      <c r="H559" s="5">
        <f>19*Pcfu4[[#This Row],[grams]]</f>
        <v>0</v>
      </c>
      <c r="I559" s="3" t="s">
        <v>531</v>
      </c>
      <c r="J559" s="59">
        <v>44965</v>
      </c>
      <c r="K559" s="1">
        <v>100</v>
      </c>
      <c r="L559">
        <v>54</v>
      </c>
      <c r="O559" s="6">
        <f>(SUM(Pcfu4[[#This Row],[R1]:[R3]]))/(Pcfu4[[#This Row],[No. Reps]]*0.025)*Pcfu4[[#This Row],[Best DF]]</f>
        <v>216000</v>
      </c>
      <c r="P559" s="1" t="e">
        <f>_xlfn.STDEV.S(Pcfu4[[#This Row],[R1]:[R3]])/0.025*Pcfu4[[#This Row],[Best DF]]</f>
        <v>#DIV/0!</v>
      </c>
      <c r="Q559" s="6" t="e">
        <f>Pcfu4[[#This Row],[CFU/mL]]*Pcfu4[[#This Row],[mL]]/Pcfu4[[#This Row],[grams]]</f>
        <v>#DIV/0!</v>
      </c>
      <c r="R559" s="1" t="e">
        <f>Pcfu4[[#This Row],[SD CFU/mL]]*Pcfu4[[#This Row],[mL]]/Pcfu4[[#This Row],[grams]]</f>
        <v>#DIV/0!</v>
      </c>
      <c r="S559" s="7" t="e">
        <f>_xlfn.STDEV.S(Pcfu4[[#This Row],[R1]:[R3]])/AVERAGE(Pcfu4[[#This Row],[R1]:[R3]])</f>
        <v>#DIV/0!</v>
      </c>
    </row>
    <row r="560" spans="1:20" x14ac:dyDescent="0.25">
      <c r="A560" t="s">
        <v>532</v>
      </c>
      <c r="B560" t="s">
        <v>457</v>
      </c>
      <c r="C560" s="4"/>
      <c r="D560" t="s">
        <v>307</v>
      </c>
      <c r="E560" s="3">
        <v>1</v>
      </c>
      <c r="H560" s="5">
        <f>19*Pcfu4[[#This Row],[grams]]</f>
        <v>0</v>
      </c>
      <c r="I560" s="3" t="s">
        <v>531</v>
      </c>
      <c r="J560" s="59">
        <v>44965</v>
      </c>
      <c r="K560" s="1">
        <v>100</v>
      </c>
      <c r="L560">
        <v>39</v>
      </c>
      <c r="O560" s="6">
        <f>(SUM(Pcfu4[[#This Row],[R1]:[R3]]))/(Pcfu4[[#This Row],[No. Reps]]*0.025)*Pcfu4[[#This Row],[Best DF]]</f>
        <v>156000</v>
      </c>
      <c r="P560" s="1" t="e">
        <f>_xlfn.STDEV.S(Pcfu4[[#This Row],[R1]:[R3]])/0.025*Pcfu4[[#This Row],[Best DF]]</f>
        <v>#DIV/0!</v>
      </c>
      <c r="Q560" s="6" t="e">
        <f>Pcfu4[[#This Row],[CFU/mL]]*Pcfu4[[#This Row],[mL]]/Pcfu4[[#This Row],[grams]]</f>
        <v>#DIV/0!</v>
      </c>
      <c r="R560" s="1" t="e">
        <f>Pcfu4[[#This Row],[SD CFU/mL]]*Pcfu4[[#This Row],[mL]]/Pcfu4[[#This Row],[grams]]</f>
        <v>#DIV/0!</v>
      </c>
      <c r="S560" s="7" t="e">
        <f>_xlfn.STDEV.S(Pcfu4[[#This Row],[R1]:[R3]])/AVERAGE(Pcfu4[[#This Row],[R1]:[R3]])</f>
        <v>#DIV/0!</v>
      </c>
    </row>
    <row r="561" spans="1:19" x14ac:dyDescent="0.25">
      <c r="A561" t="s">
        <v>532</v>
      </c>
      <c r="B561" t="s">
        <v>458</v>
      </c>
      <c r="C561" s="4"/>
      <c r="D561" t="s">
        <v>307</v>
      </c>
      <c r="E561" s="3">
        <v>1</v>
      </c>
      <c r="H561" s="5">
        <f>19*Pcfu4[[#This Row],[grams]]</f>
        <v>0</v>
      </c>
      <c r="I561" s="3" t="s">
        <v>531</v>
      </c>
      <c r="J561" s="59">
        <v>44965</v>
      </c>
      <c r="K561" s="1">
        <v>100</v>
      </c>
      <c r="L561">
        <v>44</v>
      </c>
      <c r="O561" s="6">
        <f>(SUM(Pcfu4[[#This Row],[R1]:[R3]]))/(Pcfu4[[#This Row],[No. Reps]]*0.025)*Pcfu4[[#This Row],[Best DF]]</f>
        <v>176000</v>
      </c>
      <c r="P561" s="1" t="e">
        <f>_xlfn.STDEV.S(Pcfu4[[#This Row],[R1]:[R3]])/0.025*Pcfu4[[#This Row],[Best DF]]</f>
        <v>#DIV/0!</v>
      </c>
      <c r="Q561" s="6" t="e">
        <f>Pcfu4[[#This Row],[CFU/mL]]*Pcfu4[[#This Row],[mL]]/Pcfu4[[#This Row],[grams]]</f>
        <v>#DIV/0!</v>
      </c>
      <c r="R561" s="1" t="e">
        <f>Pcfu4[[#This Row],[SD CFU/mL]]*Pcfu4[[#This Row],[mL]]/Pcfu4[[#This Row],[grams]]</f>
        <v>#DIV/0!</v>
      </c>
      <c r="S561" s="7" t="e">
        <f>_xlfn.STDEV.S(Pcfu4[[#This Row],[R1]:[R3]])/AVERAGE(Pcfu4[[#This Row],[R1]:[R3]])</f>
        <v>#DIV/0!</v>
      </c>
    </row>
    <row r="562" spans="1:19" x14ac:dyDescent="0.25">
      <c r="A562" t="s">
        <v>433</v>
      </c>
      <c r="B562" t="s">
        <v>456</v>
      </c>
      <c r="C562" s="4"/>
      <c r="D562" t="s">
        <v>307</v>
      </c>
      <c r="E562" s="3">
        <v>1</v>
      </c>
      <c r="H562" s="5">
        <f>19*Pcfu4[[#This Row],[grams]]</f>
        <v>0</v>
      </c>
      <c r="I562" s="3" t="s">
        <v>531</v>
      </c>
      <c r="J562" s="59">
        <v>44965</v>
      </c>
      <c r="K562" s="1">
        <v>1000</v>
      </c>
      <c r="L562">
        <v>41</v>
      </c>
      <c r="O562" s="6">
        <f>(SUM(Pcfu4[[#This Row],[R1]:[R3]]))/(Pcfu4[[#This Row],[No. Reps]]*0.025)*Pcfu4[[#This Row],[Best DF]]</f>
        <v>1640000</v>
      </c>
      <c r="P562" s="1" t="e">
        <f>_xlfn.STDEV.S(Pcfu4[[#This Row],[R1]:[R3]])/0.025*Pcfu4[[#This Row],[Best DF]]</f>
        <v>#DIV/0!</v>
      </c>
      <c r="Q562" s="6" t="e">
        <f>Pcfu4[[#This Row],[CFU/mL]]*Pcfu4[[#This Row],[mL]]/Pcfu4[[#This Row],[grams]]</f>
        <v>#DIV/0!</v>
      </c>
      <c r="R562" s="1" t="e">
        <f>Pcfu4[[#This Row],[SD CFU/mL]]*Pcfu4[[#This Row],[mL]]/Pcfu4[[#This Row],[grams]]</f>
        <v>#DIV/0!</v>
      </c>
      <c r="S562" s="7" t="e">
        <f>_xlfn.STDEV.S(Pcfu4[[#This Row],[R1]:[R3]])/AVERAGE(Pcfu4[[#This Row],[R1]:[R3]])</f>
        <v>#DIV/0!</v>
      </c>
    </row>
    <row r="563" spans="1:19" x14ac:dyDescent="0.25">
      <c r="A563" t="s">
        <v>433</v>
      </c>
      <c r="B563" t="s">
        <v>457</v>
      </c>
      <c r="C563" s="4"/>
      <c r="D563" t="s">
        <v>307</v>
      </c>
      <c r="E563" s="3">
        <v>1</v>
      </c>
      <c r="H563" s="5">
        <f>19*Pcfu4[[#This Row],[grams]]</f>
        <v>0</v>
      </c>
      <c r="I563" s="3" t="s">
        <v>531</v>
      </c>
      <c r="J563" s="59">
        <v>44965</v>
      </c>
      <c r="K563" s="1">
        <v>1000</v>
      </c>
      <c r="L563">
        <v>31</v>
      </c>
      <c r="O563" s="6">
        <f>(SUM(Pcfu4[[#This Row],[R1]:[R3]]))/(Pcfu4[[#This Row],[No. Reps]]*0.025)*Pcfu4[[#This Row],[Best DF]]</f>
        <v>1240000</v>
      </c>
      <c r="P563" s="1" t="e">
        <f>_xlfn.STDEV.S(Pcfu4[[#This Row],[R1]:[R3]])/0.025*Pcfu4[[#This Row],[Best DF]]</f>
        <v>#DIV/0!</v>
      </c>
      <c r="Q563" s="6" t="e">
        <f>Pcfu4[[#This Row],[CFU/mL]]*Pcfu4[[#This Row],[mL]]/Pcfu4[[#This Row],[grams]]</f>
        <v>#DIV/0!</v>
      </c>
      <c r="R563" s="1" t="e">
        <f>Pcfu4[[#This Row],[SD CFU/mL]]*Pcfu4[[#This Row],[mL]]/Pcfu4[[#This Row],[grams]]</f>
        <v>#DIV/0!</v>
      </c>
      <c r="S563" s="7" t="e">
        <f>_xlfn.STDEV.S(Pcfu4[[#This Row],[R1]:[R3]])/AVERAGE(Pcfu4[[#This Row],[R1]:[R3]])</f>
        <v>#DIV/0!</v>
      </c>
    </row>
    <row r="564" spans="1:19" x14ac:dyDescent="0.25">
      <c r="A564" t="s">
        <v>433</v>
      </c>
      <c r="B564" t="s">
        <v>458</v>
      </c>
      <c r="C564" s="4"/>
      <c r="D564" t="s">
        <v>307</v>
      </c>
      <c r="E564" s="3">
        <v>1</v>
      </c>
      <c r="H564" s="5">
        <f>19*Pcfu4[[#This Row],[grams]]</f>
        <v>0</v>
      </c>
      <c r="I564" s="3" t="s">
        <v>531</v>
      </c>
      <c r="J564" s="59">
        <v>44965</v>
      </c>
      <c r="K564" s="1">
        <v>1000</v>
      </c>
      <c r="L564">
        <v>36</v>
      </c>
      <c r="O564" s="6">
        <f>(SUM(Pcfu4[[#This Row],[R1]:[R3]]))/(Pcfu4[[#This Row],[No. Reps]]*0.025)*Pcfu4[[#This Row],[Best DF]]</f>
        <v>1440000</v>
      </c>
      <c r="P564" s="1" t="e">
        <f>_xlfn.STDEV.S(Pcfu4[[#This Row],[R1]:[R3]])/0.025*Pcfu4[[#This Row],[Best DF]]</f>
        <v>#DIV/0!</v>
      </c>
      <c r="Q564" s="6" t="e">
        <f>Pcfu4[[#This Row],[CFU/mL]]*Pcfu4[[#This Row],[mL]]/Pcfu4[[#This Row],[grams]]</f>
        <v>#DIV/0!</v>
      </c>
      <c r="R564" s="1" t="e">
        <f>Pcfu4[[#This Row],[SD CFU/mL]]*Pcfu4[[#This Row],[mL]]/Pcfu4[[#This Row],[grams]]</f>
        <v>#DIV/0!</v>
      </c>
      <c r="S564" s="7" t="e">
        <f>_xlfn.STDEV.S(Pcfu4[[#This Row],[R1]:[R3]])/AVERAGE(Pcfu4[[#This Row],[R1]:[R3]])</f>
        <v>#DIV/0!</v>
      </c>
    </row>
    <row r="565" spans="1:19" x14ac:dyDescent="0.25">
      <c r="A565" t="s">
        <v>438</v>
      </c>
      <c r="B565" t="s">
        <v>456</v>
      </c>
      <c r="C565" s="4"/>
      <c r="D565" t="s">
        <v>307</v>
      </c>
      <c r="E565" s="3">
        <v>1</v>
      </c>
      <c r="H565" s="5">
        <f>19*Pcfu4[[#This Row],[grams]]</f>
        <v>0</v>
      </c>
      <c r="I565" s="3" t="s">
        <v>531</v>
      </c>
      <c r="J565" s="59">
        <v>44965</v>
      </c>
      <c r="K565" s="1">
        <v>100</v>
      </c>
      <c r="L565">
        <v>152</v>
      </c>
      <c r="O565" s="6">
        <f>(SUM(Pcfu4[[#This Row],[R1]:[R3]]))/(Pcfu4[[#This Row],[No. Reps]]*0.025)*Pcfu4[[#This Row],[Best DF]]</f>
        <v>608000</v>
      </c>
      <c r="P565" s="1" t="e">
        <f>_xlfn.STDEV.S(Pcfu4[[#This Row],[R1]:[R3]])/0.025*Pcfu4[[#This Row],[Best DF]]</f>
        <v>#DIV/0!</v>
      </c>
      <c r="Q565" s="6" t="e">
        <f>Pcfu4[[#This Row],[CFU/mL]]*Pcfu4[[#This Row],[mL]]/Pcfu4[[#This Row],[grams]]</f>
        <v>#DIV/0!</v>
      </c>
      <c r="R565" s="1" t="e">
        <f>Pcfu4[[#This Row],[SD CFU/mL]]*Pcfu4[[#This Row],[mL]]/Pcfu4[[#This Row],[grams]]</f>
        <v>#DIV/0!</v>
      </c>
      <c r="S565" s="7" t="e">
        <f>_xlfn.STDEV.S(Pcfu4[[#This Row],[R1]:[R3]])/AVERAGE(Pcfu4[[#This Row],[R1]:[R3]])</f>
        <v>#DIV/0!</v>
      </c>
    </row>
    <row r="566" spans="1:19" x14ac:dyDescent="0.25">
      <c r="A566" t="s">
        <v>438</v>
      </c>
      <c r="B566" t="s">
        <v>457</v>
      </c>
      <c r="C566" s="4"/>
      <c r="D566" t="s">
        <v>307</v>
      </c>
      <c r="E566" s="3">
        <v>1</v>
      </c>
      <c r="H566" s="5">
        <f>19*Pcfu4[[#This Row],[grams]]</f>
        <v>0</v>
      </c>
      <c r="I566" s="3" t="s">
        <v>531</v>
      </c>
      <c r="J566" s="59">
        <v>44965</v>
      </c>
      <c r="K566" s="1">
        <v>100</v>
      </c>
      <c r="L566">
        <v>162</v>
      </c>
      <c r="O566" s="6">
        <f>(SUM(Pcfu4[[#This Row],[R1]:[R3]]))/(Pcfu4[[#This Row],[No. Reps]]*0.025)*Pcfu4[[#This Row],[Best DF]]</f>
        <v>648000</v>
      </c>
      <c r="P566" s="1" t="e">
        <f>_xlfn.STDEV.S(Pcfu4[[#This Row],[R1]:[R3]])/0.025*Pcfu4[[#This Row],[Best DF]]</f>
        <v>#DIV/0!</v>
      </c>
      <c r="Q566" s="6" t="e">
        <f>Pcfu4[[#This Row],[CFU/mL]]*Pcfu4[[#This Row],[mL]]/Pcfu4[[#This Row],[grams]]</f>
        <v>#DIV/0!</v>
      </c>
      <c r="R566" s="1" t="e">
        <f>Pcfu4[[#This Row],[SD CFU/mL]]*Pcfu4[[#This Row],[mL]]/Pcfu4[[#This Row],[grams]]</f>
        <v>#DIV/0!</v>
      </c>
      <c r="S566" s="7" t="e">
        <f>_xlfn.STDEV.S(Pcfu4[[#This Row],[R1]:[R3]])/AVERAGE(Pcfu4[[#This Row],[R1]:[R3]])</f>
        <v>#DIV/0!</v>
      </c>
    </row>
    <row r="567" spans="1:19" x14ac:dyDescent="0.25">
      <c r="A567" t="s">
        <v>438</v>
      </c>
      <c r="B567" t="s">
        <v>458</v>
      </c>
      <c r="C567" s="4"/>
      <c r="D567" t="s">
        <v>307</v>
      </c>
      <c r="E567" s="3">
        <v>1</v>
      </c>
      <c r="H567" s="5">
        <f>19*Pcfu4[[#This Row],[grams]]</f>
        <v>0</v>
      </c>
      <c r="I567" s="3" t="s">
        <v>531</v>
      </c>
      <c r="J567" s="59">
        <v>44965</v>
      </c>
      <c r="K567" s="1">
        <v>100</v>
      </c>
      <c r="L567">
        <v>210</v>
      </c>
      <c r="O567" s="6">
        <f>(SUM(Pcfu4[[#This Row],[R1]:[R3]]))/(Pcfu4[[#This Row],[No. Reps]]*0.025)*Pcfu4[[#This Row],[Best DF]]</f>
        <v>840000</v>
      </c>
      <c r="P567" s="1" t="e">
        <f>_xlfn.STDEV.S(Pcfu4[[#This Row],[R1]:[R3]])/0.025*Pcfu4[[#This Row],[Best DF]]</f>
        <v>#DIV/0!</v>
      </c>
      <c r="Q567" s="6" t="e">
        <f>Pcfu4[[#This Row],[CFU/mL]]*Pcfu4[[#This Row],[mL]]/Pcfu4[[#This Row],[grams]]</f>
        <v>#DIV/0!</v>
      </c>
      <c r="R567" s="1" t="e">
        <f>Pcfu4[[#This Row],[SD CFU/mL]]*Pcfu4[[#This Row],[mL]]/Pcfu4[[#This Row],[grams]]</f>
        <v>#DIV/0!</v>
      </c>
      <c r="S567" s="7" t="e">
        <f>_xlfn.STDEV.S(Pcfu4[[#This Row],[R1]:[R3]])/AVERAGE(Pcfu4[[#This Row],[R1]:[R3]])</f>
        <v>#DIV/0!</v>
      </c>
    </row>
    <row r="568" spans="1:19" x14ac:dyDescent="0.25">
      <c r="A568" t="s">
        <v>439</v>
      </c>
      <c r="B568" t="s">
        <v>456</v>
      </c>
      <c r="C568" s="4"/>
      <c r="D568" t="s">
        <v>307</v>
      </c>
      <c r="E568" s="3">
        <v>1</v>
      </c>
      <c r="H568" s="5">
        <f>19*Pcfu4[[#This Row],[grams]]</f>
        <v>0</v>
      </c>
      <c r="I568" s="3" t="s">
        <v>531</v>
      </c>
      <c r="J568" s="59">
        <v>44965</v>
      </c>
      <c r="K568" s="1">
        <v>1000</v>
      </c>
      <c r="L568">
        <v>30</v>
      </c>
      <c r="O568" s="6">
        <f>(SUM(Pcfu4[[#This Row],[R1]:[R3]]))/(Pcfu4[[#This Row],[No. Reps]]*0.025)*Pcfu4[[#This Row],[Best DF]]</f>
        <v>1200000</v>
      </c>
      <c r="P568" s="1" t="e">
        <f>_xlfn.STDEV.S(Pcfu4[[#This Row],[R1]:[R3]])/0.025*Pcfu4[[#This Row],[Best DF]]</f>
        <v>#DIV/0!</v>
      </c>
      <c r="Q568" s="6" t="e">
        <f>Pcfu4[[#This Row],[CFU/mL]]*Pcfu4[[#This Row],[mL]]/Pcfu4[[#This Row],[grams]]</f>
        <v>#DIV/0!</v>
      </c>
      <c r="R568" s="1" t="e">
        <f>Pcfu4[[#This Row],[SD CFU/mL]]*Pcfu4[[#This Row],[mL]]/Pcfu4[[#This Row],[grams]]</f>
        <v>#DIV/0!</v>
      </c>
      <c r="S568" s="7" t="e">
        <f>_xlfn.STDEV.S(Pcfu4[[#This Row],[R1]:[R3]])/AVERAGE(Pcfu4[[#This Row],[R1]:[R3]])</f>
        <v>#DIV/0!</v>
      </c>
    </row>
    <row r="569" spans="1:19" x14ac:dyDescent="0.25">
      <c r="A569" t="s">
        <v>439</v>
      </c>
      <c r="B569" t="s">
        <v>457</v>
      </c>
      <c r="C569" s="4"/>
      <c r="D569" t="s">
        <v>307</v>
      </c>
      <c r="E569" s="3">
        <v>1</v>
      </c>
      <c r="H569" s="5">
        <f>19*Pcfu4[[#This Row],[grams]]</f>
        <v>0</v>
      </c>
      <c r="I569" s="3" t="s">
        <v>531</v>
      </c>
      <c r="J569" s="59">
        <v>44965</v>
      </c>
      <c r="K569" s="1">
        <v>100</v>
      </c>
      <c r="L569">
        <v>177</v>
      </c>
      <c r="O569" s="6">
        <f>(SUM(Pcfu4[[#This Row],[R1]:[R3]]))/(Pcfu4[[#This Row],[No. Reps]]*0.025)*Pcfu4[[#This Row],[Best DF]]</f>
        <v>708000</v>
      </c>
      <c r="P569" s="1" t="e">
        <f>_xlfn.STDEV.S(Pcfu4[[#This Row],[R1]:[R3]])/0.025*Pcfu4[[#This Row],[Best DF]]</f>
        <v>#DIV/0!</v>
      </c>
      <c r="Q569" s="6" t="e">
        <f>Pcfu4[[#This Row],[CFU/mL]]*Pcfu4[[#This Row],[mL]]/Pcfu4[[#This Row],[grams]]</f>
        <v>#DIV/0!</v>
      </c>
      <c r="R569" s="1" t="e">
        <f>Pcfu4[[#This Row],[SD CFU/mL]]*Pcfu4[[#This Row],[mL]]/Pcfu4[[#This Row],[grams]]</f>
        <v>#DIV/0!</v>
      </c>
      <c r="S569" s="7" t="e">
        <f>_xlfn.STDEV.S(Pcfu4[[#This Row],[R1]:[R3]])/AVERAGE(Pcfu4[[#This Row],[R1]:[R3]])</f>
        <v>#DIV/0!</v>
      </c>
    </row>
    <row r="570" spans="1:19" x14ac:dyDescent="0.25">
      <c r="A570" t="s">
        <v>439</v>
      </c>
      <c r="B570" t="s">
        <v>458</v>
      </c>
      <c r="C570" s="4"/>
      <c r="D570" t="s">
        <v>307</v>
      </c>
      <c r="E570" s="3">
        <v>1</v>
      </c>
      <c r="H570" s="5">
        <f>19*Pcfu4[[#This Row],[grams]]</f>
        <v>0</v>
      </c>
      <c r="I570" s="3" t="s">
        <v>531</v>
      </c>
      <c r="J570" s="59">
        <v>44965</v>
      </c>
      <c r="K570" s="1">
        <v>1000</v>
      </c>
      <c r="L570">
        <v>29</v>
      </c>
      <c r="O570" s="6">
        <f>(SUM(Pcfu4[[#This Row],[R1]:[R3]]))/(Pcfu4[[#This Row],[No. Reps]]*0.025)*Pcfu4[[#This Row],[Best DF]]</f>
        <v>1160000</v>
      </c>
      <c r="P570" s="1" t="e">
        <f>_xlfn.STDEV.S(Pcfu4[[#This Row],[R1]:[R3]])/0.025*Pcfu4[[#This Row],[Best DF]]</f>
        <v>#DIV/0!</v>
      </c>
      <c r="Q570" s="6" t="e">
        <f>Pcfu4[[#This Row],[CFU/mL]]*Pcfu4[[#This Row],[mL]]/Pcfu4[[#This Row],[grams]]</f>
        <v>#DIV/0!</v>
      </c>
      <c r="R570" s="1" t="e">
        <f>Pcfu4[[#This Row],[SD CFU/mL]]*Pcfu4[[#This Row],[mL]]/Pcfu4[[#This Row],[grams]]</f>
        <v>#DIV/0!</v>
      </c>
      <c r="S570" s="7" t="e">
        <f>_xlfn.STDEV.S(Pcfu4[[#This Row],[R1]:[R3]])/AVERAGE(Pcfu4[[#This Row],[R1]:[R3]])</f>
        <v>#DIV/0!</v>
      </c>
    </row>
    <row r="571" spans="1:19" x14ac:dyDescent="0.25">
      <c r="C571" s="4"/>
      <c r="H571" s="5">
        <f>19*Pcfu4[[#This Row],[grams]]</f>
        <v>0</v>
      </c>
      <c r="J571" s="59"/>
      <c r="O571" s="6" t="e">
        <f>(SUM(Pcfu4[[#This Row],[R1]:[R3]]))/(Pcfu4[[#This Row],[No. Reps]]*0.025)*Pcfu4[[#This Row],[Best DF]]</f>
        <v>#DIV/0!</v>
      </c>
      <c r="P571" s="1" t="e">
        <f>_xlfn.STDEV.S(Pcfu4[[#This Row],[R1]:[R3]])/0.025*Pcfu4[[#This Row],[Best DF]]</f>
        <v>#DIV/0!</v>
      </c>
      <c r="Q571" s="6" t="e">
        <f>Pcfu4[[#This Row],[CFU/mL]]*Pcfu4[[#This Row],[mL]]/Pcfu4[[#This Row],[grams]]</f>
        <v>#DIV/0!</v>
      </c>
      <c r="R571" s="1" t="e">
        <f>Pcfu4[[#This Row],[SD CFU/mL]]*Pcfu4[[#This Row],[mL]]/Pcfu4[[#This Row],[grams]]</f>
        <v>#DIV/0!</v>
      </c>
      <c r="S571" s="7" t="e">
        <f>_xlfn.STDEV.S(Pcfu4[[#This Row],[R1]:[R3]])/AVERAGE(Pcfu4[[#This Row],[R1]:[R3]])</f>
        <v>#DIV/0!</v>
      </c>
    </row>
    <row r="572" spans="1:19" x14ac:dyDescent="0.25">
      <c r="A572" t="s">
        <v>492</v>
      </c>
      <c r="B572" t="s">
        <v>456</v>
      </c>
      <c r="C572" s="4"/>
      <c r="D572">
        <v>2</v>
      </c>
      <c r="E572" s="3">
        <v>1</v>
      </c>
      <c r="H572" s="5">
        <f>19*Pcfu4[[#This Row],[grams]]</f>
        <v>0</v>
      </c>
      <c r="J572" s="59">
        <v>44964</v>
      </c>
      <c r="K572" s="1">
        <v>100</v>
      </c>
      <c r="L572">
        <v>71</v>
      </c>
      <c r="O572" s="6">
        <f>(SUM(Pcfu4[[#This Row],[R1]:[R3]]))/(Pcfu4[[#This Row],[No. Reps]]*0.025)*Pcfu4[[#This Row],[Best DF]]</f>
        <v>284000</v>
      </c>
      <c r="P572" s="1" t="e">
        <f>_xlfn.STDEV.S(Pcfu4[[#This Row],[R1]:[R3]])/0.025*Pcfu4[[#This Row],[Best DF]]</f>
        <v>#DIV/0!</v>
      </c>
      <c r="Q572" s="6" t="e">
        <f>Pcfu4[[#This Row],[CFU/mL]]*Pcfu4[[#This Row],[mL]]/Pcfu4[[#This Row],[grams]]</f>
        <v>#DIV/0!</v>
      </c>
      <c r="R572" s="1" t="e">
        <f>Pcfu4[[#This Row],[SD CFU/mL]]*Pcfu4[[#This Row],[mL]]/Pcfu4[[#This Row],[grams]]</f>
        <v>#DIV/0!</v>
      </c>
      <c r="S572" s="7" t="e">
        <f>_xlfn.STDEV.S(Pcfu4[[#This Row],[R1]:[R3]])/AVERAGE(Pcfu4[[#This Row],[R1]:[R3]])</f>
        <v>#DIV/0!</v>
      </c>
    </row>
    <row r="573" spans="1:19" x14ac:dyDescent="0.25">
      <c r="A573" t="s">
        <v>492</v>
      </c>
      <c r="B573" t="s">
        <v>457</v>
      </c>
      <c r="C573" s="4"/>
      <c r="D573">
        <v>2</v>
      </c>
      <c r="E573" s="3">
        <v>1</v>
      </c>
      <c r="H573" s="5">
        <f>19*Pcfu4[[#This Row],[grams]]</f>
        <v>0</v>
      </c>
      <c r="J573" s="59">
        <v>44964</v>
      </c>
      <c r="K573" s="1">
        <v>100</v>
      </c>
      <c r="L573">
        <v>86</v>
      </c>
      <c r="O573" s="6">
        <f>(SUM(Pcfu4[[#This Row],[R1]:[R3]]))/(Pcfu4[[#This Row],[No. Reps]]*0.025)*Pcfu4[[#This Row],[Best DF]]</f>
        <v>344000</v>
      </c>
      <c r="P573" s="1" t="e">
        <f>_xlfn.STDEV.S(Pcfu4[[#This Row],[R1]:[R3]])/0.025*Pcfu4[[#This Row],[Best DF]]</f>
        <v>#DIV/0!</v>
      </c>
      <c r="Q573" s="6" t="e">
        <f>Pcfu4[[#This Row],[CFU/mL]]*Pcfu4[[#This Row],[mL]]/Pcfu4[[#This Row],[grams]]</f>
        <v>#DIV/0!</v>
      </c>
      <c r="R573" s="1" t="e">
        <f>Pcfu4[[#This Row],[SD CFU/mL]]*Pcfu4[[#This Row],[mL]]/Pcfu4[[#This Row],[grams]]</f>
        <v>#DIV/0!</v>
      </c>
      <c r="S573" s="7" t="e">
        <f>_xlfn.STDEV.S(Pcfu4[[#This Row],[R1]:[R3]])/AVERAGE(Pcfu4[[#This Row],[R1]:[R3]])</f>
        <v>#DIV/0!</v>
      </c>
    </row>
    <row r="574" spans="1:19" x14ac:dyDescent="0.25">
      <c r="A574" t="s">
        <v>492</v>
      </c>
      <c r="B574" t="s">
        <v>458</v>
      </c>
      <c r="C574" s="4"/>
      <c r="D574">
        <v>2</v>
      </c>
      <c r="E574" s="3">
        <v>1</v>
      </c>
      <c r="H574" s="5">
        <f>19*Pcfu4[[#This Row],[grams]]</f>
        <v>0</v>
      </c>
      <c r="J574" s="59">
        <v>44964</v>
      </c>
      <c r="K574" s="1">
        <v>100</v>
      </c>
      <c r="L574">
        <v>197</v>
      </c>
      <c r="O574" s="6">
        <f>(SUM(Pcfu4[[#This Row],[R1]:[R3]]))/(Pcfu4[[#This Row],[No. Reps]]*0.025)*Pcfu4[[#This Row],[Best DF]]</f>
        <v>788000</v>
      </c>
      <c r="P574" s="1" t="e">
        <f>_xlfn.STDEV.S(Pcfu4[[#This Row],[R1]:[R3]])/0.025*Pcfu4[[#This Row],[Best DF]]</f>
        <v>#DIV/0!</v>
      </c>
      <c r="Q574" s="6" t="e">
        <f>Pcfu4[[#This Row],[CFU/mL]]*Pcfu4[[#This Row],[mL]]/Pcfu4[[#This Row],[grams]]</f>
        <v>#DIV/0!</v>
      </c>
      <c r="R574" s="1" t="e">
        <f>Pcfu4[[#This Row],[SD CFU/mL]]*Pcfu4[[#This Row],[mL]]/Pcfu4[[#This Row],[grams]]</f>
        <v>#DIV/0!</v>
      </c>
      <c r="S574" s="7" t="e">
        <f>_xlfn.STDEV.S(Pcfu4[[#This Row],[R1]:[R3]])/AVERAGE(Pcfu4[[#This Row],[R1]:[R3]])</f>
        <v>#DIV/0!</v>
      </c>
    </row>
    <row r="575" spans="1:19" x14ac:dyDescent="0.25">
      <c r="A575" t="s">
        <v>488</v>
      </c>
      <c r="B575" t="s">
        <v>456</v>
      </c>
      <c r="C575" s="4"/>
      <c r="D575">
        <v>2</v>
      </c>
      <c r="E575" s="3">
        <v>1</v>
      </c>
      <c r="H575" s="5">
        <f>19*Pcfu4[[#This Row],[grams]]</f>
        <v>0</v>
      </c>
      <c r="J575" s="59">
        <v>44964</v>
      </c>
      <c r="K575" s="1">
        <v>100</v>
      </c>
      <c r="L575">
        <v>166</v>
      </c>
      <c r="O575" s="6">
        <f>(SUM(Pcfu4[[#This Row],[R1]:[R3]]))/(Pcfu4[[#This Row],[No. Reps]]*0.025)*Pcfu4[[#This Row],[Best DF]]</f>
        <v>664000</v>
      </c>
      <c r="P575" s="1" t="e">
        <f>_xlfn.STDEV.S(Pcfu4[[#This Row],[R1]:[R3]])/0.025*Pcfu4[[#This Row],[Best DF]]</f>
        <v>#DIV/0!</v>
      </c>
      <c r="Q575" s="6" t="e">
        <f>Pcfu4[[#This Row],[CFU/mL]]*Pcfu4[[#This Row],[mL]]/Pcfu4[[#This Row],[grams]]</f>
        <v>#DIV/0!</v>
      </c>
      <c r="R575" s="1" t="e">
        <f>Pcfu4[[#This Row],[SD CFU/mL]]*Pcfu4[[#This Row],[mL]]/Pcfu4[[#This Row],[grams]]</f>
        <v>#DIV/0!</v>
      </c>
      <c r="S575" s="7" t="e">
        <f>_xlfn.STDEV.S(Pcfu4[[#This Row],[R1]:[R3]])/AVERAGE(Pcfu4[[#This Row],[R1]:[R3]])</f>
        <v>#DIV/0!</v>
      </c>
    </row>
    <row r="576" spans="1:19" x14ac:dyDescent="0.25">
      <c r="A576" t="s">
        <v>488</v>
      </c>
      <c r="B576" t="s">
        <v>457</v>
      </c>
      <c r="C576" s="4"/>
      <c r="D576">
        <v>2</v>
      </c>
      <c r="E576" s="3">
        <v>1</v>
      </c>
      <c r="H576" s="5">
        <f>19*Pcfu4[[#This Row],[grams]]</f>
        <v>0</v>
      </c>
      <c r="J576" s="59">
        <v>44964</v>
      </c>
      <c r="K576" s="1">
        <v>100</v>
      </c>
      <c r="L576">
        <v>114</v>
      </c>
      <c r="O576" s="6">
        <f>(SUM(Pcfu4[[#This Row],[R1]:[R3]]))/(Pcfu4[[#This Row],[No. Reps]]*0.025)*Pcfu4[[#This Row],[Best DF]]</f>
        <v>456000</v>
      </c>
      <c r="P576" s="1" t="e">
        <f>_xlfn.STDEV.S(Pcfu4[[#This Row],[R1]:[R3]])/0.025*Pcfu4[[#This Row],[Best DF]]</f>
        <v>#DIV/0!</v>
      </c>
      <c r="Q576" s="6" t="e">
        <f>Pcfu4[[#This Row],[CFU/mL]]*Pcfu4[[#This Row],[mL]]/Pcfu4[[#This Row],[grams]]</f>
        <v>#DIV/0!</v>
      </c>
      <c r="R576" s="1" t="e">
        <f>Pcfu4[[#This Row],[SD CFU/mL]]*Pcfu4[[#This Row],[mL]]/Pcfu4[[#This Row],[grams]]</f>
        <v>#DIV/0!</v>
      </c>
      <c r="S576" s="7" t="e">
        <f>_xlfn.STDEV.S(Pcfu4[[#This Row],[R1]:[R3]])/AVERAGE(Pcfu4[[#This Row],[R1]:[R3]])</f>
        <v>#DIV/0!</v>
      </c>
    </row>
    <row r="577" spans="1:20" x14ac:dyDescent="0.25">
      <c r="A577" t="s">
        <v>488</v>
      </c>
      <c r="B577" t="s">
        <v>458</v>
      </c>
      <c r="C577" s="4"/>
      <c r="D577">
        <v>2</v>
      </c>
      <c r="E577" s="3">
        <v>1</v>
      </c>
      <c r="H577" s="5">
        <f>19*Pcfu4[[#This Row],[grams]]</f>
        <v>0</v>
      </c>
      <c r="J577" s="59">
        <v>44964</v>
      </c>
      <c r="K577" s="1">
        <v>100</v>
      </c>
      <c r="L577">
        <v>104</v>
      </c>
      <c r="O577" s="6">
        <f>(SUM(Pcfu4[[#This Row],[R1]:[R3]]))/(Pcfu4[[#This Row],[No. Reps]]*0.025)*Pcfu4[[#This Row],[Best DF]]</f>
        <v>416000</v>
      </c>
      <c r="P577" s="1" t="e">
        <f>_xlfn.STDEV.S(Pcfu4[[#This Row],[R1]:[R3]])/0.025*Pcfu4[[#This Row],[Best DF]]</f>
        <v>#DIV/0!</v>
      </c>
      <c r="Q577" s="6" t="e">
        <f>Pcfu4[[#This Row],[CFU/mL]]*Pcfu4[[#This Row],[mL]]/Pcfu4[[#This Row],[grams]]</f>
        <v>#DIV/0!</v>
      </c>
      <c r="R577" s="1" t="e">
        <f>Pcfu4[[#This Row],[SD CFU/mL]]*Pcfu4[[#This Row],[mL]]/Pcfu4[[#This Row],[grams]]</f>
        <v>#DIV/0!</v>
      </c>
      <c r="S577" s="7" t="e">
        <f>_xlfn.STDEV.S(Pcfu4[[#This Row],[R1]:[R3]])/AVERAGE(Pcfu4[[#This Row],[R1]:[R3]])</f>
        <v>#DIV/0!</v>
      </c>
    </row>
    <row r="578" spans="1:20" x14ac:dyDescent="0.25">
      <c r="A578" t="s">
        <v>486</v>
      </c>
      <c r="B578" t="s">
        <v>456</v>
      </c>
      <c r="C578" s="4"/>
      <c r="D578">
        <v>2</v>
      </c>
      <c r="E578" s="3">
        <v>1</v>
      </c>
      <c r="H578" s="5">
        <f>19*Pcfu4[[#This Row],[grams]]</f>
        <v>0</v>
      </c>
      <c r="J578" s="59">
        <v>44964</v>
      </c>
      <c r="K578" s="1">
        <v>100</v>
      </c>
      <c r="L578">
        <v>90</v>
      </c>
      <c r="O578" s="6">
        <f>(SUM(Pcfu4[[#This Row],[R1]:[R3]]))/(Pcfu4[[#This Row],[No. Reps]]*0.025)*Pcfu4[[#This Row],[Best DF]]</f>
        <v>360000</v>
      </c>
      <c r="P578" s="1" t="e">
        <f>_xlfn.STDEV.S(Pcfu4[[#This Row],[R1]:[R3]])/0.025*Pcfu4[[#This Row],[Best DF]]</f>
        <v>#DIV/0!</v>
      </c>
      <c r="Q578" s="6" t="e">
        <f>Pcfu4[[#This Row],[CFU/mL]]*Pcfu4[[#This Row],[mL]]/Pcfu4[[#This Row],[grams]]</f>
        <v>#DIV/0!</v>
      </c>
      <c r="R578" s="1" t="e">
        <f>Pcfu4[[#This Row],[SD CFU/mL]]*Pcfu4[[#This Row],[mL]]/Pcfu4[[#This Row],[grams]]</f>
        <v>#DIV/0!</v>
      </c>
      <c r="S578" s="7" t="e">
        <f>_xlfn.STDEV.S(Pcfu4[[#This Row],[R1]:[R3]])/AVERAGE(Pcfu4[[#This Row],[R1]:[R3]])</f>
        <v>#DIV/0!</v>
      </c>
    </row>
    <row r="579" spans="1:20" x14ac:dyDescent="0.25">
      <c r="A579" t="s">
        <v>486</v>
      </c>
      <c r="B579" t="s">
        <v>457</v>
      </c>
      <c r="C579" s="4"/>
      <c r="D579">
        <v>2</v>
      </c>
      <c r="E579" s="3">
        <v>1</v>
      </c>
      <c r="H579" s="5">
        <f>19*Pcfu4[[#This Row],[grams]]</f>
        <v>0</v>
      </c>
      <c r="J579" s="59">
        <v>44964</v>
      </c>
      <c r="K579" s="1">
        <v>100</v>
      </c>
      <c r="L579">
        <v>78</v>
      </c>
      <c r="O579" s="6">
        <f>(SUM(Pcfu4[[#This Row],[R1]:[R3]]))/(Pcfu4[[#This Row],[No. Reps]]*0.025)*Pcfu4[[#This Row],[Best DF]]</f>
        <v>312000</v>
      </c>
      <c r="P579" s="1" t="e">
        <f>_xlfn.STDEV.S(Pcfu4[[#This Row],[R1]:[R3]])/0.025*Pcfu4[[#This Row],[Best DF]]</f>
        <v>#DIV/0!</v>
      </c>
      <c r="Q579" s="6" t="e">
        <f>Pcfu4[[#This Row],[CFU/mL]]*Pcfu4[[#This Row],[mL]]/Pcfu4[[#This Row],[grams]]</f>
        <v>#DIV/0!</v>
      </c>
      <c r="R579" s="1" t="e">
        <f>Pcfu4[[#This Row],[SD CFU/mL]]*Pcfu4[[#This Row],[mL]]/Pcfu4[[#This Row],[grams]]</f>
        <v>#DIV/0!</v>
      </c>
      <c r="S579" s="7" t="e">
        <f>_xlfn.STDEV.S(Pcfu4[[#This Row],[R1]:[R3]])/AVERAGE(Pcfu4[[#This Row],[R1]:[R3]])</f>
        <v>#DIV/0!</v>
      </c>
    </row>
    <row r="580" spans="1:20" x14ac:dyDescent="0.25">
      <c r="A580" t="s">
        <v>486</v>
      </c>
      <c r="B580" t="s">
        <v>458</v>
      </c>
      <c r="C580" s="4"/>
      <c r="D580">
        <v>2</v>
      </c>
      <c r="E580" s="3">
        <v>1</v>
      </c>
      <c r="H580" s="5">
        <f>19*Pcfu4[[#This Row],[grams]]</f>
        <v>0</v>
      </c>
      <c r="J580" s="59">
        <v>44964</v>
      </c>
      <c r="K580" s="1">
        <v>100</v>
      </c>
      <c r="L580">
        <v>63</v>
      </c>
      <c r="O580" s="6">
        <f>(SUM(Pcfu4[[#This Row],[R1]:[R3]]))/(Pcfu4[[#This Row],[No. Reps]]*0.025)*Pcfu4[[#This Row],[Best DF]]</f>
        <v>252000</v>
      </c>
      <c r="P580" s="1" t="e">
        <f>_xlfn.STDEV.S(Pcfu4[[#This Row],[R1]:[R3]])/0.025*Pcfu4[[#This Row],[Best DF]]</f>
        <v>#DIV/0!</v>
      </c>
      <c r="Q580" s="6" t="e">
        <f>Pcfu4[[#This Row],[CFU/mL]]*Pcfu4[[#This Row],[mL]]/Pcfu4[[#This Row],[grams]]</f>
        <v>#DIV/0!</v>
      </c>
      <c r="R580" s="1" t="e">
        <f>Pcfu4[[#This Row],[SD CFU/mL]]*Pcfu4[[#This Row],[mL]]/Pcfu4[[#This Row],[grams]]</f>
        <v>#DIV/0!</v>
      </c>
      <c r="S580" s="7" t="e">
        <f>_xlfn.STDEV.S(Pcfu4[[#This Row],[R1]:[R3]])/AVERAGE(Pcfu4[[#This Row],[R1]:[R3]])</f>
        <v>#DIV/0!</v>
      </c>
    </row>
    <row r="581" spans="1:20" x14ac:dyDescent="0.25">
      <c r="A581" t="s">
        <v>494</v>
      </c>
      <c r="B581" t="s">
        <v>456</v>
      </c>
      <c r="C581" s="4"/>
      <c r="D581">
        <v>2</v>
      </c>
      <c r="E581" s="3">
        <v>1</v>
      </c>
      <c r="H581" s="5">
        <f>19*Pcfu4[[#This Row],[grams]]</f>
        <v>0</v>
      </c>
      <c r="J581" s="59">
        <v>44964</v>
      </c>
      <c r="K581" s="1">
        <v>100</v>
      </c>
      <c r="L581">
        <v>68</v>
      </c>
      <c r="O581" s="6">
        <f>(SUM(Pcfu4[[#This Row],[R1]:[R3]]))/(Pcfu4[[#This Row],[No. Reps]]*0.025)*Pcfu4[[#This Row],[Best DF]]</f>
        <v>272000</v>
      </c>
      <c r="P581" s="1" t="e">
        <f>_xlfn.STDEV.S(Pcfu4[[#This Row],[R1]:[R3]])/0.025*Pcfu4[[#This Row],[Best DF]]</f>
        <v>#DIV/0!</v>
      </c>
      <c r="Q581" s="6" t="e">
        <f>Pcfu4[[#This Row],[CFU/mL]]*Pcfu4[[#This Row],[mL]]/Pcfu4[[#This Row],[grams]]</f>
        <v>#DIV/0!</v>
      </c>
      <c r="R581" s="1" t="e">
        <f>Pcfu4[[#This Row],[SD CFU/mL]]*Pcfu4[[#This Row],[mL]]/Pcfu4[[#This Row],[grams]]</f>
        <v>#DIV/0!</v>
      </c>
      <c r="S581" s="7" t="e">
        <f>_xlfn.STDEV.S(Pcfu4[[#This Row],[R1]:[R3]])/AVERAGE(Pcfu4[[#This Row],[R1]:[R3]])</f>
        <v>#DIV/0!</v>
      </c>
    </row>
    <row r="582" spans="1:20" x14ac:dyDescent="0.25">
      <c r="A582" t="s">
        <v>494</v>
      </c>
      <c r="B582" t="s">
        <v>457</v>
      </c>
      <c r="C582" s="4"/>
      <c r="D582">
        <v>2</v>
      </c>
      <c r="E582" s="3">
        <v>1</v>
      </c>
      <c r="H582" s="5">
        <f>19*Pcfu4[[#This Row],[grams]]</f>
        <v>0</v>
      </c>
      <c r="J582" s="59">
        <v>44964</v>
      </c>
      <c r="K582" s="1">
        <v>100</v>
      </c>
      <c r="L582">
        <v>69</v>
      </c>
      <c r="O582" s="6">
        <f>(SUM(Pcfu4[[#This Row],[R1]:[R3]]))/(Pcfu4[[#This Row],[No. Reps]]*0.025)*Pcfu4[[#This Row],[Best DF]]</f>
        <v>276000</v>
      </c>
      <c r="P582" s="1" t="e">
        <f>_xlfn.STDEV.S(Pcfu4[[#This Row],[R1]:[R3]])/0.025*Pcfu4[[#This Row],[Best DF]]</f>
        <v>#DIV/0!</v>
      </c>
      <c r="Q582" s="6" t="e">
        <f>Pcfu4[[#This Row],[CFU/mL]]*Pcfu4[[#This Row],[mL]]/Pcfu4[[#This Row],[grams]]</f>
        <v>#DIV/0!</v>
      </c>
      <c r="R582" s="1" t="e">
        <f>Pcfu4[[#This Row],[SD CFU/mL]]*Pcfu4[[#This Row],[mL]]/Pcfu4[[#This Row],[grams]]</f>
        <v>#DIV/0!</v>
      </c>
      <c r="S582" s="7" t="e">
        <f>_xlfn.STDEV.S(Pcfu4[[#This Row],[R1]:[R3]])/AVERAGE(Pcfu4[[#This Row],[R1]:[R3]])</f>
        <v>#DIV/0!</v>
      </c>
    </row>
    <row r="583" spans="1:20" x14ac:dyDescent="0.25">
      <c r="A583" t="s">
        <v>494</v>
      </c>
      <c r="B583" t="s">
        <v>458</v>
      </c>
      <c r="C583" s="4"/>
      <c r="D583">
        <v>2</v>
      </c>
      <c r="E583" s="3">
        <v>1</v>
      </c>
      <c r="H583" s="5">
        <f>19*Pcfu4[[#This Row],[grams]]</f>
        <v>0</v>
      </c>
      <c r="J583" s="59">
        <v>44964</v>
      </c>
      <c r="K583" s="1">
        <v>100</v>
      </c>
      <c r="L583">
        <v>96</v>
      </c>
      <c r="O583" s="6">
        <f>(SUM(Pcfu4[[#This Row],[R1]:[R3]]))/(Pcfu4[[#This Row],[No. Reps]]*0.025)*Pcfu4[[#This Row],[Best DF]]</f>
        <v>384000</v>
      </c>
      <c r="P583" s="1" t="e">
        <f>_xlfn.STDEV.S(Pcfu4[[#This Row],[R1]:[R3]])/0.025*Pcfu4[[#This Row],[Best DF]]</f>
        <v>#DIV/0!</v>
      </c>
      <c r="Q583" s="6" t="e">
        <f>Pcfu4[[#This Row],[CFU/mL]]*Pcfu4[[#This Row],[mL]]/Pcfu4[[#This Row],[grams]]</f>
        <v>#DIV/0!</v>
      </c>
      <c r="R583" s="1" t="e">
        <f>Pcfu4[[#This Row],[SD CFU/mL]]*Pcfu4[[#This Row],[mL]]/Pcfu4[[#This Row],[grams]]</f>
        <v>#DIV/0!</v>
      </c>
      <c r="S583" s="7" t="e">
        <f>_xlfn.STDEV.S(Pcfu4[[#This Row],[R1]:[R3]])/AVERAGE(Pcfu4[[#This Row],[R1]:[R3]])</f>
        <v>#DIV/0!</v>
      </c>
    </row>
    <row r="584" spans="1:20" x14ac:dyDescent="0.25">
      <c r="A584" t="s">
        <v>490</v>
      </c>
      <c r="B584" t="s">
        <v>456</v>
      </c>
      <c r="C584" s="4"/>
      <c r="D584">
        <v>2</v>
      </c>
      <c r="E584" s="3">
        <v>1</v>
      </c>
      <c r="H584" s="5">
        <f>19*Pcfu4[[#This Row],[grams]]</f>
        <v>0</v>
      </c>
      <c r="J584" s="59">
        <v>44964</v>
      </c>
      <c r="K584" s="1">
        <v>100</v>
      </c>
      <c r="L584">
        <v>124</v>
      </c>
      <c r="O584" s="6">
        <f>(SUM(Pcfu4[[#This Row],[R1]:[R3]]))/(Pcfu4[[#This Row],[No. Reps]]*0.025)*Pcfu4[[#This Row],[Best DF]]</f>
        <v>496000</v>
      </c>
      <c r="P584" s="1" t="e">
        <f>_xlfn.STDEV.S(Pcfu4[[#This Row],[R1]:[R3]])/0.025*Pcfu4[[#This Row],[Best DF]]</f>
        <v>#DIV/0!</v>
      </c>
      <c r="Q584" s="6" t="e">
        <f>Pcfu4[[#This Row],[CFU/mL]]*Pcfu4[[#This Row],[mL]]/Pcfu4[[#This Row],[grams]]</f>
        <v>#DIV/0!</v>
      </c>
      <c r="R584" s="1" t="e">
        <f>Pcfu4[[#This Row],[SD CFU/mL]]*Pcfu4[[#This Row],[mL]]/Pcfu4[[#This Row],[grams]]</f>
        <v>#DIV/0!</v>
      </c>
      <c r="S584" s="7" t="e">
        <f>_xlfn.STDEV.S(Pcfu4[[#This Row],[R1]:[R3]])/AVERAGE(Pcfu4[[#This Row],[R1]:[R3]])</f>
        <v>#DIV/0!</v>
      </c>
    </row>
    <row r="585" spans="1:20" x14ac:dyDescent="0.25">
      <c r="A585" t="s">
        <v>490</v>
      </c>
      <c r="B585" t="s">
        <v>457</v>
      </c>
      <c r="C585" s="4"/>
      <c r="D585">
        <v>2</v>
      </c>
      <c r="E585" s="3">
        <v>1</v>
      </c>
      <c r="H585" s="5">
        <f>19*Pcfu4[[#This Row],[grams]]</f>
        <v>0</v>
      </c>
      <c r="J585" s="59">
        <v>44964</v>
      </c>
      <c r="K585" s="1">
        <v>100</v>
      </c>
      <c r="L585">
        <v>81</v>
      </c>
      <c r="O585" s="6">
        <f>(SUM(Pcfu4[[#This Row],[R1]:[R3]]))/(Pcfu4[[#This Row],[No. Reps]]*0.025)*Pcfu4[[#This Row],[Best DF]]</f>
        <v>324000</v>
      </c>
      <c r="P585" s="1" t="e">
        <f>_xlfn.STDEV.S(Pcfu4[[#This Row],[R1]:[R3]])/0.025*Pcfu4[[#This Row],[Best DF]]</f>
        <v>#DIV/0!</v>
      </c>
      <c r="Q585" s="6" t="e">
        <f>Pcfu4[[#This Row],[CFU/mL]]*Pcfu4[[#This Row],[mL]]/Pcfu4[[#This Row],[grams]]</f>
        <v>#DIV/0!</v>
      </c>
      <c r="R585" s="1" t="e">
        <f>Pcfu4[[#This Row],[SD CFU/mL]]*Pcfu4[[#This Row],[mL]]/Pcfu4[[#This Row],[grams]]</f>
        <v>#DIV/0!</v>
      </c>
      <c r="S585" s="7" t="e">
        <f>_xlfn.STDEV.S(Pcfu4[[#This Row],[R1]:[R3]])/AVERAGE(Pcfu4[[#This Row],[R1]:[R3]])</f>
        <v>#DIV/0!</v>
      </c>
    </row>
    <row r="586" spans="1:20" x14ac:dyDescent="0.25">
      <c r="A586" t="s">
        <v>490</v>
      </c>
      <c r="B586" t="s">
        <v>458</v>
      </c>
      <c r="C586" s="4"/>
      <c r="D586">
        <v>2</v>
      </c>
      <c r="E586" s="3">
        <v>1</v>
      </c>
      <c r="H586" s="5">
        <f>19*Pcfu4[[#This Row],[grams]]</f>
        <v>0</v>
      </c>
      <c r="J586" s="59">
        <v>44964</v>
      </c>
      <c r="K586" s="1">
        <v>100</v>
      </c>
      <c r="L586">
        <v>81</v>
      </c>
      <c r="O586" s="6">
        <f>(SUM(Pcfu4[[#This Row],[R1]:[R3]]))/(Pcfu4[[#This Row],[No. Reps]]*0.025)*Pcfu4[[#This Row],[Best DF]]</f>
        <v>324000</v>
      </c>
      <c r="P586" s="1" t="e">
        <f>_xlfn.STDEV.S(Pcfu4[[#This Row],[R1]:[R3]])/0.025*Pcfu4[[#This Row],[Best DF]]</f>
        <v>#DIV/0!</v>
      </c>
      <c r="Q586" s="6" t="e">
        <f>Pcfu4[[#This Row],[CFU/mL]]*Pcfu4[[#This Row],[mL]]/Pcfu4[[#This Row],[grams]]</f>
        <v>#DIV/0!</v>
      </c>
      <c r="R586" s="1" t="e">
        <f>Pcfu4[[#This Row],[SD CFU/mL]]*Pcfu4[[#This Row],[mL]]/Pcfu4[[#This Row],[grams]]</f>
        <v>#DIV/0!</v>
      </c>
      <c r="S586" s="7" t="e">
        <f>_xlfn.STDEV.S(Pcfu4[[#This Row],[R1]:[R3]])/AVERAGE(Pcfu4[[#This Row],[R1]:[R3]])</f>
        <v>#DIV/0!</v>
      </c>
    </row>
    <row r="587" spans="1:20" x14ac:dyDescent="0.25">
      <c r="A587" t="s">
        <v>533</v>
      </c>
      <c r="C587" s="4"/>
      <c r="D587">
        <v>2</v>
      </c>
      <c r="E587" s="3">
        <v>2</v>
      </c>
      <c r="G587">
        <v>0.3</v>
      </c>
      <c r="H587" s="5">
        <f>19*Pcfu4[[#This Row],[grams]]</f>
        <v>5.7</v>
      </c>
      <c r="J587" s="59">
        <v>44966</v>
      </c>
      <c r="K587" s="1">
        <v>1000000</v>
      </c>
      <c r="L587">
        <v>63</v>
      </c>
      <c r="M587">
        <v>71</v>
      </c>
      <c r="O587" s="6">
        <f>(SUM(Pcfu4[[#This Row],[R1]:[R3]]))/(Pcfu4[[#This Row],[No. Reps]]*0.015)*Pcfu4[[#This Row],[Best DF]]</f>
        <v>4466666666.666667</v>
      </c>
      <c r="P587" s="1">
        <f>_xlfn.STDEV.S(Pcfu4[[#This Row],[R1]:[R3]])/0.015*Pcfu4[[#This Row],[Best DF]]</f>
        <v>377123616.63282537</v>
      </c>
      <c r="Q587" s="6">
        <f>Pcfu4[[#This Row],[CFU/mL]]*Pcfu4[[#This Row],[mL]]/Pcfu4[[#This Row],[grams]]</f>
        <v>84866666666.666687</v>
      </c>
      <c r="R587" s="1">
        <f>Pcfu4[[#This Row],[SD CFU/mL]]*Pcfu4[[#This Row],[mL]]/Pcfu4[[#This Row],[grams]]</f>
        <v>7165348716.0236826</v>
      </c>
      <c r="S587" s="7">
        <f>_xlfn.STDEV.S(Pcfu4[[#This Row],[R1]:[R3]])/AVERAGE(Pcfu4[[#This Row],[R1]:[R3]])</f>
        <v>8.4430660440184782E-2</v>
      </c>
      <c r="T587" t="s">
        <v>534</v>
      </c>
    </row>
    <row r="588" spans="1:20" x14ac:dyDescent="0.25">
      <c r="A588" t="s">
        <v>535</v>
      </c>
      <c r="C588" s="4"/>
      <c r="D588">
        <v>2</v>
      </c>
      <c r="E588" s="3">
        <v>2</v>
      </c>
      <c r="G588">
        <v>0.3</v>
      </c>
      <c r="H588" s="5">
        <f>19*Pcfu4[[#This Row],[grams]]</f>
        <v>5.7</v>
      </c>
      <c r="J588" s="59">
        <v>44966</v>
      </c>
      <c r="K588" s="1">
        <v>1000000</v>
      </c>
      <c r="L588">
        <v>56</v>
      </c>
      <c r="M588">
        <v>63</v>
      </c>
      <c r="O588" s="6">
        <f>(SUM(Pcfu4[[#This Row],[R1]:[R3]]))/(Pcfu4[[#This Row],[No. Reps]]*0.015)*Pcfu4[[#This Row],[Best DF]]</f>
        <v>3966666666.666667</v>
      </c>
      <c r="P588" s="1">
        <f>_xlfn.STDEV.S(Pcfu4[[#This Row],[R1]:[R3]])/0.015*Pcfu4[[#This Row],[Best DF]]</f>
        <v>329983164.5537222</v>
      </c>
      <c r="Q588" s="6">
        <f>Pcfu4[[#This Row],[CFU/mL]]*Pcfu4[[#This Row],[mL]]/Pcfu4[[#This Row],[grams]]</f>
        <v>75366666666.666687</v>
      </c>
      <c r="R588" s="1">
        <f>Pcfu4[[#This Row],[SD CFU/mL]]*Pcfu4[[#This Row],[mL]]/Pcfu4[[#This Row],[grams]]</f>
        <v>6269680126.5207224</v>
      </c>
      <c r="S588" s="7">
        <f>_xlfn.STDEV.S(Pcfu4[[#This Row],[R1]:[R3]])/AVERAGE(Pcfu4[[#This Row],[R1]:[R3]])</f>
        <v>8.3189033080770303E-2</v>
      </c>
      <c r="T588" t="s">
        <v>534</v>
      </c>
    </row>
    <row r="589" spans="1:20" x14ac:dyDescent="0.25">
      <c r="A589" t="s">
        <v>536</v>
      </c>
      <c r="C589" s="4"/>
      <c r="D589">
        <v>2</v>
      </c>
      <c r="E589" s="3">
        <v>2</v>
      </c>
      <c r="G589">
        <v>0.3</v>
      </c>
      <c r="H589" s="5">
        <f>19*Pcfu4[[#This Row],[grams]]</f>
        <v>5.7</v>
      </c>
      <c r="J589" s="59">
        <v>44966</v>
      </c>
      <c r="K589" s="1">
        <v>1000000</v>
      </c>
      <c r="L589">
        <v>85</v>
      </c>
      <c r="M589">
        <v>93</v>
      </c>
      <c r="O589" s="6">
        <f>(SUM(Pcfu4[[#This Row],[R1]:[R3]]))/(Pcfu4[[#This Row],[No. Reps]]*0.015)*Pcfu4[[#This Row],[Best DF]]</f>
        <v>5933333333.333334</v>
      </c>
      <c r="P589" s="1">
        <f>_xlfn.STDEV.S(Pcfu4[[#This Row],[R1]:[R3]])/0.015*Pcfu4[[#This Row],[Best DF]]</f>
        <v>377123616.63282537</v>
      </c>
      <c r="Q589" s="6">
        <f>Pcfu4[[#This Row],[CFU/mL]]*Pcfu4[[#This Row],[mL]]/Pcfu4[[#This Row],[grams]]</f>
        <v>112733333333.33334</v>
      </c>
      <c r="R589" s="1">
        <f>Pcfu4[[#This Row],[SD CFU/mL]]*Pcfu4[[#This Row],[mL]]/Pcfu4[[#This Row],[grams]]</f>
        <v>7165348716.0236826</v>
      </c>
      <c r="S589" s="7">
        <f>_xlfn.STDEV.S(Pcfu4[[#This Row],[R1]:[R3]])/AVERAGE(Pcfu4[[#This Row],[R1]:[R3]])</f>
        <v>6.3560160106655966E-2</v>
      </c>
      <c r="T589" t="s">
        <v>534</v>
      </c>
    </row>
    <row r="590" spans="1:20" x14ac:dyDescent="0.25">
      <c r="A590" t="s">
        <v>537</v>
      </c>
      <c r="C590" s="4"/>
      <c r="D590">
        <v>2</v>
      </c>
      <c r="E590" s="3">
        <v>2</v>
      </c>
      <c r="G590">
        <v>0.3</v>
      </c>
      <c r="H590" s="5">
        <f>19*Pcfu4[[#This Row],[grams]]</f>
        <v>5.7</v>
      </c>
      <c r="J590" s="59">
        <v>44966</v>
      </c>
      <c r="K590" s="1">
        <v>1000000</v>
      </c>
      <c r="L590">
        <v>96</v>
      </c>
      <c r="M590">
        <v>89</v>
      </c>
      <c r="O590" s="6">
        <f>(SUM(Pcfu4[[#This Row],[R1]:[R3]]))/(Pcfu4[[#This Row],[No. Reps]]*0.015)*Pcfu4[[#This Row],[Best DF]]</f>
        <v>6166666666.666667</v>
      </c>
      <c r="P590" s="1">
        <f>_xlfn.STDEV.S(Pcfu4[[#This Row],[R1]:[R3]])/0.015*Pcfu4[[#This Row],[Best DF]]</f>
        <v>329983164.5537222</v>
      </c>
      <c r="Q590" s="6">
        <f>Pcfu4[[#This Row],[CFU/mL]]*Pcfu4[[#This Row],[mL]]/Pcfu4[[#This Row],[grams]]</f>
        <v>117166666666.66667</v>
      </c>
      <c r="R590" s="1">
        <f>Pcfu4[[#This Row],[SD CFU/mL]]*Pcfu4[[#This Row],[mL]]/Pcfu4[[#This Row],[grams]]</f>
        <v>6269680126.5207224</v>
      </c>
      <c r="S590" s="7">
        <f>_xlfn.STDEV.S(Pcfu4[[#This Row],[R1]:[R3]])/AVERAGE(Pcfu4[[#This Row],[R1]:[R3]])</f>
        <v>5.3510783441144134E-2</v>
      </c>
      <c r="T590" t="s">
        <v>534</v>
      </c>
    </row>
    <row r="591" spans="1:20" x14ac:dyDescent="0.25">
      <c r="A591" t="s">
        <v>538</v>
      </c>
      <c r="C591" s="4"/>
      <c r="D591">
        <v>2</v>
      </c>
      <c r="E591" s="3">
        <v>2</v>
      </c>
      <c r="G591">
        <v>0.3</v>
      </c>
      <c r="H591" s="5">
        <f>19*Pcfu4[[#This Row],[grams]]</f>
        <v>5.7</v>
      </c>
      <c r="J591" s="59">
        <v>44966</v>
      </c>
      <c r="K591" s="1">
        <v>1000000</v>
      </c>
      <c r="L591">
        <v>83</v>
      </c>
      <c r="M591">
        <v>92</v>
      </c>
      <c r="O591" s="6">
        <f>(SUM(Pcfu4[[#This Row],[R1]:[R3]]))/(Pcfu4[[#This Row],[No. Reps]]*0.015)*Pcfu4[[#This Row],[Best DF]]</f>
        <v>5833333333.333334</v>
      </c>
      <c r="P591" s="1">
        <f>_xlfn.STDEV.S(Pcfu4[[#This Row],[R1]:[R3]])/0.015*Pcfu4[[#This Row],[Best DF]]</f>
        <v>424264068.71192855</v>
      </c>
      <c r="Q591" s="6">
        <f>Pcfu4[[#This Row],[CFU/mL]]*Pcfu4[[#This Row],[mL]]/Pcfu4[[#This Row],[grams]]</f>
        <v>110833333333.33334</v>
      </c>
      <c r="R591" s="1">
        <f>Pcfu4[[#This Row],[SD CFU/mL]]*Pcfu4[[#This Row],[mL]]/Pcfu4[[#This Row],[grams]]</f>
        <v>8061017305.5266428</v>
      </c>
      <c r="S591" s="7">
        <f>_xlfn.STDEV.S(Pcfu4[[#This Row],[R1]:[R3]])/AVERAGE(Pcfu4[[#This Row],[R1]:[R3]])</f>
        <v>7.273098320775917E-2</v>
      </c>
      <c r="T591" t="s">
        <v>534</v>
      </c>
    </row>
    <row r="592" spans="1:20" x14ac:dyDescent="0.25">
      <c r="A592" t="s">
        <v>539</v>
      </c>
      <c r="C592" s="4"/>
      <c r="D592">
        <v>2</v>
      </c>
      <c r="E592" s="3">
        <v>2</v>
      </c>
      <c r="G592">
        <v>0.3</v>
      </c>
      <c r="H592" s="5">
        <f>19*Pcfu4[[#This Row],[grams]]</f>
        <v>5.7</v>
      </c>
      <c r="J592" s="59">
        <v>44966</v>
      </c>
      <c r="K592" s="1">
        <v>10000000</v>
      </c>
      <c r="L592">
        <v>22</v>
      </c>
      <c r="M592">
        <v>21</v>
      </c>
      <c r="O592" s="6">
        <f>(SUM(Pcfu4[[#This Row],[R1]:[R3]]))/(Pcfu4[[#This Row],[No. Reps]]*0.015)*Pcfu4[[#This Row],[Best DF]]</f>
        <v>14333333333.333334</v>
      </c>
      <c r="P592" s="1">
        <f>_xlfn.STDEV.S(Pcfu4[[#This Row],[R1]:[R3]])/0.015*Pcfu4[[#This Row],[Best DF]]</f>
        <v>471404520.79103172</v>
      </c>
      <c r="Q592" s="6">
        <f>Pcfu4[[#This Row],[CFU/mL]]*Pcfu4[[#This Row],[mL]]/Pcfu4[[#This Row],[grams]]</f>
        <v>272333333333.33334</v>
      </c>
      <c r="R592" s="1">
        <f>Pcfu4[[#This Row],[SD CFU/mL]]*Pcfu4[[#This Row],[mL]]/Pcfu4[[#This Row],[grams]]</f>
        <v>8956685895.029604</v>
      </c>
      <c r="S592" s="7">
        <f>_xlfn.STDEV.S(Pcfu4[[#This Row],[R1]:[R3]])/AVERAGE(Pcfu4[[#This Row],[R1]:[R3]])</f>
        <v>3.2888687497048721E-2</v>
      </c>
      <c r="T592" t="s">
        <v>534</v>
      </c>
    </row>
    <row r="593" spans="1:20" x14ac:dyDescent="0.25">
      <c r="A593" t="s">
        <v>540</v>
      </c>
      <c r="C593" s="4"/>
      <c r="D593">
        <v>2</v>
      </c>
      <c r="E593" s="3">
        <v>2</v>
      </c>
      <c r="G593">
        <v>0.3</v>
      </c>
      <c r="H593" s="5">
        <f>19*Pcfu4[[#This Row],[grams]]</f>
        <v>5.7</v>
      </c>
      <c r="J593" s="59">
        <v>44966</v>
      </c>
      <c r="K593" s="1">
        <v>1000000</v>
      </c>
      <c r="L593">
        <v>104</v>
      </c>
      <c r="M593">
        <v>107</v>
      </c>
      <c r="O593" s="6">
        <f>(SUM(Pcfu4[[#This Row],[R1]:[R3]]))/(Pcfu4[[#This Row],[No. Reps]]*0.015)*Pcfu4[[#This Row],[Best DF]]</f>
        <v>7033333333.333334</v>
      </c>
      <c r="P593" s="1">
        <f>_xlfn.STDEV.S(Pcfu4[[#This Row],[R1]:[R3]])/0.015*Pcfu4[[#This Row],[Best DF]]</f>
        <v>141421356.23730952</v>
      </c>
      <c r="Q593" s="6">
        <f>Pcfu4[[#This Row],[CFU/mL]]*Pcfu4[[#This Row],[mL]]/Pcfu4[[#This Row],[grams]]</f>
        <v>133633333333.33336</v>
      </c>
      <c r="R593" s="1">
        <f>Pcfu4[[#This Row],[SD CFU/mL]]*Pcfu4[[#This Row],[mL]]/Pcfu4[[#This Row],[grams]]</f>
        <v>2687005768.5088811</v>
      </c>
      <c r="S593" s="7">
        <f>_xlfn.STDEV.S(Pcfu4[[#This Row],[R1]:[R3]])/AVERAGE(Pcfu4[[#This Row],[R1]:[R3]])</f>
        <v>2.0107301834688552E-2</v>
      </c>
      <c r="T593" t="s">
        <v>534</v>
      </c>
    </row>
    <row r="594" spans="1:20" x14ac:dyDescent="0.25">
      <c r="A594" t="s">
        <v>541</v>
      </c>
      <c r="C594" s="4"/>
      <c r="D594">
        <v>2</v>
      </c>
      <c r="E594" s="3">
        <v>2</v>
      </c>
      <c r="G594">
        <v>0.3</v>
      </c>
      <c r="H594" s="5">
        <f>19*Pcfu4[[#This Row],[grams]]</f>
        <v>5.7</v>
      </c>
      <c r="J594" s="59">
        <v>44966</v>
      </c>
      <c r="K594" s="1">
        <v>10000000</v>
      </c>
      <c r="L594">
        <v>19</v>
      </c>
      <c r="M594">
        <v>21</v>
      </c>
      <c r="O594" s="6">
        <f>(SUM(Pcfu4[[#This Row],[R1]:[R3]]))/(Pcfu4[[#This Row],[No. Reps]]*0.015)*Pcfu4[[#This Row],[Best DF]]</f>
        <v>13333333333.333334</v>
      </c>
      <c r="P594" s="1">
        <f>_xlfn.STDEV.S(Pcfu4[[#This Row],[R1]:[R3]])/0.015*Pcfu4[[#This Row],[Best DF]]</f>
        <v>942809041.58206344</v>
      </c>
      <c r="Q594" s="6">
        <f>Pcfu4[[#This Row],[CFU/mL]]*Pcfu4[[#This Row],[mL]]/Pcfu4[[#This Row],[grams]]</f>
        <v>253333333333.33334</v>
      </c>
      <c r="R594" s="1">
        <f>Pcfu4[[#This Row],[SD CFU/mL]]*Pcfu4[[#This Row],[mL]]/Pcfu4[[#This Row],[grams]]</f>
        <v>17913371790.059208</v>
      </c>
      <c r="S594" s="7">
        <f>_xlfn.STDEV.S(Pcfu4[[#This Row],[R1]:[R3]])/AVERAGE(Pcfu4[[#This Row],[R1]:[R3]])</f>
        <v>7.0710678118654752E-2</v>
      </c>
      <c r="T594" t="s">
        <v>534</v>
      </c>
    </row>
    <row r="595" spans="1:20" x14ac:dyDescent="0.25">
      <c r="A595" t="s">
        <v>542</v>
      </c>
      <c r="C595" s="4"/>
      <c r="D595">
        <v>2</v>
      </c>
      <c r="E595" s="3">
        <v>2</v>
      </c>
      <c r="G595">
        <v>0.3</v>
      </c>
      <c r="H595" s="5">
        <f>19*Pcfu4[[#This Row],[grams]]</f>
        <v>5.7</v>
      </c>
      <c r="J595" s="59">
        <v>44966</v>
      </c>
      <c r="K595" s="1">
        <v>1000000</v>
      </c>
      <c r="L595">
        <v>108</v>
      </c>
      <c r="M595">
        <v>115</v>
      </c>
      <c r="O595" s="6">
        <f>(SUM(Pcfu4[[#This Row],[R1]:[R3]]))/(Pcfu4[[#This Row],[No. Reps]]*0.015)*Pcfu4[[#This Row],[Best DF]]</f>
        <v>7433333333.333334</v>
      </c>
      <c r="P595" s="1">
        <f>_xlfn.STDEV.S(Pcfu4[[#This Row],[R1]:[R3]])/0.015*Pcfu4[[#This Row],[Best DF]]</f>
        <v>329983164.5537222</v>
      </c>
      <c r="Q595" s="6">
        <f>Pcfu4[[#This Row],[CFU/mL]]*Pcfu4[[#This Row],[mL]]/Pcfu4[[#This Row],[grams]]</f>
        <v>141233333333.33337</v>
      </c>
      <c r="R595" s="1">
        <f>Pcfu4[[#This Row],[SD CFU/mL]]*Pcfu4[[#This Row],[mL]]/Pcfu4[[#This Row],[grams]]</f>
        <v>6269680126.5207224</v>
      </c>
      <c r="S595" s="7">
        <f>_xlfn.STDEV.S(Pcfu4[[#This Row],[R1]:[R3]])/AVERAGE(Pcfu4[[#This Row],[R1]:[R3]])</f>
        <v>4.4392353975837066E-2</v>
      </c>
      <c r="T595" t="s">
        <v>534</v>
      </c>
    </row>
    <row r="596" spans="1:20" x14ac:dyDescent="0.25">
      <c r="A596" t="s">
        <v>543</v>
      </c>
      <c r="C596" s="4"/>
      <c r="D596">
        <v>2</v>
      </c>
      <c r="E596" s="3">
        <v>2</v>
      </c>
      <c r="G596">
        <v>0.3</v>
      </c>
      <c r="H596" s="5">
        <f>19*Pcfu4[[#This Row],[grams]]</f>
        <v>5.7</v>
      </c>
      <c r="J596" s="59">
        <v>44966</v>
      </c>
      <c r="K596" s="1">
        <v>10000000</v>
      </c>
      <c r="L596">
        <v>19</v>
      </c>
      <c r="M596">
        <v>23</v>
      </c>
      <c r="O596" s="6">
        <f>(SUM(Pcfu4[[#This Row],[R1]:[R3]]))/(Pcfu4[[#This Row],[No. Reps]]*0.015)*Pcfu4[[#This Row],[Best DF]]</f>
        <v>14000000000</v>
      </c>
      <c r="P596" s="1">
        <f>_xlfn.STDEV.S(Pcfu4[[#This Row],[R1]:[R3]])/0.015*Pcfu4[[#This Row],[Best DF]]</f>
        <v>1885618083.1641269</v>
      </c>
      <c r="Q596" s="6">
        <f>Pcfu4[[#This Row],[CFU/mL]]*Pcfu4[[#This Row],[mL]]/Pcfu4[[#This Row],[grams]]</f>
        <v>266000000000</v>
      </c>
      <c r="R596" s="1">
        <f>Pcfu4[[#This Row],[SD CFU/mL]]*Pcfu4[[#This Row],[mL]]/Pcfu4[[#This Row],[grams]]</f>
        <v>35826743580.118416</v>
      </c>
      <c r="S596" s="7">
        <f>_xlfn.STDEV.S(Pcfu4[[#This Row],[R1]:[R3]])/AVERAGE(Pcfu4[[#This Row],[R1]:[R3]])</f>
        <v>0.13468700594029479</v>
      </c>
      <c r="T596" t="s">
        <v>534</v>
      </c>
    </row>
    <row r="597" spans="1:20" x14ac:dyDescent="0.25">
      <c r="A597" t="s">
        <v>544</v>
      </c>
      <c r="C597" s="4"/>
      <c r="D597">
        <v>2</v>
      </c>
      <c r="E597" s="3">
        <v>2</v>
      </c>
      <c r="G597">
        <v>0.3</v>
      </c>
      <c r="H597" s="5">
        <f>19*Pcfu4[[#This Row],[grams]]</f>
        <v>5.7</v>
      </c>
      <c r="J597" s="59">
        <v>44966</v>
      </c>
      <c r="K597" s="1">
        <v>1000000</v>
      </c>
      <c r="L597">
        <v>93</v>
      </c>
      <c r="M597">
        <v>95</v>
      </c>
      <c r="O597" s="6">
        <f>(SUM(Pcfu4[[#This Row],[R1]:[R3]]))/(Pcfu4[[#This Row],[No. Reps]]*0.015)*Pcfu4[[#This Row],[Best DF]]</f>
        <v>6266666666.666667</v>
      </c>
      <c r="P597" s="1">
        <f>_xlfn.STDEV.S(Pcfu4[[#This Row],[R1]:[R3]])/0.015*Pcfu4[[#This Row],[Best DF]]</f>
        <v>94280904.158206344</v>
      </c>
      <c r="Q597" s="6">
        <f>Pcfu4[[#This Row],[CFU/mL]]*Pcfu4[[#This Row],[mL]]/Pcfu4[[#This Row],[grams]]</f>
        <v>119066666666.66667</v>
      </c>
      <c r="R597" s="1">
        <f>Pcfu4[[#This Row],[SD CFU/mL]]*Pcfu4[[#This Row],[mL]]/Pcfu4[[#This Row],[grams]]</f>
        <v>1791337179.0059206</v>
      </c>
      <c r="S597" s="7">
        <f>_xlfn.STDEV.S(Pcfu4[[#This Row],[R1]:[R3]])/AVERAGE(Pcfu4[[#This Row],[R1]:[R3]])</f>
        <v>1.5044825131628671E-2</v>
      </c>
      <c r="T597" t="s">
        <v>534</v>
      </c>
    </row>
    <row r="598" spans="1:20" x14ac:dyDescent="0.25">
      <c r="A598" t="s">
        <v>545</v>
      </c>
      <c r="C598" s="4"/>
      <c r="D598">
        <v>2</v>
      </c>
      <c r="E598" s="3">
        <v>2</v>
      </c>
      <c r="G598">
        <v>0.3</v>
      </c>
      <c r="H598" s="5">
        <f>19*Pcfu4[[#This Row],[grams]]</f>
        <v>5.7</v>
      </c>
      <c r="J598" s="59">
        <v>44966</v>
      </c>
      <c r="K598" s="1">
        <v>1000000</v>
      </c>
      <c r="L598">
        <v>89</v>
      </c>
      <c r="M598">
        <v>80</v>
      </c>
      <c r="O598" s="6">
        <f>(SUM(Pcfu4[[#This Row],[R1]:[R3]]))/(Pcfu4[[#This Row],[No. Reps]]*0.015)*Pcfu4[[#This Row],[Best DF]]</f>
        <v>5633333333.333334</v>
      </c>
      <c r="P598" s="1">
        <f>_xlfn.STDEV.S(Pcfu4[[#This Row],[R1]:[R3]])/0.015*Pcfu4[[#This Row],[Best DF]]</f>
        <v>424264068.71192855</v>
      </c>
      <c r="Q598" s="6">
        <f>Pcfu4[[#This Row],[CFU/mL]]*Pcfu4[[#This Row],[mL]]/Pcfu4[[#This Row],[grams]]</f>
        <v>107033333333.33334</v>
      </c>
      <c r="R598" s="1">
        <f>Pcfu4[[#This Row],[SD CFU/mL]]*Pcfu4[[#This Row],[mL]]/Pcfu4[[#This Row],[grams]]</f>
        <v>8061017305.5266428</v>
      </c>
      <c r="S598" s="7">
        <f>_xlfn.STDEV.S(Pcfu4[[#This Row],[R1]:[R3]])/AVERAGE(Pcfu4[[#This Row],[R1]:[R3]])</f>
        <v>7.5313148292058318E-2</v>
      </c>
      <c r="T598" t="s">
        <v>534</v>
      </c>
    </row>
    <row r="599" spans="1:20" x14ac:dyDescent="0.25">
      <c r="A599" t="s">
        <v>546</v>
      </c>
      <c r="B599" t="s">
        <v>547</v>
      </c>
      <c r="C599" s="4"/>
      <c r="D599">
        <v>3</v>
      </c>
      <c r="E599" s="3">
        <v>3</v>
      </c>
      <c r="H599" s="5">
        <f>19*Pcfu4[[#This Row],[grams]]</f>
        <v>0</v>
      </c>
      <c r="J599" s="59">
        <v>44966</v>
      </c>
      <c r="K599" s="1">
        <v>1000000</v>
      </c>
      <c r="L599">
        <v>17</v>
      </c>
      <c r="M599">
        <v>18</v>
      </c>
      <c r="N599">
        <v>21</v>
      </c>
      <c r="O599" s="6">
        <f>(SUM(Pcfu4[[#This Row],[R1]:[R3]]))/(Pcfu4[[#This Row],[No. Reps]]*0.025)*Pcfu4[[#This Row],[Best DF]]</f>
        <v>746666666.66666651</v>
      </c>
      <c r="P599" s="1">
        <f>_xlfn.STDEV.S(Pcfu4[[#This Row],[R1]:[R3]])/0.025*Pcfu4[[#This Row],[Best DF]]</f>
        <v>83266639.97864531</v>
      </c>
      <c r="Q599" s="6" t="e">
        <f>Pcfu4[[#This Row],[CFU/mL]]*Pcfu4[[#This Row],[mL]]/Pcfu4[[#This Row],[grams]]</f>
        <v>#DIV/0!</v>
      </c>
      <c r="R599" s="1" t="e">
        <f>Pcfu4[[#This Row],[SD CFU/mL]]*Pcfu4[[#This Row],[mL]]/Pcfu4[[#This Row],[grams]]</f>
        <v>#DIV/0!</v>
      </c>
      <c r="S599" s="7">
        <f>_xlfn.STDEV.S(Pcfu4[[#This Row],[R1]:[R3]])/AVERAGE(Pcfu4[[#This Row],[R1]:[R3]])</f>
        <v>0.11151782139997141</v>
      </c>
    </row>
    <row r="600" spans="1:20" x14ac:dyDescent="0.25">
      <c r="A600" t="s">
        <v>548</v>
      </c>
      <c r="B600" t="s">
        <v>547</v>
      </c>
      <c r="C600" s="4"/>
      <c r="D600">
        <v>3</v>
      </c>
      <c r="E600" s="3">
        <v>3</v>
      </c>
      <c r="H600" s="5">
        <f>19*Pcfu4[[#This Row],[grams]]</f>
        <v>0</v>
      </c>
      <c r="J600" s="59">
        <v>44966</v>
      </c>
      <c r="K600" s="1">
        <v>1000000</v>
      </c>
      <c r="L600">
        <v>63</v>
      </c>
      <c r="M600">
        <v>67</v>
      </c>
      <c r="N600">
        <v>65</v>
      </c>
      <c r="O600" s="6">
        <f>(SUM(Pcfu4[[#This Row],[R1]:[R3]]))/(Pcfu4[[#This Row],[No. Reps]]*0.025)*Pcfu4[[#This Row],[Best DF]]</f>
        <v>2599999999.9999995</v>
      </c>
      <c r="P600" s="1">
        <f>_xlfn.STDEV.S(Pcfu4[[#This Row],[R1]:[R3]])/0.025*Pcfu4[[#This Row],[Best DF]]</f>
        <v>80000000</v>
      </c>
      <c r="Q600" s="6" t="e">
        <f>Pcfu4[[#This Row],[CFU/mL]]*Pcfu4[[#This Row],[mL]]/Pcfu4[[#This Row],[grams]]</f>
        <v>#DIV/0!</v>
      </c>
      <c r="R600" s="1" t="e">
        <f>Pcfu4[[#This Row],[SD CFU/mL]]*Pcfu4[[#This Row],[mL]]/Pcfu4[[#This Row],[grams]]</f>
        <v>#DIV/0!</v>
      </c>
      <c r="S600" s="7">
        <f>_xlfn.STDEV.S(Pcfu4[[#This Row],[R1]:[R3]])/AVERAGE(Pcfu4[[#This Row],[R1]:[R3]])</f>
        <v>3.0769230769230771E-2</v>
      </c>
    </row>
    <row r="601" spans="1:20" x14ac:dyDescent="0.25">
      <c r="A601" t="s">
        <v>549</v>
      </c>
      <c r="B601" t="s">
        <v>547</v>
      </c>
      <c r="C601" s="4"/>
      <c r="D601">
        <v>3</v>
      </c>
      <c r="E601" s="3">
        <v>3</v>
      </c>
      <c r="H601" s="5">
        <f>19*Pcfu4[[#This Row],[grams]]</f>
        <v>0</v>
      </c>
      <c r="J601" s="59">
        <v>44966</v>
      </c>
      <c r="K601" s="1">
        <v>10000000</v>
      </c>
      <c r="L601">
        <v>12</v>
      </c>
      <c r="M601">
        <v>12</v>
      </c>
      <c r="N601">
        <v>11</v>
      </c>
      <c r="O601" s="6">
        <f>(SUM(Pcfu4[[#This Row],[R1]:[R3]]))/(Pcfu4[[#This Row],[No. Reps]]*0.025)*Pcfu4[[#This Row],[Best DF]]</f>
        <v>4666666666.666666</v>
      </c>
      <c r="P601" s="1">
        <f>_xlfn.STDEV.S(Pcfu4[[#This Row],[R1]:[R3]])/0.025*Pcfu4[[#This Row],[Best DF]]</f>
        <v>230940107.6758503</v>
      </c>
      <c r="Q601" s="6" t="e">
        <f>Pcfu4[[#This Row],[CFU/mL]]*Pcfu4[[#This Row],[mL]]/Pcfu4[[#This Row],[grams]]</f>
        <v>#DIV/0!</v>
      </c>
      <c r="R601" s="1" t="e">
        <f>Pcfu4[[#This Row],[SD CFU/mL]]*Pcfu4[[#This Row],[mL]]/Pcfu4[[#This Row],[grams]]</f>
        <v>#DIV/0!</v>
      </c>
      <c r="S601" s="7">
        <f>_xlfn.STDEV.S(Pcfu4[[#This Row],[R1]:[R3]])/AVERAGE(Pcfu4[[#This Row],[R1]:[R3]])</f>
        <v>4.9487165930539354E-2</v>
      </c>
    </row>
    <row r="602" spans="1:20" x14ac:dyDescent="0.25">
      <c r="A602" t="s">
        <v>550</v>
      </c>
      <c r="B602" t="s">
        <v>547</v>
      </c>
      <c r="C602" s="4"/>
      <c r="D602">
        <v>3</v>
      </c>
      <c r="E602" s="3">
        <v>3</v>
      </c>
      <c r="H602" s="5">
        <f>19*Pcfu4[[#This Row],[grams]]</f>
        <v>0</v>
      </c>
      <c r="J602" s="59">
        <v>44966</v>
      </c>
      <c r="K602" s="1">
        <v>1000000</v>
      </c>
      <c r="L602">
        <v>29</v>
      </c>
      <c r="M602">
        <v>39</v>
      </c>
      <c r="N602">
        <v>36</v>
      </c>
      <c r="O602" s="6">
        <f>(SUM(Pcfu4[[#This Row],[R1]:[R3]]))/(Pcfu4[[#This Row],[No. Reps]]*0.025)*Pcfu4[[#This Row],[Best DF]]</f>
        <v>1386666666.6666665</v>
      </c>
      <c r="P602" s="1">
        <f>_xlfn.STDEV.S(Pcfu4[[#This Row],[R1]:[R3]])/0.025*Pcfu4[[#This Row],[Best DF]]</f>
        <v>205264057.57787508</v>
      </c>
      <c r="Q602" s="6" t="e">
        <f>Pcfu4[[#This Row],[CFU/mL]]*Pcfu4[[#This Row],[mL]]/Pcfu4[[#This Row],[grams]]</f>
        <v>#DIV/0!</v>
      </c>
      <c r="R602" s="1" t="e">
        <f>Pcfu4[[#This Row],[SD CFU/mL]]*Pcfu4[[#This Row],[mL]]/Pcfu4[[#This Row],[grams]]</f>
        <v>#DIV/0!</v>
      </c>
      <c r="S602" s="7">
        <f>_xlfn.STDEV.S(Pcfu4[[#This Row],[R1]:[R3]])/AVERAGE(Pcfu4[[#This Row],[R1]:[R3]])</f>
        <v>0.14802696459942916</v>
      </c>
    </row>
    <row r="603" spans="1:20" x14ac:dyDescent="0.25">
      <c r="A603" t="s">
        <v>551</v>
      </c>
      <c r="B603" t="s">
        <v>547</v>
      </c>
      <c r="C603" s="4"/>
      <c r="D603">
        <v>3</v>
      </c>
      <c r="E603" s="3">
        <v>3</v>
      </c>
      <c r="H603" s="5">
        <f>19*Pcfu4[[#This Row],[grams]]</f>
        <v>0</v>
      </c>
      <c r="J603" s="59">
        <v>44966</v>
      </c>
      <c r="K603" s="1">
        <v>1000000</v>
      </c>
      <c r="L603">
        <v>34</v>
      </c>
      <c r="M603">
        <v>27</v>
      </c>
      <c r="N603">
        <v>22</v>
      </c>
      <c r="O603" s="6">
        <f>(SUM(Pcfu4[[#This Row],[R1]:[R3]]))/(Pcfu4[[#This Row],[No. Reps]]*0.025)*Pcfu4[[#This Row],[Best DF]]</f>
        <v>1106666666.6666665</v>
      </c>
      <c r="P603" s="1">
        <f>_xlfn.STDEV.S(Pcfu4[[#This Row],[R1]:[R3]])/0.025*Pcfu4[[#This Row],[Best DF]]</f>
        <v>241108550.93366808</v>
      </c>
      <c r="Q603" s="6" t="e">
        <f>Pcfu4[[#This Row],[CFU/mL]]*Pcfu4[[#This Row],[mL]]/Pcfu4[[#This Row],[grams]]</f>
        <v>#DIV/0!</v>
      </c>
      <c r="R603" s="1" t="e">
        <f>Pcfu4[[#This Row],[SD CFU/mL]]*Pcfu4[[#This Row],[mL]]/Pcfu4[[#This Row],[grams]]</f>
        <v>#DIV/0!</v>
      </c>
      <c r="S603" s="7">
        <f>_xlfn.STDEV.S(Pcfu4[[#This Row],[R1]:[R3]])/AVERAGE(Pcfu4[[#This Row],[R1]:[R3]])</f>
        <v>0.21786917253042296</v>
      </c>
    </row>
    <row r="604" spans="1:20" x14ac:dyDescent="0.25">
      <c r="C604" s="4"/>
      <c r="H604" s="5">
        <f>19*Pcfu4[[#This Row],[grams]]</f>
        <v>0</v>
      </c>
      <c r="J604" s="59"/>
      <c r="O604" s="6" t="e">
        <f>(SUM(Pcfu4[[#This Row],[R1]:[R3]]))/(Pcfu4[[#This Row],[No. Reps]]*0.025)*Pcfu4[[#This Row],[Best DF]]</f>
        <v>#DIV/0!</v>
      </c>
      <c r="P604" s="1" t="e">
        <f>_xlfn.STDEV.S(Pcfu4[[#This Row],[R1]:[R3]])/0.025*Pcfu4[[#This Row],[Best DF]]</f>
        <v>#DIV/0!</v>
      </c>
      <c r="Q604" s="6" t="e">
        <f>Pcfu4[[#This Row],[CFU/mL]]*Pcfu4[[#This Row],[mL]]/Pcfu4[[#This Row],[grams]]</f>
        <v>#DIV/0!</v>
      </c>
      <c r="R604" s="1" t="e">
        <f>Pcfu4[[#This Row],[SD CFU/mL]]*Pcfu4[[#This Row],[mL]]/Pcfu4[[#This Row],[grams]]</f>
        <v>#DIV/0!</v>
      </c>
      <c r="S604" s="7" t="e">
        <f>_xlfn.STDEV.S(Pcfu4[[#This Row],[R1]:[R3]])/AVERAGE(Pcfu4[[#This Row],[R1]:[R3]])</f>
        <v>#DIV/0!</v>
      </c>
    </row>
    <row r="605" spans="1:20" x14ac:dyDescent="0.25">
      <c r="A605" t="s">
        <v>533</v>
      </c>
      <c r="C605" s="4"/>
      <c r="D605" t="s">
        <v>86</v>
      </c>
      <c r="E605" s="3">
        <v>2</v>
      </c>
      <c r="G605">
        <v>0.3</v>
      </c>
      <c r="H605" s="5">
        <f>19*Pcfu4[[#This Row],[grams]]</f>
        <v>5.7</v>
      </c>
      <c r="I605" s="3" t="s">
        <v>170</v>
      </c>
      <c r="J605" s="59">
        <v>44970</v>
      </c>
      <c r="K605" s="1">
        <v>1000000</v>
      </c>
      <c r="L605">
        <v>70</v>
      </c>
      <c r="M605">
        <v>66</v>
      </c>
      <c r="O605" s="6">
        <f>(SUM(Pcfu4[[#This Row],[R1]:[R3]]))/(Pcfu4[[#This Row],[No. Reps]]*0.025)*Pcfu4[[#This Row],[Best DF]]</f>
        <v>2720000000</v>
      </c>
      <c r="P605" s="1">
        <f>_xlfn.STDEV.S(Pcfu4[[#This Row],[R1]:[R3]])/0.025*Pcfu4[[#This Row],[Best DF]]</f>
        <v>113137084.98984762</v>
      </c>
      <c r="Q605" s="6">
        <f>Pcfu4[[#This Row],[CFU/mL]]*Pcfu4[[#This Row],[mL]]/Pcfu4[[#This Row],[grams]]</f>
        <v>51680000000</v>
      </c>
      <c r="R605" s="1">
        <f>Pcfu4[[#This Row],[SD CFU/mL]]*Pcfu4[[#This Row],[mL]]/Pcfu4[[#This Row],[grams]]</f>
        <v>2149604614.8071046</v>
      </c>
      <c r="S605" s="7">
        <f>_xlfn.STDEV.S(Pcfu4[[#This Row],[R1]:[R3]])/AVERAGE(Pcfu4[[#This Row],[R1]:[R3]])</f>
        <v>4.1594516540385151E-2</v>
      </c>
    </row>
    <row r="606" spans="1:20" x14ac:dyDescent="0.25">
      <c r="A606" t="s">
        <v>535</v>
      </c>
      <c r="C606" s="4"/>
      <c r="D606" t="s">
        <v>86</v>
      </c>
      <c r="E606" s="3">
        <v>2</v>
      </c>
      <c r="G606">
        <v>0.3</v>
      </c>
      <c r="H606" s="5">
        <f>19*Pcfu4[[#This Row],[grams]]</f>
        <v>5.7</v>
      </c>
      <c r="I606" s="3" t="s">
        <v>170</v>
      </c>
      <c r="J606" s="59">
        <v>44970</v>
      </c>
      <c r="K606" s="1">
        <v>1000000</v>
      </c>
      <c r="L606">
        <v>112</v>
      </c>
      <c r="M606">
        <v>120</v>
      </c>
      <c r="O606" s="6">
        <f>(SUM(Pcfu4[[#This Row],[R1]:[R3]]))/(Pcfu4[[#This Row],[No. Reps]]*0.025)*Pcfu4[[#This Row],[Best DF]]</f>
        <v>4640000000</v>
      </c>
      <c r="P606" s="1">
        <f>_xlfn.STDEV.S(Pcfu4[[#This Row],[R1]:[R3]])/0.025*Pcfu4[[#This Row],[Best DF]]</f>
        <v>226274169.97969523</v>
      </c>
      <c r="Q606" s="6">
        <f>Pcfu4[[#This Row],[CFU/mL]]*Pcfu4[[#This Row],[mL]]/Pcfu4[[#This Row],[grams]]</f>
        <v>88160000000</v>
      </c>
      <c r="R606" s="1">
        <f>Pcfu4[[#This Row],[SD CFU/mL]]*Pcfu4[[#This Row],[mL]]/Pcfu4[[#This Row],[grams]]</f>
        <v>4299209229.6142092</v>
      </c>
      <c r="S606" s="7">
        <f>_xlfn.STDEV.S(Pcfu4[[#This Row],[R1]:[R3]])/AVERAGE(Pcfu4[[#This Row],[R1]:[R3]])</f>
        <v>4.8765984909417075E-2</v>
      </c>
    </row>
    <row r="607" spans="1:20" x14ac:dyDescent="0.25">
      <c r="A607" t="s">
        <v>47</v>
      </c>
      <c r="C607" s="4"/>
      <c r="D607" t="s">
        <v>86</v>
      </c>
      <c r="E607" s="3">
        <v>2</v>
      </c>
      <c r="G607">
        <v>0.3</v>
      </c>
      <c r="H607" s="5">
        <f>19*Pcfu4[[#This Row],[grams]]</f>
        <v>5.7</v>
      </c>
      <c r="I607" s="3" t="s">
        <v>170</v>
      </c>
      <c r="J607" s="59">
        <v>44970</v>
      </c>
      <c r="K607" s="1">
        <v>10000000</v>
      </c>
      <c r="L607">
        <v>36</v>
      </c>
      <c r="M607">
        <v>32</v>
      </c>
      <c r="O607" s="6">
        <f>(SUM(Pcfu4[[#This Row],[R1]:[R3]]))/(Pcfu4[[#This Row],[No. Reps]]*0.025)*Pcfu4[[#This Row],[Best DF]]</f>
        <v>13600000000</v>
      </c>
      <c r="P607" s="1">
        <f>_xlfn.STDEV.S(Pcfu4[[#This Row],[R1]:[R3]])/0.025*Pcfu4[[#This Row],[Best DF]]</f>
        <v>1131370849.8984761</v>
      </c>
      <c r="Q607" s="6">
        <f>Pcfu4[[#This Row],[CFU/mL]]*Pcfu4[[#This Row],[mL]]/Pcfu4[[#This Row],[grams]]</f>
        <v>258400000000</v>
      </c>
      <c r="R607" s="1">
        <f>Pcfu4[[#This Row],[SD CFU/mL]]*Pcfu4[[#This Row],[mL]]/Pcfu4[[#This Row],[grams]]</f>
        <v>21496046148.071049</v>
      </c>
      <c r="S607" s="7">
        <f>_xlfn.STDEV.S(Pcfu4[[#This Row],[R1]:[R3]])/AVERAGE(Pcfu4[[#This Row],[R1]:[R3]])</f>
        <v>8.3189033080770303E-2</v>
      </c>
    </row>
    <row r="608" spans="1:20" x14ac:dyDescent="0.25">
      <c r="A608" t="s">
        <v>50</v>
      </c>
      <c r="C608" s="4"/>
      <c r="D608" t="s">
        <v>86</v>
      </c>
      <c r="E608" s="3">
        <v>2</v>
      </c>
      <c r="G608">
        <v>0.3</v>
      </c>
      <c r="H608" s="5">
        <f>19*Pcfu4[[#This Row],[grams]]</f>
        <v>5.7</v>
      </c>
      <c r="I608" s="3" t="s">
        <v>170</v>
      </c>
      <c r="J608" s="59">
        <v>44970</v>
      </c>
      <c r="K608" s="1">
        <v>10000000</v>
      </c>
      <c r="L608">
        <v>74</v>
      </c>
      <c r="M608">
        <v>64</v>
      </c>
      <c r="O608" s="6">
        <f>(SUM(Pcfu4[[#This Row],[R1]:[R3]]))/(Pcfu4[[#This Row],[No. Reps]]*0.025)*Pcfu4[[#This Row],[Best DF]]</f>
        <v>27600000000</v>
      </c>
      <c r="P608" s="1">
        <f>_xlfn.STDEV.S(Pcfu4[[#This Row],[R1]:[R3]])/0.025*Pcfu4[[#This Row],[Best DF]]</f>
        <v>2828427124.7461901</v>
      </c>
      <c r="Q608" s="6">
        <f>Pcfu4[[#This Row],[CFU/mL]]*Pcfu4[[#This Row],[mL]]/Pcfu4[[#This Row],[grams]]</f>
        <v>524400000000</v>
      </c>
      <c r="R608" s="1">
        <f>Pcfu4[[#This Row],[SD CFU/mL]]*Pcfu4[[#This Row],[mL]]/Pcfu4[[#This Row],[grams]]</f>
        <v>53740115370.177612</v>
      </c>
      <c r="S608" s="7">
        <f>_xlfn.STDEV.S(Pcfu4[[#This Row],[R1]:[R3]])/AVERAGE(Pcfu4[[#This Row],[R1]:[R3]])</f>
        <v>0.10247924365022429</v>
      </c>
    </row>
    <row r="609" spans="1:19" x14ac:dyDescent="0.25">
      <c r="A609" t="s">
        <v>53</v>
      </c>
      <c r="C609" s="4"/>
      <c r="D609" t="s">
        <v>86</v>
      </c>
      <c r="E609" s="3">
        <v>2</v>
      </c>
      <c r="G609">
        <v>0.3</v>
      </c>
      <c r="H609" s="5">
        <f>19*Pcfu4[[#This Row],[grams]]</f>
        <v>5.7</v>
      </c>
      <c r="I609" s="3" t="s">
        <v>170</v>
      </c>
      <c r="J609" s="59">
        <v>44970</v>
      </c>
      <c r="K609" s="1">
        <v>10000000</v>
      </c>
      <c r="L609">
        <v>65</v>
      </c>
      <c r="M609">
        <v>56</v>
      </c>
      <c r="O609" s="6">
        <f>(SUM(Pcfu4[[#This Row],[R1]:[R3]]))/(Pcfu4[[#This Row],[No. Reps]]*0.025)*Pcfu4[[#This Row],[Best DF]]</f>
        <v>24200000000</v>
      </c>
      <c r="P609" s="1">
        <f>_xlfn.STDEV.S(Pcfu4[[#This Row],[R1]:[R3]])/0.025*Pcfu4[[#This Row],[Best DF]]</f>
        <v>2545584412.2715707</v>
      </c>
      <c r="Q609" s="6">
        <f>Pcfu4[[#This Row],[CFU/mL]]*Pcfu4[[#This Row],[mL]]/Pcfu4[[#This Row],[grams]]</f>
        <v>459800000000</v>
      </c>
      <c r="R609" s="1">
        <f>Pcfu4[[#This Row],[SD CFU/mL]]*Pcfu4[[#This Row],[mL]]/Pcfu4[[#This Row],[grams]]</f>
        <v>48366103833.159851</v>
      </c>
      <c r="S609" s="7">
        <f>_xlfn.STDEV.S(Pcfu4[[#This Row],[R1]:[R3]])/AVERAGE(Pcfu4[[#This Row],[R1]:[R3]])</f>
        <v>0.10518943852361864</v>
      </c>
    </row>
    <row r="610" spans="1:19" x14ac:dyDescent="0.25">
      <c r="A610" t="s">
        <v>55</v>
      </c>
      <c r="C610" s="4"/>
      <c r="D610" t="s">
        <v>86</v>
      </c>
      <c r="E610" s="3">
        <v>2</v>
      </c>
      <c r="G610">
        <v>0.3</v>
      </c>
      <c r="H610" s="5">
        <f>19*Pcfu4[[#This Row],[grams]]</f>
        <v>5.7</v>
      </c>
      <c r="I610" s="3" t="s">
        <v>170</v>
      </c>
      <c r="J610" s="59">
        <v>44970</v>
      </c>
      <c r="K610" s="1">
        <v>10000000</v>
      </c>
      <c r="L610">
        <v>73</v>
      </c>
      <c r="M610">
        <v>80</v>
      </c>
      <c r="O610" s="6">
        <f>(SUM(Pcfu4[[#This Row],[R1]:[R3]]))/(Pcfu4[[#This Row],[No. Reps]]*0.025)*Pcfu4[[#This Row],[Best DF]]</f>
        <v>30600000000</v>
      </c>
      <c r="P610" s="1">
        <f>_xlfn.STDEV.S(Pcfu4[[#This Row],[R1]:[R3]])/0.025*Pcfu4[[#This Row],[Best DF]]</f>
        <v>1979898987.3223329</v>
      </c>
      <c r="Q610" s="6">
        <f>Pcfu4[[#This Row],[CFU/mL]]*Pcfu4[[#This Row],[mL]]/Pcfu4[[#This Row],[grams]]</f>
        <v>581400000000</v>
      </c>
      <c r="R610" s="1">
        <f>Pcfu4[[#This Row],[SD CFU/mL]]*Pcfu4[[#This Row],[mL]]/Pcfu4[[#This Row],[grams]]</f>
        <v>37618080759.124329</v>
      </c>
      <c r="S610" s="7">
        <f>_xlfn.STDEV.S(Pcfu4[[#This Row],[R1]:[R3]])/AVERAGE(Pcfu4[[#This Row],[R1]:[R3]])</f>
        <v>6.4702581285043567E-2</v>
      </c>
    </row>
    <row r="611" spans="1:19" x14ac:dyDescent="0.25">
      <c r="C611" s="4"/>
      <c r="H611" s="5">
        <f>19*Pcfu4[[#This Row],[grams]]</f>
        <v>0</v>
      </c>
      <c r="J611" s="59"/>
      <c r="O611" s="6" t="e">
        <f>(SUM(Pcfu4[[#This Row],[R1]:[R3]]))/(Pcfu4[[#This Row],[No. Reps]]*0.025)*Pcfu4[[#This Row],[Best DF]]</f>
        <v>#DIV/0!</v>
      </c>
      <c r="P611" s="1" t="e">
        <f>_xlfn.STDEV.S(Pcfu4[[#This Row],[R1]:[R3]])/0.025*Pcfu4[[#This Row],[Best DF]]</f>
        <v>#DIV/0!</v>
      </c>
      <c r="Q611" s="6" t="e">
        <f>Pcfu4[[#This Row],[CFU/mL]]*Pcfu4[[#This Row],[mL]]/Pcfu4[[#This Row],[grams]]</f>
        <v>#DIV/0!</v>
      </c>
      <c r="R611" s="1" t="e">
        <f>Pcfu4[[#This Row],[SD CFU/mL]]*Pcfu4[[#This Row],[mL]]/Pcfu4[[#This Row],[grams]]</f>
        <v>#DIV/0!</v>
      </c>
      <c r="S611" s="7" t="e">
        <f>_xlfn.STDEV.S(Pcfu4[[#This Row],[R1]:[R3]])/AVERAGE(Pcfu4[[#This Row],[R1]:[R3]])</f>
        <v>#DIV/0!</v>
      </c>
    </row>
    <row r="612" spans="1:19" x14ac:dyDescent="0.25">
      <c r="A612" t="s">
        <v>477</v>
      </c>
      <c r="B612" t="s">
        <v>456</v>
      </c>
      <c r="C612" s="4"/>
      <c r="D612" t="s">
        <v>552</v>
      </c>
      <c r="E612" s="3">
        <v>1</v>
      </c>
      <c r="H612" s="5">
        <f>19*Pcfu4[[#This Row],[grams]]</f>
        <v>0</v>
      </c>
      <c r="I612" s="3" t="s">
        <v>28</v>
      </c>
      <c r="J612" s="59">
        <v>44970</v>
      </c>
      <c r="K612" s="1">
        <v>100</v>
      </c>
      <c r="L612">
        <v>35</v>
      </c>
      <c r="O612" s="6">
        <f>(SUM(Pcfu4[[#This Row],[R1]:[R3]]))/(Pcfu4[[#This Row],[No. Reps]]*0.025)*Pcfu4[[#This Row],[Best DF]]</f>
        <v>140000</v>
      </c>
      <c r="P612" s="1" t="e">
        <f>_xlfn.STDEV.S(Pcfu4[[#This Row],[R1]:[R3]])/0.025*Pcfu4[[#This Row],[Best DF]]</f>
        <v>#DIV/0!</v>
      </c>
      <c r="Q612" s="6" t="e">
        <f>Pcfu4[[#This Row],[CFU/mL]]*Pcfu4[[#This Row],[mL]]/Pcfu4[[#This Row],[grams]]</f>
        <v>#DIV/0!</v>
      </c>
      <c r="R612" s="1" t="e">
        <f>Pcfu4[[#This Row],[SD CFU/mL]]*Pcfu4[[#This Row],[mL]]/Pcfu4[[#This Row],[grams]]</f>
        <v>#DIV/0!</v>
      </c>
      <c r="S612" s="7" t="e">
        <f>_xlfn.STDEV.S(Pcfu4[[#This Row],[R1]:[R3]])/AVERAGE(Pcfu4[[#This Row],[R1]:[R3]])</f>
        <v>#DIV/0!</v>
      </c>
    </row>
    <row r="613" spans="1:19" x14ac:dyDescent="0.25">
      <c r="A613" t="s">
        <v>477</v>
      </c>
      <c r="B613" t="s">
        <v>457</v>
      </c>
      <c r="C613" s="4"/>
      <c r="D613" t="s">
        <v>552</v>
      </c>
      <c r="E613" s="3">
        <v>1</v>
      </c>
      <c r="H613" s="5">
        <f>19*Pcfu4[[#This Row],[grams]]</f>
        <v>0</v>
      </c>
      <c r="I613" s="3" t="s">
        <v>28</v>
      </c>
      <c r="J613" s="59">
        <v>44970</v>
      </c>
      <c r="K613" s="1">
        <v>100</v>
      </c>
      <c r="L613">
        <v>26</v>
      </c>
      <c r="O613" s="6">
        <f>(SUM(Pcfu4[[#This Row],[R1]:[R3]]))/(Pcfu4[[#This Row],[No. Reps]]*0.025)*Pcfu4[[#This Row],[Best DF]]</f>
        <v>104000</v>
      </c>
      <c r="P613" s="1" t="e">
        <f>_xlfn.STDEV.S(Pcfu4[[#This Row],[R1]:[R3]])/0.025*Pcfu4[[#This Row],[Best DF]]</f>
        <v>#DIV/0!</v>
      </c>
      <c r="Q613" s="6" t="e">
        <f>Pcfu4[[#This Row],[CFU/mL]]*Pcfu4[[#This Row],[mL]]/Pcfu4[[#This Row],[grams]]</f>
        <v>#DIV/0!</v>
      </c>
      <c r="R613" s="1" t="e">
        <f>Pcfu4[[#This Row],[SD CFU/mL]]*Pcfu4[[#This Row],[mL]]/Pcfu4[[#This Row],[grams]]</f>
        <v>#DIV/0!</v>
      </c>
      <c r="S613" s="7" t="e">
        <f>_xlfn.STDEV.S(Pcfu4[[#This Row],[R1]:[R3]])/AVERAGE(Pcfu4[[#This Row],[R1]:[R3]])</f>
        <v>#DIV/0!</v>
      </c>
    </row>
    <row r="614" spans="1:19" x14ac:dyDescent="0.25">
      <c r="A614" t="s">
        <v>477</v>
      </c>
      <c r="B614" t="s">
        <v>458</v>
      </c>
      <c r="C614" s="4"/>
      <c r="D614" t="s">
        <v>552</v>
      </c>
      <c r="E614" s="3">
        <v>1</v>
      </c>
      <c r="H614" s="5">
        <f>19*Pcfu4[[#This Row],[grams]]</f>
        <v>0</v>
      </c>
      <c r="I614" s="3" t="s">
        <v>28</v>
      </c>
      <c r="J614" s="59">
        <v>44970</v>
      </c>
      <c r="K614" s="1">
        <v>100</v>
      </c>
      <c r="L614">
        <v>63</v>
      </c>
      <c r="O614" s="6">
        <f>(SUM(Pcfu4[[#This Row],[R1]:[R3]]))/(Pcfu4[[#This Row],[No. Reps]]*0.025)*Pcfu4[[#This Row],[Best DF]]</f>
        <v>252000</v>
      </c>
      <c r="P614" s="1" t="e">
        <f>_xlfn.STDEV.S(Pcfu4[[#This Row],[R1]:[R3]])/0.025*Pcfu4[[#This Row],[Best DF]]</f>
        <v>#DIV/0!</v>
      </c>
      <c r="Q614" s="6" t="e">
        <f>Pcfu4[[#This Row],[CFU/mL]]*Pcfu4[[#This Row],[mL]]/Pcfu4[[#This Row],[grams]]</f>
        <v>#DIV/0!</v>
      </c>
      <c r="R614" s="1" t="e">
        <f>Pcfu4[[#This Row],[SD CFU/mL]]*Pcfu4[[#This Row],[mL]]/Pcfu4[[#This Row],[grams]]</f>
        <v>#DIV/0!</v>
      </c>
      <c r="S614" s="7" t="e">
        <f>_xlfn.STDEV.S(Pcfu4[[#This Row],[R1]:[R3]])/AVERAGE(Pcfu4[[#This Row],[R1]:[R3]])</f>
        <v>#DIV/0!</v>
      </c>
    </row>
    <row r="615" spans="1:19" x14ac:dyDescent="0.25">
      <c r="A615" t="s">
        <v>480</v>
      </c>
      <c r="B615" t="s">
        <v>456</v>
      </c>
      <c r="C615" s="4"/>
      <c r="D615" t="s">
        <v>552</v>
      </c>
      <c r="E615" s="3">
        <v>1</v>
      </c>
      <c r="H615" s="5">
        <f>19*Pcfu4[[#This Row],[grams]]</f>
        <v>0</v>
      </c>
      <c r="I615" s="3" t="s">
        <v>28</v>
      </c>
      <c r="J615" s="59">
        <v>44970</v>
      </c>
      <c r="K615" s="1">
        <v>100</v>
      </c>
      <c r="L615">
        <v>67</v>
      </c>
      <c r="O615" s="6">
        <f>(SUM(Pcfu4[[#This Row],[R1]:[R3]]))/(Pcfu4[[#This Row],[No. Reps]]*0.025)*Pcfu4[[#This Row],[Best DF]]</f>
        <v>268000</v>
      </c>
      <c r="P615" s="1" t="e">
        <f>_xlfn.STDEV.S(Pcfu4[[#This Row],[R1]:[R3]])/0.025*Pcfu4[[#This Row],[Best DF]]</f>
        <v>#DIV/0!</v>
      </c>
      <c r="Q615" s="6" t="e">
        <f>Pcfu4[[#This Row],[CFU/mL]]*Pcfu4[[#This Row],[mL]]/Pcfu4[[#This Row],[grams]]</f>
        <v>#DIV/0!</v>
      </c>
      <c r="R615" s="1" t="e">
        <f>Pcfu4[[#This Row],[SD CFU/mL]]*Pcfu4[[#This Row],[mL]]/Pcfu4[[#This Row],[grams]]</f>
        <v>#DIV/0!</v>
      </c>
      <c r="S615" s="7" t="e">
        <f>_xlfn.STDEV.S(Pcfu4[[#This Row],[R1]:[R3]])/AVERAGE(Pcfu4[[#This Row],[R1]:[R3]])</f>
        <v>#DIV/0!</v>
      </c>
    </row>
    <row r="616" spans="1:19" x14ac:dyDescent="0.25">
      <c r="A616" t="s">
        <v>480</v>
      </c>
      <c r="B616" t="s">
        <v>457</v>
      </c>
      <c r="C616" s="4"/>
      <c r="D616" t="s">
        <v>552</v>
      </c>
      <c r="E616" s="3">
        <v>1</v>
      </c>
      <c r="H616" s="5">
        <f>19*Pcfu4[[#This Row],[grams]]</f>
        <v>0</v>
      </c>
      <c r="I616" s="3" t="s">
        <v>28</v>
      </c>
      <c r="J616" s="59">
        <v>44970</v>
      </c>
      <c r="K616" s="1">
        <v>100</v>
      </c>
      <c r="L616">
        <v>70</v>
      </c>
      <c r="O616" s="6">
        <f>(SUM(Pcfu4[[#This Row],[R1]:[R3]]))/(Pcfu4[[#This Row],[No. Reps]]*0.025)*Pcfu4[[#This Row],[Best DF]]</f>
        <v>280000</v>
      </c>
      <c r="P616" s="1" t="e">
        <f>_xlfn.STDEV.S(Pcfu4[[#This Row],[R1]:[R3]])/0.025*Pcfu4[[#This Row],[Best DF]]</f>
        <v>#DIV/0!</v>
      </c>
      <c r="Q616" s="6" t="e">
        <f>Pcfu4[[#This Row],[CFU/mL]]*Pcfu4[[#This Row],[mL]]/Pcfu4[[#This Row],[grams]]</f>
        <v>#DIV/0!</v>
      </c>
      <c r="R616" s="1" t="e">
        <f>Pcfu4[[#This Row],[SD CFU/mL]]*Pcfu4[[#This Row],[mL]]/Pcfu4[[#This Row],[grams]]</f>
        <v>#DIV/0!</v>
      </c>
      <c r="S616" s="7" t="e">
        <f>_xlfn.STDEV.S(Pcfu4[[#This Row],[R1]:[R3]])/AVERAGE(Pcfu4[[#This Row],[R1]:[R3]])</f>
        <v>#DIV/0!</v>
      </c>
    </row>
    <row r="617" spans="1:19" x14ac:dyDescent="0.25">
      <c r="A617" t="s">
        <v>480</v>
      </c>
      <c r="B617" t="s">
        <v>458</v>
      </c>
      <c r="C617" s="4"/>
      <c r="D617" t="s">
        <v>552</v>
      </c>
      <c r="E617" s="3">
        <v>1</v>
      </c>
      <c r="H617" s="5">
        <f>19*Pcfu4[[#This Row],[grams]]</f>
        <v>0</v>
      </c>
      <c r="I617" s="3" t="s">
        <v>28</v>
      </c>
      <c r="J617" s="59">
        <v>44970</v>
      </c>
      <c r="K617" s="1">
        <v>100</v>
      </c>
      <c r="L617">
        <v>63</v>
      </c>
      <c r="O617" s="6">
        <f>(SUM(Pcfu4[[#This Row],[R1]:[R3]]))/(Pcfu4[[#This Row],[No. Reps]]*0.025)*Pcfu4[[#This Row],[Best DF]]</f>
        <v>252000</v>
      </c>
      <c r="P617" s="1" t="e">
        <f>_xlfn.STDEV.S(Pcfu4[[#This Row],[R1]:[R3]])/0.025*Pcfu4[[#This Row],[Best DF]]</f>
        <v>#DIV/0!</v>
      </c>
      <c r="Q617" s="6" t="e">
        <f>Pcfu4[[#This Row],[CFU/mL]]*Pcfu4[[#This Row],[mL]]/Pcfu4[[#This Row],[grams]]</f>
        <v>#DIV/0!</v>
      </c>
      <c r="R617" s="1" t="e">
        <f>Pcfu4[[#This Row],[SD CFU/mL]]*Pcfu4[[#This Row],[mL]]/Pcfu4[[#This Row],[grams]]</f>
        <v>#DIV/0!</v>
      </c>
      <c r="S617" s="7" t="e">
        <f>_xlfn.STDEV.S(Pcfu4[[#This Row],[R1]:[R3]])/AVERAGE(Pcfu4[[#This Row],[R1]:[R3]])</f>
        <v>#DIV/0!</v>
      </c>
    </row>
    <row r="618" spans="1:19" x14ac:dyDescent="0.25">
      <c r="A618" t="s">
        <v>482</v>
      </c>
      <c r="B618" t="s">
        <v>456</v>
      </c>
      <c r="C618" s="4"/>
      <c r="D618" t="s">
        <v>552</v>
      </c>
      <c r="E618" s="3">
        <v>1</v>
      </c>
      <c r="H618" s="5">
        <f>19*Pcfu4[[#This Row],[grams]]</f>
        <v>0</v>
      </c>
      <c r="I618" s="3" t="s">
        <v>28</v>
      </c>
      <c r="J618" s="59">
        <v>44970</v>
      </c>
      <c r="K618" s="1">
        <v>100</v>
      </c>
      <c r="L618">
        <v>78</v>
      </c>
      <c r="O618" s="6">
        <f>(SUM(Pcfu4[[#This Row],[R1]:[R3]]))/(Pcfu4[[#This Row],[No. Reps]]*0.025)*Pcfu4[[#This Row],[Best DF]]</f>
        <v>312000</v>
      </c>
      <c r="P618" s="1" t="e">
        <f>_xlfn.STDEV.S(Pcfu4[[#This Row],[R1]:[R3]])/0.025*Pcfu4[[#This Row],[Best DF]]</f>
        <v>#DIV/0!</v>
      </c>
      <c r="Q618" s="6" t="e">
        <f>Pcfu4[[#This Row],[CFU/mL]]*Pcfu4[[#This Row],[mL]]/Pcfu4[[#This Row],[grams]]</f>
        <v>#DIV/0!</v>
      </c>
      <c r="R618" s="1" t="e">
        <f>Pcfu4[[#This Row],[SD CFU/mL]]*Pcfu4[[#This Row],[mL]]/Pcfu4[[#This Row],[grams]]</f>
        <v>#DIV/0!</v>
      </c>
      <c r="S618" s="7" t="e">
        <f>_xlfn.STDEV.S(Pcfu4[[#This Row],[R1]:[R3]])/AVERAGE(Pcfu4[[#This Row],[R1]:[R3]])</f>
        <v>#DIV/0!</v>
      </c>
    </row>
    <row r="619" spans="1:19" x14ac:dyDescent="0.25">
      <c r="A619" t="s">
        <v>482</v>
      </c>
      <c r="B619" t="s">
        <v>457</v>
      </c>
      <c r="C619" s="4"/>
      <c r="D619" t="s">
        <v>552</v>
      </c>
      <c r="E619" s="3">
        <v>1</v>
      </c>
      <c r="H619" s="5">
        <f>19*Pcfu4[[#This Row],[grams]]</f>
        <v>0</v>
      </c>
      <c r="I619" s="3" t="s">
        <v>28</v>
      </c>
      <c r="J619" s="59">
        <v>44970</v>
      </c>
      <c r="K619" s="1">
        <v>100</v>
      </c>
      <c r="L619">
        <v>59</v>
      </c>
      <c r="O619" s="6">
        <f>(SUM(Pcfu4[[#This Row],[R1]:[R3]]))/(Pcfu4[[#This Row],[No. Reps]]*0.025)*Pcfu4[[#This Row],[Best DF]]</f>
        <v>236000</v>
      </c>
      <c r="P619" s="1" t="e">
        <f>_xlfn.STDEV.S(Pcfu4[[#This Row],[R1]:[R3]])/0.025*Pcfu4[[#This Row],[Best DF]]</f>
        <v>#DIV/0!</v>
      </c>
      <c r="Q619" s="6" t="e">
        <f>Pcfu4[[#This Row],[CFU/mL]]*Pcfu4[[#This Row],[mL]]/Pcfu4[[#This Row],[grams]]</f>
        <v>#DIV/0!</v>
      </c>
      <c r="R619" s="1" t="e">
        <f>Pcfu4[[#This Row],[SD CFU/mL]]*Pcfu4[[#This Row],[mL]]/Pcfu4[[#This Row],[grams]]</f>
        <v>#DIV/0!</v>
      </c>
      <c r="S619" s="7" t="e">
        <f>_xlfn.STDEV.S(Pcfu4[[#This Row],[R1]:[R3]])/AVERAGE(Pcfu4[[#This Row],[R1]:[R3]])</f>
        <v>#DIV/0!</v>
      </c>
    </row>
    <row r="620" spans="1:19" x14ac:dyDescent="0.25">
      <c r="A620" t="s">
        <v>482</v>
      </c>
      <c r="B620" t="s">
        <v>458</v>
      </c>
      <c r="C620" s="4"/>
      <c r="D620" t="s">
        <v>552</v>
      </c>
      <c r="E620" s="3">
        <v>1</v>
      </c>
      <c r="H620" s="5">
        <f>19*Pcfu4[[#This Row],[grams]]</f>
        <v>0</v>
      </c>
      <c r="I620" s="3" t="s">
        <v>28</v>
      </c>
      <c r="J620" s="59">
        <v>44970</v>
      </c>
      <c r="K620" s="1">
        <v>100</v>
      </c>
      <c r="L620">
        <v>60</v>
      </c>
      <c r="O620" s="6">
        <f>(SUM(Pcfu4[[#This Row],[R1]:[R3]]))/(Pcfu4[[#This Row],[No. Reps]]*0.025)*Pcfu4[[#This Row],[Best DF]]</f>
        <v>240000</v>
      </c>
      <c r="P620" s="1" t="e">
        <f>_xlfn.STDEV.S(Pcfu4[[#This Row],[R1]:[R3]])/0.025*Pcfu4[[#This Row],[Best DF]]</f>
        <v>#DIV/0!</v>
      </c>
      <c r="Q620" s="6" t="e">
        <f>Pcfu4[[#This Row],[CFU/mL]]*Pcfu4[[#This Row],[mL]]/Pcfu4[[#This Row],[grams]]</f>
        <v>#DIV/0!</v>
      </c>
      <c r="R620" s="1" t="e">
        <f>Pcfu4[[#This Row],[SD CFU/mL]]*Pcfu4[[#This Row],[mL]]/Pcfu4[[#This Row],[grams]]</f>
        <v>#DIV/0!</v>
      </c>
      <c r="S620" s="7" t="e">
        <f>_xlfn.STDEV.S(Pcfu4[[#This Row],[R1]:[R3]])/AVERAGE(Pcfu4[[#This Row],[R1]:[R3]])</f>
        <v>#DIV/0!</v>
      </c>
    </row>
    <row r="621" spans="1:19" x14ac:dyDescent="0.25">
      <c r="A621" t="s">
        <v>484</v>
      </c>
      <c r="B621" t="s">
        <v>456</v>
      </c>
      <c r="C621" s="4"/>
      <c r="D621" t="s">
        <v>552</v>
      </c>
      <c r="E621" s="3">
        <v>1</v>
      </c>
      <c r="H621" s="5">
        <f>19*Pcfu4[[#This Row],[grams]]</f>
        <v>0</v>
      </c>
      <c r="I621" s="3" t="s">
        <v>28</v>
      </c>
      <c r="J621" s="59">
        <v>44970</v>
      </c>
      <c r="K621" s="1">
        <v>100</v>
      </c>
      <c r="L621">
        <v>50</v>
      </c>
      <c r="O621" s="6">
        <f>(SUM(Pcfu4[[#This Row],[R1]:[R3]]))/(Pcfu4[[#This Row],[No. Reps]]*0.025)*Pcfu4[[#This Row],[Best DF]]</f>
        <v>200000</v>
      </c>
      <c r="P621" s="1" t="e">
        <f>_xlfn.STDEV.S(Pcfu4[[#This Row],[R1]:[R3]])/0.025*Pcfu4[[#This Row],[Best DF]]</f>
        <v>#DIV/0!</v>
      </c>
      <c r="Q621" s="6" t="e">
        <f>Pcfu4[[#This Row],[CFU/mL]]*Pcfu4[[#This Row],[mL]]/Pcfu4[[#This Row],[grams]]</f>
        <v>#DIV/0!</v>
      </c>
      <c r="R621" s="1" t="e">
        <f>Pcfu4[[#This Row],[SD CFU/mL]]*Pcfu4[[#This Row],[mL]]/Pcfu4[[#This Row],[grams]]</f>
        <v>#DIV/0!</v>
      </c>
      <c r="S621" s="7" t="e">
        <f>_xlfn.STDEV.S(Pcfu4[[#This Row],[R1]:[R3]])/AVERAGE(Pcfu4[[#This Row],[R1]:[R3]])</f>
        <v>#DIV/0!</v>
      </c>
    </row>
    <row r="622" spans="1:19" x14ac:dyDescent="0.25">
      <c r="A622" t="s">
        <v>484</v>
      </c>
      <c r="B622" t="s">
        <v>457</v>
      </c>
      <c r="C622" s="4"/>
      <c r="D622" t="s">
        <v>552</v>
      </c>
      <c r="E622" s="3">
        <v>1</v>
      </c>
      <c r="H622" s="5">
        <f>19*Pcfu4[[#This Row],[grams]]</f>
        <v>0</v>
      </c>
      <c r="I622" s="3" t="s">
        <v>28</v>
      </c>
      <c r="J622" s="59">
        <v>44970</v>
      </c>
      <c r="K622" s="1">
        <v>100</v>
      </c>
      <c r="L622">
        <v>32</v>
      </c>
      <c r="O622" s="6">
        <f>(SUM(Pcfu4[[#This Row],[R1]:[R3]]))/(Pcfu4[[#This Row],[No. Reps]]*0.025)*Pcfu4[[#This Row],[Best DF]]</f>
        <v>128000</v>
      </c>
      <c r="P622" s="1" t="e">
        <f>_xlfn.STDEV.S(Pcfu4[[#This Row],[R1]:[R3]])/0.025*Pcfu4[[#This Row],[Best DF]]</f>
        <v>#DIV/0!</v>
      </c>
      <c r="Q622" s="6" t="e">
        <f>Pcfu4[[#This Row],[CFU/mL]]*Pcfu4[[#This Row],[mL]]/Pcfu4[[#This Row],[grams]]</f>
        <v>#DIV/0!</v>
      </c>
      <c r="R622" s="1" t="e">
        <f>Pcfu4[[#This Row],[SD CFU/mL]]*Pcfu4[[#This Row],[mL]]/Pcfu4[[#This Row],[grams]]</f>
        <v>#DIV/0!</v>
      </c>
      <c r="S622" s="7" t="e">
        <f>_xlfn.STDEV.S(Pcfu4[[#This Row],[R1]:[R3]])/AVERAGE(Pcfu4[[#This Row],[R1]:[R3]])</f>
        <v>#DIV/0!</v>
      </c>
    </row>
    <row r="623" spans="1:19" x14ac:dyDescent="0.25">
      <c r="A623" t="s">
        <v>484</v>
      </c>
      <c r="B623" t="s">
        <v>458</v>
      </c>
      <c r="C623" s="4"/>
      <c r="D623" t="s">
        <v>552</v>
      </c>
      <c r="E623" s="3">
        <v>1</v>
      </c>
      <c r="H623" s="5">
        <f>19*Pcfu4[[#This Row],[grams]]</f>
        <v>0</v>
      </c>
      <c r="I623" s="3" t="s">
        <v>28</v>
      </c>
      <c r="J623" s="59">
        <v>44970</v>
      </c>
      <c r="K623" s="1">
        <v>100</v>
      </c>
      <c r="L623">
        <v>62</v>
      </c>
      <c r="O623" s="6">
        <f>(SUM(Pcfu4[[#This Row],[R1]:[R3]]))/(Pcfu4[[#This Row],[No. Reps]]*0.025)*Pcfu4[[#This Row],[Best DF]]</f>
        <v>248000</v>
      </c>
      <c r="P623" s="1" t="e">
        <f>_xlfn.STDEV.S(Pcfu4[[#This Row],[R1]:[R3]])/0.025*Pcfu4[[#This Row],[Best DF]]</f>
        <v>#DIV/0!</v>
      </c>
      <c r="Q623" s="6" t="e">
        <f>Pcfu4[[#This Row],[CFU/mL]]*Pcfu4[[#This Row],[mL]]/Pcfu4[[#This Row],[grams]]</f>
        <v>#DIV/0!</v>
      </c>
      <c r="R623" s="1" t="e">
        <f>Pcfu4[[#This Row],[SD CFU/mL]]*Pcfu4[[#This Row],[mL]]/Pcfu4[[#This Row],[grams]]</f>
        <v>#DIV/0!</v>
      </c>
      <c r="S623" s="7" t="e">
        <f>_xlfn.STDEV.S(Pcfu4[[#This Row],[R1]:[R3]])/AVERAGE(Pcfu4[[#This Row],[R1]:[R3]])</f>
        <v>#DIV/0!</v>
      </c>
    </row>
    <row r="624" spans="1:19" x14ac:dyDescent="0.25">
      <c r="A624" t="s">
        <v>486</v>
      </c>
      <c r="B624" t="s">
        <v>456</v>
      </c>
      <c r="C624" s="4"/>
      <c r="D624" t="s">
        <v>552</v>
      </c>
      <c r="E624" s="3">
        <v>1</v>
      </c>
      <c r="H624" s="5">
        <f>19*Pcfu4[[#This Row],[grams]]</f>
        <v>0</v>
      </c>
      <c r="I624" s="3" t="s">
        <v>28</v>
      </c>
      <c r="J624" s="59">
        <v>44970</v>
      </c>
      <c r="K624" s="1">
        <v>100</v>
      </c>
      <c r="L624">
        <v>210</v>
      </c>
      <c r="O624" s="6">
        <f>(SUM(Pcfu4[[#This Row],[R1]:[R3]]))/(Pcfu4[[#This Row],[No. Reps]]*0.025)*Pcfu4[[#This Row],[Best DF]]</f>
        <v>840000</v>
      </c>
      <c r="P624" s="1" t="e">
        <f>_xlfn.STDEV.S(Pcfu4[[#This Row],[R1]:[R3]])/0.025*Pcfu4[[#This Row],[Best DF]]</f>
        <v>#DIV/0!</v>
      </c>
      <c r="Q624" s="6" t="e">
        <f>Pcfu4[[#This Row],[CFU/mL]]*Pcfu4[[#This Row],[mL]]/Pcfu4[[#This Row],[grams]]</f>
        <v>#DIV/0!</v>
      </c>
      <c r="R624" s="1" t="e">
        <f>Pcfu4[[#This Row],[SD CFU/mL]]*Pcfu4[[#This Row],[mL]]/Pcfu4[[#This Row],[grams]]</f>
        <v>#DIV/0!</v>
      </c>
      <c r="S624" s="7" t="e">
        <f>_xlfn.STDEV.S(Pcfu4[[#This Row],[R1]:[R3]])/AVERAGE(Pcfu4[[#This Row],[R1]:[R3]])</f>
        <v>#DIV/0!</v>
      </c>
    </row>
    <row r="625" spans="1:20" x14ac:dyDescent="0.25">
      <c r="A625" t="s">
        <v>486</v>
      </c>
      <c r="B625" t="s">
        <v>457</v>
      </c>
      <c r="C625" s="4"/>
      <c r="D625" t="s">
        <v>552</v>
      </c>
      <c r="E625" s="3">
        <v>1</v>
      </c>
      <c r="H625" s="5">
        <f>19*Pcfu4[[#This Row],[grams]]</f>
        <v>0</v>
      </c>
      <c r="I625" s="3" t="s">
        <v>28</v>
      </c>
      <c r="J625" s="59">
        <v>44970</v>
      </c>
      <c r="K625" s="1">
        <v>100</v>
      </c>
      <c r="L625">
        <v>104</v>
      </c>
      <c r="O625" s="6">
        <f>(SUM(Pcfu4[[#This Row],[R1]:[R3]]))/(Pcfu4[[#This Row],[No. Reps]]*0.025)*Pcfu4[[#This Row],[Best DF]]</f>
        <v>416000</v>
      </c>
      <c r="P625" s="1" t="e">
        <f>_xlfn.STDEV.S(Pcfu4[[#This Row],[R1]:[R3]])/0.025*Pcfu4[[#This Row],[Best DF]]</f>
        <v>#DIV/0!</v>
      </c>
      <c r="Q625" s="6" t="e">
        <f>Pcfu4[[#This Row],[CFU/mL]]*Pcfu4[[#This Row],[mL]]/Pcfu4[[#This Row],[grams]]</f>
        <v>#DIV/0!</v>
      </c>
      <c r="R625" s="1" t="e">
        <f>Pcfu4[[#This Row],[SD CFU/mL]]*Pcfu4[[#This Row],[mL]]/Pcfu4[[#This Row],[grams]]</f>
        <v>#DIV/0!</v>
      </c>
      <c r="S625" s="7" t="e">
        <f>_xlfn.STDEV.S(Pcfu4[[#This Row],[R1]:[R3]])/AVERAGE(Pcfu4[[#This Row],[R1]:[R3]])</f>
        <v>#DIV/0!</v>
      </c>
    </row>
    <row r="626" spans="1:20" x14ac:dyDescent="0.25">
      <c r="A626" t="s">
        <v>486</v>
      </c>
      <c r="B626" t="s">
        <v>458</v>
      </c>
      <c r="C626" s="4"/>
      <c r="D626" t="s">
        <v>552</v>
      </c>
      <c r="E626" s="3">
        <v>1</v>
      </c>
      <c r="H626" s="5">
        <f>19*Pcfu4[[#This Row],[grams]]</f>
        <v>0</v>
      </c>
      <c r="I626" s="3" t="s">
        <v>28</v>
      </c>
      <c r="J626" s="59">
        <v>44970</v>
      </c>
      <c r="K626" s="1">
        <v>100</v>
      </c>
      <c r="L626">
        <v>206</v>
      </c>
      <c r="O626" s="6">
        <f>(SUM(Pcfu4[[#This Row],[R1]:[R3]]))/(Pcfu4[[#This Row],[No. Reps]]*0.025)*Pcfu4[[#This Row],[Best DF]]</f>
        <v>824000</v>
      </c>
      <c r="P626" s="1" t="e">
        <f>_xlfn.STDEV.S(Pcfu4[[#This Row],[R1]:[R3]])/0.025*Pcfu4[[#This Row],[Best DF]]</f>
        <v>#DIV/0!</v>
      </c>
      <c r="Q626" s="6" t="e">
        <f>Pcfu4[[#This Row],[CFU/mL]]*Pcfu4[[#This Row],[mL]]/Pcfu4[[#This Row],[grams]]</f>
        <v>#DIV/0!</v>
      </c>
      <c r="R626" s="1" t="e">
        <f>Pcfu4[[#This Row],[SD CFU/mL]]*Pcfu4[[#This Row],[mL]]/Pcfu4[[#This Row],[grams]]</f>
        <v>#DIV/0!</v>
      </c>
      <c r="S626" s="7" t="e">
        <f>_xlfn.STDEV.S(Pcfu4[[#This Row],[R1]:[R3]])/AVERAGE(Pcfu4[[#This Row],[R1]:[R3]])</f>
        <v>#DIV/0!</v>
      </c>
    </row>
    <row r="627" spans="1:20" x14ac:dyDescent="0.25">
      <c r="A627" t="s">
        <v>441</v>
      </c>
      <c r="B627" t="s">
        <v>524</v>
      </c>
      <c r="C627" s="4"/>
      <c r="D627" t="s">
        <v>37</v>
      </c>
      <c r="E627" s="3">
        <v>2</v>
      </c>
      <c r="G627">
        <v>0.3</v>
      </c>
      <c r="H627" s="5">
        <f>19*Pcfu4[[#This Row],[grams]]</f>
        <v>5.7</v>
      </c>
      <c r="I627" s="3" t="s">
        <v>170</v>
      </c>
      <c r="J627" s="59">
        <v>44971</v>
      </c>
      <c r="K627" s="1">
        <v>100000</v>
      </c>
      <c r="L627">
        <v>158</v>
      </c>
      <c r="M627">
        <v>134</v>
      </c>
      <c r="O627" s="6">
        <f>(SUM(Pcfu4[[#This Row],[R1]:[R3]]))/(Pcfu4[[#This Row],[No. Reps]]*0.025)*Pcfu4[[#This Row],[Best DF]]</f>
        <v>584000000</v>
      </c>
      <c r="P627" s="1">
        <f>_xlfn.STDEV.S(Pcfu4[[#This Row],[R1]:[R3]])/0.025*Pcfu4[[#This Row],[Best DF]]</f>
        <v>67882250.993908554</v>
      </c>
      <c r="Q627" s="6">
        <f>Pcfu4[[#This Row],[CFU/mL]]*Pcfu4[[#This Row],[mL]]/Pcfu4[[#This Row],[grams]]</f>
        <v>11096000000</v>
      </c>
      <c r="R627" s="1">
        <f>Pcfu4[[#This Row],[SD CFU/mL]]*Pcfu4[[#This Row],[mL]]/Pcfu4[[#This Row],[grams]]</f>
        <v>1289762768.8842628</v>
      </c>
      <c r="S627" s="7">
        <f>_xlfn.STDEV.S(Pcfu4[[#This Row],[R1]:[R3]])/AVERAGE(Pcfu4[[#This Row],[R1]:[R3]])</f>
        <v>0.11623673115395301</v>
      </c>
      <c r="T627" t="s">
        <v>553</v>
      </c>
    </row>
    <row r="628" spans="1:20" x14ac:dyDescent="0.25">
      <c r="A628" t="s">
        <v>444</v>
      </c>
      <c r="B628" t="s">
        <v>524</v>
      </c>
      <c r="C628" s="4"/>
      <c r="D628" t="s">
        <v>37</v>
      </c>
      <c r="E628" s="3">
        <v>2</v>
      </c>
      <c r="G628">
        <v>0.3</v>
      </c>
      <c r="H628" s="5">
        <f>19*Pcfu4[[#This Row],[grams]]</f>
        <v>5.7</v>
      </c>
      <c r="I628" s="3" t="s">
        <v>170</v>
      </c>
      <c r="J628" s="59">
        <v>44971</v>
      </c>
      <c r="K628" s="1">
        <v>1000000</v>
      </c>
      <c r="L628">
        <v>55</v>
      </c>
      <c r="M628">
        <v>42</v>
      </c>
      <c r="O628" s="6">
        <f>(SUM(Pcfu4[[#This Row],[R1]:[R3]]))/(Pcfu4[[#This Row],[No. Reps]]*0.025)*Pcfu4[[#This Row],[Best DF]]</f>
        <v>1940000000</v>
      </c>
      <c r="P628" s="1">
        <f>_xlfn.STDEV.S(Pcfu4[[#This Row],[R1]:[R3]])/0.025*Pcfu4[[#This Row],[Best DF]]</f>
        <v>367695526.21700466</v>
      </c>
      <c r="Q628" s="6">
        <f>Pcfu4[[#This Row],[CFU/mL]]*Pcfu4[[#This Row],[mL]]/Pcfu4[[#This Row],[grams]]</f>
        <v>36860000000</v>
      </c>
      <c r="R628" s="1">
        <f>Pcfu4[[#This Row],[SD CFU/mL]]*Pcfu4[[#This Row],[mL]]/Pcfu4[[#This Row],[grams]]</f>
        <v>6986214998.1230888</v>
      </c>
      <c r="S628" s="7">
        <f>_xlfn.STDEV.S(Pcfu4[[#This Row],[R1]:[R3]])/AVERAGE(Pcfu4[[#This Row],[R1]:[R3]])</f>
        <v>0.18953377640051788</v>
      </c>
      <c r="T628" t="s">
        <v>379</v>
      </c>
    </row>
    <row r="629" spans="1:20" x14ac:dyDescent="0.25">
      <c r="A629" t="s">
        <v>446</v>
      </c>
      <c r="B629" t="s">
        <v>524</v>
      </c>
      <c r="C629" s="4"/>
      <c r="D629" t="s">
        <v>37</v>
      </c>
      <c r="E629" s="3">
        <v>2</v>
      </c>
      <c r="G629">
        <v>0.3</v>
      </c>
      <c r="H629" s="5">
        <f>19*Pcfu4[[#This Row],[grams]]</f>
        <v>5.7</v>
      </c>
      <c r="I629" s="3" t="s">
        <v>170</v>
      </c>
      <c r="J629" s="59">
        <v>44971</v>
      </c>
      <c r="K629" s="1">
        <v>100000</v>
      </c>
      <c r="L629">
        <v>159</v>
      </c>
      <c r="M629">
        <v>152</v>
      </c>
      <c r="O629" s="6">
        <f>(SUM(Pcfu4[[#This Row],[R1]:[R3]]))/(Pcfu4[[#This Row],[No. Reps]]*0.025)*Pcfu4[[#This Row],[Best DF]]</f>
        <v>622000000</v>
      </c>
      <c r="P629" s="1">
        <f>_xlfn.STDEV.S(Pcfu4[[#This Row],[R1]:[R3]])/0.025*Pcfu4[[#This Row],[Best DF]]</f>
        <v>19798989.873223327</v>
      </c>
      <c r="Q629" s="6">
        <f>Pcfu4[[#This Row],[CFU/mL]]*Pcfu4[[#This Row],[mL]]/Pcfu4[[#This Row],[grams]]</f>
        <v>11818000000</v>
      </c>
      <c r="R629" s="1">
        <f>Pcfu4[[#This Row],[SD CFU/mL]]*Pcfu4[[#This Row],[mL]]/Pcfu4[[#This Row],[grams]]</f>
        <v>376180807.59124327</v>
      </c>
      <c r="S629" s="7">
        <f>_xlfn.STDEV.S(Pcfu4[[#This Row],[R1]:[R3]])/AVERAGE(Pcfu4[[#This Row],[R1]:[R3]])</f>
        <v>3.1831173429619504E-2</v>
      </c>
      <c r="T629" t="s">
        <v>554</v>
      </c>
    </row>
    <row r="630" spans="1:20" x14ac:dyDescent="0.25">
      <c r="A630" t="s">
        <v>441</v>
      </c>
      <c r="B630" t="s">
        <v>478</v>
      </c>
      <c r="C630" s="4"/>
      <c r="D630" t="s">
        <v>37</v>
      </c>
      <c r="E630" s="3">
        <v>2</v>
      </c>
      <c r="G630">
        <v>0.3</v>
      </c>
      <c r="H630" s="5">
        <f>19*Pcfu4[[#This Row],[grams]]</f>
        <v>5.7</v>
      </c>
      <c r="I630" s="3" t="s">
        <v>170</v>
      </c>
      <c r="J630" s="59">
        <v>44971</v>
      </c>
      <c r="K630" s="1">
        <v>100000</v>
      </c>
      <c r="L630">
        <v>78</v>
      </c>
      <c r="M630">
        <v>85</v>
      </c>
      <c r="O630" s="6">
        <f>(SUM(Pcfu4[[#This Row],[R1]:[R3]]))/(Pcfu4[[#This Row],[No. Reps]]*0.025)*Pcfu4[[#This Row],[Best DF]]</f>
        <v>326000000</v>
      </c>
      <c r="P630" s="1">
        <f>_xlfn.STDEV.S(Pcfu4[[#This Row],[R1]:[R3]])/0.025*Pcfu4[[#This Row],[Best DF]]</f>
        <v>19798989.873223327</v>
      </c>
      <c r="Q630" s="6">
        <f>Pcfu4[[#This Row],[CFU/mL]]*Pcfu4[[#This Row],[mL]]/Pcfu4[[#This Row],[grams]]</f>
        <v>6194000000</v>
      </c>
      <c r="R630" s="1">
        <f>Pcfu4[[#This Row],[SD CFU/mL]]*Pcfu4[[#This Row],[mL]]/Pcfu4[[#This Row],[grams]]</f>
        <v>376180807.59124327</v>
      </c>
      <c r="S630" s="7">
        <f>_xlfn.STDEV.S(Pcfu4[[#This Row],[R1]:[R3]])/AVERAGE(Pcfu4[[#This Row],[R1]:[R3]])</f>
        <v>6.073309777062371E-2</v>
      </c>
      <c r="T630" t="s">
        <v>508</v>
      </c>
    </row>
    <row r="631" spans="1:20" x14ac:dyDescent="0.25">
      <c r="A631" t="s">
        <v>444</v>
      </c>
      <c r="B631" t="s">
        <v>478</v>
      </c>
      <c r="C631" s="4"/>
      <c r="D631" t="s">
        <v>37</v>
      </c>
      <c r="E631" s="3">
        <v>2</v>
      </c>
      <c r="G631">
        <v>0.3</v>
      </c>
      <c r="H631" s="5">
        <f>19*Pcfu4[[#This Row],[grams]]</f>
        <v>5.7</v>
      </c>
      <c r="I631" s="3" t="s">
        <v>170</v>
      </c>
      <c r="J631" s="59">
        <v>44971</v>
      </c>
      <c r="K631" s="1">
        <v>100000</v>
      </c>
      <c r="L631">
        <v>245</v>
      </c>
      <c r="M631">
        <v>253</v>
      </c>
      <c r="O631" s="6">
        <f>(SUM(Pcfu4[[#This Row],[R1]:[R3]]))/(Pcfu4[[#This Row],[No. Reps]]*0.025)*Pcfu4[[#This Row],[Best DF]]</f>
        <v>996000000</v>
      </c>
      <c r="P631" s="1">
        <f>_xlfn.STDEV.S(Pcfu4[[#This Row],[R1]:[R3]])/0.025*Pcfu4[[#This Row],[Best DF]]</f>
        <v>22627416.997969523</v>
      </c>
      <c r="Q631" s="6">
        <f>Pcfu4[[#This Row],[CFU/mL]]*Pcfu4[[#This Row],[mL]]/Pcfu4[[#This Row],[grams]]</f>
        <v>18924000000</v>
      </c>
      <c r="R631" s="1">
        <f>Pcfu4[[#This Row],[SD CFU/mL]]*Pcfu4[[#This Row],[mL]]/Pcfu4[[#This Row],[grams]]</f>
        <v>429920922.96142095</v>
      </c>
      <c r="S631" s="7">
        <f>_xlfn.STDEV.S(Pcfu4[[#This Row],[R1]:[R3]])/AVERAGE(Pcfu4[[#This Row],[R1]:[R3]])</f>
        <v>2.2718290158603938E-2</v>
      </c>
      <c r="T631" t="s">
        <v>555</v>
      </c>
    </row>
    <row r="632" spans="1:20" x14ac:dyDescent="0.25">
      <c r="A632" t="s">
        <v>446</v>
      </c>
      <c r="B632" t="s">
        <v>478</v>
      </c>
      <c r="C632" s="4"/>
      <c r="D632" t="s">
        <v>37</v>
      </c>
      <c r="E632" s="3">
        <v>2</v>
      </c>
      <c r="G632">
        <v>0.3</v>
      </c>
      <c r="H632" s="5">
        <f>19*Pcfu4[[#This Row],[grams]]</f>
        <v>5.7</v>
      </c>
      <c r="I632" s="3" t="s">
        <v>170</v>
      </c>
      <c r="J632" s="59">
        <v>44971</v>
      </c>
      <c r="K632" s="1">
        <v>100000</v>
      </c>
      <c r="L632">
        <v>75</v>
      </c>
      <c r="M632">
        <v>67</v>
      </c>
      <c r="O632" s="6">
        <f>(SUM(Pcfu4[[#This Row],[R1]:[R3]]))/(Pcfu4[[#This Row],[No. Reps]]*0.025)*Pcfu4[[#This Row],[Best DF]]</f>
        <v>284000000</v>
      </c>
      <c r="P632" s="1">
        <f>_xlfn.STDEV.S(Pcfu4[[#This Row],[R1]:[R3]])/0.025*Pcfu4[[#This Row],[Best DF]]</f>
        <v>22627416.997969523</v>
      </c>
      <c r="Q632" s="6">
        <f>Pcfu4[[#This Row],[CFU/mL]]*Pcfu4[[#This Row],[mL]]/Pcfu4[[#This Row],[grams]]</f>
        <v>5396000000</v>
      </c>
      <c r="R632" s="1">
        <f>Pcfu4[[#This Row],[SD CFU/mL]]*Pcfu4[[#This Row],[mL]]/Pcfu4[[#This Row],[grams]]</f>
        <v>429920922.96142095</v>
      </c>
      <c r="S632" s="7">
        <f>_xlfn.STDEV.S(Pcfu4[[#This Row],[R1]:[R3]])/AVERAGE(Pcfu4[[#This Row],[R1]:[R3]])</f>
        <v>7.9674003513977187E-2</v>
      </c>
      <c r="T632" t="s">
        <v>556</v>
      </c>
    </row>
    <row r="633" spans="1:20" x14ac:dyDescent="0.25">
      <c r="A633" t="s">
        <v>441</v>
      </c>
      <c r="B633" t="s">
        <v>557</v>
      </c>
      <c r="C633" s="4"/>
      <c r="D633" t="s">
        <v>37</v>
      </c>
      <c r="E633" s="3">
        <v>2</v>
      </c>
      <c r="G633">
        <v>0.3</v>
      </c>
      <c r="H633" s="5">
        <f>19*Pcfu4[[#This Row],[grams]]</f>
        <v>5.7</v>
      </c>
      <c r="I633" s="3" t="s">
        <v>170</v>
      </c>
      <c r="J633" s="59">
        <v>44971</v>
      </c>
      <c r="K633" s="1">
        <v>100000</v>
      </c>
      <c r="L633">
        <v>71</v>
      </c>
      <c r="M633">
        <v>80</v>
      </c>
      <c r="O633" s="6">
        <f>(SUM(Pcfu4[[#This Row],[R1]:[R3]]))/(Pcfu4[[#This Row],[No. Reps]]*0.025)*Pcfu4[[#This Row],[Best DF]]</f>
        <v>302000000</v>
      </c>
      <c r="P633" s="1">
        <f>_xlfn.STDEV.S(Pcfu4[[#This Row],[R1]:[R3]])/0.025*Pcfu4[[#This Row],[Best DF]]</f>
        <v>25455844.122715708</v>
      </c>
      <c r="Q633" s="6">
        <f>Pcfu4[[#This Row],[CFU/mL]]*Pcfu4[[#This Row],[mL]]/Pcfu4[[#This Row],[grams]]</f>
        <v>5738000000</v>
      </c>
      <c r="R633" s="1">
        <f>Pcfu4[[#This Row],[SD CFU/mL]]*Pcfu4[[#This Row],[mL]]/Pcfu4[[#This Row],[grams]]</f>
        <v>483661038.33159846</v>
      </c>
      <c r="S633" s="7">
        <f>_xlfn.STDEV.S(Pcfu4[[#This Row],[R1]:[R3]])/AVERAGE(Pcfu4[[#This Row],[R1]:[R3]])</f>
        <v>8.4290874578528838E-2</v>
      </c>
      <c r="T633" t="s">
        <v>499</v>
      </c>
    </row>
    <row r="634" spans="1:20" x14ac:dyDescent="0.25">
      <c r="A634" t="s">
        <v>444</v>
      </c>
      <c r="B634" t="s">
        <v>557</v>
      </c>
      <c r="C634" s="4"/>
      <c r="D634" t="s">
        <v>37</v>
      </c>
      <c r="E634" s="3">
        <v>2</v>
      </c>
      <c r="G634">
        <v>0.3</v>
      </c>
      <c r="H634" s="5">
        <f>19*Pcfu4[[#This Row],[grams]]</f>
        <v>5.7</v>
      </c>
      <c r="I634" s="3" t="s">
        <v>170</v>
      </c>
      <c r="J634" s="59">
        <v>44971</v>
      </c>
      <c r="K634" s="1">
        <v>1000000</v>
      </c>
      <c r="L634">
        <v>61</v>
      </c>
      <c r="M634">
        <v>62</v>
      </c>
      <c r="O634" s="6">
        <f>(SUM(Pcfu4[[#This Row],[R1]:[R3]]))/(Pcfu4[[#This Row],[No. Reps]]*0.025)*Pcfu4[[#This Row],[Best DF]]</f>
        <v>2460000000</v>
      </c>
      <c r="P634" s="1">
        <f>_xlfn.STDEV.S(Pcfu4[[#This Row],[R1]:[R3]])/0.025*Pcfu4[[#This Row],[Best DF]]</f>
        <v>28284271.247461904</v>
      </c>
      <c r="Q634" s="6">
        <f>Pcfu4[[#This Row],[CFU/mL]]*Pcfu4[[#This Row],[mL]]/Pcfu4[[#This Row],[grams]]</f>
        <v>46740000000</v>
      </c>
      <c r="R634" s="1">
        <f>Pcfu4[[#This Row],[SD CFU/mL]]*Pcfu4[[#This Row],[mL]]/Pcfu4[[#This Row],[grams]]</f>
        <v>537401153.70177615</v>
      </c>
      <c r="S634" s="7">
        <f>_xlfn.STDEV.S(Pcfu4[[#This Row],[R1]:[R3]])/AVERAGE(Pcfu4[[#This Row],[R1]:[R3]])</f>
        <v>1.1497671238805652E-2</v>
      </c>
      <c r="T634" t="s">
        <v>558</v>
      </c>
    </row>
    <row r="635" spans="1:20" ht="12" customHeight="1" x14ac:dyDescent="0.25">
      <c r="A635" t="s">
        <v>446</v>
      </c>
      <c r="B635" t="s">
        <v>557</v>
      </c>
      <c r="C635" s="4"/>
      <c r="D635" t="s">
        <v>37</v>
      </c>
      <c r="E635" s="3">
        <v>2</v>
      </c>
      <c r="G635">
        <v>0.3</v>
      </c>
      <c r="H635" s="5">
        <f>19*Pcfu4[[#This Row],[grams]]</f>
        <v>5.7</v>
      </c>
      <c r="I635" s="3" t="s">
        <v>170</v>
      </c>
      <c r="J635" s="59">
        <v>44971</v>
      </c>
      <c r="K635" s="1">
        <v>100000</v>
      </c>
      <c r="L635">
        <v>155</v>
      </c>
      <c r="M635">
        <v>161</v>
      </c>
      <c r="O635" s="6">
        <f>(SUM(Pcfu4[[#This Row],[R1]:[R3]]))/(Pcfu4[[#This Row],[No. Reps]]*0.025)*Pcfu4[[#This Row],[Best DF]]</f>
        <v>632000000</v>
      </c>
      <c r="P635" s="1">
        <f>_xlfn.STDEV.S(Pcfu4[[#This Row],[R1]:[R3]])/0.025*Pcfu4[[#This Row],[Best DF]]</f>
        <v>16970562.748477139</v>
      </c>
      <c r="Q635" s="6">
        <f>Pcfu4[[#This Row],[CFU/mL]]*Pcfu4[[#This Row],[mL]]/Pcfu4[[#This Row],[grams]]</f>
        <v>12008000000</v>
      </c>
      <c r="R635" s="1">
        <f>Pcfu4[[#This Row],[SD CFU/mL]]*Pcfu4[[#This Row],[mL]]/Pcfu4[[#This Row],[grams]]</f>
        <v>322440692.2210657</v>
      </c>
      <c r="S635" s="7">
        <f>_xlfn.STDEV.S(Pcfu4[[#This Row],[R1]:[R3]])/AVERAGE(Pcfu4[[#This Row],[R1]:[R3]])</f>
        <v>2.6852156247590409E-2</v>
      </c>
      <c r="T635" t="s">
        <v>559</v>
      </c>
    </row>
    <row r="636" spans="1:20" x14ac:dyDescent="0.25">
      <c r="A636" t="s">
        <v>560</v>
      </c>
      <c r="C636" s="4"/>
      <c r="D636" t="s">
        <v>173</v>
      </c>
      <c r="E636" s="3">
        <v>2</v>
      </c>
      <c r="H636" s="5">
        <f>19*Pcfu4[[#This Row],[grams]]</f>
        <v>0</v>
      </c>
      <c r="I636" s="3" t="s">
        <v>170</v>
      </c>
      <c r="J636" s="59">
        <v>44978</v>
      </c>
      <c r="K636" s="1">
        <v>10000000</v>
      </c>
      <c r="L636">
        <v>369</v>
      </c>
      <c r="M636">
        <v>384</v>
      </c>
      <c r="O636" s="6">
        <f>(SUM(Pcfu4[[#This Row],[R1]:[R3]]))/(Pcfu4[[#This Row],[No. Reps]]*0.025)*Pcfu4[[#This Row],[Best DF]]</f>
        <v>150600000000</v>
      </c>
      <c r="P636" s="1">
        <f>_xlfn.STDEV.S(Pcfu4[[#This Row],[R1]:[R3]])/0.025*Pcfu4[[#This Row],[Best DF]]</f>
        <v>4242640687.1192851</v>
      </c>
      <c r="Q636" s="6" t="e">
        <f>Pcfu4[[#This Row],[CFU/mL]]*Pcfu4[[#This Row],[mL]]/Pcfu4[[#This Row],[grams]]</f>
        <v>#DIV/0!</v>
      </c>
      <c r="R636" s="1" t="e">
        <f>Pcfu4[[#This Row],[SD CFU/mL]]*Pcfu4[[#This Row],[mL]]/Pcfu4[[#This Row],[grams]]</f>
        <v>#DIV/0!</v>
      </c>
      <c r="S636" s="7">
        <f>_xlfn.STDEV.S(Pcfu4[[#This Row],[R1]:[R3]])/AVERAGE(Pcfu4[[#This Row],[R1]:[R3]])</f>
        <v>2.8171584907830581E-2</v>
      </c>
      <c r="T636" t="s">
        <v>561</v>
      </c>
    </row>
    <row r="637" spans="1:20" x14ac:dyDescent="0.25">
      <c r="A637" t="s">
        <v>562</v>
      </c>
      <c r="C637" s="4"/>
      <c r="D637" t="s">
        <v>173</v>
      </c>
      <c r="E637" s="3">
        <v>2</v>
      </c>
      <c r="H637" s="5">
        <f>19*Pcfu4[[#This Row],[grams]]</f>
        <v>0</v>
      </c>
      <c r="I637" s="3" t="s">
        <v>170</v>
      </c>
      <c r="J637" s="59">
        <v>44978</v>
      </c>
      <c r="K637" s="1">
        <v>1000000</v>
      </c>
      <c r="L637">
        <v>292</v>
      </c>
      <c r="M637">
        <v>241</v>
      </c>
      <c r="O637" s="6">
        <f>(SUM(Pcfu4[[#This Row],[R1]:[R3]]))/(Pcfu4[[#This Row],[No. Reps]]*0.025)*Pcfu4[[#This Row],[Best DF]]</f>
        <v>10660000000</v>
      </c>
      <c r="P637" s="1">
        <f>_xlfn.STDEV.S(Pcfu4[[#This Row],[R1]:[R3]])/0.025*Pcfu4[[#This Row],[Best DF]]</f>
        <v>1442497833.6205568</v>
      </c>
      <c r="Q637" s="6" t="e">
        <f>Pcfu4[[#This Row],[CFU/mL]]*Pcfu4[[#This Row],[mL]]/Pcfu4[[#This Row],[grams]]</f>
        <v>#DIV/0!</v>
      </c>
      <c r="R637" s="1" t="e">
        <f>Pcfu4[[#This Row],[SD CFU/mL]]*Pcfu4[[#This Row],[mL]]/Pcfu4[[#This Row],[grams]]</f>
        <v>#DIV/0!</v>
      </c>
      <c r="S637" s="7">
        <f>_xlfn.STDEV.S(Pcfu4[[#This Row],[R1]:[R3]])/AVERAGE(Pcfu4[[#This Row],[R1]:[R3]])</f>
        <v>0.13531874611825112</v>
      </c>
      <c r="T637" t="s">
        <v>561</v>
      </c>
    </row>
    <row r="638" spans="1:20" x14ac:dyDescent="0.25">
      <c r="A638" t="s">
        <v>536</v>
      </c>
      <c r="B638" t="s">
        <v>563</v>
      </c>
      <c r="C638" s="4"/>
      <c r="D638" t="s">
        <v>86</v>
      </c>
      <c r="E638" s="3">
        <v>2</v>
      </c>
      <c r="G638">
        <v>0.3</v>
      </c>
      <c r="H638" s="5">
        <f>19*Pcfu4[[#This Row],[grams]]</f>
        <v>5.7</v>
      </c>
      <c r="I638" s="3" t="s">
        <v>170</v>
      </c>
      <c r="J638" s="59">
        <v>44978</v>
      </c>
      <c r="K638" s="1">
        <v>1000000</v>
      </c>
      <c r="L638">
        <v>61</v>
      </c>
      <c r="M638">
        <v>58</v>
      </c>
      <c r="O638" s="6">
        <f>(SUM(Pcfu4[[#This Row],[R1]:[R3]]))/(Pcfu4[[#This Row],[No. Reps]]*0.025)*Pcfu4[[#This Row],[Best DF]]</f>
        <v>2380000000</v>
      </c>
      <c r="P638" s="1">
        <f>_xlfn.STDEV.S(Pcfu4[[#This Row],[R1]:[R3]])/0.025*Pcfu4[[#This Row],[Best DF]]</f>
        <v>84852813.742385685</v>
      </c>
      <c r="Q638" s="6">
        <f>Pcfu4[[#This Row],[CFU/mL]]*Pcfu4[[#This Row],[mL]]/Pcfu4[[#This Row],[grams]]</f>
        <v>45220000000</v>
      </c>
      <c r="R638" s="1">
        <f>Pcfu4[[#This Row],[SD CFU/mL]]*Pcfu4[[#This Row],[mL]]/Pcfu4[[#This Row],[grams]]</f>
        <v>1612203461.1053281</v>
      </c>
      <c r="S638" s="7">
        <f>_xlfn.STDEV.S(Pcfu4[[#This Row],[R1]:[R3]])/AVERAGE(Pcfu4[[#This Row],[R1]:[R3]])</f>
        <v>3.5652442748901551E-2</v>
      </c>
      <c r="T638" t="s">
        <v>534</v>
      </c>
    </row>
    <row r="639" spans="1:20" x14ac:dyDescent="0.25">
      <c r="A639" t="s">
        <v>564</v>
      </c>
      <c r="B639" t="s">
        <v>563</v>
      </c>
      <c r="C639" s="4"/>
      <c r="D639" t="s">
        <v>86</v>
      </c>
      <c r="E639" s="3">
        <v>2</v>
      </c>
      <c r="G639">
        <v>0.3</v>
      </c>
      <c r="H639" s="5">
        <f>19*Pcfu4[[#This Row],[grams]]</f>
        <v>5.7</v>
      </c>
      <c r="I639" s="3" t="s">
        <v>170</v>
      </c>
      <c r="J639" s="59">
        <v>44978</v>
      </c>
      <c r="K639" s="1">
        <v>1000000</v>
      </c>
      <c r="L639">
        <v>113</v>
      </c>
      <c r="M639">
        <v>95</v>
      </c>
      <c r="O639" s="6">
        <f>(SUM(Pcfu4[[#This Row],[R1]:[R3]]))/(Pcfu4[[#This Row],[No. Reps]]*0.025)*Pcfu4[[#This Row],[Best DF]]</f>
        <v>4160000000</v>
      </c>
      <c r="P639" s="1">
        <f>_xlfn.STDEV.S(Pcfu4[[#This Row],[R1]:[R3]])/0.025*Pcfu4[[#This Row],[Best DF]]</f>
        <v>509116882.45431417</v>
      </c>
      <c r="Q639" s="6">
        <f>Pcfu4[[#This Row],[CFU/mL]]*Pcfu4[[#This Row],[mL]]/Pcfu4[[#This Row],[grams]]</f>
        <v>79040000000</v>
      </c>
      <c r="R639" s="1">
        <f>Pcfu4[[#This Row],[SD CFU/mL]]*Pcfu4[[#This Row],[mL]]/Pcfu4[[#This Row],[grams]]</f>
        <v>9673220766.6319695</v>
      </c>
      <c r="S639" s="7">
        <f>_xlfn.STDEV.S(Pcfu4[[#This Row],[R1]:[R3]])/AVERAGE(Pcfu4[[#This Row],[R1]:[R3]])</f>
        <v>0.12238386597459476</v>
      </c>
      <c r="T639" t="s">
        <v>534</v>
      </c>
    </row>
    <row r="640" spans="1:20" x14ac:dyDescent="0.25">
      <c r="A640" t="s">
        <v>565</v>
      </c>
      <c r="B640" t="s">
        <v>563</v>
      </c>
      <c r="C640" s="4"/>
      <c r="D640" t="s">
        <v>86</v>
      </c>
      <c r="E640" s="3">
        <v>2</v>
      </c>
      <c r="G640">
        <v>0.3</v>
      </c>
      <c r="H640" s="5">
        <f>19*Pcfu4[[#This Row],[grams]]</f>
        <v>5.7</v>
      </c>
      <c r="I640" s="3" t="s">
        <v>170</v>
      </c>
      <c r="J640" s="59">
        <v>44978</v>
      </c>
      <c r="K640" s="1">
        <v>1000000</v>
      </c>
      <c r="L640">
        <v>132</v>
      </c>
      <c r="M640">
        <v>147</v>
      </c>
      <c r="O640" s="6">
        <f>(SUM(Pcfu4[[#This Row],[R1]:[R3]]))/(Pcfu4[[#This Row],[No. Reps]]*0.025)*Pcfu4[[#This Row],[Best DF]]</f>
        <v>5580000000</v>
      </c>
      <c r="P640" s="1">
        <f>_xlfn.STDEV.S(Pcfu4[[#This Row],[R1]:[R3]])/0.025*Pcfu4[[#This Row],[Best DF]]</f>
        <v>424264068.71192855</v>
      </c>
      <c r="Q640" s="6">
        <f>Pcfu4[[#This Row],[CFU/mL]]*Pcfu4[[#This Row],[mL]]/Pcfu4[[#This Row],[grams]]</f>
        <v>106020000000</v>
      </c>
      <c r="R640" s="1">
        <f>Pcfu4[[#This Row],[SD CFU/mL]]*Pcfu4[[#This Row],[mL]]/Pcfu4[[#This Row],[grams]]</f>
        <v>8061017305.5266428</v>
      </c>
      <c r="S640" s="7">
        <f>_xlfn.STDEV.S(Pcfu4[[#This Row],[R1]:[R3]])/AVERAGE(Pcfu4[[#This Row],[R1]:[R3]])</f>
        <v>7.6032987224359957E-2</v>
      </c>
      <c r="T640" t="s">
        <v>534</v>
      </c>
    </row>
    <row r="641" spans="1:20" x14ac:dyDescent="0.25">
      <c r="A641" t="s">
        <v>566</v>
      </c>
      <c r="B641" t="s">
        <v>563</v>
      </c>
      <c r="C641" s="4"/>
      <c r="D641" t="s">
        <v>86</v>
      </c>
      <c r="E641" s="3">
        <v>2</v>
      </c>
      <c r="G641">
        <v>0.3</v>
      </c>
      <c r="H641" s="5">
        <f>19*Pcfu4[[#This Row],[grams]]</f>
        <v>5.7</v>
      </c>
      <c r="I641" s="3" t="s">
        <v>170</v>
      </c>
      <c r="J641" s="59">
        <v>44978</v>
      </c>
      <c r="K641" s="1">
        <v>1000000</v>
      </c>
      <c r="L641">
        <v>68</v>
      </c>
      <c r="M641">
        <v>74</v>
      </c>
      <c r="O641" s="6">
        <f>(SUM(Pcfu4[[#This Row],[R1]:[R3]]))/(Pcfu4[[#This Row],[No. Reps]]*0.025)*Pcfu4[[#This Row],[Best DF]]</f>
        <v>2840000000</v>
      </c>
      <c r="P641" s="1">
        <f>_xlfn.STDEV.S(Pcfu4[[#This Row],[R1]:[R3]])/0.025*Pcfu4[[#This Row],[Best DF]]</f>
        <v>169705627.48477137</v>
      </c>
      <c r="Q641" s="6">
        <f>Pcfu4[[#This Row],[CFU/mL]]*Pcfu4[[#This Row],[mL]]/Pcfu4[[#This Row],[grams]]</f>
        <v>53960000000</v>
      </c>
      <c r="R641" s="1">
        <f>Pcfu4[[#This Row],[SD CFU/mL]]*Pcfu4[[#This Row],[mL]]/Pcfu4[[#This Row],[grams]]</f>
        <v>3224406922.2106562</v>
      </c>
      <c r="S641" s="7">
        <f>_xlfn.STDEV.S(Pcfu4[[#This Row],[R1]:[R3]])/AVERAGE(Pcfu4[[#This Row],[R1]:[R3]])</f>
        <v>5.9755502635482884E-2</v>
      </c>
      <c r="T641" t="s">
        <v>534</v>
      </c>
    </row>
    <row r="642" spans="1:20" x14ac:dyDescent="0.25">
      <c r="A642" t="s">
        <v>567</v>
      </c>
      <c r="B642" t="s">
        <v>563</v>
      </c>
      <c r="C642" s="4"/>
      <c r="D642" t="s">
        <v>86</v>
      </c>
      <c r="E642" s="3">
        <v>2</v>
      </c>
      <c r="G642">
        <v>0.3</v>
      </c>
      <c r="H642" s="5">
        <f>19*Pcfu4[[#This Row],[grams]]</f>
        <v>5.7</v>
      </c>
      <c r="I642" s="3" t="s">
        <v>170</v>
      </c>
      <c r="J642" s="59">
        <v>44978</v>
      </c>
      <c r="K642" s="1">
        <v>1000000</v>
      </c>
      <c r="L642">
        <v>96</v>
      </c>
      <c r="M642">
        <v>97</v>
      </c>
      <c r="O642" s="6">
        <f>(SUM(Pcfu4[[#This Row],[R1]:[R3]]))/(Pcfu4[[#This Row],[No. Reps]]*0.025)*Pcfu4[[#This Row],[Best DF]]</f>
        <v>3860000000</v>
      </c>
      <c r="P642" s="1">
        <f>_xlfn.STDEV.S(Pcfu4[[#This Row],[R1]:[R3]])/0.025*Pcfu4[[#This Row],[Best DF]]</f>
        <v>28284271.247461904</v>
      </c>
      <c r="Q642" s="6">
        <f>Pcfu4[[#This Row],[CFU/mL]]*Pcfu4[[#This Row],[mL]]/Pcfu4[[#This Row],[grams]]</f>
        <v>73340000000</v>
      </c>
      <c r="R642" s="1">
        <f>Pcfu4[[#This Row],[SD CFU/mL]]*Pcfu4[[#This Row],[mL]]/Pcfu4[[#This Row],[grams]]</f>
        <v>537401153.70177615</v>
      </c>
      <c r="S642" s="7">
        <f>_xlfn.STDEV.S(Pcfu4[[#This Row],[R1]:[R3]])/AVERAGE(Pcfu4[[#This Row],[R1]:[R3]])</f>
        <v>7.3275314112595602E-3</v>
      </c>
      <c r="T642" t="s">
        <v>534</v>
      </c>
    </row>
    <row r="643" spans="1:20" x14ac:dyDescent="0.25">
      <c r="A643" t="s">
        <v>568</v>
      </c>
      <c r="B643" t="s">
        <v>563</v>
      </c>
      <c r="C643" s="4"/>
      <c r="D643" t="s">
        <v>86</v>
      </c>
      <c r="E643" s="3">
        <v>2</v>
      </c>
      <c r="G643">
        <v>0.3</v>
      </c>
      <c r="H643" s="5">
        <f>19*Pcfu4[[#This Row],[grams]]</f>
        <v>5.7</v>
      </c>
      <c r="I643" s="3" t="s">
        <v>170</v>
      </c>
      <c r="J643" s="59">
        <v>44978</v>
      </c>
      <c r="K643" s="1">
        <v>1000000</v>
      </c>
      <c r="L643">
        <v>97</v>
      </c>
      <c r="M643">
        <v>110</v>
      </c>
      <c r="O643" s="6">
        <f>(SUM(Pcfu4[[#This Row],[R1]:[R3]]))/(Pcfu4[[#This Row],[No. Reps]]*0.025)*Pcfu4[[#This Row],[Best DF]]</f>
        <v>4140000000</v>
      </c>
      <c r="P643" s="1">
        <f>_xlfn.STDEV.S(Pcfu4[[#This Row],[R1]:[R3]])/0.025*Pcfu4[[#This Row],[Best DF]]</f>
        <v>367695526.21700466</v>
      </c>
      <c r="Q643" s="6">
        <f>Pcfu4[[#This Row],[CFU/mL]]*Pcfu4[[#This Row],[mL]]/Pcfu4[[#This Row],[grams]]</f>
        <v>78660000000</v>
      </c>
      <c r="R643" s="1">
        <f>Pcfu4[[#This Row],[SD CFU/mL]]*Pcfu4[[#This Row],[mL]]/Pcfu4[[#This Row],[grams]]</f>
        <v>6986214998.1230888</v>
      </c>
      <c r="S643" s="7">
        <f>_xlfn.STDEV.S(Pcfu4[[#This Row],[R1]:[R3]])/AVERAGE(Pcfu4[[#This Row],[R1]:[R3]])</f>
        <v>8.8815344496861043E-2</v>
      </c>
      <c r="T643" t="s">
        <v>534</v>
      </c>
    </row>
    <row r="644" spans="1:20" x14ac:dyDescent="0.25">
      <c r="A644" t="s">
        <v>569</v>
      </c>
      <c r="B644" t="s">
        <v>563</v>
      </c>
      <c r="C644" s="4"/>
      <c r="D644" t="s">
        <v>86</v>
      </c>
      <c r="E644" s="3">
        <v>2</v>
      </c>
      <c r="G644">
        <v>0.3</v>
      </c>
      <c r="H644" s="5">
        <f>19*Pcfu4[[#This Row],[grams]]</f>
        <v>5.7</v>
      </c>
      <c r="I644" s="3" t="s">
        <v>170</v>
      </c>
      <c r="J644" s="59">
        <v>44978</v>
      </c>
      <c r="K644" s="1">
        <v>1000000</v>
      </c>
      <c r="L644">
        <v>124</v>
      </c>
      <c r="M644">
        <v>117</v>
      </c>
      <c r="O644" s="6">
        <f>(SUM(Pcfu4[[#This Row],[R1]:[R3]]))/(Pcfu4[[#This Row],[No. Reps]]*0.025)*Pcfu4[[#This Row],[Best DF]]</f>
        <v>4820000000</v>
      </c>
      <c r="P644" s="1">
        <f>_xlfn.STDEV.S(Pcfu4[[#This Row],[R1]:[R3]])/0.025*Pcfu4[[#This Row],[Best DF]]</f>
        <v>197989898.73223329</v>
      </c>
      <c r="Q644" s="6">
        <f>Pcfu4[[#This Row],[CFU/mL]]*Pcfu4[[#This Row],[mL]]/Pcfu4[[#This Row],[grams]]</f>
        <v>91580000000</v>
      </c>
      <c r="R644" s="1">
        <f>Pcfu4[[#This Row],[SD CFU/mL]]*Pcfu4[[#This Row],[mL]]/Pcfu4[[#This Row],[grams]]</f>
        <v>3761808075.9124327</v>
      </c>
      <c r="S644" s="7">
        <f>_xlfn.STDEV.S(Pcfu4[[#This Row],[R1]:[R3]])/AVERAGE(Pcfu4[[#This Row],[R1]:[R3]])</f>
        <v>4.1076742475567078E-2</v>
      </c>
      <c r="T644" t="s">
        <v>534</v>
      </c>
    </row>
    <row r="645" spans="1:20" x14ac:dyDescent="0.25">
      <c r="A645" t="s">
        <v>570</v>
      </c>
      <c r="B645" t="s">
        <v>563</v>
      </c>
      <c r="C645" s="4"/>
      <c r="D645" t="s">
        <v>86</v>
      </c>
      <c r="E645" s="3">
        <v>2</v>
      </c>
      <c r="G645">
        <v>0.3</v>
      </c>
      <c r="H645" s="5">
        <f>19*Pcfu4[[#This Row],[grams]]</f>
        <v>5.7</v>
      </c>
      <c r="I645" s="3" t="s">
        <v>170</v>
      </c>
      <c r="J645" s="59">
        <v>44978</v>
      </c>
      <c r="K645" s="1">
        <v>1000000</v>
      </c>
      <c r="L645">
        <v>126</v>
      </c>
      <c r="M645">
        <v>122</v>
      </c>
      <c r="O645" s="6">
        <f>(SUM(Pcfu4[[#This Row],[R1]:[R3]]))/(Pcfu4[[#This Row],[No. Reps]]*0.025)*Pcfu4[[#This Row],[Best DF]]</f>
        <v>4960000000</v>
      </c>
      <c r="P645" s="1">
        <f>_xlfn.STDEV.S(Pcfu4[[#This Row],[R1]:[R3]])/0.025*Pcfu4[[#This Row],[Best DF]]</f>
        <v>113137084.98984762</v>
      </c>
      <c r="Q645" s="6">
        <f>Pcfu4[[#This Row],[CFU/mL]]*Pcfu4[[#This Row],[mL]]/Pcfu4[[#This Row],[grams]]</f>
        <v>94240000000</v>
      </c>
      <c r="R645" s="1">
        <f>Pcfu4[[#This Row],[SD CFU/mL]]*Pcfu4[[#This Row],[mL]]/Pcfu4[[#This Row],[grams]]</f>
        <v>2149604614.8071046</v>
      </c>
      <c r="S645" s="7">
        <f>_xlfn.STDEV.S(Pcfu4[[#This Row],[R1]:[R3]])/AVERAGE(Pcfu4[[#This Row],[R1]:[R3]])</f>
        <v>2.2809896167307987E-2</v>
      </c>
      <c r="T645" t="s">
        <v>534</v>
      </c>
    </row>
    <row r="646" spans="1:20" x14ac:dyDescent="0.25">
      <c r="A646" t="s">
        <v>571</v>
      </c>
      <c r="C646" s="4"/>
      <c r="D646" t="s">
        <v>86</v>
      </c>
      <c r="E646" s="3">
        <v>3</v>
      </c>
      <c r="G646">
        <v>0.3</v>
      </c>
      <c r="H646" s="5">
        <f>19*Pcfu4[[#This Row],[grams]]</f>
        <v>5.7</v>
      </c>
      <c r="I646" s="3" t="s">
        <v>170</v>
      </c>
      <c r="J646" s="59">
        <v>44980</v>
      </c>
      <c r="K646" s="1">
        <v>1000000</v>
      </c>
      <c r="L646">
        <v>84</v>
      </c>
      <c r="M646">
        <v>71</v>
      </c>
      <c r="N646">
        <v>82</v>
      </c>
      <c r="O646" s="6">
        <f>(SUM(Pcfu4[[#This Row],[R1]:[R3]]))/(Pcfu4[[#This Row],[No. Reps]]*0.025)*Pcfu4[[#This Row],[Best DF]]</f>
        <v>3159999999.9999995</v>
      </c>
      <c r="P646" s="1">
        <f>_xlfn.STDEV.S(Pcfu4[[#This Row],[R1]:[R3]])/0.025*Pcfu4[[#This Row],[Best DF]]</f>
        <v>280000000</v>
      </c>
      <c r="Q646" s="6">
        <f>Pcfu4[[#This Row],[CFU/mL]]*Pcfu4[[#This Row],[mL]]/Pcfu4[[#This Row],[grams]]</f>
        <v>60039999999.999992</v>
      </c>
      <c r="R646" s="1">
        <f>Pcfu4[[#This Row],[SD CFU/mL]]*Pcfu4[[#This Row],[mL]]/Pcfu4[[#This Row],[grams]]</f>
        <v>5320000000</v>
      </c>
      <c r="S646" s="7">
        <f>_xlfn.STDEV.S(Pcfu4[[#This Row],[R1]:[R3]])/AVERAGE(Pcfu4[[#This Row],[R1]:[R3]])</f>
        <v>8.8607594936708861E-2</v>
      </c>
      <c r="T646" t="s">
        <v>534</v>
      </c>
    </row>
    <row r="647" spans="1:20" x14ac:dyDescent="0.25">
      <c r="A647" t="s">
        <v>572</v>
      </c>
      <c r="C647" s="4"/>
      <c r="D647" t="s">
        <v>86</v>
      </c>
      <c r="E647" s="3">
        <v>3</v>
      </c>
      <c r="G647">
        <v>0.3</v>
      </c>
      <c r="H647" s="5">
        <f>19*Pcfu4[[#This Row],[grams]]</f>
        <v>5.7</v>
      </c>
      <c r="I647" s="3" t="s">
        <v>170</v>
      </c>
      <c r="J647" s="59">
        <v>44980</v>
      </c>
      <c r="K647" s="1">
        <v>1000000</v>
      </c>
      <c r="L647">
        <v>51</v>
      </c>
      <c r="M647">
        <v>46</v>
      </c>
      <c r="N647">
        <v>57</v>
      </c>
      <c r="O647" s="6">
        <f>(SUM(Pcfu4[[#This Row],[R1]:[R3]]))/(Pcfu4[[#This Row],[No. Reps]]*0.025)*Pcfu4[[#This Row],[Best DF]]</f>
        <v>2053333333.333333</v>
      </c>
      <c r="P647" s="1">
        <f>_xlfn.STDEV.S(Pcfu4[[#This Row],[R1]:[R3]])/0.025*Pcfu4[[#This Row],[Best DF]]</f>
        <v>220302821.89144406</v>
      </c>
      <c r="Q647" s="6">
        <f>Pcfu4[[#This Row],[CFU/mL]]*Pcfu4[[#This Row],[mL]]/Pcfu4[[#This Row],[grams]]</f>
        <v>39013333333.333328</v>
      </c>
      <c r="R647" s="1">
        <f>Pcfu4[[#This Row],[SD CFU/mL]]*Pcfu4[[#This Row],[mL]]/Pcfu4[[#This Row],[grams]]</f>
        <v>4185753615.9374375</v>
      </c>
      <c r="S647" s="7">
        <f>_xlfn.STDEV.S(Pcfu4[[#This Row],[R1]:[R3]])/AVERAGE(Pcfu4[[#This Row],[R1]:[R3]])</f>
        <v>0.10729033533674225</v>
      </c>
      <c r="T647" t="s">
        <v>534</v>
      </c>
    </row>
    <row r="648" spans="1:20" x14ac:dyDescent="0.25">
      <c r="A648" t="s">
        <v>573</v>
      </c>
      <c r="C648" s="4"/>
      <c r="D648" t="s">
        <v>86</v>
      </c>
      <c r="E648" s="3">
        <v>3</v>
      </c>
      <c r="G648">
        <v>0.3</v>
      </c>
      <c r="H648" s="5">
        <f>19*Pcfu4[[#This Row],[grams]]</f>
        <v>5.7</v>
      </c>
      <c r="I648" s="3" t="s">
        <v>170</v>
      </c>
      <c r="J648" s="59">
        <v>44980</v>
      </c>
      <c r="K648" s="1">
        <v>1000000</v>
      </c>
      <c r="L648">
        <v>85</v>
      </c>
      <c r="M648">
        <v>100</v>
      </c>
      <c r="N648">
        <v>94</v>
      </c>
      <c r="O648" s="6">
        <f>(SUM(Pcfu4[[#This Row],[R1]:[R3]]))/(Pcfu4[[#This Row],[No. Reps]]*0.025)*Pcfu4[[#This Row],[Best DF]]</f>
        <v>3719999999.9999995</v>
      </c>
      <c r="P648" s="1">
        <f>_xlfn.STDEV.S(Pcfu4[[#This Row],[R1]:[R3]])/0.025*Pcfu4[[#This Row],[Best DF]]</f>
        <v>301993377.41082996</v>
      </c>
      <c r="Q648" s="6">
        <f>Pcfu4[[#This Row],[CFU/mL]]*Pcfu4[[#This Row],[mL]]/Pcfu4[[#This Row],[grams]]</f>
        <v>70679999999.999985</v>
      </c>
      <c r="R648" s="1">
        <f>Pcfu4[[#This Row],[SD CFU/mL]]*Pcfu4[[#This Row],[mL]]/Pcfu4[[#This Row],[grams]]</f>
        <v>5737874170.8057699</v>
      </c>
      <c r="S648" s="7">
        <f>_xlfn.STDEV.S(Pcfu4[[#This Row],[R1]:[R3]])/AVERAGE(Pcfu4[[#This Row],[R1]:[R3]])</f>
        <v>8.1181015433018811E-2</v>
      </c>
      <c r="T648" t="s">
        <v>534</v>
      </c>
    </row>
    <row r="649" spans="1:20" x14ac:dyDescent="0.25">
      <c r="A649" t="s">
        <v>574</v>
      </c>
      <c r="C649" s="4"/>
      <c r="D649" t="s">
        <v>86</v>
      </c>
      <c r="E649" s="3">
        <v>3</v>
      </c>
      <c r="G649">
        <v>0.3</v>
      </c>
      <c r="H649" s="5">
        <f>19*Pcfu4[[#This Row],[grams]]</f>
        <v>5.7</v>
      </c>
      <c r="I649" s="3" t="s">
        <v>170</v>
      </c>
      <c r="J649" s="59">
        <v>44980</v>
      </c>
      <c r="K649" s="1">
        <v>1000000</v>
      </c>
      <c r="L649">
        <v>39</v>
      </c>
      <c r="M649">
        <v>45</v>
      </c>
      <c r="N649">
        <v>38</v>
      </c>
      <c r="O649" s="6">
        <f>(SUM(Pcfu4[[#This Row],[R1]:[R3]]))/(Pcfu4[[#This Row],[No. Reps]]*0.025)*Pcfu4[[#This Row],[Best DF]]</f>
        <v>1626666666.6666665</v>
      </c>
      <c r="P649" s="1">
        <f>_xlfn.STDEV.S(Pcfu4[[#This Row],[R1]:[R3]])/0.025*Pcfu4[[#This Row],[Best DF]]</f>
        <v>151437555.88800728</v>
      </c>
      <c r="Q649" s="6">
        <f>Pcfu4[[#This Row],[CFU/mL]]*Pcfu4[[#This Row],[mL]]/Pcfu4[[#This Row],[grams]]</f>
        <v>30906666666.666668</v>
      </c>
      <c r="R649" s="1">
        <f>Pcfu4[[#This Row],[SD CFU/mL]]*Pcfu4[[#This Row],[mL]]/Pcfu4[[#This Row],[grams]]</f>
        <v>2877313561.8721385</v>
      </c>
      <c r="S649" s="7">
        <f>_xlfn.STDEV.S(Pcfu4[[#This Row],[R1]:[R3]])/AVERAGE(Pcfu4[[#This Row],[R1]:[R3]])</f>
        <v>9.3096858127873355E-2</v>
      </c>
      <c r="T649" t="s">
        <v>534</v>
      </c>
    </row>
    <row r="650" spans="1:20" x14ac:dyDescent="0.25">
      <c r="A650" t="s">
        <v>466</v>
      </c>
      <c r="B650" t="s">
        <v>825</v>
      </c>
      <c r="C650" s="4"/>
      <c r="D650" t="s">
        <v>86</v>
      </c>
      <c r="E650" s="3">
        <v>2</v>
      </c>
      <c r="G650">
        <v>0.3</v>
      </c>
      <c r="H650" s="5">
        <f>19*Pcfu4[[#This Row],[grams]]</f>
        <v>5.7</v>
      </c>
      <c r="I650" s="3" t="s">
        <v>170</v>
      </c>
      <c r="J650" s="59">
        <v>44980</v>
      </c>
      <c r="K650" s="1">
        <v>1000000</v>
      </c>
      <c r="L650">
        <v>51</v>
      </c>
      <c r="M650">
        <v>57</v>
      </c>
      <c r="O650" s="6">
        <f>(SUM(Pcfu4[[#This Row],[R1]:[R3]]))/(Pcfu4[[#This Row],[No. Reps]]*0.025)*Pcfu4[[#This Row],[Best DF]]</f>
        <v>2160000000</v>
      </c>
      <c r="P650" s="1">
        <f>_xlfn.STDEV.S(Pcfu4[[#This Row],[R1]:[R3]])/0.025*Pcfu4[[#This Row],[Best DF]]</f>
        <v>169705627.48477137</v>
      </c>
      <c r="Q650" s="6">
        <f>Pcfu4[[#This Row],[CFU/mL]]*Pcfu4[[#This Row],[mL]]/Pcfu4[[#This Row],[grams]]</f>
        <v>41040000000</v>
      </c>
      <c r="R650" s="1">
        <f>Pcfu4[[#This Row],[SD CFU/mL]]*Pcfu4[[#This Row],[mL]]/Pcfu4[[#This Row],[grams]]</f>
        <v>3224406922.2106562</v>
      </c>
      <c r="S650" s="7">
        <f>_xlfn.STDEV.S(Pcfu4[[#This Row],[R1]:[R3]])/AVERAGE(Pcfu4[[#This Row],[R1]:[R3]])</f>
        <v>7.8567420131838608E-2</v>
      </c>
      <c r="T650" t="s">
        <v>575</v>
      </c>
    </row>
    <row r="651" spans="1:20" x14ac:dyDescent="0.25">
      <c r="A651" t="s">
        <v>467</v>
      </c>
      <c r="B651" t="s">
        <v>478</v>
      </c>
      <c r="C651" s="4"/>
      <c r="D651" t="s">
        <v>86</v>
      </c>
      <c r="E651" s="3">
        <v>2</v>
      </c>
      <c r="G651">
        <v>0.3</v>
      </c>
      <c r="H651" s="5">
        <f>19*Pcfu4[[#This Row],[grams]]</f>
        <v>5.7</v>
      </c>
      <c r="I651" s="3" t="s">
        <v>170</v>
      </c>
      <c r="J651" s="59">
        <v>44980</v>
      </c>
      <c r="K651" s="1">
        <v>1000000</v>
      </c>
      <c r="L651">
        <v>30</v>
      </c>
      <c r="M651">
        <v>35</v>
      </c>
      <c r="O651" s="6">
        <f>(SUM(Pcfu4[[#This Row],[R1]:[R3]]))/(Pcfu4[[#This Row],[No. Reps]]*0.025)*Pcfu4[[#This Row],[Best DF]]</f>
        <v>1300000000</v>
      </c>
      <c r="P651" s="1">
        <f>_xlfn.STDEV.S(Pcfu4[[#This Row],[R1]:[R3]])/0.025*Pcfu4[[#This Row],[Best DF]]</f>
        <v>141421356.23730952</v>
      </c>
      <c r="Q651" s="6">
        <f>Pcfu4[[#This Row],[CFU/mL]]*Pcfu4[[#This Row],[mL]]/Pcfu4[[#This Row],[grams]]</f>
        <v>24700000000</v>
      </c>
      <c r="R651" s="1">
        <f>Pcfu4[[#This Row],[SD CFU/mL]]*Pcfu4[[#This Row],[mL]]/Pcfu4[[#This Row],[grams]]</f>
        <v>2687005768.5088811</v>
      </c>
      <c r="S651" s="7">
        <f>_xlfn.STDEV.S(Pcfu4[[#This Row],[R1]:[R3]])/AVERAGE(Pcfu4[[#This Row],[R1]:[R3]])</f>
        <v>0.10878565864408424</v>
      </c>
      <c r="T651" t="s">
        <v>576</v>
      </c>
    </row>
    <row r="652" spans="1:20" x14ac:dyDescent="0.25">
      <c r="A652" t="s">
        <v>468</v>
      </c>
      <c r="B652" t="s">
        <v>478</v>
      </c>
      <c r="C652" s="4"/>
      <c r="D652" t="s">
        <v>86</v>
      </c>
      <c r="E652" s="3">
        <v>2</v>
      </c>
      <c r="G652">
        <v>0.3</v>
      </c>
      <c r="H652" s="5">
        <f>19*Pcfu4[[#This Row],[grams]]</f>
        <v>5.7</v>
      </c>
      <c r="I652" s="3" t="s">
        <v>170</v>
      </c>
      <c r="J652" s="59">
        <v>44980</v>
      </c>
      <c r="K652" s="1">
        <v>1000000</v>
      </c>
      <c r="L652">
        <v>33</v>
      </c>
      <c r="M652">
        <v>46</v>
      </c>
      <c r="O652" s="6">
        <f>(SUM(Pcfu4[[#This Row],[R1]:[R3]]))/(Pcfu4[[#This Row],[No. Reps]]*0.025)*Pcfu4[[#This Row],[Best DF]]</f>
        <v>1580000000</v>
      </c>
      <c r="P652" s="1">
        <f>_xlfn.STDEV.S(Pcfu4[[#This Row],[R1]:[R3]])/0.025*Pcfu4[[#This Row],[Best DF]]</f>
        <v>367695526.21700466</v>
      </c>
      <c r="Q652" s="6">
        <f>Pcfu4[[#This Row],[CFU/mL]]*Pcfu4[[#This Row],[mL]]/Pcfu4[[#This Row],[grams]]</f>
        <v>30020000000</v>
      </c>
      <c r="R652" s="1">
        <f>Pcfu4[[#This Row],[SD CFU/mL]]*Pcfu4[[#This Row],[mL]]/Pcfu4[[#This Row],[grams]]</f>
        <v>6986214998.1230888</v>
      </c>
      <c r="S652" s="7">
        <f>_xlfn.STDEV.S(Pcfu4[[#This Row],[R1]:[R3]])/AVERAGE(Pcfu4[[#This Row],[R1]:[R3]])</f>
        <v>0.23271868747911689</v>
      </c>
      <c r="T652" t="s">
        <v>577</v>
      </c>
    </row>
    <row r="653" spans="1:20" x14ac:dyDescent="0.25">
      <c r="A653" t="s">
        <v>469</v>
      </c>
      <c r="B653" t="s">
        <v>478</v>
      </c>
      <c r="C653" s="4"/>
      <c r="D653" t="s">
        <v>86</v>
      </c>
      <c r="E653" s="3">
        <v>2</v>
      </c>
      <c r="G653">
        <v>0.3</v>
      </c>
      <c r="H653" s="5">
        <f>19*Pcfu4[[#This Row],[grams]]</f>
        <v>5.7</v>
      </c>
      <c r="I653" s="3" t="s">
        <v>170</v>
      </c>
      <c r="J653" s="59">
        <v>44980</v>
      </c>
      <c r="K653" s="1">
        <v>1000000</v>
      </c>
      <c r="L653">
        <v>31</v>
      </c>
      <c r="M653">
        <v>23</v>
      </c>
      <c r="O653" s="6">
        <f>(SUM(Pcfu4[[#This Row],[R1]:[R3]]))/(Pcfu4[[#This Row],[No. Reps]]*0.025)*Pcfu4[[#This Row],[Best DF]]</f>
        <v>1080000000</v>
      </c>
      <c r="P653" s="1">
        <f>_xlfn.STDEV.S(Pcfu4[[#This Row],[R1]:[R3]])/0.025*Pcfu4[[#This Row],[Best DF]]</f>
        <v>226274169.97969523</v>
      </c>
      <c r="Q653" s="6">
        <f>Pcfu4[[#This Row],[CFU/mL]]*Pcfu4[[#This Row],[mL]]/Pcfu4[[#This Row],[grams]]</f>
        <v>20520000000</v>
      </c>
      <c r="R653" s="1">
        <f>Pcfu4[[#This Row],[SD CFU/mL]]*Pcfu4[[#This Row],[mL]]/Pcfu4[[#This Row],[grams]]</f>
        <v>4299209229.6142092</v>
      </c>
      <c r="S653" s="7">
        <f>_xlfn.STDEV.S(Pcfu4[[#This Row],[R1]:[R3]])/AVERAGE(Pcfu4[[#This Row],[R1]:[R3]])</f>
        <v>0.20951312035156966</v>
      </c>
      <c r="T653" t="s">
        <v>578</v>
      </c>
    </row>
    <row r="654" spans="1:20" x14ac:dyDescent="0.25">
      <c r="A654" t="s">
        <v>470</v>
      </c>
      <c r="B654" t="s">
        <v>478</v>
      </c>
      <c r="C654" s="4"/>
      <c r="D654" t="s">
        <v>86</v>
      </c>
      <c r="E654" s="3">
        <v>2</v>
      </c>
      <c r="G654">
        <v>0.3</v>
      </c>
      <c r="H654" s="5">
        <f>19*Pcfu4[[#This Row],[grams]]</f>
        <v>5.7</v>
      </c>
      <c r="I654" s="3" t="s">
        <v>170</v>
      </c>
      <c r="J654" s="59">
        <v>44980</v>
      </c>
      <c r="K654" s="1">
        <v>1000000</v>
      </c>
      <c r="L654">
        <v>51</v>
      </c>
      <c r="M654">
        <v>52</v>
      </c>
      <c r="O654" s="6">
        <f>(SUM(Pcfu4[[#This Row],[R1]:[R3]]))/(Pcfu4[[#This Row],[No. Reps]]*0.025)*Pcfu4[[#This Row],[Best DF]]</f>
        <v>2060000000</v>
      </c>
      <c r="P654" s="1">
        <f>_xlfn.STDEV.S(Pcfu4[[#This Row],[R1]:[R3]])/0.025*Pcfu4[[#This Row],[Best DF]]</f>
        <v>28284271.247461904</v>
      </c>
      <c r="Q654" s="6">
        <f>Pcfu4[[#This Row],[CFU/mL]]*Pcfu4[[#This Row],[mL]]/Pcfu4[[#This Row],[grams]]</f>
        <v>39140000000</v>
      </c>
      <c r="R654" s="1">
        <f>Pcfu4[[#This Row],[SD CFU/mL]]*Pcfu4[[#This Row],[mL]]/Pcfu4[[#This Row],[grams]]</f>
        <v>537401153.70177615</v>
      </c>
      <c r="S654" s="7">
        <f>_xlfn.STDEV.S(Pcfu4[[#This Row],[R1]:[R3]])/AVERAGE(Pcfu4[[#This Row],[R1]:[R3]])</f>
        <v>1.3730228760903837E-2</v>
      </c>
      <c r="T654" t="s">
        <v>579</v>
      </c>
    </row>
    <row r="655" spans="1:20" x14ac:dyDescent="0.25">
      <c r="A655" t="s">
        <v>471</v>
      </c>
      <c r="B655" t="s">
        <v>478</v>
      </c>
      <c r="C655" s="4"/>
      <c r="D655" t="s">
        <v>86</v>
      </c>
      <c r="E655" s="3">
        <v>2</v>
      </c>
      <c r="G655">
        <v>0.3</v>
      </c>
      <c r="H655" s="5">
        <f>19*Pcfu4[[#This Row],[grams]]</f>
        <v>5.7</v>
      </c>
      <c r="I655" s="3" t="s">
        <v>170</v>
      </c>
      <c r="J655" s="59">
        <v>44980</v>
      </c>
      <c r="K655" s="1">
        <v>1000000</v>
      </c>
      <c r="L655">
        <v>33</v>
      </c>
      <c r="M655">
        <v>39</v>
      </c>
      <c r="O655" s="6">
        <f>(SUM(Pcfu4[[#This Row],[R1]:[R3]]))/(Pcfu4[[#This Row],[No. Reps]]*0.025)*Pcfu4[[#This Row],[Best DF]]</f>
        <v>1440000000</v>
      </c>
      <c r="P655" s="1">
        <f>_xlfn.STDEV.S(Pcfu4[[#This Row],[R1]:[R3]])/0.025*Pcfu4[[#This Row],[Best DF]]</f>
        <v>169705627.48477137</v>
      </c>
      <c r="Q655" s="6">
        <f>Pcfu4[[#This Row],[CFU/mL]]*Pcfu4[[#This Row],[mL]]/Pcfu4[[#This Row],[grams]]</f>
        <v>27360000000</v>
      </c>
      <c r="R655" s="1">
        <f>Pcfu4[[#This Row],[SD CFU/mL]]*Pcfu4[[#This Row],[mL]]/Pcfu4[[#This Row],[grams]]</f>
        <v>3224406922.2106562</v>
      </c>
      <c r="S655" s="7">
        <f>_xlfn.STDEV.S(Pcfu4[[#This Row],[R1]:[R3]])/AVERAGE(Pcfu4[[#This Row],[R1]:[R3]])</f>
        <v>0.11785113019775791</v>
      </c>
      <c r="T655" t="s">
        <v>576</v>
      </c>
    </row>
    <row r="656" spans="1:20" x14ac:dyDescent="0.25">
      <c r="A656" t="s">
        <v>580</v>
      </c>
      <c r="B656" t="s">
        <v>478</v>
      </c>
      <c r="C656" s="4"/>
      <c r="D656" t="s">
        <v>86</v>
      </c>
      <c r="E656" s="3">
        <v>2</v>
      </c>
      <c r="G656">
        <v>0.3</v>
      </c>
      <c r="H656" s="5">
        <f>19*Pcfu4[[#This Row],[grams]]</f>
        <v>5.7</v>
      </c>
      <c r="I656" s="3" t="s">
        <v>170</v>
      </c>
      <c r="J656" s="59">
        <v>44980</v>
      </c>
      <c r="K656" s="1">
        <v>1000000</v>
      </c>
      <c r="L656">
        <v>43</v>
      </c>
      <c r="M656">
        <v>33</v>
      </c>
      <c r="O656" s="6">
        <f>(SUM(Pcfu4[[#This Row],[R1]:[R3]]))/(Pcfu4[[#This Row],[No. Reps]]*0.025)*Pcfu4[[#This Row],[Best DF]]</f>
        <v>1520000000</v>
      </c>
      <c r="P656" s="1">
        <f>_xlfn.STDEV.S(Pcfu4[[#This Row],[R1]:[R3]])/0.025*Pcfu4[[#This Row],[Best DF]]</f>
        <v>282842712.47461903</v>
      </c>
      <c r="Q656" s="6">
        <f>Pcfu4[[#This Row],[CFU/mL]]*Pcfu4[[#This Row],[mL]]/Pcfu4[[#This Row],[grams]]</f>
        <v>28880000000</v>
      </c>
      <c r="R656" s="1">
        <f>Pcfu4[[#This Row],[SD CFU/mL]]*Pcfu4[[#This Row],[mL]]/Pcfu4[[#This Row],[grams]]</f>
        <v>5374011537.0177622</v>
      </c>
      <c r="S656" s="7">
        <f>_xlfn.STDEV.S(Pcfu4[[#This Row],[R1]:[R3]])/AVERAGE(Pcfu4[[#This Row],[R1]:[R3]])</f>
        <v>0.18608073189119673</v>
      </c>
      <c r="T656" t="s">
        <v>581</v>
      </c>
    </row>
    <row r="657" spans="1:20" x14ac:dyDescent="0.25">
      <c r="A657" t="s">
        <v>473</v>
      </c>
      <c r="B657" t="s">
        <v>478</v>
      </c>
      <c r="C657" s="4"/>
      <c r="D657" t="s">
        <v>86</v>
      </c>
      <c r="E657" s="3">
        <v>2</v>
      </c>
      <c r="G657">
        <v>0.3</v>
      </c>
      <c r="H657" s="5">
        <f>19*Pcfu4[[#This Row],[grams]]</f>
        <v>5.7</v>
      </c>
      <c r="I657" s="3" t="s">
        <v>170</v>
      </c>
      <c r="J657" s="59">
        <v>44980</v>
      </c>
      <c r="K657" s="1">
        <v>1000000</v>
      </c>
      <c r="L657">
        <v>124</v>
      </c>
      <c r="M657">
        <v>120</v>
      </c>
      <c r="O657" s="6">
        <f>(SUM(Pcfu4[[#This Row],[R1]:[R3]]))/(Pcfu4[[#This Row],[No. Reps]]*0.025)*Pcfu4[[#This Row],[Best DF]]</f>
        <v>4880000000</v>
      </c>
      <c r="P657" s="1">
        <f>_xlfn.STDEV.S(Pcfu4[[#This Row],[R1]:[R3]])/0.025*Pcfu4[[#This Row],[Best DF]]</f>
        <v>113137084.98984762</v>
      </c>
      <c r="Q657" s="6">
        <f>Pcfu4[[#This Row],[CFU/mL]]*Pcfu4[[#This Row],[mL]]/Pcfu4[[#This Row],[grams]]</f>
        <v>92720000000</v>
      </c>
      <c r="R657" s="1">
        <f>Pcfu4[[#This Row],[SD CFU/mL]]*Pcfu4[[#This Row],[mL]]/Pcfu4[[#This Row],[grams]]</f>
        <v>2149604614.8071046</v>
      </c>
      <c r="S657" s="7">
        <f>_xlfn.STDEV.S(Pcfu4[[#This Row],[R1]:[R3]])/AVERAGE(Pcfu4[[#This Row],[R1]:[R3]])</f>
        <v>2.3183828891362217E-2</v>
      </c>
      <c r="T657" t="s">
        <v>582</v>
      </c>
    </row>
    <row r="658" spans="1:20" x14ac:dyDescent="0.25">
      <c r="A658" t="s">
        <v>474</v>
      </c>
      <c r="B658" t="s">
        <v>478</v>
      </c>
      <c r="C658" s="4"/>
      <c r="D658" t="s">
        <v>86</v>
      </c>
      <c r="E658" s="3">
        <v>2</v>
      </c>
      <c r="G658">
        <v>0.3</v>
      </c>
      <c r="H658" s="5">
        <f>19*Pcfu4[[#This Row],[grams]]</f>
        <v>5.7</v>
      </c>
      <c r="I658" s="3" t="s">
        <v>170</v>
      </c>
      <c r="J658" s="59">
        <v>44980</v>
      </c>
      <c r="K658" s="1">
        <v>1000000</v>
      </c>
      <c r="L658">
        <v>83</v>
      </c>
      <c r="M658">
        <v>76</v>
      </c>
      <c r="O658" s="6">
        <f>(SUM(Pcfu4[[#This Row],[R1]:[R3]]))/(Pcfu4[[#This Row],[No. Reps]]*0.025)*Pcfu4[[#This Row],[Best DF]]</f>
        <v>3180000000</v>
      </c>
      <c r="P658" s="1">
        <f>_xlfn.STDEV.S(Pcfu4[[#This Row],[R1]:[R3]])/0.025*Pcfu4[[#This Row],[Best DF]]</f>
        <v>197989898.73223329</v>
      </c>
      <c r="Q658" s="6">
        <f>Pcfu4[[#This Row],[CFU/mL]]*Pcfu4[[#This Row],[mL]]/Pcfu4[[#This Row],[grams]]</f>
        <v>60420000000</v>
      </c>
      <c r="R658" s="1">
        <f>Pcfu4[[#This Row],[SD CFU/mL]]*Pcfu4[[#This Row],[mL]]/Pcfu4[[#This Row],[grams]]</f>
        <v>3761808075.9124327</v>
      </c>
      <c r="S658" s="7">
        <f>_xlfn.STDEV.S(Pcfu4[[#This Row],[R1]:[R3]])/AVERAGE(Pcfu4[[#This Row],[R1]:[R3]])</f>
        <v>6.2260974444098525E-2</v>
      </c>
      <c r="T658" t="s">
        <v>583</v>
      </c>
    </row>
    <row r="659" spans="1:20" x14ac:dyDescent="0.25">
      <c r="A659" t="s">
        <v>475</v>
      </c>
      <c r="B659" t="s">
        <v>478</v>
      </c>
      <c r="C659" s="4"/>
      <c r="D659" t="s">
        <v>86</v>
      </c>
      <c r="E659" s="3">
        <v>2</v>
      </c>
      <c r="G659">
        <v>0.3</v>
      </c>
      <c r="H659" s="5">
        <f>19*Pcfu4[[#This Row],[grams]]</f>
        <v>5.7</v>
      </c>
      <c r="I659" s="3" t="s">
        <v>170</v>
      </c>
      <c r="J659" s="59">
        <v>44980</v>
      </c>
      <c r="K659" s="1">
        <v>1000000</v>
      </c>
      <c r="L659">
        <v>30</v>
      </c>
      <c r="M659">
        <v>32</v>
      </c>
      <c r="O659" s="6">
        <f>(SUM(Pcfu4[[#This Row],[R1]:[R3]]))/(Pcfu4[[#This Row],[No. Reps]]*0.025)*Pcfu4[[#This Row],[Best DF]]</f>
        <v>1240000000</v>
      </c>
      <c r="P659" s="1">
        <f>_xlfn.STDEV.S(Pcfu4[[#This Row],[R1]:[R3]])/0.025*Pcfu4[[#This Row],[Best DF]]</f>
        <v>56568542.494923808</v>
      </c>
      <c r="Q659" s="6">
        <f>Pcfu4[[#This Row],[CFU/mL]]*Pcfu4[[#This Row],[mL]]/Pcfu4[[#This Row],[grams]]</f>
        <v>23560000000</v>
      </c>
      <c r="R659" s="1">
        <f>Pcfu4[[#This Row],[SD CFU/mL]]*Pcfu4[[#This Row],[mL]]/Pcfu4[[#This Row],[grams]]</f>
        <v>1074802307.4035523</v>
      </c>
      <c r="S659" s="7">
        <f>_xlfn.STDEV.S(Pcfu4[[#This Row],[R1]:[R3]])/AVERAGE(Pcfu4[[#This Row],[R1]:[R3]])</f>
        <v>4.5619792334615973E-2</v>
      </c>
      <c r="T659" t="s">
        <v>584</v>
      </c>
    </row>
    <row r="660" spans="1:20" x14ac:dyDescent="0.25">
      <c r="A660" t="s">
        <v>476</v>
      </c>
      <c r="B660" t="s">
        <v>478</v>
      </c>
      <c r="C660" s="4"/>
      <c r="D660" t="s">
        <v>86</v>
      </c>
      <c r="E660" s="3">
        <v>2</v>
      </c>
      <c r="G660">
        <v>0.3</v>
      </c>
      <c r="H660" s="5">
        <f>19*Pcfu4[[#This Row],[grams]]</f>
        <v>5.7</v>
      </c>
      <c r="I660" s="3" t="s">
        <v>170</v>
      </c>
      <c r="J660" s="59">
        <v>44980</v>
      </c>
      <c r="K660" s="1">
        <v>1000000</v>
      </c>
      <c r="L660">
        <v>30</v>
      </c>
      <c r="M660">
        <v>23</v>
      </c>
      <c r="O660" s="6">
        <f>(SUM(Pcfu4[[#This Row],[R1]:[R3]]))/(Pcfu4[[#This Row],[No. Reps]]*0.025)*Pcfu4[[#This Row],[Best DF]]</f>
        <v>1060000000</v>
      </c>
      <c r="P660" s="1">
        <f>_xlfn.STDEV.S(Pcfu4[[#This Row],[R1]:[R3]])/0.025*Pcfu4[[#This Row],[Best DF]]</f>
        <v>197989898.73223329</v>
      </c>
      <c r="Q660" s="6">
        <f>Pcfu4[[#This Row],[CFU/mL]]*Pcfu4[[#This Row],[mL]]/Pcfu4[[#This Row],[grams]]</f>
        <v>20140000000</v>
      </c>
      <c r="R660" s="1">
        <f>Pcfu4[[#This Row],[SD CFU/mL]]*Pcfu4[[#This Row],[mL]]/Pcfu4[[#This Row],[grams]]</f>
        <v>3761808075.9124327</v>
      </c>
      <c r="S660" s="7">
        <f>_xlfn.STDEV.S(Pcfu4[[#This Row],[R1]:[R3]])/AVERAGE(Pcfu4[[#This Row],[R1]:[R3]])</f>
        <v>0.18678292333229557</v>
      </c>
      <c r="T660" t="s">
        <v>585</v>
      </c>
    </row>
    <row r="661" spans="1:20" x14ac:dyDescent="0.25">
      <c r="A661" t="s">
        <v>586</v>
      </c>
      <c r="C661" s="4"/>
      <c r="D661" t="s">
        <v>86</v>
      </c>
      <c r="E661" s="3">
        <v>2</v>
      </c>
      <c r="G661">
        <v>0.3</v>
      </c>
      <c r="H661" s="5">
        <f>19*Pcfu4[[#This Row],[grams]]</f>
        <v>5.7</v>
      </c>
      <c r="I661" s="3" t="s">
        <v>170</v>
      </c>
      <c r="J661" s="59">
        <v>44980</v>
      </c>
      <c r="K661" s="1">
        <v>10000000</v>
      </c>
      <c r="L661">
        <v>64</v>
      </c>
      <c r="M661">
        <v>69</v>
      </c>
      <c r="O661" s="6">
        <f>(SUM(Pcfu4[[#This Row],[R1]:[R3]]))/(Pcfu4[[#This Row],[No. Reps]]*0.025)*Pcfu4[[#This Row],[Best DF]]</f>
        <v>26600000000</v>
      </c>
      <c r="P661" s="1">
        <f>_xlfn.STDEV.S(Pcfu4[[#This Row],[R1]:[R3]])/0.025*Pcfu4[[#This Row],[Best DF]]</f>
        <v>1414213562.373095</v>
      </c>
      <c r="Q661" s="6">
        <f>Pcfu4[[#This Row],[CFU/mL]]*Pcfu4[[#This Row],[mL]]/Pcfu4[[#This Row],[grams]]</f>
        <v>505400000000</v>
      </c>
      <c r="R661" s="1">
        <f>Pcfu4[[#This Row],[SD CFU/mL]]*Pcfu4[[#This Row],[mL]]/Pcfu4[[#This Row],[grams]]</f>
        <v>26870057685.088806</v>
      </c>
      <c r="S661" s="7">
        <f>_xlfn.STDEV.S(Pcfu4[[#This Row],[R1]:[R3]])/AVERAGE(Pcfu4[[#This Row],[R1]:[R3]])</f>
        <v>5.3165923397484778E-2</v>
      </c>
    </row>
    <row r="662" spans="1:20" x14ac:dyDescent="0.25">
      <c r="A662" t="s">
        <v>587</v>
      </c>
      <c r="B662" t="s">
        <v>588</v>
      </c>
      <c r="C662" s="4"/>
      <c r="D662" t="s">
        <v>86</v>
      </c>
      <c r="E662" s="3">
        <v>2</v>
      </c>
      <c r="G662">
        <v>0.3</v>
      </c>
      <c r="H662" s="5">
        <f>19*Pcfu4[[#This Row],[grams]]</f>
        <v>5.7</v>
      </c>
      <c r="I662" s="3" t="s">
        <v>170</v>
      </c>
      <c r="J662" s="59">
        <v>44981</v>
      </c>
      <c r="K662" s="1">
        <v>1000000</v>
      </c>
      <c r="L662">
        <v>180</v>
      </c>
      <c r="M662">
        <v>176</v>
      </c>
      <c r="O662" s="6">
        <f>(SUM(Pcfu4[[#This Row],[R1]:[R3]]))/(Pcfu4[[#This Row],[No. Reps]]*0.025)*Pcfu4[[#This Row],[Best DF]]</f>
        <v>7120000000</v>
      </c>
      <c r="P662" s="1">
        <f>_xlfn.STDEV.S(Pcfu4[[#This Row],[R1]:[R3]])/0.025*Pcfu4[[#This Row],[Best DF]]</f>
        <v>113137084.98984762</v>
      </c>
      <c r="Q662" s="6">
        <f>Pcfu4[[#This Row],[CFU/mL]]*Pcfu4[[#This Row],[mL]]/Pcfu4[[#This Row],[grams]]</f>
        <v>135280000000</v>
      </c>
      <c r="R662" s="1">
        <f>Pcfu4[[#This Row],[SD CFU/mL]]*Pcfu4[[#This Row],[mL]]/Pcfu4[[#This Row],[grams]]</f>
        <v>2149604614.8071046</v>
      </c>
      <c r="S662" s="7">
        <f>_xlfn.STDEV.S(Pcfu4[[#This Row],[R1]:[R3]])/AVERAGE(Pcfu4[[#This Row],[R1]:[R3]])</f>
        <v>1.5890040026663992E-2</v>
      </c>
      <c r="T662" t="s">
        <v>534</v>
      </c>
    </row>
    <row r="663" spans="1:20" x14ac:dyDescent="0.25">
      <c r="A663" t="s">
        <v>589</v>
      </c>
      <c r="B663" t="s">
        <v>588</v>
      </c>
      <c r="C663" s="4"/>
      <c r="D663" t="s">
        <v>86</v>
      </c>
      <c r="E663" s="3">
        <v>2</v>
      </c>
      <c r="G663">
        <v>0.3</v>
      </c>
      <c r="H663" s="5">
        <f>19*Pcfu4[[#This Row],[grams]]</f>
        <v>5.7</v>
      </c>
      <c r="I663" s="3" t="s">
        <v>170</v>
      </c>
      <c r="J663" s="59">
        <v>44981</v>
      </c>
      <c r="K663" s="1">
        <v>1000000</v>
      </c>
      <c r="L663">
        <v>153</v>
      </c>
      <c r="M663">
        <v>127</v>
      </c>
      <c r="O663" s="6">
        <f>(SUM(Pcfu4[[#This Row],[R1]:[R3]]))/(Pcfu4[[#This Row],[No. Reps]]*0.025)*Pcfu4[[#This Row],[Best DF]]</f>
        <v>5600000000</v>
      </c>
      <c r="P663" s="1">
        <f>_xlfn.STDEV.S(Pcfu4[[#This Row],[R1]:[R3]])/0.025*Pcfu4[[#This Row],[Best DF]]</f>
        <v>735391052.43400931</v>
      </c>
      <c r="Q663" s="6">
        <f>Pcfu4[[#This Row],[CFU/mL]]*Pcfu4[[#This Row],[mL]]/Pcfu4[[#This Row],[grams]]</f>
        <v>106400000000</v>
      </c>
      <c r="R663" s="1">
        <f>Pcfu4[[#This Row],[SD CFU/mL]]*Pcfu4[[#This Row],[mL]]/Pcfu4[[#This Row],[grams]]</f>
        <v>13972429996.246178</v>
      </c>
      <c r="S663" s="7">
        <f>_xlfn.STDEV.S(Pcfu4[[#This Row],[R1]:[R3]])/AVERAGE(Pcfu4[[#This Row],[R1]:[R3]])</f>
        <v>0.13131983079178738</v>
      </c>
      <c r="T663" t="s">
        <v>534</v>
      </c>
    </row>
    <row r="664" spans="1:20" x14ac:dyDescent="0.25">
      <c r="A664" t="s">
        <v>590</v>
      </c>
      <c r="B664" t="s">
        <v>588</v>
      </c>
      <c r="C664" s="4"/>
      <c r="D664" t="s">
        <v>86</v>
      </c>
      <c r="E664" s="3">
        <v>2</v>
      </c>
      <c r="G664">
        <v>0.3</v>
      </c>
      <c r="H664" s="5">
        <f>19*Pcfu4[[#This Row],[grams]]</f>
        <v>5.7</v>
      </c>
      <c r="I664" s="3" t="s">
        <v>170</v>
      </c>
      <c r="J664" s="59">
        <v>44981</v>
      </c>
      <c r="K664" s="1">
        <v>1000000</v>
      </c>
      <c r="L664">
        <v>108</v>
      </c>
      <c r="M664">
        <v>97</v>
      </c>
      <c r="O664" s="6">
        <f>(SUM(Pcfu4[[#This Row],[R1]:[R3]]))/(Pcfu4[[#This Row],[No. Reps]]*0.025)*Pcfu4[[#This Row],[Best DF]]</f>
        <v>4100000000</v>
      </c>
      <c r="P664" s="1">
        <f>_xlfn.STDEV.S(Pcfu4[[#This Row],[R1]:[R3]])/0.025*Pcfu4[[#This Row],[Best DF]]</f>
        <v>311126983.72208089</v>
      </c>
      <c r="Q664" s="6">
        <f>Pcfu4[[#This Row],[CFU/mL]]*Pcfu4[[#This Row],[mL]]/Pcfu4[[#This Row],[grams]]</f>
        <v>77900000000</v>
      </c>
      <c r="R664" s="1">
        <f>Pcfu4[[#This Row],[SD CFU/mL]]*Pcfu4[[#This Row],[mL]]/Pcfu4[[#This Row],[grams]]</f>
        <v>5911412690.7195368</v>
      </c>
      <c r="S664" s="7">
        <f>_xlfn.STDEV.S(Pcfu4[[#This Row],[R1]:[R3]])/AVERAGE(Pcfu4[[#This Row],[R1]:[R3]])</f>
        <v>7.5884630176117296E-2</v>
      </c>
      <c r="T664" t="s">
        <v>534</v>
      </c>
    </row>
    <row r="665" spans="1:20" x14ac:dyDescent="0.25">
      <c r="A665" t="s">
        <v>591</v>
      </c>
      <c r="B665" t="s">
        <v>588</v>
      </c>
      <c r="C665" s="4"/>
      <c r="D665" t="s">
        <v>86</v>
      </c>
      <c r="E665" s="3">
        <v>2</v>
      </c>
      <c r="G665">
        <v>0.3</v>
      </c>
      <c r="H665" s="5">
        <f>19*Pcfu4[[#This Row],[grams]]</f>
        <v>5.7</v>
      </c>
      <c r="I665" s="3" t="s">
        <v>170</v>
      </c>
      <c r="J665" s="59">
        <v>44981</v>
      </c>
      <c r="K665" s="1">
        <v>1000000</v>
      </c>
      <c r="L665">
        <v>90</v>
      </c>
      <c r="M665">
        <v>103</v>
      </c>
      <c r="O665" s="6">
        <f>(SUM(Pcfu4[[#This Row],[R1]:[R3]]))/(Pcfu4[[#This Row],[No. Reps]]*0.025)*Pcfu4[[#This Row],[Best DF]]</f>
        <v>3860000000</v>
      </c>
      <c r="P665" s="1">
        <f>_xlfn.STDEV.S(Pcfu4[[#This Row],[R1]:[R3]])/0.025*Pcfu4[[#This Row],[Best DF]]</f>
        <v>367695526.21700466</v>
      </c>
      <c r="Q665" s="6">
        <f>Pcfu4[[#This Row],[CFU/mL]]*Pcfu4[[#This Row],[mL]]/Pcfu4[[#This Row],[grams]]</f>
        <v>73340000000</v>
      </c>
      <c r="R665" s="1">
        <f>Pcfu4[[#This Row],[SD CFU/mL]]*Pcfu4[[#This Row],[mL]]/Pcfu4[[#This Row],[grams]]</f>
        <v>6986214998.1230888</v>
      </c>
      <c r="S665" s="7">
        <f>_xlfn.STDEV.S(Pcfu4[[#This Row],[R1]:[R3]])/AVERAGE(Pcfu4[[#This Row],[R1]:[R3]])</f>
        <v>9.5257908346374279E-2</v>
      </c>
      <c r="T665" t="s">
        <v>534</v>
      </c>
    </row>
    <row r="666" spans="1:20" x14ac:dyDescent="0.25">
      <c r="A666" t="s">
        <v>592</v>
      </c>
      <c r="B666" t="s">
        <v>593</v>
      </c>
      <c r="C666" s="4"/>
      <c r="D666" t="s">
        <v>594</v>
      </c>
      <c r="E666" s="3">
        <v>1</v>
      </c>
      <c r="H666" s="5">
        <f>19*Pcfu4[[#This Row],[grams]]</f>
        <v>0</v>
      </c>
      <c r="I666" s="3" t="s">
        <v>28</v>
      </c>
      <c r="J666" s="59">
        <v>44984</v>
      </c>
      <c r="K666" s="1">
        <v>1000</v>
      </c>
      <c r="L666">
        <v>37</v>
      </c>
      <c r="O666" s="6">
        <f>(SUM(Pcfu4[[#This Row],[R1]:[R3]]))/(Pcfu4[[#This Row],[No. Reps]]*0.025)*Pcfu4[[#This Row],[Best DF]]</f>
        <v>1480000</v>
      </c>
      <c r="P666" s="1" t="e">
        <f>_xlfn.STDEV.S(Pcfu4[[#This Row],[R1]:[R3]])/0.025*Pcfu4[[#This Row],[Best DF]]</f>
        <v>#DIV/0!</v>
      </c>
      <c r="Q666" s="6" t="e">
        <f>Pcfu4[[#This Row],[CFU/mL]]*Pcfu4[[#This Row],[mL]]/Pcfu4[[#This Row],[grams]]</f>
        <v>#DIV/0!</v>
      </c>
      <c r="R666" s="1" t="e">
        <f>Pcfu4[[#This Row],[SD CFU/mL]]*Pcfu4[[#This Row],[mL]]/Pcfu4[[#This Row],[grams]]</f>
        <v>#DIV/0!</v>
      </c>
      <c r="S666" s="7" t="e">
        <f>_xlfn.STDEV.S(Pcfu4[[#This Row],[R1]:[R3]])/AVERAGE(Pcfu4[[#This Row],[R1]:[R3]])</f>
        <v>#DIV/0!</v>
      </c>
    </row>
    <row r="667" spans="1:20" x14ac:dyDescent="0.25">
      <c r="A667" t="s">
        <v>592</v>
      </c>
      <c r="B667" t="s">
        <v>595</v>
      </c>
      <c r="C667" s="4"/>
      <c r="D667" t="s">
        <v>594</v>
      </c>
      <c r="E667" s="3">
        <v>1</v>
      </c>
      <c r="H667" s="5">
        <f>19*Pcfu4[[#This Row],[grams]]</f>
        <v>0</v>
      </c>
      <c r="I667" s="3" t="s">
        <v>28</v>
      </c>
      <c r="J667" s="59">
        <v>44984</v>
      </c>
      <c r="K667" s="1">
        <v>1000</v>
      </c>
      <c r="L667">
        <v>41</v>
      </c>
      <c r="O667" s="6">
        <f>(SUM(Pcfu4[[#This Row],[R1]:[R3]]))/(Pcfu4[[#This Row],[No. Reps]]*0.025)*Pcfu4[[#This Row],[Best DF]]</f>
        <v>1640000</v>
      </c>
      <c r="P667" s="1" t="e">
        <f>_xlfn.STDEV.S(Pcfu4[[#This Row],[R1]:[R3]])/0.025*Pcfu4[[#This Row],[Best DF]]</f>
        <v>#DIV/0!</v>
      </c>
      <c r="Q667" s="6" t="e">
        <f>Pcfu4[[#This Row],[CFU/mL]]*Pcfu4[[#This Row],[mL]]/Pcfu4[[#This Row],[grams]]</f>
        <v>#DIV/0!</v>
      </c>
      <c r="R667" s="1" t="e">
        <f>Pcfu4[[#This Row],[SD CFU/mL]]*Pcfu4[[#This Row],[mL]]/Pcfu4[[#This Row],[grams]]</f>
        <v>#DIV/0!</v>
      </c>
      <c r="S667" s="7" t="e">
        <f>_xlfn.STDEV.S(Pcfu4[[#This Row],[R1]:[R3]])/AVERAGE(Pcfu4[[#This Row],[R1]:[R3]])</f>
        <v>#DIV/0!</v>
      </c>
    </row>
    <row r="668" spans="1:20" x14ac:dyDescent="0.25">
      <c r="A668" t="s">
        <v>592</v>
      </c>
      <c r="B668" t="s">
        <v>596</v>
      </c>
      <c r="C668" s="4"/>
      <c r="D668" t="s">
        <v>594</v>
      </c>
      <c r="E668" s="3">
        <v>1</v>
      </c>
      <c r="H668" s="5">
        <f>19*Pcfu4[[#This Row],[grams]]</f>
        <v>0</v>
      </c>
      <c r="I668" s="3" t="s">
        <v>28</v>
      </c>
      <c r="J668" s="59">
        <v>44984</v>
      </c>
      <c r="K668" s="1">
        <v>1000</v>
      </c>
      <c r="L668">
        <v>31</v>
      </c>
      <c r="O668" s="6">
        <f>(SUM(Pcfu4[[#This Row],[R1]:[R3]]))/(Pcfu4[[#This Row],[No. Reps]]*0.025)*Pcfu4[[#This Row],[Best DF]]</f>
        <v>1240000</v>
      </c>
      <c r="P668" s="1" t="e">
        <f>_xlfn.STDEV.S(Pcfu4[[#This Row],[R1]:[R3]])/0.025*Pcfu4[[#This Row],[Best DF]]</f>
        <v>#DIV/0!</v>
      </c>
      <c r="Q668" s="6" t="e">
        <f>Pcfu4[[#This Row],[CFU/mL]]*Pcfu4[[#This Row],[mL]]/Pcfu4[[#This Row],[grams]]</f>
        <v>#DIV/0!</v>
      </c>
      <c r="R668" s="1" t="e">
        <f>Pcfu4[[#This Row],[SD CFU/mL]]*Pcfu4[[#This Row],[mL]]/Pcfu4[[#This Row],[grams]]</f>
        <v>#DIV/0!</v>
      </c>
      <c r="S668" s="7" t="e">
        <f>_xlfn.STDEV.S(Pcfu4[[#This Row],[R1]:[R3]])/AVERAGE(Pcfu4[[#This Row],[R1]:[R3]])</f>
        <v>#DIV/0!</v>
      </c>
    </row>
    <row r="669" spans="1:20" x14ac:dyDescent="0.25">
      <c r="A669" t="s">
        <v>597</v>
      </c>
      <c r="B669" t="s">
        <v>593</v>
      </c>
      <c r="C669" s="4"/>
      <c r="D669" t="s">
        <v>594</v>
      </c>
      <c r="E669" s="3">
        <v>1</v>
      </c>
      <c r="H669" s="5">
        <f>19*Pcfu4[[#This Row],[grams]]</f>
        <v>0</v>
      </c>
      <c r="I669" s="3" t="s">
        <v>28</v>
      </c>
      <c r="J669" s="59">
        <v>44984</v>
      </c>
      <c r="K669" s="1">
        <v>100</v>
      </c>
      <c r="L669">
        <v>20</v>
      </c>
      <c r="O669" s="6">
        <f>(SUM(Pcfu4[[#This Row],[R1]:[R3]]))/(Pcfu4[[#This Row],[No. Reps]]*0.025)*Pcfu4[[#This Row],[Best DF]]</f>
        <v>80000</v>
      </c>
      <c r="P669" s="1" t="e">
        <f>_xlfn.STDEV.S(Pcfu4[[#This Row],[R1]:[R3]])/0.025*Pcfu4[[#This Row],[Best DF]]</f>
        <v>#DIV/0!</v>
      </c>
      <c r="Q669" s="6" t="e">
        <f>Pcfu4[[#This Row],[CFU/mL]]*Pcfu4[[#This Row],[mL]]/Pcfu4[[#This Row],[grams]]</f>
        <v>#DIV/0!</v>
      </c>
      <c r="R669" s="1" t="e">
        <f>Pcfu4[[#This Row],[SD CFU/mL]]*Pcfu4[[#This Row],[mL]]/Pcfu4[[#This Row],[grams]]</f>
        <v>#DIV/0!</v>
      </c>
      <c r="S669" s="7" t="e">
        <f>_xlfn.STDEV.S(Pcfu4[[#This Row],[R1]:[R3]])/AVERAGE(Pcfu4[[#This Row],[R1]:[R3]])</f>
        <v>#DIV/0!</v>
      </c>
    </row>
    <row r="670" spans="1:20" x14ac:dyDescent="0.25">
      <c r="A670" t="s">
        <v>597</v>
      </c>
      <c r="B670" t="s">
        <v>595</v>
      </c>
      <c r="C670" s="4"/>
      <c r="D670" t="s">
        <v>594</v>
      </c>
      <c r="E670" s="3">
        <v>1</v>
      </c>
      <c r="H670" s="5">
        <f>19*Pcfu4[[#This Row],[grams]]</f>
        <v>0</v>
      </c>
      <c r="I670" s="3" t="s">
        <v>28</v>
      </c>
      <c r="J670" s="59">
        <v>44984</v>
      </c>
      <c r="K670" s="1">
        <v>100</v>
      </c>
      <c r="L670">
        <v>39</v>
      </c>
      <c r="O670" s="6">
        <f>(SUM(Pcfu4[[#This Row],[R1]:[R3]]))/(Pcfu4[[#This Row],[No. Reps]]*0.025)*Pcfu4[[#This Row],[Best DF]]</f>
        <v>156000</v>
      </c>
      <c r="P670" s="1" t="e">
        <f>_xlfn.STDEV.S(Pcfu4[[#This Row],[R1]:[R3]])/0.025*Pcfu4[[#This Row],[Best DF]]</f>
        <v>#DIV/0!</v>
      </c>
      <c r="Q670" s="6" t="e">
        <f>Pcfu4[[#This Row],[CFU/mL]]*Pcfu4[[#This Row],[mL]]/Pcfu4[[#This Row],[grams]]</f>
        <v>#DIV/0!</v>
      </c>
      <c r="R670" s="1" t="e">
        <f>Pcfu4[[#This Row],[SD CFU/mL]]*Pcfu4[[#This Row],[mL]]/Pcfu4[[#This Row],[grams]]</f>
        <v>#DIV/0!</v>
      </c>
      <c r="S670" s="7" t="e">
        <f>_xlfn.STDEV.S(Pcfu4[[#This Row],[R1]:[R3]])/AVERAGE(Pcfu4[[#This Row],[R1]:[R3]])</f>
        <v>#DIV/0!</v>
      </c>
    </row>
    <row r="671" spans="1:20" x14ac:dyDescent="0.25">
      <c r="A671" t="s">
        <v>597</v>
      </c>
      <c r="B671" t="s">
        <v>596</v>
      </c>
      <c r="C671" s="4"/>
      <c r="D671" t="s">
        <v>594</v>
      </c>
      <c r="E671" s="3">
        <v>1</v>
      </c>
      <c r="H671" s="5">
        <f>19*Pcfu4[[#This Row],[grams]]</f>
        <v>0</v>
      </c>
      <c r="I671" s="3" t="s">
        <v>28</v>
      </c>
      <c r="J671" s="59">
        <v>44984</v>
      </c>
      <c r="K671" s="1">
        <v>100</v>
      </c>
      <c r="L671">
        <v>42</v>
      </c>
      <c r="O671" s="6">
        <f>(SUM(Pcfu4[[#This Row],[R1]:[R3]]))/(Pcfu4[[#This Row],[No. Reps]]*0.025)*Pcfu4[[#This Row],[Best DF]]</f>
        <v>168000</v>
      </c>
      <c r="P671" s="1" t="e">
        <f>_xlfn.STDEV.S(Pcfu4[[#This Row],[R1]:[R3]])/0.025*Pcfu4[[#This Row],[Best DF]]</f>
        <v>#DIV/0!</v>
      </c>
      <c r="Q671" s="6" t="e">
        <f>Pcfu4[[#This Row],[CFU/mL]]*Pcfu4[[#This Row],[mL]]/Pcfu4[[#This Row],[grams]]</f>
        <v>#DIV/0!</v>
      </c>
      <c r="R671" s="1" t="e">
        <f>Pcfu4[[#This Row],[SD CFU/mL]]*Pcfu4[[#This Row],[mL]]/Pcfu4[[#This Row],[grams]]</f>
        <v>#DIV/0!</v>
      </c>
      <c r="S671" s="7" t="e">
        <f>_xlfn.STDEV.S(Pcfu4[[#This Row],[R1]:[R3]])/AVERAGE(Pcfu4[[#This Row],[R1]:[R3]])</f>
        <v>#DIV/0!</v>
      </c>
    </row>
    <row r="672" spans="1:20" x14ac:dyDescent="0.25">
      <c r="A672" t="s">
        <v>598</v>
      </c>
      <c r="B672" t="s">
        <v>593</v>
      </c>
      <c r="C672" s="4"/>
      <c r="D672" t="s">
        <v>594</v>
      </c>
      <c r="E672" s="3">
        <v>1</v>
      </c>
      <c r="H672" s="5">
        <f>19*Pcfu4[[#This Row],[grams]]</f>
        <v>0</v>
      </c>
      <c r="I672" s="3" t="s">
        <v>28</v>
      </c>
      <c r="J672" s="59">
        <v>44984</v>
      </c>
      <c r="K672" s="1">
        <v>1000</v>
      </c>
      <c r="L672">
        <v>28</v>
      </c>
      <c r="O672" s="6">
        <f>(SUM(Pcfu4[[#This Row],[R1]:[R3]]))/(Pcfu4[[#This Row],[No. Reps]]*0.025)*Pcfu4[[#This Row],[Best DF]]</f>
        <v>1120000</v>
      </c>
      <c r="P672" s="1" t="e">
        <f>_xlfn.STDEV.S(Pcfu4[[#This Row],[R1]:[R3]])/0.025*Pcfu4[[#This Row],[Best DF]]</f>
        <v>#DIV/0!</v>
      </c>
      <c r="Q672" s="6" t="e">
        <f>Pcfu4[[#This Row],[CFU/mL]]*Pcfu4[[#This Row],[mL]]/Pcfu4[[#This Row],[grams]]</f>
        <v>#DIV/0!</v>
      </c>
      <c r="R672" s="1" t="e">
        <f>Pcfu4[[#This Row],[SD CFU/mL]]*Pcfu4[[#This Row],[mL]]/Pcfu4[[#This Row],[grams]]</f>
        <v>#DIV/0!</v>
      </c>
      <c r="S672" s="7" t="e">
        <f>_xlfn.STDEV.S(Pcfu4[[#This Row],[R1]:[R3]])/AVERAGE(Pcfu4[[#This Row],[R1]:[R3]])</f>
        <v>#DIV/0!</v>
      </c>
    </row>
    <row r="673" spans="1:19" x14ac:dyDescent="0.25">
      <c r="A673" t="s">
        <v>598</v>
      </c>
      <c r="B673" t="s">
        <v>595</v>
      </c>
      <c r="C673" s="4"/>
      <c r="D673" t="s">
        <v>594</v>
      </c>
      <c r="E673" s="3">
        <v>1</v>
      </c>
      <c r="H673" s="5">
        <f>19*Pcfu4[[#This Row],[grams]]</f>
        <v>0</v>
      </c>
      <c r="I673" s="3" t="s">
        <v>28</v>
      </c>
      <c r="J673" s="59">
        <v>44984</v>
      </c>
      <c r="K673" s="1">
        <v>1000</v>
      </c>
      <c r="L673">
        <v>33</v>
      </c>
      <c r="O673" s="6">
        <f>(SUM(Pcfu4[[#This Row],[R1]:[R3]]))/(Pcfu4[[#This Row],[No. Reps]]*0.025)*Pcfu4[[#This Row],[Best DF]]</f>
        <v>1320000</v>
      </c>
      <c r="P673" s="1" t="e">
        <f>_xlfn.STDEV.S(Pcfu4[[#This Row],[R1]:[R3]])/0.025*Pcfu4[[#This Row],[Best DF]]</f>
        <v>#DIV/0!</v>
      </c>
      <c r="Q673" s="6" t="e">
        <f>Pcfu4[[#This Row],[CFU/mL]]*Pcfu4[[#This Row],[mL]]/Pcfu4[[#This Row],[grams]]</f>
        <v>#DIV/0!</v>
      </c>
      <c r="R673" s="1" t="e">
        <f>Pcfu4[[#This Row],[SD CFU/mL]]*Pcfu4[[#This Row],[mL]]/Pcfu4[[#This Row],[grams]]</f>
        <v>#DIV/0!</v>
      </c>
      <c r="S673" s="7" t="e">
        <f>_xlfn.STDEV.S(Pcfu4[[#This Row],[R1]:[R3]])/AVERAGE(Pcfu4[[#This Row],[R1]:[R3]])</f>
        <v>#DIV/0!</v>
      </c>
    </row>
    <row r="674" spans="1:19" x14ac:dyDescent="0.25">
      <c r="A674" t="s">
        <v>598</v>
      </c>
      <c r="B674" t="s">
        <v>596</v>
      </c>
      <c r="C674" s="4"/>
      <c r="D674" t="s">
        <v>594</v>
      </c>
      <c r="E674" s="3">
        <v>1</v>
      </c>
      <c r="H674" s="5">
        <f>19*Pcfu4[[#This Row],[grams]]</f>
        <v>0</v>
      </c>
      <c r="I674" s="3" t="s">
        <v>28</v>
      </c>
      <c r="J674" s="59">
        <v>44984</v>
      </c>
      <c r="K674" s="1">
        <v>1000</v>
      </c>
      <c r="L674">
        <v>26</v>
      </c>
      <c r="O674" s="6">
        <f>(SUM(Pcfu4[[#This Row],[R1]:[R3]]))/(Pcfu4[[#This Row],[No. Reps]]*0.025)*Pcfu4[[#This Row],[Best DF]]</f>
        <v>1040000</v>
      </c>
      <c r="P674" s="1" t="e">
        <f>_xlfn.STDEV.S(Pcfu4[[#This Row],[R1]:[R3]])/0.025*Pcfu4[[#This Row],[Best DF]]</f>
        <v>#DIV/0!</v>
      </c>
      <c r="Q674" s="6" t="e">
        <f>Pcfu4[[#This Row],[CFU/mL]]*Pcfu4[[#This Row],[mL]]/Pcfu4[[#This Row],[grams]]</f>
        <v>#DIV/0!</v>
      </c>
      <c r="R674" s="1" t="e">
        <f>Pcfu4[[#This Row],[SD CFU/mL]]*Pcfu4[[#This Row],[mL]]/Pcfu4[[#This Row],[grams]]</f>
        <v>#DIV/0!</v>
      </c>
      <c r="S674" s="7" t="e">
        <f>_xlfn.STDEV.S(Pcfu4[[#This Row],[R1]:[R3]])/AVERAGE(Pcfu4[[#This Row],[R1]:[R3]])</f>
        <v>#DIV/0!</v>
      </c>
    </row>
    <row r="675" spans="1:19" x14ac:dyDescent="0.25">
      <c r="A675" t="s">
        <v>476</v>
      </c>
      <c r="B675" t="s">
        <v>593</v>
      </c>
      <c r="C675" s="4"/>
      <c r="D675" t="s">
        <v>594</v>
      </c>
      <c r="E675" s="3">
        <v>1</v>
      </c>
      <c r="H675" s="5">
        <f>19*Pcfu4[[#This Row],[grams]]</f>
        <v>0</v>
      </c>
      <c r="I675" s="3" t="s">
        <v>28</v>
      </c>
      <c r="J675" s="59">
        <v>44984</v>
      </c>
      <c r="K675" s="1">
        <v>10</v>
      </c>
      <c r="L675">
        <v>45</v>
      </c>
      <c r="O675" s="6">
        <f>(SUM(Pcfu4[[#This Row],[R1]:[R3]]))/(Pcfu4[[#This Row],[No. Reps]]*0.025)*Pcfu4[[#This Row],[Best DF]]</f>
        <v>18000</v>
      </c>
      <c r="P675" s="1" t="e">
        <f>_xlfn.STDEV.S(Pcfu4[[#This Row],[R1]:[R3]])/0.025*Pcfu4[[#This Row],[Best DF]]</f>
        <v>#DIV/0!</v>
      </c>
      <c r="Q675" s="6" t="e">
        <f>Pcfu4[[#This Row],[CFU/mL]]*Pcfu4[[#This Row],[mL]]/Pcfu4[[#This Row],[grams]]</f>
        <v>#DIV/0!</v>
      </c>
      <c r="R675" s="1" t="e">
        <f>Pcfu4[[#This Row],[SD CFU/mL]]*Pcfu4[[#This Row],[mL]]/Pcfu4[[#This Row],[grams]]</f>
        <v>#DIV/0!</v>
      </c>
      <c r="S675" s="7" t="e">
        <f>_xlfn.STDEV.S(Pcfu4[[#This Row],[R1]:[R3]])/AVERAGE(Pcfu4[[#This Row],[R1]:[R3]])</f>
        <v>#DIV/0!</v>
      </c>
    </row>
    <row r="676" spans="1:19" x14ac:dyDescent="0.25">
      <c r="A676" t="s">
        <v>476</v>
      </c>
      <c r="B676" t="s">
        <v>595</v>
      </c>
      <c r="C676" s="4"/>
      <c r="D676" t="s">
        <v>594</v>
      </c>
      <c r="E676" s="3">
        <v>1</v>
      </c>
      <c r="H676" s="5">
        <f>19*Pcfu4[[#This Row],[grams]]</f>
        <v>0</v>
      </c>
      <c r="I676" s="3" t="s">
        <v>28</v>
      </c>
      <c r="J676" s="59">
        <v>44984</v>
      </c>
      <c r="K676" s="1">
        <v>10</v>
      </c>
      <c r="L676">
        <v>46</v>
      </c>
      <c r="O676" s="6">
        <f>(SUM(Pcfu4[[#This Row],[R1]:[R3]]))/(Pcfu4[[#This Row],[No. Reps]]*0.025)*Pcfu4[[#This Row],[Best DF]]</f>
        <v>18400</v>
      </c>
      <c r="P676" s="1" t="e">
        <f>_xlfn.STDEV.S(Pcfu4[[#This Row],[R1]:[R3]])/0.025*Pcfu4[[#This Row],[Best DF]]</f>
        <v>#DIV/0!</v>
      </c>
      <c r="Q676" s="6" t="e">
        <f>Pcfu4[[#This Row],[CFU/mL]]*Pcfu4[[#This Row],[mL]]/Pcfu4[[#This Row],[grams]]</f>
        <v>#DIV/0!</v>
      </c>
      <c r="R676" s="1" t="e">
        <f>Pcfu4[[#This Row],[SD CFU/mL]]*Pcfu4[[#This Row],[mL]]/Pcfu4[[#This Row],[grams]]</f>
        <v>#DIV/0!</v>
      </c>
      <c r="S676" s="7" t="e">
        <f>_xlfn.STDEV.S(Pcfu4[[#This Row],[R1]:[R3]])/AVERAGE(Pcfu4[[#This Row],[R1]:[R3]])</f>
        <v>#DIV/0!</v>
      </c>
    </row>
    <row r="677" spans="1:19" x14ac:dyDescent="0.25">
      <c r="A677" t="s">
        <v>476</v>
      </c>
      <c r="B677" t="s">
        <v>596</v>
      </c>
      <c r="C677" s="4"/>
      <c r="D677" t="s">
        <v>594</v>
      </c>
      <c r="E677" s="3">
        <v>1</v>
      </c>
      <c r="H677" s="5">
        <f>19*Pcfu4[[#This Row],[grams]]</f>
        <v>0</v>
      </c>
      <c r="I677" s="3" t="s">
        <v>28</v>
      </c>
      <c r="J677" s="59">
        <v>44984</v>
      </c>
      <c r="K677" s="1">
        <v>10</v>
      </c>
      <c r="L677">
        <v>35</v>
      </c>
      <c r="O677" s="6">
        <f>(SUM(Pcfu4[[#This Row],[R1]:[R3]]))/(Pcfu4[[#This Row],[No. Reps]]*0.025)*Pcfu4[[#This Row],[Best DF]]</f>
        <v>14000</v>
      </c>
      <c r="P677" s="1" t="e">
        <f>_xlfn.STDEV.S(Pcfu4[[#This Row],[R1]:[R3]])/0.025*Pcfu4[[#This Row],[Best DF]]</f>
        <v>#DIV/0!</v>
      </c>
      <c r="Q677" s="6" t="e">
        <f>Pcfu4[[#This Row],[CFU/mL]]*Pcfu4[[#This Row],[mL]]/Pcfu4[[#This Row],[grams]]</f>
        <v>#DIV/0!</v>
      </c>
      <c r="R677" s="1" t="e">
        <f>Pcfu4[[#This Row],[SD CFU/mL]]*Pcfu4[[#This Row],[mL]]/Pcfu4[[#This Row],[grams]]</f>
        <v>#DIV/0!</v>
      </c>
      <c r="S677" s="7" t="e">
        <f>_xlfn.STDEV.S(Pcfu4[[#This Row],[R1]:[R3]])/AVERAGE(Pcfu4[[#This Row],[R1]:[R3]])</f>
        <v>#DIV/0!</v>
      </c>
    </row>
    <row r="678" spans="1:19" x14ac:dyDescent="0.25">
      <c r="A678" t="s">
        <v>599</v>
      </c>
      <c r="B678" t="s">
        <v>600</v>
      </c>
      <c r="C678" s="4"/>
      <c r="D678" t="s">
        <v>594</v>
      </c>
      <c r="E678" s="3">
        <v>1</v>
      </c>
      <c r="H678" s="5">
        <f>19*Pcfu4[[#This Row],[grams]]</f>
        <v>0</v>
      </c>
      <c r="I678" s="3" t="s">
        <v>28</v>
      </c>
      <c r="J678" s="59">
        <v>44984</v>
      </c>
      <c r="K678" s="1">
        <v>100</v>
      </c>
      <c r="L678">
        <v>121</v>
      </c>
      <c r="O678" s="6">
        <f>(SUM(Pcfu4[[#This Row],[R1]:[R3]]))/(Pcfu4[[#This Row],[No. Reps]]*0.025)*Pcfu4[[#This Row],[Best DF]]</f>
        <v>484000</v>
      </c>
      <c r="P678" s="1" t="e">
        <f>_xlfn.STDEV.S(Pcfu4[[#This Row],[R1]:[R3]])/0.025*Pcfu4[[#This Row],[Best DF]]</f>
        <v>#DIV/0!</v>
      </c>
      <c r="Q678" s="6" t="e">
        <f>Pcfu4[[#This Row],[CFU/mL]]*Pcfu4[[#This Row],[mL]]/Pcfu4[[#This Row],[grams]]</f>
        <v>#DIV/0!</v>
      </c>
      <c r="R678" s="1" t="e">
        <f>Pcfu4[[#This Row],[SD CFU/mL]]*Pcfu4[[#This Row],[mL]]/Pcfu4[[#This Row],[grams]]</f>
        <v>#DIV/0!</v>
      </c>
      <c r="S678" s="7" t="e">
        <f>_xlfn.STDEV.S(Pcfu4[[#This Row],[R1]:[R3]])/AVERAGE(Pcfu4[[#This Row],[R1]:[R3]])</f>
        <v>#DIV/0!</v>
      </c>
    </row>
    <row r="679" spans="1:19" x14ac:dyDescent="0.25">
      <c r="A679" t="s">
        <v>599</v>
      </c>
      <c r="B679" t="s">
        <v>601</v>
      </c>
      <c r="C679" s="4"/>
      <c r="D679" t="s">
        <v>594</v>
      </c>
      <c r="E679" s="3">
        <v>1</v>
      </c>
      <c r="H679" s="5">
        <f>19*Pcfu4[[#This Row],[grams]]</f>
        <v>0</v>
      </c>
      <c r="I679" s="3" t="s">
        <v>28</v>
      </c>
      <c r="J679" s="59">
        <v>44984</v>
      </c>
      <c r="K679" s="1">
        <v>100</v>
      </c>
      <c r="L679">
        <v>164</v>
      </c>
      <c r="O679" s="6">
        <f>(SUM(Pcfu4[[#This Row],[R1]:[R3]]))/(Pcfu4[[#This Row],[No. Reps]]*0.025)*Pcfu4[[#This Row],[Best DF]]</f>
        <v>656000</v>
      </c>
      <c r="P679" s="1" t="e">
        <f>_xlfn.STDEV.S(Pcfu4[[#This Row],[R1]:[R3]])/0.025*Pcfu4[[#This Row],[Best DF]]</f>
        <v>#DIV/0!</v>
      </c>
      <c r="Q679" s="6" t="e">
        <f>Pcfu4[[#This Row],[CFU/mL]]*Pcfu4[[#This Row],[mL]]/Pcfu4[[#This Row],[grams]]</f>
        <v>#DIV/0!</v>
      </c>
      <c r="R679" s="1" t="e">
        <f>Pcfu4[[#This Row],[SD CFU/mL]]*Pcfu4[[#This Row],[mL]]/Pcfu4[[#This Row],[grams]]</f>
        <v>#DIV/0!</v>
      </c>
      <c r="S679" s="7" t="e">
        <f>_xlfn.STDEV.S(Pcfu4[[#This Row],[R1]:[R3]])/AVERAGE(Pcfu4[[#This Row],[R1]:[R3]])</f>
        <v>#DIV/0!</v>
      </c>
    </row>
    <row r="680" spans="1:19" x14ac:dyDescent="0.25">
      <c r="A680" t="s">
        <v>599</v>
      </c>
      <c r="B680" t="s">
        <v>602</v>
      </c>
      <c r="C680" s="4"/>
      <c r="D680" t="s">
        <v>594</v>
      </c>
      <c r="E680" s="3">
        <v>1</v>
      </c>
      <c r="H680" s="5">
        <f>19*Pcfu4[[#This Row],[grams]]</f>
        <v>0</v>
      </c>
      <c r="I680" s="3" t="s">
        <v>28</v>
      </c>
      <c r="J680" s="59">
        <v>44984</v>
      </c>
      <c r="K680" s="1">
        <v>100</v>
      </c>
      <c r="L680">
        <v>174</v>
      </c>
      <c r="O680" s="6">
        <f>(SUM(Pcfu4[[#This Row],[R1]:[R3]]))/(Pcfu4[[#This Row],[No. Reps]]*0.025)*Pcfu4[[#This Row],[Best DF]]</f>
        <v>696000</v>
      </c>
      <c r="P680" s="1" t="e">
        <f>_xlfn.STDEV.S(Pcfu4[[#This Row],[R1]:[R3]])/0.025*Pcfu4[[#This Row],[Best DF]]</f>
        <v>#DIV/0!</v>
      </c>
      <c r="Q680" s="6" t="e">
        <f>Pcfu4[[#This Row],[CFU/mL]]*Pcfu4[[#This Row],[mL]]/Pcfu4[[#This Row],[grams]]</f>
        <v>#DIV/0!</v>
      </c>
      <c r="R680" s="1" t="e">
        <f>Pcfu4[[#This Row],[SD CFU/mL]]*Pcfu4[[#This Row],[mL]]/Pcfu4[[#This Row],[grams]]</f>
        <v>#DIV/0!</v>
      </c>
      <c r="S680" s="7" t="e">
        <f>_xlfn.STDEV.S(Pcfu4[[#This Row],[R1]:[R3]])/AVERAGE(Pcfu4[[#This Row],[R1]:[R3]])</f>
        <v>#DIV/0!</v>
      </c>
    </row>
    <row r="681" spans="1:19" x14ac:dyDescent="0.25">
      <c r="A681" t="s">
        <v>603</v>
      </c>
      <c r="B681" t="s">
        <v>604</v>
      </c>
      <c r="C681" s="4"/>
      <c r="D681" t="s">
        <v>594</v>
      </c>
      <c r="E681" s="3">
        <v>1</v>
      </c>
      <c r="H681" s="5">
        <f>19*Pcfu4[[#This Row],[grams]]</f>
        <v>0</v>
      </c>
      <c r="I681" s="3" t="s">
        <v>28</v>
      </c>
      <c r="J681" s="59">
        <v>44984</v>
      </c>
      <c r="K681" s="1">
        <v>100</v>
      </c>
      <c r="L681">
        <v>105</v>
      </c>
      <c r="O681" s="6">
        <f>(SUM(Pcfu4[[#This Row],[R1]:[R3]]))/(Pcfu4[[#This Row],[No. Reps]]*0.025)*Pcfu4[[#This Row],[Best DF]]</f>
        <v>420000</v>
      </c>
      <c r="P681" s="1" t="e">
        <f>_xlfn.STDEV.S(Pcfu4[[#This Row],[R1]:[R3]])/0.025*Pcfu4[[#This Row],[Best DF]]</f>
        <v>#DIV/0!</v>
      </c>
      <c r="Q681" s="6" t="e">
        <f>Pcfu4[[#This Row],[CFU/mL]]*Pcfu4[[#This Row],[mL]]/Pcfu4[[#This Row],[grams]]</f>
        <v>#DIV/0!</v>
      </c>
      <c r="R681" s="1" t="e">
        <f>Pcfu4[[#This Row],[SD CFU/mL]]*Pcfu4[[#This Row],[mL]]/Pcfu4[[#This Row],[grams]]</f>
        <v>#DIV/0!</v>
      </c>
      <c r="S681" s="7" t="e">
        <f>_xlfn.STDEV.S(Pcfu4[[#This Row],[R1]:[R3]])/AVERAGE(Pcfu4[[#This Row],[R1]:[R3]])</f>
        <v>#DIV/0!</v>
      </c>
    </row>
    <row r="682" spans="1:19" x14ac:dyDescent="0.25">
      <c r="A682" t="s">
        <v>603</v>
      </c>
      <c r="B682" t="s">
        <v>605</v>
      </c>
      <c r="C682" s="4"/>
      <c r="D682" t="s">
        <v>594</v>
      </c>
      <c r="E682" s="3">
        <v>1</v>
      </c>
      <c r="H682" s="5">
        <f>19*Pcfu4[[#This Row],[grams]]</f>
        <v>0</v>
      </c>
      <c r="I682" s="3" t="s">
        <v>28</v>
      </c>
      <c r="J682" s="59">
        <v>44984</v>
      </c>
      <c r="K682" s="1">
        <v>100</v>
      </c>
      <c r="L682">
        <v>94</v>
      </c>
      <c r="O682" s="6">
        <f>(SUM(Pcfu4[[#This Row],[R1]:[R3]]))/(Pcfu4[[#This Row],[No. Reps]]*0.025)*Pcfu4[[#This Row],[Best DF]]</f>
        <v>376000</v>
      </c>
      <c r="P682" s="1" t="e">
        <f>_xlfn.STDEV.S(Pcfu4[[#This Row],[R1]:[R3]])/0.025*Pcfu4[[#This Row],[Best DF]]</f>
        <v>#DIV/0!</v>
      </c>
      <c r="Q682" s="6" t="e">
        <f>Pcfu4[[#This Row],[CFU/mL]]*Pcfu4[[#This Row],[mL]]/Pcfu4[[#This Row],[grams]]</f>
        <v>#DIV/0!</v>
      </c>
      <c r="R682" s="1" t="e">
        <f>Pcfu4[[#This Row],[SD CFU/mL]]*Pcfu4[[#This Row],[mL]]/Pcfu4[[#This Row],[grams]]</f>
        <v>#DIV/0!</v>
      </c>
      <c r="S682" s="7" t="e">
        <f>_xlfn.STDEV.S(Pcfu4[[#This Row],[R1]:[R3]])/AVERAGE(Pcfu4[[#This Row],[R1]:[R3]])</f>
        <v>#DIV/0!</v>
      </c>
    </row>
    <row r="683" spans="1:19" x14ac:dyDescent="0.25">
      <c r="A683" t="s">
        <v>603</v>
      </c>
      <c r="B683" t="s">
        <v>606</v>
      </c>
      <c r="C683" s="4"/>
      <c r="D683" t="s">
        <v>594</v>
      </c>
      <c r="E683" s="3">
        <v>1</v>
      </c>
      <c r="H683" s="5">
        <f>19*Pcfu4[[#This Row],[grams]]</f>
        <v>0</v>
      </c>
      <c r="I683" s="3" t="s">
        <v>28</v>
      </c>
      <c r="J683" s="59">
        <v>44984</v>
      </c>
      <c r="K683" s="1">
        <v>100</v>
      </c>
      <c r="L683">
        <v>120</v>
      </c>
      <c r="O683" s="6">
        <f>(SUM(Pcfu4[[#This Row],[R1]:[R3]]))/(Pcfu4[[#This Row],[No. Reps]]*0.025)*Pcfu4[[#This Row],[Best DF]]</f>
        <v>480000</v>
      </c>
      <c r="P683" s="1" t="e">
        <f>_xlfn.STDEV.S(Pcfu4[[#This Row],[R1]:[R3]])/0.025*Pcfu4[[#This Row],[Best DF]]</f>
        <v>#DIV/0!</v>
      </c>
      <c r="Q683" s="6" t="e">
        <f>Pcfu4[[#This Row],[CFU/mL]]*Pcfu4[[#This Row],[mL]]/Pcfu4[[#This Row],[grams]]</f>
        <v>#DIV/0!</v>
      </c>
      <c r="R683" s="1" t="e">
        <f>Pcfu4[[#This Row],[SD CFU/mL]]*Pcfu4[[#This Row],[mL]]/Pcfu4[[#This Row],[grams]]</f>
        <v>#DIV/0!</v>
      </c>
      <c r="S683" s="7" t="e">
        <f>_xlfn.STDEV.S(Pcfu4[[#This Row],[R1]:[R3]])/AVERAGE(Pcfu4[[#This Row],[R1]:[R3]])</f>
        <v>#DIV/0!</v>
      </c>
    </row>
    <row r="684" spans="1:19" x14ac:dyDescent="0.25">
      <c r="A684" t="s">
        <v>477</v>
      </c>
      <c r="B684" t="s">
        <v>593</v>
      </c>
      <c r="C684" s="4"/>
      <c r="D684" t="s">
        <v>552</v>
      </c>
      <c r="E684" s="3">
        <v>1</v>
      </c>
      <c r="H684" s="5">
        <f>19*Pcfu4[[#This Row],[grams]]</f>
        <v>0</v>
      </c>
      <c r="I684" s="3" t="s">
        <v>28</v>
      </c>
      <c r="J684" s="59">
        <v>44984</v>
      </c>
      <c r="K684" s="1">
        <v>10</v>
      </c>
      <c r="L684">
        <v>134</v>
      </c>
      <c r="O684" s="6">
        <f>(SUM(Pcfu4[[#This Row],[R1]:[R3]]))/(Pcfu4[[#This Row],[No. Reps]]*0.025)*Pcfu4[[#This Row],[Best DF]]</f>
        <v>53600</v>
      </c>
      <c r="P684" s="1" t="e">
        <f>_xlfn.STDEV.S(Pcfu4[[#This Row],[R1]:[R3]])/0.025*Pcfu4[[#This Row],[Best DF]]</f>
        <v>#DIV/0!</v>
      </c>
      <c r="Q684" s="6" t="e">
        <f>Pcfu4[[#This Row],[CFU/mL]]*Pcfu4[[#This Row],[mL]]/Pcfu4[[#This Row],[grams]]</f>
        <v>#DIV/0!</v>
      </c>
      <c r="R684" s="1" t="e">
        <f>Pcfu4[[#This Row],[SD CFU/mL]]*Pcfu4[[#This Row],[mL]]/Pcfu4[[#This Row],[grams]]</f>
        <v>#DIV/0!</v>
      </c>
      <c r="S684" s="7" t="e">
        <f>_xlfn.STDEV.S(Pcfu4[[#This Row],[R1]:[R3]])/AVERAGE(Pcfu4[[#This Row],[R1]:[R3]])</f>
        <v>#DIV/0!</v>
      </c>
    </row>
    <row r="685" spans="1:19" x14ac:dyDescent="0.25">
      <c r="A685" t="s">
        <v>477</v>
      </c>
      <c r="B685" t="s">
        <v>595</v>
      </c>
      <c r="C685" s="4"/>
      <c r="D685" t="s">
        <v>552</v>
      </c>
      <c r="E685" s="3">
        <v>1</v>
      </c>
      <c r="H685" s="5">
        <f>19*Pcfu4[[#This Row],[grams]]</f>
        <v>0</v>
      </c>
      <c r="I685" s="3" t="s">
        <v>28</v>
      </c>
      <c r="J685" s="59">
        <v>44984</v>
      </c>
      <c r="K685" s="1">
        <v>10</v>
      </c>
      <c r="L685">
        <v>148</v>
      </c>
      <c r="O685" s="6">
        <f>(SUM(Pcfu4[[#This Row],[R1]:[R3]]))/(Pcfu4[[#This Row],[No. Reps]]*0.025)*Pcfu4[[#This Row],[Best DF]]</f>
        <v>59200</v>
      </c>
      <c r="P685" s="1" t="e">
        <f>_xlfn.STDEV.S(Pcfu4[[#This Row],[R1]:[R3]])/0.025*Pcfu4[[#This Row],[Best DF]]</f>
        <v>#DIV/0!</v>
      </c>
      <c r="Q685" s="6" t="e">
        <f>Pcfu4[[#This Row],[CFU/mL]]*Pcfu4[[#This Row],[mL]]/Pcfu4[[#This Row],[grams]]</f>
        <v>#DIV/0!</v>
      </c>
      <c r="R685" s="1" t="e">
        <f>Pcfu4[[#This Row],[SD CFU/mL]]*Pcfu4[[#This Row],[mL]]/Pcfu4[[#This Row],[grams]]</f>
        <v>#DIV/0!</v>
      </c>
      <c r="S685" s="7" t="e">
        <f>_xlfn.STDEV.S(Pcfu4[[#This Row],[R1]:[R3]])/AVERAGE(Pcfu4[[#This Row],[R1]:[R3]])</f>
        <v>#DIV/0!</v>
      </c>
    </row>
    <row r="686" spans="1:19" x14ac:dyDescent="0.25">
      <c r="A686" t="s">
        <v>477</v>
      </c>
      <c r="B686" t="s">
        <v>596</v>
      </c>
      <c r="C686" s="4"/>
      <c r="D686" t="s">
        <v>552</v>
      </c>
      <c r="E686" s="3">
        <v>1</v>
      </c>
      <c r="H686" s="5">
        <f>19*Pcfu4[[#This Row],[grams]]</f>
        <v>0</v>
      </c>
      <c r="I686" s="3" t="s">
        <v>28</v>
      </c>
      <c r="J686" s="59">
        <v>44984</v>
      </c>
      <c r="K686" s="1">
        <v>10</v>
      </c>
      <c r="L686">
        <v>147</v>
      </c>
      <c r="O686" s="6">
        <f>(SUM(Pcfu4[[#This Row],[R1]:[R3]]))/(Pcfu4[[#This Row],[No. Reps]]*0.025)*Pcfu4[[#This Row],[Best DF]]</f>
        <v>58800</v>
      </c>
      <c r="P686" s="1" t="e">
        <f>_xlfn.STDEV.S(Pcfu4[[#This Row],[R1]:[R3]])/0.025*Pcfu4[[#This Row],[Best DF]]</f>
        <v>#DIV/0!</v>
      </c>
      <c r="Q686" s="6" t="e">
        <f>Pcfu4[[#This Row],[CFU/mL]]*Pcfu4[[#This Row],[mL]]/Pcfu4[[#This Row],[grams]]</f>
        <v>#DIV/0!</v>
      </c>
      <c r="R686" s="1" t="e">
        <f>Pcfu4[[#This Row],[SD CFU/mL]]*Pcfu4[[#This Row],[mL]]/Pcfu4[[#This Row],[grams]]</f>
        <v>#DIV/0!</v>
      </c>
      <c r="S686" s="7" t="e">
        <f>_xlfn.STDEV.S(Pcfu4[[#This Row],[R1]:[R3]])/AVERAGE(Pcfu4[[#This Row],[R1]:[R3]])</f>
        <v>#DIV/0!</v>
      </c>
    </row>
    <row r="687" spans="1:19" x14ac:dyDescent="0.25">
      <c r="A687" t="s">
        <v>480</v>
      </c>
      <c r="B687" t="s">
        <v>593</v>
      </c>
      <c r="C687" s="4"/>
      <c r="D687" t="s">
        <v>552</v>
      </c>
      <c r="E687" s="3">
        <v>1</v>
      </c>
      <c r="H687" s="5">
        <f>19*Pcfu4[[#This Row],[grams]]</f>
        <v>0</v>
      </c>
      <c r="I687" s="3" t="s">
        <v>28</v>
      </c>
      <c r="J687" s="59">
        <v>44984</v>
      </c>
      <c r="K687" s="1">
        <v>10</v>
      </c>
      <c r="L687">
        <v>93</v>
      </c>
      <c r="O687" s="6">
        <f>(SUM(Pcfu4[[#This Row],[R1]:[R3]]))/(Pcfu4[[#This Row],[No. Reps]]*0.025)*Pcfu4[[#This Row],[Best DF]]</f>
        <v>37200</v>
      </c>
      <c r="P687" s="1" t="e">
        <f>_xlfn.STDEV.S(Pcfu4[[#This Row],[R1]:[R3]])/0.025*Pcfu4[[#This Row],[Best DF]]</f>
        <v>#DIV/0!</v>
      </c>
      <c r="Q687" s="6" t="e">
        <f>Pcfu4[[#This Row],[CFU/mL]]*Pcfu4[[#This Row],[mL]]/Pcfu4[[#This Row],[grams]]</f>
        <v>#DIV/0!</v>
      </c>
      <c r="R687" s="1" t="e">
        <f>Pcfu4[[#This Row],[SD CFU/mL]]*Pcfu4[[#This Row],[mL]]/Pcfu4[[#This Row],[grams]]</f>
        <v>#DIV/0!</v>
      </c>
      <c r="S687" s="7" t="e">
        <f>_xlfn.STDEV.S(Pcfu4[[#This Row],[R1]:[R3]])/AVERAGE(Pcfu4[[#This Row],[R1]:[R3]])</f>
        <v>#DIV/0!</v>
      </c>
    </row>
    <row r="688" spans="1:19" x14ac:dyDescent="0.25">
      <c r="A688" t="s">
        <v>480</v>
      </c>
      <c r="B688" t="s">
        <v>595</v>
      </c>
      <c r="C688" s="4"/>
      <c r="D688" t="s">
        <v>552</v>
      </c>
      <c r="E688" s="3">
        <v>1</v>
      </c>
      <c r="H688" s="5">
        <f>19*Pcfu4[[#This Row],[grams]]</f>
        <v>0</v>
      </c>
      <c r="I688" s="3" t="s">
        <v>28</v>
      </c>
      <c r="J688" s="59">
        <v>44984</v>
      </c>
      <c r="K688" s="1">
        <v>10</v>
      </c>
      <c r="L688">
        <v>169</v>
      </c>
      <c r="O688" s="6">
        <f>(SUM(Pcfu4[[#This Row],[R1]:[R3]]))/(Pcfu4[[#This Row],[No. Reps]]*0.025)*Pcfu4[[#This Row],[Best DF]]</f>
        <v>67600</v>
      </c>
      <c r="P688" s="1" t="e">
        <f>_xlfn.STDEV.S(Pcfu4[[#This Row],[R1]:[R3]])/0.025*Pcfu4[[#This Row],[Best DF]]</f>
        <v>#DIV/0!</v>
      </c>
      <c r="Q688" s="6" t="e">
        <f>Pcfu4[[#This Row],[CFU/mL]]*Pcfu4[[#This Row],[mL]]/Pcfu4[[#This Row],[grams]]</f>
        <v>#DIV/0!</v>
      </c>
      <c r="R688" s="1" t="e">
        <f>Pcfu4[[#This Row],[SD CFU/mL]]*Pcfu4[[#This Row],[mL]]/Pcfu4[[#This Row],[grams]]</f>
        <v>#DIV/0!</v>
      </c>
      <c r="S688" s="7" t="e">
        <f>_xlfn.STDEV.S(Pcfu4[[#This Row],[R1]:[R3]])/AVERAGE(Pcfu4[[#This Row],[R1]:[R3]])</f>
        <v>#DIV/0!</v>
      </c>
    </row>
    <row r="689" spans="1:19" x14ac:dyDescent="0.25">
      <c r="A689" t="s">
        <v>480</v>
      </c>
      <c r="B689" t="s">
        <v>596</v>
      </c>
      <c r="C689" s="4"/>
      <c r="D689" t="s">
        <v>552</v>
      </c>
      <c r="E689" s="3">
        <v>1</v>
      </c>
      <c r="H689" s="5">
        <f>19*Pcfu4[[#This Row],[grams]]</f>
        <v>0</v>
      </c>
      <c r="I689" s="3" t="s">
        <v>28</v>
      </c>
      <c r="J689" s="59">
        <v>44984</v>
      </c>
      <c r="K689" s="1">
        <v>10</v>
      </c>
      <c r="L689">
        <v>220</v>
      </c>
      <c r="O689" s="6">
        <f>(SUM(Pcfu4[[#This Row],[R1]:[R3]]))/(Pcfu4[[#This Row],[No. Reps]]*0.025)*Pcfu4[[#This Row],[Best DF]]</f>
        <v>88000</v>
      </c>
      <c r="P689" s="1" t="e">
        <f>_xlfn.STDEV.S(Pcfu4[[#This Row],[R1]:[R3]])/0.025*Pcfu4[[#This Row],[Best DF]]</f>
        <v>#DIV/0!</v>
      </c>
      <c r="Q689" s="6" t="e">
        <f>Pcfu4[[#This Row],[CFU/mL]]*Pcfu4[[#This Row],[mL]]/Pcfu4[[#This Row],[grams]]</f>
        <v>#DIV/0!</v>
      </c>
      <c r="R689" s="1" t="e">
        <f>Pcfu4[[#This Row],[SD CFU/mL]]*Pcfu4[[#This Row],[mL]]/Pcfu4[[#This Row],[grams]]</f>
        <v>#DIV/0!</v>
      </c>
      <c r="S689" s="7" t="e">
        <f>_xlfn.STDEV.S(Pcfu4[[#This Row],[R1]:[R3]])/AVERAGE(Pcfu4[[#This Row],[R1]:[R3]])</f>
        <v>#DIV/0!</v>
      </c>
    </row>
    <row r="690" spans="1:19" x14ac:dyDescent="0.25">
      <c r="A690" t="s">
        <v>482</v>
      </c>
      <c r="B690" t="s">
        <v>593</v>
      </c>
      <c r="C690" s="4"/>
      <c r="D690" t="s">
        <v>552</v>
      </c>
      <c r="E690" s="3">
        <v>1</v>
      </c>
      <c r="H690" s="5">
        <f>19*Pcfu4[[#This Row],[grams]]</f>
        <v>0</v>
      </c>
      <c r="I690" s="3" t="s">
        <v>28</v>
      </c>
      <c r="J690" s="59">
        <v>44984</v>
      </c>
      <c r="K690" s="1">
        <v>10</v>
      </c>
      <c r="L690">
        <v>184</v>
      </c>
      <c r="O690" s="6">
        <f>(SUM(Pcfu4[[#This Row],[R1]:[R3]]))/(Pcfu4[[#This Row],[No. Reps]]*0.025)*Pcfu4[[#This Row],[Best DF]]</f>
        <v>73600</v>
      </c>
      <c r="P690" s="1" t="e">
        <f>_xlfn.STDEV.S(Pcfu4[[#This Row],[R1]:[R3]])/0.025*Pcfu4[[#This Row],[Best DF]]</f>
        <v>#DIV/0!</v>
      </c>
      <c r="Q690" s="6" t="e">
        <f>Pcfu4[[#This Row],[CFU/mL]]*Pcfu4[[#This Row],[mL]]/Pcfu4[[#This Row],[grams]]</f>
        <v>#DIV/0!</v>
      </c>
      <c r="R690" s="1" t="e">
        <f>Pcfu4[[#This Row],[SD CFU/mL]]*Pcfu4[[#This Row],[mL]]/Pcfu4[[#This Row],[grams]]</f>
        <v>#DIV/0!</v>
      </c>
      <c r="S690" s="7" t="e">
        <f>_xlfn.STDEV.S(Pcfu4[[#This Row],[R1]:[R3]])/AVERAGE(Pcfu4[[#This Row],[R1]:[R3]])</f>
        <v>#DIV/0!</v>
      </c>
    </row>
    <row r="691" spans="1:19" x14ac:dyDescent="0.25">
      <c r="A691" t="s">
        <v>482</v>
      </c>
      <c r="B691" t="s">
        <v>595</v>
      </c>
      <c r="C691" s="4"/>
      <c r="D691" t="s">
        <v>552</v>
      </c>
      <c r="E691" s="3">
        <v>1</v>
      </c>
      <c r="H691" s="5">
        <f>19*Pcfu4[[#This Row],[grams]]</f>
        <v>0</v>
      </c>
      <c r="I691" s="3" t="s">
        <v>28</v>
      </c>
      <c r="J691" s="59">
        <v>44984</v>
      </c>
      <c r="K691" s="1">
        <v>100</v>
      </c>
      <c r="L691">
        <v>29</v>
      </c>
      <c r="O691" s="6">
        <f>(SUM(Pcfu4[[#This Row],[R1]:[R3]]))/(Pcfu4[[#This Row],[No. Reps]]*0.025)*Pcfu4[[#This Row],[Best DF]]</f>
        <v>116000</v>
      </c>
      <c r="P691" s="1" t="e">
        <f>_xlfn.STDEV.S(Pcfu4[[#This Row],[R1]:[R3]])/0.025*Pcfu4[[#This Row],[Best DF]]</f>
        <v>#DIV/0!</v>
      </c>
      <c r="Q691" s="6" t="e">
        <f>Pcfu4[[#This Row],[CFU/mL]]*Pcfu4[[#This Row],[mL]]/Pcfu4[[#This Row],[grams]]</f>
        <v>#DIV/0!</v>
      </c>
      <c r="R691" s="1" t="e">
        <f>Pcfu4[[#This Row],[SD CFU/mL]]*Pcfu4[[#This Row],[mL]]/Pcfu4[[#This Row],[grams]]</f>
        <v>#DIV/0!</v>
      </c>
      <c r="S691" s="7" t="e">
        <f>_xlfn.STDEV.S(Pcfu4[[#This Row],[R1]:[R3]])/AVERAGE(Pcfu4[[#This Row],[R1]:[R3]])</f>
        <v>#DIV/0!</v>
      </c>
    </row>
    <row r="692" spans="1:19" x14ac:dyDescent="0.25">
      <c r="A692" t="s">
        <v>482</v>
      </c>
      <c r="B692" t="s">
        <v>596</v>
      </c>
      <c r="C692" s="4"/>
      <c r="D692" t="s">
        <v>552</v>
      </c>
      <c r="E692" s="3">
        <v>1</v>
      </c>
      <c r="H692" s="5">
        <f>19*Pcfu4[[#This Row],[grams]]</f>
        <v>0</v>
      </c>
      <c r="I692" s="3" t="s">
        <v>28</v>
      </c>
      <c r="J692" s="59">
        <v>44984</v>
      </c>
      <c r="K692" s="1">
        <v>100</v>
      </c>
      <c r="L692">
        <v>42</v>
      </c>
      <c r="O692" s="6">
        <f>(SUM(Pcfu4[[#This Row],[R1]:[R3]]))/(Pcfu4[[#This Row],[No. Reps]]*0.025)*Pcfu4[[#This Row],[Best DF]]</f>
        <v>168000</v>
      </c>
      <c r="P692" s="1" t="e">
        <f>_xlfn.STDEV.S(Pcfu4[[#This Row],[R1]:[R3]])/0.025*Pcfu4[[#This Row],[Best DF]]</f>
        <v>#DIV/0!</v>
      </c>
      <c r="Q692" s="6" t="e">
        <f>Pcfu4[[#This Row],[CFU/mL]]*Pcfu4[[#This Row],[mL]]/Pcfu4[[#This Row],[grams]]</f>
        <v>#DIV/0!</v>
      </c>
      <c r="R692" s="1" t="e">
        <f>Pcfu4[[#This Row],[SD CFU/mL]]*Pcfu4[[#This Row],[mL]]/Pcfu4[[#This Row],[grams]]</f>
        <v>#DIV/0!</v>
      </c>
      <c r="S692" s="7" t="e">
        <f>_xlfn.STDEV.S(Pcfu4[[#This Row],[R1]:[R3]])/AVERAGE(Pcfu4[[#This Row],[R1]:[R3]])</f>
        <v>#DIV/0!</v>
      </c>
    </row>
    <row r="693" spans="1:19" x14ac:dyDescent="0.25">
      <c r="A693" t="s">
        <v>484</v>
      </c>
      <c r="B693" t="s">
        <v>593</v>
      </c>
      <c r="C693" s="4"/>
      <c r="D693" t="s">
        <v>607</v>
      </c>
      <c r="E693" s="3">
        <v>1</v>
      </c>
      <c r="H693" s="5">
        <f>19*Pcfu4[[#This Row],[grams]]</f>
        <v>0</v>
      </c>
      <c r="I693" s="3" t="s">
        <v>28</v>
      </c>
      <c r="J693" s="59">
        <v>44984</v>
      </c>
      <c r="K693" s="1">
        <v>10</v>
      </c>
      <c r="L693">
        <v>317</v>
      </c>
      <c r="O693" s="6">
        <f>(SUM(Pcfu4[[#This Row],[R1]:[R3]]))/(Pcfu4[[#This Row],[No. Reps]]*0.025)*Pcfu4[[#This Row],[Best DF]]</f>
        <v>126800</v>
      </c>
      <c r="P693" s="1" t="e">
        <f>_xlfn.STDEV.S(Pcfu4[[#This Row],[R1]:[R3]])/0.025*Pcfu4[[#This Row],[Best DF]]</f>
        <v>#DIV/0!</v>
      </c>
      <c r="Q693" s="6" t="e">
        <f>Pcfu4[[#This Row],[CFU/mL]]*Pcfu4[[#This Row],[mL]]/Pcfu4[[#This Row],[grams]]</f>
        <v>#DIV/0!</v>
      </c>
      <c r="R693" s="1" t="e">
        <f>Pcfu4[[#This Row],[SD CFU/mL]]*Pcfu4[[#This Row],[mL]]/Pcfu4[[#This Row],[grams]]</f>
        <v>#DIV/0!</v>
      </c>
      <c r="S693" s="7" t="e">
        <f>_xlfn.STDEV.S(Pcfu4[[#This Row],[R1]:[R3]])/AVERAGE(Pcfu4[[#This Row],[R1]:[R3]])</f>
        <v>#DIV/0!</v>
      </c>
    </row>
    <row r="694" spans="1:19" x14ac:dyDescent="0.25">
      <c r="A694" t="s">
        <v>484</v>
      </c>
      <c r="B694" t="s">
        <v>595</v>
      </c>
      <c r="C694" s="4"/>
      <c r="D694" t="s">
        <v>607</v>
      </c>
      <c r="E694" s="3">
        <v>1</v>
      </c>
      <c r="H694" s="5">
        <f>19*Pcfu4[[#This Row],[grams]]</f>
        <v>0</v>
      </c>
      <c r="I694" s="3" t="s">
        <v>28</v>
      </c>
      <c r="J694" s="59">
        <v>44984</v>
      </c>
      <c r="K694" s="1">
        <v>10</v>
      </c>
      <c r="L694">
        <v>168</v>
      </c>
      <c r="O694" s="6">
        <f>(SUM(Pcfu4[[#This Row],[R1]:[R3]]))/(Pcfu4[[#This Row],[No. Reps]]*0.025)*Pcfu4[[#This Row],[Best DF]]</f>
        <v>67200</v>
      </c>
      <c r="P694" s="1" t="e">
        <f>_xlfn.STDEV.S(Pcfu4[[#This Row],[R1]:[R3]])/0.025*Pcfu4[[#This Row],[Best DF]]</f>
        <v>#DIV/0!</v>
      </c>
      <c r="Q694" s="6" t="e">
        <f>Pcfu4[[#This Row],[CFU/mL]]*Pcfu4[[#This Row],[mL]]/Pcfu4[[#This Row],[grams]]</f>
        <v>#DIV/0!</v>
      </c>
      <c r="R694" s="1" t="e">
        <f>Pcfu4[[#This Row],[SD CFU/mL]]*Pcfu4[[#This Row],[mL]]/Pcfu4[[#This Row],[grams]]</f>
        <v>#DIV/0!</v>
      </c>
      <c r="S694" s="7" t="e">
        <f>_xlfn.STDEV.S(Pcfu4[[#This Row],[R1]:[R3]])/AVERAGE(Pcfu4[[#This Row],[R1]:[R3]])</f>
        <v>#DIV/0!</v>
      </c>
    </row>
    <row r="695" spans="1:19" x14ac:dyDescent="0.25">
      <c r="A695" t="s">
        <v>484</v>
      </c>
      <c r="B695" t="s">
        <v>596</v>
      </c>
      <c r="C695" s="4"/>
      <c r="D695" t="s">
        <v>607</v>
      </c>
      <c r="E695" s="3">
        <v>1</v>
      </c>
      <c r="H695" s="5">
        <f>19*Pcfu4[[#This Row],[grams]]</f>
        <v>0</v>
      </c>
      <c r="I695" s="3" t="s">
        <v>28</v>
      </c>
      <c r="J695" s="59">
        <v>44984</v>
      </c>
      <c r="K695" s="1">
        <v>10</v>
      </c>
      <c r="L695">
        <v>318</v>
      </c>
      <c r="O695" s="6">
        <f>(SUM(Pcfu4[[#This Row],[R1]:[R3]]))/(Pcfu4[[#This Row],[No. Reps]]*0.025)*Pcfu4[[#This Row],[Best DF]]</f>
        <v>127200</v>
      </c>
      <c r="P695" s="1" t="e">
        <f>_xlfn.STDEV.S(Pcfu4[[#This Row],[R1]:[R3]])/0.025*Pcfu4[[#This Row],[Best DF]]</f>
        <v>#DIV/0!</v>
      </c>
      <c r="Q695" s="6" t="e">
        <f>Pcfu4[[#This Row],[CFU/mL]]*Pcfu4[[#This Row],[mL]]/Pcfu4[[#This Row],[grams]]</f>
        <v>#DIV/0!</v>
      </c>
      <c r="R695" s="1" t="e">
        <f>Pcfu4[[#This Row],[SD CFU/mL]]*Pcfu4[[#This Row],[mL]]/Pcfu4[[#This Row],[grams]]</f>
        <v>#DIV/0!</v>
      </c>
      <c r="S695" s="7" t="e">
        <f>_xlfn.STDEV.S(Pcfu4[[#This Row],[R1]:[R3]])/AVERAGE(Pcfu4[[#This Row],[R1]:[R3]])</f>
        <v>#DIV/0!</v>
      </c>
    </row>
    <row r="696" spans="1:19" x14ac:dyDescent="0.25">
      <c r="A696" t="s">
        <v>486</v>
      </c>
      <c r="B696" t="s">
        <v>593</v>
      </c>
      <c r="C696" s="4"/>
      <c r="D696" t="s">
        <v>552</v>
      </c>
      <c r="E696" s="3">
        <v>1</v>
      </c>
      <c r="H696" s="5">
        <f>19*Pcfu4[[#This Row],[grams]]</f>
        <v>0</v>
      </c>
      <c r="I696" s="3" t="s">
        <v>28</v>
      </c>
      <c r="J696" s="59">
        <v>44984</v>
      </c>
      <c r="K696" s="1">
        <v>100</v>
      </c>
      <c r="L696">
        <v>47</v>
      </c>
      <c r="O696" s="6">
        <f>(SUM(Pcfu4[[#This Row],[R1]:[R3]]))/(Pcfu4[[#This Row],[No. Reps]]*0.025)*Pcfu4[[#This Row],[Best DF]]</f>
        <v>188000</v>
      </c>
      <c r="P696" s="1" t="e">
        <f>_xlfn.STDEV.S(Pcfu4[[#This Row],[R1]:[R3]])/0.025*Pcfu4[[#This Row],[Best DF]]</f>
        <v>#DIV/0!</v>
      </c>
      <c r="Q696" s="6" t="e">
        <f>Pcfu4[[#This Row],[CFU/mL]]*Pcfu4[[#This Row],[mL]]/Pcfu4[[#This Row],[grams]]</f>
        <v>#DIV/0!</v>
      </c>
      <c r="R696" s="1" t="e">
        <f>Pcfu4[[#This Row],[SD CFU/mL]]*Pcfu4[[#This Row],[mL]]/Pcfu4[[#This Row],[grams]]</f>
        <v>#DIV/0!</v>
      </c>
      <c r="S696" s="7" t="e">
        <f>_xlfn.STDEV.S(Pcfu4[[#This Row],[R1]:[R3]])/AVERAGE(Pcfu4[[#This Row],[R1]:[R3]])</f>
        <v>#DIV/0!</v>
      </c>
    </row>
    <row r="697" spans="1:19" x14ac:dyDescent="0.25">
      <c r="A697" t="s">
        <v>486</v>
      </c>
      <c r="B697" t="s">
        <v>595</v>
      </c>
      <c r="C697" s="4"/>
      <c r="D697" t="s">
        <v>552</v>
      </c>
      <c r="E697" s="3">
        <v>1</v>
      </c>
      <c r="H697" s="5">
        <f>19*Pcfu4[[#This Row],[grams]]</f>
        <v>0</v>
      </c>
      <c r="I697" s="3" t="s">
        <v>28</v>
      </c>
      <c r="J697" s="59">
        <v>44984</v>
      </c>
      <c r="K697" s="1">
        <v>100</v>
      </c>
      <c r="L697">
        <v>39</v>
      </c>
      <c r="O697" s="6">
        <f>(SUM(Pcfu4[[#This Row],[R1]:[R3]]))/(Pcfu4[[#This Row],[No. Reps]]*0.025)*Pcfu4[[#This Row],[Best DF]]</f>
        <v>156000</v>
      </c>
      <c r="P697" s="1" t="e">
        <f>_xlfn.STDEV.S(Pcfu4[[#This Row],[R1]:[R3]])/0.025*Pcfu4[[#This Row],[Best DF]]</f>
        <v>#DIV/0!</v>
      </c>
      <c r="Q697" s="6" t="e">
        <f>Pcfu4[[#This Row],[CFU/mL]]*Pcfu4[[#This Row],[mL]]/Pcfu4[[#This Row],[grams]]</f>
        <v>#DIV/0!</v>
      </c>
      <c r="R697" s="1" t="e">
        <f>Pcfu4[[#This Row],[SD CFU/mL]]*Pcfu4[[#This Row],[mL]]/Pcfu4[[#This Row],[grams]]</f>
        <v>#DIV/0!</v>
      </c>
      <c r="S697" s="7" t="e">
        <f>_xlfn.STDEV.S(Pcfu4[[#This Row],[R1]:[R3]])/AVERAGE(Pcfu4[[#This Row],[R1]:[R3]])</f>
        <v>#DIV/0!</v>
      </c>
    </row>
    <row r="698" spans="1:19" x14ac:dyDescent="0.25">
      <c r="A698" t="s">
        <v>486</v>
      </c>
      <c r="B698" t="s">
        <v>596</v>
      </c>
      <c r="C698" s="4"/>
      <c r="D698" t="s">
        <v>552</v>
      </c>
      <c r="E698" s="3">
        <v>1</v>
      </c>
      <c r="H698" s="5">
        <f>19*Pcfu4[[#This Row],[grams]]</f>
        <v>0</v>
      </c>
      <c r="I698" s="3" t="s">
        <v>28</v>
      </c>
      <c r="J698" s="59">
        <v>44984</v>
      </c>
      <c r="K698" s="1">
        <v>100</v>
      </c>
      <c r="L698">
        <v>113</v>
      </c>
      <c r="O698" s="6">
        <f>(SUM(Pcfu4[[#This Row],[R1]:[R3]]))/(Pcfu4[[#This Row],[No. Reps]]*0.025)*Pcfu4[[#This Row],[Best DF]]</f>
        <v>452000</v>
      </c>
      <c r="P698" s="1" t="e">
        <f>_xlfn.STDEV.S(Pcfu4[[#This Row],[R1]:[R3]])/0.025*Pcfu4[[#This Row],[Best DF]]</f>
        <v>#DIV/0!</v>
      </c>
      <c r="Q698" s="6" t="e">
        <f>Pcfu4[[#This Row],[CFU/mL]]*Pcfu4[[#This Row],[mL]]/Pcfu4[[#This Row],[grams]]</f>
        <v>#DIV/0!</v>
      </c>
      <c r="R698" s="1" t="e">
        <f>Pcfu4[[#This Row],[SD CFU/mL]]*Pcfu4[[#This Row],[mL]]/Pcfu4[[#This Row],[grams]]</f>
        <v>#DIV/0!</v>
      </c>
      <c r="S698" s="7" t="e">
        <f>_xlfn.STDEV.S(Pcfu4[[#This Row],[R1]:[R3]])/AVERAGE(Pcfu4[[#This Row],[R1]:[R3]])</f>
        <v>#DIV/0!</v>
      </c>
    </row>
    <row r="699" spans="1:19" x14ac:dyDescent="0.25">
      <c r="A699" t="s">
        <v>488</v>
      </c>
      <c r="B699" t="s">
        <v>593</v>
      </c>
      <c r="C699" s="4"/>
      <c r="D699" t="s">
        <v>552</v>
      </c>
      <c r="E699" s="3">
        <v>1</v>
      </c>
      <c r="H699" s="5">
        <f>19*Pcfu4[[#This Row],[grams]]</f>
        <v>0</v>
      </c>
      <c r="I699" s="3" t="s">
        <v>28</v>
      </c>
      <c r="J699" s="59">
        <v>44984</v>
      </c>
      <c r="K699" s="1">
        <v>100</v>
      </c>
      <c r="L699">
        <v>61</v>
      </c>
      <c r="O699" s="6">
        <f>(SUM(Pcfu4[[#This Row],[R1]:[R3]]))/(Pcfu4[[#This Row],[No. Reps]]*0.025)*Pcfu4[[#This Row],[Best DF]]</f>
        <v>244000</v>
      </c>
      <c r="P699" s="1" t="e">
        <f>_xlfn.STDEV.S(Pcfu4[[#This Row],[R1]:[R3]])/0.025*Pcfu4[[#This Row],[Best DF]]</f>
        <v>#DIV/0!</v>
      </c>
      <c r="Q699" s="6" t="e">
        <f>Pcfu4[[#This Row],[CFU/mL]]*Pcfu4[[#This Row],[mL]]/Pcfu4[[#This Row],[grams]]</f>
        <v>#DIV/0!</v>
      </c>
      <c r="R699" s="1" t="e">
        <f>Pcfu4[[#This Row],[SD CFU/mL]]*Pcfu4[[#This Row],[mL]]/Pcfu4[[#This Row],[grams]]</f>
        <v>#DIV/0!</v>
      </c>
      <c r="S699" s="7" t="e">
        <f>_xlfn.STDEV.S(Pcfu4[[#This Row],[R1]:[R3]])/AVERAGE(Pcfu4[[#This Row],[R1]:[R3]])</f>
        <v>#DIV/0!</v>
      </c>
    </row>
    <row r="700" spans="1:19" x14ac:dyDescent="0.25">
      <c r="A700" t="s">
        <v>488</v>
      </c>
      <c r="B700" t="s">
        <v>595</v>
      </c>
      <c r="C700" s="4"/>
      <c r="D700" t="s">
        <v>552</v>
      </c>
      <c r="E700" s="3">
        <v>1</v>
      </c>
      <c r="H700" s="5">
        <f>19*Pcfu4[[#This Row],[grams]]</f>
        <v>0</v>
      </c>
      <c r="I700" s="3" t="s">
        <v>28</v>
      </c>
      <c r="J700" s="59">
        <v>44984</v>
      </c>
      <c r="K700" s="1">
        <v>10</v>
      </c>
      <c r="L700">
        <v>279</v>
      </c>
      <c r="O700" s="6">
        <f>(SUM(Pcfu4[[#This Row],[R1]:[R3]]))/(Pcfu4[[#This Row],[No. Reps]]*0.025)*Pcfu4[[#This Row],[Best DF]]</f>
        <v>111600</v>
      </c>
      <c r="P700" s="1" t="e">
        <f>_xlfn.STDEV.S(Pcfu4[[#This Row],[R1]:[R3]])/0.025*Pcfu4[[#This Row],[Best DF]]</f>
        <v>#DIV/0!</v>
      </c>
      <c r="Q700" s="6" t="e">
        <f>Pcfu4[[#This Row],[CFU/mL]]*Pcfu4[[#This Row],[mL]]/Pcfu4[[#This Row],[grams]]</f>
        <v>#DIV/0!</v>
      </c>
      <c r="R700" s="1" t="e">
        <f>Pcfu4[[#This Row],[SD CFU/mL]]*Pcfu4[[#This Row],[mL]]/Pcfu4[[#This Row],[grams]]</f>
        <v>#DIV/0!</v>
      </c>
      <c r="S700" s="7" t="e">
        <f>_xlfn.STDEV.S(Pcfu4[[#This Row],[R1]:[R3]])/AVERAGE(Pcfu4[[#This Row],[R1]:[R3]])</f>
        <v>#DIV/0!</v>
      </c>
    </row>
    <row r="701" spans="1:19" x14ac:dyDescent="0.25">
      <c r="A701" t="s">
        <v>488</v>
      </c>
      <c r="B701" t="s">
        <v>596</v>
      </c>
      <c r="C701" s="4"/>
      <c r="D701" t="s">
        <v>552</v>
      </c>
      <c r="E701" s="3">
        <v>1</v>
      </c>
      <c r="H701" s="5">
        <f>19*Pcfu4[[#This Row],[grams]]</f>
        <v>0</v>
      </c>
      <c r="I701" s="3" t="s">
        <v>28</v>
      </c>
      <c r="J701" s="59">
        <v>44984</v>
      </c>
      <c r="K701" s="1">
        <v>100</v>
      </c>
      <c r="L701">
        <v>49</v>
      </c>
      <c r="O701" s="6">
        <f>(SUM(Pcfu4[[#This Row],[R1]:[R3]]))/(Pcfu4[[#This Row],[No. Reps]]*0.025)*Pcfu4[[#This Row],[Best DF]]</f>
        <v>196000</v>
      </c>
      <c r="P701" s="1" t="e">
        <f>_xlfn.STDEV.S(Pcfu4[[#This Row],[R1]:[R3]])/0.025*Pcfu4[[#This Row],[Best DF]]</f>
        <v>#DIV/0!</v>
      </c>
      <c r="Q701" s="6" t="e">
        <f>Pcfu4[[#This Row],[CFU/mL]]*Pcfu4[[#This Row],[mL]]/Pcfu4[[#This Row],[grams]]</f>
        <v>#DIV/0!</v>
      </c>
      <c r="R701" s="1" t="e">
        <f>Pcfu4[[#This Row],[SD CFU/mL]]*Pcfu4[[#This Row],[mL]]/Pcfu4[[#This Row],[grams]]</f>
        <v>#DIV/0!</v>
      </c>
      <c r="S701" s="7" t="e">
        <f>_xlfn.STDEV.S(Pcfu4[[#This Row],[R1]:[R3]])/AVERAGE(Pcfu4[[#This Row],[R1]:[R3]])</f>
        <v>#DIV/0!</v>
      </c>
    </row>
    <row r="702" spans="1:19" x14ac:dyDescent="0.25">
      <c r="A702" t="s">
        <v>490</v>
      </c>
      <c r="B702" t="s">
        <v>593</v>
      </c>
      <c r="C702" s="4"/>
      <c r="D702" t="s">
        <v>552</v>
      </c>
      <c r="E702" s="3">
        <v>1</v>
      </c>
      <c r="H702" s="5">
        <f>19*Pcfu4[[#This Row],[grams]]</f>
        <v>0</v>
      </c>
      <c r="I702" s="3" t="s">
        <v>28</v>
      </c>
      <c r="J702" s="59">
        <v>44984</v>
      </c>
      <c r="K702" s="1">
        <v>100</v>
      </c>
      <c r="L702">
        <v>20</v>
      </c>
      <c r="O702" s="6">
        <f>(SUM(Pcfu4[[#This Row],[R1]:[R3]]))/(Pcfu4[[#This Row],[No. Reps]]*0.025)*Pcfu4[[#This Row],[Best DF]]</f>
        <v>80000</v>
      </c>
      <c r="P702" s="1" t="e">
        <f>_xlfn.STDEV.S(Pcfu4[[#This Row],[R1]:[R3]])/0.025*Pcfu4[[#This Row],[Best DF]]</f>
        <v>#DIV/0!</v>
      </c>
      <c r="Q702" s="6" t="e">
        <f>Pcfu4[[#This Row],[CFU/mL]]*Pcfu4[[#This Row],[mL]]/Pcfu4[[#This Row],[grams]]</f>
        <v>#DIV/0!</v>
      </c>
      <c r="R702" s="1" t="e">
        <f>Pcfu4[[#This Row],[SD CFU/mL]]*Pcfu4[[#This Row],[mL]]/Pcfu4[[#This Row],[grams]]</f>
        <v>#DIV/0!</v>
      </c>
      <c r="S702" s="7" t="e">
        <f>_xlfn.STDEV.S(Pcfu4[[#This Row],[R1]:[R3]])/AVERAGE(Pcfu4[[#This Row],[R1]:[R3]])</f>
        <v>#DIV/0!</v>
      </c>
    </row>
    <row r="703" spans="1:19" x14ac:dyDescent="0.25">
      <c r="A703" t="s">
        <v>490</v>
      </c>
      <c r="B703" t="s">
        <v>595</v>
      </c>
      <c r="C703" s="4"/>
      <c r="D703" t="s">
        <v>552</v>
      </c>
      <c r="E703" s="3">
        <v>1</v>
      </c>
      <c r="H703" s="5">
        <f>19*Pcfu4[[#This Row],[grams]]</f>
        <v>0</v>
      </c>
      <c r="I703" s="3" t="s">
        <v>28</v>
      </c>
      <c r="J703" s="59">
        <v>44984</v>
      </c>
      <c r="K703" s="1">
        <v>100</v>
      </c>
      <c r="L703">
        <v>37</v>
      </c>
      <c r="O703" s="6">
        <f>(SUM(Pcfu4[[#This Row],[R1]:[R3]]))/(Pcfu4[[#This Row],[No. Reps]]*0.025)*Pcfu4[[#This Row],[Best DF]]</f>
        <v>148000</v>
      </c>
      <c r="P703" s="1" t="e">
        <f>_xlfn.STDEV.S(Pcfu4[[#This Row],[R1]:[R3]])/0.025*Pcfu4[[#This Row],[Best DF]]</f>
        <v>#DIV/0!</v>
      </c>
      <c r="Q703" s="6" t="e">
        <f>Pcfu4[[#This Row],[CFU/mL]]*Pcfu4[[#This Row],[mL]]/Pcfu4[[#This Row],[grams]]</f>
        <v>#DIV/0!</v>
      </c>
      <c r="R703" s="1" t="e">
        <f>Pcfu4[[#This Row],[SD CFU/mL]]*Pcfu4[[#This Row],[mL]]/Pcfu4[[#This Row],[grams]]</f>
        <v>#DIV/0!</v>
      </c>
      <c r="S703" s="7" t="e">
        <f>_xlfn.STDEV.S(Pcfu4[[#This Row],[R1]:[R3]])/AVERAGE(Pcfu4[[#This Row],[R1]:[R3]])</f>
        <v>#DIV/0!</v>
      </c>
    </row>
    <row r="704" spans="1:19" x14ac:dyDescent="0.25">
      <c r="A704" t="s">
        <v>490</v>
      </c>
      <c r="B704" t="s">
        <v>596</v>
      </c>
      <c r="C704" s="4"/>
      <c r="D704" t="s">
        <v>552</v>
      </c>
      <c r="E704" s="3">
        <v>1</v>
      </c>
      <c r="H704" s="5">
        <f>19*Pcfu4[[#This Row],[grams]]</f>
        <v>0</v>
      </c>
      <c r="I704" s="3" t="s">
        <v>28</v>
      </c>
      <c r="J704" s="59">
        <v>44984</v>
      </c>
      <c r="K704" s="1">
        <v>100</v>
      </c>
      <c r="L704">
        <v>31</v>
      </c>
      <c r="O704" s="6">
        <f>(SUM(Pcfu4[[#This Row],[R1]:[R3]]))/(Pcfu4[[#This Row],[No. Reps]]*0.025)*Pcfu4[[#This Row],[Best DF]]</f>
        <v>124000</v>
      </c>
      <c r="P704" s="1" t="e">
        <f>_xlfn.STDEV.S(Pcfu4[[#This Row],[R1]:[R3]])/0.025*Pcfu4[[#This Row],[Best DF]]</f>
        <v>#DIV/0!</v>
      </c>
      <c r="Q704" s="6" t="e">
        <f>Pcfu4[[#This Row],[CFU/mL]]*Pcfu4[[#This Row],[mL]]/Pcfu4[[#This Row],[grams]]</f>
        <v>#DIV/0!</v>
      </c>
      <c r="R704" s="1" t="e">
        <f>Pcfu4[[#This Row],[SD CFU/mL]]*Pcfu4[[#This Row],[mL]]/Pcfu4[[#This Row],[grams]]</f>
        <v>#DIV/0!</v>
      </c>
      <c r="S704" s="7" t="e">
        <f>_xlfn.STDEV.S(Pcfu4[[#This Row],[R1]:[R3]])/AVERAGE(Pcfu4[[#This Row],[R1]:[R3]])</f>
        <v>#DIV/0!</v>
      </c>
    </row>
    <row r="705" spans="1:20" x14ac:dyDescent="0.25">
      <c r="A705" t="s">
        <v>492</v>
      </c>
      <c r="B705" t="s">
        <v>593</v>
      </c>
      <c r="C705" s="4"/>
      <c r="D705" t="s">
        <v>552</v>
      </c>
      <c r="E705" s="3">
        <v>1</v>
      </c>
      <c r="H705" s="5">
        <f>19*Pcfu4[[#This Row],[grams]]</f>
        <v>0</v>
      </c>
      <c r="I705" s="3" t="s">
        <v>28</v>
      </c>
      <c r="J705" s="59">
        <v>44984</v>
      </c>
      <c r="K705" s="1">
        <v>100</v>
      </c>
      <c r="L705">
        <v>86</v>
      </c>
      <c r="O705" s="6">
        <f>(SUM(Pcfu4[[#This Row],[R1]:[R3]]))/(Pcfu4[[#This Row],[No. Reps]]*0.025)*Pcfu4[[#This Row],[Best DF]]</f>
        <v>344000</v>
      </c>
      <c r="P705" s="1" t="e">
        <f>_xlfn.STDEV.S(Pcfu4[[#This Row],[R1]:[R3]])/0.025*Pcfu4[[#This Row],[Best DF]]</f>
        <v>#DIV/0!</v>
      </c>
      <c r="Q705" s="6" t="e">
        <f>Pcfu4[[#This Row],[CFU/mL]]*Pcfu4[[#This Row],[mL]]/Pcfu4[[#This Row],[grams]]</f>
        <v>#DIV/0!</v>
      </c>
      <c r="R705" s="1" t="e">
        <f>Pcfu4[[#This Row],[SD CFU/mL]]*Pcfu4[[#This Row],[mL]]/Pcfu4[[#This Row],[grams]]</f>
        <v>#DIV/0!</v>
      </c>
      <c r="S705" s="7" t="e">
        <f>_xlfn.STDEV.S(Pcfu4[[#This Row],[R1]:[R3]])/AVERAGE(Pcfu4[[#This Row],[R1]:[R3]])</f>
        <v>#DIV/0!</v>
      </c>
    </row>
    <row r="706" spans="1:20" x14ac:dyDescent="0.25">
      <c r="A706" t="s">
        <v>492</v>
      </c>
      <c r="B706" t="s">
        <v>595</v>
      </c>
      <c r="C706" s="4"/>
      <c r="D706" t="s">
        <v>552</v>
      </c>
      <c r="E706" s="3">
        <v>1</v>
      </c>
      <c r="H706" s="5">
        <f>19*Pcfu4[[#This Row],[grams]]</f>
        <v>0</v>
      </c>
      <c r="I706" s="3" t="s">
        <v>28</v>
      </c>
      <c r="J706" s="59">
        <v>44984</v>
      </c>
      <c r="K706" s="1">
        <v>100</v>
      </c>
      <c r="L706">
        <v>70</v>
      </c>
      <c r="O706" s="6">
        <f>(SUM(Pcfu4[[#This Row],[R1]:[R3]]))/(Pcfu4[[#This Row],[No. Reps]]*0.025)*Pcfu4[[#This Row],[Best DF]]</f>
        <v>280000</v>
      </c>
      <c r="P706" s="1" t="e">
        <f>_xlfn.STDEV.S(Pcfu4[[#This Row],[R1]:[R3]])/0.025*Pcfu4[[#This Row],[Best DF]]</f>
        <v>#DIV/0!</v>
      </c>
      <c r="Q706" s="6" t="e">
        <f>Pcfu4[[#This Row],[CFU/mL]]*Pcfu4[[#This Row],[mL]]/Pcfu4[[#This Row],[grams]]</f>
        <v>#DIV/0!</v>
      </c>
      <c r="R706" s="1" t="e">
        <f>Pcfu4[[#This Row],[SD CFU/mL]]*Pcfu4[[#This Row],[mL]]/Pcfu4[[#This Row],[grams]]</f>
        <v>#DIV/0!</v>
      </c>
      <c r="S706" s="7" t="e">
        <f>_xlfn.STDEV.S(Pcfu4[[#This Row],[R1]:[R3]])/AVERAGE(Pcfu4[[#This Row],[R1]:[R3]])</f>
        <v>#DIV/0!</v>
      </c>
    </row>
    <row r="707" spans="1:20" x14ac:dyDescent="0.25">
      <c r="A707" t="s">
        <v>492</v>
      </c>
      <c r="B707" t="s">
        <v>596</v>
      </c>
      <c r="C707" s="4"/>
      <c r="D707" t="s">
        <v>552</v>
      </c>
      <c r="E707" s="3">
        <v>1</v>
      </c>
      <c r="H707" s="5">
        <f>19*Pcfu4[[#This Row],[grams]]</f>
        <v>0</v>
      </c>
      <c r="I707" s="3" t="s">
        <v>28</v>
      </c>
      <c r="J707" s="59">
        <v>44984</v>
      </c>
      <c r="K707" s="1">
        <v>100</v>
      </c>
      <c r="L707">
        <v>70</v>
      </c>
      <c r="O707" s="6">
        <f>(SUM(Pcfu4[[#This Row],[R1]:[R3]]))/(Pcfu4[[#This Row],[No. Reps]]*0.025)*Pcfu4[[#This Row],[Best DF]]</f>
        <v>280000</v>
      </c>
      <c r="P707" s="1" t="e">
        <f>_xlfn.STDEV.S(Pcfu4[[#This Row],[R1]:[R3]])/0.025*Pcfu4[[#This Row],[Best DF]]</f>
        <v>#DIV/0!</v>
      </c>
      <c r="Q707" s="6" t="e">
        <f>Pcfu4[[#This Row],[CFU/mL]]*Pcfu4[[#This Row],[mL]]/Pcfu4[[#This Row],[grams]]</f>
        <v>#DIV/0!</v>
      </c>
      <c r="R707" s="1" t="e">
        <f>Pcfu4[[#This Row],[SD CFU/mL]]*Pcfu4[[#This Row],[mL]]/Pcfu4[[#This Row],[grams]]</f>
        <v>#DIV/0!</v>
      </c>
      <c r="S707" s="7" t="e">
        <f>_xlfn.STDEV.S(Pcfu4[[#This Row],[R1]:[R3]])/AVERAGE(Pcfu4[[#This Row],[R1]:[R3]])</f>
        <v>#DIV/0!</v>
      </c>
    </row>
    <row r="708" spans="1:20" x14ac:dyDescent="0.25">
      <c r="A708" t="s">
        <v>494</v>
      </c>
      <c r="B708" t="s">
        <v>593</v>
      </c>
      <c r="C708" s="4"/>
      <c r="D708" t="s">
        <v>552</v>
      </c>
      <c r="E708" s="3">
        <v>1</v>
      </c>
      <c r="H708" s="5">
        <f>19*Pcfu4[[#This Row],[grams]]</f>
        <v>0</v>
      </c>
      <c r="I708" s="3" t="s">
        <v>28</v>
      </c>
      <c r="J708" s="59">
        <v>44984</v>
      </c>
      <c r="K708" s="1">
        <v>10</v>
      </c>
      <c r="L708">
        <v>11</v>
      </c>
      <c r="O708" s="6">
        <f>(SUM(Pcfu4[[#This Row],[R1]:[R3]]))/(Pcfu4[[#This Row],[No. Reps]]*0.025)*Pcfu4[[#This Row],[Best DF]]</f>
        <v>4400</v>
      </c>
      <c r="P708" s="1" t="e">
        <f>_xlfn.STDEV.S(Pcfu4[[#This Row],[R1]:[R3]])/0.025*Pcfu4[[#This Row],[Best DF]]</f>
        <v>#DIV/0!</v>
      </c>
      <c r="Q708" s="6" t="e">
        <f>Pcfu4[[#This Row],[CFU/mL]]*Pcfu4[[#This Row],[mL]]/Pcfu4[[#This Row],[grams]]</f>
        <v>#DIV/0!</v>
      </c>
      <c r="R708" s="1" t="e">
        <f>Pcfu4[[#This Row],[SD CFU/mL]]*Pcfu4[[#This Row],[mL]]/Pcfu4[[#This Row],[grams]]</f>
        <v>#DIV/0!</v>
      </c>
      <c r="S708" s="7" t="e">
        <f>_xlfn.STDEV.S(Pcfu4[[#This Row],[R1]:[R3]])/AVERAGE(Pcfu4[[#This Row],[R1]:[R3]])</f>
        <v>#DIV/0!</v>
      </c>
    </row>
    <row r="709" spans="1:20" x14ac:dyDescent="0.25">
      <c r="A709" t="s">
        <v>494</v>
      </c>
      <c r="B709" t="s">
        <v>595</v>
      </c>
      <c r="C709" s="4"/>
      <c r="D709" t="s">
        <v>552</v>
      </c>
      <c r="E709" s="3">
        <v>1</v>
      </c>
      <c r="H709" s="5">
        <f>19*Pcfu4[[#This Row],[grams]]</f>
        <v>0</v>
      </c>
      <c r="I709" s="3" t="s">
        <v>28</v>
      </c>
      <c r="J709" s="59">
        <v>44984</v>
      </c>
      <c r="K709" s="1">
        <v>10</v>
      </c>
      <c r="L709">
        <v>251</v>
      </c>
      <c r="O709" s="6">
        <f>(SUM(Pcfu4[[#This Row],[R1]:[R3]]))/(Pcfu4[[#This Row],[No. Reps]]*0.025)*Pcfu4[[#This Row],[Best DF]]</f>
        <v>100400</v>
      </c>
      <c r="P709" s="1" t="e">
        <f>_xlfn.STDEV.S(Pcfu4[[#This Row],[R1]:[R3]])/0.025*Pcfu4[[#This Row],[Best DF]]</f>
        <v>#DIV/0!</v>
      </c>
      <c r="Q709" s="6" t="e">
        <f>Pcfu4[[#This Row],[CFU/mL]]*Pcfu4[[#This Row],[mL]]/Pcfu4[[#This Row],[grams]]</f>
        <v>#DIV/0!</v>
      </c>
      <c r="R709" s="1" t="e">
        <f>Pcfu4[[#This Row],[SD CFU/mL]]*Pcfu4[[#This Row],[mL]]/Pcfu4[[#This Row],[grams]]</f>
        <v>#DIV/0!</v>
      </c>
      <c r="S709" s="7" t="e">
        <f>_xlfn.STDEV.S(Pcfu4[[#This Row],[R1]:[R3]])/AVERAGE(Pcfu4[[#This Row],[R1]:[R3]])</f>
        <v>#DIV/0!</v>
      </c>
    </row>
    <row r="710" spans="1:20" x14ac:dyDescent="0.25">
      <c r="A710" t="s">
        <v>494</v>
      </c>
      <c r="B710" t="s">
        <v>596</v>
      </c>
      <c r="C710" s="4"/>
      <c r="D710" t="s">
        <v>552</v>
      </c>
      <c r="E710" s="3">
        <v>1</v>
      </c>
      <c r="H710" s="5">
        <f>19*Pcfu4[[#This Row],[grams]]</f>
        <v>0</v>
      </c>
      <c r="I710" s="3" t="s">
        <v>28</v>
      </c>
      <c r="J710" s="59">
        <v>44984</v>
      </c>
      <c r="K710" s="1">
        <v>10</v>
      </c>
      <c r="L710">
        <v>221</v>
      </c>
      <c r="O710" s="6">
        <f>(SUM(Pcfu4[[#This Row],[R1]:[R3]]))/(Pcfu4[[#This Row],[No. Reps]]*0.025)*Pcfu4[[#This Row],[Best DF]]</f>
        <v>88400</v>
      </c>
      <c r="P710" s="1" t="e">
        <f>_xlfn.STDEV.S(Pcfu4[[#This Row],[R1]:[R3]])/0.025*Pcfu4[[#This Row],[Best DF]]</f>
        <v>#DIV/0!</v>
      </c>
      <c r="Q710" s="6" t="e">
        <f>Pcfu4[[#This Row],[CFU/mL]]*Pcfu4[[#This Row],[mL]]/Pcfu4[[#This Row],[grams]]</f>
        <v>#DIV/0!</v>
      </c>
      <c r="R710" s="1" t="e">
        <f>Pcfu4[[#This Row],[SD CFU/mL]]*Pcfu4[[#This Row],[mL]]/Pcfu4[[#This Row],[grams]]</f>
        <v>#DIV/0!</v>
      </c>
      <c r="S710" s="7" t="e">
        <f>_xlfn.STDEV.S(Pcfu4[[#This Row],[R1]:[R3]])/AVERAGE(Pcfu4[[#This Row],[R1]:[R3]])</f>
        <v>#DIV/0!</v>
      </c>
    </row>
    <row r="711" spans="1:20" x14ac:dyDescent="0.25">
      <c r="A711" t="s">
        <v>496</v>
      </c>
      <c r="B711" t="s">
        <v>593</v>
      </c>
      <c r="C711" s="4"/>
      <c r="D711" t="s">
        <v>607</v>
      </c>
      <c r="E711" s="3">
        <v>1</v>
      </c>
      <c r="H711" s="5">
        <f>19*Pcfu4[[#This Row],[grams]]</f>
        <v>0</v>
      </c>
      <c r="I711" s="3" t="s">
        <v>28</v>
      </c>
      <c r="J711" s="59">
        <v>44984</v>
      </c>
      <c r="K711" s="1">
        <v>1</v>
      </c>
      <c r="L711">
        <v>90</v>
      </c>
      <c r="O711" s="6">
        <f>(SUM(Pcfu4[[#This Row],[R1]:[R3]]))/(Pcfu4[[#This Row],[No. Reps]]*0.025)*Pcfu4[[#This Row],[Best DF]]</f>
        <v>3600</v>
      </c>
      <c r="P711" s="1" t="e">
        <f>_xlfn.STDEV.S(Pcfu4[[#This Row],[R1]:[R3]])/0.025*Pcfu4[[#This Row],[Best DF]]</f>
        <v>#DIV/0!</v>
      </c>
      <c r="Q711" s="6" t="e">
        <f>Pcfu4[[#This Row],[CFU/mL]]*Pcfu4[[#This Row],[mL]]/Pcfu4[[#This Row],[grams]]</f>
        <v>#DIV/0!</v>
      </c>
      <c r="R711" s="1" t="e">
        <f>Pcfu4[[#This Row],[SD CFU/mL]]*Pcfu4[[#This Row],[mL]]/Pcfu4[[#This Row],[grams]]</f>
        <v>#DIV/0!</v>
      </c>
      <c r="S711" s="7" t="e">
        <f>_xlfn.STDEV.S(Pcfu4[[#This Row],[R1]:[R3]])/AVERAGE(Pcfu4[[#This Row],[R1]:[R3]])</f>
        <v>#DIV/0!</v>
      </c>
    </row>
    <row r="712" spans="1:20" x14ac:dyDescent="0.25">
      <c r="A712" t="s">
        <v>496</v>
      </c>
      <c r="B712" t="s">
        <v>595</v>
      </c>
      <c r="C712" s="4"/>
      <c r="D712" t="s">
        <v>607</v>
      </c>
      <c r="E712" s="3">
        <v>1</v>
      </c>
      <c r="H712" s="5">
        <f>19*Pcfu4[[#This Row],[grams]]</f>
        <v>0</v>
      </c>
      <c r="I712" s="3" t="s">
        <v>28</v>
      </c>
      <c r="J712" s="59">
        <v>44984</v>
      </c>
      <c r="K712" s="1">
        <v>1</v>
      </c>
      <c r="L712">
        <v>92</v>
      </c>
      <c r="O712" s="6">
        <f>(SUM(Pcfu4[[#This Row],[R1]:[R3]]))/(Pcfu4[[#This Row],[No. Reps]]*0.025)*Pcfu4[[#This Row],[Best DF]]</f>
        <v>3680</v>
      </c>
      <c r="P712" s="1" t="e">
        <f>_xlfn.STDEV.S(Pcfu4[[#This Row],[R1]:[R3]])/0.025*Pcfu4[[#This Row],[Best DF]]</f>
        <v>#DIV/0!</v>
      </c>
      <c r="Q712" s="6" t="e">
        <f>Pcfu4[[#This Row],[CFU/mL]]*Pcfu4[[#This Row],[mL]]/Pcfu4[[#This Row],[grams]]</f>
        <v>#DIV/0!</v>
      </c>
      <c r="R712" s="1" t="e">
        <f>Pcfu4[[#This Row],[SD CFU/mL]]*Pcfu4[[#This Row],[mL]]/Pcfu4[[#This Row],[grams]]</f>
        <v>#DIV/0!</v>
      </c>
      <c r="S712" s="7" t="e">
        <f>_xlfn.STDEV.S(Pcfu4[[#This Row],[R1]:[R3]])/AVERAGE(Pcfu4[[#This Row],[R1]:[R3]])</f>
        <v>#DIV/0!</v>
      </c>
    </row>
    <row r="713" spans="1:20" x14ac:dyDescent="0.25">
      <c r="A713" t="s">
        <v>496</v>
      </c>
      <c r="B713" t="s">
        <v>596</v>
      </c>
      <c r="C713" s="4"/>
      <c r="D713" t="s">
        <v>607</v>
      </c>
      <c r="E713" s="3">
        <v>1</v>
      </c>
      <c r="H713" s="5">
        <f>19*Pcfu4[[#This Row],[grams]]</f>
        <v>0</v>
      </c>
      <c r="I713" s="3" t="s">
        <v>28</v>
      </c>
      <c r="J713" s="59">
        <v>44984</v>
      </c>
      <c r="K713" s="1">
        <v>1</v>
      </c>
      <c r="L713">
        <v>165</v>
      </c>
      <c r="O713" s="6">
        <f>(SUM(Pcfu4[[#This Row],[R1]:[R3]]))/(Pcfu4[[#This Row],[No. Reps]]*0.025)*Pcfu4[[#This Row],[Best DF]]</f>
        <v>6600</v>
      </c>
      <c r="P713" s="1" t="e">
        <f>_xlfn.STDEV.S(Pcfu4[[#This Row],[R1]:[R3]])/0.025*Pcfu4[[#This Row],[Best DF]]</f>
        <v>#DIV/0!</v>
      </c>
      <c r="Q713" s="6" t="e">
        <f>Pcfu4[[#This Row],[CFU/mL]]*Pcfu4[[#This Row],[mL]]/Pcfu4[[#This Row],[grams]]</f>
        <v>#DIV/0!</v>
      </c>
      <c r="R713" s="1" t="e">
        <f>Pcfu4[[#This Row],[SD CFU/mL]]*Pcfu4[[#This Row],[mL]]/Pcfu4[[#This Row],[grams]]</f>
        <v>#DIV/0!</v>
      </c>
      <c r="S713" s="7" t="e">
        <f>_xlfn.STDEV.S(Pcfu4[[#This Row],[R1]:[R3]])/AVERAGE(Pcfu4[[#This Row],[R1]:[R3]])</f>
        <v>#DIV/0!</v>
      </c>
    </row>
    <row r="714" spans="1:20" x14ac:dyDescent="0.25">
      <c r="A714" t="s">
        <v>498</v>
      </c>
      <c r="B714" t="s">
        <v>593</v>
      </c>
      <c r="C714" s="4"/>
      <c r="D714" t="s">
        <v>607</v>
      </c>
      <c r="E714" s="3">
        <v>1</v>
      </c>
      <c r="H714" s="5">
        <f>19*Pcfu4[[#This Row],[grams]]</f>
        <v>0</v>
      </c>
      <c r="I714" s="3" t="s">
        <v>28</v>
      </c>
      <c r="J714" s="59">
        <v>44984</v>
      </c>
      <c r="K714" s="1">
        <v>10</v>
      </c>
      <c r="L714">
        <v>30</v>
      </c>
      <c r="O714" s="6">
        <f>(SUM(Pcfu4[[#This Row],[R1]:[R3]]))/(Pcfu4[[#This Row],[No. Reps]]*0.025)*Pcfu4[[#This Row],[Best DF]]</f>
        <v>12000</v>
      </c>
      <c r="P714" s="1" t="e">
        <f>_xlfn.STDEV.S(Pcfu4[[#This Row],[R1]:[R3]])/0.025*Pcfu4[[#This Row],[Best DF]]</f>
        <v>#DIV/0!</v>
      </c>
      <c r="Q714" s="6" t="e">
        <f>Pcfu4[[#This Row],[CFU/mL]]*Pcfu4[[#This Row],[mL]]/Pcfu4[[#This Row],[grams]]</f>
        <v>#DIV/0!</v>
      </c>
      <c r="R714" s="1" t="e">
        <f>Pcfu4[[#This Row],[SD CFU/mL]]*Pcfu4[[#This Row],[mL]]/Pcfu4[[#This Row],[grams]]</f>
        <v>#DIV/0!</v>
      </c>
      <c r="S714" s="7" t="e">
        <f>_xlfn.STDEV.S(Pcfu4[[#This Row],[R1]:[R3]])/AVERAGE(Pcfu4[[#This Row],[R1]:[R3]])</f>
        <v>#DIV/0!</v>
      </c>
    </row>
    <row r="715" spans="1:20" x14ac:dyDescent="0.25">
      <c r="A715" t="s">
        <v>498</v>
      </c>
      <c r="B715" t="s">
        <v>595</v>
      </c>
      <c r="C715" s="4"/>
      <c r="D715" t="s">
        <v>607</v>
      </c>
      <c r="E715" s="3">
        <v>1</v>
      </c>
      <c r="H715" s="5">
        <f>19*Pcfu4[[#This Row],[grams]]</f>
        <v>0</v>
      </c>
      <c r="I715" s="3" t="s">
        <v>28</v>
      </c>
      <c r="J715" s="59">
        <v>44984</v>
      </c>
      <c r="K715" s="1">
        <v>1</v>
      </c>
      <c r="L715">
        <v>44</v>
      </c>
      <c r="O715" s="6">
        <f>(SUM(Pcfu4[[#This Row],[R1]:[R3]]))/(Pcfu4[[#This Row],[No. Reps]]*0.025)*Pcfu4[[#This Row],[Best DF]]</f>
        <v>1760</v>
      </c>
      <c r="P715" s="1" t="e">
        <f>_xlfn.STDEV.S(Pcfu4[[#This Row],[R1]:[R3]])/0.025*Pcfu4[[#This Row],[Best DF]]</f>
        <v>#DIV/0!</v>
      </c>
      <c r="Q715" s="6" t="e">
        <f>Pcfu4[[#This Row],[CFU/mL]]*Pcfu4[[#This Row],[mL]]/Pcfu4[[#This Row],[grams]]</f>
        <v>#DIV/0!</v>
      </c>
      <c r="R715" s="1" t="e">
        <f>Pcfu4[[#This Row],[SD CFU/mL]]*Pcfu4[[#This Row],[mL]]/Pcfu4[[#This Row],[grams]]</f>
        <v>#DIV/0!</v>
      </c>
      <c r="S715" s="7" t="e">
        <f>_xlfn.STDEV.S(Pcfu4[[#This Row],[R1]:[R3]])/AVERAGE(Pcfu4[[#This Row],[R1]:[R3]])</f>
        <v>#DIV/0!</v>
      </c>
    </row>
    <row r="716" spans="1:20" x14ac:dyDescent="0.25">
      <c r="A716" t="s">
        <v>498</v>
      </c>
      <c r="B716" t="s">
        <v>596</v>
      </c>
      <c r="C716" s="4"/>
      <c r="D716" t="s">
        <v>607</v>
      </c>
      <c r="E716" s="3">
        <v>1</v>
      </c>
      <c r="H716" s="5">
        <f>19*Pcfu4[[#This Row],[grams]]</f>
        <v>0</v>
      </c>
      <c r="I716" s="3" t="s">
        <v>28</v>
      </c>
      <c r="J716" s="59">
        <v>44984</v>
      </c>
      <c r="K716" s="1">
        <v>10</v>
      </c>
      <c r="L716">
        <v>55</v>
      </c>
      <c r="O716" s="6">
        <f>(SUM(Pcfu4[[#This Row],[R1]:[R3]]))/(Pcfu4[[#This Row],[No. Reps]]*0.025)*Pcfu4[[#This Row],[Best DF]]</f>
        <v>22000</v>
      </c>
      <c r="P716" s="1" t="e">
        <f>_xlfn.STDEV.S(Pcfu4[[#This Row],[R1]:[R3]])/0.025*Pcfu4[[#This Row],[Best DF]]</f>
        <v>#DIV/0!</v>
      </c>
      <c r="Q716" s="6" t="e">
        <f>Pcfu4[[#This Row],[CFU/mL]]*Pcfu4[[#This Row],[mL]]/Pcfu4[[#This Row],[grams]]</f>
        <v>#DIV/0!</v>
      </c>
      <c r="R716" s="1" t="e">
        <f>Pcfu4[[#This Row],[SD CFU/mL]]*Pcfu4[[#This Row],[mL]]/Pcfu4[[#This Row],[grams]]</f>
        <v>#DIV/0!</v>
      </c>
      <c r="S716" s="7" t="e">
        <f>_xlfn.STDEV.S(Pcfu4[[#This Row],[R1]:[R3]])/AVERAGE(Pcfu4[[#This Row],[R1]:[R3]])</f>
        <v>#DIV/0!</v>
      </c>
    </row>
    <row r="717" spans="1:20" x14ac:dyDescent="0.25">
      <c r="A717" t="s">
        <v>399</v>
      </c>
      <c r="B717" t="s">
        <v>192</v>
      </c>
      <c r="C717" s="4"/>
      <c r="D717" t="s">
        <v>37</v>
      </c>
      <c r="E717" s="3">
        <v>3</v>
      </c>
      <c r="G717">
        <v>0.3</v>
      </c>
      <c r="H717" s="5">
        <f>19*Pcfu4[[#This Row],[grams]]</f>
        <v>5.7</v>
      </c>
      <c r="I717" s="3" t="s">
        <v>170</v>
      </c>
      <c r="J717" s="59">
        <v>44984</v>
      </c>
      <c r="K717" s="1">
        <v>100000</v>
      </c>
      <c r="L717">
        <v>181</v>
      </c>
      <c r="M717">
        <v>203</v>
      </c>
      <c r="N717">
        <v>172</v>
      </c>
      <c r="O717" s="6">
        <f>(SUM(Pcfu4[[#This Row],[R1]:[R3]]))/(Pcfu4[[#This Row],[No. Reps]]*0.025)*Pcfu4[[#This Row],[Best DF]]</f>
        <v>741333333.33333325</v>
      </c>
      <c r="P717" s="1">
        <f>_xlfn.STDEV.S(Pcfu4[[#This Row],[R1]:[R3]])/0.025*Pcfu4[[#This Row],[Best DF]]</f>
        <v>63791326.474163659</v>
      </c>
      <c r="Q717" s="6">
        <f>Pcfu4[[#This Row],[CFU/mL]]*Pcfu4[[#This Row],[mL]]/Pcfu4[[#This Row],[grams]]</f>
        <v>14085333333.333332</v>
      </c>
      <c r="R717" s="1">
        <f>Pcfu4[[#This Row],[SD CFU/mL]]*Pcfu4[[#This Row],[mL]]/Pcfu4[[#This Row],[grams]]</f>
        <v>1212035203.0091095</v>
      </c>
      <c r="S717" s="7">
        <f>_xlfn.STDEV.S(Pcfu4[[#This Row],[R1]:[R3]])/AVERAGE(Pcfu4[[#This Row],[R1]:[R3]])</f>
        <v>8.6049451179177602E-2</v>
      </c>
      <c r="T717" t="s">
        <v>608</v>
      </c>
    </row>
    <row r="718" spans="1:20" x14ac:dyDescent="0.25">
      <c r="A718" t="s">
        <v>401</v>
      </c>
      <c r="B718" t="s">
        <v>192</v>
      </c>
      <c r="C718" s="4"/>
      <c r="D718" t="s">
        <v>37</v>
      </c>
      <c r="E718" s="3">
        <v>3</v>
      </c>
      <c r="G718">
        <v>0.3</v>
      </c>
      <c r="H718" s="5">
        <f>19*Pcfu4[[#This Row],[grams]]</f>
        <v>5.7</v>
      </c>
      <c r="I718" s="3" t="s">
        <v>170</v>
      </c>
      <c r="J718" s="59">
        <v>44984</v>
      </c>
      <c r="K718" s="1">
        <v>1000000</v>
      </c>
      <c r="L718">
        <v>55</v>
      </c>
      <c r="M718">
        <v>47</v>
      </c>
      <c r="N718">
        <v>46</v>
      </c>
      <c r="O718" s="6">
        <f>(SUM(Pcfu4[[#This Row],[R1]:[R3]]))/(Pcfu4[[#This Row],[No. Reps]]*0.025)*Pcfu4[[#This Row],[Best DF]]</f>
        <v>1973333333.333333</v>
      </c>
      <c r="P718" s="1">
        <f>_xlfn.STDEV.S(Pcfu4[[#This Row],[R1]:[R3]])/0.025*Pcfu4[[#This Row],[Best DF]]</f>
        <v>197315314.49264991</v>
      </c>
      <c r="Q718" s="6">
        <f>Pcfu4[[#This Row],[CFU/mL]]*Pcfu4[[#This Row],[mL]]/Pcfu4[[#This Row],[grams]]</f>
        <v>37493333333.333328</v>
      </c>
      <c r="R718" s="1">
        <f>Pcfu4[[#This Row],[SD CFU/mL]]*Pcfu4[[#This Row],[mL]]/Pcfu4[[#This Row],[grams]]</f>
        <v>3748990975.3603482</v>
      </c>
      <c r="S718" s="7">
        <f>_xlfn.STDEV.S(Pcfu4[[#This Row],[R1]:[R3]])/AVERAGE(Pcfu4[[#This Row],[R1]:[R3]])</f>
        <v>9.9990868830734755E-2</v>
      </c>
      <c r="T718" t="s">
        <v>609</v>
      </c>
    </row>
    <row r="719" spans="1:20" x14ac:dyDescent="0.25">
      <c r="A719" t="s">
        <v>403</v>
      </c>
      <c r="B719" t="s">
        <v>404</v>
      </c>
      <c r="C719" s="4"/>
      <c r="D719" t="s">
        <v>86</v>
      </c>
      <c r="E719" s="3">
        <v>3</v>
      </c>
      <c r="G719">
        <v>0.3</v>
      </c>
      <c r="H719" s="5">
        <f>19*Pcfu4[[#This Row],[grams]]</f>
        <v>5.7</v>
      </c>
      <c r="I719" s="3" t="s">
        <v>170</v>
      </c>
      <c r="J719" s="59">
        <v>44984</v>
      </c>
      <c r="K719" s="1">
        <v>10000000</v>
      </c>
      <c r="L719">
        <v>35</v>
      </c>
      <c r="M719">
        <v>24</v>
      </c>
      <c r="N719">
        <v>35</v>
      </c>
      <c r="O719" s="6">
        <f>(SUM(Pcfu4[[#This Row],[R1]:[R3]]))/(Pcfu4[[#This Row],[No. Reps]]*0.025)*Pcfu4[[#This Row],[Best DF]]</f>
        <v>12533333333.333332</v>
      </c>
      <c r="P719" s="1">
        <f>_xlfn.STDEV.S(Pcfu4[[#This Row],[R1]:[R3]])/0.025*Pcfu4[[#This Row],[Best DF]]</f>
        <v>2540341184.434351</v>
      </c>
      <c r="Q719" s="6">
        <f>Pcfu4[[#This Row],[CFU/mL]]*Pcfu4[[#This Row],[mL]]/Pcfu4[[#This Row],[grams]]</f>
        <v>238133333333.33334</v>
      </c>
      <c r="R719" s="1">
        <f>Pcfu4[[#This Row],[SD CFU/mL]]*Pcfu4[[#This Row],[mL]]/Pcfu4[[#This Row],[grams]]</f>
        <v>48266482504.25267</v>
      </c>
      <c r="S719" s="7">
        <f>_xlfn.STDEV.S(Pcfu4[[#This Row],[R1]:[R3]])/AVERAGE(Pcfu4[[#This Row],[R1]:[R3]])</f>
        <v>0.20268679663040035</v>
      </c>
      <c r="T719" t="s">
        <v>534</v>
      </c>
    </row>
    <row r="720" spans="1:20" x14ac:dyDescent="0.25">
      <c r="A720" t="s">
        <v>405</v>
      </c>
      <c r="B720" t="s">
        <v>192</v>
      </c>
      <c r="C720" s="4"/>
      <c r="D720" t="s">
        <v>37</v>
      </c>
      <c r="E720" s="3">
        <v>3</v>
      </c>
      <c r="G720">
        <v>0.3</v>
      </c>
      <c r="H720" s="5">
        <f>19*Pcfu4[[#This Row],[grams]]</f>
        <v>5.7</v>
      </c>
      <c r="I720" s="3" t="s">
        <v>170</v>
      </c>
      <c r="J720" s="59">
        <v>44984</v>
      </c>
      <c r="K720" s="1">
        <v>100000</v>
      </c>
      <c r="L720">
        <v>109</v>
      </c>
      <c r="M720">
        <v>124</v>
      </c>
      <c r="N720">
        <v>108</v>
      </c>
      <c r="O720" s="6">
        <f>(SUM(Pcfu4[[#This Row],[R1]:[R3]]))/(Pcfu4[[#This Row],[No. Reps]]*0.025)*Pcfu4[[#This Row],[Best DF]]</f>
        <v>454666666.66666663</v>
      </c>
      <c r="P720" s="1">
        <f>_xlfn.STDEV.S(Pcfu4[[#This Row],[R1]:[R3]])/0.025*Pcfu4[[#This Row],[Best DF]]</f>
        <v>35851545.759330012</v>
      </c>
      <c r="Q720" s="6">
        <f>Pcfu4[[#This Row],[CFU/mL]]*Pcfu4[[#This Row],[mL]]/Pcfu4[[#This Row],[grams]]</f>
        <v>8638666666.6666679</v>
      </c>
      <c r="R720" s="1">
        <f>Pcfu4[[#This Row],[SD CFU/mL]]*Pcfu4[[#This Row],[mL]]/Pcfu4[[#This Row],[grams]]</f>
        <v>681179369.42727029</v>
      </c>
      <c r="S720" s="7">
        <f>_xlfn.STDEV.S(Pcfu4[[#This Row],[R1]:[R3]])/AVERAGE(Pcfu4[[#This Row],[R1]:[R3]])</f>
        <v>7.8852373370960432E-2</v>
      </c>
      <c r="T720" t="s">
        <v>610</v>
      </c>
    </row>
    <row r="721" spans="1:20" x14ac:dyDescent="0.25">
      <c r="A721" t="s">
        <v>407</v>
      </c>
      <c r="B721" t="s">
        <v>192</v>
      </c>
      <c r="C721" s="4"/>
      <c r="D721" t="s">
        <v>37</v>
      </c>
      <c r="E721" s="3">
        <v>3</v>
      </c>
      <c r="G721">
        <v>0.3</v>
      </c>
      <c r="H721" s="5">
        <f>19*Pcfu4[[#This Row],[grams]]</f>
        <v>5.7</v>
      </c>
      <c r="I721" s="3" t="s">
        <v>170</v>
      </c>
      <c r="J721" s="59">
        <v>44984</v>
      </c>
      <c r="K721" s="1">
        <v>100000</v>
      </c>
      <c r="L721">
        <v>59</v>
      </c>
      <c r="M721">
        <v>60</v>
      </c>
      <c r="N721">
        <v>64</v>
      </c>
      <c r="O721" s="6">
        <f>(SUM(Pcfu4[[#This Row],[R1]:[R3]]))/(Pcfu4[[#This Row],[No. Reps]]*0.025)*Pcfu4[[#This Row],[Best DF]]</f>
        <v>243999999.99999994</v>
      </c>
      <c r="P721" s="1">
        <f>_xlfn.STDEV.S(Pcfu4[[#This Row],[R1]:[R3]])/0.025*Pcfu4[[#This Row],[Best DF]]</f>
        <v>10583005.244258363</v>
      </c>
      <c r="Q721" s="6">
        <f>Pcfu4[[#This Row],[CFU/mL]]*Pcfu4[[#This Row],[mL]]/Pcfu4[[#This Row],[grams]]</f>
        <v>4635999999.999999</v>
      </c>
      <c r="R721" s="1">
        <f>Pcfu4[[#This Row],[SD CFU/mL]]*Pcfu4[[#This Row],[mL]]/Pcfu4[[#This Row],[grams]]</f>
        <v>201077099.64090893</v>
      </c>
      <c r="S721" s="7">
        <f>_xlfn.STDEV.S(Pcfu4[[#This Row],[R1]:[R3]])/AVERAGE(Pcfu4[[#This Row],[R1]:[R3]])</f>
        <v>4.3372972312534272E-2</v>
      </c>
      <c r="T721" t="s">
        <v>611</v>
      </c>
    </row>
    <row r="722" spans="1:20" x14ac:dyDescent="0.25">
      <c r="A722" t="s">
        <v>409</v>
      </c>
      <c r="B722" t="s">
        <v>192</v>
      </c>
      <c r="C722" s="4"/>
      <c r="D722" t="s">
        <v>37</v>
      </c>
      <c r="E722" s="3">
        <v>3</v>
      </c>
      <c r="G722">
        <v>0.3</v>
      </c>
      <c r="H722" s="5">
        <f>19*Pcfu4[[#This Row],[grams]]</f>
        <v>5.7</v>
      </c>
      <c r="I722" s="3" t="s">
        <v>170</v>
      </c>
      <c r="J722" s="59">
        <v>44984</v>
      </c>
      <c r="K722" s="1">
        <v>100000</v>
      </c>
      <c r="L722">
        <v>106</v>
      </c>
      <c r="M722">
        <v>91</v>
      </c>
      <c r="N722">
        <v>108</v>
      </c>
      <c r="O722" s="6">
        <f>(SUM(Pcfu4[[#This Row],[R1]:[R3]]))/(Pcfu4[[#This Row],[No. Reps]]*0.025)*Pcfu4[[#This Row],[Best DF]]</f>
        <v>406666666.66666663</v>
      </c>
      <c r="P722" s="1">
        <f>_xlfn.STDEV.S(Pcfu4[[#This Row],[R1]:[R3]])/0.025*Pcfu4[[#This Row],[Best DF]]</f>
        <v>37166292.972710274</v>
      </c>
      <c r="Q722" s="6">
        <f>Pcfu4[[#This Row],[CFU/mL]]*Pcfu4[[#This Row],[mL]]/Pcfu4[[#This Row],[grams]]</f>
        <v>7726666666.666667</v>
      </c>
      <c r="R722" s="1">
        <f>Pcfu4[[#This Row],[SD CFU/mL]]*Pcfu4[[#This Row],[mL]]/Pcfu4[[#This Row],[grams]]</f>
        <v>706159566.48149526</v>
      </c>
      <c r="S722" s="7">
        <f>_xlfn.STDEV.S(Pcfu4[[#This Row],[R1]:[R3]])/AVERAGE(Pcfu4[[#This Row],[R1]:[R3]])</f>
        <v>9.1392523703385936E-2</v>
      </c>
      <c r="T722" t="s">
        <v>612</v>
      </c>
    </row>
    <row r="723" spans="1:20" x14ac:dyDescent="0.25">
      <c r="A723" t="s">
        <v>411</v>
      </c>
      <c r="B723" t="s">
        <v>404</v>
      </c>
      <c r="C723" s="4"/>
      <c r="D723" t="s">
        <v>86</v>
      </c>
      <c r="E723" s="3">
        <v>3</v>
      </c>
      <c r="G723">
        <v>0.3</v>
      </c>
      <c r="H723" s="5">
        <f>19*Pcfu4[[#This Row],[grams]]</f>
        <v>5.7</v>
      </c>
      <c r="I723" s="3" t="s">
        <v>170</v>
      </c>
      <c r="J723" s="59">
        <v>44984</v>
      </c>
      <c r="K723" s="1">
        <v>1000000</v>
      </c>
      <c r="L723">
        <v>165</v>
      </c>
      <c r="M723">
        <v>156</v>
      </c>
      <c r="N723">
        <v>167</v>
      </c>
      <c r="O723" s="6">
        <f>(SUM(Pcfu4[[#This Row],[R1]:[R3]]))/(Pcfu4[[#This Row],[No. Reps]]*0.025)*Pcfu4[[#This Row],[Best DF]]</f>
        <v>6506666666.666666</v>
      </c>
      <c r="P723" s="1">
        <f>_xlfn.STDEV.S(Pcfu4[[#This Row],[R1]:[R3]])/0.025*Pcfu4[[#This Row],[Best DF]]</f>
        <v>234378611.08329257</v>
      </c>
      <c r="Q723" s="6">
        <f>Pcfu4[[#This Row],[CFU/mL]]*Pcfu4[[#This Row],[mL]]/Pcfu4[[#This Row],[grams]]</f>
        <v>123626666666.66667</v>
      </c>
      <c r="R723" s="1">
        <f>Pcfu4[[#This Row],[SD CFU/mL]]*Pcfu4[[#This Row],[mL]]/Pcfu4[[#This Row],[grams]]</f>
        <v>4453193610.5825596</v>
      </c>
      <c r="S723" s="7">
        <f>_xlfn.STDEV.S(Pcfu4[[#This Row],[R1]:[R3]])/AVERAGE(Pcfu4[[#This Row],[R1]:[R3]])</f>
        <v>3.6021302932883081E-2</v>
      </c>
      <c r="T723" t="s">
        <v>534</v>
      </c>
    </row>
    <row r="724" spans="1:20" x14ac:dyDescent="0.25">
      <c r="A724" t="s">
        <v>412</v>
      </c>
      <c r="B724" t="s">
        <v>192</v>
      </c>
      <c r="C724" s="4"/>
      <c r="D724" t="s">
        <v>37</v>
      </c>
      <c r="E724" s="3">
        <v>3</v>
      </c>
      <c r="G724">
        <v>0.3</v>
      </c>
      <c r="H724" s="5">
        <f>19*Pcfu4[[#This Row],[grams]]</f>
        <v>5.7</v>
      </c>
      <c r="I724" s="3" t="s">
        <v>170</v>
      </c>
      <c r="J724" s="59">
        <v>44984</v>
      </c>
      <c r="K724" s="1">
        <v>100000</v>
      </c>
      <c r="L724">
        <v>33</v>
      </c>
      <c r="M724">
        <v>26</v>
      </c>
      <c r="N724">
        <v>33</v>
      </c>
      <c r="O724" s="6">
        <f>(SUM(Pcfu4[[#This Row],[R1]:[R3]]))/(Pcfu4[[#This Row],[No. Reps]]*0.025)*Pcfu4[[#This Row],[Best DF]]</f>
        <v>122666666.66666666</v>
      </c>
      <c r="P724" s="1">
        <f>_xlfn.STDEV.S(Pcfu4[[#This Row],[R1]:[R3]])/0.025*Pcfu4[[#This Row],[Best DF]]</f>
        <v>16165807.537309481</v>
      </c>
      <c r="Q724" s="6">
        <f>Pcfu4[[#This Row],[CFU/mL]]*Pcfu4[[#This Row],[mL]]/Pcfu4[[#This Row],[grams]]</f>
        <v>2330666666.666667</v>
      </c>
      <c r="R724" s="1">
        <f>Pcfu4[[#This Row],[SD CFU/mL]]*Pcfu4[[#This Row],[mL]]/Pcfu4[[#This Row],[grams]]</f>
        <v>307150343.20888013</v>
      </c>
      <c r="S724" s="7">
        <f>_xlfn.STDEV.S(Pcfu4[[#This Row],[R1]:[R3]])/AVERAGE(Pcfu4[[#This Row],[R1]:[R3]])</f>
        <v>0.13178647448893599</v>
      </c>
      <c r="T724" t="s">
        <v>613</v>
      </c>
    </row>
    <row r="725" spans="1:20" x14ac:dyDescent="0.25">
      <c r="A725" t="s">
        <v>414</v>
      </c>
      <c r="B725" t="s">
        <v>192</v>
      </c>
      <c r="C725" s="4"/>
      <c r="D725" t="s">
        <v>26</v>
      </c>
      <c r="E725" s="3">
        <v>3</v>
      </c>
      <c r="G725">
        <v>0.3</v>
      </c>
      <c r="H725" s="5">
        <f>19*Pcfu4[[#This Row],[grams]]</f>
        <v>5.7</v>
      </c>
      <c r="I725" s="3" t="s">
        <v>170</v>
      </c>
      <c r="J725" s="59">
        <v>44984</v>
      </c>
      <c r="K725" s="1">
        <v>10000</v>
      </c>
      <c r="L725">
        <v>177</v>
      </c>
      <c r="M725">
        <v>202</v>
      </c>
      <c r="N725">
        <v>203</v>
      </c>
      <c r="O725" s="6">
        <f>(SUM(Pcfu4[[#This Row],[R1]:[R3]]))/(Pcfu4[[#This Row],[No. Reps]]*0.025)*Pcfu4[[#This Row],[Best DF]]</f>
        <v>77599999.999999985</v>
      </c>
      <c r="P725" s="1">
        <f>_xlfn.STDEV.S(Pcfu4[[#This Row],[R1]:[R3]])/0.025*Pcfu4[[#This Row],[Best DF]]</f>
        <v>5892367.945062493</v>
      </c>
      <c r="Q725" s="6">
        <f>Pcfu4[[#This Row],[CFU/mL]]*Pcfu4[[#This Row],[mL]]/Pcfu4[[#This Row],[grams]]</f>
        <v>1474399999.9999998</v>
      </c>
      <c r="R725" s="1">
        <f>Pcfu4[[#This Row],[SD CFU/mL]]*Pcfu4[[#This Row],[mL]]/Pcfu4[[#This Row],[grams]]</f>
        <v>111954990.95618738</v>
      </c>
      <c r="S725" s="7">
        <f>_xlfn.STDEV.S(Pcfu4[[#This Row],[R1]:[R3]])/AVERAGE(Pcfu4[[#This Row],[R1]:[R3]])</f>
        <v>7.5932576611630082E-2</v>
      </c>
      <c r="T725" t="s">
        <v>614</v>
      </c>
    </row>
    <row r="726" spans="1:20" x14ac:dyDescent="0.25">
      <c r="A726" t="s">
        <v>415</v>
      </c>
      <c r="B726" t="s">
        <v>192</v>
      </c>
      <c r="C726" s="4"/>
      <c r="D726" t="s">
        <v>26</v>
      </c>
      <c r="E726" s="3">
        <v>3</v>
      </c>
      <c r="G726">
        <v>0.3</v>
      </c>
      <c r="H726" s="5">
        <f>19*Pcfu4[[#This Row],[grams]]</f>
        <v>5.7</v>
      </c>
      <c r="I726" s="3" t="s">
        <v>170</v>
      </c>
      <c r="J726" s="59">
        <v>44984</v>
      </c>
      <c r="K726" s="1">
        <v>100000</v>
      </c>
      <c r="L726">
        <v>69</v>
      </c>
      <c r="M726">
        <v>81</v>
      </c>
      <c r="N726">
        <v>78</v>
      </c>
      <c r="O726" s="6">
        <f>(SUM(Pcfu4[[#This Row],[R1]:[R3]]))/(Pcfu4[[#This Row],[No. Reps]]*0.025)*Pcfu4[[#This Row],[Best DF]]</f>
        <v>303999999.99999994</v>
      </c>
      <c r="P726" s="1">
        <f>_xlfn.STDEV.S(Pcfu4[[#This Row],[R1]:[R3]])/0.025*Pcfu4[[#This Row],[Best DF]]</f>
        <v>24979991.993593592</v>
      </c>
      <c r="Q726" s="6">
        <f>Pcfu4[[#This Row],[CFU/mL]]*Pcfu4[[#This Row],[mL]]/Pcfu4[[#This Row],[grams]]</f>
        <v>5775999999.999999</v>
      </c>
      <c r="R726" s="1">
        <f>Pcfu4[[#This Row],[SD CFU/mL]]*Pcfu4[[#This Row],[mL]]/Pcfu4[[#This Row],[grams]]</f>
        <v>474619847.87827832</v>
      </c>
      <c r="S726" s="7">
        <f>_xlfn.STDEV.S(Pcfu4[[#This Row],[R1]:[R3]])/AVERAGE(Pcfu4[[#This Row],[R1]:[R3]])</f>
        <v>8.2171026294715774E-2</v>
      </c>
      <c r="T726" t="s">
        <v>615</v>
      </c>
    </row>
    <row r="727" spans="1:20" x14ac:dyDescent="0.25">
      <c r="A727" t="s">
        <v>417</v>
      </c>
      <c r="B727" t="s">
        <v>404</v>
      </c>
      <c r="C727" s="4"/>
      <c r="D727" t="s">
        <v>26</v>
      </c>
      <c r="E727" s="3">
        <v>3</v>
      </c>
      <c r="G727">
        <v>0.3</v>
      </c>
      <c r="H727" s="5">
        <f>19*Pcfu4[[#This Row],[grams]]</f>
        <v>5.7</v>
      </c>
      <c r="I727" s="3" t="s">
        <v>170</v>
      </c>
      <c r="J727" s="59">
        <v>44984</v>
      </c>
      <c r="K727" s="1">
        <v>1000000</v>
      </c>
      <c r="L727">
        <v>106</v>
      </c>
      <c r="M727">
        <v>119</v>
      </c>
      <c r="N727">
        <v>86</v>
      </c>
      <c r="O727" s="6">
        <f>(SUM(Pcfu4[[#This Row],[R1]:[R3]]))/(Pcfu4[[#This Row],[No. Reps]]*0.025)*Pcfu4[[#This Row],[Best DF]]</f>
        <v>4146666666.666666</v>
      </c>
      <c r="P727" s="1">
        <f>_xlfn.STDEV.S(Pcfu4[[#This Row],[R1]:[R3]])/0.025*Pcfu4[[#This Row],[Best DF]]</f>
        <v>664931074.12222373</v>
      </c>
      <c r="Q727" s="6">
        <f>Pcfu4[[#This Row],[CFU/mL]]*Pcfu4[[#This Row],[mL]]/Pcfu4[[#This Row],[grams]]</f>
        <v>78786666666.666656</v>
      </c>
      <c r="R727" s="1">
        <f>Pcfu4[[#This Row],[SD CFU/mL]]*Pcfu4[[#This Row],[mL]]/Pcfu4[[#This Row],[grams]]</f>
        <v>12633690408.322252</v>
      </c>
      <c r="S727" s="7">
        <f>_xlfn.STDEV.S(Pcfu4[[#This Row],[R1]:[R3]])/AVERAGE(Pcfu4[[#This Row],[R1]:[R3]])</f>
        <v>0.16035315292336588</v>
      </c>
      <c r="T727" t="s">
        <v>534</v>
      </c>
    </row>
    <row r="728" spans="1:20" x14ac:dyDescent="0.25">
      <c r="A728" t="s">
        <v>418</v>
      </c>
      <c r="B728" t="s">
        <v>192</v>
      </c>
      <c r="C728" s="4"/>
      <c r="D728" t="s">
        <v>37</v>
      </c>
      <c r="E728" s="3">
        <v>3</v>
      </c>
      <c r="G728">
        <v>0.3</v>
      </c>
      <c r="H728" s="5">
        <f>19*Pcfu4[[#This Row],[grams]]</f>
        <v>5.7</v>
      </c>
      <c r="I728" s="3" t="s">
        <v>170</v>
      </c>
      <c r="J728" s="59">
        <v>44984</v>
      </c>
      <c r="K728" s="1">
        <v>10000</v>
      </c>
      <c r="L728">
        <v>184</v>
      </c>
      <c r="M728">
        <v>167</v>
      </c>
      <c r="N728">
        <v>187</v>
      </c>
      <c r="O728" s="6">
        <f>(SUM(Pcfu4[[#This Row],[R1]:[R3]]))/(Pcfu4[[#This Row],[No. Reps]]*0.025)*Pcfu4[[#This Row],[Best DF]]</f>
        <v>71733333.333333328</v>
      </c>
      <c r="P728" s="1">
        <f>_xlfn.STDEV.S(Pcfu4[[#This Row],[R1]:[R3]])/0.025*Pcfu4[[#This Row],[Best DF]]</f>
        <v>4314317.2499635834</v>
      </c>
      <c r="Q728" s="6">
        <f>Pcfu4[[#This Row],[CFU/mL]]*Pcfu4[[#This Row],[mL]]/Pcfu4[[#This Row],[grams]]</f>
        <v>1362933333.3333335</v>
      </c>
      <c r="R728" s="1">
        <f>Pcfu4[[#This Row],[SD CFU/mL]]*Pcfu4[[#This Row],[mL]]/Pcfu4[[#This Row],[grams]]</f>
        <v>81972027.749308094</v>
      </c>
      <c r="S728" s="7">
        <f>_xlfn.STDEV.S(Pcfu4[[#This Row],[R1]:[R3]])/AVERAGE(Pcfu4[[#This Row],[R1]:[R3]])</f>
        <v>6.0143827834064814E-2</v>
      </c>
      <c r="T728" t="s">
        <v>616</v>
      </c>
    </row>
    <row r="729" spans="1:20" x14ac:dyDescent="0.25">
      <c r="A729" t="s">
        <v>420</v>
      </c>
      <c r="B729" t="s">
        <v>192</v>
      </c>
      <c r="C729" s="4"/>
      <c r="D729" t="s">
        <v>26</v>
      </c>
      <c r="E729" s="3">
        <v>3</v>
      </c>
      <c r="G729">
        <v>0.3</v>
      </c>
      <c r="H729" s="5">
        <f>19*Pcfu4[[#This Row],[grams]]</f>
        <v>5.7</v>
      </c>
      <c r="I729" s="3" t="s">
        <v>170</v>
      </c>
      <c r="J729" s="59">
        <v>44984</v>
      </c>
      <c r="K729" s="1">
        <v>10000</v>
      </c>
      <c r="L729">
        <v>24</v>
      </c>
      <c r="M729">
        <v>16</v>
      </c>
      <c r="N729">
        <v>18</v>
      </c>
      <c r="O729" s="6">
        <f>(SUM(Pcfu4[[#This Row],[R1]:[R3]]))/(Pcfu4[[#This Row],[No. Reps]]*0.025)*Pcfu4[[#This Row],[Best DF]]</f>
        <v>7733333.333333333</v>
      </c>
      <c r="P729" s="1">
        <f>_xlfn.STDEV.S(Pcfu4[[#This Row],[R1]:[R3]])/0.025*Pcfu4[[#This Row],[Best DF]]</f>
        <v>1665332.7995729076</v>
      </c>
      <c r="Q729" s="6">
        <f>Pcfu4[[#This Row],[CFU/mL]]*Pcfu4[[#This Row],[mL]]/Pcfu4[[#This Row],[grams]]</f>
        <v>146933333.33333334</v>
      </c>
      <c r="R729" s="1">
        <f>Pcfu4[[#This Row],[SD CFU/mL]]*Pcfu4[[#This Row],[mL]]/Pcfu4[[#This Row],[grams]]</f>
        <v>31641323.191885248</v>
      </c>
      <c r="S729" s="7">
        <f>_xlfn.STDEV.S(Pcfu4[[#This Row],[R1]:[R3]])/AVERAGE(Pcfu4[[#This Row],[R1]:[R3]])</f>
        <v>0.21534475856546223</v>
      </c>
      <c r="T729" t="s">
        <v>617</v>
      </c>
    </row>
    <row r="730" spans="1:20" x14ac:dyDescent="0.25">
      <c r="A730" t="s">
        <v>422</v>
      </c>
      <c r="B730" t="s">
        <v>192</v>
      </c>
      <c r="C730" s="4"/>
      <c r="D730" t="s">
        <v>26</v>
      </c>
      <c r="E730" s="3">
        <v>3</v>
      </c>
      <c r="G730">
        <v>0.3</v>
      </c>
      <c r="H730" s="5">
        <f>19*Pcfu4[[#This Row],[grams]]</f>
        <v>5.7</v>
      </c>
      <c r="I730" s="3" t="s">
        <v>170</v>
      </c>
      <c r="J730" s="59">
        <v>44984</v>
      </c>
      <c r="K730" s="1">
        <v>10000</v>
      </c>
      <c r="L730">
        <v>23</v>
      </c>
      <c r="M730">
        <v>24</v>
      </c>
      <c r="N730">
        <v>32</v>
      </c>
      <c r="O730" s="6">
        <f>(SUM(Pcfu4[[#This Row],[R1]:[R3]]))/(Pcfu4[[#This Row],[No. Reps]]*0.025)*Pcfu4[[#This Row],[Best DF]]</f>
        <v>10533333.333333332</v>
      </c>
      <c r="P730" s="1">
        <f>_xlfn.STDEV.S(Pcfu4[[#This Row],[R1]:[R3]])/0.025*Pcfu4[[#This Row],[Best DF]]</f>
        <v>1973153.1449264959</v>
      </c>
      <c r="Q730" s="6">
        <f>Pcfu4[[#This Row],[CFU/mL]]*Pcfu4[[#This Row],[mL]]/Pcfu4[[#This Row],[grams]]</f>
        <v>200133333.33333331</v>
      </c>
      <c r="R730" s="1">
        <f>Pcfu4[[#This Row],[SD CFU/mL]]*Pcfu4[[#This Row],[mL]]/Pcfu4[[#This Row],[grams]]</f>
        <v>37489909.753603421</v>
      </c>
      <c r="S730" s="7">
        <f>_xlfn.STDEV.S(Pcfu4[[#This Row],[R1]:[R3]])/AVERAGE(Pcfu4[[#This Row],[R1]:[R3]])</f>
        <v>0.18732466565757874</v>
      </c>
      <c r="T730" t="s">
        <v>618</v>
      </c>
    </row>
    <row r="731" spans="1:20" x14ac:dyDescent="0.25">
      <c r="A731" t="s">
        <v>424</v>
      </c>
      <c r="B731" t="s">
        <v>404</v>
      </c>
      <c r="C731" s="4"/>
      <c r="D731" t="s">
        <v>37</v>
      </c>
      <c r="E731" s="3">
        <v>3</v>
      </c>
      <c r="G731">
        <v>0.3</v>
      </c>
      <c r="H731" s="5">
        <f>19*Pcfu4[[#This Row],[grams]]</f>
        <v>5.7</v>
      </c>
      <c r="I731" s="3" t="s">
        <v>170</v>
      </c>
      <c r="J731" s="59">
        <v>44984</v>
      </c>
      <c r="K731" s="1">
        <v>1000000</v>
      </c>
      <c r="L731">
        <v>57</v>
      </c>
      <c r="M731">
        <v>74</v>
      </c>
      <c r="N731">
        <v>74</v>
      </c>
      <c r="O731" s="6">
        <f>(SUM(Pcfu4[[#This Row],[R1]:[R3]]))/(Pcfu4[[#This Row],[No. Reps]]*0.025)*Pcfu4[[#This Row],[Best DF]]</f>
        <v>2733333333.333333</v>
      </c>
      <c r="P731" s="1">
        <f>_xlfn.STDEV.S(Pcfu4[[#This Row],[R1]:[R3]])/0.025*Pcfu4[[#This Row],[Best DF]]</f>
        <v>392598183.04894489</v>
      </c>
      <c r="Q731" s="6">
        <f>Pcfu4[[#This Row],[CFU/mL]]*Pcfu4[[#This Row],[mL]]/Pcfu4[[#This Row],[grams]]</f>
        <v>51933333333.333328</v>
      </c>
      <c r="R731" s="1">
        <f>Pcfu4[[#This Row],[SD CFU/mL]]*Pcfu4[[#This Row],[mL]]/Pcfu4[[#This Row],[grams]]</f>
        <v>7459365477.9299536</v>
      </c>
      <c r="S731" s="7">
        <f>_xlfn.STDEV.S(Pcfu4[[#This Row],[R1]:[R3]])/AVERAGE(Pcfu4[[#This Row],[R1]:[R3]])</f>
        <v>0.14363348160327252</v>
      </c>
      <c r="T731" t="s">
        <v>534</v>
      </c>
    </row>
    <row r="732" spans="1:20" x14ac:dyDescent="0.25">
      <c r="A732" t="s">
        <v>425</v>
      </c>
      <c r="B732" t="s">
        <v>192</v>
      </c>
      <c r="C732" s="4"/>
      <c r="D732" t="s">
        <v>26</v>
      </c>
      <c r="E732" s="3">
        <v>3</v>
      </c>
      <c r="G732">
        <v>0.3</v>
      </c>
      <c r="H732" s="5">
        <f>19*Pcfu4[[#This Row],[grams]]</f>
        <v>5.7</v>
      </c>
      <c r="I732" s="3" t="s">
        <v>170</v>
      </c>
      <c r="J732" s="59">
        <v>44984</v>
      </c>
      <c r="K732" s="1">
        <v>10000</v>
      </c>
      <c r="L732">
        <v>7</v>
      </c>
      <c r="M732">
        <v>12</v>
      </c>
      <c r="N732">
        <v>12</v>
      </c>
      <c r="O732" s="6">
        <f>(SUM(Pcfu4[[#This Row],[R1]:[R3]]))/(Pcfu4[[#This Row],[No. Reps]]*0.025)*Pcfu4[[#This Row],[Best DF]]</f>
        <v>4133333.3333333326</v>
      </c>
      <c r="P732" s="1">
        <f>_xlfn.STDEV.S(Pcfu4[[#This Row],[R1]:[R3]])/0.025*Pcfu4[[#This Row],[Best DF]]</f>
        <v>1154700.538379252</v>
      </c>
      <c r="Q732" s="6">
        <f>Pcfu4[[#This Row],[CFU/mL]]*Pcfu4[[#This Row],[mL]]/Pcfu4[[#This Row],[grams]]</f>
        <v>78533333.333333328</v>
      </c>
      <c r="R732" s="1">
        <f>Pcfu4[[#This Row],[SD CFU/mL]]*Pcfu4[[#This Row],[mL]]/Pcfu4[[#This Row],[grams]]</f>
        <v>21939310.229205787</v>
      </c>
      <c r="S732" s="7">
        <f>_xlfn.STDEV.S(Pcfu4[[#This Row],[R1]:[R3]])/AVERAGE(Pcfu4[[#This Row],[R1]:[R3]])</f>
        <v>0.27936303347885133</v>
      </c>
      <c r="T732" t="s">
        <v>576</v>
      </c>
    </row>
    <row r="733" spans="1:20" x14ac:dyDescent="0.25">
      <c r="A733" t="s">
        <v>619</v>
      </c>
      <c r="C733" s="4"/>
      <c r="D733" t="s">
        <v>173</v>
      </c>
      <c r="E733" s="3">
        <v>3</v>
      </c>
      <c r="G733">
        <v>0.3</v>
      </c>
      <c r="H733" s="5">
        <f>19*Pcfu4[[#This Row],[grams]]</f>
        <v>5.7</v>
      </c>
      <c r="I733" s="3" t="s">
        <v>170</v>
      </c>
      <c r="J733" s="59">
        <v>44994</v>
      </c>
      <c r="K733" s="1">
        <v>10000000</v>
      </c>
      <c r="L733">
        <v>62</v>
      </c>
      <c r="M733">
        <v>65</v>
      </c>
      <c r="N733">
        <v>53</v>
      </c>
      <c r="O733" s="6">
        <f>(SUM(Pcfu4[[#This Row],[R1]:[R3]]))/(Pcfu4[[#This Row],[No. Reps]]*0.025)*Pcfu4[[#This Row],[Best DF]]</f>
        <v>23999999999.999996</v>
      </c>
      <c r="P733" s="1">
        <f>_xlfn.STDEV.S(Pcfu4[[#This Row],[R1]:[R3]])/0.025*Pcfu4[[#This Row],[Best DF]]</f>
        <v>2497999199.3593593</v>
      </c>
      <c r="Q733" s="6">
        <f>Pcfu4[[#This Row],[CFU/mL]]*Pcfu4[[#This Row],[mL]]/Pcfu4[[#This Row],[grams]]</f>
        <v>455999999999.99994</v>
      </c>
      <c r="R733" s="1">
        <f>Pcfu4[[#This Row],[SD CFU/mL]]*Pcfu4[[#This Row],[mL]]/Pcfu4[[#This Row],[grams]]</f>
        <v>47461984787.827827</v>
      </c>
      <c r="S733" s="7">
        <f>_xlfn.STDEV.S(Pcfu4[[#This Row],[R1]:[R3]])/AVERAGE(Pcfu4[[#This Row],[R1]:[R3]])</f>
        <v>0.10408329997330663</v>
      </c>
    </row>
    <row r="734" spans="1:20" x14ac:dyDescent="0.25">
      <c r="A734" t="s">
        <v>620</v>
      </c>
      <c r="C734" s="4"/>
      <c r="D734" t="s">
        <v>173</v>
      </c>
      <c r="E734" s="3">
        <v>3</v>
      </c>
      <c r="G734">
        <v>0.3</v>
      </c>
      <c r="H734" s="5">
        <f>19*Pcfu4[[#This Row],[grams]]</f>
        <v>5.7</v>
      </c>
      <c r="I734" s="3" t="s">
        <v>170</v>
      </c>
      <c r="J734" s="59">
        <v>44994</v>
      </c>
      <c r="K734" s="1">
        <v>10000000</v>
      </c>
      <c r="L734">
        <v>49</v>
      </c>
      <c r="M734">
        <v>40</v>
      </c>
      <c r="N734">
        <v>45</v>
      </c>
      <c r="O734" s="6">
        <f>(SUM(Pcfu4[[#This Row],[R1]:[R3]]))/(Pcfu4[[#This Row],[No. Reps]]*0.025)*Pcfu4[[#This Row],[Best DF]]</f>
        <v>17866666666.666664</v>
      </c>
      <c r="P734" s="1">
        <f>_xlfn.STDEV.S(Pcfu4[[#This Row],[R1]:[R3]])/0.025*Pcfu4[[#This Row],[Best DF]]</f>
        <v>1803699901.1291575</v>
      </c>
      <c r="Q734" s="6">
        <f>Pcfu4[[#This Row],[CFU/mL]]*Pcfu4[[#This Row],[mL]]/Pcfu4[[#This Row],[grams]]</f>
        <v>339466666666.66663</v>
      </c>
      <c r="R734" s="1">
        <f>Pcfu4[[#This Row],[SD CFU/mL]]*Pcfu4[[#This Row],[mL]]/Pcfu4[[#This Row],[grams]]</f>
        <v>34270298121.453999</v>
      </c>
      <c r="S734" s="7">
        <f>_xlfn.STDEV.S(Pcfu4[[#This Row],[R1]:[R3]])/AVERAGE(Pcfu4[[#This Row],[R1]:[R3]])</f>
        <v>0.10095335267513943</v>
      </c>
    </row>
    <row r="735" spans="1:20" x14ac:dyDescent="0.25">
      <c r="A735" t="s">
        <v>621</v>
      </c>
      <c r="C735" s="4"/>
      <c r="D735" t="s">
        <v>173</v>
      </c>
      <c r="E735" s="3">
        <v>3</v>
      </c>
      <c r="G735">
        <v>0.3</v>
      </c>
      <c r="H735" s="5">
        <f>19*Pcfu4[[#This Row],[grams]]</f>
        <v>5.7</v>
      </c>
      <c r="I735" s="3" t="s">
        <v>170</v>
      </c>
      <c r="J735" s="59">
        <v>44994</v>
      </c>
      <c r="K735" s="1">
        <v>1000000</v>
      </c>
      <c r="L735">
        <v>159</v>
      </c>
      <c r="M735">
        <v>191</v>
      </c>
      <c r="N735">
        <v>184</v>
      </c>
      <c r="O735" s="6">
        <f>(SUM(Pcfu4[[#This Row],[R1]:[R3]]))/(Pcfu4[[#This Row],[No. Reps]]*0.025)*Pcfu4[[#This Row],[Best DF]]</f>
        <v>7119999999.999999</v>
      </c>
      <c r="P735" s="1">
        <f>_xlfn.STDEV.S(Pcfu4[[#This Row],[R1]:[R3]])/0.025*Pcfu4[[#This Row],[Best DF]]</f>
        <v>672904153.65042889</v>
      </c>
      <c r="Q735" s="6">
        <f>Pcfu4[[#This Row],[CFU/mL]]*Pcfu4[[#This Row],[mL]]/Pcfu4[[#This Row],[grams]]</f>
        <v>135279999999.99998</v>
      </c>
      <c r="R735" s="1">
        <f>Pcfu4[[#This Row],[SD CFU/mL]]*Pcfu4[[#This Row],[mL]]/Pcfu4[[#This Row],[grams]]</f>
        <v>12785178919.358149</v>
      </c>
      <c r="S735" s="7">
        <f>_xlfn.STDEV.S(Pcfu4[[#This Row],[R1]:[R3]])/AVERAGE(Pcfu4[[#This Row],[R1]:[R3]])</f>
        <v>9.4509010344161357E-2</v>
      </c>
    </row>
    <row r="736" spans="1:20" x14ac:dyDescent="0.25">
      <c r="A736" t="s">
        <v>622</v>
      </c>
      <c r="C736" s="4"/>
      <c r="D736" t="s">
        <v>173</v>
      </c>
      <c r="E736" s="3">
        <v>2</v>
      </c>
      <c r="G736">
        <v>0.3</v>
      </c>
      <c r="H736" s="5">
        <f>19*Pcfu4[[#This Row],[grams]]</f>
        <v>5.7</v>
      </c>
      <c r="I736" s="3" t="s">
        <v>170</v>
      </c>
      <c r="J736" s="59">
        <v>44994</v>
      </c>
      <c r="K736" s="1">
        <v>10000000</v>
      </c>
      <c r="L736">
        <v>46</v>
      </c>
      <c r="M736">
        <v>53</v>
      </c>
      <c r="O736" s="6">
        <f>(SUM(Pcfu4[[#This Row],[R1]:[R3]]))/(Pcfu4[[#This Row],[No. Reps]]*0.025)*Pcfu4[[#This Row],[Best DF]]</f>
        <v>19800000000</v>
      </c>
      <c r="P736" s="1">
        <f>_xlfn.STDEV.S(Pcfu4[[#This Row],[R1]:[R3]])/0.025*Pcfu4[[#This Row],[Best DF]]</f>
        <v>1979898987.3223329</v>
      </c>
      <c r="Q736" s="6">
        <f>Pcfu4[[#This Row],[CFU/mL]]*Pcfu4[[#This Row],[mL]]/Pcfu4[[#This Row],[grams]]</f>
        <v>376200000000</v>
      </c>
      <c r="R736" s="1">
        <f>Pcfu4[[#This Row],[SD CFU/mL]]*Pcfu4[[#This Row],[mL]]/Pcfu4[[#This Row],[grams]]</f>
        <v>37618080759.124329</v>
      </c>
      <c r="S736" s="7">
        <f>_xlfn.STDEV.S(Pcfu4[[#This Row],[R1]:[R3]])/AVERAGE(Pcfu4[[#This Row],[R1]:[R3]])</f>
        <v>9.9994898349612782E-2</v>
      </c>
    </row>
    <row r="737" spans="1:19" x14ac:dyDescent="0.25">
      <c r="A737" t="s">
        <v>623</v>
      </c>
      <c r="C737" s="4"/>
      <c r="D737" t="s">
        <v>86</v>
      </c>
      <c r="E737" s="3">
        <v>2</v>
      </c>
      <c r="G737">
        <v>0.3</v>
      </c>
      <c r="H737" s="5">
        <f>19*Pcfu4[[#This Row],[grams]]</f>
        <v>5.7</v>
      </c>
      <c r="I737" s="3" t="s">
        <v>170</v>
      </c>
      <c r="J737" s="59">
        <v>44998</v>
      </c>
      <c r="K737" s="1">
        <v>1000000</v>
      </c>
      <c r="L737">
        <v>280</v>
      </c>
      <c r="M737">
        <v>262</v>
      </c>
      <c r="O737" s="6">
        <f>(SUM(Pcfu4[[#This Row],[R1]:[R3]]))/(Pcfu4[[#This Row],[No. Reps]]*0.025)*Pcfu4[[#This Row],[Best DF]]</f>
        <v>10840000000</v>
      </c>
      <c r="P737" s="1">
        <f>_xlfn.STDEV.S(Pcfu4[[#This Row],[R1]:[R3]])/0.025*Pcfu4[[#This Row],[Best DF]]</f>
        <v>509116882.45431417</v>
      </c>
      <c r="Q737" s="6">
        <f>Pcfu4[[#This Row],[CFU/mL]]*Pcfu4[[#This Row],[mL]]/Pcfu4[[#This Row],[grams]]</f>
        <v>205960000000</v>
      </c>
      <c r="R737" s="1">
        <f>Pcfu4[[#This Row],[SD CFU/mL]]*Pcfu4[[#This Row],[mL]]/Pcfu4[[#This Row],[grams]]</f>
        <v>9673220766.6319695</v>
      </c>
      <c r="S737" s="7">
        <f>_xlfn.STDEV.S(Pcfu4[[#This Row],[R1]:[R3]])/AVERAGE(Pcfu4[[#This Row],[R1]:[R3]])</f>
        <v>4.6966502071431201E-2</v>
      </c>
    </row>
    <row r="738" spans="1:19" x14ac:dyDescent="0.25">
      <c r="A738" t="s">
        <v>624</v>
      </c>
      <c r="C738" s="4"/>
      <c r="D738" t="s">
        <v>86</v>
      </c>
      <c r="E738" s="3">
        <v>2</v>
      </c>
      <c r="G738">
        <v>0.3</v>
      </c>
      <c r="H738" s="5">
        <f>19*Pcfu4[[#This Row],[grams]]</f>
        <v>5.7</v>
      </c>
      <c r="I738" s="3" t="s">
        <v>170</v>
      </c>
      <c r="J738" s="59">
        <v>44998</v>
      </c>
      <c r="K738" s="1">
        <v>1000000</v>
      </c>
      <c r="L738">
        <v>272</v>
      </c>
      <c r="M738">
        <v>297</v>
      </c>
      <c r="O738" s="6">
        <f>(SUM(Pcfu4[[#This Row],[R1]:[R3]]))/(Pcfu4[[#This Row],[No. Reps]]*0.025)*Pcfu4[[#This Row],[Best DF]]</f>
        <v>11380000000</v>
      </c>
      <c r="P738" s="1">
        <f>_xlfn.STDEV.S(Pcfu4[[#This Row],[R1]:[R3]])/0.025*Pcfu4[[#This Row],[Best DF]]</f>
        <v>707106781.18654752</v>
      </c>
      <c r="Q738" s="6">
        <f>Pcfu4[[#This Row],[CFU/mL]]*Pcfu4[[#This Row],[mL]]/Pcfu4[[#This Row],[grams]]</f>
        <v>216220000000</v>
      </c>
      <c r="R738" s="1">
        <f>Pcfu4[[#This Row],[SD CFU/mL]]*Pcfu4[[#This Row],[mL]]/Pcfu4[[#This Row],[grams]]</f>
        <v>13435028842.544403</v>
      </c>
      <c r="S738" s="7">
        <f>_xlfn.STDEV.S(Pcfu4[[#This Row],[R1]:[R3]])/AVERAGE(Pcfu4[[#This Row],[R1]:[R3]])</f>
        <v>6.2135921018150048E-2</v>
      </c>
    </row>
    <row r="739" spans="1:19" x14ac:dyDescent="0.25">
      <c r="A739" t="s">
        <v>625</v>
      </c>
      <c r="C739" s="4"/>
      <c r="D739" t="s">
        <v>86</v>
      </c>
      <c r="E739" s="3">
        <v>2</v>
      </c>
      <c r="G739">
        <v>0.3</v>
      </c>
      <c r="H739" s="5">
        <f>19*Pcfu4[[#This Row],[grams]]</f>
        <v>5.7</v>
      </c>
      <c r="I739" s="3" t="s">
        <v>170</v>
      </c>
      <c r="J739" s="59">
        <v>44998</v>
      </c>
      <c r="K739" s="1">
        <v>10000000</v>
      </c>
      <c r="L739">
        <v>41</v>
      </c>
      <c r="M739">
        <v>55</v>
      </c>
      <c r="O739" s="6">
        <f>(SUM(Pcfu4[[#This Row],[R1]:[R3]]))/(Pcfu4[[#This Row],[No. Reps]]*0.025)*Pcfu4[[#This Row],[Best DF]]</f>
        <v>19200000000</v>
      </c>
      <c r="P739" s="1">
        <f>_xlfn.STDEV.S(Pcfu4[[#This Row],[R1]:[R3]])/0.025*Pcfu4[[#This Row],[Best DF]]</f>
        <v>3959797974.6446657</v>
      </c>
      <c r="Q739" s="6">
        <f>Pcfu4[[#This Row],[CFU/mL]]*Pcfu4[[#This Row],[mL]]/Pcfu4[[#This Row],[grams]]</f>
        <v>364800000000</v>
      </c>
      <c r="R739" s="1">
        <f>Pcfu4[[#This Row],[SD CFU/mL]]*Pcfu4[[#This Row],[mL]]/Pcfu4[[#This Row],[grams]]</f>
        <v>75236161518.248657</v>
      </c>
      <c r="S739" s="7">
        <f>_xlfn.STDEV.S(Pcfu4[[#This Row],[R1]:[R3]])/AVERAGE(Pcfu4[[#This Row],[R1]:[R3]])</f>
        <v>0.20623947784607635</v>
      </c>
    </row>
    <row r="740" spans="1:19" x14ac:dyDescent="0.25">
      <c r="A740" t="s">
        <v>626</v>
      </c>
      <c r="C740" s="4"/>
      <c r="D740" t="s">
        <v>86</v>
      </c>
      <c r="E740" s="3">
        <v>2</v>
      </c>
      <c r="G740">
        <v>0.3</v>
      </c>
      <c r="H740" s="5">
        <f>19*Pcfu4[[#This Row],[grams]]</f>
        <v>5.7</v>
      </c>
      <c r="I740" s="3" t="s">
        <v>170</v>
      </c>
      <c r="J740" s="59">
        <v>44998</v>
      </c>
      <c r="K740" s="1">
        <v>10000000</v>
      </c>
      <c r="L740">
        <v>31</v>
      </c>
      <c r="M740">
        <v>31</v>
      </c>
      <c r="O740" s="6">
        <f>(SUM(Pcfu4[[#This Row],[R1]:[R3]]))/(Pcfu4[[#This Row],[No. Reps]]*0.025)*Pcfu4[[#This Row],[Best DF]]</f>
        <v>12400000000</v>
      </c>
      <c r="P740" s="1">
        <f>_xlfn.STDEV.S(Pcfu4[[#This Row],[R1]:[R3]])/0.025*Pcfu4[[#This Row],[Best DF]]</f>
        <v>0</v>
      </c>
      <c r="Q740" s="6">
        <f>Pcfu4[[#This Row],[CFU/mL]]*Pcfu4[[#This Row],[mL]]/Pcfu4[[#This Row],[grams]]</f>
        <v>235600000000</v>
      </c>
      <c r="R740" s="1">
        <f>Pcfu4[[#This Row],[SD CFU/mL]]*Pcfu4[[#This Row],[mL]]/Pcfu4[[#This Row],[grams]]</f>
        <v>0</v>
      </c>
      <c r="S740" s="7">
        <f>_xlfn.STDEV.S(Pcfu4[[#This Row],[R1]:[R3]])/AVERAGE(Pcfu4[[#This Row],[R1]:[R3]])</f>
        <v>0</v>
      </c>
    </row>
    <row r="741" spans="1:19" x14ac:dyDescent="0.25">
      <c r="A741" t="s">
        <v>627</v>
      </c>
      <c r="C741" s="4"/>
      <c r="D741" t="s">
        <v>86</v>
      </c>
      <c r="E741" s="3">
        <v>2</v>
      </c>
      <c r="G741">
        <v>0.3</v>
      </c>
      <c r="H741" s="5">
        <f>19*Pcfu4[[#This Row],[grams]]</f>
        <v>5.7</v>
      </c>
      <c r="I741" s="3" t="s">
        <v>170</v>
      </c>
      <c r="J741" s="59">
        <v>44998</v>
      </c>
      <c r="K741" s="1">
        <v>10000000</v>
      </c>
      <c r="L741">
        <v>62</v>
      </c>
      <c r="M741">
        <v>61</v>
      </c>
      <c r="O741" s="6">
        <f>(SUM(Pcfu4[[#This Row],[R1]:[R3]]))/(Pcfu4[[#This Row],[No. Reps]]*0.025)*Pcfu4[[#This Row],[Best DF]]</f>
        <v>24600000000</v>
      </c>
      <c r="P741" s="1">
        <f>_xlfn.STDEV.S(Pcfu4[[#This Row],[R1]:[R3]])/0.025*Pcfu4[[#This Row],[Best DF]]</f>
        <v>282842712.47461903</v>
      </c>
      <c r="Q741" s="6">
        <f>Pcfu4[[#This Row],[CFU/mL]]*Pcfu4[[#This Row],[mL]]/Pcfu4[[#This Row],[grams]]</f>
        <v>467400000000</v>
      </c>
      <c r="R741" s="1">
        <f>Pcfu4[[#This Row],[SD CFU/mL]]*Pcfu4[[#This Row],[mL]]/Pcfu4[[#This Row],[grams]]</f>
        <v>5374011537.0177622</v>
      </c>
      <c r="S741" s="7">
        <f>_xlfn.STDEV.S(Pcfu4[[#This Row],[R1]:[R3]])/AVERAGE(Pcfu4[[#This Row],[R1]:[R3]])</f>
        <v>1.1497671238805652E-2</v>
      </c>
    </row>
    <row r="742" spans="1:19" x14ac:dyDescent="0.25">
      <c r="A742" t="s">
        <v>619</v>
      </c>
      <c r="C742" s="4"/>
      <c r="D742" t="s">
        <v>86</v>
      </c>
      <c r="E742" s="3">
        <v>3</v>
      </c>
      <c r="G742">
        <v>0.3</v>
      </c>
      <c r="H742" s="5">
        <f>19*Pcfu4[[#This Row],[grams]]</f>
        <v>5.7</v>
      </c>
      <c r="I742" s="3" t="s">
        <v>170</v>
      </c>
      <c r="J742" s="59">
        <v>44999</v>
      </c>
      <c r="K742" s="1">
        <v>10000000</v>
      </c>
      <c r="L742">
        <v>32</v>
      </c>
      <c r="M742">
        <v>40</v>
      </c>
      <c r="N742">
        <v>30</v>
      </c>
      <c r="O742" s="6">
        <f>(SUM(Pcfu4[[#This Row],[R1]:[R3]]))/(Pcfu4[[#This Row],[No. Reps]]*0.025)*Pcfu4[[#This Row],[Best DF]]</f>
        <v>13599999999.999998</v>
      </c>
      <c r="P742" s="1">
        <f>_xlfn.STDEV.S(Pcfu4[[#This Row],[R1]:[R3]])/0.025*Pcfu4[[#This Row],[Best DF]]</f>
        <v>2116601048.8516724</v>
      </c>
      <c r="Q742" s="6">
        <f>Pcfu4[[#This Row],[CFU/mL]]*Pcfu4[[#This Row],[mL]]/Pcfu4[[#This Row],[grams]]</f>
        <v>258399999999.99997</v>
      </c>
      <c r="R742" s="1">
        <f>Pcfu4[[#This Row],[SD CFU/mL]]*Pcfu4[[#This Row],[mL]]/Pcfu4[[#This Row],[grams]]</f>
        <v>40215419928.181778</v>
      </c>
      <c r="S742" s="7">
        <f>_xlfn.STDEV.S(Pcfu4[[#This Row],[R1]:[R3]])/AVERAGE(Pcfu4[[#This Row],[R1]:[R3]])</f>
        <v>0.15563243006262298</v>
      </c>
    </row>
    <row r="743" spans="1:19" x14ac:dyDescent="0.25">
      <c r="A743" t="s">
        <v>620</v>
      </c>
      <c r="C743" s="4"/>
      <c r="D743" t="s">
        <v>86</v>
      </c>
      <c r="E743" s="3">
        <v>3</v>
      </c>
      <c r="G743">
        <v>0.3</v>
      </c>
      <c r="H743" s="5">
        <f>19*Pcfu4[[#This Row],[grams]]</f>
        <v>5.7</v>
      </c>
      <c r="I743" s="3" t="s">
        <v>170</v>
      </c>
      <c r="J743" s="59">
        <v>44999</v>
      </c>
      <c r="K743" s="1">
        <v>10000000</v>
      </c>
      <c r="L743">
        <v>45</v>
      </c>
      <c r="M743">
        <v>50</v>
      </c>
      <c r="N743">
        <v>61</v>
      </c>
      <c r="O743" s="6">
        <f>(SUM(Pcfu4[[#This Row],[R1]:[R3]]))/(Pcfu4[[#This Row],[No. Reps]]*0.025)*Pcfu4[[#This Row],[Best DF]]</f>
        <v>20799999999.999996</v>
      </c>
      <c r="P743" s="1">
        <f>_xlfn.STDEV.S(Pcfu4[[#This Row],[R1]:[R3]])/0.025*Pcfu4[[#This Row],[Best DF]]</f>
        <v>3274141108.7489796</v>
      </c>
      <c r="Q743" s="6">
        <f>Pcfu4[[#This Row],[CFU/mL]]*Pcfu4[[#This Row],[mL]]/Pcfu4[[#This Row],[grams]]</f>
        <v>395199999999.99994</v>
      </c>
      <c r="R743" s="1">
        <f>Pcfu4[[#This Row],[SD CFU/mL]]*Pcfu4[[#This Row],[mL]]/Pcfu4[[#This Row],[grams]]</f>
        <v>62208681066.230614</v>
      </c>
      <c r="S743" s="7">
        <f>_xlfn.STDEV.S(Pcfu4[[#This Row],[R1]:[R3]])/AVERAGE(Pcfu4[[#This Row],[R1]:[R3]])</f>
        <v>0.15741063022831636</v>
      </c>
    </row>
    <row r="744" spans="1:19" x14ac:dyDescent="0.25">
      <c r="A744" t="s">
        <v>621</v>
      </c>
      <c r="C744" s="4"/>
      <c r="D744" t="s">
        <v>86</v>
      </c>
      <c r="E744" s="3">
        <v>3</v>
      </c>
      <c r="G744">
        <v>0.3</v>
      </c>
      <c r="H744" s="5">
        <f>19*Pcfu4[[#This Row],[grams]]</f>
        <v>5.7</v>
      </c>
      <c r="I744" s="3" t="s">
        <v>170</v>
      </c>
      <c r="J744" s="59">
        <v>44999</v>
      </c>
      <c r="K744" s="1">
        <v>10000000</v>
      </c>
      <c r="L744">
        <v>54</v>
      </c>
      <c r="M744">
        <v>49</v>
      </c>
      <c r="N744">
        <v>53</v>
      </c>
      <c r="O744" s="6">
        <f>(SUM(Pcfu4[[#This Row],[R1]:[R3]]))/(Pcfu4[[#This Row],[No. Reps]]*0.025)*Pcfu4[[#This Row],[Best DF]]</f>
        <v>20799999999.999996</v>
      </c>
      <c r="P744" s="1">
        <f>_xlfn.STDEV.S(Pcfu4[[#This Row],[R1]:[R3]])/0.025*Pcfu4[[#This Row],[Best DF]]</f>
        <v>1058300524.4258362</v>
      </c>
      <c r="Q744" s="6">
        <f>Pcfu4[[#This Row],[CFU/mL]]*Pcfu4[[#This Row],[mL]]/Pcfu4[[#This Row],[grams]]</f>
        <v>395199999999.99994</v>
      </c>
      <c r="R744" s="1">
        <f>Pcfu4[[#This Row],[SD CFU/mL]]*Pcfu4[[#This Row],[mL]]/Pcfu4[[#This Row],[grams]]</f>
        <v>20107709964.090889</v>
      </c>
      <c r="S744" s="7">
        <f>_xlfn.STDEV.S(Pcfu4[[#This Row],[R1]:[R3]])/AVERAGE(Pcfu4[[#This Row],[R1]:[R3]])</f>
        <v>5.0879832905088282E-2</v>
      </c>
    </row>
    <row r="745" spans="1:19" x14ac:dyDescent="0.25">
      <c r="A745" t="s">
        <v>622</v>
      </c>
      <c r="C745" s="4"/>
      <c r="D745" t="s">
        <v>86</v>
      </c>
      <c r="E745" s="3">
        <v>3</v>
      </c>
      <c r="G745">
        <v>0.3</v>
      </c>
      <c r="H745" s="5">
        <f>19*Pcfu4[[#This Row],[grams]]</f>
        <v>5.7</v>
      </c>
      <c r="I745" s="3" t="s">
        <v>170</v>
      </c>
      <c r="J745" s="59">
        <v>44999</v>
      </c>
      <c r="K745" s="1">
        <v>10000000</v>
      </c>
      <c r="L745">
        <v>51</v>
      </c>
      <c r="M745">
        <v>53</v>
      </c>
      <c r="N745">
        <v>56</v>
      </c>
      <c r="O745" s="6">
        <f>(SUM(Pcfu4[[#This Row],[R1]:[R3]]))/(Pcfu4[[#This Row],[No. Reps]]*0.025)*Pcfu4[[#This Row],[Best DF]]</f>
        <v>21333333333.333332</v>
      </c>
      <c r="P745" s="1">
        <f>_xlfn.STDEV.S(Pcfu4[[#This Row],[R1]:[R3]])/0.025*Pcfu4[[#This Row],[Best DF]]</f>
        <v>1006644591.3694332</v>
      </c>
      <c r="Q745" s="6">
        <f>Pcfu4[[#This Row],[CFU/mL]]*Pcfu4[[#This Row],[mL]]/Pcfu4[[#This Row],[grams]]</f>
        <v>405333333333.33337</v>
      </c>
      <c r="R745" s="1">
        <f>Pcfu4[[#This Row],[SD CFU/mL]]*Pcfu4[[#This Row],[mL]]/Pcfu4[[#This Row],[grams]]</f>
        <v>19126247236.01923</v>
      </c>
      <c r="S745" s="7">
        <f>_xlfn.STDEV.S(Pcfu4[[#This Row],[R1]:[R3]])/AVERAGE(Pcfu4[[#This Row],[R1]:[R3]])</f>
        <v>4.7186465220442182E-2</v>
      </c>
    </row>
    <row r="746" spans="1:19" x14ac:dyDescent="0.25">
      <c r="A746" t="s">
        <v>628</v>
      </c>
      <c r="B746" t="s">
        <v>629</v>
      </c>
      <c r="C746" s="4"/>
      <c r="D746" t="s">
        <v>86</v>
      </c>
      <c r="E746" s="3">
        <v>3</v>
      </c>
      <c r="G746">
        <v>0.3</v>
      </c>
      <c r="H746" s="5">
        <f>19*Pcfu4[[#This Row],[grams]]</f>
        <v>5.7</v>
      </c>
      <c r="I746" s="3" t="s">
        <v>170</v>
      </c>
      <c r="J746" s="59">
        <v>45008</v>
      </c>
      <c r="K746" s="1">
        <v>10000000</v>
      </c>
      <c r="L746">
        <v>67</v>
      </c>
      <c r="M746">
        <v>64</v>
      </c>
      <c r="N746">
        <v>53</v>
      </c>
      <c r="O746" s="6">
        <f>(SUM(Pcfu4[[#This Row],[R1]:[R3]]))/(Pcfu4[[#This Row],[No. Reps]]*0.025)*Pcfu4[[#This Row],[Best DF]]</f>
        <v>24533333333.333332</v>
      </c>
      <c r="P746" s="1">
        <f>_xlfn.STDEV.S(Pcfu4[[#This Row],[R1]:[R3]])/0.025*Pcfu4[[#This Row],[Best DF]]</f>
        <v>2948445918.3327971</v>
      </c>
      <c r="Q746" s="6">
        <f>Pcfu4[[#This Row],[CFU/mL]]*Pcfu4[[#This Row],[mL]]/Pcfu4[[#This Row],[grams]]</f>
        <v>466133333333.33337</v>
      </c>
      <c r="R746" s="1">
        <f>Pcfu4[[#This Row],[SD CFU/mL]]*Pcfu4[[#This Row],[mL]]/Pcfu4[[#This Row],[grams]]</f>
        <v>56020472448.323151</v>
      </c>
      <c r="S746" s="7">
        <f>_xlfn.STDEV.S(Pcfu4[[#This Row],[R1]:[R3]])/AVERAGE(Pcfu4[[#This Row],[R1]:[R3]])</f>
        <v>0.12018121949726077</v>
      </c>
    </row>
    <row r="747" spans="1:19" x14ac:dyDescent="0.25">
      <c r="A747" t="s">
        <v>630</v>
      </c>
      <c r="B747" t="s">
        <v>629</v>
      </c>
      <c r="C747" s="4"/>
      <c r="D747" t="s">
        <v>86</v>
      </c>
      <c r="E747" s="3">
        <v>3</v>
      </c>
      <c r="G747">
        <v>0.3</v>
      </c>
      <c r="H747" s="5">
        <f>19*Pcfu4[[#This Row],[grams]]</f>
        <v>5.7</v>
      </c>
      <c r="I747" s="3" t="s">
        <v>170</v>
      </c>
      <c r="J747" s="59">
        <v>45008</v>
      </c>
      <c r="K747" s="1">
        <v>10000000</v>
      </c>
      <c r="L747">
        <v>35</v>
      </c>
      <c r="M747">
        <v>47</v>
      </c>
      <c r="N747">
        <v>55</v>
      </c>
      <c r="O747" s="6">
        <f>(SUM(Pcfu4[[#This Row],[R1]:[R3]]))/(Pcfu4[[#This Row],[No. Reps]]*0.025)*Pcfu4[[#This Row],[Best DF]]</f>
        <v>18266666666.666664</v>
      </c>
      <c r="P747" s="1">
        <f>_xlfn.STDEV.S(Pcfu4[[#This Row],[R1]:[R3]])/0.025*Pcfu4[[#This Row],[Best DF]]</f>
        <v>4026578365.4777355</v>
      </c>
      <c r="Q747" s="6">
        <f>Pcfu4[[#This Row],[CFU/mL]]*Pcfu4[[#This Row],[mL]]/Pcfu4[[#This Row],[grams]]</f>
        <v>347066666666.66663</v>
      </c>
      <c r="R747" s="1">
        <f>Pcfu4[[#This Row],[SD CFU/mL]]*Pcfu4[[#This Row],[mL]]/Pcfu4[[#This Row],[grams]]</f>
        <v>76504988944.076981</v>
      </c>
      <c r="S747" s="7">
        <f>_xlfn.STDEV.S(Pcfu4[[#This Row],[R1]:[R3]])/AVERAGE(Pcfu4[[#This Row],[R1]:[R3]])</f>
        <v>0.22043312219768629</v>
      </c>
    </row>
    <row r="748" spans="1:19" x14ac:dyDescent="0.25">
      <c r="A748" t="s">
        <v>631</v>
      </c>
      <c r="B748" t="s">
        <v>629</v>
      </c>
      <c r="C748" s="4"/>
      <c r="D748" t="s">
        <v>86</v>
      </c>
      <c r="E748" s="3">
        <v>3</v>
      </c>
      <c r="G748">
        <v>0.3</v>
      </c>
      <c r="H748" s="5">
        <f>19*Pcfu4[[#This Row],[grams]]</f>
        <v>5.7</v>
      </c>
      <c r="I748" s="3" t="s">
        <v>170</v>
      </c>
      <c r="J748" s="59">
        <v>45008</v>
      </c>
      <c r="K748" s="1">
        <v>10000000</v>
      </c>
      <c r="L748">
        <v>70</v>
      </c>
      <c r="M748">
        <v>63</v>
      </c>
      <c r="N748">
        <v>74</v>
      </c>
      <c r="O748" s="6">
        <f>(SUM(Pcfu4[[#This Row],[R1]:[R3]]))/(Pcfu4[[#This Row],[No. Reps]]*0.025)*Pcfu4[[#This Row],[Best DF]]</f>
        <v>27599999999.999996</v>
      </c>
      <c r="P748" s="1">
        <f>_xlfn.STDEV.S(Pcfu4[[#This Row],[R1]:[R3]])/0.025*Pcfu4[[#This Row],[Best DF]]</f>
        <v>2227105745.1320086</v>
      </c>
      <c r="Q748" s="6">
        <f>Pcfu4[[#This Row],[CFU/mL]]*Pcfu4[[#This Row],[mL]]/Pcfu4[[#This Row],[grams]]</f>
        <v>524399999999.99994</v>
      </c>
      <c r="R748" s="1">
        <f>Pcfu4[[#This Row],[SD CFU/mL]]*Pcfu4[[#This Row],[mL]]/Pcfu4[[#This Row],[grams]]</f>
        <v>42315009157.508163</v>
      </c>
      <c r="S748" s="7">
        <f>_xlfn.STDEV.S(Pcfu4[[#This Row],[R1]:[R3]])/AVERAGE(Pcfu4[[#This Row],[R1]:[R3]])</f>
        <v>8.0692237142464082E-2</v>
      </c>
    </row>
    <row r="749" spans="1:19" x14ac:dyDescent="0.25">
      <c r="A749" t="s">
        <v>632</v>
      </c>
      <c r="B749" t="s">
        <v>629</v>
      </c>
      <c r="C749" s="4"/>
      <c r="D749" t="s">
        <v>86</v>
      </c>
      <c r="E749" s="3">
        <v>3</v>
      </c>
      <c r="G749">
        <v>0.3</v>
      </c>
      <c r="H749" s="5">
        <f>19*Pcfu4[[#This Row],[grams]]</f>
        <v>5.7</v>
      </c>
      <c r="I749" s="3" t="s">
        <v>170</v>
      </c>
      <c r="J749" s="59">
        <v>45008</v>
      </c>
      <c r="K749" s="1">
        <v>10000000</v>
      </c>
      <c r="L749">
        <v>58</v>
      </c>
      <c r="M749">
        <v>40</v>
      </c>
      <c r="N749">
        <v>49</v>
      </c>
      <c r="O749" s="6">
        <f>(SUM(Pcfu4[[#This Row],[R1]:[R3]]))/(Pcfu4[[#This Row],[No. Reps]]*0.025)*Pcfu4[[#This Row],[Best DF]]</f>
        <v>19599999999.999996</v>
      </c>
      <c r="P749" s="1">
        <f>_xlfn.STDEV.S(Pcfu4[[#This Row],[R1]:[R3]])/0.025*Pcfu4[[#This Row],[Best DF]]</f>
        <v>3600000000</v>
      </c>
      <c r="Q749" s="6">
        <f>Pcfu4[[#This Row],[CFU/mL]]*Pcfu4[[#This Row],[mL]]/Pcfu4[[#This Row],[grams]]</f>
        <v>372399999999.99994</v>
      </c>
      <c r="R749" s="1">
        <f>Pcfu4[[#This Row],[SD CFU/mL]]*Pcfu4[[#This Row],[mL]]/Pcfu4[[#This Row],[grams]]</f>
        <v>68400000000</v>
      </c>
      <c r="S749" s="7">
        <f>_xlfn.STDEV.S(Pcfu4[[#This Row],[R1]:[R3]])/AVERAGE(Pcfu4[[#This Row],[R1]:[R3]])</f>
        <v>0.18367346938775511</v>
      </c>
    </row>
    <row r="750" spans="1:19" x14ac:dyDescent="0.25">
      <c r="A750" t="s">
        <v>633</v>
      </c>
      <c r="B750" t="s">
        <v>629</v>
      </c>
      <c r="C750" s="4"/>
      <c r="D750" t="s">
        <v>86</v>
      </c>
      <c r="E750" s="3">
        <v>3</v>
      </c>
      <c r="G750">
        <v>0.3</v>
      </c>
      <c r="H750" s="5">
        <f>19*Pcfu4[[#This Row],[grams]]</f>
        <v>5.7</v>
      </c>
      <c r="I750" s="3" t="s">
        <v>170</v>
      </c>
      <c r="J750" s="59">
        <v>45008</v>
      </c>
      <c r="K750" s="1">
        <v>10000000</v>
      </c>
      <c r="L750">
        <v>73</v>
      </c>
      <c r="M750">
        <v>58</v>
      </c>
      <c r="N750">
        <v>65</v>
      </c>
      <c r="O750" s="6">
        <f>(SUM(Pcfu4[[#This Row],[R1]:[R3]]))/(Pcfu4[[#This Row],[No. Reps]]*0.025)*Pcfu4[[#This Row],[Best DF]]</f>
        <v>26133333333.333332</v>
      </c>
      <c r="P750" s="1">
        <f>_xlfn.STDEV.S(Pcfu4[[#This Row],[R1]:[R3]])/0.025*Pcfu4[[#This Row],[Best DF]]</f>
        <v>3002221399.7860537</v>
      </c>
      <c r="Q750" s="6">
        <f>Pcfu4[[#This Row],[CFU/mL]]*Pcfu4[[#This Row],[mL]]/Pcfu4[[#This Row],[grams]]</f>
        <v>496533333333.33337</v>
      </c>
      <c r="R750" s="1">
        <f>Pcfu4[[#This Row],[SD CFU/mL]]*Pcfu4[[#This Row],[mL]]/Pcfu4[[#This Row],[grams]]</f>
        <v>57042206595.93502</v>
      </c>
      <c r="S750" s="7">
        <f>_xlfn.STDEV.S(Pcfu4[[#This Row],[R1]:[R3]])/AVERAGE(Pcfu4[[#This Row],[R1]:[R3]])</f>
        <v>0.11488092091018065</v>
      </c>
    </row>
    <row r="751" spans="1:19" x14ac:dyDescent="0.25">
      <c r="A751" t="s">
        <v>634</v>
      </c>
      <c r="B751" t="s">
        <v>635</v>
      </c>
      <c r="C751" s="4"/>
      <c r="D751" t="s">
        <v>86</v>
      </c>
      <c r="E751" s="3">
        <v>3</v>
      </c>
      <c r="G751">
        <v>0.3</v>
      </c>
      <c r="H751" s="5">
        <f>19*Pcfu4[[#This Row],[grams]]</f>
        <v>5.7</v>
      </c>
      <c r="I751" s="3" t="s">
        <v>170</v>
      </c>
      <c r="J751" s="59">
        <v>45008</v>
      </c>
      <c r="K751" s="1">
        <v>10000000</v>
      </c>
      <c r="L751">
        <v>87</v>
      </c>
      <c r="M751">
        <v>63</v>
      </c>
      <c r="N751">
        <v>72</v>
      </c>
      <c r="O751" s="6">
        <f>(SUM(Pcfu4[[#This Row],[R1]:[R3]]))/(Pcfu4[[#This Row],[No. Reps]]*0.025)*Pcfu4[[#This Row],[Best DF]]</f>
        <v>29599999999.999996</v>
      </c>
      <c r="P751" s="1">
        <f>_xlfn.STDEV.S(Pcfu4[[#This Row],[R1]:[R3]])/0.025*Pcfu4[[#This Row],[Best DF]]</f>
        <v>4849742261.1928558</v>
      </c>
      <c r="Q751" s="6">
        <f>Pcfu4[[#This Row],[CFU/mL]]*Pcfu4[[#This Row],[mL]]/Pcfu4[[#This Row],[grams]]</f>
        <v>562399999999.99988</v>
      </c>
      <c r="R751" s="1">
        <f>Pcfu4[[#This Row],[SD CFU/mL]]*Pcfu4[[#This Row],[mL]]/Pcfu4[[#This Row],[grams]]</f>
        <v>92145102962.664261</v>
      </c>
      <c r="S751" s="7">
        <f>_xlfn.STDEV.S(Pcfu4[[#This Row],[R1]:[R3]])/AVERAGE(Pcfu4[[#This Row],[R1]:[R3]])</f>
        <v>0.16384264395921813</v>
      </c>
    </row>
    <row r="752" spans="1:19" x14ac:dyDescent="0.25">
      <c r="A752" t="s">
        <v>636</v>
      </c>
      <c r="B752" t="s">
        <v>635</v>
      </c>
      <c r="C752" s="4"/>
      <c r="D752" t="s">
        <v>86</v>
      </c>
      <c r="E752" s="3">
        <v>3</v>
      </c>
      <c r="G752">
        <v>0.3</v>
      </c>
      <c r="H752" s="5">
        <f>19*Pcfu4[[#This Row],[grams]]</f>
        <v>5.7</v>
      </c>
      <c r="I752" s="3" t="s">
        <v>170</v>
      </c>
      <c r="J752" s="59">
        <v>45008</v>
      </c>
      <c r="K752" s="1">
        <v>10000000</v>
      </c>
      <c r="L752">
        <v>59</v>
      </c>
      <c r="M752">
        <v>65</v>
      </c>
      <c r="N752">
        <v>66</v>
      </c>
      <c r="O752" s="6">
        <f>(SUM(Pcfu4[[#This Row],[R1]:[R3]]))/(Pcfu4[[#This Row],[No. Reps]]*0.025)*Pcfu4[[#This Row],[Best DF]]</f>
        <v>25333333333.333332</v>
      </c>
      <c r="P752" s="1">
        <f>_xlfn.STDEV.S(Pcfu4[[#This Row],[R1]:[R3]])/0.025*Pcfu4[[#This Row],[Best DF]]</f>
        <v>1514375558.8800731</v>
      </c>
      <c r="Q752" s="6">
        <f>Pcfu4[[#This Row],[CFU/mL]]*Pcfu4[[#This Row],[mL]]/Pcfu4[[#This Row],[grams]]</f>
        <v>481333333333.33337</v>
      </c>
      <c r="R752" s="1">
        <f>Pcfu4[[#This Row],[SD CFU/mL]]*Pcfu4[[#This Row],[mL]]/Pcfu4[[#This Row],[grams]]</f>
        <v>28773135618.72139</v>
      </c>
      <c r="S752" s="7">
        <f>_xlfn.STDEV.S(Pcfu4[[#This Row],[R1]:[R3]])/AVERAGE(Pcfu4[[#This Row],[R1]:[R3]])</f>
        <v>5.9777982587371305E-2</v>
      </c>
    </row>
    <row r="753" spans="1:19" x14ac:dyDescent="0.25">
      <c r="A753" t="s">
        <v>637</v>
      </c>
      <c r="B753" t="s">
        <v>638</v>
      </c>
      <c r="C753" s="4"/>
      <c r="D753" t="s">
        <v>86</v>
      </c>
      <c r="E753" s="3">
        <v>3</v>
      </c>
      <c r="G753">
        <v>0.3</v>
      </c>
      <c r="H753" s="5">
        <f>19*Pcfu4[[#This Row],[grams]]</f>
        <v>5.7</v>
      </c>
      <c r="I753" s="3" t="s">
        <v>170</v>
      </c>
      <c r="J753" s="59">
        <v>45008</v>
      </c>
      <c r="K753" s="1">
        <v>10000000</v>
      </c>
      <c r="L753">
        <v>68</v>
      </c>
      <c r="M753">
        <v>86</v>
      </c>
      <c r="N753">
        <v>77</v>
      </c>
      <c r="O753" s="6">
        <f>(SUM(Pcfu4[[#This Row],[R1]:[R3]]))/(Pcfu4[[#This Row],[No. Reps]]*0.025)*Pcfu4[[#This Row],[Best DF]]</f>
        <v>30799999999.999996</v>
      </c>
      <c r="P753" s="1">
        <f>_xlfn.STDEV.S(Pcfu4[[#This Row],[R1]:[R3]])/0.025*Pcfu4[[#This Row],[Best DF]]</f>
        <v>3600000000</v>
      </c>
      <c r="Q753" s="6">
        <f>Pcfu4[[#This Row],[CFU/mL]]*Pcfu4[[#This Row],[mL]]/Pcfu4[[#This Row],[grams]]</f>
        <v>585199999999.99988</v>
      </c>
      <c r="R753" s="1">
        <f>Pcfu4[[#This Row],[SD CFU/mL]]*Pcfu4[[#This Row],[mL]]/Pcfu4[[#This Row],[grams]]</f>
        <v>68400000000</v>
      </c>
      <c r="S753" s="7">
        <f>_xlfn.STDEV.S(Pcfu4[[#This Row],[R1]:[R3]])/AVERAGE(Pcfu4[[#This Row],[R1]:[R3]])</f>
        <v>0.11688311688311688</v>
      </c>
    </row>
    <row r="754" spans="1:19" x14ac:dyDescent="0.25">
      <c r="A754" t="s">
        <v>639</v>
      </c>
      <c r="C754" s="4"/>
      <c r="E754" s="3">
        <v>3</v>
      </c>
      <c r="G754">
        <v>0.3</v>
      </c>
      <c r="H754" s="5">
        <f>19*Pcfu4[[#This Row],[grams]]</f>
        <v>5.7</v>
      </c>
      <c r="I754" s="3" t="s">
        <v>98</v>
      </c>
      <c r="J754" s="59">
        <v>45005</v>
      </c>
      <c r="K754" s="1">
        <v>10000000</v>
      </c>
      <c r="L754">
        <v>42</v>
      </c>
      <c r="M754">
        <v>55</v>
      </c>
      <c r="N754">
        <v>62</v>
      </c>
      <c r="O754" s="6">
        <f>(SUM(Pcfu4[[#This Row],[R1]:[R3]]))/(Pcfu4[[#This Row],[No. Reps]]*0.025)*Pcfu4[[#This Row],[Best DF]]</f>
        <v>21199999999.999996</v>
      </c>
      <c r="P754" s="1">
        <f>_xlfn.STDEV.S(Pcfu4[[#This Row],[R1]:[R3]])/0.025*Pcfu4[[#This Row],[Best DF]]</f>
        <v>4059556626.0368872</v>
      </c>
      <c r="Q754" s="6">
        <f>Pcfu4[[#This Row],[CFU/mL]]*Pcfu4[[#This Row],[mL]]/Pcfu4[[#This Row],[grams]]</f>
        <v>402799999999.99994</v>
      </c>
      <c r="R754" s="1">
        <f>Pcfu4[[#This Row],[SD CFU/mL]]*Pcfu4[[#This Row],[mL]]/Pcfu4[[#This Row],[grams]]</f>
        <v>77131575894.700867</v>
      </c>
      <c r="S754" s="7">
        <f>_xlfn.STDEV.S(Pcfu4[[#This Row],[R1]:[R3]])/AVERAGE(Pcfu4[[#This Row],[R1]:[R3]])</f>
        <v>0.19148852009607961</v>
      </c>
    </row>
    <row r="755" spans="1:19" x14ac:dyDescent="0.25">
      <c r="A755" t="s">
        <v>640</v>
      </c>
      <c r="C755" s="4"/>
      <c r="E755" s="3">
        <v>3</v>
      </c>
      <c r="G755">
        <v>0.3</v>
      </c>
      <c r="H755" s="5">
        <f>19*Pcfu4[[#This Row],[grams]]</f>
        <v>5.7</v>
      </c>
      <c r="I755" s="3" t="s">
        <v>98</v>
      </c>
      <c r="J755" s="59">
        <v>45005</v>
      </c>
      <c r="K755" s="1">
        <v>10000000</v>
      </c>
      <c r="L755">
        <v>63</v>
      </c>
      <c r="M755">
        <v>60</v>
      </c>
      <c r="N755">
        <v>46</v>
      </c>
      <c r="O755" s="6">
        <f>(SUM(Pcfu4[[#This Row],[R1]:[R3]]))/(Pcfu4[[#This Row],[No. Reps]]*0.025)*Pcfu4[[#This Row],[Best DF]]</f>
        <v>22533333333.333332</v>
      </c>
      <c r="P755" s="1">
        <f>_xlfn.STDEV.S(Pcfu4[[#This Row],[R1]:[R3]])/0.025*Pcfu4[[#This Row],[Best DF]]</f>
        <v>3629508690.3509798</v>
      </c>
      <c r="Q755" s="6">
        <f>Pcfu4[[#This Row],[CFU/mL]]*Pcfu4[[#This Row],[mL]]/Pcfu4[[#This Row],[grams]]</f>
        <v>428133333333.33337</v>
      </c>
      <c r="R755" s="1">
        <f>Pcfu4[[#This Row],[SD CFU/mL]]*Pcfu4[[#This Row],[mL]]/Pcfu4[[#This Row],[grams]]</f>
        <v>68960665116.66861</v>
      </c>
      <c r="S755" s="7">
        <f>_xlfn.STDEV.S(Pcfu4[[#This Row],[R1]:[R3]])/AVERAGE(Pcfu4[[#This Row],[R1]:[R3]])</f>
        <v>0.16107287087356417</v>
      </c>
    </row>
    <row r="756" spans="1:19" x14ac:dyDescent="0.25">
      <c r="A756" t="s">
        <v>641</v>
      </c>
      <c r="C756" s="4"/>
      <c r="E756" s="3">
        <v>3</v>
      </c>
      <c r="G756">
        <v>0.3</v>
      </c>
      <c r="H756" s="5">
        <f>19*Pcfu4[[#This Row],[grams]]</f>
        <v>5.7</v>
      </c>
      <c r="I756" s="3" t="s">
        <v>98</v>
      </c>
      <c r="J756" s="59">
        <v>45005</v>
      </c>
      <c r="K756" s="1">
        <v>10000000</v>
      </c>
      <c r="L756">
        <v>66</v>
      </c>
      <c r="M756">
        <v>54</v>
      </c>
      <c r="N756">
        <v>60</v>
      </c>
      <c r="O756" s="6">
        <f>(SUM(Pcfu4[[#This Row],[R1]:[R3]]))/(Pcfu4[[#This Row],[No. Reps]]*0.025)*Pcfu4[[#This Row],[Best DF]]</f>
        <v>23999999999.999996</v>
      </c>
      <c r="P756" s="1">
        <f>_xlfn.STDEV.S(Pcfu4[[#This Row],[R1]:[R3]])/0.025*Pcfu4[[#This Row],[Best DF]]</f>
        <v>2400000000</v>
      </c>
      <c r="Q756" s="6">
        <f>Pcfu4[[#This Row],[CFU/mL]]*Pcfu4[[#This Row],[mL]]/Pcfu4[[#This Row],[grams]]</f>
        <v>455999999999.99994</v>
      </c>
      <c r="R756" s="1">
        <f>Pcfu4[[#This Row],[SD CFU/mL]]*Pcfu4[[#This Row],[mL]]/Pcfu4[[#This Row],[grams]]</f>
        <v>45600000000</v>
      </c>
      <c r="S756" s="7">
        <f>_xlfn.STDEV.S(Pcfu4[[#This Row],[R1]:[R3]])/AVERAGE(Pcfu4[[#This Row],[R1]:[R3]])</f>
        <v>0.1</v>
      </c>
    </row>
    <row r="757" spans="1:19" x14ac:dyDescent="0.25">
      <c r="A757" t="s">
        <v>642</v>
      </c>
      <c r="B757" t="s">
        <v>643</v>
      </c>
      <c r="C757" s="4"/>
      <c r="D757" t="s">
        <v>86</v>
      </c>
      <c r="E757" s="3">
        <v>3</v>
      </c>
      <c r="G757">
        <v>0.3</v>
      </c>
      <c r="H757" s="5">
        <f>19*Pcfu4[[#This Row],[grams]]</f>
        <v>5.7</v>
      </c>
      <c r="I757" s="3" t="s">
        <v>170</v>
      </c>
      <c r="J757" s="59">
        <v>45015</v>
      </c>
      <c r="K757" s="1">
        <v>10000000</v>
      </c>
      <c r="L757">
        <v>44</v>
      </c>
      <c r="M757">
        <v>35</v>
      </c>
      <c r="N757">
        <v>40</v>
      </c>
      <c r="O757" s="6">
        <f>(SUM(Pcfu4[[#This Row],[R1]:[R3]]))/(Pcfu4[[#This Row],[No. Reps]]*0.025)*Pcfu4[[#This Row],[Best DF]]</f>
        <v>15866666666.666666</v>
      </c>
      <c r="P757" s="1">
        <f>_xlfn.STDEV.S(Pcfu4[[#This Row],[R1]:[R3]])/0.025*Pcfu4[[#This Row],[Best DF]]</f>
        <v>1803699901.1291575</v>
      </c>
      <c r="Q757" s="6">
        <f>Pcfu4[[#This Row],[CFU/mL]]*Pcfu4[[#This Row],[mL]]/Pcfu4[[#This Row],[grams]]</f>
        <v>301466666666.66669</v>
      </c>
      <c r="R757" s="1">
        <f>Pcfu4[[#This Row],[SD CFU/mL]]*Pcfu4[[#This Row],[mL]]/Pcfu4[[#This Row],[grams]]</f>
        <v>34270298121.453999</v>
      </c>
      <c r="S757" s="7">
        <f>_xlfn.STDEV.S(Pcfu4[[#This Row],[R1]:[R3]])/AVERAGE(Pcfu4[[#This Row],[R1]:[R3]])</f>
        <v>0.11367856519721584</v>
      </c>
    </row>
    <row r="758" spans="1:19" x14ac:dyDescent="0.25">
      <c r="A758" t="s">
        <v>644</v>
      </c>
      <c r="B758" t="s">
        <v>643</v>
      </c>
      <c r="C758" s="4"/>
      <c r="D758" t="s">
        <v>86</v>
      </c>
      <c r="E758" s="3">
        <v>3</v>
      </c>
      <c r="G758">
        <v>0.3</v>
      </c>
      <c r="H758" s="5">
        <f>19*Pcfu4[[#This Row],[grams]]</f>
        <v>5.7</v>
      </c>
      <c r="I758" s="3" t="s">
        <v>170</v>
      </c>
      <c r="J758" s="59">
        <v>45015</v>
      </c>
      <c r="K758" s="1">
        <v>1000000</v>
      </c>
      <c r="L758">
        <v>233</v>
      </c>
      <c r="M758">
        <v>213</v>
      </c>
      <c r="N758">
        <v>204</v>
      </c>
      <c r="O758" s="6">
        <f>(SUM(Pcfu4[[#This Row],[R1]:[R3]]))/(Pcfu4[[#This Row],[No. Reps]]*0.025)*Pcfu4[[#This Row],[Best DF]]</f>
        <v>8666666666.666666</v>
      </c>
      <c r="P758" s="1">
        <f>_xlfn.STDEV.S(Pcfu4[[#This Row],[R1]:[R3]])/0.025*Pcfu4[[#This Row],[Best DF]]</f>
        <v>593745175.41899514</v>
      </c>
      <c r="Q758" s="6">
        <f>Pcfu4[[#This Row],[CFU/mL]]*Pcfu4[[#This Row],[mL]]/Pcfu4[[#This Row],[grams]]</f>
        <v>164666666666.66669</v>
      </c>
      <c r="R758" s="1">
        <f>Pcfu4[[#This Row],[SD CFU/mL]]*Pcfu4[[#This Row],[mL]]/Pcfu4[[#This Row],[grams]]</f>
        <v>11281158332.960909</v>
      </c>
      <c r="S758" s="7">
        <f>_xlfn.STDEV.S(Pcfu4[[#This Row],[R1]:[R3]])/AVERAGE(Pcfu4[[#This Row],[R1]:[R3]])</f>
        <v>6.8509058702191761E-2</v>
      </c>
    </row>
    <row r="759" spans="1:19" x14ac:dyDescent="0.25">
      <c r="A759" t="s">
        <v>645</v>
      </c>
      <c r="B759" t="s">
        <v>643</v>
      </c>
      <c r="C759" s="4"/>
      <c r="D759" t="s">
        <v>86</v>
      </c>
      <c r="E759" s="3">
        <v>3</v>
      </c>
      <c r="G759">
        <v>0.3</v>
      </c>
      <c r="H759" s="5">
        <f>19*Pcfu4[[#This Row],[grams]]</f>
        <v>5.7</v>
      </c>
      <c r="I759" s="3" t="s">
        <v>170</v>
      </c>
      <c r="J759" s="59">
        <v>45015</v>
      </c>
      <c r="K759" s="1">
        <v>10000000</v>
      </c>
      <c r="L759">
        <v>35</v>
      </c>
      <c r="M759">
        <v>30</v>
      </c>
      <c r="N759">
        <v>28</v>
      </c>
      <c r="O759" s="6">
        <f>(SUM(Pcfu4[[#This Row],[R1]:[R3]]))/(Pcfu4[[#This Row],[No. Reps]]*0.025)*Pcfu4[[#This Row],[Best DF]]</f>
        <v>12399999999.999998</v>
      </c>
      <c r="P759" s="1">
        <f>_xlfn.STDEV.S(Pcfu4[[#This Row],[R1]:[R3]])/0.025*Pcfu4[[#This Row],[Best DF]]</f>
        <v>1442220510.1855958</v>
      </c>
      <c r="Q759" s="6">
        <f>Pcfu4[[#This Row],[CFU/mL]]*Pcfu4[[#This Row],[mL]]/Pcfu4[[#This Row],[grams]]</f>
        <v>235599999999.99997</v>
      </c>
      <c r="R759" s="1">
        <f>Pcfu4[[#This Row],[SD CFU/mL]]*Pcfu4[[#This Row],[mL]]/Pcfu4[[#This Row],[grams]]</f>
        <v>27402189693.526321</v>
      </c>
      <c r="S759" s="7">
        <f>_xlfn.STDEV.S(Pcfu4[[#This Row],[R1]:[R3]])/AVERAGE(Pcfu4[[#This Row],[R1]:[R3]])</f>
        <v>0.11630810566012868</v>
      </c>
    </row>
    <row r="760" spans="1:19" x14ac:dyDescent="0.25">
      <c r="A760" t="s">
        <v>646</v>
      </c>
      <c r="B760" t="s">
        <v>643</v>
      </c>
      <c r="C760" s="4"/>
      <c r="D760" t="s">
        <v>86</v>
      </c>
      <c r="E760" s="3">
        <v>2</v>
      </c>
      <c r="G760">
        <v>0.3</v>
      </c>
      <c r="H760" s="5">
        <f>19*Pcfu4[[#This Row],[grams]]</f>
        <v>5.7</v>
      </c>
      <c r="I760" s="3" t="s">
        <v>170</v>
      </c>
      <c r="J760" s="59">
        <v>45015</v>
      </c>
      <c r="K760" s="1">
        <v>10000000</v>
      </c>
      <c r="L760">
        <v>32</v>
      </c>
      <c r="M760">
        <v>37</v>
      </c>
      <c r="O760" s="6">
        <f>(SUM(Pcfu4[[#This Row],[R1]:[R3]]))/(Pcfu4[[#This Row],[No. Reps]]*0.025)*Pcfu4[[#This Row],[Best DF]]</f>
        <v>13800000000</v>
      </c>
      <c r="P760" s="1">
        <f>_xlfn.STDEV.S(Pcfu4[[#This Row],[R1]:[R3]])/0.025*Pcfu4[[#This Row],[Best DF]]</f>
        <v>1414213562.373095</v>
      </c>
      <c r="Q760" s="6">
        <f>Pcfu4[[#This Row],[CFU/mL]]*Pcfu4[[#This Row],[mL]]/Pcfu4[[#This Row],[grams]]</f>
        <v>262200000000</v>
      </c>
      <c r="R760" s="1">
        <f>Pcfu4[[#This Row],[SD CFU/mL]]*Pcfu4[[#This Row],[mL]]/Pcfu4[[#This Row],[grams]]</f>
        <v>26870057685.088806</v>
      </c>
      <c r="S760" s="7">
        <f>_xlfn.STDEV.S(Pcfu4[[#This Row],[R1]:[R3]])/AVERAGE(Pcfu4[[#This Row],[R1]:[R3]])</f>
        <v>0.10247924365022429</v>
      </c>
    </row>
    <row r="761" spans="1:19" x14ac:dyDescent="0.25">
      <c r="A761" t="s">
        <v>647</v>
      </c>
      <c r="C761" s="4"/>
      <c r="D761" t="s">
        <v>86</v>
      </c>
      <c r="E761" s="3">
        <v>2</v>
      </c>
      <c r="G761">
        <v>0.3</v>
      </c>
      <c r="H761" s="5">
        <f>19*Pcfu4[[#This Row],[grams]]</f>
        <v>5.7</v>
      </c>
      <c r="I761" s="3" t="s">
        <v>170</v>
      </c>
      <c r="J761" s="59">
        <v>45020</v>
      </c>
      <c r="K761" s="1">
        <v>10000000</v>
      </c>
      <c r="L761">
        <v>42</v>
      </c>
      <c r="M761">
        <v>44</v>
      </c>
      <c r="O761" s="6">
        <f>(SUM(Pcfu4[[#This Row],[R1]:[R3]]))/(Pcfu4[[#This Row],[No. Reps]]*0.025)*Pcfu4[[#This Row],[Best DF]]</f>
        <v>17200000000</v>
      </c>
      <c r="P761" s="1">
        <f>_xlfn.STDEV.S(Pcfu4[[#This Row],[R1]:[R3]])/0.025*Pcfu4[[#This Row],[Best DF]]</f>
        <v>565685424.94923806</v>
      </c>
      <c r="Q761" s="6">
        <f>Pcfu4[[#This Row],[CFU/mL]]*Pcfu4[[#This Row],[mL]]/Pcfu4[[#This Row],[grams]]</f>
        <v>326800000000</v>
      </c>
      <c r="R761" s="1">
        <f>Pcfu4[[#This Row],[SD CFU/mL]]*Pcfu4[[#This Row],[mL]]/Pcfu4[[#This Row],[grams]]</f>
        <v>10748023074.035524</v>
      </c>
      <c r="S761" s="7">
        <f>_xlfn.STDEV.S(Pcfu4[[#This Row],[R1]:[R3]])/AVERAGE(Pcfu4[[#This Row],[R1]:[R3]])</f>
        <v>3.2888687497048721E-2</v>
      </c>
    </row>
    <row r="762" spans="1:19" x14ac:dyDescent="0.25">
      <c r="A762" t="s">
        <v>648</v>
      </c>
      <c r="C762" s="4"/>
      <c r="D762" t="s">
        <v>86</v>
      </c>
      <c r="E762" s="3">
        <v>2</v>
      </c>
      <c r="G762">
        <v>0.3</v>
      </c>
      <c r="H762" s="5">
        <f>19*Pcfu4[[#This Row],[grams]]</f>
        <v>5.7</v>
      </c>
      <c r="I762" s="3" t="s">
        <v>170</v>
      </c>
      <c r="J762" s="59">
        <v>45020</v>
      </c>
      <c r="K762" s="1">
        <v>10000000</v>
      </c>
      <c r="L762">
        <v>65</v>
      </c>
      <c r="M762">
        <v>70</v>
      </c>
      <c r="O762" s="6">
        <f>(SUM(Pcfu4[[#This Row],[R1]:[R3]]))/(Pcfu4[[#This Row],[No. Reps]]*0.025)*Pcfu4[[#This Row],[Best DF]]</f>
        <v>27000000000</v>
      </c>
      <c r="P762" s="1">
        <f>_xlfn.STDEV.S(Pcfu4[[#This Row],[R1]:[R3]])/0.025*Pcfu4[[#This Row],[Best DF]]</f>
        <v>1414213562.373095</v>
      </c>
      <c r="Q762" s="6">
        <f>Pcfu4[[#This Row],[CFU/mL]]*Pcfu4[[#This Row],[mL]]/Pcfu4[[#This Row],[grams]]</f>
        <v>513000000000</v>
      </c>
      <c r="R762" s="1">
        <f>Pcfu4[[#This Row],[SD CFU/mL]]*Pcfu4[[#This Row],[mL]]/Pcfu4[[#This Row],[grams]]</f>
        <v>26870057685.088806</v>
      </c>
      <c r="S762" s="7">
        <f>_xlfn.STDEV.S(Pcfu4[[#This Row],[R1]:[R3]])/AVERAGE(Pcfu4[[#This Row],[R1]:[R3]])</f>
        <v>5.2378280087892408E-2</v>
      </c>
    </row>
    <row r="763" spans="1:19" x14ac:dyDescent="0.25">
      <c r="A763" t="s">
        <v>649</v>
      </c>
      <c r="B763" t="s">
        <v>328</v>
      </c>
      <c r="C763" s="4"/>
      <c r="D763" t="s">
        <v>173</v>
      </c>
      <c r="E763" s="3">
        <v>2</v>
      </c>
      <c r="G763">
        <v>0.3</v>
      </c>
      <c r="H763" s="5">
        <f>19*Pcfu4[[#This Row],[grams]]</f>
        <v>5.7</v>
      </c>
      <c r="I763" s="3" t="s">
        <v>170</v>
      </c>
      <c r="J763" s="59">
        <v>45021</v>
      </c>
      <c r="K763" s="1">
        <v>100000</v>
      </c>
      <c r="L763">
        <v>144</v>
      </c>
      <c r="M763">
        <v>147</v>
      </c>
      <c r="O763" s="6">
        <f>(SUM(Pcfu4[[#This Row],[R1]:[R3]]))/(Pcfu4[[#This Row],[No. Reps]]*0.025)*Pcfu4[[#This Row],[Best DF]]</f>
        <v>582000000</v>
      </c>
      <c r="P763" s="1">
        <f>_xlfn.STDEV.S(Pcfu4[[#This Row],[R1]:[R3]])/0.025*Pcfu4[[#This Row],[Best DF]]</f>
        <v>8485281.3742385693</v>
      </c>
      <c r="Q763" s="6">
        <f>Pcfu4[[#This Row],[CFU/mL]]*Pcfu4[[#This Row],[mL]]/Pcfu4[[#This Row],[grams]]</f>
        <v>11058000000</v>
      </c>
      <c r="R763" s="1">
        <f>Pcfu4[[#This Row],[SD CFU/mL]]*Pcfu4[[#This Row],[mL]]/Pcfu4[[#This Row],[grams]]</f>
        <v>161220346.11053285</v>
      </c>
      <c r="S763" s="7">
        <f>_xlfn.STDEV.S(Pcfu4[[#This Row],[R1]:[R3]])/AVERAGE(Pcfu4[[#This Row],[R1]:[R3]])</f>
        <v>1.4579521261578299E-2</v>
      </c>
    </row>
    <row r="764" spans="1:19" x14ac:dyDescent="0.25">
      <c r="A764" t="s">
        <v>650</v>
      </c>
      <c r="B764" t="s">
        <v>328</v>
      </c>
      <c r="C764" s="4"/>
      <c r="D764" t="s">
        <v>173</v>
      </c>
      <c r="E764" s="3">
        <v>2</v>
      </c>
      <c r="G764">
        <v>0.3</v>
      </c>
      <c r="H764" s="5">
        <f>19*Pcfu4[[#This Row],[grams]]</f>
        <v>5.7</v>
      </c>
      <c r="I764" s="3" t="s">
        <v>170</v>
      </c>
      <c r="J764" s="59">
        <v>45021</v>
      </c>
      <c r="K764" s="1">
        <v>100000</v>
      </c>
      <c r="L764">
        <v>268</v>
      </c>
      <c r="M764">
        <v>246</v>
      </c>
      <c r="O764" s="6">
        <f>(SUM(Pcfu4[[#This Row],[R1]:[R3]]))/(Pcfu4[[#This Row],[No. Reps]]*0.025)*Pcfu4[[#This Row],[Best DF]]</f>
        <v>1028000000</v>
      </c>
      <c r="P764" s="1">
        <f>_xlfn.STDEV.S(Pcfu4[[#This Row],[R1]:[R3]])/0.025*Pcfu4[[#This Row],[Best DF]]</f>
        <v>62225396.74441617</v>
      </c>
      <c r="Q764" s="6">
        <f>Pcfu4[[#This Row],[CFU/mL]]*Pcfu4[[#This Row],[mL]]/Pcfu4[[#This Row],[grams]]</f>
        <v>19532000000</v>
      </c>
      <c r="R764" s="1">
        <f>Pcfu4[[#This Row],[SD CFU/mL]]*Pcfu4[[#This Row],[mL]]/Pcfu4[[#This Row],[grams]]</f>
        <v>1182282538.1439073</v>
      </c>
      <c r="S764" s="7">
        <f>_xlfn.STDEV.S(Pcfu4[[#This Row],[R1]:[R3]])/AVERAGE(Pcfu4[[#This Row],[R1]:[R3]])</f>
        <v>6.0530541580171383E-2</v>
      </c>
    </row>
    <row r="765" spans="1:19" x14ac:dyDescent="0.25">
      <c r="A765" t="s">
        <v>651</v>
      </c>
      <c r="B765" t="s">
        <v>328</v>
      </c>
      <c r="C765" s="4"/>
      <c r="D765" t="s">
        <v>173</v>
      </c>
      <c r="E765" s="3">
        <v>2</v>
      </c>
      <c r="G765">
        <v>0.3</v>
      </c>
      <c r="H765" s="5">
        <f>19*Pcfu4[[#This Row],[grams]]</f>
        <v>5.7</v>
      </c>
      <c r="I765" s="3" t="s">
        <v>170</v>
      </c>
      <c r="J765" s="59">
        <v>45021</v>
      </c>
      <c r="K765" s="1">
        <v>100000</v>
      </c>
      <c r="L765">
        <v>34</v>
      </c>
      <c r="M765">
        <v>30</v>
      </c>
      <c r="O765" s="6">
        <f>(SUM(Pcfu4[[#This Row],[R1]:[R3]]))/(Pcfu4[[#This Row],[No. Reps]]*0.025)*Pcfu4[[#This Row],[Best DF]]</f>
        <v>128000000</v>
      </c>
      <c r="P765" s="1">
        <f>_xlfn.STDEV.S(Pcfu4[[#This Row],[R1]:[R3]])/0.025*Pcfu4[[#This Row],[Best DF]]</f>
        <v>11313708.498984762</v>
      </c>
      <c r="Q765" s="6">
        <f>Pcfu4[[#This Row],[CFU/mL]]*Pcfu4[[#This Row],[mL]]/Pcfu4[[#This Row],[grams]]</f>
        <v>2432000000</v>
      </c>
      <c r="R765" s="1">
        <f>Pcfu4[[#This Row],[SD CFU/mL]]*Pcfu4[[#This Row],[mL]]/Pcfu4[[#This Row],[grams]]</f>
        <v>214960461.48071048</v>
      </c>
      <c r="S765" s="7">
        <f>_xlfn.STDEV.S(Pcfu4[[#This Row],[R1]:[R3]])/AVERAGE(Pcfu4[[#This Row],[R1]:[R3]])</f>
        <v>8.8388347648318447E-2</v>
      </c>
    </row>
    <row r="766" spans="1:19" x14ac:dyDescent="0.25">
      <c r="A766" t="s">
        <v>652</v>
      </c>
      <c r="B766" t="s">
        <v>328</v>
      </c>
      <c r="C766" s="4"/>
      <c r="D766" t="s">
        <v>173</v>
      </c>
      <c r="E766" s="3">
        <v>2</v>
      </c>
      <c r="G766">
        <v>0.3</v>
      </c>
      <c r="H766" s="5">
        <f>19*Pcfu4[[#This Row],[grams]]</f>
        <v>5.7</v>
      </c>
      <c r="I766" s="3" t="s">
        <v>170</v>
      </c>
      <c r="J766" s="59">
        <v>45021</v>
      </c>
      <c r="K766" s="1">
        <v>100000</v>
      </c>
      <c r="L766">
        <v>175</v>
      </c>
      <c r="M766">
        <v>156</v>
      </c>
      <c r="O766" s="6">
        <f>(SUM(Pcfu4[[#This Row],[R1]:[R3]]))/(Pcfu4[[#This Row],[No. Reps]]*0.025)*Pcfu4[[#This Row],[Best DF]]</f>
        <v>662000000</v>
      </c>
      <c r="P766" s="1">
        <f>_xlfn.STDEV.S(Pcfu4[[#This Row],[R1]:[R3]])/0.025*Pcfu4[[#This Row],[Best DF]]</f>
        <v>53740115.370177612</v>
      </c>
      <c r="Q766" s="6">
        <f>Pcfu4[[#This Row],[CFU/mL]]*Pcfu4[[#This Row],[mL]]/Pcfu4[[#This Row],[grams]]</f>
        <v>12578000000</v>
      </c>
      <c r="R766" s="1">
        <f>Pcfu4[[#This Row],[SD CFU/mL]]*Pcfu4[[#This Row],[mL]]/Pcfu4[[#This Row],[grams]]</f>
        <v>1021062192.0333748</v>
      </c>
      <c r="S766" s="7">
        <f>_xlfn.STDEV.S(Pcfu4[[#This Row],[R1]:[R3]])/AVERAGE(Pcfu4[[#This Row],[R1]:[R3]])</f>
        <v>8.1178422009331744E-2</v>
      </c>
    </row>
    <row r="767" spans="1:19" x14ac:dyDescent="0.25">
      <c r="A767" t="s">
        <v>653</v>
      </c>
      <c r="B767" t="s">
        <v>328</v>
      </c>
      <c r="C767" s="4"/>
      <c r="D767" t="s">
        <v>173</v>
      </c>
      <c r="E767" s="3">
        <v>2</v>
      </c>
      <c r="G767">
        <v>0.3</v>
      </c>
      <c r="H767" s="5">
        <f>19*Pcfu4[[#This Row],[grams]]</f>
        <v>5.7</v>
      </c>
      <c r="I767" s="3" t="s">
        <v>170</v>
      </c>
      <c r="J767" s="59">
        <v>45021</v>
      </c>
      <c r="K767" s="1">
        <v>100000</v>
      </c>
      <c r="L767">
        <v>251</v>
      </c>
      <c r="M767">
        <v>265</v>
      </c>
      <c r="O767" s="6">
        <f>(SUM(Pcfu4[[#This Row],[R1]:[R3]]))/(Pcfu4[[#This Row],[No. Reps]]*0.025)*Pcfu4[[#This Row],[Best DF]]</f>
        <v>1032000000</v>
      </c>
      <c r="P767" s="1">
        <f>_xlfn.STDEV.S(Pcfu4[[#This Row],[R1]:[R3]])/0.025*Pcfu4[[#This Row],[Best DF]]</f>
        <v>39597979.746446654</v>
      </c>
      <c r="Q767" s="6">
        <f>Pcfu4[[#This Row],[CFU/mL]]*Pcfu4[[#This Row],[mL]]/Pcfu4[[#This Row],[grams]]</f>
        <v>19608000000</v>
      </c>
      <c r="R767" s="1">
        <f>Pcfu4[[#This Row],[SD CFU/mL]]*Pcfu4[[#This Row],[mL]]/Pcfu4[[#This Row],[grams]]</f>
        <v>752361615.18248653</v>
      </c>
      <c r="S767" s="7">
        <f>_xlfn.STDEV.S(Pcfu4[[#This Row],[R1]:[R3]])/AVERAGE(Pcfu4[[#This Row],[R1]:[R3]])</f>
        <v>3.8370135413223511E-2</v>
      </c>
    </row>
    <row r="768" spans="1:19" x14ac:dyDescent="0.25">
      <c r="A768" t="s">
        <v>654</v>
      </c>
      <c r="B768" t="s">
        <v>328</v>
      </c>
      <c r="C768" s="4"/>
      <c r="D768" t="s">
        <v>173</v>
      </c>
      <c r="E768" s="3">
        <v>2</v>
      </c>
      <c r="G768">
        <v>0.3</v>
      </c>
      <c r="H768" s="5">
        <f>19*Pcfu4[[#This Row],[grams]]</f>
        <v>5.7</v>
      </c>
      <c r="I768" s="3" t="s">
        <v>170</v>
      </c>
      <c r="J768" s="59">
        <v>45021</v>
      </c>
      <c r="K768" s="1">
        <v>100000</v>
      </c>
      <c r="L768">
        <v>24</v>
      </c>
      <c r="M768">
        <v>22</v>
      </c>
      <c r="O768" s="6">
        <f>(SUM(Pcfu4[[#This Row],[R1]:[R3]]))/(Pcfu4[[#This Row],[No. Reps]]*0.025)*Pcfu4[[#This Row],[Best DF]]</f>
        <v>92000000</v>
      </c>
      <c r="P768" s="1">
        <f>_xlfn.STDEV.S(Pcfu4[[#This Row],[R1]:[R3]])/0.025*Pcfu4[[#This Row],[Best DF]]</f>
        <v>5656854.2494923808</v>
      </c>
      <c r="Q768" s="6">
        <f>Pcfu4[[#This Row],[CFU/mL]]*Pcfu4[[#This Row],[mL]]/Pcfu4[[#This Row],[grams]]</f>
        <v>1748000000</v>
      </c>
      <c r="R768" s="1">
        <f>Pcfu4[[#This Row],[SD CFU/mL]]*Pcfu4[[#This Row],[mL]]/Pcfu4[[#This Row],[grams]]</f>
        <v>107480230.74035524</v>
      </c>
      <c r="S768" s="7">
        <f>_xlfn.STDEV.S(Pcfu4[[#This Row],[R1]:[R3]])/AVERAGE(Pcfu4[[#This Row],[R1]:[R3]])</f>
        <v>6.1487546190134572E-2</v>
      </c>
    </row>
    <row r="769" spans="1:20" x14ac:dyDescent="0.25">
      <c r="A769" t="s">
        <v>655</v>
      </c>
      <c r="B769" t="s">
        <v>643</v>
      </c>
      <c r="C769" s="4"/>
      <c r="D769" t="s">
        <v>86</v>
      </c>
      <c r="E769" s="3">
        <v>2</v>
      </c>
      <c r="G769">
        <v>0.3</v>
      </c>
      <c r="H769" s="5">
        <f>19*Pcfu4[[#This Row],[grams]]</f>
        <v>5.7</v>
      </c>
      <c r="I769" s="3" t="s">
        <v>170</v>
      </c>
      <c r="J769" s="59">
        <v>45021</v>
      </c>
      <c r="K769" s="1">
        <v>1000000</v>
      </c>
      <c r="L769">
        <v>194</v>
      </c>
      <c r="M769">
        <v>186</v>
      </c>
      <c r="O769" s="6">
        <f>(SUM(Pcfu4[[#This Row],[R1]:[R3]]))/(Pcfu4[[#This Row],[No. Reps]]*0.025)*Pcfu4[[#This Row],[Best DF]]</f>
        <v>7600000000</v>
      </c>
      <c r="P769" s="1">
        <f>_xlfn.STDEV.S(Pcfu4[[#This Row],[R1]:[R3]])/0.025*Pcfu4[[#This Row],[Best DF]]</f>
        <v>226274169.97969523</v>
      </c>
      <c r="Q769" s="6">
        <f>Pcfu4[[#This Row],[CFU/mL]]*Pcfu4[[#This Row],[mL]]/Pcfu4[[#This Row],[grams]]</f>
        <v>144400000000</v>
      </c>
      <c r="R769" s="1">
        <f>Pcfu4[[#This Row],[SD CFU/mL]]*Pcfu4[[#This Row],[mL]]/Pcfu4[[#This Row],[grams]]</f>
        <v>4299209229.6142092</v>
      </c>
      <c r="S769" s="7">
        <f>_xlfn.STDEV.S(Pcfu4[[#This Row],[R1]:[R3]])/AVERAGE(Pcfu4[[#This Row],[R1]:[R3]])</f>
        <v>2.9772917102591476E-2</v>
      </c>
    </row>
    <row r="770" spans="1:20" x14ac:dyDescent="0.25">
      <c r="A770" t="s">
        <v>656</v>
      </c>
      <c r="B770" t="s">
        <v>643</v>
      </c>
      <c r="C770" s="4"/>
      <c r="D770" t="s">
        <v>86</v>
      </c>
      <c r="E770" s="3">
        <v>2</v>
      </c>
      <c r="G770">
        <v>0.3</v>
      </c>
      <c r="H770" s="5">
        <f>19*Pcfu4[[#This Row],[grams]]</f>
        <v>5.7</v>
      </c>
      <c r="I770" s="3" t="s">
        <v>170</v>
      </c>
      <c r="J770" s="59">
        <v>45021</v>
      </c>
      <c r="K770" s="1">
        <v>10000000</v>
      </c>
      <c r="L770">
        <v>38</v>
      </c>
      <c r="M770">
        <v>34</v>
      </c>
      <c r="O770" s="6">
        <f>(SUM(Pcfu4[[#This Row],[R1]:[R3]]))/(Pcfu4[[#This Row],[No. Reps]]*0.025)*Pcfu4[[#This Row],[Best DF]]</f>
        <v>14400000000</v>
      </c>
      <c r="P770" s="1">
        <f>_xlfn.STDEV.S(Pcfu4[[#This Row],[R1]:[R3]])/0.025*Pcfu4[[#This Row],[Best DF]]</f>
        <v>1131370849.8984761</v>
      </c>
      <c r="Q770" s="6">
        <f>Pcfu4[[#This Row],[CFU/mL]]*Pcfu4[[#This Row],[mL]]/Pcfu4[[#This Row],[grams]]</f>
        <v>273600000000</v>
      </c>
      <c r="R770" s="1">
        <f>Pcfu4[[#This Row],[SD CFU/mL]]*Pcfu4[[#This Row],[mL]]/Pcfu4[[#This Row],[grams]]</f>
        <v>21496046148.071049</v>
      </c>
      <c r="S770" s="7">
        <f>_xlfn.STDEV.S(Pcfu4[[#This Row],[R1]:[R3]])/AVERAGE(Pcfu4[[#This Row],[R1]:[R3]])</f>
        <v>7.8567420131838622E-2</v>
      </c>
    </row>
    <row r="771" spans="1:20" x14ac:dyDescent="0.25">
      <c r="A771" t="s">
        <v>657</v>
      </c>
      <c r="B771" t="s">
        <v>643</v>
      </c>
      <c r="C771" s="4"/>
      <c r="D771" t="s">
        <v>86</v>
      </c>
      <c r="E771" s="3">
        <v>2</v>
      </c>
      <c r="G771">
        <v>0.3</v>
      </c>
      <c r="H771" s="5">
        <f>19*Pcfu4[[#This Row],[grams]]</f>
        <v>5.7</v>
      </c>
      <c r="I771" s="3" t="s">
        <v>170</v>
      </c>
      <c r="J771" s="59">
        <v>45021</v>
      </c>
      <c r="K771" s="1">
        <v>10000000</v>
      </c>
      <c r="L771">
        <v>36</v>
      </c>
      <c r="M771">
        <v>37</v>
      </c>
      <c r="O771" s="6">
        <f>(SUM(Pcfu4[[#This Row],[R1]:[R3]]))/(Pcfu4[[#This Row],[No. Reps]]*0.025)*Pcfu4[[#This Row],[Best DF]]</f>
        <v>14600000000</v>
      </c>
      <c r="P771" s="1">
        <f>_xlfn.STDEV.S(Pcfu4[[#This Row],[R1]:[R3]])/0.025*Pcfu4[[#This Row],[Best DF]]</f>
        <v>282842712.47461903</v>
      </c>
      <c r="Q771" s="6">
        <f>Pcfu4[[#This Row],[CFU/mL]]*Pcfu4[[#This Row],[mL]]/Pcfu4[[#This Row],[grams]]</f>
        <v>277400000000</v>
      </c>
      <c r="R771" s="1">
        <f>Pcfu4[[#This Row],[SD CFU/mL]]*Pcfu4[[#This Row],[mL]]/Pcfu4[[#This Row],[grams]]</f>
        <v>5374011537.0177622</v>
      </c>
      <c r="S771" s="7">
        <f>_xlfn.STDEV.S(Pcfu4[[#This Row],[R1]:[R3]])/AVERAGE(Pcfu4[[#This Row],[R1]:[R3]])</f>
        <v>1.9372788525658838E-2</v>
      </c>
    </row>
    <row r="772" spans="1:20" x14ac:dyDescent="0.25">
      <c r="A772" t="s">
        <v>658</v>
      </c>
      <c r="B772" t="s">
        <v>643</v>
      </c>
      <c r="C772" s="4"/>
      <c r="D772" t="s">
        <v>86</v>
      </c>
      <c r="E772" s="3">
        <v>3</v>
      </c>
      <c r="G772">
        <v>0.3</v>
      </c>
      <c r="H772" s="5">
        <v>5.7</v>
      </c>
      <c r="I772" s="3" t="s">
        <v>170</v>
      </c>
      <c r="J772" s="59">
        <v>45022</v>
      </c>
      <c r="K772" s="1">
        <v>10000000</v>
      </c>
      <c r="L772">
        <v>43</v>
      </c>
      <c r="M772">
        <v>36</v>
      </c>
      <c r="N772">
        <v>40</v>
      </c>
      <c r="O772" s="6">
        <f>(SUM(Pcfu4[[#This Row],[R1]:[R3]]))/(Pcfu4[[#This Row],[No. Reps]]*0.025)*Pcfu4[[#This Row],[Best DF]]</f>
        <v>15866666666.666666</v>
      </c>
      <c r="P772" s="1">
        <f>_xlfn.STDEV.S(Pcfu4[[#This Row],[R1]:[R3]])/0.025*Pcfu4[[#This Row],[Best DF]]</f>
        <v>1404753833.7136984</v>
      </c>
      <c r="Q772" s="6">
        <f>Pcfu4[[#This Row],[CFU/mL]]*Pcfu4[[#This Row],[mL]]/Pcfu4[[#This Row],[grams]]</f>
        <v>301466666666.66669</v>
      </c>
      <c r="R772" s="1">
        <f>Pcfu4[[#This Row],[SD CFU/mL]]*Pcfu4[[#This Row],[mL]]/Pcfu4[[#This Row],[grams]]</f>
        <v>26690322840.560272</v>
      </c>
      <c r="S772" s="7">
        <f>_xlfn.STDEV.S(Pcfu4[[#This Row],[R1]:[R3]])/AVERAGE(Pcfu4[[#This Row],[R1]:[R3]])</f>
        <v>8.8534905486157486E-2</v>
      </c>
    </row>
    <row r="773" spans="1:20" x14ac:dyDescent="0.25">
      <c r="A773" t="s">
        <v>659</v>
      </c>
      <c r="B773" t="s">
        <v>643</v>
      </c>
      <c r="C773" s="4"/>
      <c r="D773" t="s">
        <v>86</v>
      </c>
      <c r="E773" s="3">
        <v>3</v>
      </c>
      <c r="G773">
        <v>0.3</v>
      </c>
      <c r="H773" s="5">
        <v>5.7</v>
      </c>
      <c r="I773" s="3" t="s">
        <v>170</v>
      </c>
      <c r="J773" s="59">
        <v>45022</v>
      </c>
      <c r="K773" s="1">
        <v>10000000</v>
      </c>
      <c r="L773">
        <v>40</v>
      </c>
      <c r="M773">
        <v>36</v>
      </c>
      <c r="N773">
        <v>36</v>
      </c>
      <c r="O773" s="6">
        <f>(SUM(Pcfu4[[#This Row],[R1]:[R3]]))/(Pcfu4[[#This Row],[No. Reps]]*0.025)*Pcfu4[[#This Row],[Best DF]]</f>
        <v>14933333333.33333</v>
      </c>
      <c r="P773" s="1">
        <f>_xlfn.STDEV.S(Pcfu4[[#This Row],[R1]:[R3]])/0.025*Pcfu4[[#This Row],[Best DF]]</f>
        <v>923760430.70340121</v>
      </c>
      <c r="Q773" s="6">
        <f>Pcfu4[[#This Row],[CFU/mL]]*Pcfu4[[#This Row],[mL]]/Pcfu4[[#This Row],[grams]]</f>
        <v>283733333333.33331</v>
      </c>
      <c r="R773" s="1">
        <f>Pcfu4[[#This Row],[SD CFU/mL]]*Pcfu4[[#This Row],[mL]]/Pcfu4[[#This Row],[grams]]</f>
        <v>17551448183.364624</v>
      </c>
      <c r="S773" s="7">
        <f>_xlfn.STDEV.S(Pcfu4[[#This Row],[R1]:[R3]])/AVERAGE(Pcfu4[[#This Row],[R1]:[R3]])</f>
        <v>6.1858957413174182E-2</v>
      </c>
    </row>
    <row r="774" spans="1:20" x14ac:dyDescent="0.25">
      <c r="A774" t="s">
        <v>660</v>
      </c>
      <c r="B774" t="s">
        <v>643</v>
      </c>
      <c r="C774" s="4"/>
      <c r="D774" t="s">
        <v>86</v>
      </c>
      <c r="E774" s="3">
        <v>3</v>
      </c>
      <c r="G774">
        <v>0.3</v>
      </c>
      <c r="H774" s="5">
        <v>5.7</v>
      </c>
      <c r="I774" s="3" t="s">
        <v>170</v>
      </c>
      <c r="J774" s="59">
        <v>45022</v>
      </c>
      <c r="K774" s="1">
        <v>10000000</v>
      </c>
      <c r="L774">
        <v>57</v>
      </c>
      <c r="M774">
        <v>40</v>
      </c>
      <c r="N774">
        <v>52</v>
      </c>
      <c r="O774" s="6">
        <f>(SUM(Pcfu4[[#This Row],[R1]:[R3]]))/(Pcfu4[[#This Row],[No. Reps]]*0.025)*Pcfu4[[#This Row],[Best DF]]</f>
        <v>19866666666.666664</v>
      </c>
      <c r="P774" s="1">
        <f>_xlfn.STDEV.S(Pcfu4[[#This Row],[R1]:[R3]])/0.025*Pcfu4[[#This Row],[Best DF]]</f>
        <v>3494757979.2216449</v>
      </c>
      <c r="Q774" s="6">
        <f>Pcfu4[[#This Row],[CFU/mL]]*Pcfu4[[#This Row],[mL]]/Pcfu4[[#This Row],[grams]]</f>
        <v>377466666666.66663</v>
      </c>
      <c r="R774" s="1">
        <f>Pcfu4[[#This Row],[SD CFU/mL]]*Pcfu4[[#This Row],[mL]]/Pcfu4[[#This Row],[grams]]</f>
        <v>66400401605.211258</v>
      </c>
      <c r="S774" s="7">
        <f>_xlfn.STDEV.S(Pcfu4[[#This Row],[R1]:[R3]])/AVERAGE(Pcfu4[[#This Row],[R1]:[R3]])</f>
        <v>0.17591063653800229</v>
      </c>
    </row>
    <row r="775" spans="1:20" x14ac:dyDescent="0.25">
      <c r="A775" t="s">
        <v>661</v>
      </c>
      <c r="B775" t="s">
        <v>643</v>
      </c>
      <c r="C775" s="4"/>
      <c r="D775" t="s">
        <v>86</v>
      </c>
      <c r="E775" s="3">
        <v>3</v>
      </c>
      <c r="G775">
        <v>0.3</v>
      </c>
      <c r="H775" s="5">
        <v>5.7</v>
      </c>
      <c r="I775" s="3" t="s">
        <v>170</v>
      </c>
      <c r="J775" s="59">
        <v>45022</v>
      </c>
      <c r="K775" s="1">
        <v>1000000</v>
      </c>
      <c r="L775">
        <v>251</v>
      </c>
      <c r="M775">
        <v>252</v>
      </c>
      <c r="N775">
        <v>241</v>
      </c>
      <c r="O775" s="6">
        <f>(SUM(Pcfu4[[#This Row],[R1]:[R3]]))/(Pcfu4[[#This Row],[No. Reps]]*0.025)*Pcfu4[[#This Row],[Best DF]]</f>
        <v>9919999999.9999981</v>
      </c>
      <c r="P775" s="1">
        <f>_xlfn.STDEV.S(Pcfu4[[#This Row],[R1]:[R3]])/0.025*Pcfu4[[#This Row],[Best DF]]</f>
        <v>243310501.21192876</v>
      </c>
      <c r="Q775" s="6">
        <f>Pcfu4[[#This Row],[CFU/mL]]*Pcfu4[[#This Row],[mL]]/Pcfu4[[#This Row],[grams]]</f>
        <v>188479999999.99997</v>
      </c>
      <c r="R775" s="1">
        <f>Pcfu4[[#This Row],[SD CFU/mL]]*Pcfu4[[#This Row],[mL]]/Pcfu4[[#This Row],[grams]]</f>
        <v>4622899523.0266466</v>
      </c>
      <c r="S775" s="7">
        <f>_xlfn.STDEV.S(Pcfu4[[#This Row],[R1]:[R3]])/AVERAGE(Pcfu4[[#This Row],[R1]:[R3]])</f>
        <v>2.452726826733153E-2</v>
      </c>
    </row>
    <row r="776" spans="1:20" x14ac:dyDescent="0.25">
      <c r="A776" t="s">
        <v>662</v>
      </c>
      <c r="B776" t="s">
        <v>328</v>
      </c>
      <c r="C776" s="4"/>
      <c r="D776" t="s">
        <v>37</v>
      </c>
      <c r="E776" s="3">
        <v>3</v>
      </c>
      <c r="G776">
        <v>0.3</v>
      </c>
      <c r="H776" s="5">
        <v>5.7</v>
      </c>
      <c r="I776" s="3" t="s">
        <v>170</v>
      </c>
      <c r="J776" s="59">
        <v>45023</v>
      </c>
      <c r="K776" s="1">
        <v>1000000</v>
      </c>
      <c r="L776">
        <v>61</v>
      </c>
      <c r="M776">
        <v>68</v>
      </c>
      <c r="O776" s="6">
        <f>(SUM(Pcfu4[[#This Row],[R1]:[R3]]))/(Pcfu4[[#This Row],[No. Reps]]*0.025)*Pcfu4[[#This Row],[Best DF]]</f>
        <v>1719999999.9999998</v>
      </c>
      <c r="P776" s="1">
        <f>_xlfn.STDEV.S(Pcfu4[[#This Row],[R1]:[R3]])/0.025*Pcfu4[[#This Row],[Best DF]]</f>
        <v>197989898.73223329</v>
      </c>
      <c r="Q776" s="6">
        <f>Pcfu4[[#This Row],[CFU/mL]]*Pcfu4[[#This Row],[mL]]/Pcfu4[[#This Row],[grams]]</f>
        <v>32679999999.999996</v>
      </c>
      <c r="R776" s="1">
        <f>Pcfu4[[#This Row],[SD CFU/mL]]*Pcfu4[[#This Row],[mL]]/Pcfu4[[#This Row],[grams]]</f>
        <v>3761808075.9124327</v>
      </c>
      <c r="S776" s="7">
        <f>_xlfn.STDEV.S(Pcfu4[[#This Row],[R1]:[R3]])/AVERAGE(Pcfu4[[#This Row],[R1]:[R3]])</f>
        <v>7.6740270826447021E-2</v>
      </c>
    </row>
    <row r="777" spans="1:20" x14ac:dyDescent="0.25">
      <c r="A777" t="s">
        <v>663</v>
      </c>
      <c r="B777" t="s">
        <v>328</v>
      </c>
      <c r="C777" s="4"/>
      <c r="D777" t="s">
        <v>37</v>
      </c>
      <c r="E777" s="3">
        <v>3</v>
      </c>
      <c r="G777">
        <v>0.3</v>
      </c>
      <c r="H777" s="5">
        <v>5.7</v>
      </c>
      <c r="I777" s="3" t="s">
        <v>170</v>
      </c>
      <c r="J777" s="59">
        <v>45023</v>
      </c>
      <c r="K777" s="1">
        <v>100000</v>
      </c>
      <c r="L777">
        <v>146</v>
      </c>
      <c r="M777">
        <v>121</v>
      </c>
      <c r="O777" s="6">
        <f>(SUM(Pcfu4[[#This Row],[R1]:[R3]]))/(Pcfu4[[#This Row],[No. Reps]]*0.025)*Pcfu4[[#This Row],[Best DF]]</f>
        <v>355999999.99999994</v>
      </c>
      <c r="P777" s="1">
        <f>_xlfn.STDEV.S(Pcfu4[[#This Row],[R1]:[R3]])/0.025*Pcfu4[[#This Row],[Best DF]]</f>
        <v>70710678.118654758</v>
      </c>
      <c r="Q777" s="6">
        <f>Pcfu4[[#This Row],[CFU/mL]]*Pcfu4[[#This Row],[mL]]/Pcfu4[[#This Row],[grams]]</f>
        <v>6763999999.999999</v>
      </c>
      <c r="R777" s="1">
        <f>Pcfu4[[#This Row],[SD CFU/mL]]*Pcfu4[[#This Row],[mL]]/Pcfu4[[#This Row],[grams]]</f>
        <v>1343502884.2544405</v>
      </c>
      <c r="S777" s="7">
        <f>_xlfn.STDEV.S(Pcfu4[[#This Row],[R1]:[R3]])/AVERAGE(Pcfu4[[#This Row],[R1]:[R3]])</f>
        <v>0.1324170002221999</v>
      </c>
    </row>
    <row r="778" spans="1:20" x14ac:dyDescent="0.25">
      <c r="A778" t="s">
        <v>587</v>
      </c>
      <c r="B778" t="s">
        <v>328</v>
      </c>
      <c r="C778" s="4"/>
      <c r="D778" t="s">
        <v>37</v>
      </c>
      <c r="E778" s="3">
        <v>3</v>
      </c>
      <c r="G778">
        <v>0.3</v>
      </c>
      <c r="H778" s="5">
        <v>5.7</v>
      </c>
      <c r="I778" s="3" t="s">
        <v>170</v>
      </c>
      <c r="J778" s="59">
        <v>45023</v>
      </c>
      <c r="K778" s="1">
        <v>100000</v>
      </c>
      <c r="L778">
        <v>162</v>
      </c>
      <c r="M778">
        <v>140</v>
      </c>
      <c r="O778" s="6">
        <f>(SUM(Pcfu4[[#This Row],[R1]:[R3]]))/(Pcfu4[[#This Row],[No. Reps]]*0.025)*Pcfu4[[#This Row],[Best DF]]</f>
        <v>402666666.66666663</v>
      </c>
      <c r="P778" s="1">
        <f>_xlfn.STDEV.S(Pcfu4[[#This Row],[R1]:[R3]])/0.025*Pcfu4[[#This Row],[Best DF]]</f>
        <v>62225396.74441617</v>
      </c>
      <c r="Q778" s="6">
        <f>Pcfu4[[#This Row],[CFU/mL]]*Pcfu4[[#This Row],[mL]]/Pcfu4[[#This Row],[grams]]</f>
        <v>7650666666.666667</v>
      </c>
      <c r="R778" s="1">
        <f>Pcfu4[[#This Row],[SD CFU/mL]]*Pcfu4[[#This Row],[mL]]/Pcfu4[[#This Row],[grams]]</f>
        <v>1182282538.1439073</v>
      </c>
      <c r="S778" s="7">
        <f>_xlfn.STDEV.S(Pcfu4[[#This Row],[R1]:[R3]])/AVERAGE(Pcfu4[[#This Row],[R1]:[R3]])</f>
        <v>0.10302218004042414</v>
      </c>
    </row>
    <row r="779" spans="1:20" x14ac:dyDescent="0.25">
      <c r="A779" t="s">
        <v>590</v>
      </c>
      <c r="B779" t="s">
        <v>328</v>
      </c>
      <c r="C779" s="4"/>
      <c r="D779" t="s">
        <v>37</v>
      </c>
      <c r="E779" s="3">
        <v>3</v>
      </c>
      <c r="G779">
        <v>0.3</v>
      </c>
      <c r="H779" s="5">
        <v>5.7</v>
      </c>
      <c r="I779" s="3" t="s">
        <v>170</v>
      </c>
      <c r="J779" s="59">
        <v>45023</v>
      </c>
      <c r="K779" s="1">
        <v>100000</v>
      </c>
      <c r="L779">
        <v>43</v>
      </c>
      <c r="M779">
        <v>42</v>
      </c>
      <c r="O779" s="6">
        <f>(SUM(Pcfu4[[#This Row],[R1]:[R3]]))/(Pcfu4[[#This Row],[No. Reps]]*0.025)*Pcfu4[[#This Row],[Best DF]]</f>
        <v>113333333.33333333</v>
      </c>
      <c r="P779" s="1">
        <f>_xlfn.STDEV.S(Pcfu4[[#This Row],[R1]:[R3]])/0.025*Pcfu4[[#This Row],[Best DF]]</f>
        <v>2828427.1247461904</v>
      </c>
      <c r="Q779" s="6">
        <f>Pcfu4[[#This Row],[CFU/mL]]*Pcfu4[[#This Row],[mL]]/Pcfu4[[#This Row],[grams]]</f>
        <v>2153333333.3333335</v>
      </c>
      <c r="R779" s="1">
        <f>Pcfu4[[#This Row],[SD CFU/mL]]*Pcfu4[[#This Row],[mL]]/Pcfu4[[#This Row],[grams]]</f>
        <v>53740115.370177619</v>
      </c>
      <c r="S779" s="7">
        <f>_xlfn.STDEV.S(Pcfu4[[#This Row],[R1]:[R3]])/AVERAGE(Pcfu4[[#This Row],[R1]:[R3]])</f>
        <v>1.663780661615406E-2</v>
      </c>
    </row>
    <row r="780" spans="1:20" x14ac:dyDescent="0.25">
      <c r="A780" t="s">
        <v>664</v>
      </c>
      <c r="B780" t="s">
        <v>328</v>
      </c>
      <c r="C780" s="4"/>
      <c r="D780" t="s">
        <v>86</v>
      </c>
      <c r="E780" s="3">
        <v>3</v>
      </c>
      <c r="G780">
        <v>0.3</v>
      </c>
      <c r="H780" s="5">
        <v>5.7</v>
      </c>
      <c r="I780" s="3" t="s">
        <v>170</v>
      </c>
      <c r="J780" s="59">
        <v>45023</v>
      </c>
      <c r="K780" s="1">
        <v>1000000</v>
      </c>
      <c r="L780">
        <v>57</v>
      </c>
      <c r="M780">
        <v>61</v>
      </c>
      <c r="O780" s="6">
        <f>(SUM(Pcfu4[[#This Row],[R1]:[R3]]))/(Pcfu4[[#This Row],[No. Reps]]*0.025)*Pcfu4[[#This Row],[Best DF]]</f>
        <v>1573333333.333333</v>
      </c>
      <c r="P780" s="1">
        <f>_xlfn.STDEV.S(Pcfu4[[#This Row],[R1]:[R3]])/0.025*Pcfu4[[#This Row],[Best DF]]</f>
        <v>113137084.98984762</v>
      </c>
      <c r="Q780" s="6">
        <f>Pcfu4[[#This Row],[CFU/mL]]*Pcfu4[[#This Row],[mL]]/Pcfu4[[#This Row],[grams]]</f>
        <v>29893333333.333328</v>
      </c>
      <c r="R780" s="1">
        <f>Pcfu4[[#This Row],[SD CFU/mL]]*Pcfu4[[#This Row],[mL]]/Pcfu4[[#This Row],[grams]]</f>
        <v>2149604614.8071046</v>
      </c>
      <c r="S780" s="7">
        <f>_xlfn.STDEV.S(Pcfu4[[#This Row],[R1]:[R3]])/AVERAGE(Pcfu4[[#This Row],[R1]:[R3]])</f>
        <v>4.7939442792308308E-2</v>
      </c>
      <c r="T780" t="s">
        <v>665</v>
      </c>
    </row>
    <row r="781" spans="1:20" x14ac:dyDescent="0.25">
      <c r="A781" t="s">
        <v>666</v>
      </c>
      <c r="B781" t="s">
        <v>328</v>
      </c>
      <c r="C781" s="4"/>
      <c r="D781" t="s">
        <v>86</v>
      </c>
      <c r="E781" s="3">
        <v>3</v>
      </c>
      <c r="G781">
        <v>0.3</v>
      </c>
      <c r="H781" s="5">
        <v>5.7</v>
      </c>
      <c r="I781" s="3" t="s">
        <v>170</v>
      </c>
      <c r="J781" s="59">
        <v>45023</v>
      </c>
      <c r="K781" s="1">
        <v>1000000</v>
      </c>
      <c r="L781">
        <v>79</v>
      </c>
      <c r="M781">
        <v>80</v>
      </c>
      <c r="O781" s="6">
        <f>(SUM(Pcfu4[[#This Row],[R1]:[R3]]))/(Pcfu4[[#This Row],[No. Reps]]*0.025)*Pcfu4[[#This Row],[Best DF]]</f>
        <v>2119999999.9999995</v>
      </c>
      <c r="P781" s="1">
        <f>_xlfn.STDEV.S(Pcfu4[[#This Row],[R1]:[R3]])/0.025*Pcfu4[[#This Row],[Best DF]]</f>
        <v>28284271.247461904</v>
      </c>
      <c r="Q781" s="6">
        <f>Pcfu4[[#This Row],[CFU/mL]]*Pcfu4[[#This Row],[mL]]/Pcfu4[[#This Row],[grams]]</f>
        <v>40279999999.999992</v>
      </c>
      <c r="R781" s="1">
        <f>Pcfu4[[#This Row],[SD CFU/mL]]*Pcfu4[[#This Row],[mL]]/Pcfu4[[#This Row],[grams]]</f>
        <v>537401153.70177615</v>
      </c>
      <c r="S781" s="7">
        <f>_xlfn.STDEV.S(Pcfu4[[#This Row],[R1]:[R3]])/AVERAGE(Pcfu4[[#This Row],[R1]:[R3]])</f>
        <v>8.8944249205855034E-3</v>
      </c>
      <c r="T781" t="s">
        <v>667</v>
      </c>
    </row>
    <row r="782" spans="1:20" x14ac:dyDescent="0.25">
      <c r="C782" s="4"/>
      <c r="H782" s="5">
        <f>19*Pcfu4[[#This Row],[grams]]</f>
        <v>0</v>
      </c>
      <c r="J782" s="59"/>
      <c r="O782" s="6" t="e">
        <f>(SUM(Pcfu4[[#This Row],[R1]:[R3]]))/(Pcfu4[[#This Row],[No. Reps]]*0.025)*Pcfu4[[#This Row],[Best DF]]</f>
        <v>#DIV/0!</v>
      </c>
      <c r="P782" s="1" t="e">
        <f>_xlfn.STDEV.S(Pcfu4[[#This Row],[R1]:[R3]])/0.025*Pcfu4[[#This Row],[Best DF]]</f>
        <v>#DIV/0!</v>
      </c>
      <c r="Q782" s="6" t="e">
        <f>Pcfu4[[#This Row],[CFU/mL]]*Pcfu4[[#This Row],[mL]]/Pcfu4[[#This Row],[grams]]</f>
        <v>#DIV/0!</v>
      </c>
      <c r="R782" s="1" t="e">
        <f>Pcfu4[[#This Row],[SD CFU/mL]]*Pcfu4[[#This Row],[mL]]/Pcfu4[[#This Row],[grams]]</f>
        <v>#DIV/0!</v>
      </c>
      <c r="S782" s="7" t="e">
        <f>_xlfn.STDEV.S(Pcfu4[[#This Row],[R1]:[R3]])/AVERAGE(Pcfu4[[#This Row],[R1]:[R3]])</f>
        <v>#DIV/0!</v>
      </c>
    </row>
    <row r="783" spans="1:20" x14ac:dyDescent="0.25">
      <c r="C783" s="4"/>
      <c r="H783" s="5">
        <f>19*Pcfu4[[#This Row],[grams]]</f>
        <v>0</v>
      </c>
      <c r="J783" s="59"/>
      <c r="O783" s="6" t="e">
        <f>(SUM(Pcfu4[[#This Row],[R1]:[R3]]))/(Pcfu4[[#This Row],[No. Reps]]*0.025)*Pcfu4[[#This Row],[Best DF]]</f>
        <v>#DIV/0!</v>
      </c>
      <c r="P783" s="1" t="e">
        <f>_xlfn.STDEV.S(Pcfu4[[#This Row],[R1]:[R3]])/0.025*Pcfu4[[#This Row],[Best DF]]</f>
        <v>#DIV/0!</v>
      </c>
      <c r="Q783" s="6" t="e">
        <f>Pcfu4[[#This Row],[CFU/mL]]*Pcfu4[[#This Row],[mL]]/Pcfu4[[#This Row],[grams]]</f>
        <v>#DIV/0!</v>
      </c>
      <c r="R783" s="1" t="e">
        <f>Pcfu4[[#This Row],[SD CFU/mL]]*Pcfu4[[#This Row],[mL]]/Pcfu4[[#This Row],[grams]]</f>
        <v>#DIV/0!</v>
      </c>
      <c r="S783" s="7" t="e">
        <f>_xlfn.STDEV.S(Pcfu4[[#This Row],[R1]:[R3]])/AVERAGE(Pcfu4[[#This Row],[R1]:[R3]])</f>
        <v>#DIV/0!</v>
      </c>
    </row>
    <row r="784" spans="1:20" x14ac:dyDescent="0.25">
      <c r="C784" s="4"/>
      <c r="H784" s="5">
        <f>19*Pcfu4[[#This Row],[grams]]</f>
        <v>0</v>
      </c>
      <c r="J784" s="59"/>
      <c r="O784" s="6" t="e">
        <f>(SUM(Pcfu4[[#This Row],[R1]:[R3]]))/(Pcfu4[[#This Row],[No. Reps]]*0.025)*Pcfu4[[#This Row],[Best DF]]</f>
        <v>#DIV/0!</v>
      </c>
      <c r="P784" s="1" t="e">
        <f>_xlfn.STDEV.S(Pcfu4[[#This Row],[R1]:[R3]])/0.025*Pcfu4[[#This Row],[Best DF]]</f>
        <v>#DIV/0!</v>
      </c>
      <c r="Q784" s="6" t="e">
        <f>Pcfu4[[#This Row],[CFU/mL]]*Pcfu4[[#This Row],[mL]]/Pcfu4[[#This Row],[grams]]</f>
        <v>#DIV/0!</v>
      </c>
      <c r="R784" s="1" t="e">
        <f>Pcfu4[[#This Row],[SD CFU/mL]]*Pcfu4[[#This Row],[mL]]/Pcfu4[[#This Row],[grams]]</f>
        <v>#DIV/0!</v>
      </c>
      <c r="S784" s="7" t="e">
        <f>_xlfn.STDEV.S(Pcfu4[[#This Row],[R1]:[R3]])/AVERAGE(Pcfu4[[#This Row],[R1]:[R3]])</f>
        <v>#DIV/0!</v>
      </c>
    </row>
    <row r="785" spans="3:19" x14ac:dyDescent="0.25">
      <c r="C785" s="4"/>
      <c r="H785" s="5">
        <f>19*Pcfu4[[#This Row],[grams]]</f>
        <v>0</v>
      </c>
      <c r="J785" s="59"/>
      <c r="O785" s="6" t="e">
        <f>(SUM(Pcfu4[[#This Row],[R1]:[R3]]))/(Pcfu4[[#This Row],[No. Reps]]*0.025)*Pcfu4[[#This Row],[Best DF]]</f>
        <v>#DIV/0!</v>
      </c>
      <c r="P785" s="1" t="e">
        <f>_xlfn.STDEV.S(Pcfu4[[#This Row],[R1]:[R3]])/0.025*Pcfu4[[#This Row],[Best DF]]</f>
        <v>#DIV/0!</v>
      </c>
      <c r="Q785" s="6" t="e">
        <f>Pcfu4[[#This Row],[CFU/mL]]*Pcfu4[[#This Row],[mL]]/Pcfu4[[#This Row],[grams]]</f>
        <v>#DIV/0!</v>
      </c>
      <c r="R785" s="1" t="e">
        <f>Pcfu4[[#This Row],[SD CFU/mL]]*Pcfu4[[#This Row],[mL]]/Pcfu4[[#This Row],[grams]]</f>
        <v>#DIV/0!</v>
      </c>
      <c r="S785" s="7" t="e">
        <f>_xlfn.STDEV.S(Pcfu4[[#This Row],[R1]:[R3]])/AVERAGE(Pcfu4[[#This Row],[R1]:[R3]])</f>
        <v>#DIV/0!</v>
      </c>
    </row>
    <row r="786" spans="3:19" x14ac:dyDescent="0.25">
      <c r="C786" s="4"/>
      <c r="H786" s="5">
        <f>19*Pcfu4[[#This Row],[grams]]</f>
        <v>0</v>
      </c>
      <c r="J786" s="59"/>
      <c r="O786" s="6" t="e">
        <f>(SUM(Pcfu4[[#This Row],[R1]:[R3]]))/(Pcfu4[[#This Row],[No. Reps]]*0.025)*Pcfu4[[#This Row],[Best DF]]</f>
        <v>#DIV/0!</v>
      </c>
      <c r="P786" s="1" t="e">
        <f>_xlfn.STDEV.S(Pcfu4[[#This Row],[R1]:[R3]])/0.025*Pcfu4[[#This Row],[Best DF]]</f>
        <v>#DIV/0!</v>
      </c>
      <c r="Q786" s="6" t="e">
        <f>Pcfu4[[#This Row],[CFU/mL]]*Pcfu4[[#This Row],[mL]]/Pcfu4[[#This Row],[grams]]</f>
        <v>#DIV/0!</v>
      </c>
      <c r="R786" s="1" t="e">
        <f>Pcfu4[[#This Row],[SD CFU/mL]]*Pcfu4[[#This Row],[mL]]/Pcfu4[[#This Row],[grams]]</f>
        <v>#DIV/0!</v>
      </c>
      <c r="S786" s="7" t="e">
        <f>_xlfn.STDEV.S(Pcfu4[[#This Row],[R1]:[R3]])/AVERAGE(Pcfu4[[#This Row],[R1]:[R3]])</f>
        <v>#DIV/0!</v>
      </c>
    </row>
    <row r="787" spans="3:19" x14ac:dyDescent="0.25">
      <c r="C787" s="4"/>
      <c r="H787" s="5">
        <f>19*Pcfu4[[#This Row],[grams]]</f>
        <v>0</v>
      </c>
      <c r="J787" s="59"/>
      <c r="O787" s="6" t="e">
        <f>(SUM(Pcfu4[[#This Row],[R1]:[R3]]))/(Pcfu4[[#This Row],[No. Reps]]*0.025)*Pcfu4[[#This Row],[Best DF]]</f>
        <v>#DIV/0!</v>
      </c>
      <c r="P787" s="1" t="e">
        <f>_xlfn.STDEV.S(Pcfu4[[#This Row],[R1]:[R3]])/0.025*Pcfu4[[#This Row],[Best DF]]</f>
        <v>#DIV/0!</v>
      </c>
      <c r="Q787" s="6" t="e">
        <f>Pcfu4[[#This Row],[CFU/mL]]*Pcfu4[[#This Row],[mL]]/Pcfu4[[#This Row],[grams]]</f>
        <v>#DIV/0!</v>
      </c>
      <c r="R787" s="1" t="e">
        <f>Pcfu4[[#This Row],[SD CFU/mL]]*Pcfu4[[#This Row],[mL]]/Pcfu4[[#This Row],[grams]]</f>
        <v>#DIV/0!</v>
      </c>
      <c r="S787" s="7" t="e">
        <f>_xlfn.STDEV.S(Pcfu4[[#This Row],[R1]:[R3]])/AVERAGE(Pcfu4[[#This Row],[R1]:[R3]])</f>
        <v>#DIV/0!</v>
      </c>
    </row>
    <row r="788" spans="3:19" x14ac:dyDescent="0.25">
      <c r="C788" s="4"/>
      <c r="H788" s="5">
        <f>19*Pcfu4[[#This Row],[grams]]</f>
        <v>0</v>
      </c>
      <c r="J788" s="59"/>
      <c r="O788" s="6" t="e">
        <f>(SUM(Pcfu4[[#This Row],[R1]:[R3]]))/(Pcfu4[[#This Row],[No. Reps]]*0.025)*Pcfu4[[#This Row],[Best DF]]</f>
        <v>#DIV/0!</v>
      </c>
      <c r="P788" s="1" t="e">
        <f>_xlfn.STDEV.S(Pcfu4[[#This Row],[R1]:[R3]])/0.025*Pcfu4[[#This Row],[Best DF]]</f>
        <v>#DIV/0!</v>
      </c>
      <c r="Q788" s="6" t="e">
        <f>Pcfu4[[#This Row],[CFU/mL]]*Pcfu4[[#This Row],[mL]]/Pcfu4[[#This Row],[grams]]</f>
        <v>#DIV/0!</v>
      </c>
      <c r="R788" s="1" t="e">
        <f>Pcfu4[[#This Row],[SD CFU/mL]]*Pcfu4[[#This Row],[mL]]/Pcfu4[[#This Row],[grams]]</f>
        <v>#DIV/0!</v>
      </c>
      <c r="S788" s="7" t="e">
        <f>_xlfn.STDEV.S(Pcfu4[[#This Row],[R1]:[R3]])/AVERAGE(Pcfu4[[#This Row],[R1]:[R3]])</f>
        <v>#DIV/0!</v>
      </c>
    </row>
    <row r="789" spans="3:19" x14ac:dyDescent="0.25">
      <c r="C789" s="4"/>
      <c r="H789" s="5">
        <f>19*Pcfu4[[#This Row],[grams]]</f>
        <v>0</v>
      </c>
      <c r="J789" s="59"/>
      <c r="O789" s="6" t="e">
        <f>(SUM(Pcfu4[[#This Row],[R1]:[R3]]))/(Pcfu4[[#This Row],[No. Reps]]*0.025)*Pcfu4[[#This Row],[Best DF]]</f>
        <v>#DIV/0!</v>
      </c>
      <c r="P789" s="1" t="e">
        <f>_xlfn.STDEV.S(Pcfu4[[#This Row],[R1]:[R3]])/0.025*Pcfu4[[#This Row],[Best DF]]</f>
        <v>#DIV/0!</v>
      </c>
      <c r="Q789" s="6" t="e">
        <f>Pcfu4[[#This Row],[CFU/mL]]*Pcfu4[[#This Row],[mL]]/Pcfu4[[#This Row],[grams]]</f>
        <v>#DIV/0!</v>
      </c>
      <c r="R789" s="1" t="e">
        <f>Pcfu4[[#This Row],[SD CFU/mL]]*Pcfu4[[#This Row],[mL]]/Pcfu4[[#This Row],[grams]]</f>
        <v>#DIV/0!</v>
      </c>
      <c r="S789" s="7" t="e">
        <f>_xlfn.STDEV.S(Pcfu4[[#This Row],[R1]:[R3]])/AVERAGE(Pcfu4[[#This Row],[R1]:[R3]])</f>
        <v>#DIV/0!</v>
      </c>
    </row>
    <row r="790" spans="3:19" x14ac:dyDescent="0.25">
      <c r="C790" s="4"/>
      <c r="H790" s="5">
        <f>19*Pcfu4[[#This Row],[grams]]</f>
        <v>0</v>
      </c>
      <c r="J790" s="59"/>
      <c r="O790" s="6" t="e">
        <f>(SUM(Pcfu4[[#This Row],[R1]:[R3]]))/(Pcfu4[[#This Row],[No. Reps]]*0.025)*Pcfu4[[#This Row],[Best DF]]</f>
        <v>#DIV/0!</v>
      </c>
      <c r="P790" s="1" t="e">
        <f>_xlfn.STDEV.S(Pcfu4[[#This Row],[R1]:[R3]])/0.025*Pcfu4[[#This Row],[Best DF]]</f>
        <v>#DIV/0!</v>
      </c>
      <c r="Q790" s="6" t="e">
        <f>Pcfu4[[#This Row],[CFU/mL]]*Pcfu4[[#This Row],[mL]]/Pcfu4[[#This Row],[grams]]</f>
        <v>#DIV/0!</v>
      </c>
      <c r="R790" s="1" t="e">
        <f>Pcfu4[[#This Row],[SD CFU/mL]]*Pcfu4[[#This Row],[mL]]/Pcfu4[[#This Row],[grams]]</f>
        <v>#DIV/0!</v>
      </c>
      <c r="S790" s="7" t="e">
        <f>_xlfn.STDEV.S(Pcfu4[[#This Row],[R1]:[R3]])/AVERAGE(Pcfu4[[#This Row],[R1]:[R3]])</f>
        <v>#DIV/0!</v>
      </c>
    </row>
    <row r="791" spans="3:19" x14ac:dyDescent="0.25">
      <c r="C791" s="4"/>
      <c r="H791" s="5">
        <f>19*Pcfu4[[#This Row],[grams]]</f>
        <v>0</v>
      </c>
      <c r="J791" s="59"/>
      <c r="O791" s="6" t="e">
        <f>(SUM(Pcfu4[[#This Row],[R1]:[R3]]))/(Pcfu4[[#This Row],[No. Reps]]*0.025)*Pcfu4[[#This Row],[Best DF]]</f>
        <v>#DIV/0!</v>
      </c>
      <c r="P791" s="1" t="e">
        <f>_xlfn.STDEV.S(Pcfu4[[#This Row],[R1]:[R3]])/0.025*Pcfu4[[#This Row],[Best DF]]</f>
        <v>#DIV/0!</v>
      </c>
      <c r="Q791" s="6" t="e">
        <f>Pcfu4[[#This Row],[CFU/mL]]*Pcfu4[[#This Row],[mL]]/Pcfu4[[#This Row],[grams]]</f>
        <v>#DIV/0!</v>
      </c>
      <c r="R791" s="1" t="e">
        <f>Pcfu4[[#This Row],[SD CFU/mL]]*Pcfu4[[#This Row],[mL]]/Pcfu4[[#This Row],[grams]]</f>
        <v>#DIV/0!</v>
      </c>
      <c r="S791" s="7" t="e">
        <f>_xlfn.STDEV.S(Pcfu4[[#This Row],[R1]:[R3]])/AVERAGE(Pcfu4[[#This Row],[R1]:[R3]])</f>
        <v>#DIV/0!</v>
      </c>
    </row>
  </sheetData>
  <mergeCells count="1">
    <mergeCell ref="A1:T1"/>
  </mergeCells>
  <phoneticPr fontId="3" type="noConversion"/>
  <conditionalFormatting sqref="S4:S217">
    <cfRule type="cellIs" dxfId="51" priority="1" operator="greaterThan">
      <formula>0.3</formula>
    </cfRule>
  </conditionalFormatting>
  <pageMargins left="0.7" right="0.7" top="0.75" bottom="0.75" header="0.3" footer="0.3"/>
  <pageSetup orientation="portrait" r:id="rId1"/>
  <headerFooter>
    <oddHeader>&amp;C&amp;"Calibri"&amp;10&amp;K000000Internal&amp;1#</oddHeader>
    <oddFooter>&amp;C&amp;1#&amp;"Calibri"&amp;10&amp;K000000Internal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EC62-BD0A-4CB3-9231-A30EE1B913FE}">
  <dimension ref="A1:T308"/>
  <sheetViews>
    <sheetView workbookViewId="0">
      <selection activeCell="F178" sqref="F178"/>
    </sheetView>
  </sheetViews>
  <sheetFormatPr defaultRowHeight="11.5" x14ac:dyDescent="0.25"/>
  <cols>
    <col min="1" max="1" width="23.8984375" customWidth="1"/>
    <col min="2" max="2" width="38.3984375" customWidth="1"/>
    <col min="3" max="4" width="10.296875" customWidth="1"/>
    <col min="5" max="5" width="10.296875" style="3" customWidth="1"/>
    <col min="6" max="6" width="10.296875" customWidth="1"/>
    <col min="7" max="7" width="10.3984375" customWidth="1"/>
    <col min="8" max="8" width="9.09765625" bestFit="1" customWidth="1"/>
    <col min="9" max="9" width="9.09765625" style="3" bestFit="1" customWidth="1"/>
    <col min="10" max="10" width="14.296875" style="3" customWidth="1"/>
    <col min="11" max="11" width="12" style="1" bestFit="1" customWidth="1"/>
    <col min="12" max="12" width="9.09765625" bestFit="1" customWidth="1"/>
    <col min="13" max="13" width="9.3984375" customWidth="1"/>
    <col min="14" max="14" width="8.69921875" customWidth="1"/>
    <col min="15" max="15" width="10.09765625" style="4" customWidth="1"/>
    <col min="16" max="16" width="11.59765625" style="4" customWidth="1"/>
    <col min="17" max="17" width="9.09765625" bestFit="1" customWidth="1"/>
    <col min="18" max="18" width="10.69921875" customWidth="1"/>
    <col min="19" max="19" width="9.09765625" bestFit="1" customWidth="1"/>
    <col min="20" max="20" width="43.59765625" customWidth="1"/>
    <col min="21" max="21" width="9.09765625" bestFit="1" customWidth="1"/>
    <col min="22" max="22" width="11" bestFit="1" customWidth="1"/>
    <col min="23" max="23" width="9.09765625" bestFit="1" customWidth="1"/>
    <col min="24" max="24" width="12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" t="s">
        <v>1</v>
      </c>
      <c r="B2" s="9" t="s">
        <v>1</v>
      </c>
      <c r="C2" s="10" t="s">
        <v>2</v>
      </c>
      <c r="D2" s="10" t="s">
        <v>2</v>
      </c>
      <c r="E2" s="9" t="s">
        <v>1</v>
      </c>
      <c r="F2" s="10" t="s">
        <v>2</v>
      </c>
      <c r="G2" s="9" t="s">
        <v>1</v>
      </c>
      <c r="H2" s="10"/>
      <c r="I2" s="9" t="s">
        <v>1</v>
      </c>
      <c r="J2" s="9" t="s">
        <v>1</v>
      </c>
      <c r="K2" s="56" t="s">
        <v>1</v>
      </c>
      <c r="L2" s="9" t="s">
        <v>1</v>
      </c>
      <c r="M2" s="9" t="s">
        <v>1</v>
      </c>
      <c r="N2" s="10" t="s">
        <v>2</v>
      </c>
      <c r="O2" s="11"/>
      <c r="P2" s="11"/>
      <c r="Q2" s="12"/>
      <c r="R2" s="12"/>
      <c r="S2" s="12"/>
      <c r="T2" s="10" t="s">
        <v>2</v>
      </c>
    </row>
    <row r="3" spans="1:20" ht="12.75" customHeight="1" x14ac:dyDescent="0.25">
      <c r="A3" s="12" t="s">
        <v>3</v>
      </c>
      <c r="B3" s="12" t="s">
        <v>4</v>
      </c>
      <c r="C3" s="12" t="s">
        <v>5</v>
      </c>
      <c r="D3" s="12" t="s">
        <v>6</v>
      </c>
      <c r="E3" s="13" t="s">
        <v>7</v>
      </c>
      <c r="F3" s="12" t="s">
        <v>8</v>
      </c>
      <c r="G3" s="12" t="s">
        <v>9</v>
      </c>
      <c r="H3" s="12" t="s">
        <v>10</v>
      </c>
      <c r="I3" s="10" t="s">
        <v>11</v>
      </c>
      <c r="J3" s="10" t="s">
        <v>12</v>
      </c>
      <c r="K3" s="57" t="s">
        <v>13</v>
      </c>
      <c r="L3" s="12" t="s">
        <v>14</v>
      </c>
      <c r="M3" s="12" t="s">
        <v>15</v>
      </c>
      <c r="N3" s="12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2" t="s">
        <v>22</v>
      </c>
    </row>
    <row r="4" spans="1:20" x14ac:dyDescent="0.25">
      <c r="A4" t="s">
        <v>533</v>
      </c>
      <c r="C4" s="4"/>
      <c r="D4" t="s">
        <v>86</v>
      </c>
      <c r="E4" s="3">
        <v>2</v>
      </c>
      <c r="G4">
        <v>0.3</v>
      </c>
      <c r="H4" s="5">
        <v>5.7</v>
      </c>
      <c r="J4" s="59">
        <v>44966</v>
      </c>
      <c r="K4" s="1">
        <v>1000000</v>
      </c>
      <c r="L4">
        <v>63</v>
      </c>
      <c r="M4">
        <v>71</v>
      </c>
      <c r="O4" s="6">
        <f>(SUM(Pcfu43[[#This Row],[R1]:[R3]]))/(Pcfu43[[#This Row],[No. Reps]]*0.015)*Pcfu43[[#This Row],[Best DF]]</f>
        <v>4466666666.666667</v>
      </c>
      <c r="P4" s="1">
        <f>_xlfn.STDEV.S(Pcfu43[[#This Row],[R1]:[R3]])/0.015*Pcfu43[[#This Row],[Best DF]]</f>
        <v>377123616.63282537</v>
      </c>
      <c r="Q4" s="6">
        <f>Pcfu43[[#This Row],[CFU/mL]]*Pcfu43[[#This Row],[mL]]/Pcfu43[[#This Row],[grams]]</f>
        <v>84866666666.666687</v>
      </c>
      <c r="R4" s="1">
        <f>Pcfu43[[#This Row],[SD CFU/mL]]*Pcfu43[[#This Row],[mL]]/Pcfu43[[#This Row],[grams]]</f>
        <v>7165348716.0236826</v>
      </c>
      <c r="S4" s="2">
        <f>_xlfn.STDEV.S(Pcfu43[[#This Row],[R1]:[R3]])/AVERAGE(Pcfu43[[#This Row],[R1]:[R3]])</f>
        <v>8.4430660440184782E-2</v>
      </c>
      <c r="T4" t="s">
        <v>534</v>
      </c>
    </row>
    <row r="5" spans="1:20" x14ac:dyDescent="0.25">
      <c r="A5" t="s">
        <v>535</v>
      </c>
      <c r="C5" s="4"/>
      <c r="D5" t="s">
        <v>86</v>
      </c>
      <c r="E5" s="3">
        <v>2</v>
      </c>
      <c r="G5">
        <v>0.3</v>
      </c>
      <c r="H5" s="5">
        <v>5.7</v>
      </c>
      <c r="J5" s="59">
        <v>44966</v>
      </c>
      <c r="K5" s="1">
        <v>1000000</v>
      </c>
      <c r="L5">
        <v>56</v>
      </c>
      <c r="M5">
        <v>63</v>
      </c>
      <c r="O5" s="6">
        <f>(SUM(Pcfu43[[#This Row],[R1]:[R3]]))/(Pcfu43[[#This Row],[No. Reps]]*0.015)*Pcfu43[[#This Row],[Best DF]]</f>
        <v>3966666666.666667</v>
      </c>
      <c r="P5" s="1">
        <f>_xlfn.STDEV.S(Pcfu43[[#This Row],[R1]:[R3]])/0.015*Pcfu43[[#This Row],[Best DF]]</f>
        <v>329983164.5537222</v>
      </c>
      <c r="Q5" s="6">
        <f>Pcfu43[[#This Row],[CFU/mL]]*Pcfu43[[#This Row],[mL]]/Pcfu43[[#This Row],[grams]]</f>
        <v>75366666666.666687</v>
      </c>
      <c r="R5" s="1">
        <f>Pcfu43[[#This Row],[SD CFU/mL]]*Pcfu43[[#This Row],[mL]]/Pcfu43[[#This Row],[grams]]</f>
        <v>6269680126.5207224</v>
      </c>
      <c r="S5" s="2">
        <f>_xlfn.STDEV.S(Pcfu43[[#This Row],[R1]:[R3]])/AVERAGE(Pcfu43[[#This Row],[R1]:[R3]])</f>
        <v>8.3189033080770303E-2</v>
      </c>
      <c r="T5" t="s">
        <v>534</v>
      </c>
    </row>
    <row r="6" spans="1:20" x14ac:dyDescent="0.25">
      <c r="A6" t="s">
        <v>536</v>
      </c>
      <c r="C6" s="4"/>
      <c r="D6" t="s">
        <v>86</v>
      </c>
      <c r="E6" s="3">
        <v>2</v>
      </c>
      <c r="G6">
        <v>0.3</v>
      </c>
      <c r="H6" s="5">
        <v>5.7</v>
      </c>
      <c r="J6" s="59">
        <v>44966</v>
      </c>
      <c r="K6" s="1">
        <v>1000000</v>
      </c>
      <c r="L6">
        <v>85</v>
      </c>
      <c r="M6">
        <v>93</v>
      </c>
      <c r="O6" s="6">
        <f>(SUM(Pcfu43[[#This Row],[R1]:[R3]]))/(Pcfu43[[#This Row],[No. Reps]]*0.015)*Pcfu43[[#This Row],[Best DF]]</f>
        <v>5933333333.333334</v>
      </c>
      <c r="P6" s="1">
        <f>_xlfn.STDEV.S(Pcfu43[[#This Row],[R1]:[R3]])/0.015*Pcfu43[[#This Row],[Best DF]]</f>
        <v>377123616.63282537</v>
      </c>
      <c r="Q6" s="6">
        <f>Pcfu43[[#This Row],[CFU/mL]]*Pcfu43[[#This Row],[mL]]/Pcfu43[[#This Row],[grams]]</f>
        <v>112733333333.33334</v>
      </c>
      <c r="R6" s="1">
        <f>Pcfu43[[#This Row],[SD CFU/mL]]*Pcfu43[[#This Row],[mL]]/Pcfu43[[#This Row],[grams]]</f>
        <v>7165348716.0236826</v>
      </c>
      <c r="S6" s="2">
        <f>_xlfn.STDEV.S(Pcfu43[[#This Row],[R1]:[R3]])/AVERAGE(Pcfu43[[#This Row],[R1]:[R3]])</f>
        <v>6.3560160106655966E-2</v>
      </c>
      <c r="T6" t="s">
        <v>534</v>
      </c>
    </row>
    <row r="7" spans="1:20" x14ac:dyDescent="0.25">
      <c r="A7" t="s">
        <v>537</v>
      </c>
      <c r="C7" s="4"/>
      <c r="D7" t="s">
        <v>86</v>
      </c>
      <c r="E7" s="3">
        <v>2</v>
      </c>
      <c r="G7">
        <v>0.3</v>
      </c>
      <c r="H7" s="5">
        <v>5.7</v>
      </c>
      <c r="J7" s="59">
        <v>44966</v>
      </c>
      <c r="K7" s="1">
        <v>1000000</v>
      </c>
      <c r="L7">
        <v>96</v>
      </c>
      <c r="M7">
        <v>89</v>
      </c>
      <c r="O7" s="6">
        <f>(SUM(Pcfu43[[#This Row],[R1]:[R3]]))/(Pcfu43[[#This Row],[No. Reps]]*0.015)*Pcfu43[[#This Row],[Best DF]]</f>
        <v>6166666666.666667</v>
      </c>
      <c r="P7" s="1">
        <f>_xlfn.STDEV.S(Pcfu43[[#This Row],[R1]:[R3]])/0.015*Pcfu43[[#This Row],[Best DF]]</f>
        <v>329983164.5537222</v>
      </c>
      <c r="Q7" s="6">
        <f>Pcfu43[[#This Row],[CFU/mL]]*Pcfu43[[#This Row],[mL]]/Pcfu43[[#This Row],[grams]]</f>
        <v>117166666666.66667</v>
      </c>
      <c r="R7" s="1">
        <f>Pcfu43[[#This Row],[SD CFU/mL]]*Pcfu43[[#This Row],[mL]]/Pcfu43[[#This Row],[grams]]</f>
        <v>6269680126.5207224</v>
      </c>
      <c r="S7" s="2">
        <f>_xlfn.STDEV.S(Pcfu43[[#This Row],[R1]:[R3]])/AVERAGE(Pcfu43[[#This Row],[R1]:[R3]])</f>
        <v>5.3510783441144134E-2</v>
      </c>
      <c r="T7" t="s">
        <v>534</v>
      </c>
    </row>
    <row r="8" spans="1:20" x14ac:dyDescent="0.25">
      <c r="A8" t="s">
        <v>538</v>
      </c>
      <c r="C8" s="4"/>
      <c r="D8" t="s">
        <v>86</v>
      </c>
      <c r="E8" s="3">
        <v>2</v>
      </c>
      <c r="G8">
        <v>0.3</v>
      </c>
      <c r="H8" s="5">
        <v>5.7</v>
      </c>
      <c r="J8" s="59">
        <v>44966</v>
      </c>
      <c r="K8" s="1">
        <v>1000000</v>
      </c>
      <c r="L8">
        <v>83</v>
      </c>
      <c r="M8">
        <v>92</v>
      </c>
      <c r="O8" s="6">
        <f>(SUM(Pcfu43[[#This Row],[R1]:[R3]]))/(Pcfu43[[#This Row],[No. Reps]]*0.015)*Pcfu43[[#This Row],[Best DF]]</f>
        <v>5833333333.333334</v>
      </c>
      <c r="P8" s="1">
        <f>_xlfn.STDEV.S(Pcfu43[[#This Row],[R1]:[R3]])/0.015*Pcfu43[[#This Row],[Best DF]]</f>
        <v>424264068.71192855</v>
      </c>
      <c r="Q8" s="6">
        <f>Pcfu43[[#This Row],[CFU/mL]]*Pcfu43[[#This Row],[mL]]/Pcfu43[[#This Row],[grams]]</f>
        <v>110833333333.33334</v>
      </c>
      <c r="R8" s="1">
        <f>Pcfu43[[#This Row],[SD CFU/mL]]*Pcfu43[[#This Row],[mL]]/Pcfu43[[#This Row],[grams]]</f>
        <v>8061017305.5266428</v>
      </c>
      <c r="S8" s="2">
        <f>_xlfn.STDEV.S(Pcfu43[[#This Row],[R1]:[R3]])/AVERAGE(Pcfu43[[#This Row],[R1]:[R3]])</f>
        <v>7.273098320775917E-2</v>
      </c>
      <c r="T8" t="s">
        <v>534</v>
      </c>
    </row>
    <row r="9" spans="1:20" x14ac:dyDescent="0.25">
      <c r="A9" t="s">
        <v>539</v>
      </c>
      <c r="C9" s="4"/>
      <c r="D9" t="s">
        <v>86</v>
      </c>
      <c r="E9" s="3">
        <v>2</v>
      </c>
      <c r="G9">
        <v>0.3</v>
      </c>
      <c r="H9" s="5">
        <v>5.7</v>
      </c>
      <c r="J9" s="59">
        <v>44966</v>
      </c>
      <c r="K9" s="1">
        <v>10000000</v>
      </c>
      <c r="L9">
        <v>22</v>
      </c>
      <c r="M9">
        <v>21</v>
      </c>
      <c r="O9" s="6">
        <f>(SUM(Pcfu43[[#This Row],[R1]:[R3]]))/(Pcfu43[[#This Row],[No. Reps]]*0.015)*Pcfu43[[#This Row],[Best DF]]</f>
        <v>14333333333.333334</v>
      </c>
      <c r="P9" s="1">
        <f>_xlfn.STDEV.S(Pcfu43[[#This Row],[R1]:[R3]])/0.015*Pcfu43[[#This Row],[Best DF]]</f>
        <v>471404520.79103172</v>
      </c>
      <c r="Q9" s="6">
        <f>Pcfu43[[#This Row],[CFU/mL]]*Pcfu43[[#This Row],[mL]]/Pcfu43[[#This Row],[grams]]</f>
        <v>272333333333.33334</v>
      </c>
      <c r="R9" s="1">
        <f>Pcfu43[[#This Row],[SD CFU/mL]]*Pcfu43[[#This Row],[mL]]/Pcfu43[[#This Row],[grams]]</f>
        <v>8956685895.029604</v>
      </c>
      <c r="S9" s="2">
        <f>_xlfn.STDEV.S(Pcfu43[[#This Row],[R1]:[R3]])/AVERAGE(Pcfu43[[#This Row],[R1]:[R3]])</f>
        <v>3.2888687497048721E-2</v>
      </c>
      <c r="T9" t="s">
        <v>534</v>
      </c>
    </row>
    <row r="10" spans="1:20" x14ac:dyDescent="0.25">
      <c r="A10" t="s">
        <v>540</v>
      </c>
      <c r="C10" s="4"/>
      <c r="D10" t="s">
        <v>86</v>
      </c>
      <c r="E10" s="3">
        <v>2</v>
      </c>
      <c r="G10">
        <v>0.3</v>
      </c>
      <c r="H10" s="5">
        <v>5.7</v>
      </c>
      <c r="J10" s="59">
        <v>44966</v>
      </c>
      <c r="K10" s="1">
        <v>1000000</v>
      </c>
      <c r="L10">
        <v>104</v>
      </c>
      <c r="M10">
        <v>107</v>
      </c>
      <c r="O10" s="6">
        <f>(SUM(Pcfu43[[#This Row],[R1]:[R3]]))/(Pcfu43[[#This Row],[No. Reps]]*0.015)*Pcfu43[[#This Row],[Best DF]]</f>
        <v>7033333333.333334</v>
      </c>
      <c r="P10" s="1">
        <f>_xlfn.STDEV.S(Pcfu43[[#This Row],[R1]:[R3]])/0.015*Pcfu43[[#This Row],[Best DF]]</f>
        <v>141421356.23730952</v>
      </c>
      <c r="Q10" s="6">
        <f>Pcfu43[[#This Row],[CFU/mL]]*Pcfu43[[#This Row],[mL]]/Pcfu43[[#This Row],[grams]]</f>
        <v>133633333333.33336</v>
      </c>
      <c r="R10" s="1">
        <f>Pcfu43[[#This Row],[SD CFU/mL]]*Pcfu43[[#This Row],[mL]]/Pcfu43[[#This Row],[grams]]</f>
        <v>2687005768.5088811</v>
      </c>
      <c r="S10" s="2">
        <f>_xlfn.STDEV.S(Pcfu43[[#This Row],[R1]:[R3]])/AVERAGE(Pcfu43[[#This Row],[R1]:[R3]])</f>
        <v>2.0107301834688552E-2</v>
      </c>
      <c r="T10" t="s">
        <v>534</v>
      </c>
    </row>
    <row r="11" spans="1:20" x14ac:dyDescent="0.25">
      <c r="A11" t="s">
        <v>541</v>
      </c>
      <c r="C11" s="4"/>
      <c r="D11" t="s">
        <v>86</v>
      </c>
      <c r="E11" s="3">
        <v>2</v>
      </c>
      <c r="G11">
        <v>0.3</v>
      </c>
      <c r="H11" s="5">
        <v>5.7</v>
      </c>
      <c r="J11" s="59">
        <v>44966</v>
      </c>
      <c r="K11" s="1">
        <v>10000000</v>
      </c>
      <c r="L11">
        <v>19</v>
      </c>
      <c r="M11">
        <v>21</v>
      </c>
      <c r="O11" s="6">
        <f>(SUM(Pcfu43[[#This Row],[R1]:[R3]]))/(Pcfu43[[#This Row],[No. Reps]]*0.015)*Pcfu43[[#This Row],[Best DF]]</f>
        <v>13333333333.333334</v>
      </c>
      <c r="P11" s="1">
        <f>_xlfn.STDEV.S(Pcfu43[[#This Row],[R1]:[R3]])/0.015*Pcfu43[[#This Row],[Best DF]]</f>
        <v>942809041.58206344</v>
      </c>
      <c r="Q11" s="6">
        <f>Pcfu43[[#This Row],[CFU/mL]]*Pcfu43[[#This Row],[mL]]/Pcfu43[[#This Row],[grams]]</f>
        <v>253333333333.33334</v>
      </c>
      <c r="R11" s="1">
        <f>Pcfu43[[#This Row],[SD CFU/mL]]*Pcfu43[[#This Row],[mL]]/Pcfu43[[#This Row],[grams]]</f>
        <v>17913371790.059208</v>
      </c>
      <c r="S11" s="2">
        <f>_xlfn.STDEV.S(Pcfu43[[#This Row],[R1]:[R3]])/AVERAGE(Pcfu43[[#This Row],[R1]:[R3]])</f>
        <v>7.0710678118654752E-2</v>
      </c>
      <c r="T11" t="s">
        <v>534</v>
      </c>
    </row>
    <row r="12" spans="1:20" x14ac:dyDescent="0.25">
      <c r="A12" t="s">
        <v>542</v>
      </c>
      <c r="C12" s="4"/>
      <c r="D12" t="s">
        <v>86</v>
      </c>
      <c r="E12" s="3">
        <v>2</v>
      </c>
      <c r="G12">
        <v>0.3</v>
      </c>
      <c r="H12" s="5">
        <v>5.7</v>
      </c>
      <c r="J12" s="59">
        <v>44966</v>
      </c>
      <c r="K12" s="1">
        <v>1000000</v>
      </c>
      <c r="L12">
        <v>108</v>
      </c>
      <c r="M12">
        <v>115</v>
      </c>
      <c r="O12" s="6">
        <f>(SUM(Pcfu43[[#This Row],[R1]:[R3]]))/(Pcfu43[[#This Row],[No. Reps]]*0.015)*Pcfu43[[#This Row],[Best DF]]</f>
        <v>7433333333.333334</v>
      </c>
      <c r="P12" s="1">
        <f>_xlfn.STDEV.S(Pcfu43[[#This Row],[R1]:[R3]])/0.015*Pcfu43[[#This Row],[Best DF]]</f>
        <v>329983164.5537222</v>
      </c>
      <c r="Q12" s="6">
        <f>Pcfu43[[#This Row],[CFU/mL]]*Pcfu43[[#This Row],[mL]]/Pcfu43[[#This Row],[grams]]</f>
        <v>141233333333.33337</v>
      </c>
      <c r="R12" s="1">
        <f>Pcfu43[[#This Row],[SD CFU/mL]]*Pcfu43[[#This Row],[mL]]/Pcfu43[[#This Row],[grams]]</f>
        <v>6269680126.5207224</v>
      </c>
      <c r="S12" s="2">
        <f>_xlfn.STDEV.S(Pcfu43[[#This Row],[R1]:[R3]])/AVERAGE(Pcfu43[[#This Row],[R1]:[R3]])</f>
        <v>4.4392353975837066E-2</v>
      </c>
      <c r="T12" t="s">
        <v>534</v>
      </c>
    </row>
    <row r="13" spans="1:20" x14ac:dyDescent="0.25">
      <c r="A13" t="s">
        <v>543</v>
      </c>
      <c r="C13" s="4"/>
      <c r="D13" t="s">
        <v>86</v>
      </c>
      <c r="E13" s="3">
        <v>2</v>
      </c>
      <c r="G13">
        <v>0.3</v>
      </c>
      <c r="H13" s="5">
        <v>5.7</v>
      </c>
      <c r="J13" s="59">
        <v>44966</v>
      </c>
      <c r="K13" s="1">
        <v>10000000</v>
      </c>
      <c r="L13">
        <v>19</v>
      </c>
      <c r="M13">
        <v>23</v>
      </c>
      <c r="O13" s="6">
        <f>(SUM(Pcfu43[[#This Row],[R1]:[R3]]))/(Pcfu43[[#This Row],[No. Reps]]*0.015)*Pcfu43[[#This Row],[Best DF]]</f>
        <v>14000000000</v>
      </c>
      <c r="P13" s="1">
        <f>_xlfn.STDEV.S(Pcfu43[[#This Row],[R1]:[R3]])/0.015*Pcfu43[[#This Row],[Best DF]]</f>
        <v>1885618083.1641269</v>
      </c>
      <c r="Q13" s="6">
        <f>Pcfu43[[#This Row],[CFU/mL]]*Pcfu43[[#This Row],[mL]]/Pcfu43[[#This Row],[grams]]</f>
        <v>266000000000</v>
      </c>
      <c r="R13" s="1">
        <f>Pcfu43[[#This Row],[SD CFU/mL]]*Pcfu43[[#This Row],[mL]]/Pcfu43[[#This Row],[grams]]</f>
        <v>35826743580.118416</v>
      </c>
      <c r="S13" s="2">
        <f>_xlfn.STDEV.S(Pcfu43[[#This Row],[R1]:[R3]])/AVERAGE(Pcfu43[[#This Row],[R1]:[R3]])</f>
        <v>0.13468700594029479</v>
      </c>
      <c r="T13" t="s">
        <v>534</v>
      </c>
    </row>
    <row r="14" spans="1:20" x14ac:dyDescent="0.25">
      <c r="A14" t="s">
        <v>544</v>
      </c>
      <c r="C14" s="4"/>
      <c r="D14" t="s">
        <v>86</v>
      </c>
      <c r="E14" s="3">
        <v>2</v>
      </c>
      <c r="G14">
        <v>0.3</v>
      </c>
      <c r="H14" s="5">
        <v>5.7</v>
      </c>
      <c r="J14" s="59">
        <v>44966</v>
      </c>
      <c r="K14" s="1">
        <v>1000000</v>
      </c>
      <c r="L14">
        <v>93</v>
      </c>
      <c r="M14">
        <v>95</v>
      </c>
      <c r="O14" s="6">
        <f>(SUM(Pcfu43[[#This Row],[R1]:[R3]]))/(Pcfu43[[#This Row],[No. Reps]]*0.015)*Pcfu43[[#This Row],[Best DF]]</f>
        <v>6266666666.666667</v>
      </c>
      <c r="P14" s="1">
        <f>_xlfn.STDEV.S(Pcfu43[[#This Row],[R1]:[R3]])/0.015*Pcfu43[[#This Row],[Best DF]]</f>
        <v>94280904.158206344</v>
      </c>
      <c r="Q14" s="6">
        <f>Pcfu43[[#This Row],[CFU/mL]]*Pcfu43[[#This Row],[mL]]/Pcfu43[[#This Row],[grams]]</f>
        <v>119066666666.66667</v>
      </c>
      <c r="R14" s="1">
        <f>Pcfu43[[#This Row],[SD CFU/mL]]*Pcfu43[[#This Row],[mL]]/Pcfu43[[#This Row],[grams]]</f>
        <v>1791337179.0059206</v>
      </c>
      <c r="S14" s="2">
        <f>_xlfn.STDEV.S(Pcfu43[[#This Row],[R1]:[R3]])/AVERAGE(Pcfu43[[#This Row],[R1]:[R3]])</f>
        <v>1.5044825131628671E-2</v>
      </c>
      <c r="T14" t="s">
        <v>534</v>
      </c>
    </row>
    <row r="15" spans="1:20" x14ac:dyDescent="0.25">
      <c r="A15" t="s">
        <v>545</v>
      </c>
      <c r="C15" s="4"/>
      <c r="D15" t="s">
        <v>86</v>
      </c>
      <c r="E15" s="3">
        <v>2</v>
      </c>
      <c r="G15">
        <v>0.3</v>
      </c>
      <c r="H15" s="5">
        <v>5.7</v>
      </c>
      <c r="J15" s="59">
        <v>44966</v>
      </c>
      <c r="K15" s="1">
        <v>1000000</v>
      </c>
      <c r="L15">
        <v>89</v>
      </c>
      <c r="M15">
        <v>80</v>
      </c>
      <c r="O15" s="6">
        <f>(SUM(Pcfu43[[#This Row],[R1]:[R3]]))/(Pcfu43[[#This Row],[No. Reps]]*0.015)*Pcfu43[[#This Row],[Best DF]]</f>
        <v>5633333333.333334</v>
      </c>
      <c r="P15" s="1">
        <f>_xlfn.STDEV.S(Pcfu43[[#This Row],[R1]:[R3]])/0.015*Pcfu43[[#This Row],[Best DF]]</f>
        <v>424264068.71192855</v>
      </c>
      <c r="Q15" s="6">
        <f>Pcfu43[[#This Row],[CFU/mL]]*Pcfu43[[#This Row],[mL]]/Pcfu43[[#This Row],[grams]]</f>
        <v>107033333333.33334</v>
      </c>
      <c r="R15" s="1">
        <f>Pcfu43[[#This Row],[SD CFU/mL]]*Pcfu43[[#This Row],[mL]]/Pcfu43[[#This Row],[grams]]</f>
        <v>8061017305.5266428</v>
      </c>
      <c r="S15" s="2">
        <f>_xlfn.STDEV.S(Pcfu43[[#This Row],[R1]:[R3]])/AVERAGE(Pcfu43[[#This Row],[R1]:[R3]])</f>
        <v>7.5313148292058318E-2</v>
      </c>
      <c r="T15" t="s">
        <v>534</v>
      </c>
    </row>
    <row r="16" spans="1:20" x14ac:dyDescent="0.25">
      <c r="A16" t="s">
        <v>536</v>
      </c>
      <c r="B16" t="s">
        <v>563</v>
      </c>
      <c r="C16" s="4"/>
      <c r="D16" t="s">
        <v>86</v>
      </c>
      <c r="E16" s="3">
        <v>2</v>
      </c>
      <c r="G16">
        <v>0.3</v>
      </c>
      <c r="H16" s="5">
        <v>5.7</v>
      </c>
      <c r="I16" s="3" t="s">
        <v>170</v>
      </c>
      <c r="J16" s="59">
        <v>44978</v>
      </c>
      <c r="K16" s="1">
        <v>1000000</v>
      </c>
      <c r="L16">
        <v>61</v>
      </c>
      <c r="M16">
        <v>58</v>
      </c>
      <c r="O16" s="6">
        <f>(SUM(Pcfu43[[#This Row],[R1]:[R3]]))/(Pcfu43[[#This Row],[No. Reps]]*0.015)*Pcfu43[[#This Row],[Best DF]]</f>
        <v>3966666666.666667</v>
      </c>
      <c r="P16" s="1">
        <f>_xlfn.STDEV.S(Pcfu43[[#This Row],[R1]:[R3]])/0.015*Pcfu43[[#This Row],[Best DF]]</f>
        <v>141421356.23730952</v>
      </c>
      <c r="Q16" s="6">
        <f>Pcfu43[[#This Row],[CFU/mL]]*Pcfu43[[#This Row],[mL]]/Pcfu43[[#This Row],[grams]]</f>
        <v>75366666666.666687</v>
      </c>
      <c r="R16" s="1">
        <f>Pcfu43[[#This Row],[SD CFU/mL]]*Pcfu43[[#This Row],[mL]]/Pcfu43[[#This Row],[grams]]</f>
        <v>2687005768.5088811</v>
      </c>
      <c r="S16" s="2">
        <f>_xlfn.STDEV.S(Pcfu43[[#This Row],[R1]:[R3]])/AVERAGE(Pcfu43[[#This Row],[R1]:[R3]])</f>
        <v>3.5652442748901551E-2</v>
      </c>
      <c r="T16" t="s">
        <v>534</v>
      </c>
    </row>
    <row r="17" spans="1:20" x14ac:dyDescent="0.25">
      <c r="A17" t="s">
        <v>564</v>
      </c>
      <c r="B17" t="s">
        <v>563</v>
      </c>
      <c r="C17" s="4"/>
      <c r="D17" t="s">
        <v>86</v>
      </c>
      <c r="E17" s="3">
        <v>2</v>
      </c>
      <c r="G17">
        <v>0.3</v>
      </c>
      <c r="H17" s="5">
        <v>5.7</v>
      </c>
      <c r="I17" s="3" t="s">
        <v>170</v>
      </c>
      <c r="J17" s="59">
        <v>44978</v>
      </c>
      <c r="K17" s="1">
        <v>1000000</v>
      </c>
      <c r="L17">
        <v>113</v>
      </c>
      <c r="M17">
        <v>95</v>
      </c>
      <c r="O17" s="6">
        <f>(SUM(Pcfu43[[#This Row],[R1]:[R3]]))/(Pcfu43[[#This Row],[No. Reps]]*0.015)*Pcfu43[[#This Row],[Best DF]]</f>
        <v>6933333333.333334</v>
      </c>
      <c r="P17" s="1">
        <f>_xlfn.STDEV.S(Pcfu43[[#This Row],[R1]:[R3]])/0.015*Pcfu43[[#This Row],[Best DF]]</f>
        <v>848528137.42385709</v>
      </c>
      <c r="Q17" s="6">
        <f>Pcfu43[[#This Row],[CFU/mL]]*Pcfu43[[#This Row],[mL]]/Pcfu43[[#This Row],[grams]]</f>
        <v>131733333333.33336</v>
      </c>
      <c r="R17" s="1">
        <f>Pcfu43[[#This Row],[SD CFU/mL]]*Pcfu43[[#This Row],[mL]]/Pcfu43[[#This Row],[grams]]</f>
        <v>16122034611.053286</v>
      </c>
      <c r="S17" s="2">
        <f>_xlfn.STDEV.S(Pcfu43[[#This Row],[R1]:[R3]])/AVERAGE(Pcfu43[[#This Row],[R1]:[R3]])</f>
        <v>0.12238386597459476</v>
      </c>
      <c r="T17" t="s">
        <v>534</v>
      </c>
    </row>
    <row r="18" spans="1:20" x14ac:dyDescent="0.25">
      <c r="A18" t="s">
        <v>565</v>
      </c>
      <c r="B18" t="s">
        <v>563</v>
      </c>
      <c r="C18" s="4"/>
      <c r="D18" t="s">
        <v>86</v>
      </c>
      <c r="E18" s="3">
        <v>2</v>
      </c>
      <c r="G18">
        <v>0.3</v>
      </c>
      <c r="H18" s="5">
        <v>5.7</v>
      </c>
      <c r="I18" s="3" t="s">
        <v>170</v>
      </c>
      <c r="J18" s="59">
        <v>44978</v>
      </c>
      <c r="K18" s="1">
        <v>1000000</v>
      </c>
      <c r="L18">
        <v>132</v>
      </c>
      <c r="M18">
        <v>147</v>
      </c>
      <c r="O18" s="6">
        <f>(SUM(Pcfu43[[#This Row],[R1]:[R3]]))/(Pcfu43[[#This Row],[No. Reps]]*0.015)*Pcfu43[[#This Row],[Best DF]]</f>
        <v>9300000000</v>
      </c>
      <c r="P18" s="1">
        <f>_xlfn.STDEV.S(Pcfu43[[#This Row],[R1]:[R3]])/0.015*Pcfu43[[#This Row],[Best DF]]</f>
        <v>707106781.18654752</v>
      </c>
      <c r="Q18" s="6">
        <f>Pcfu43[[#This Row],[CFU/mL]]*Pcfu43[[#This Row],[mL]]/Pcfu43[[#This Row],[grams]]</f>
        <v>176700000000</v>
      </c>
      <c r="R18" s="1">
        <f>Pcfu43[[#This Row],[SD CFU/mL]]*Pcfu43[[#This Row],[mL]]/Pcfu43[[#This Row],[grams]]</f>
        <v>13435028842.544403</v>
      </c>
      <c r="S18" s="2">
        <f>_xlfn.STDEV.S(Pcfu43[[#This Row],[R1]:[R3]])/AVERAGE(Pcfu43[[#This Row],[R1]:[R3]])</f>
        <v>7.6032987224359957E-2</v>
      </c>
      <c r="T18" t="s">
        <v>534</v>
      </c>
    </row>
    <row r="19" spans="1:20" x14ac:dyDescent="0.25">
      <c r="A19" t="s">
        <v>566</v>
      </c>
      <c r="B19" t="s">
        <v>563</v>
      </c>
      <c r="C19" s="4"/>
      <c r="D19" t="s">
        <v>86</v>
      </c>
      <c r="E19" s="3">
        <v>2</v>
      </c>
      <c r="G19">
        <v>0.3</v>
      </c>
      <c r="H19" s="5">
        <v>5.7</v>
      </c>
      <c r="I19" s="3" t="s">
        <v>170</v>
      </c>
      <c r="J19" s="59">
        <v>44978</v>
      </c>
      <c r="K19" s="1">
        <v>1000000</v>
      </c>
      <c r="L19">
        <v>68</v>
      </c>
      <c r="M19">
        <v>74</v>
      </c>
      <c r="O19" s="6">
        <f>(SUM(Pcfu43[[#This Row],[R1]:[R3]]))/(Pcfu43[[#This Row],[No. Reps]]*0.015)*Pcfu43[[#This Row],[Best DF]]</f>
        <v>4733333333.333334</v>
      </c>
      <c r="P19" s="1">
        <f>_xlfn.STDEV.S(Pcfu43[[#This Row],[R1]:[R3]])/0.015*Pcfu43[[#This Row],[Best DF]]</f>
        <v>282842712.47461903</v>
      </c>
      <c r="Q19" s="6">
        <f>Pcfu43[[#This Row],[CFU/mL]]*Pcfu43[[#This Row],[mL]]/Pcfu43[[#This Row],[grams]]</f>
        <v>89933333333.333344</v>
      </c>
      <c r="R19" s="1">
        <f>Pcfu43[[#This Row],[SD CFU/mL]]*Pcfu43[[#This Row],[mL]]/Pcfu43[[#This Row],[grams]]</f>
        <v>5374011537.0177622</v>
      </c>
      <c r="S19" s="2">
        <f>_xlfn.STDEV.S(Pcfu43[[#This Row],[R1]:[R3]])/AVERAGE(Pcfu43[[#This Row],[R1]:[R3]])</f>
        <v>5.9755502635482884E-2</v>
      </c>
      <c r="T19" t="s">
        <v>534</v>
      </c>
    </row>
    <row r="20" spans="1:20" x14ac:dyDescent="0.25">
      <c r="A20" t="s">
        <v>567</v>
      </c>
      <c r="B20" t="s">
        <v>563</v>
      </c>
      <c r="C20" s="4"/>
      <c r="D20" t="s">
        <v>86</v>
      </c>
      <c r="E20" s="3">
        <v>2</v>
      </c>
      <c r="G20">
        <v>0.3</v>
      </c>
      <c r="H20" s="5">
        <v>5.7</v>
      </c>
      <c r="I20" s="3" t="s">
        <v>170</v>
      </c>
      <c r="J20" s="59">
        <v>44978</v>
      </c>
      <c r="K20" s="1">
        <v>1000000</v>
      </c>
      <c r="L20">
        <v>96</v>
      </c>
      <c r="M20">
        <v>97</v>
      </c>
      <c r="O20" s="6">
        <f>(SUM(Pcfu43[[#This Row],[R1]:[R3]]))/(Pcfu43[[#This Row],[No. Reps]]*0.015)*Pcfu43[[#This Row],[Best DF]]</f>
        <v>6433333333.333334</v>
      </c>
      <c r="P20" s="1">
        <f>_xlfn.STDEV.S(Pcfu43[[#This Row],[R1]:[R3]])/0.015*Pcfu43[[#This Row],[Best DF]]</f>
        <v>47140452.079103172</v>
      </c>
      <c r="Q20" s="6">
        <f>Pcfu43[[#This Row],[CFU/mL]]*Pcfu43[[#This Row],[mL]]/Pcfu43[[#This Row],[grams]]</f>
        <v>122233333333.33336</v>
      </c>
      <c r="R20" s="1">
        <f>Pcfu43[[#This Row],[SD CFU/mL]]*Pcfu43[[#This Row],[mL]]/Pcfu43[[#This Row],[grams]]</f>
        <v>895668589.50296032</v>
      </c>
      <c r="S20" s="2">
        <f>_xlfn.STDEV.S(Pcfu43[[#This Row],[R1]:[R3]])/AVERAGE(Pcfu43[[#This Row],[R1]:[R3]])</f>
        <v>7.3275314112595602E-3</v>
      </c>
      <c r="T20" t="s">
        <v>534</v>
      </c>
    </row>
    <row r="21" spans="1:20" x14ac:dyDescent="0.25">
      <c r="A21" t="s">
        <v>568</v>
      </c>
      <c r="B21" t="s">
        <v>563</v>
      </c>
      <c r="C21" s="4"/>
      <c r="D21" t="s">
        <v>86</v>
      </c>
      <c r="E21" s="3">
        <v>2</v>
      </c>
      <c r="G21">
        <v>0.3</v>
      </c>
      <c r="H21" s="5">
        <v>5.7</v>
      </c>
      <c r="I21" s="3" t="s">
        <v>170</v>
      </c>
      <c r="J21" s="59">
        <v>44978</v>
      </c>
      <c r="K21" s="1">
        <v>1000000</v>
      </c>
      <c r="L21">
        <v>97</v>
      </c>
      <c r="M21">
        <v>110</v>
      </c>
      <c r="O21" s="6">
        <f>(SUM(Pcfu43[[#This Row],[R1]:[R3]]))/(Pcfu43[[#This Row],[No. Reps]]*0.015)*Pcfu43[[#This Row],[Best DF]]</f>
        <v>6900000000</v>
      </c>
      <c r="P21" s="1">
        <f>_xlfn.STDEV.S(Pcfu43[[#This Row],[R1]:[R3]])/0.015*Pcfu43[[#This Row],[Best DF]]</f>
        <v>612825877.02834117</v>
      </c>
      <c r="Q21" s="6">
        <f>Pcfu43[[#This Row],[CFU/mL]]*Pcfu43[[#This Row],[mL]]/Pcfu43[[#This Row],[grams]]</f>
        <v>131100000000</v>
      </c>
      <c r="R21" s="1">
        <f>Pcfu43[[#This Row],[SD CFU/mL]]*Pcfu43[[#This Row],[mL]]/Pcfu43[[#This Row],[grams]]</f>
        <v>11643691663.538483</v>
      </c>
      <c r="S21" s="2">
        <f>_xlfn.STDEV.S(Pcfu43[[#This Row],[R1]:[R3]])/AVERAGE(Pcfu43[[#This Row],[R1]:[R3]])</f>
        <v>8.8815344496861043E-2</v>
      </c>
      <c r="T21" t="s">
        <v>534</v>
      </c>
    </row>
    <row r="22" spans="1:20" x14ac:dyDescent="0.25">
      <c r="A22" t="s">
        <v>569</v>
      </c>
      <c r="B22" t="s">
        <v>563</v>
      </c>
      <c r="C22" s="4"/>
      <c r="D22" t="s">
        <v>86</v>
      </c>
      <c r="E22" s="3">
        <v>2</v>
      </c>
      <c r="G22">
        <v>0.3</v>
      </c>
      <c r="H22" s="5">
        <v>5.7</v>
      </c>
      <c r="I22" s="3" t="s">
        <v>170</v>
      </c>
      <c r="J22" s="59">
        <v>44978</v>
      </c>
      <c r="K22" s="1">
        <v>1000000</v>
      </c>
      <c r="L22">
        <v>124</v>
      </c>
      <c r="M22">
        <v>117</v>
      </c>
      <c r="O22" s="6">
        <f>(SUM(Pcfu43[[#This Row],[R1]:[R3]]))/(Pcfu43[[#This Row],[No. Reps]]*0.015)*Pcfu43[[#This Row],[Best DF]]</f>
        <v>8033333333.333334</v>
      </c>
      <c r="P22" s="1">
        <f>_xlfn.STDEV.S(Pcfu43[[#This Row],[R1]:[R3]])/0.015*Pcfu43[[#This Row],[Best DF]]</f>
        <v>329983164.5537222</v>
      </c>
      <c r="Q22" s="6">
        <f>Pcfu43[[#This Row],[CFU/mL]]*Pcfu43[[#This Row],[mL]]/Pcfu43[[#This Row],[grams]]</f>
        <v>152633333333.33337</v>
      </c>
      <c r="R22" s="1">
        <f>Pcfu43[[#This Row],[SD CFU/mL]]*Pcfu43[[#This Row],[mL]]/Pcfu43[[#This Row],[grams]]</f>
        <v>6269680126.5207224</v>
      </c>
      <c r="S22" s="2">
        <f>_xlfn.STDEV.S(Pcfu43[[#This Row],[R1]:[R3]])/AVERAGE(Pcfu43[[#This Row],[R1]:[R3]])</f>
        <v>4.1076742475567078E-2</v>
      </c>
      <c r="T22" t="s">
        <v>534</v>
      </c>
    </row>
    <row r="23" spans="1:20" x14ac:dyDescent="0.25">
      <c r="A23" t="s">
        <v>570</v>
      </c>
      <c r="B23" t="s">
        <v>563</v>
      </c>
      <c r="C23" s="4"/>
      <c r="D23" t="s">
        <v>86</v>
      </c>
      <c r="E23" s="3">
        <v>2</v>
      </c>
      <c r="G23">
        <v>0.3</v>
      </c>
      <c r="H23" s="5">
        <v>5.7</v>
      </c>
      <c r="I23" s="3" t="s">
        <v>170</v>
      </c>
      <c r="J23" s="59">
        <v>44978</v>
      </c>
      <c r="K23" s="1">
        <v>1000000</v>
      </c>
      <c r="L23">
        <v>126</v>
      </c>
      <c r="M23">
        <v>122</v>
      </c>
      <c r="O23" s="6">
        <f>(SUM(Pcfu43[[#This Row],[R1]:[R3]]))/(Pcfu43[[#This Row],[No. Reps]]*0.015)*Pcfu43[[#This Row],[Best DF]]</f>
        <v>8266666666.6666679</v>
      </c>
      <c r="P23" s="1">
        <f>_xlfn.STDEV.S(Pcfu43[[#This Row],[R1]:[R3]])/0.015*Pcfu43[[#This Row],[Best DF]]</f>
        <v>188561808.31641269</v>
      </c>
      <c r="Q23" s="6">
        <f>Pcfu43[[#This Row],[CFU/mL]]*Pcfu43[[#This Row],[mL]]/Pcfu43[[#This Row],[grams]]</f>
        <v>157066666666.66669</v>
      </c>
      <c r="R23" s="1">
        <f>Pcfu43[[#This Row],[SD CFU/mL]]*Pcfu43[[#This Row],[mL]]/Pcfu43[[#This Row],[grams]]</f>
        <v>3582674358.0118413</v>
      </c>
      <c r="S23" s="2">
        <f>_xlfn.STDEV.S(Pcfu43[[#This Row],[R1]:[R3]])/AVERAGE(Pcfu43[[#This Row],[R1]:[R3]])</f>
        <v>2.2809896167307987E-2</v>
      </c>
      <c r="T23" t="s">
        <v>534</v>
      </c>
    </row>
    <row r="24" spans="1:20" x14ac:dyDescent="0.25">
      <c r="A24" t="s">
        <v>668</v>
      </c>
      <c r="C24" s="4"/>
      <c r="D24" t="s">
        <v>86</v>
      </c>
      <c r="E24" s="3">
        <v>2</v>
      </c>
      <c r="G24">
        <v>0.3</v>
      </c>
      <c r="H24" s="5">
        <v>5.7</v>
      </c>
      <c r="I24" s="3" t="s">
        <v>170</v>
      </c>
      <c r="J24" s="59">
        <v>44979</v>
      </c>
      <c r="K24" s="1">
        <v>10000000</v>
      </c>
      <c r="L24">
        <v>39</v>
      </c>
      <c r="M24">
        <v>40</v>
      </c>
      <c r="O24" s="6">
        <f>(SUM(Pcfu43[[#This Row],[R1]:[R3]]))/(Pcfu43[[#This Row],[No. Reps]]*0.015)*Pcfu43[[#This Row],[Best DF]]</f>
        <v>26333333333.333336</v>
      </c>
      <c r="P24" s="1">
        <f>_xlfn.STDEV.S(Pcfu43[[#This Row],[R1]:[R3]])/0.015*Pcfu43[[#This Row],[Best DF]]</f>
        <v>471404520.79103172</v>
      </c>
      <c r="Q24" s="6">
        <f>Pcfu43[[#This Row],[CFU/mL]]*Pcfu43[[#This Row],[mL]]/Pcfu43[[#This Row],[grams]]</f>
        <v>500333333333.33344</v>
      </c>
      <c r="R24" s="1">
        <f>Pcfu43[[#This Row],[SD CFU/mL]]*Pcfu43[[#This Row],[mL]]/Pcfu43[[#This Row],[grams]]</f>
        <v>8956685895.029604</v>
      </c>
      <c r="S24" s="7">
        <f>_xlfn.STDEV.S(Pcfu43[[#This Row],[R1]:[R3]])/AVERAGE(Pcfu43[[#This Row],[R1]:[R3]])</f>
        <v>1.790143749839361E-2</v>
      </c>
      <c r="T24" t="s">
        <v>534</v>
      </c>
    </row>
    <row r="25" spans="1:20" x14ac:dyDescent="0.25">
      <c r="A25" t="s">
        <v>669</v>
      </c>
      <c r="C25" s="4"/>
      <c r="D25" t="s">
        <v>86</v>
      </c>
      <c r="E25" s="3">
        <v>2</v>
      </c>
      <c r="G25">
        <v>0.3</v>
      </c>
      <c r="H25" s="5">
        <v>5.7</v>
      </c>
      <c r="I25" s="3" t="s">
        <v>170</v>
      </c>
      <c r="J25" s="59">
        <v>44979</v>
      </c>
      <c r="K25" s="1">
        <v>1000000</v>
      </c>
      <c r="L25">
        <v>115</v>
      </c>
      <c r="M25">
        <v>107</v>
      </c>
      <c r="O25" s="6">
        <f>(SUM(Pcfu43[[#This Row],[R1]:[R3]]))/(Pcfu43[[#This Row],[No. Reps]]*0.015)*Pcfu43[[#This Row],[Best DF]]</f>
        <v>7400000000</v>
      </c>
      <c r="P25" s="1">
        <f>_xlfn.STDEV.S(Pcfu43[[#This Row],[R1]:[R3]])/0.015*Pcfu43[[#This Row],[Best DF]]</f>
        <v>377123616.63282537</v>
      </c>
      <c r="Q25" s="6">
        <f>Pcfu43[[#This Row],[CFU/mL]]*Pcfu43[[#This Row],[mL]]/Pcfu43[[#This Row],[grams]]</f>
        <v>140600000000</v>
      </c>
      <c r="R25" s="1">
        <f>Pcfu43[[#This Row],[SD CFU/mL]]*Pcfu43[[#This Row],[mL]]/Pcfu43[[#This Row],[grams]]</f>
        <v>7165348716.0236826</v>
      </c>
      <c r="S25" s="7">
        <f>_xlfn.STDEV.S(Pcfu43[[#This Row],[R1]:[R3]])/AVERAGE(Pcfu43[[#This Row],[R1]:[R3]])</f>
        <v>5.0962650896327753E-2</v>
      </c>
      <c r="T25" t="s">
        <v>534</v>
      </c>
    </row>
    <row r="26" spans="1:20" x14ac:dyDescent="0.25">
      <c r="A26" t="s">
        <v>670</v>
      </c>
      <c r="C26" s="4"/>
      <c r="D26" t="s">
        <v>86</v>
      </c>
      <c r="E26" s="3">
        <v>2</v>
      </c>
      <c r="G26">
        <v>0.3</v>
      </c>
      <c r="H26" s="5">
        <v>5.7</v>
      </c>
      <c r="I26" s="3" t="s">
        <v>170</v>
      </c>
      <c r="J26" s="59">
        <v>44979</v>
      </c>
      <c r="K26" s="1">
        <v>1000000</v>
      </c>
      <c r="L26">
        <v>214</v>
      </c>
      <c r="M26">
        <v>208</v>
      </c>
      <c r="O26" s="6">
        <f>(SUM(Pcfu43[[#This Row],[R1]:[R3]]))/(Pcfu43[[#This Row],[No. Reps]]*0.015)*Pcfu43[[#This Row],[Best DF]]</f>
        <v>14066666666.666668</v>
      </c>
      <c r="P26" s="1">
        <f>_xlfn.STDEV.S(Pcfu43[[#This Row],[R1]:[R3]])/0.015*Pcfu43[[#This Row],[Best DF]]</f>
        <v>282842712.47461903</v>
      </c>
      <c r="Q26" s="6">
        <f>Pcfu43[[#This Row],[CFU/mL]]*Pcfu43[[#This Row],[mL]]/Pcfu43[[#This Row],[grams]]</f>
        <v>267266666666.66672</v>
      </c>
      <c r="R26" s="1">
        <f>Pcfu43[[#This Row],[SD CFU/mL]]*Pcfu43[[#This Row],[mL]]/Pcfu43[[#This Row],[grams]]</f>
        <v>5374011537.0177622</v>
      </c>
      <c r="S26" s="7">
        <f>_xlfn.STDEV.S(Pcfu43[[#This Row],[R1]:[R3]])/AVERAGE(Pcfu43[[#This Row],[R1]:[R3]])</f>
        <v>2.0107301834688552E-2</v>
      </c>
      <c r="T26" t="s">
        <v>534</v>
      </c>
    </row>
    <row r="27" spans="1:20" x14ac:dyDescent="0.25">
      <c r="A27" t="s">
        <v>670</v>
      </c>
      <c r="B27" t="s">
        <v>671</v>
      </c>
      <c r="C27" s="4"/>
      <c r="D27" t="s">
        <v>86</v>
      </c>
      <c r="E27" s="3">
        <v>2</v>
      </c>
      <c r="G27">
        <v>0.3</v>
      </c>
      <c r="H27" s="5">
        <v>5.7</v>
      </c>
      <c r="I27" s="3" t="s">
        <v>170</v>
      </c>
      <c r="J27" s="59">
        <v>44979</v>
      </c>
      <c r="K27" s="1">
        <v>1000000</v>
      </c>
      <c r="L27">
        <v>267</v>
      </c>
      <c r="M27">
        <v>270</v>
      </c>
      <c r="O27" s="6">
        <f>(SUM(Pcfu43[[#This Row],[R1]:[R3]]))/(Pcfu43[[#This Row],[No. Reps]]*0.015)*Pcfu43[[#This Row],[Best DF]]</f>
        <v>17900000000</v>
      </c>
      <c r="P27" s="1">
        <f>_xlfn.STDEV.S(Pcfu43[[#This Row],[R1]:[R3]])/0.015*Pcfu43[[#This Row],[Best DF]]</f>
        <v>141421356.23730952</v>
      </c>
      <c r="Q27" s="6">
        <f>Pcfu43[[#This Row],[CFU/mL]]*Pcfu43[[#This Row],[mL]]/Pcfu43[[#This Row],[grams]]</f>
        <v>340100000000</v>
      </c>
      <c r="R27" s="1">
        <f>Pcfu43[[#This Row],[SD CFU/mL]]*Pcfu43[[#This Row],[mL]]/Pcfu43[[#This Row],[grams]]</f>
        <v>2687005768.5088811</v>
      </c>
      <c r="S27" s="7">
        <f>_xlfn.STDEV.S(Pcfu43[[#This Row],[R1]:[R3]])/AVERAGE(Pcfu43[[#This Row],[R1]:[R3]])</f>
        <v>7.9006344266653351E-3</v>
      </c>
      <c r="T27" t="s">
        <v>534</v>
      </c>
    </row>
    <row r="28" spans="1:20" x14ac:dyDescent="0.25">
      <c r="A28" t="s">
        <v>672</v>
      </c>
      <c r="C28" s="4"/>
      <c r="D28" t="s">
        <v>86</v>
      </c>
      <c r="E28" s="3">
        <v>2</v>
      </c>
      <c r="G28">
        <v>0.3</v>
      </c>
      <c r="H28" s="5">
        <v>5.7</v>
      </c>
      <c r="I28" s="3" t="s">
        <v>170</v>
      </c>
      <c r="J28" s="59">
        <v>44979</v>
      </c>
      <c r="K28" s="1">
        <v>1000000</v>
      </c>
      <c r="L28">
        <v>275</v>
      </c>
      <c r="M28">
        <v>250</v>
      </c>
      <c r="O28" s="6">
        <f>(SUM(Pcfu43[[#This Row],[R1]:[R3]]))/(Pcfu43[[#This Row],[No. Reps]]*0.015)*Pcfu43[[#This Row],[Best DF]]</f>
        <v>17500000000</v>
      </c>
      <c r="P28" s="1">
        <f>_xlfn.STDEV.S(Pcfu43[[#This Row],[R1]:[R3]])/0.015*Pcfu43[[#This Row],[Best DF]]</f>
        <v>1178511301.9775794</v>
      </c>
      <c r="Q28" s="6">
        <f>Pcfu43[[#This Row],[CFU/mL]]*Pcfu43[[#This Row],[mL]]/Pcfu43[[#This Row],[grams]]</f>
        <v>332500000000</v>
      </c>
      <c r="R28" s="1">
        <f>Pcfu43[[#This Row],[SD CFU/mL]]*Pcfu43[[#This Row],[mL]]/Pcfu43[[#This Row],[grams]]</f>
        <v>22391714737.574009</v>
      </c>
      <c r="S28" s="7">
        <f>_xlfn.STDEV.S(Pcfu43[[#This Row],[R1]:[R3]])/AVERAGE(Pcfu43[[#This Row],[R1]:[R3]])</f>
        <v>6.7343502970147393E-2</v>
      </c>
      <c r="T28" t="s">
        <v>534</v>
      </c>
    </row>
    <row r="29" spans="1:20" x14ac:dyDescent="0.25">
      <c r="A29" t="s">
        <v>672</v>
      </c>
      <c r="B29" t="s">
        <v>671</v>
      </c>
      <c r="C29" s="4"/>
      <c r="D29" t="s">
        <v>86</v>
      </c>
      <c r="E29" s="3">
        <v>2</v>
      </c>
      <c r="G29">
        <v>0.3</v>
      </c>
      <c r="H29" s="5">
        <v>5.7</v>
      </c>
      <c r="I29" s="3" t="s">
        <v>170</v>
      </c>
      <c r="J29" s="59">
        <v>44979</v>
      </c>
      <c r="K29" s="1">
        <v>10000000</v>
      </c>
      <c r="L29">
        <v>31</v>
      </c>
      <c r="M29">
        <v>39</v>
      </c>
      <c r="O29" s="6">
        <f>(SUM(Pcfu43[[#This Row],[R1]:[R3]]))/(Pcfu43[[#This Row],[No. Reps]]*0.015)*Pcfu43[[#This Row],[Best DF]]</f>
        <v>23333333333.333336</v>
      </c>
      <c r="P29" s="1">
        <f>_xlfn.STDEV.S(Pcfu43[[#This Row],[R1]:[R3]])/0.015*Pcfu43[[#This Row],[Best DF]]</f>
        <v>3771236166.3282537</v>
      </c>
      <c r="Q29" s="6">
        <f>Pcfu43[[#This Row],[CFU/mL]]*Pcfu43[[#This Row],[mL]]/Pcfu43[[#This Row],[grams]]</f>
        <v>443333333333.33337</v>
      </c>
      <c r="R29" s="1">
        <f>Pcfu43[[#This Row],[SD CFU/mL]]*Pcfu43[[#This Row],[mL]]/Pcfu43[[#This Row],[grams]]</f>
        <v>71653487160.236832</v>
      </c>
      <c r="S29" s="7">
        <f>_xlfn.STDEV.S(Pcfu43[[#This Row],[R1]:[R3]])/AVERAGE(Pcfu43[[#This Row],[R1]:[R3]])</f>
        <v>0.16162440712835374</v>
      </c>
      <c r="T29" t="s">
        <v>534</v>
      </c>
    </row>
    <row r="30" spans="1:20" x14ac:dyDescent="0.25">
      <c r="A30" t="s">
        <v>571</v>
      </c>
      <c r="C30" s="4"/>
      <c r="D30" t="s">
        <v>86</v>
      </c>
      <c r="E30" s="3">
        <v>3</v>
      </c>
      <c r="G30">
        <v>0.3</v>
      </c>
      <c r="H30" s="5">
        <v>5.7</v>
      </c>
      <c r="I30" s="3" t="s">
        <v>170</v>
      </c>
      <c r="J30" s="59">
        <v>44980</v>
      </c>
      <c r="K30" s="1">
        <v>1000000</v>
      </c>
      <c r="L30">
        <v>84</v>
      </c>
      <c r="M30">
        <v>71</v>
      </c>
      <c r="N30">
        <v>82</v>
      </c>
      <c r="O30" s="6">
        <f>(SUM(Pcfu43[[#This Row],[R1]:[R3]]))/(Pcfu43[[#This Row],[No. Reps]]*0.015)*Pcfu43[[#This Row],[Best DF]]</f>
        <v>5266666666.666667</v>
      </c>
      <c r="P30" s="1">
        <f>_xlfn.STDEV.S(Pcfu43[[#This Row],[R1]:[R3]])/0.015*Pcfu43[[#This Row],[Best DF]]</f>
        <v>466666666.66666669</v>
      </c>
      <c r="Q30" s="6">
        <f>Pcfu43[[#This Row],[CFU/mL]]*Pcfu43[[#This Row],[mL]]/Pcfu43[[#This Row],[grams]]</f>
        <v>100066666666.66669</v>
      </c>
      <c r="R30" s="1">
        <f>Pcfu43[[#This Row],[SD CFU/mL]]*Pcfu43[[#This Row],[mL]]/Pcfu43[[#This Row],[grams]]</f>
        <v>8866666666.6666679</v>
      </c>
      <c r="S30" s="2">
        <f>_xlfn.STDEV.S(Pcfu43[[#This Row],[R1]:[R3]])/AVERAGE(Pcfu43[[#This Row],[R1]:[R3]])</f>
        <v>8.8607594936708861E-2</v>
      </c>
      <c r="T30" t="s">
        <v>534</v>
      </c>
    </row>
    <row r="31" spans="1:20" x14ac:dyDescent="0.25">
      <c r="A31" t="s">
        <v>572</v>
      </c>
      <c r="C31" s="4"/>
      <c r="D31" t="s">
        <v>86</v>
      </c>
      <c r="E31" s="3">
        <v>3</v>
      </c>
      <c r="G31">
        <v>0.3</v>
      </c>
      <c r="H31" s="5">
        <v>5.7</v>
      </c>
      <c r="I31" s="3" t="s">
        <v>170</v>
      </c>
      <c r="J31" s="59">
        <v>44980</v>
      </c>
      <c r="K31" s="1">
        <v>1000000</v>
      </c>
      <c r="L31">
        <v>51</v>
      </c>
      <c r="M31">
        <v>46</v>
      </c>
      <c r="N31">
        <v>57</v>
      </c>
      <c r="O31" s="6">
        <f>(SUM(Pcfu43[[#This Row],[R1]:[R3]]))/(Pcfu43[[#This Row],[No. Reps]]*0.015)*Pcfu43[[#This Row],[Best DF]]</f>
        <v>3422222222.2222223</v>
      </c>
      <c r="P31" s="1">
        <f>_xlfn.STDEV.S(Pcfu43[[#This Row],[R1]:[R3]])/0.015*Pcfu43[[#This Row],[Best DF]]</f>
        <v>367171369.8190735</v>
      </c>
      <c r="Q31" s="6">
        <f>Pcfu43[[#This Row],[CFU/mL]]*Pcfu43[[#This Row],[mL]]/Pcfu43[[#This Row],[grams]]</f>
        <v>65022222222.222229</v>
      </c>
      <c r="R31" s="1">
        <f>Pcfu43[[#This Row],[SD CFU/mL]]*Pcfu43[[#This Row],[mL]]/Pcfu43[[#This Row],[grams]]</f>
        <v>6976256026.562397</v>
      </c>
      <c r="S31" s="2">
        <f>_xlfn.STDEV.S(Pcfu43[[#This Row],[R1]:[R3]])/AVERAGE(Pcfu43[[#This Row],[R1]:[R3]])</f>
        <v>0.10729033533674225</v>
      </c>
      <c r="T31" t="s">
        <v>534</v>
      </c>
    </row>
    <row r="32" spans="1:20" x14ac:dyDescent="0.25">
      <c r="A32" t="s">
        <v>573</v>
      </c>
      <c r="C32" s="4"/>
      <c r="D32" t="s">
        <v>86</v>
      </c>
      <c r="E32" s="3">
        <v>3</v>
      </c>
      <c r="G32">
        <v>0.3</v>
      </c>
      <c r="H32" s="5">
        <v>5.7</v>
      </c>
      <c r="I32" s="3" t="s">
        <v>170</v>
      </c>
      <c r="J32" s="59">
        <v>44980</v>
      </c>
      <c r="K32" s="1">
        <v>1000000</v>
      </c>
      <c r="L32">
        <v>85</v>
      </c>
      <c r="M32">
        <v>100</v>
      </c>
      <c r="N32">
        <v>94</v>
      </c>
      <c r="O32" s="6">
        <f>(SUM(Pcfu43[[#This Row],[R1]:[R3]]))/(Pcfu43[[#This Row],[No. Reps]]*0.015)*Pcfu43[[#This Row],[Best DF]]</f>
        <v>6200000000</v>
      </c>
      <c r="P32" s="1">
        <f>_xlfn.STDEV.S(Pcfu43[[#This Row],[R1]:[R3]])/0.015*Pcfu43[[#This Row],[Best DF]]</f>
        <v>503322295.68471664</v>
      </c>
      <c r="Q32" s="6">
        <f>Pcfu43[[#This Row],[CFU/mL]]*Pcfu43[[#This Row],[mL]]/Pcfu43[[#This Row],[grams]]</f>
        <v>117800000000</v>
      </c>
      <c r="R32" s="1">
        <f>Pcfu43[[#This Row],[SD CFU/mL]]*Pcfu43[[#This Row],[mL]]/Pcfu43[[#This Row],[grams]]</f>
        <v>9563123618.0096169</v>
      </c>
      <c r="S32" s="2">
        <f>_xlfn.STDEV.S(Pcfu43[[#This Row],[R1]:[R3]])/AVERAGE(Pcfu43[[#This Row],[R1]:[R3]])</f>
        <v>8.1181015433018811E-2</v>
      </c>
      <c r="T32" t="s">
        <v>534</v>
      </c>
    </row>
    <row r="33" spans="1:20" x14ac:dyDescent="0.25">
      <c r="A33" t="s">
        <v>574</v>
      </c>
      <c r="C33" s="4"/>
      <c r="D33" t="s">
        <v>86</v>
      </c>
      <c r="E33" s="3">
        <v>3</v>
      </c>
      <c r="G33">
        <v>0.3</v>
      </c>
      <c r="H33" s="5">
        <v>5.7</v>
      </c>
      <c r="I33" s="3" t="s">
        <v>170</v>
      </c>
      <c r="J33" s="59">
        <v>44980</v>
      </c>
      <c r="K33" s="1">
        <v>1000000</v>
      </c>
      <c r="L33">
        <v>39</v>
      </c>
      <c r="M33">
        <v>45</v>
      </c>
      <c r="N33">
        <v>38</v>
      </c>
      <c r="O33" s="6">
        <f>(SUM(Pcfu43[[#This Row],[R1]:[R3]]))/(Pcfu43[[#This Row],[No. Reps]]*0.015)*Pcfu43[[#This Row],[Best DF]]</f>
        <v>2711111111.1111112</v>
      </c>
      <c r="P33" s="1">
        <f>_xlfn.STDEV.S(Pcfu43[[#This Row],[R1]:[R3]])/0.015*Pcfu43[[#This Row],[Best DF]]</f>
        <v>252395926.48001221</v>
      </c>
      <c r="Q33" s="6">
        <f>Pcfu43[[#This Row],[CFU/mL]]*Pcfu43[[#This Row],[mL]]/Pcfu43[[#This Row],[grams]]</f>
        <v>51511111111.111115</v>
      </c>
      <c r="R33" s="1">
        <f>Pcfu43[[#This Row],[SD CFU/mL]]*Pcfu43[[#This Row],[mL]]/Pcfu43[[#This Row],[grams]]</f>
        <v>4795522603.1202326</v>
      </c>
      <c r="S33" s="2">
        <f>_xlfn.STDEV.S(Pcfu43[[#This Row],[R1]:[R3]])/AVERAGE(Pcfu43[[#This Row],[R1]:[R3]])</f>
        <v>9.3096858127873355E-2</v>
      </c>
      <c r="T33" t="s">
        <v>534</v>
      </c>
    </row>
    <row r="34" spans="1:20" x14ac:dyDescent="0.25">
      <c r="A34" t="s">
        <v>466</v>
      </c>
      <c r="B34" t="s">
        <v>478</v>
      </c>
      <c r="C34" s="4"/>
      <c r="D34" t="s">
        <v>86</v>
      </c>
      <c r="E34" s="3">
        <v>2</v>
      </c>
      <c r="G34">
        <v>0.3</v>
      </c>
      <c r="H34" s="5">
        <v>5.7</v>
      </c>
      <c r="I34" s="3" t="s">
        <v>170</v>
      </c>
      <c r="J34" s="59">
        <v>44980</v>
      </c>
      <c r="K34" s="1">
        <v>1000000</v>
      </c>
      <c r="L34">
        <v>51</v>
      </c>
      <c r="M34">
        <v>57</v>
      </c>
      <c r="O34" s="6">
        <f>(SUM(Pcfu43[[#This Row],[R1]:[R3]]))/(Pcfu43[[#This Row],[No. Reps]]*0.015)*Pcfu43[[#This Row],[Best DF]]</f>
        <v>3600000000</v>
      </c>
      <c r="P34" s="1">
        <f>_xlfn.STDEV.S(Pcfu43[[#This Row],[R1]:[R3]])/0.015*Pcfu43[[#This Row],[Best DF]]</f>
        <v>282842712.47461903</v>
      </c>
      <c r="Q34" s="6">
        <f>Pcfu43[[#This Row],[CFU/mL]]*Pcfu43[[#This Row],[mL]]/Pcfu43[[#This Row],[grams]]</f>
        <v>68400000000</v>
      </c>
      <c r="R34" s="1">
        <f>Pcfu43[[#This Row],[SD CFU/mL]]*Pcfu43[[#This Row],[mL]]/Pcfu43[[#This Row],[grams]]</f>
        <v>5374011537.0177622</v>
      </c>
      <c r="S34" s="2">
        <f>_xlfn.STDEV.S(Pcfu43[[#This Row],[R1]:[R3]])/AVERAGE(Pcfu43[[#This Row],[R1]:[R3]])</f>
        <v>7.8567420131838608E-2</v>
      </c>
      <c r="T34" t="s">
        <v>575</v>
      </c>
    </row>
    <row r="35" spans="1:20" x14ac:dyDescent="0.25">
      <c r="A35" t="s">
        <v>467</v>
      </c>
      <c r="B35" t="s">
        <v>478</v>
      </c>
      <c r="C35" s="4"/>
      <c r="D35" t="s">
        <v>86</v>
      </c>
      <c r="E35" s="3">
        <v>2</v>
      </c>
      <c r="G35">
        <v>0.3</v>
      </c>
      <c r="H35" s="5">
        <v>5.7</v>
      </c>
      <c r="I35" s="3" t="s">
        <v>170</v>
      </c>
      <c r="J35" s="59">
        <v>44980</v>
      </c>
      <c r="K35" s="1">
        <v>1000000</v>
      </c>
      <c r="L35">
        <v>30</v>
      </c>
      <c r="M35">
        <v>35</v>
      </c>
      <c r="O35" s="6">
        <f>(SUM(Pcfu43[[#This Row],[R1]:[R3]]))/(Pcfu43[[#This Row],[No. Reps]]*0.015)*Pcfu43[[#This Row],[Best DF]]</f>
        <v>2166666666.666667</v>
      </c>
      <c r="P35" s="1">
        <f>_xlfn.STDEV.S(Pcfu43[[#This Row],[R1]:[R3]])/0.015*Pcfu43[[#This Row],[Best DF]]</f>
        <v>235702260.39551586</v>
      </c>
      <c r="Q35" s="6">
        <f>Pcfu43[[#This Row],[CFU/mL]]*Pcfu43[[#This Row],[mL]]/Pcfu43[[#This Row],[grams]]</f>
        <v>41166666666.666672</v>
      </c>
      <c r="R35" s="1">
        <f>Pcfu43[[#This Row],[SD CFU/mL]]*Pcfu43[[#This Row],[mL]]/Pcfu43[[#This Row],[grams]]</f>
        <v>4478342947.514802</v>
      </c>
      <c r="S35" s="2">
        <f>_xlfn.STDEV.S(Pcfu43[[#This Row],[R1]:[R3]])/AVERAGE(Pcfu43[[#This Row],[R1]:[R3]])</f>
        <v>0.10878565864408424</v>
      </c>
      <c r="T35" t="s">
        <v>576</v>
      </c>
    </row>
    <row r="36" spans="1:20" x14ac:dyDescent="0.25">
      <c r="A36" t="s">
        <v>468</v>
      </c>
      <c r="B36" t="s">
        <v>478</v>
      </c>
      <c r="C36" s="4"/>
      <c r="D36" t="s">
        <v>86</v>
      </c>
      <c r="E36" s="3">
        <v>2</v>
      </c>
      <c r="G36">
        <v>0.3</v>
      </c>
      <c r="H36" s="5">
        <v>5.7</v>
      </c>
      <c r="I36" s="3" t="s">
        <v>170</v>
      </c>
      <c r="J36" s="59">
        <v>44980</v>
      </c>
      <c r="K36" s="1">
        <v>1000000</v>
      </c>
      <c r="L36">
        <v>33</v>
      </c>
      <c r="M36">
        <v>46</v>
      </c>
      <c r="O36" s="6">
        <f>(SUM(Pcfu43[[#This Row],[R1]:[R3]]))/(Pcfu43[[#This Row],[No. Reps]]*0.015)*Pcfu43[[#This Row],[Best DF]]</f>
        <v>2633333333.3333335</v>
      </c>
      <c r="P36" s="1">
        <f>_xlfn.STDEV.S(Pcfu43[[#This Row],[R1]:[R3]])/0.015*Pcfu43[[#This Row],[Best DF]]</f>
        <v>612825877.02834117</v>
      </c>
      <c r="Q36" s="6">
        <f>Pcfu43[[#This Row],[CFU/mL]]*Pcfu43[[#This Row],[mL]]/Pcfu43[[#This Row],[grams]]</f>
        <v>50033333333.333344</v>
      </c>
      <c r="R36" s="1">
        <f>Pcfu43[[#This Row],[SD CFU/mL]]*Pcfu43[[#This Row],[mL]]/Pcfu43[[#This Row],[grams]]</f>
        <v>11643691663.538483</v>
      </c>
      <c r="S36" s="2">
        <f>_xlfn.STDEV.S(Pcfu43[[#This Row],[R1]:[R3]])/AVERAGE(Pcfu43[[#This Row],[R1]:[R3]])</f>
        <v>0.23271868747911689</v>
      </c>
      <c r="T36" t="s">
        <v>577</v>
      </c>
    </row>
    <row r="37" spans="1:20" x14ac:dyDescent="0.25">
      <c r="A37" t="s">
        <v>469</v>
      </c>
      <c r="B37" t="s">
        <v>478</v>
      </c>
      <c r="C37" s="4"/>
      <c r="D37" t="s">
        <v>86</v>
      </c>
      <c r="E37" s="3">
        <v>2</v>
      </c>
      <c r="G37">
        <v>0.3</v>
      </c>
      <c r="H37" s="5">
        <v>5.7</v>
      </c>
      <c r="I37" s="3" t="s">
        <v>170</v>
      </c>
      <c r="J37" s="59">
        <v>44980</v>
      </c>
      <c r="K37" s="1">
        <v>1000000</v>
      </c>
      <c r="L37">
        <v>31</v>
      </c>
      <c r="M37">
        <v>23</v>
      </c>
      <c r="O37" s="6">
        <f>(SUM(Pcfu43[[#This Row],[R1]:[R3]]))/(Pcfu43[[#This Row],[No. Reps]]*0.015)*Pcfu43[[#This Row],[Best DF]]</f>
        <v>1800000000</v>
      </c>
      <c r="P37" s="1">
        <f>_xlfn.STDEV.S(Pcfu43[[#This Row],[R1]:[R3]])/0.015*Pcfu43[[#This Row],[Best DF]]</f>
        <v>377123616.63282537</v>
      </c>
      <c r="Q37" s="6">
        <f>Pcfu43[[#This Row],[CFU/mL]]*Pcfu43[[#This Row],[mL]]/Pcfu43[[#This Row],[grams]]</f>
        <v>34200000000</v>
      </c>
      <c r="R37" s="1">
        <f>Pcfu43[[#This Row],[SD CFU/mL]]*Pcfu43[[#This Row],[mL]]/Pcfu43[[#This Row],[grams]]</f>
        <v>7165348716.0236826</v>
      </c>
      <c r="S37" s="2">
        <f>_xlfn.STDEV.S(Pcfu43[[#This Row],[R1]:[R3]])/AVERAGE(Pcfu43[[#This Row],[R1]:[R3]])</f>
        <v>0.20951312035156966</v>
      </c>
      <c r="T37" t="s">
        <v>578</v>
      </c>
    </row>
    <row r="38" spans="1:20" x14ac:dyDescent="0.25">
      <c r="A38" t="s">
        <v>470</v>
      </c>
      <c r="B38" t="s">
        <v>478</v>
      </c>
      <c r="C38" s="4"/>
      <c r="D38" t="s">
        <v>86</v>
      </c>
      <c r="E38" s="3">
        <v>2</v>
      </c>
      <c r="G38">
        <v>0.3</v>
      </c>
      <c r="H38" s="5">
        <v>5.7</v>
      </c>
      <c r="I38" s="3" t="s">
        <v>170</v>
      </c>
      <c r="J38" s="59">
        <v>44980</v>
      </c>
      <c r="K38" s="1">
        <v>1000000</v>
      </c>
      <c r="L38">
        <v>51</v>
      </c>
      <c r="M38">
        <v>52</v>
      </c>
      <c r="O38" s="6">
        <f>(SUM(Pcfu43[[#This Row],[R1]:[R3]]))/(Pcfu43[[#This Row],[No. Reps]]*0.015)*Pcfu43[[#This Row],[Best DF]]</f>
        <v>3433333333.3333335</v>
      </c>
      <c r="P38" s="1">
        <f>_xlfn.STDEV.S(Pcfu43[[#This Row],[R1]:[R3]])/0.015*Pcfu43[[#This Row],[Best DF]]</f>
        <v>47140452.079103172</v>
      </c>
      <c r="Q38" s="6">
        <f>Pcfu43[[#This Row],[CFU/mL]]*Pcfu43[[#This Row],[mL]]/Pcfu43[[#This Row],[grams]]</f>
        <v>65233333333.333336</v>
      </c>
      <c r="R38" s="1">
        <f>Pcfu43[[#This Row],[SD CFU/mL]]*Pcfu43[[#This Row],[mL]]/Pcfu43[[#This Row],[grams]]</f>
        <v>895668589.50296032</v>
      </c>
      <c r="S38" s="2">
        <f>_xlfn.STDEV.S(Pcfu43[[#This Row],[R1]:[R3]])/AVERAGE(Pcfu43[[#This Row],[R1]:[R3]])</f>
        <v>1.3730228760903837E-2</v>
      </c>
      <c r="T38" t="s">
        <v>579</v>
      </c>
    </row>
    <row r="39" spans="1:20" x14ac:dyDescent="0.25">
      <c r="A39" t="s">
        <v>471</v>
      </c>
      <c r="B39" t="s">
        <v>478</v>
      </c>
      <c r="C39" s="4"/>
      <c r="D39" t="s">
        <v>86</v>
      </c>
      <c r="E39" s="3">
        <v>2</v>
      </c>
      <c r="G39">
        <v>0.3</v>
      </c>
      <c r="H39" s="5">
        <v>5.7</v>
      </c>
      <c r="I39" s="3" t="s">
        <v>170</v>
      </c>
      <c r="J39" s="59">
        <v>44980</v>
      </c>
      <c r="K39" s="1">
        <v>1000000</v>
      </c>
      <c r="L39">
        <v>33</v>
      </c>
      <c r="M39">
        <v>39</v>
      </c>
      <c r="O39" s="6">
        <f>(SUM(Pcfu43[[#This Row],[R1]:[R3]]))/(Pcfu43[[#This Row],[No. Reps]]*0.015)*Pcfu43[[#This Row],[Best DF]]</f>
        <v>2400000000</v>
      </c>
      <c r="P39" s="1">
        <f>_xlfn.STDEV.S(Pcfu43[[#This Row],[R1]:[R3]])/0.015*Pcfu43[[#This Row],[Best DF]]</f>
        <v>282842712.47461903</v>
      </c>
      <c r="Q39" s="6">
        <f>Pcfu43[[#This Row],[CFU/mL]]*Pcfu43[[#This Row],[mL]]/Pcfu43[[#This Row],[grams]]</f>
        <v>45600000000</v>
      </c>
      <c r="R39" s="1">
        <f>Pcfu43[[#This Row],[SD CFU/mL]]*Pcfu43[[#This Row],[mL]]/Pcfu43[[#This Row],[grams]]</f>
        <v>5374011537.0177622</v>
      </c>
      <c r="S39" s="2">
        <f>_xlfn.STDEV.S(Pcfu43[[#This Row],[R1]:[R3]])/AVERAGE(Pcfu43[[#This Row],[R1]:[R3]])</f>
        <v>0.11785113019775791</v>
      </c>
      <c r="T39" t="s">
        <v>576</v>
      </c>
    </row>
    <row r="40" spans="1:20" x14ac:dyDescent="0.25">
      <c r="A40" t="s">
        <v>580</v>
      </c>
      <c r="B40" t="s">
        <v>478</v>
      </c>
      <c r="C40" s="4"/>
      <c r="D40" t="s">
        <v>86</v>
      </c>
      <c r="E40" s="3">
        <v>2</v>
      </c>
      <c r="G40">
        <v>0.3</v>
      </c>
      <c r="H40" s="5">
        <v>5.7</v>
      </c>
      <c r="I40" s="3" t="s">
        <v>170</v>
      </c>
      <c r="J40" s="59">
        <v>44980</v>
      </c>
      <c r="K40" s="1">
        <v>1000000</v>
      </c>
      <c r="L40">
        <v>43</v>
      </c>
      <c r="M40">
        <v>33</v>
      </c>
      <c r="O40" s="6">
        <f>(SUM(Pcfu43[[#This Row],[R1]:[R3]]))/(Pcfu43[[#This Row],[No. Reps]]*0.015)*Pcfu43[[#This Row],[Best DF]]</f>
        <v>2533333333.3333335</v>
      </c>
      <c r="P40" s="1">
        <f>_xlfn.STDEV.S(Pcfu43[[#This Row],[R1]:[R3]])/0.015*Pcfu43[[#This Row],[Best DF]]</f>
        <v>471404520.79103172</v>
      </c>
      <c r="Q40" s="6">
        <f>Pcfu43[[#This Row],[CFU/mL]]*Pcfu43[[#This Row],[mL]]/Pcfu43[[#This Row],[grams]]</f>
        <v>48133333333.333344</v>
      </c>
      <c r="R40" s="1">
        <f>Pcfu43[[#This Row],[SD CFU/mL]]*Pcfu43[[#This Row],[mL]]/Pcfu43[[#This Row],[grams]]</f>
        <v>8956685895.029604</v>
      </c>
      <c r="S40" s="2">
        <f>_xlfn.STDEV.S(Pcfu43[[#This Row],[R1]:[R3]])/AVERAGE(Pcfu43[[#This Row],[R1]:[R3]])</f>
        <v>0.18608073189119673</v>
      </c>
      <c r="T40" t="s">
        <v>581</v>
      </c>
    </row>
    <row r="41" spans="1:20" x14ac:dyDescent="0.25">
      <c r="A41" t="s">
        <v>473</v>
      </c>
      <c r="B41" t="s">
        <v>478</v>
      </c>
      <c r="C41" s="4"/>
      <c r="D41" t="s">
        <v>86</v>
      </c>
      <c r="E41" s="3">
        <v>2</v>
      </c>
      <c r="G41">
        <v>0.3</v>
      </c>
      <c r="H41" s="5">
        <v>5.7</v>
      </c>
      <c r="I41" s="3" t="s">
        <v>170</v>
      </c>
      <c r="J41" s="59">
        <v>44980</v>
      </c>
      <c r="K41" s="1">
        <v>1000000</v>
      </c>
      <c r="L41">
        <v>124</v>
      </c>
      <c r="M41">
        <v>120</v>
      </c>
      <c r="O41" s="6">
        <f>(SUM(Pcfu43[[#This Row],[R1]:[R3]]))/(Pcfu43[[#This Row],[No. Reps]]*0.015)*Pcfu43[[#This Row],[Best DF]]</f>
        <v>8133333333.333334</v>
      </c>
      <c r="P41" s="1">
        <f>_xlfn.STDEV.S(Pcfu43[[#This Row],[R1]:[R3]])/0.015*Pcfu43[[#This Row],[Best DF]]</f>
        <v>188561808.31641269</v>
      </c>
      <c r="Q41" s="6">
        <f>Pcfu43[[#This Row],[CFU/mL]]*Pcfu43[[#This Row],[mL]]/Pcfu43[[#This Row],[grams]]</f>
        <v>154533333333.33337</v>
      </c>
      <c r="R41" s="1">
        <f>Pcfu43[[#This Row],[SD CFU/mL]]*Pcfu43[[#This Row],[mL]]/Pcfu43[[#This Row],[grams]]</f>
        <v>3582674358.0118413</v>
      </c>
      <c r="S41" s="2">
        <f>_xlfn.STDEV.S(Pcfu43[[#This Row],[R1]:[R3]])/AVERAGE(Pcfu43[[#This Row],[R1]:[R3]])</f>
        <v>2.3183828891362217E-2</v>
      </c>
      <c r="T41" t="s">
        <v>582</v>
      </c>
    </row>
    <row r="42" spans="1:20" x14ac:dyDescent="0.25">
      <c r="A42" t="s">
        <v>474</v>
      </c>
      <c r="B42" t="s">
        <v>478</v>
      </c>
      <c r="C42" s="4"/>
      <c r="D42" t="s">
        <v>86</v>
      </c>
      <c r="E42" s="3">
        <v>2</v>
      </c>
      <c r="G42">
        <v>0.3</v>
      </c>
      <c r="H42" s="5">
        <v>5.7</v>
      </c>
      <c r="I42" s="3" t="s">
        <v>170</v>
      </c>
      <c r="J42" s="59">
        <v>44980</v>
      </c>
      <c r="K42" s="1">
        <v>1000000</v>
      </c>
      <c r="L42">
        <v>83</v>
      </c>
      <c r="M42">
        <v>76</v>
      </c>
      <c r="O42" s="6">
        <f>(SUM(Pcfu43[[#This Row],[R1]:[R3]]))/(Pcfu43[[#This Row],[No. Reps]]*0.015)*Pcfu43[[#This Row],[Best DF]]</f>
        <v>5300000000</v>
      </c>
      <c r="P42" s="1">
        <f>_xlfn.STDEV.S(Pcfu43[[#This Row],[R1]:[R3]])/0.015*Pcfu43[[#This Row],[Best DF]]</f>
        <v>329983164.5537222</v>
      </c>
      <c r="Q42" s="6">
        <f>Pcfu43[[#This Row],[CFU/mL]]*Pcfu43[[#This Row],[mL]]/Pcfu43[[#This Row],[grams]]</f>
        <v>100700000000</v>
      </c>
      <c r="R42" s="1">
        <f>Pcfu43[[#This Row],[SD CFU/mL]]*Pcfu43[[#This Row],[mL]]/Pcfu43[[#This Row],[grams]]</f>
        <v>6269680126.5207224</v>
      </c>
      <c r="S42" s="2">
        <f>_xlfn.STDEV.S(Pcfu43[[#This Row],[R1]:[R3]])/AVERAGE(Pcfu43[[#This Row],[R1]:[R3]])</f>
        <v>6.2260974444098525E-2</v>
      </c>
      <c r="T42" t="s">
        <v>583</v>
      </c>
    </row>
    <row r="43" spans="1:20" x14ac:dyDescent="0.25">
      <c r="A43" t="s">
        <v>475</v>
      </c>
      <c r="B43" t="s">
        <v>478</v>
      </c>
      <c r="C43" s="4"/>
      <c r="D43" t="s">
        <v>86</v>
      </c>
      <c r="E43" s="3">
        <v>2</v>
      </c>
      <c r="G43">
        <v>0.3</v>
      </c>
      <c r="H43" s="5">
        <v>5.7</v>
      </c>
      <c r="I43" s="3" t="s">
        <v>170</v>
      </c>
      <c r="J43" s="59">
        <v>44980</v>
      </c>
      <c r="K43" s="1">
        <v>1000000</v>
      </c>
      <c r="L43">
        <v>30</v>
      </c>
      <c r="M43">
        <v>32</v>
      </c>
      <c r="O43" s="6">
        <f>(SUM(Pcfu43[[#This Row],[R1]:[R3]]))/(Pcfu43[[#This Row],[No. Reps]]*0.015)*Pcfu43[[#This Row],[Best DF]]</f>
        <v>2066666666.666667</v>
      </c>
      <c r="P43" s="1">
        <f>_xlfn.STDEV.S(Pcfu43[[#This Row],[R1]:[R3]])/0.015*Pcfu43[[#This Row],[Best DF]]</f>
        <v>94280904.158206344</v>
      </c>
      <c r="Q43" s="6">
        <f>Pcfu43[[#This Row],[CFU/mL]]*Pcfu43[[#This Row],[mL]]/Pcfu43[[#This Row],[grams]]</f>
        <v>39266666666.666672</v>
      </c>
      <c r="R43" s="1">
        <f>Pcfu43[[#This Row],[SD CFU/mL]]*Pcfu43[[#This Row],[mL]]/Pcfu43[[#This Row],[grams]]</f>
        <v>1791337179.0059206</v>
      </c>
      <c r="S43" s="2">
        <f>_xlfn.STDEV.S(Pcfu43[[#This Row],[R1]:[R3]])/AVERAGE(Pcfu43[[#This Row],[R1]:[R3]])</f>
        <v>4.5619792334615973E-2</v>
      </c>
      <c r="T43" t="s">
        <v>584</v>
      </c>
    </row>
    <row r="44" spans="1:20" x14ac:dyDescent="0.25">
      <c r="A44" t="s">
        <v>476</v>
      </c>
      <c r="B44" t="s">
        <v>478</v>
      </c>
      <c r="C44" s="4"/>
      <c r="D44" t="s">
        <v>86</v>
      </c>
      <c r="E44" s="3">
        <v>2</v>
      </c>
      <c r="G44">
        <v>0.3</v>
      </c>
      <c r="H44" s="5">
        <v>5.7</v>
      </c>
      <c r="I44" s="3" t="s">
        <v>170</v>
      </c>
      <c r="J44" s="59">
        <v>44980</v>
      </c>
      <c r="K44" s="1">
        <v>1000000</v>
      </c>
      <c r="L44">
        <v>30</v>
      </c>
      <c r="M44">
        <v>23</v>
      </c>
      <c r="O44" s="6">
        <f>(SUM(Pcfu43[[#This Row],[R1]:[R3]]))/(Pcfu43[[#This Row],[No. Reps]]*0.015)*Pcfu43[[#This Row],[Best DF]]</f>
        <v>1766666666.6666667</v>
      </c>
      <c r="P44" s="1">
        <f>_xlfn.STDEV.S(Pcfu43[[#This Row],[R1]:[R3]])/0.015*Pcfu43[[#This Row],[Best DF]]</f>
        <v>329983164.5537222</v>
      </c>
      <c r="Q44" s="6">
        <f>Pcfu43[[#This Row],[CFU/mL]]*Pcfu43[[#This Row],[mL]]/Pcfu43[[#This Row],[grams]]</f>
        <v>33566666666.666668</v>
      </c>
      <c r="R44" s="1">
        <f>Pcfu43[[#This Row],[SD CFU/mL]]*Pcfu43[[#This Row],[mL]]/Pcfu43[[#This Row],[grams]]</f>
        <v>6269680126.5207224</v>
      </c>
      <c r="S44" s="2">
        <f>_xlfn.STDEV.S(Pcfu43[[#This Row],[R1]:[R3]])/AVERAGE(Pcfu43[[#This Row],[R1]:[R3]])</f>
        <v>0.18678292333229557</v>
      </c>
      <c r="T44" t="s">
        <v>585</v>
      </c>
    </row>
    <row r="45" spans="1:20" x14ac:dyDescent="0.25">
      <c r="A45" t="s">
        <v>587</v>
      </c>
      <c r="B45" t="s">
        <v>588</v>
      </c>
      <c r="C45" s="4"/>
      <c r="D45" t="s">
        <v>86</v>
      </c>
      <c r="E45" s="3">
        <v>2</v>
      </c>
      <c r="G45">
        <v>0.3</v>
      </c>
      <c r="H45" s="5">
        <v>5.7</v>
      </c>
      <c r="I45" s="3" t="s">
        <v>170</v>
      </c>
      <c r="J45" s="59">
        <v>44981</v>
      </c>
      <c r="K45" s="1">
        <v>1000000</v>
      </c>
      <c r="L45">
        <v>180</v>
      </c>
      <c r="M45">
        <v>176</v>
      </c>
      <c r="O45" s="6">
        <f>(SUM(Pcfu43[[#This Row],[R1]:[R3]]))/(Pcfu43[[#This Row],[No. Reps]]*0.015)*Pcfu43[[#This Row],[Best DF]]</f>
        <v>11866666666.666668</v>
      </c>
      <c r="P45" s="1">
        <f>_xlfn.STDEV.S(Pcfu43[[#This Row],[R1]:[R3]])/0.015*Pcfu43[[#This Row],[Best DF]]</f>
        <v>188561808.31641269</v>
      </c>
      <c r="Q45" s="6">
        <f>Pcfu43[[#This Row],[CFU/mL]]*Pcfu43[[#This Row],[mL]]/Pcfu43[[#This Row],[grams]]</f>
        <v>225466666666.66669</v>
      </c>
      <c r="R45" s="1">
        <f>Pcfu43[[#This Row],[SD CFU/mL]]*Pcfu43[[#This Row],[mL]]/Pcfu43[[#This Row],[grams]]</f>
        <v>3582674358.0118413</v>
      </c>
      <c r="S45" s="2">
        <f>_xlfn.STDEV.S(Pcfu43[[#This Row],[R1]:[R3]])/AVERAGE(Pcfu43[[#This Row],[R1]:[R3]])</f>
        <v>1.5890040026663992E-2</v>
      </c>
      <c r="T45" t="s">
        <v>534</v>
      </c>
    </row>
    <row r="46" spans="1:20" x14ac:dyDescent="0.25">
      <c r="A46" t="s">
        <v>589</v>
      </c>
      <c r="B46" t="s">
        <v>588</v>
      </c>
      <c r="C46" s="4"/>
      <c r="D46" t="s">
        <v>86</v>
      </c>
      <c r="E46" s="3">
        <v>2</v>
      </c>
      <c r="G46">
        <v>0.3</v>
      </c>
      <c r="H46" s="5">
        <v>5.7</v>
      </c>
      <c r="I46" s="3" t="s">
        <v>170</v>
      </c>
      <c r="J46" s="59">
        <v>44981</v>
      </c>
      <c r="K46" s="1">
        <v>1000000</v>
      </c>
      <c r="L46">
        <v>153</v>
      </c>
      <c r="M46">
        <v>127</v>
      </c>
      <c r="O46" s="6">
        <f>(SUM(Pcfu43[[#This Row],[R1]:[R3]]))/(Pcfu43[[#This Row],[No. Reps]]*0.015)*Pcfu43[[#This Row],[Best DF]]</f>
        <v>9333333333.333334</v>
      </c>
      <c r="P46" s="1">
        <f>_xlfn.STDEV.S(Pcfu43[[#This Row],[R1]:[R3]])/0.015*Pcfu43[[#This Row],[Best DF]]</f>
        <v>1225651754.0566823</v>
      </c>
      <c r="Q46" s="6">
        <f>Pcfu43[[#This Row],[CFU/mL]]*Pcfu43[[#This Row],[mL]]/Pcfu43[[#This Row],[grams]]</f>
        <v>177333333333.33337</v>
      </c>
      <c r="R46" s="1">
        <f>Pcfu43[[#This Row],[SD CFU/mL]]*Pcfu43[[#This Row],[mL]]/Pcfu43[[#This Row],[grams]]</f>
        <v>23287383327.076965</v>
      </c>
      <c r="S46" s="2">
        <f>_xlfn.STDEV.S(Pcfu43[[#This Row],[R1]:[R3]])/AVERAGE(Pcfu43[[#This Row],[R1]:[R3]])</f>
        <v>0.13131983079178738</v>
      </c>
      <c r="T46" t="s">
        <v>534</v>
      </c>
    </row>
    <row r="47" spans="1:20" x14ac:dyDescent="0.25">
      <c r="A47" t="s">
        <v>590</v>
      </c>
      <c r="B47" t="s">
        <v>588</v>
      </c>
      <c r="C47" s="4"/>
      <c r="D47" t="s">
        <v>86</v>
      </c>
      <c r="E47" s="3">
        <v>2</v>
      </c>
      <c r="G47">
        <v>0.3</v>
      </c>
      <c r="H47" s="5">
        <v>5.7</v>
      </c>
      <c r="I47" s="3" t="s">
        <v>170</v>
      </c>
      <c r="J47" s="59">
        <v>44981</v>
      </c>
      <c r="K47" s="1">
        <v>1000000</v>
      </c>
      <c r="L47">
        <v>108</v>
      </c>
      <c r="M47">
        <v>97</v>
      </c>
      <c r="O47" s="6">
        <f>(SUM(Pcfu43[[#This Row],[R1]:[R3]]))/(Pcfu43[[#This Row],[No. Reps]]*0.015)*Pcfu43[[#This Row],[Best DF]]</f>
        <v>6833333333.333334</v>
      </c>
      <c r="P47" s="1">
        <f>_xlfn.STDEV.S(Pcfu43[[#This Row],[R1]:[R3]])/0.015*Pcfu43[[#This Row],[Best DF]]</f>
        <v>518544972.87013489</v>
      </c>
      <c r="Q47" s="6">
        <f>Pcfu43[[#This Row],[CFU/mL]]*Pcfu43[[#This Row],[mL]]/Pcfu43[[#This Row],[grams]]</f>
        <v>129833333333.33336</v>
      </c>
      <c r="R47" s="1">
        <f>Pcfu43[[#This Row],[SD CFU/mL]]*Pcfu43[[#This Row],[mL]]/Pcfu43[[#This Row],[grams]]</f>
        <v>9852354484.5325642</v>
      </c>
      <c r="S47" s="2">
        <f>_xlfn.STDEV.S(Pcfu43[[#This Row],[R1]:[R3]])/AVERAGE(Pcfu43[[#This Row],[R1]:[R3]])</f>
        <v>7.5884630176117296E-2</v>
      </c>
      <c r="T47" t="s">
        <v>534</v>
      </c>
    </row>
    <row r="48" spans="1:20" x14ac:dyDescent="0.25">
      <c r="A48" t="s">
        <v>591</v>
      </c>
      <c r="B48" t="s">
        <v>588</v>
      </c>
      <c r="C48" s="4"/>
      <c r="D48" t="s">
        <v>86</v>
      </c>
      <c r="E48" s="3">
        <v>2</v>
      </c>
      <c r="G48">
        <v>0.3</v>
      </c>
      <c r="H48" s="5">
        <v>5.7</v>
      </c>
      <c r="I48" s="3" t="s">
        <v>170</v>
      </c>
      <c r="J48" s="59">
        <v>44981</v>
      </c>
      <c r="K48" s="1">
        <v>1000000</v>
      </c>
      <c r="L48">
        <v>90</v>
      </c>
      <c r="M48">
        <v>103</v>
      </c>
      <c r="O48" s="6">
        <f>(SUM(Pcfu43[[#This Row],[R1]:[R3]]))/(Pcfu43[[#This Row],[No. Reps]]*0.015)*Pcfu43[[#This Row],[Best DF]]</f>
        <v>6433333333.333334</v>
      </c>
      <c r="P48" s="1">
        <f>_xlfn.STDEV.S(Pcfu43[[#This Row],[R1]:[R3]])/0.015*Pcfu43[[#This Row],[Best DF]]</f>
        <v>612825877.02834117</v>
      </c>
      <c r="Q48" s="6">
        <f>Pcfu43[[#This Row],[CFU/mL]]*Pcfu43[[#This Row],[mL]]/Pcfu43[[#This Row],[grams]]</f>
        <v>122233333333.33336</v>
      </c>
      <c r="R48" s="1">
        <f>Pcfu43[[#This Row],[SD CFU/mL]]*Pcfu43[[#This Row],[mL]]/Pcfu43[[#This Row],[grams]]</f>
        <v>11643691663.538483</v>
      </c>
      <c r="S48" s="2">
        <f>_xlfn.STDEV.S(Pcfu43[[#This Row],[R1]:[R3]])/AVERAGE(Pcfu43[[#This Row],[R1]:[R3]])</f>
        <v>9.5257908346374279E-2</v>
      </c>
      <c r="T48" t="s">
        <v>534</v>
      </c>
    </row>
    <row r="49" spans="1:20" x14ac:dyDescent="0.25">
      <c r="A49" t="s">
        <v>399</v>
      </c>
      <c r="B49" t="s">
        <v>192</v>
      </c>
      <c r="C49" s="4"/>
      <c r="D49" t="s">
        <v>37</v>
      </c>
      <c r="E49" s="3">
        <v>3</v>
      </c>
      <c r="G49">
        <v>0.3</v>
      </c>
      <c r="H49" s="5">
        <v>5.7</v>
      </c>
      <c r="I49" s="3" t="s">
        <v>170</v>
      </c>
      <c r="J49" s="59">
        <v>44984</v>
      </c>
      <c r="K49" s="1">
        <v>100000</v>
      </c>
      <c r="L49">
        <v>181</v>
      </c>
      <c r="M49">
        <v>203</v>
      </c>
      <c r="N49">
        <v>172</v>
      </c>
      <c r="O49" s="6">
        <f>(SUM(Pcfu43[[#This Row],[R1]:[R3]]))/(Pcfu43[[#This Row],[No. Reps]]*0.015)*Pcfu43[[#This Row],[Best DF]]</f>
        <v>1235555555.5555556</v>
      </c>
      <c r="P49" s="1">
        <f>_xlfn.STDEV.S(Pcfu43[[#This Row],[R1]:[R3]])/0.015*Pcfu43[[#This Row],[Best DF]]</f>
        <v>106318877.45693943</v>
      </c>
      <c r="Q49" s="6">
        <f>Pcfu43[[#This Row],[CFU/mL]]*Pcfu43[[#This Row],[mL]]/Pcfu43[[#This Row],[grams]]</f>
        <v>23475555555.555557</v>
      </c>
      <c r="R49" s="1">
        <f>Pcfu43[[#This Row],[SD CFU/mL]]*Pcfu43[[#This Row],[mL]]/Pcfu43[[#This Row],[grams]]</f>
        <v>2020058671.6818492</v>
      </c>
      <c r="S49" s="2">
        <f>_xlfn.STDEV.S(Pcfu43[[#This Row],[R1]:[R3]])/AVERAGE(Pcfu43[[#This Row],[R1]:[R3]])</f>
        <v>8.6049451179177602E-2</v>
      </c>
      <c r="T49" t="s">
        <v>608</v>
      </c>
    </row>
    <row r="50" spans="1:20" x14ac:dyDescent="0.25">
      <c r="A50" t="s">
        <v>401</v>
      </c>
      <c r="B50" t="s">
        <v>192</v>
      </c>
      <c r="C50" s="4"/>
      <c r="D50" t="s">
        <v>37</v>
      </c>
      <c r="E50" s="3">
        <v>3</v>
      </c>
      <c r="G50">
        <v>0.3</v>
      </c>
      <c r="H50" s="5">
        <v>5.7</v>
      </c>
      <c r="I50" s="3" t="s">
        <v>170</v>
      </c>
      <c r="J50" s="59">
        <v>44984</v>
      </c>
      <c r="K50" s="1">
        <v>1000000</v>
      </c>
      <c r="L50">
        <v>55</v>
      </c>
      <c r="M50">
        <v>47</v>
      </c>
      <c r="N50">
        <v>46</v>
      </c>
      <c r="O50" s="6">
        <f>(SUM(Pcfu43[[#This Row],[R1]:[R3]]))/(Pcfu43[[#This Row],[No. Reps]]*0.015)*Pcfu43[[#This Row],[Best DF]]</f>
        <v>3288888888.8888893</v>
      </c>
      <c r="P50" s="1">
        <f>_xlfn.STDEV.S(Pcfu43[[#This Row],[R1]:[R3]])/0.015*Pcfu43[[#This Row],[Best DF]]</f>
        <v>328858857.48774987</v>
      </c>
      <c r="Q50" s="6">
        <f>Pcfu43[[#This Row],[CFU/mL]]*Pcfu43[[#This Row],[mL]]/Pcfu43[[#This Row],[grams]]</f>
        <v>62488888888.888893</v>
      </c>
      <c r="R50" s="1">
        <f>Pcfu43[[#This Row],[SD CFU/mL]]*Pcfu43[[#This Row],[mL]]/Pcfu43[[#This Row],[grams]]</f>
        <v>6248318292.2672482</v>
      </c>
      <c r="S50" s="2">
        <f>_xlfn.STDEV.S(Pcfu43[[#This Row],[R1]:[R3]])/AVERAGE(Pcfu43[[#This Row],[R1]:[R3]])</f>
        <v>9.9990868830734755E-2</v>
      </c>
      <c r="T50" t="s">
        <v>609</v>
      </c>
    </row>
    <row r="51" spans="1:20" x14ac:dyDescent="0.25">
      <c r="A51" t="s">
        <v>403</v>
      </c>
      <c r="B51" t="s">
        <v>404</v>
      </c>
      <c r="C51" s="4"/>
      <c r="D51" t="s">
        <v>86</v>
      </c>
      <c r="E51" s="3">
        <v>3</v>
      </c>
      <c r="G51">
        <v>0.3</v>
      </c>
      <c r="H51" s="5">
        <v>5.7</v>
      </c>
      <c r="I51" s="3" t="s">
        <v>170</v>
      </c>
      <c r="J51" s="59">
        <v>44984</v>
      </c>
      <c r="K51" s="1">
        <v>10000000</v>
      </c>
      <c r="L51">
        <v>35</v>
      </c>
      <c r="M51">
        <v>24</v>
      </c>
      <c r="N51">
        <v>35</v>
      </c>
      <c r="O51" s="6">
        <f>(SUM(Pcfu43[[#This Row],[R1]:[R3]]))/(Pcfu43[[#This Row],[No. Reps]]*0.015)*Pcfu43[[#This Row],[Best DF]]</f>
        <v>20888888888.888893</v>
      </c>
      <c r="P51" s="1">
        <f>_xlfn.STDEV.S(Pcfu43[[#This Row],[R1]:[R3]])/0.015*Pcfu43[[#This Row],[Best DF]]</f>
        <v>4233901974.0572519</v>
      </c>
      <c r="Q51" s="6">
        <f>Pcfu43[[#This Row],[CFU/mL]]*Pcfu43[[#This Row],[mL]]/Pcfu43[[#This Row],[grams]]</f>
        <v>396888888888.88898</v>
      </c>
      <c r="R51" s="1">
        <f>Pcfu43[[#This Row],[SD CFU/mL]]*Pcfu43[[#This Row],[mL]]/Pcfu43[[#This Row],[grams]]</f>
        <v>80444137507.087784</v>
      </c>
      <c r="S51" s="2">
        <f>_xlfn.STDEV.S(Pcfu43[[#This Row],[R1]:[R3]])/AVERAGE(Pcfu43[[#This Row],[R1]:[R3]])</f>
        <v>0.20268679663040035</v>
      </c>
      <c r="T51" t="s">
        <v>534</v>
      </c>
    </row>
    <row r="52" spans="1:20" x14ac:dyDescent="0.25">
      <c r="A52" t="s">
        <v>405</v>
      </c>
      <c r="B52" t="s">
        <v>192</v>
      </c>
      <c r="C52" s="4"/>
      <c r="D52" t="s">
        <v>37</v>
      </c>
      <c r="E52" s="3">
        <v>3</v>
      </c>
      <c r="G52">
        <v>0.3</v>
      </c>
      <c r="H52" s="5">
        <v>5.7</v>
      </c>
      <c r="I52" s="3" t="s">
        <v>170</v>
      </c>
      <c r="J52" s="59">
        <v>44984</v>
      </c>
      <c r="K52" s="1">
        <v>100000</v>
      </c>
      <c r="L52">
        <v>109</v>
      </c>
      <c r="M52">
        <v>124</v>
      </c>
      <c r="N52">
        <v>108</v>
      </c>
      <c r="O52" s="6">
        <f>(SUM(Pcfu43[[#This Row],[R1]:[R3]]))/(Pcfu43[[#This Row],[No. Reps]]*0.015)*Pcfu43[[#This Row],[Best DF]]</f>
        <v>757777777.77777779</v>
      </c>
      <c r="P52" s="1">
        <f>_xlfn.STDEV.S(Pcfu43[[#This Row],[R1]:[R3]])/0.015*Pcfu43[[#This Row],[Best DF]]</f>
        <v>59752576.265550025</v>
      </c>
      <c r="Q52" s="6">
        <f>Pcfu43[[#This Row],[CFU/mL]]*Pcfu43[[#This Row],[mL]]/Pcfu43[[#This Row],[grams]]</f>
        <v>14397777777.777781</v>
      </c>
      <c r="R52" s="1">
        <f>Pcfu43[[#This Row],[SD CFU/mL]]*Pcfu43[[#This Row],[mL]]/Pcfu43[[#This Row],[grams]]</f>
        <v>1135298949.0454504</v>
      </c>
      <c r="S52" s="2">
        <f>_xlfn.STDEV.S(Pcfu43[[#This Row],[R1]:[R3]])/AVERAGE(Pcfu43[[#This Row],[R1]:[R3]])</f>
        <v>7.8852373370960432E-2</v>
      </c>
      <c r="T52" t="s">
        <v>610</v>
      </c>
    </row>
    <row r="53" spans="1:20" x14ac:dyDescent="0.25">
      <c r="A53" t="s">
        <v>407</v>
      </c>
      <c r="B53" t="s">
        <v>192</v>
      </c>
      <c r="C53" s="4"/>
      <c r="D53" t="s">
        <v>37</v>
      </c>
      <c r="E53" s="3">
        <v>3</v>
      </c>
      <c r="G53">
        <v>0.3</v>
      </c>
      <c r="H53" s="5">
        <v>5.7</v>
      </c>
      <c r="I53" s="3" t="s">
        <v>170</v>
      </c>
      <c r="J53" s="59">
        <v>44984</v>
      </c>
      <c r="K53" s="1">
        <v>100000</v>
      </c>
      <c r="L53">
        <v>59</v>
      </c>
      <c r="M53">
        <v>60</v>
      </c>
      <c r="N53">
        <v>64</v>
      </c>
      <c r="O53" s="6">
        <f>(SUM(Pcfu43[[#This Row],[R1]:[R3]]))/(Pcfu43[[#This Row],[No. Reps]]*0.015)*Pcfu43[[#This Row],[Best DF]]</f>
        <v>406666666.66666669</v>
      </c>
      <c r="P53" s="1">
        <f>_xlfn.STDEV.S(Pcfu43[[#This Row],[R1]:[R3]])/0.015*Pcfu43[[#This Row],[Best DF]]</f>
        <v>17638342.07376394</v>
      </c>
      <c r="Q53" s="6">
        <f>Pcfu43[[#This Row],[CFU/mL]]*Pcfu43[[#This Row],[mL]]/Pcfu43[[#This Row],[grams]]</f>
        <v>7726666666.666667</v>
      </c>
      <c r="R53" s="1">
        <f>Pcfu43[[#This Row],[SD CFU/mL]]*Pcfu43[[#This Row],[mL]]/Pcfu43[[#This Row],[grams]]</f>
        <v>335128499.40151489</v>
      </c>
      <c r="S53" s="2">
        <f>_xlfn.STDEV.S(Pcfu43[[#This Row],[R1]:[R3]])/AVERAGE(Pcfu43[[#This Row],[R1]:[R3]])</f>
        <v>4.3372972312534272E-2</v>
      </c>
      <c r="T53" t="s">
        <v>611</v>
      </c>
    </row>
    <row r="54" spans="1:20" x14ac:dyDescent="0.25">
      <c r="A54" t="s">
        <v>409</v>
      </c>
      <c r="B54" t="s">
        <v>192</v>
      </c>
      <c r="C54" s="4"/>
      <c r="D54" t="s">
        <v>37</v>
      </c>
      <c r="E54" s="3">
        <v>3</v>
      </c>
      <c r="G54">
        <v>0.3</v>
      </c>
      <c r="H54" s="5">
        <v>5.7</v>
      </c>
      <c r="I54" s="3" t="s">
        <v>170</v>
      </c>
      <c r="J54" s="59">
        <v>44984</v>
      </c>
      <c r="K54" s="1">
        <v>100000</v>
      </c>
      <c r="L54">
        <v>106</v>
      </c>
      <c r="M54">
        <v>91</v>
      </c>
      <c r="N54">
        <v>108</v>
      </c>
      <c r="O54" s="6">
        <f>(SUM(Pcfu43[[#This Row],[R1]:[R3]]))/(Pcfu43[[#This Row],[No. Reps]]*0.015)*Pcfu43[[#This Row],[Best DF]]</f>
        <v>677777777.77777779</v>
      </c>
      <c r="P54" s="1">
        <f>_xlfn.STDEV.S(Pcfu43[[#This Row],[R1]:[R3]])/0.015*Pcfu43[[#This Row],[Best DF]]</f>
        <v>61943821.621183805</v>
      </c>
      <c r="Q54" s="6">
        <f>Pcfu43[[#This Row],[CFU/mL]]*Pcfu43[[#This Row],[mL]]/Pcfu43[[#This Row],[grams]]</f>
        <v>12877777777.777779</v>
      </c>
      <c r="R54" s="1">
        <f>Pcfu43[[#This Row],[SD CFU/mL]]*Pcfu43[[#This Row],[mL]]/Pcfu43[[#This Row],[grams]]</f>
        <v>1176932610.8024924</v>
      </c>
      <c r="S54" s="2">
        <f>_xlfn.STDEV.S(Pcfu43[[#This Row],[R1]:[R3]])/AVERAGE(Pcfu43[[#This Row],[R1]:[R3]])</f>
        <v>9.1392523703385936E-2</v>
      </c>
      <c r="T54" t="s">
        <v>612</v>
      </c>
    </row>
    <row r="55" spans="1:20" x14ac:dyDescent="0.25">
      <c r="A55" t="s">
        <v>411</v>
      </c>
      <c r="B55" t="s">
        <v>404</v>
      </c>
      <c r="C55" s="4"/>
      <c r="D55" t="s">
        <v>86</v>
      </c>
      <c r="E55" s="3">
        <v>3</v>
      </c>
      <c r="G55">
        <v>0.3</v>
      </c>
      <c r="H55" s="5">
        <v>5.7</v>
      </c>
      <c r="I55" s="3" t="s">
        <v>170</v>
      </c>
      <c r="J55" s="59">
        <v>44984</v>
      </c>
      <c r="K55" s="1">
        <v>1000000</v>
      </c>
      <c r="L55">
        <v>165</v>
      </c>
      <c r="M55">
        <v>156</v>
      </c>
      <c r="N55">
        <v>167</v>
      </c>
      <c r="O55" s="6">
        <f>(SUM(Pcfu43[[#This Row],[R1]:[R3]]))/(Pcfu43[[#This Row],[No. Reps]]*0.015)*Pcfu43[[#This Row],[Best DF]]</f>
        <v>10844444444.444445</v>
      </c>
      <c r="P55" s="1">
        <f>_xlfn.STDEV.S(Pcfu43[[#This Row],[R1]:[R3]])/0.015*Pcfu43[[#This Row],[Best DF]]</f>
        <v>390631018.47215432</v>
      </c>
      <c r="Q55" s="6">
        <f>Pcfu43[[#This Row],[CFU/mL]]*Pcfu43[[#This Row],[mL]]/Pcfu43[[#This Row],[grams]]</f>
        <v>206044444444.44446</v>
      </c>
      <c r="R55" s="1">
        <f>Pcfu43[[#This Row],[SD CFU/mL]]*Pcfu43[[#This Row],[mL]]/Pcfu43[[#This Row],[grams]]</f>
        <v>7421989350.970933</v>
      </c>
      <c r="S55" s="2">
        <f>_xlfn.STDEV.S(Pcfu43[[#This Row],[R1]:[R3]])/AVERAGE(Pcfu43[[#This Row],[R1]:[R3]])</f>
        <v>3.6021302932883081E-2</v>
      </c>
      <c r="T55" t="s">
        <v>534</v>
      </c>
    </row>
    <row r="56" spans="1:20" x14ac:dyDescent="0.25">
      <c r="A56" t="s">
        <v>412</v>
      </c>
      <c r="B56" t="s">
        <v>192</v>
      </c>
      <c r="C56" s="4"/>
      <c r="D56" t="s">
        <v>37</v>
      </c>
      <c r="E56" s="3">
        <v>3</v>
      </c>
      <c r="G56">
        <v>0.3</v>
      </c>
      <c r="H56" s="5">
        <v>5.7</v>
      </c>
      <c r="I56" s="3" t="s">
        <v>170</v>
      </c>
      <c r="J56" s="59">
        <v>44984</v>
      </c>
      <c r="K56" s="1">
        <v>100000</v>
      </c>
      <c r="L56">
        <v>33</v>
      </c>
      <c r="M56">
        <v>26</v>
      </c>
      <c r="N56">
        <v>33</v>
      </c>
      <c r="O56" s="6">
        <f>(SUM(Pcfu43[[#This Row],[R1]:[R3]]))/(Pcfu43[[#This Row],[No. Reps]]*0.015)*Pcfu43[[#This Row],[Best DF]]</f>
        <v>204444444.44444445</v>
      </c>
      <c r="P56" s="1">
        <f>_xlfn.STDEV.S(Pcfu43[[#This Row],[R1]:[R3]])/0.015*Pcfu43[[#This Row],[Best DF]]</f>
        <v>26943012.562182475</v>
      </c>
      <c r="Q56" s="6">
        <f>Pcfu43[[#This Row],[CFU/mL]]*Pcfu43[[#This Row],[mL]]/Pcfu43[[#This Row],[grams]]</f>
        <v>3884444444.4444451</v>
      </c>
      <c r="R56" s="1">
        <f>Pcfu43[[#This Row],[SD CFU/mL]]*Pcfu43[[#This Row],[mL]]/Pcfu43[[#This Row],[grams]]</f>
        <v>511917238.68146712</v>
      </c>
      <c r="S56" s="2">
        <f>_xlfn.STDEV.S(Pcfu43[[#This Row],[R1]:[R3]])/AVERAGE(Pcfu43[[#This Row],[R1]:[R3]])</f>
        <v>0.13178647448893599</v>
      </c>
      <c r="T56" t="s">
        <v>613</v>
      </c>
    </row>
    <row r="57" spans="1:20" x14ac:dyDescent="0.25">
      <c r="A57" t="s">
        <v>414</v>
      </c>
      <c r="B57" t="s">
        <v>192</v>
      </c>
      <c r="C57" s="4"/>
      <c r="D57" t="s">
        <v>26</v>
      </c>
      <c r="E57" s="3">
        <v>3</v>
      </c>
      <c r="G57">
        <v>0.3</v>
      </c>
      <c r="H57" s="5">
        <v>5.7</v>
      </c>
      <c r="I57" s="3" t="s">
        <v>170</v>
      </c>
      <c r="J57" s="59">
        <v>44984</v>
      </c>
      <c r="K57" s="1">
        <v>10000</v>
      </c>
      <c r="L57">
        <v>177</v>
      </c>
      <c r="M57">
        <v>202</v>
      </c>
      <c r="N57">
        <v>203</v>
      </c>
      <c r="O57" s="6">
        <f>(SUM(Pcfu43[[#This Row],[R1]:[R3]]))/(Pcfu43[[#This Row],[No. Reps]]*0.015)*Pcfu43[[#This Row],[Best DF]]</f>
        <v>129333333.33333334</v>
      </c>
      <c r="P57" s="1">
        <f>_xlfn.STDEV.S(Pcfu43[[#This Row],[R1]:[R3]])/0.015*Pcfu43[[#This Row],[Best DF]]</f>
        <v>9820613.2417708244</v>
      </c>
      <c r="Q57" s="6">
        <f>Pcfu43[[#This Row],[CFU/mL]]*Pcfu43[[#This Row],[mL]]/Pcfu43[[#This Row],[grams]]</f>
        <v>2457333333.333334</v>
      </c>
      <c r="R57" s="1">
        <f>Pcfu43[[#This Row],[SD CFU/mL]]*Pcfu43[[#This Row],[mL]]/Pcfu43[[#This Row],[grams]]</f>
        <v>186591651.59364566</v>
      </c>
      <c r="S57" s="2">
        <f>_xlfn.STDEV.S(Pcfu43[[#This Row],[R1]:[R3]])/AVERAGE(Pcfu43[[#This Row],[R1]:[R3]])</f>
        <v>7.5932576611630082E-2</v>
      </c>
      <c r="T57" t="s">
        <v>614</v>
      </c>
    </row>
    <row r="58" spans="1:20" x14ac:dyDescent="0.25">
      <c r="A58" t="s">
        <v>415</v>
      </c>
      <c r="B58" t="s">
        <v>192</v>
      </c>
      <c r="C58" s="4"/>
      <c r="D58" t="s">
        <v>26</v>
      </c>
      <c r="E58" s="3">
        <v>3</v>
      </c>
      <c r="G58">
        <v>0.3</v>
      </c>
      <c r="H58" s="5">
        <v>5.7</v>
      </c>
      <c r="I58" s="3" t="s">
        <v>170</v>
      </c>
      <c r="J58" s="59">
        <v>44984</v>
      </c>
      <c r="K58" s="1">
        <v>100000</v>
      </c>
      <c r="L58">
        <v>69</v>
      </c>
      <c r="M58">
        <v>81</v>
      </c>
      <c r="N58">
        <v>78</v>
      </c>
      <c r="O58" s="6">
        <f>(SUM(Pcfu43[[#This Row],[R1]:[R3]]))/(Pcfu43[[#This Row],[No. Reps]]*0.015)*Pcfu43[[#This Row],[Best DF]]</f>
        <v>506666666.66666669</v>
      </c>
      <c r="P58" s="1">
        <f>_xlfn.STDEV.S(Pcfu43[[#This Row],[R1]:[R3]])/0.015*Pcfu43[[#This Row],[Best DF]]</f>
        <v>41633319.989322655</v>
      </c>
      <c r="Q58" s="6">
        <f>Pcfu43[[#This Row],[CFU/mL]]*Pcfu43[[#This Row],[mL]]/Pcfu43[[#This Row],[grams]]</f>
        <v>9626666666.6666679</v>
      </c>
      <c r="R58" s="1">
        <f>Pcfu43[[#This Row],[SD CFU/mL]]*Pcfu43[[#This Row],[mL]]/Pcfu43[[#This Row],[grams]]</f>
        <v>791033079.79713047</v>
      </c>
      <c r="S58" s="2">
        <f>_xlfn.STDEV.S(Pcfu43[[#This Row],[R1]:[R3]])/AVERAGE(Pcfu43[[#This Row],[R1]:[R3]])</f>
        <v>8.2171026294715774E-2</v>
      </c>
      <c r="T58" t="s">
        <v>615</v>
      </c>
    </row>
    <row r="59" spans="1:20" x14ac:dyDescent="0.25">
      <c r="A59" t="s">
        <v>417</v>
      </c>
      <c r="B59" t="s">
        <v>404</v>
      </c>
      <c r="C59" s="4"/>
      <c r="D59" t="s">
        <v>26</v>
      </c>
      <c r="E59" s="3">
        <v>3</v>
      </c>
      <c r="G59">
        <v>0.3</v>
      </c>
      <c r="H59" s="5">
        <v>5.7</v>
      </c>
      <c r="I59" s="3" t="s">
        <v>170</v>
      </c>
      <c r="J59" s="59">
        <v>44984</v>
      </c>
      <c r="K59" s="1">
        <v>1000000</v>
      </c>
      <c r="L59">
        <v>106</v>
      </c>
      <c r="M59">
        <v>119</v>
      </c>
      <c r="N59">
        <v>86</v>
      </c>
      <c r="O59" s="6">
        <f>(SUM(Pcfu43[[#This Row],[R1]:[R3]]))/(Pcfu43[[#This Row],[No. Reps]]*0.015)*Pcfu43[[#This Row],[Best DF]]</f>
        <v>6911111111.1111116</v>
      </c>
      <c r="P59" s="1">
        <f>_xlfn.STDEV.S(Pcfu43[[#This Row],[R1]:[R3]])/0.015*Pcfu43[[#This Row],[Best DF]]</f>
        <v>1108218456.870373</v>
      </c>
      <c r="Q59" s="6">
        <f>Pcfu43[[#This Row],[CFU/mL]]*Pcfu43[[#This Row],[mL]]/Pcfu43[[#This Row],[grams]]</f>
        <v>131311111111.11113</v>
      </c>
      <c r="R59" s="1">
        <f>Pcfu43[[#This Row],[SD CFU/mL]]*Pcfu43[[#This Row],[mL]]/Pcfu43[[#This Row],[grams]]</f>
        <v>21056150680.537086</v>
      </c>
      <c r="S59" s="2">
        <f>_xlfn.STDEV.S(Pcfu43[[#This Row],[R1]:[R3]])/AVERAGE(Pcfu43[[#This Row],[R1]:[R3]])</f>
        <v>0.16035315292336588</v>
      </c>
      <c r="T59" t="s">
        <v>534</v>
      </c>
    </row>
    <row r="60" spans="1:20" x14ac:dyDescent="0.25">
      <c r="A60" t="s">
        <v>418</v>
      </c>
      <c r="B60" t="s">
        <v>192</v>
      </c>
      <c r="C60" s="4"/>
      <c r="D60" t="s">
        <v>37</v>
      </c>
      <c r="E60" s="3">
        <v>3</v>
      </c>
      <c r="G60">
        <v>0.3</v>
      </c>
      <c r="H60" s="5">
        <v>5.7</v>
      </c>
      <c r="I60" s="3" t="s">
        <v>170</v>
      </c>
      <c r="J60" s="59">
        <v>44984</v>
      </c>
      <c r="K60" s="1">
        <v>10000</v>
      </c>
      <c r="L60">
        <v>184</v>
      </c>
      <c r="M60">
        <v>167</v>
      </c>
      <c r="N60">
        <v>187</v>
      </c>
      <c r="O60" s="6">
        <f>(SUM(Pcfu43[[#This Row],[R1]:[R3]]))/(Pcfu43[[#This Row],[No. Reps]]*0.015)*Pcfu43[[#This Row],[Best DF]]</f>
        <v>119555555.55555557</v>
      </c>
      <c r="P60" s="1">
        <f>_xlfn.STDEV.S(Pcfu43[[#This Row],[R1]:[R3]])/0.015*Pcfu43[[#This Row],[Best DF]]</f>
        <v>7190528.7499393057</v>
      </c>
      <c r="Q60" s="6">
        <f>Pcfu43[[#This Row],[CFU/mL]]*Pcfu43[[#This Row],[mL]]/Pcfu43[[#This Row],[grams]]</f>
        <v>2271555555.5555558</v>
      </c>
      <c r="R60" s="1">
        <f>Pcfu43[[#This Row],[SD CFU/mL]]*Pcfu43[[#This Row],[mL]]/Pcfu43[[#This Row],[grams]]</f>
        <v>136620046.24884683</v>
      </c>
      <c r="S60" s="2">
        <f>_xlfn.STDEV.S(Pcfu43[[#This Row],[R1]:[R3]])/AVERAGE(Pcfu43[[#This Row],[R1]:[R3]])</f>
        <v>6.0143827834064814E-2</v>
      </c>
      <c r="T60" t="s">
        <v>616</v>
      </c>
    </row>
    <row r="61" spans="1:20" x14ac:dyDescent="0.25">
      <c r="A61" t="s">
        <v>420</v>
      </c>
      <c r="B61" t="s">
        <v>192</v>
      </c>
      <c r="C61" s="4"/>
      <c r="D61" t="s">
        <v>26</v>
      </c>
      <c r="E61" s="3">
        <v>3</v>
      </c>
      <c r="G61">
        <v>0.3</v>
      </c>
      <c r="H61" s="5">
        <v>5.7</v>
      </c>
      <c r="I61" s="3" t="s">
        <v>170</v>
      </c>
      <c r="J61" s="59">
        <v>44984</v>
      </c>
      <c r="K61" s="1">
        <v>10000</v>
      </c>
      <c r="L61">
        <v>24</v>
      </c>
      <c r="M61">
        <v>16</v>
      </c>
      <c r="N61">
        <v>18</v>
      </c>
      <c r="O61" s="6">
        <f>(SUM(Pcfu43[[#This Row],[R1]:[R3]]))/(Pcfu43[[#This Row],[No. Reps]]*0.015)*Pcfu43[[#This Row],[Best DF]]</f>
        <v>12888888.88888889</v>
      </c>
      <c r="P61" s="1">
        <f>_xlfn.STDEV.S(Pcfu43[[#This Row],[R1]:[R3]])/0.015*Pcfu43[[#This Row],[Best DF]]</f>
        <v>2775554.6659548464</v>
      </c>
      <c r="Q61" s="6">
        <f>Pcfu43[[#This Row],[CFU/mL]]*Pcfu43[[#This Row],[mL]]/Pcfu43[[#This Row],[grams]]</f>
        <v>244888888.88888893</v>
      </c>
      <c r="R61" s="1">
        <f>Pcfu43[[#This Row],[SD CFU/mL]]*Pcfu43[[#This Row],[mL]]/Pcfu43[[#This Row],[grams]]</f>
        <v>52735538.653142087</v>
      </c>
      <c r="S61" s="2">
        <f>_xlfn.STDEV.S(Pcfu43[[#This Row],[R1]:[R3]])/AVERAGE(Pcfu43[[#This Row],[R1]:[R3]])</f>
        <v>0.21534475856546223</v>
      </c>
      <c r="T61" t="s">
        <v>617</v>
      </c>
    </row>
    <row r="62" spans="1:20" x14ac:dyDescent="0.25">
      <c r="A62" t="s">
        <v>422</v>
      </c>
      <c r="B62" t="s">
        <v>192</v>
      </c>
      <c r="C62" s="4"/>
      <c r="D62" t="s">
        <v>26</v>
      </c>
      <c r="E62" s="3">
        <v>3</v>
      </c>
      <c r="G62">
        <v>0.3</v>
      </c>
      <c r="H62" s="5">
        <v>5.7</v>
      </c>
      <c r="I62" s="3" t="s">
        <v>170</v>
      </c>
      <c r="J62" s="59">
        <v>44984</v>
      </c>
      <c r="K62" s="1">
        <v>10000</v>
      </c>
      <c r="L62">
        <v>23</v>
      </c>
      <c r="M62">
        <v>24</v>
      </c>
      <c r="N62">
        <v>32</v>
      </c>
      <c r="O62" s="6">
        <f>(SUM(Pcfu43[[#This Row],[R1]:[R3]]))/(Pcfu43[[#This Row],[No. Reps]]*0.015)*Pcfu43[[#This Row],[Best DF]]</f>
        <v>17555555.555555556</v>
      </c>
      <c r="P62" s="1">
        <f>_xlfn.STDEV.S(Pcfu43[[#This Row],[R1]:[R3]])/0.015*Pcfu43[[#This Row],[Best DF]]</f>
        <v>3288588.5748774935</v>
      </c>
      <c r="Q62" s="6">
        <f>Pcfu43[[#This Row],[CFU/mL]]*Pcfu43[[#This Row],[mL]]/Pcfu43[[#This Row],[grams]]</f>
        <v>333555555.55555558</v>
      </c>
      <c r="R62" s="1">
        <f>Pcfu43[[#This Row],[SD CFU/mL]]*Pcfu43[[#This Row],[mL]]/Pcfu43[[#This Row],[grams]]</f>
        <v>62483182.922672383</v>
      </c>
      <c r="S62" s="2">
        <f>_xlfn.STDEV.S(Pcfu43[[#This Row],[R1]:[R3]])/AVERAGE(Pcfu43[[#This Row],[R1]:[R3]])</f>
        <v>0.18732466565757874</v>
      </c>
      <c r="T62" t="s">
        <v>618</v>
      </c>
    </row>
    <row r="63" spans="1:20" x14ac:dyDescent="0.25">
      <c r="A63" t="s">
        <v>424</v>
      </c>
      <c r="B63" t="s">
        <v>404</v>
      </c>
      <c r="C63" s="4"/>
      <c r="D63" t="s">
        <v>37</v>
      </c>
      <c r="E63" s="3">
        <v>3</v>
      </c>
      <c r="G63">
        <v>0.3</v>
      </c>
      <c r="H63" s="5">
        <v>5.7</v>
      </c>
      <c r="I63" s="3" t="s">
        <v>170</v>
      </c>
      <c r="J63" s="59">
        <v>44984</v>
      </c>
      <c r="K63" s="1">
        <v>1000000</v>
      </c>
      <c r="L63">
        <v>57</v>
      </c>
      <c r="M63">
        <v>74</v>
      </c>
      <c r="N63">
        <v>74</v>
      </c>
      <c r="O63" s="6">
        <f>(SUM(Pcfu43[[#This Row],[R1]:[R3]]))/(Pcfu43[[#This Row],[No. Reps]]*0.015)*Pcfu43[[#This Row],[Best DF]]</f>
        <v>4555555555.5555553</v>
      </c>
      <c r="P63" s="1">
        <f>_xlfn.STDEV.S(Pcfu43[[#This Row],[R1]:[R3]])/0.015*Pcfu43[[#This Row],[Best DF]]</f>
        <v>654330305.0815748</v>
      </c>
      <c r="Q63" s="6">
        <f>Pcfu43[[#This Row],[CFU/mL]]*Pcfu43[[#This Row],[mL]]/Pcfu43[[#This Row],[grams]]</f>
        <v>86555555555.555557</v>
      </c>
      <c r="R63" s="1">
        <f>Pcfu43[[#This Row],[SD CFU/mL]]*Pcfu43[[#This Row],[mL]]/Pcfu43[[#This Row],[grams]]</f>
        <v>12432275796.549921</v>
      </c>
      <c r="S63" s="2">
        <f>_xlfn.STDEV.S(Pcfu43[[#This Row],[R1]:[R3]])/AVERAGE(Pcfu43[[#This Row],[R1]:[R3]])</f>
        <v>0.14363348160327252</v>
      </c>
      <c r="T63" t="s">
        <v>534</v>
      </c>
    </row>
    <row r="64" spans="1:20" x14ac:dyDescent="0.25">
      <c r="A64" t="s">
        <v>425</v>
      </c>
      <c r="B64" t="s">
        <v>192</v>
      </c>
      <c r="C64" s="4"/>
      <c r="D64" t="s">
        <v>26</v>
      </c>
      <c r="E64" s="3">
        <v>3</v>
      </c>
      <c r="G64">
        <v>0.3</v>
      </c>
      <c r="H64" s="5">
        <v>5.7</v>
      </c>
      <c r="I64" s="3" t="s">
        <v>170</v>
      </c>
      <c r="J64" s="59">
        <v>44984</v>
      </c>
      <c r="K64" s="1">
        <v>10000</v>
      </c>
      <c r="L64">
        <v>7</v>
      </c>
      <c r="M64">
        <v>12</v>
      </c>
      <c r="N64">
        <v>12</v>
      </c>
      <c r="O64" s="6">
        <f>(SUM(Pcfu43[[#This Row],[R1]:[R3]]))/(Pcfu43[[#This Row],[No. Reps]]*0.015)*Pcfu43[[#This Row],[Best DF]]</f>
        <v>6888888.888888889</v>
      </c>
      <c r="P64" s="1">
        <f>_xlfn.STDEV.S(Pcfu43[[#This Row],[R1]:[R3]])/0.015*Pcfu43[[#This Row],[Best DF]]</f>
        <v>1924500.8972987537</v>
      </c>
      <c r="Q64" s="6">
        <f>Pcfu43[[#This Row],[CFU/mL]]*Pcfu43[[#This Row],[mL]]/Pcfu43[[#This Row],[grams]]</f>
        <v>130888888.88888891</v>
      </c>
      <c r="R64" s="1">
        <f>Pcfu43[[#This Row],[SD CFU/mL]]*Pcfu43[[#This Row],[mL]]/Pcfu43[[#This Row],[grams]]</f>
        <v>36565517.048676327</v>
      </c>
      <c r="S64" s="2">
        <f>_xlfn.STDEV.S(Pcfu43[[#This Row],[R1]:[R3]])/AVERAGE(Pcfu43[[#This Row],[R1]:[R3]])</f>
        <v>0.27936303347885133</v>
      </c>
      <c r="T64" t="s">
        <v>576</v>
      </c>
    </row>
    <row r="65" spans="1:20" x14ac:dyDescent="0.25">
      <c r="A65" t="s">
        <v>673</v>
      </c>
      <c r="B65" t="s">
        <v>478</v>
      </c>
      <c r="C65" s="4"/>
      <c r="D65" t="s">
        <v>37</v>
      </c>
      <c r="E65" s="3">
        <v>2</v>
      </c>
      <c r="G65">
        <v>0.3</v>
      </c>
      <c r="H65" s="5">
        <v>5.7</v>
      </c>
      <c r="I65" s="3" t="s">
        <v>170</v>
      </c>
      <c r="J65" s="59">
        <v>44987</v>
      </c>
      <c r="K65" s="1">
        <v>100000</v>
      </c>
      <c r="L65">
        <v>32</v>
      </c>
      <c r="M65">
        <v>33</v>
      </c>
      <c r="O65" s="6">
        <f>(SUM(Pcfu43[[#This Row],[R1]:[R3]]))/(Pcfu43[[#This Row],[No. Reps]]*0.015)*Pcfu43[[#This Row],[Best DF]]</f>
        <v>216666666.66666669</v>
      </c>
      <c r="P65" s="1">
        <f>_xlfn.STDEV.S(Pcfu43[[#This Row],[R1]:[R3]])/0.015*Pcfu43[[#This Row],[Best DF]]</f>
        <v>4714045.207910317</v>
      </c>
      <c r="Q65" s="6">
        <f>Pcfu43[[#This Row],[CFU/mL]]*Pcfu43[[#This Row],[mL]]/Pcfu43[[#This Row],[grams]]</f>
        <v>4116666666.6666675</v>
      </c>
      <c r="R65" s="1">
        <f>Pcfu43[[#This Row],[SD CFU/mL]]*Pcfu43[[#This Row],[mL]]/Pcfu43[[#This Row],[grams]]</f>
        <v>89566858.950296029</v>
      </c>
      <c r="S65" s="2">
        <f>_xlfn.STDEV.S(Pcfu43[[#This Row],[R1]:[R3]])/AVERAGE(Pcfu43[[#This Row],[R1]:[R3]])</f>
        <v>2.175713172881685E-2</v>
      </c>
      <c r="T65" t="s">
        <v>398</v>
      </c>
    </row>
    <row r="66" spans="1:20" x14ac:dyDescent="0.25">
      <c r="A66" t="s">
        <v>674</v>
      </c>
      <c r="B66" t="s">
        <v>478</v>
      </c>
      <c r="C66" s="4"/>
      <c r="D66" t="s">
        <v>37</v>
      </c>
      <c r="E66" s="3">
        <v>2</v>
      </c>
      <c r="G66">
        <v>0.3</v>
      </c>
      <c r="H66" s="5">
        <v>5.7</v>
      </c>
      <c r="I66" s="3" t="s">
        <v>170</v>
      </c>
      <c r="J66" s="59">
        <v>44987</v>
      </c>
      <c r="K66" s="1">
        <v>1000000</v>
      </c>
      <c r="L66">
        <v>37</v>
      </c>
      <c r="M66">
        <v>49</v>
      </c>
      <c r="O66" s="6">
        <f>(SUM(Pcfu43[[#This Row],[R1]:[R3]]))/(Pcfu43[[#This Row],[No. Reps]]*0.015)*Pcfu43[[#This Row],[Best DF]]</f>
        <v>2866666666.666667</v>
      </c>
      <c r="P66" s="1">
        <f>_xlfn.STDEV.S(Pcfu43[[#This Row],[R1]:[R3]])/0.015*Pcfu43[[#This Row],[Best DF]]</f>
        <v>565685424.94923806</v>
      </c>
      <c r="Q66" s="6">
        <f>Pcfu43[[#This Row],[CFU/mL]]*Pcfu43[[#This Row],[mL]]/Pcfu43[[#This Row],[grams]]</f>
        <v>54466666666.666672</v>
      </c>
      <c r="R66" s="1">
        <f>Pcfu43[[#This Row],[SD CFU/mL]]*Pcfu43[[#This Row],[mL]]/Pcfu43[[#This Row],[grams]]</f>
        <v>10748023074.035524</v>
      </c>
      <c r="S66" s="2">
        <f>_xlfn.STDEV.S(Pcfu43[[#This Row],[R1]:[R3]])/AVERAGE(Pcfu43[[#This Row],[R1]:[R3]])</f>
        <v>0.19733212498229233</v>
      </c>
      <c r="T66" t="s">
        <v>675</v>
      </c>
    </row>
    <row r="67" spans="1:20" x14ac:dyDescent="0.25">
      <c r="A67" t="s">
        <v>676</v>
      </c>
      <c r="B67" t="s">
        <v>478</v>
      </c>
      <c r="C67" s="4"/>
      <c r="D67" t="s">
        <v>37</v>
      </c>
      <c r="E67" s="3">
        <v>2</v>
      </c>
      <c r="G67">
        <v>0.3</v>
      </c>
      <c r="H67" s="5">
        <v>5.7</v>
      </c>
      <c r="I67" s="3" t="s">
        <v>170</v>
      </c>
      <c r="J67" s="59">
        <v>44987</v>
      </c>
      <c r="K67" s="1">
        <v>100000</v>
      </c>
      <c r="L67">
        <v>91</v>
      </c>
      <c r="M67">
        <v>89</v>
      </c>
      <c r="O67" s="6">
        <f>(SUM(Pcfu43[[#This Row],[R1]:[R3]]))/(Pcfu43[[#This Row],[No. Reps]]*0.015)*Pcfu43[[#This Row],[Best DF]]</f>
        <v>600000000</v>
      </c>
      <c r="P67" s="1">
        <f>_xlfn.STDEV.S(Pcfu43[[#This Row],[R1]:[R3]])/0.015*Pcfu43[[#This Row],[Best DF]]</f>
        <v>9428090.415820634</v>
      </c>
      <c r="Q67" s="6">
        <f>Pcfu43[[#This Row],[CFU/mL]]*Pcfu43[[#This Row],[mL]]/Pcfu43[[#This Row],[grams]]</f>
        <v>11400000000</v>
      </c>
      <c r="R67" s="1">
        <f>Pcfu43[[#This Row],[SD CFU/mL]]*Pcfu43[[#This Row],[mL]]/Pcfu43[[#This Row],[grams]]</f>
        <v>179133717.90059206</v>
      </c>
      <c r="S67" s="2">
        <f>_xlfn.STDEV.S(Pcfu43[[#This Row],[R1]:[R3]])/AVERAGE(Pcfu43[[#This Row],[R1]:[R3]])</f>
        <v>1.5713484026367724E-2</v>
      </c>
      <c r="T67" t="s">
        <v>677</v>
      </c>
    </row>
    <row r="68" spans="1:20" x14ac:dyDescent="0.25">
      <c r="A68" t="s">
        <v>678</v>
      </c>
      <c r="B68" t="s">
        <v>478</v>
      </c>
      <c r="C68" s="4"/>
      <c r="D68" t="s">
        <v>173</v>
      </c>
      <c r="E68" s="3">
        <v>2</v>
      </c>
      <c r="G68">
        <v>0.3</v>
      </c>
      <c r="H68" s="5">
        <v>5.7</v>
      </c>
      <c r="I68" s="3" t="s">
        <v>170</v>
      </c>
      <c r="J68" s="59">
        <v>44987</v>
      </c>
      <c r="K68" s="1">
        <v>1000000</v>
      </c>
      <c r="L68">
        <v>72</v>
      </c>
      <c r="M68">
        <v>68</v>
      </c>
      <c r="O68" s="6">
        <f>(SUM(Pcfu43[[#This Row],[R1]:[R3]]))/(Pcfu43[[#This Row],[No. Reps]]*0.015)*Pcfu43[[#This Row],[Best DF]]</f>
        <v>4666666666.666667</v>
      </c>
      <c r="P68" s="1">
        <f>_xlfn.STDEV.S(Pcfu43[[#This Row],[R1]:[R3]])/0.015*Pcfu43[[#This Row],[Best DF]]</f>
        <v>188561808.31641269</v>
      </c>
      <c r="Q68" s="6">
        <f>Pcfu43[[#This Row],[CFU/mL]]*Pcfu43[[#This Row],[mL]]/Pcfu43[[#This Row],[grams]]</f>
        <v>88666666666.666687</v>
      </c>
      <c r="R68" s="1">
        <f>Pcfu43[[#This Row],[SD CFU/mL]]*Pcfu43[[#This Row],[mL]]/Pcfu43[[#This Row],[grams]]</f>
        <v>3582674358.0118413</v>
      </c>
      <c r="S68" s="2">
        <f>_xlfn.STDEV.S(Pcfu43[[#This Row],[R1]:[R3]])/AVERAGE(Pcfu43[[#This Row],[R1]:[R3]])</f>
        <v>4.0406101782088436E-2</v>
      </c>
      <c r="T68" t="s">
        <v>679</v>
      </c>
    </row>
    <row r="69" spans="1:20" x14ac:dyDescent="0.25">
      <c r="A69" t="s">
        <v>597</v>
      </c>
      <c r="B69" t="s">
        <v>478</v>
      </c>
      <c r="C69" s="4"/>
      <c r="D69" t="s">
        <v>173</v>
      </c>
      <c r="E69" s="3">
        <v>2</v>
      </c>
      <c r="G69">
        <v>0.3</v>
      </c>
      <c r="H69" s="5">
        <v>5.7</v>
      </c>
      <c r="I69" s="3" t="s">
        <v>170</v>
      </c>
      <c r="J69" s="59">
        <v>44987</v>
      </c>
      <c r="K69" s="1">
        <v>100000</v>
      </c>
      <c r="L69">
        <v>98</v>
      </c>
      <c r="M69">
        <v>95</v>
      </c>
      <c r="O69" s="6">
        <f>(SUM(Pcfu43[[#This Row],[R1]:[R3]]))/(Pcfu43[[#This Row],[No. Reps]]*0.015)*Pcfu43[[#This Row],[Best DF]]</f>
        <v>643333333.33333337</v>
      </c>
      <c r="P69" s="1">
        <f>_xlfn.STDEV.S(Pcfu43[[#This Row],[R1]:[R3]])/0.015*Pcfu43[[#This Row],[Best DF]]</f>
        <v>14142135.623730952</v>
      </c>
      <c r="Q69" s="6">
        <f>Pcfu43[[#This Row],[CFU/mL]]*Pcfu43[[#This Row],[mL]]/Pcfu43[[#This Row],[grams]]</f>
        <v>12223333333.333336</v>
      </c>
      <c r="R69" s="1">
        <f>Pcfu43[[#This Row],[SD CFU/mL]]*Pcfu43[[#This Row],[mL]]/Pcfu43[[#This Row],[grams]]</f>
        <v>268700576.85088807</v>
      </c>
      <c r="S69" s="2">
        <f>_xlfn.STDEV.S(Pcfu43[[#This Row],[R1]:[R3]])/AVERAGE(Pcfu43[[#This Row],[R1]:[R3]])</f>
        <v>2.1982594233778678E-2</v>
      </c>
      <c r="T69" t="s">
        <v>680</v>
      </c>
    </row>
    <row r="70" spans="1:20" ht="8.15" customHeight="1" x14ac:dyDescent="0.25">
      <c r="A70" t="s">
        <v>681</v>
      </c>
      <c r="B70" t="s">
        <v>478</v>
      </c>
      <c r="C70" s="4"/>
      <c r="D70" t="s">
        <v>173</v>
      </c>
      <c r="E70" s="3">
        <v>2</v>
      </c>
      <c r="G70">
        <v>0.3</v>
      </c>
      <c r="H70" s="5">
        <v>5.7</v>
      </c>
      <c r="I70" s="3" t="s">
        <v>170</v>
      </c>
      <c r="J70" s="59">
        <v>44987</v>
      </c>
      <c r="K70" s="1">
        <v>1000000</v>
      </c>
      <c r="L70">
        <v>70</v>
      </c>
      <c r="M70">
        <v>77</v>
      </c>
      <c r="O70" s="6">
        <f>(SUM(Pcfu43[[#This Row],[R1]:[R3]]))/(Pcfu43[[#This Row],[No. Reps]]*0.015)*Pcfu43[[#This Row],[Best DF]]</f>
        <v>4900000000</v>
      </c>
      <c r="P70" s="1">
        <f>_xlfn.STDEV.S(Pcfu43[[#This Row],[R1]:[R3]])/0.015*Pcfu43[[#This Row],[Best DF]]</f>
        <v>329983164.5537222</v>
      </c>
      <c r="Q70" s="6">
        <f>Pcfu43[[#This Row],[CFU/mL]]*Pcfu43[[#This Row],[mL]]/Pcfu43[[#This Row],[grams]]</f>
        <v>93100000000</v>
      </c>
      <c r="R70" s="1">
        <f>Pcfu43[[#This Row],[SD CFU/mL]]*Pcfu43[[#This Row],[mL]]/Pcfu43[[#This Row],[grams]]</f>
        <v>6269680126.5207224</v>
      </c>
      <c r="S70" s="2">
        <f>_xlfn.STDEV.S(Pcfu43[[#This Row],[R1]:[R3]])/AVERAGE(Pcfu43[[#This Row],[R1]:[R3]])</f>
        <v>6.7343502970147379E-2</v>
      </c>
      <c r="T70" t="s">
        <v>413</v>
      </c>
    </row>
    <row r="71" spans="1:20" x14ac:dyDescent="0.25">
      <c r="A71" t="s">
        <v>682</v>
      </c>
      <c r="B71" t="s">
        <v>478</v>
      </c>
      <c r="C71" s="4"/>
      <c r="D71" t="s">
        <v>173</v>
      </c>
      <c r="E71" s="3">
        <v>2</v>
      </c>
      <c r="G71">
        <v>0.3</v>
      </c>
      <c r="H71" s="5">
        <v>5.7</v>
      </c>
      <c r="I71" s="3" t="s">
        <v>170</v>
      </c>
      <c r="J71" s="59">
        <v>44987</v>
      </c>
      <c r="K71" s="1">
        <v>1000000</v>
      </c>
      <c r="L71">
        <v>64</v>
      </c>
      <c r="M71">
        <v>67</v>
      </c>
      <c r="O71" s="6">
        <f>(SUM(Pcfu43[[#This Row],[R1]:[R3]]))/(Pcfu43[[#This Row],[No. Reps]]*0.015)*Pcfu43[[#This Row],[Best DF]]</f>
        <v>4366666666.666667</v>
      </c>
      <c r="P71" s="1">
        <f>_xlfn.STDEV.S(Pcfu43[[#This Row],[R1]:[R3]])/0.015*Pcfu43[[#This Row],[Best DF]]</f>
        <v>141421356.23730952</v>
      </c>
      <c r="Q71" s="6">
        <f>Pcfu43[[#This Row],[CFU/mL]]*Pcfu43[[#This Row],[mL]]/Pcfu43[[#This Row],[grams]]</f>
        <v>82966666666.666687</v>
      </c>
      <c r="R71" s="1">
        <f>Pcfu43[[#This Row],[SD CFU/mL]]*Pcfu43[[#This Row],[mL]]/Pcfu43[[#This Row],[grams]]</f>
        <v>2687005768.5088811</v>
      </c>
      <c r="S71" s="2">
        <f>_xlfn.STDEV.S(Pcfu43[[#This Row],[R1]:[R3]])/AVERAGE(Pcfu43[[#This Row],[R1]:[R3]])</f>
        <v>3.2386570130681566E-2</v>
      </c>
      <c r="T71" t="s">
        <v>379</v>
      </c>
    </row>
    <row r="72" spans="1:20" x14ac:dyDescent="0.25">
      <c r="A72" t="s">
        <v>683</v>
      </c>
      <c r="B72" t="s">
        <v>563</v>
      </c>
      <c r="C72" s="4"/>
      <c r="D72" t="s">
        <v>86</v>
      </c>
      <c r="E72" s="3">
        <v>2</v>
      </c>
      <c r="G72">
        <v>0.3</v>
      </c>
      <c r="H72" s="5">
        <v>5.7</v>
      </c>
      <c r="I72" s="3" t="s">
        <v>170</v>
      </c>
      <c r="J72" s="59">
        <v>44991</v>
      </c>
      <c r="K72" s="1">
        <v>10000000</v>
      </c>
      <c r="L72">
        <v>42</v>
      </c>
      <c r="M72">
        <v>39</v>
      </c>
      <c r="O72" s="6">
        <f>(SUM(Pcfu43[[#This Row],[R1]:[R3]]))/(Pcfu43[[#This Row],[No. Reps]]*0.015)*Pcfu43[[#This Row],[Best DF]]</f>
        <v>27000000000</v>
      </c>
      <c r="P72" s="1">
        <f>_xlfn.STDEV.S(Pcfu43[[#This Row],[R1]:[R3]])/0.015*Pcfu43[[#This Row],[Best DF]]</f>
        <v>1414213562.373095</v>
      </c>
      <c r="Q72" s="6">
        <f>Pcfu43[[#This Row],[CFU/mL]]*Pcfu43[[#This Row],[mL]]/Pcfu43[[#This Row],[grams]]</f>
        <v>513000000000</v>
      </c>
      <c r="R72" s="1">
        <f>Pcfu43[[#This Row],[SD CFU/mL]]*Pcfu43[[#This Row],[mL]]/Pcfu43[[#This Row],[grams]]</f>
        <v>26870057685.088806</v>
      </c>
      <c r="S72" s="7">
        <f>_xlfn.STDEV.S(Pcfu43[[#This Row],[R1]:[R3]])/AVERAGE(Pcfu43[[#This Row],[R1]:[R3]])</f>
        <v>5.2378280087892408E-2</v>
      </c>
      <c r="T72" t="s">
        <v>684</v>
      </c>
    </row>
    <row r="73" spans="1:20" x14ac:dyDescent="0.25">
      <c r="A73" t="s">
        <v>685</v>
      </c>
      <c r="B73" t="s">
        <v>686</v>
      </c>
      <c r="C73" s="4"/>
      <c r="D73" t="s">
        <v>86</v>
      </c>
      <c r="E73" s="3">
        <v>2</v>
      </c>
      <c r="G73">
        <v>0.3</v>
      </c>
      <c r="H73" s="5">
        <v>5.7</v>
      </c>
      <c r="I73" s="3" t="s">
        <v>170</v>
      </c>
      <c r="J73" s="59">
        <v>44991</v>
      </c>
      <c r="K73" s="1">
        <v>1000000</v>
      </c>
      <c r="L73">
        <v>104</v>
      </c>
      <c r="M73">
        <v>95</v>
      </c>
      <c r="O73" s="6">
        <f>(SUM(Pcfu43[[#This Row],[R1]:[R3]]))/(Pcfu43[[#This Row],[No. Reps]]*0.015)*Pcfu43[[#This Row],[Best DF]]</f>
        <v>6633333333.333334</v>
      </c>
      <c r="P73" s="1">
        <f>_xlfn.STDEV.S(Pcfu43[[#This Row],[R1]:[R3]])/0.015*Pcfu43[[#This Row],[Best DF]]</f>
        <v>424264068.71192855</v>
      </c>
      <c r="Q73" s="6">
        <f>Pcfu43[[#This Row],[CFU/mL]]*Pcfu43[[#This Row],[mL]]/Pcfu43[[#This Row],[grams]]</f>
        <v>126033333333.33336</v>
      </c>
      <c r="R73" s="1">
        <f>Pcfu43[[#This Row],[SD CFU/mL]]*Pcfu43[[#This Row],[mL]]/Pcfu43[[#This Row],[grams]]</f>
        <v>8061017305.5266428</v>
      </c>
      <c r="S73" s="7">
        <f>_xlfn.STDEV.S(Pcfu43[[#This Row],[R1]:[R3]])/AVERAGE(Pcfu43[[#This Row],[R1]:[R3]])</f>
        <v>6.3959407343506816E-2</v>
      </c>
      <c r="T73" t="s">
        <v>684</v>
      </c>
    </row>
    <row r="74" spans="1:20" x14ac:dyDescent="0.25">
      <c r="A74" t="s">
        <v>687</v>
      </c>
      <c r="B74" t="s">
        <v>686</v>
      </c>
      <c r="C74" s="4"/>
      <c r="D74" t="s">
        <v>86</v>
      </c>
      <c r="E74" s="3">
        <v>2</v>
      </c>
      <c r="G74">
        <v>0.3</v>
      </c>
      <c r="H74" s="5">
        <v>5.7</v>
      </c>
      <c r="I74" s="3" t="s">
        <v>170</v>
      </c>
      <c r="J74" s="59">
        <v>44991</v>
      </c>
      <c r="K74" s="1">
        <v>1000000</v>
      </c>
      <c r="L74">
        <v>113</v>
      </c>
      <c r="M74">
        <v>109</v>
      </c>
      <c r="O74" s="6">
        <f>(SUM(Pcfu43[[#This Row],[R1]:[R3]]))/(Pcfu43[[#This Row],[No. Reps]]*0.015)*Pcfu43[[#This Row],[Best DF]]</f>
        <v>7400000000</v>
      </c>
      <c r="P74" s="1">
        <f>_xlfn.STDEV.S(Pcfu43[[#This Row],[R1]:[R3]])/0.015*Pcfu43[[#This Row],[Best DF]]</f>
        <v>188561808.31641269</v>
      </c>
      <c r="Q74" s="6">
        <f>Pcfu43[[#This Row],[CFU/mL]]*Pcfu43[[#This Row],[mL]]/Pcfu43[[#This Row],[grams]]</f>
        <v>140600000000</v>
      </c>
      <c r="R74" s="1">
        <f>Pcfu43[[#This Row],[SD CFU/mL]]*Pcfu43[[#This Row],[mL]]/Pcfu43[[#This Row],[grams]]</f>
        <v>3582674358.0118413</v>
      </c>
      <c r="S74" s="7">
        <f>_xlfn.STDEV.S(Pcfu43[[#This Row],[R1]:[R3]])/AVERAGE(Pcfu43[[#This Row],[R1]:[R3]])</f>
        <v>2.5481325448163877E-2</v>
      </c>
      <c r="T74" t="s">
        <v>684</v>
      </c>
    </row>
    <row r="75" spans="1:20" x14ac:dyDescent="0.25">
      <c r="A75" t="s">
        <v>688</v>
      </c>
      <c r="B75" t="s">
        <v>686</v>
      </c>
      <c r="C75" s="4"/>
      <c r="D75" t="s">
        <v>86</v>
      </c>
      <c r="E75" s="3">
        <v>2</v>
      </c>
      <c r="G75">
        <v>0.3</v>
      </c>
      <c r="H75" s="5">
        <v>5.7</v>
      </c>
      <c r="I75" s="3" t="s">
        <v>170</v>
      </c>
      <c r="J75" s="59">
        <v>44991</v>
      </c>
      <c r="K75" s="1">
        <v>1000000</v>
      </c>
      <c r="L75">
        <v>91</v>
      </c>
      <c r="M75">
        <v>88</v>
      </c>
      <c r="O75" s="6">
        <f>(SUM(Pcfu43[[#This Row],[R1]:[R3]]))/(Pcfu43[[#This Row],[No. Reps]]*0.015)*Pcfu43[[#This Row],[Best DF]]</f>
        <v>5966666666.666667</v>
      </c>
      <c r="P75" s="1">
        <f>_xlfn.STDEV.S(Pcfu43[[#This Row],[R1]:[R3]])/0.015*Pcfu43[[#This Row],[Best DF]]</f>
        <v>141421356.23730952</v>
      </c>
      <c r="Q75" s="6">
        <f>Pcfu43[[#This Row],[CFU/mL]]*Pcfu43[[#This Row],[mL]]/Pcfu43[[#This Row],[grams]]</f>
        <v>113366666666.66669</v>
      </c>
      <c r="R75" s="1">
        <f>Pcfu43[[#This Row],[SD CFU/mL]]*Pcfu43[[#This Row],[mL]]/Pcfu43[[#This Row],[grams]]</f>
        <v>2687005768.5088811</v>
      </c>
      <c r="S75" s="7">
        <f>_xlfn.STDEV.S(Pcfu43[[#This Row],[R1]:[R3]])/AVERAGE(Pcfu43[[#This Row],[R1]:[R3]])</f>
        <v>2.3701903279996005E-2</v>
      </c>
      <c r="T75" t="s">
        <v>684</v>
      </c>
    </row>
    <row r="76" spans="1:20" x14ac:dyDescent="0.25">
      <c r="A76" t="s">
        <v>689</v>
      </c>
      <c r="B76" t="s">
        <v>686</v>
      </c>
      <c r="C76" s="4"/>
      <c r="D76" t="s">
        <v>86</v>
      </c>
      <c r="E76" s="3">
        <v>2</v>
      </c>
      <c r="G76">
        <v>0.3</v>
      </c>
      <c r="H76" s="5">
        <v>5.7</v>
      </c>
      <c r="I76" s="3" t="s">
        <v>170</v>
      </c>
      <c r="J76" s="59">
        <v>44991</v>
      </c>
      <c r="K76" s="1">
        <v>1000000</v>
      </c>
      <c r="L76">
        <v>94</v>
      </c>
      <c r="M76">
        <v>99</v>
      </c>
      <c r="O76" s="6">
        <f>(SUM(Pcfu43[[#This Row],[R1]:[R3]]))/(Pcfu43[[#This Row],[No. Reps]]*0.015)*Pcfu43[[#This Row],[Best DF]]</f>
        <v>6433333333.333334</v>
      </c>
      <c r="P76" s="1">
        <f>_xlfn.STDEV.S(Pcfu43[[#This Row],[R1]:[R3]])/0.015*Pcfu43[[#This Row],[Best DF]]</f>
        <v>235702260.39551586</v>
      </c>
      <c r="Q76" s="6">
        <f>Pcfu43[[#This Row],[CFU/mL]]*Pcfu43[[#This Row],[mL]]/Pcfu43[[#This Row],[grams]]</f>
        <v>122233333333.33336</v>
      </c>
      <c r="R76" s="1">
        <f>Pcfu43[[#This Row],[SD CFU/mL]]*Pcfu43[[#This Row],[mL]]/Pcfu43[[#This Row],[grams]]</f>
        <v>4478342947.514802</v>
      </c>
      <c r="S76" s="7">
        <f>_xlfn.STDEV.S(Pcfu43[[#This Row],[R1]:[R3]])/AVERAGE(Pcfu43[[#This Row],[R1]:[R3]])</f>
        <v>3.6637657056297804E-2</v>
      </c>
      <c r="T76" t="s">
        <v>684</v>
      </c>
    </row>
    <row r="77" spans="1:20" x14ac:dyDescent="0.25">
      <c r="A77" t="s">
        <v>683</v>
      </c>
      <c r="B77" t="s">
        <v>563</v>
      </c>
      <c r="C77" s="4"/>
      <c r="D77" t="s">
        <v>86</v>
      </c>
      <c r="E77" s="3">
        <v>2</v>
      </c>
      <c r="G77">
        <v>0.3</v>
      </c>
      <c r="H77" s="5">
        <v>5.7</v>
      </c>
      <c r="I77" s="3" t="s">
        <v>170</v>
      </c>
      <c r="J77" s="59">
        <v>44991</v>
      </c>
      <c r="K77" s="1">
        <v>10000000</v>
      </c>
      <c r="L77">
        <v>43</v>
      </c>
      <c r="M77">
        <v>32</v>
      </c>
      <c r="O77" s="6">
        <f>(SUM(Pcfu43[[#This Row],[R1]:[R3]]))/(Pcfu43[[#This Row],[No. Reps]]*0.015)*Pcfu43[[#This Row],[Best DF]]</f>
        <v>25000000000</v>
      </c>
      <c r="P77" s="1">
        <f>_xlfn.STDEV.S(Pcfu43[[#This Row],[R1]:[R3]])/0.015*Pcfu43[[#This Row],[Best DF]]</f>
        <v>5185449728.7013483</v>
      </c>
      <c r="Q77" s="6">
        <f>Pcfu43[[#This Row],[CFU/mL]]*Pcfu43[[#This Row],[mL]]/Pcfu43[[#This Row],[grams]]</f>
        <v>475000000000</v>
      </c>
      <c r="R77" s="1">
        <f>Pcfu43[[#This Row],[SD CFU/mL]]*Pcfu43[[#This Row],[mL]]/Pcfu43[[#This Row],[grams]]</f>
        <v>98523544845.325623</v>
      </c>
      <c r="S77" s="7">
        <f>_xlfn.STDEV.S(Pcfu43[[#This Row],[R1]:[R3]])/AVERAGE(Pcfu43[[#This Row],[R1]:[R3]])</f>
        <v>0.20741798914805393</v>
      </c>
      <c r="T77" t="s">
        <v>690</v>
      </c>
    </row>
    <row r="78" spans="1:20" x14ac:dyDescent="0.25">
      <c r="A78" t="s">
        <v>685</v>
      </c>
      <c r="B78" t="s">
        <v>686</v>
      </c>
      <c r="C78" s="4"/>
      <c r="D78" t="s">
        <v>86</v>
      </c>
      <c r="E78" s="3">
        <v>2</v>
      </c>
      <c r="G78">
        <v>0.3</v>
      </c>
      <c r="H78" s="5">
        <v>5.7</v>
      </c>
      <c r="I78" s="3" t="s">
        <v>170</v>
      </c>
      <c r="J78" s="59">
        <v>44991</v>
      </c>
      <c r="K78" s="1">
        <v>1000000</v>
      </c>
      <c r="L78">
        <v>100</v>
      </c>
      <c r="M78">
        <v>130</v>
      </c>
      <c r="O78" s="6">
        <f>(SUM(Pcfu43[[#This Row],[R1]:[R3]]))/(Pcfu43[[#This Row],[No. Reps]]*0.015)*Pcfu43[[#This Row],[Best DF]]</f>
        <v>7666666666.666667</v>
      </c>
      <c r="P78" s="1">
        <f>_xlfn.STDEV.S(Pcfu43[[#This Row],[R1]:[R3]])/0.015*Pcfu43[[#This Row],[Best DF]]</f>
        <v>1414213562.373095</v>
      </c>
      <c r="Q78" s="6">
        <f>Pcfu43[[#This Row],[CFU/mL]]*Pcfu43[[#This Row],[mL]]/Pcfu43[[#This Row],[grams]]</f>
        <v>145666666666.66669</v>
      </c>
      <c r="R78" s="1">
        <f>Pcfu43[[#This Row],[SD CFU/mL]]*Pcfu43[[#This Row],[mL]]/Pcfu43[[#This Row],[grams]]</f>
        <v>26870057685.088806</v>
      </c>
      <c r="S78" s="7">
        <f>_xlfn.STDEV.S(Pcfu43[[#This Row],[R1]:[R3]])/AVERAGE(Pcfu43[[#This Row],[R1]:[R3]])</f>
        <v>0.18446263857040371</v>
      </c>
      <c r="T78" t="s">
        <v>690</v>
      </c>
    </row>
    <row r="79" spans="1:20" x14ac:dyDescent="0.25">
      <c r="A79" t="s">
        <v>687</v>
      </c>
      <c r="B79" t="s">
        <v>686</v>
      </c>
      <c r="C79" s="4"/>
      <c r="D79" t="s">
        <v>86</v>
      </c>
      <c r="E79" s="3">
        <v>2</v>
      </c>
      <c r="G79">
        <v>0.3</v>
      </c>
      <c r="H79" s="5">
        <v>5.7</v>
      </c>
      <c r="I79" s="3" t="s">
        <v>170</v>
      </c>
      <c r="J79" s="59">
        <v>44991</v>
      </c>
      <c r="K79" s="1">
        <v>1000000</v>
      </c>
      <c r="L79">
        <v>94</v>
      </c>
      <c r="M79">
        <v>112</v>
      </c>
      <c r="O79" s="6">
        <f>(SUM(Pcfu43[[#This Row],[R1]:[R3]]))/(Pcfu43[[#This Row],[No. Reps]]*0.015)*Pcfu43[[#This Row],[Best DF]]</f>
        <v>6866666666.666667</v>
      </c>
      <c r="P79" s="1">
        <f>_xlfn.STDEV.S(Pcfu43[[#This Row],[R1]:[R3]])/0.015*Pcfu43[[#This Row],[Best DF]]</f>
        <v>848528137.42385709</v>
      </c>
      <c r="Q79" s="6">
        <f>Pcfu43[[#This Row],[CFU/mL]]*Pcfu43[[#This Row],[mL]]/Pcfu43[[#This Row],[grams]]</f>
        <v>130466666666.66667</v>
      </c>
      <c r="R79" s="1">
        <f>Pcfu43[[#This Row],[SD CFU/mL]]*Pcfu43[[#This Row],[mL]]/Pcfu43[[#This Row],[grams]]</f>
        <v>16122034611.053286</v>
      </c>
      <c r="S79" s="7">
        <f>_xlfn.STDEV.S(Pcfu43[[#This Row],[R1]:[R3]])/AVERAGE(Pcfu43[[#This Row],[R1]:[R3]])</f>
        <v>0.12357205884813452</v>
      </c>
      <c r="T79" t="s">
        <v>690</v>
      </c>
    </row>
    <row r="80" spans="1:20" x14ac:dyDescent="0.25">
      <c r="A80" t="s">
        <v>688</v>
      </c>
      <c r="B80" t="s">
        <v>686</v>
      </c>
      <c r="C80" s="4"/>
      <c r="D80" t="s">
        <v>86</v>
      </c>
      <c r="E80" s="3">
        <v>2</v>
      </c>
      <c r="G80">
        <v>0.3</v>
      </c>
      <c r="H80" s="5">
        <v>5.7</v>
      </c>
      <c r="I80" s="3" t="s">
        <v>170</v>
      </c>
      <c r="J80" s="59">
        <v>44991</v>
      </c>
      <c r="K80" s="1">
        <v>1000000</v>
      </c>
      <c r="L80">
        <v>95</v>
      </c>
      <c r="M80">
        <v>95</v>
      </c>
      <c r="O80" s="6">
        <f>(SUM(Pcfu43[[#This Row],[R1]:[R3]]))/(Pcfu43[[#This Row],[No. Reps]]*0.015)*Pcfu43[[#This Row],[Best DF]]</f>
        <v>6333333333.333334</v>
      </c>
      <c r="P80" s="1">
        <f>_xlfn.STDEV.S(Pcfu43[[#This Row],[R1]:[R3]])/0.015*Pcfu43[[#This Row],[Best DF]]</f>
        <v>0</v>
      </c>
      <c r="Q80" s="6">
        <f>Pcfu43[[#This Row],[CFU/mL]]*Pcfu43[[#This Row],[mL]]/Pcfu43[[#This Row],[grams]]</f>
        <v>120333333333.33336</v>
      </c>
      <c r="R80" s="1">
        <f>Pcfu43[[#This Row],[SD CFU/mL]]*Pcfu43[[#This Row],[mL]]/Pcfu43[[#This Row],[grams]]</f>
        <v>0</v>
      </c>
      <c r="S80" s="7">
        <f>_xlfn.STDEV.S(Pcfu43[[#This Row],[R1]:[R3]])/AVERAGE(Pcfu43[[#This Row],[R1]:[R3]])</f>
        <v>0</v>
      </c>
      <c r="T80" t="s">
        <v>690</v>
      </c>
    </row>
    <row r="81" spans="1:20" x14ac:dyDescent="0.25">
      <c r="A81" t="s">
        <v>689</v>
      </c>
      <c r="B81" t="s">
        <v>686</v>
      </c>
      <c r="C81" s="4"/>
      <c r="D81" t="s">
        <v>86</v>
      </c>
      <c r="E81" s="3">
        <v>2</v>
      </c>
      <c r="G81">
        <v>0.3</v>
      </c>
      <c r="H81" s="5">
        <v>5.7</v>
      </c>
      <c r="I81" s="3" t="s">
        <v>170</v>
      </c>
      <c r="J81" s="59">
        <v>44991</v>
      </c>
      <c r="K81" s="1">
        <v>1000000</v>
      </c>
      <c r="L81">
        <v>99</v>
      </c>
      <c r="M81">
        <v>103</v>
      </c>
      <c r="O81" s="6">
        <f>(SUM(Pcfu43[[#This Row],[R1]:[R3]]))/(Pcfu43[[#This Row],[No. Reps]]*0.015)*Pcfu43[[#This Row],[Best DF]]</f>
        <v>6733333333.333334</v>
      </c>
      <c r="P81" s="1">
        <f>_xlfn.STDEV.S(Pcfu43[[#This Row],[R1]:[R3]])/0.015*Pcfu43[[#This Row],[Best DF]]</f>
        <v>188561808.31641269</v>
      </c>
      <c r="Q81" s="6">
        <f>Pcfu43[[#This Row],[CFU/mL]]*Pcfu43[[#This Row],[mL]]/Pcfu43[[#This Row],[grams]]</f>
        <v>127933333333.33336</v>
      </c>
      <c r="R81" s="1">
        <f>Pcfu43[[#This Row],[SD CFU/mL]]*Pcfu43[[#This Row],[mL]]/Pcfu43[[#This Row],[grams]]</f>
        <v>3582674358.0118413</v>
      </c>
      <c r="S81" s="7">
        <f>_xlfn.STDEV.S(Pcfu43[[#This Row],[R1]:[R3]])/AVERAGE(Pcfu43[[#This Row],[R1]:[R3]])</f>
        <v>2.8004228957883071E-2</v>
      </c>
      <c r="T81" t="s">
        <v>690</v>
      </c>
    </row>
    <row r="82" spans="1:20" x14ac:dyDescent="0.25">
      <c r="A82" t="s">
        <v>691</v>
      </c>
      <c r="B82" t="s">
        <v>563</v>
      </c>
      <c r="C82" s="4"/>
      <c r="D82" t="s">
        <v>173</v>
      </c>
      <c r="E82" s="3">
        <v>2</v>
      </c>
      <c r="G82">
        <v>0.3</v>
      </c>
      <c r="H82" s="5">
        <v>5.7</v>
      </c>
      <c r="I82" s="3" t="s">
        <v>170</v>
      </c>
      <c r="J82" s="59">
        <v>44992</v>
      </c>
      <c r="K82" s="1">
        <v>100000</v>
      </c>
      <c r="L82">
        <v>88</v>
      </c>
      <c r="M82">
        <v>98</v>
      </c>
      <c r="O82" s="6">
        <f>(SUM(Pcfu43[[#This Row],[R1]:[R3]]))/(Pcfu43[[#This Row],[No. Reps]]*0.015)*Pcfu43[[#This Row],[Best DF]]</f>
        <v>620000000</v>
      </c>
      <c r="P82" s="1">
        <f>_xlfn.STDEV.S(Pcfu43[[#This Row],[R1]:[R3]])/0.015*Pcfu43[[#This Row],[Best DF]]</f>
        <v>47140452.079103172</v>
      </c>
      <c r="Q82" s="6">
        <f>Pcfu43[[#This Row],[CFU/mL]]*Pcfu43[[#This Row],[mL]]/Pcfu43[[#This Row],[grams]]</f>
        <v>11780000000</v>
      </c>
      <c r="R82" s="1">
        <f>Pcfu43[[#This Row],[SD CFU/mL]]*Pcfu43[[#This Row],[mL]]/Pcfu43[[#This Row],[grams]]</f>
        <v>895668589.50296032</v>
      </c>
      <c r="S82" s="7">
        <f>_xlfn.STDEV.S(Pcfu43[[#This Row],[R1]:[R3]])/AVERAGE(Pcfu43[[#This Row],[R1]:[R3]])</f>
        <v>7.6032987224359957E-2</v>
      </c>
      <c r="T82" t="s">
        <v>684</v>
      </c>
    </row>
    <row r="83" spans="1:20" x14ac:dyDescent="0.25">
      <c r="A83" t="s">
        <v>587</v>
      </c>
      <c r="B83" t="s">
        <v>328</v>
      </c>
      <c r="C83" s="4"/>
      <c r="D83" t="s">
        <v>86</v>
      </c>
      <c r="E83" s="3">
        <v>2</v>
      </c>
      <c r="G83">
        <v>0.3</v>
      </c>
      <c r="H83" s="5">
        <v>5.7</v>
      </c>
      <c r="I83" s="3" t="s">
        <v>170</v>
      </c>
      <c r="J83" s="59">
        <v>44993</v>
      </c>
      <c r="K83" s="1">
        <v>1000000</v>
      </c>
      <c r="L83">
        <v>24</v>
      </c>
      <c r="M83">
        <v>32</v>
      </c>
      <c r="O83" s="6">
        <f>(SUM(Pcfu43[[#This Row],[R1]:[R3]]))/(Pcfu43[[#This Row],[No. Reps]]*0.015)*Pcfu43[[#This Row],[Best DF]]</f>
        <v>1866666666.6666667</v>
      </c>
      <c r="P83" s="1">
        <f>_xlfn.STDEV.S(Pcfu43[[#This Row],[R1]:[R3]])/0.015*Pcfu43[[#This Row],[Best DF]]</f>
        <v>377123616.63282537</v>
      </c>
      <c r="Q83" s="6">
        <f>Pcfu43[[#This Row],[CFU/mL]]*Pcfu43[[#This Row],[mL]]/Pcfu43[[#This Row],[grams]]</f>
        <v>35466666666.666672</v>
      </c>
      <c r="R83" s="1">
        <f>Pcfu43[[#This Row],[SD CFU/mL]]*Pcfu43[[#This Row],[mL]]/Pcfu43[[#This Row],[grams]]</f>
        <v>7165348716.0236826</v>
      </c>
      <c r="S83" s="7">
        <f>_xlfn.STDEV.S(Pcfu43[[#This Row],[R1]:[R3]])/AVERAGE(Pcfu43[[#This Row],[R1]:[R3]])</f>
        <v>0.20203050891044216</v>
      </c>
      <c r="T83" t="s">
        <v>684</v>
      </c>
    </row>
    <row r="84" spans="1:20" x14ac:dyDescent="0.25">
      <c r="A84" t="s">
        <v>590</v>
      </c>
      <c r="B84" t="s">
        <v>328</v>
      </c>
      <c r="C84" s="4"/>
      <c r="D84" t="s">
        <v>86</v>
      </c>
      <c r="E84" s="3">
        <v>2</v>
      </c>
      <c r="G84">
        <v>0.3</v>
      </c>
      <c r="H84" s="5">
        <v>5.7</v>
      </c>
      <c r="I84" s="3" t="s">
        <v>170</v>
      </c>
      <c r="J84" s="59">
        <v>44993</v>
      </c>
      <c r="K84" s="1">
        <v>1000000</v>
      </c>
      <c r="L84">
        <v>52</v>
      </c>
      <c r="M84">
        <v>56</v>
      </c>
      <c r="O84" s="6">
        <f>(SUM(Pcfu43[[#This Row],[R1]:[R3]]))/(Pcfu43[[#This Row],[No. Reps]]*0.015)*Pcfu43[[#This Row],[Best DF]]</f>
        <v>3600000000</v>
      </c>
      <c r="P84" s="1">
        <f>_xlfn.STDEV.S(Pcfu43[[#This Row],[R1]:[R3]])/0.015*Pcfu43[[#This Row],[Best DF]]</f>
        <v>188561808.31641269</v>
      </c>
      <c r="Q84" s="6">
        <f>Pcfu43[[#This Row],[CFU/mL]]*Pcfu43[[#This Row],[mL]]/Pcfu43[[#This Row],[grams]]</f>
        <v>68400000000</v>
      </c>
      <c r="R84" s="1">
        <f>Pcfu43[[#This Row],[SD CFU/mL]]*Pcfu43[[#This Row],[mL]]/Pcfu43[[#This Row],[grams]]</f>
        <v>3582674358.0118413</v>
      </c>
      <c r="S84" s="7">
        <f>_xlfn.STDEV.S(Pcfu43[[#This Row],[R1]:[R3]])/AVERAGE(Pcfu43[[#This Row],[R1]:[R3]])</f>
        <v>5.2378280087892415E-2</v>
      </c>
      <c r="T84" t="s">
        <v>684</v>
      </c>
    </row>
    <row r="85" spans="1:20" x14ac:dyDescent="0.25">
      <c r="A85" t="s">
        <v>692</v>
      </c>
      <c r="B85" t="s">
        <v>643</v>
      </c>
      <c r="C85" s="4"/>
      <c r="D85" t="s">
        <v>86</v>
      </c>
      <c r="E85" s="3">
        <v>2</v>
      </c>
      <c r="G85">
        <v>0.3</v>
      </c>
      <c r="H85" s="5">
        <v>5.7</v>
      </c>
      <c r="I85" s="3" t="s">
        <v>170</v>
      </c>
      <c r="J85" s="59">
        <v>44993</v>
      </c>
      <c r="K85" s="1">
        <v>1000000</v>
      </c>
      <c r="L85">
        <v>106</v>
      </c>
      <c r="M85">
        <v>103</v>
      </c>
      <c r="O85" s="6">
        <f>(SUM(Pcfu43[[#This Row],[R1]:[R3]]))/(Pcfu43[[#This Row],[No. Reps]]*0.015)*Pcfu43[[#This Row],[Best DF]]</f>
        <v>6966666666.666667</v>
      </c>
      <c r="P85" s="1">
        <f>_xlfn.STDEV.S(Pcfu43[[#This Row],[R1]:[R3]])/0.015*Pcfu43[[#This Row],[Best DF]]</f>
        <v>141421356.23730952</v>
      </c>
      <c r="Q85" s="6">
        <f>Pcfu43[[#This Row],[CFU/mL]]*Pcfu43[[#This Row],[mL]]/Pcfu43[[#This Row],[grams]]</f>
        <v>132366666666.66667</v>
      </c>
      <c r="R85" s="1">
        <f>Pcfu43[[#This Row],[SD CFU/mL]]*Pcfu43[[#This Row],[mL]]/Pcfu43[[#This Row],[grams]]</f>
        <v>2687005768.5088811</v>
      </c>
      <c r="S85" s="7">
        <f>_xlfn.STDEV.S(Pcfu43[[#This Row],[R1]:[R3]])/AVERAGE(Pcfu43[[#This Row],[R1]:[R3]])</f>
        <v>2.0299716206312369E-2</v>
      </c>
      <c r="T85" t="s">
        <v>684</v>
      </c>
    </row>
    <row r="86" spans="1:20" x14ac:dyDescent="0.25">
      <c r="A86" t="s">
        <v>693</v>
      </c>
      <c r="B86" t="s">
        <v>643</v>
      </c>
      <c r="C86" s="4"/>
      <c r="D86" t="s">
        <v>86</v>
      </c>
      <c r="E86" s="3">
        <v>2</v>
      </c>
      <c r="G86">
        <v>0.3</v>
      </c>
      <c r="H86" s="5">
        <v>5.7</v>
      </c>
      <c r="I86" s="3" t="s">
        <v>170</v>
      </c>
      <c r="J86" s="59">
        <v>44993</v>
      </c>
      <c r="K86" s="1">
        <v>1000000</v>
      </c>
      <c r="L86">
        <v>118</v>
      </c>
      <c r="M86">
        <v>114</v>
      </c>
      <c r="O86" s="6">
        <f>(SUM(Pcfu43[[#This Row],[R1]:[R3]]))/(Pcfu43[[#This Row],[No. Reps]]*0.015)*Pcfu43[[#This Row],[Best DF]]</f>
        <v>7733333333.333334</v>
      </c>
      <c r="P86" s="1">
        <f>_xlfn.STDEV.S(Pcfu43[[#This Row],[R1]:[R3]])/0.015*Pcfu43[[#This Row],[Best DF]]</f>
        <v>188561808.31641269</v>
      </c>
      <c r="Q86" s="6">
        <f>Pcfu43[[#This Row],[CFU/mL]]*Pcfu43[[#This Row],[mL]]/Pcfu43[[#This Row],[grams]]</f>
        <v>146933333333.33337</v>
      </c>
      <c r="R86" s="1">
        <f>Pcfu43[[#This Row],[SD CFU/mL]]*Pcfu43[[#This Row],[mL]]/Pcfu43[[#This Row],[grams]]</f>
        <v>3582674358.0118413</v>
      </c>
      <c r="S86" s="7">
        <f>_xlfn.STDEV.S(Pcfu43[[#This Row],[R1]:[R3]])/AVERAGE(Pcfu43[[#This Row],[R1]:[R3]])</f>
        <v>2.4382992454708537E-2</v>
      </c>
      <c r="T86" t="s">
        <v>684</v>
      </c>
    </row>
    <row r="87" spans="1:20" x14ac:dyDescent="0.25">
      <c r="A87" t="s">
        <v>694</v>
      </c>
      <c r="B87" t="s">
        <v>643</v>
      </c>
      <c r="C87" s="4"/>
      <c r="D87" t="s">
        <v>86</v>
      </c>
      <c r="E87" s="3">
        <v>2</v>
      </c>
      <c r="G87">
        <v>0.3</v>
      </c>
      <c r="H87" s="5">
        <v>5.7</v>
      </c>
      <c r="I87" s="3" t="s">
        <v>170</v>
      </c>
      <c r="J87" s="59">
        <v>44993</v>
      </c>
      <c r="K87" s="1">
        <v>1000000</v>
      </c>
      <c r="L87">
        <v>108</v>
      </c>
      <c r="M87">
        <v>89</v>
      </c>
      <c r="O87" s="6">
        <f>(SUM(Pcfu43[[#This Row],[R1]:[R3]]))/(Pcfu43[[#This Row],[No. Reps]]*0.015)*Pcfu43[[#This Row],[Best DF]]</f>
        <v>6566666666.666667</v>
      </c>
      <c r="P87" s="1">
        <f>_xlfn.STDEV.S(Pcfu43[[#This Row],[R1]:[R3]])/0.015*Pcfu43[[#This Row],[Best DF]]</f>
        <v>895668589.50296021</v>
      </c>
      <c r="Q87" s="6">
        <f>Pcfu43[[#This Row],[CFU/mL]]*Pcfu43[[#This Row],[mL]]/Pcfu43[[#This Row],[grams]]</f>
        <v>124766666666.66667</v>
      </c>
      <c r="R87" s="1">
        <f>Pcfu43[[#This Row],[SD CFU/mL]]*Pcfu43[[#This Row],[mL]]/Pcfu43[[#This Row],[grams]]</f>
        <v>17017703200.556244</v>
      </c>
      <c r="S87" s="7">
        <f>_xlfn.STDEV.S(Pcfu43[[#This Row],[R1]:[R3]])/AVERAGE(Pcfu43[[#This Row],[R1]:[R3]])</f>
        <v>0.1363962319040041</v>
      </c>
      <c r="T87" t="s">
        <v>684</v>
      </c>
    </row>
    <row r="88" spans="1:20" x14ac:dyDescent="0.25">
      <c r="A88" t="s">
        <v>695</v>
      </c>
      <c r="B88" t="s">
        <v>643</v>
      </c>
      <c r="C88" s="4"/>
      <c r="D88" t="s">
        <v>86</v>
      </c>
      <c r="E88" s="3">
        <v>2</v>
      </c>
      <c r="G88">
        <v>0.3</v>
      </c>
      <c r="H88" s="5">
        <v>5.7</v>
      </c>
      <c r="I88" s="3" t="s">
        <v>170</v>
      </c>
      <c r="J88" s="59">
        <v>44993</v>
      </c>
      <c r="K88" s="1">
        <v>10000000</v>
      </c>
      <c r="L88">
        <v>32</v>
      </c>
      <c r="M88">
        <v>31</v>
      </c>
      <c r="O88" s="6">
        <f>(SUM(Pcfu43[[#This Row],[R1]:[R3]]))/(Pcfu43[[#This Row],[No. Reps]]*0.015)*Pcfu43[[#This Row],[Best DF]]</f>
        <v>21000000000</v>
      </c>
      <c r="P88" s="1">
        <f>_xlfn.STDEV.S(Pcfu43[[#This Row],[R1]:[R3]])/0.015*Pcfu43[[#This Row],[Best DF]]</f>
        <v>471404520.79103172</v>
      </c>
      <c r="Q88" s="6">
        <f>Pcfu43[[#This Row],[CFU/mL]]*Pcfu43[[#This Row],[mL]]/Pcfu43[[#This Row],[grams]]</f>
        <v>399000000000</v>
      </c>
      <c r="R88" s="1">
        <f>Pcfu43[[#This Row],[SD CFU/mL]]*Pcfu43[[#This Row],[mL]]/Pcfu43[[#This Row],[grams]]</f>
        <v>8956685895.029604</v>
      </c>
      <c r="S88" s="7">
        <f>_xlfn.STDEV.S(Pcfu43[[#This Row],[R1]:[R3]])/AVERAGE(Pcfu43[[#This Row],[R1]:[R3]])</f>
        <v>2.2447834323382463E-2</v>
      </c>
      <c r="T88" t="s">
        <v>684</v>
      </c>
    </row>
    <row r="89" spans="1:20" x14ac:dyDescent="0.25">
      <c r="A89" t="s">
        <v>696</v>
      </c>
      <c r="B89" t="s">
        <v>643</v>
      </c>
      <c r="C89" s="4"/>
      <c r="D89" t="s">
        <v>86</v>
      </c>
      <c r="E89" s="3">
        <v>2</v>
      </c>
      <c r="G89">
        <v>0.3</v>
      </c>
      <c r="H89" s="5">
        <v>5.7</v>
      </c>
      <c r="I89" s="3" t="s">
        <v>170</v>
      </c>
      <c r="J89" s="59">
        <v>44993</v>
      </c>
      <c r="K89" s="1">
        <v>10000000</v>
      </c>
      <c r="L89">
        <v>30</v>
      </c>
      <c r="M89">
        <v>29</v>
      </c>
      <c r="O89" s="6">
        <f>(SUM(Pcfu43[[#This Row],[R1]:[R3]]))/(Pcfu43[[#This Row],[No. Reps]]*0.015)*Pcfu43[[#This Row],[Best DF]]</f>
        <v>19666666666.666668</v>
      </c>
      <c r="P89" s="1">
        <f>_xlfn.STDEV.S(Pcfu43[[#This Row],[R1]:[R3]])/0.015*Pcfu43[[#This Row],[Best DF]]</f>
        <v>471404520.79103172</v>
      </c>
      <c r="Q89" s="6">
        <f>Pcfu43[[#This Row],[CFU/mL]]*Pcfu43[[#This Row],[mL]]/Pcfu43[[#This Row],[grams]]</f>
        <v>373666666666.66675</v>
      </c>
      <c r="R89" s="1">
        <f>Pcfu43[[#This Row],[SD CFU/mL]]*Pcfu43[[#This Row],[mL]]/Pcfu43[[#This Row],[grams]]</f>
        <v>8956685895.029604</v>
      </c>
      <c r="S89" s="7">
        <f>_xlfn.STDEV.S(Pcfu43[[#This Row],[R1]:[R3]])/AVERAGE(Pcfu43[[#This Row],[R1]:[R3]])</f>
        <v>2.3969721396154154E-2</v>
      </c>
      <c r="T89" t="s">
        <v>684</v>
      </c>
    </row>
    <row r="90" spans="1:20" x14ac:dyDescent="0.25">
      <c r="A90" t="s">
        <v>662</v>
      </c>
      <c r="B90" t="s">
        <v>697</v>
      </c>
      <c r="C90" s="4"/>
      <c r="D90" t="s">
        <v>173</v>
      </c>
      <c r="E90" s="3">
        <v>1</v>
      </c>
      <c r="G90">
        <v>0.3</v>
      </c>
      <c r="H90" s="5">
        <v>5.7</v>
      </c>
      <c r="I90" s="3" t="s">
        <v>170</v>
      </c>
      <c r="J90" s="59">
        <v>44993</v>
      </c>
      <c r="K90" s="1">
        <v>1000000</v>
      </c>
      <c r="L90">
        <v>122</v>
      </c>
      <c r="M90">
        <v>127</v>
      </c>
      <c r="N90">
        <v>122</v>
      </c>
      <c r="O90" s="6">
        <f>(SUM(Pcfu43[[#This Row],[R1]:[R3]]))/(Pcfu43[[#This Row],[No. Reps]]*0.015)*Pcfu43[[#This Row],[Best DF]]</f>
        <v>24733333333.333336</v>
      </c>
      <c r="P90" s="1">
        <f>_xlfn.STDEV.S(Pcfu43[[#This Row],[R1]:[R3]])/0.015*Pcfu43[[#This Row],[Best DF]]</f>
        <v>192450089.72987527</v>
      </c>
      <c r="Q90" s="6">
        <f>Pcfu43[[#This Row],[CFU/mL]]*Pcfu43[[#This Row],[mL]]/Pcfu43[[#This Row],[grams]]</f>
        <v>469933333333.33344</v>
      </c>
      <c r="R90" s="1">
        <f>Pcfu43[[#This Row],[SD CFU/mL]]*Pcfu43[[#This Row],[mL]]/Pcfu43[[#This Row],[grams]]</f>
        <v>3656551704.86763</v>
      </c>
      <c r="S90" s="7">
        <f>_xlfn.STDEV.S(Pcfu43[[#This Row],[R1]:[R3]])/AVERAGE(Pcfu43[[#This Row],[R1]:[R3]])</f>
        <v>2.3343002797424219E-2</v>
      </c>
      <c r="T90" t="s">
        <v>684</v>
      </c>
    </row>
    <row r="91" spans="1:20" x14ac:dyDescent="0.25">
      <c r="A91" t="s">
        <v>662</v>
      </c>
      <c r="B91" t="s">
        <v>698</v>
      </c>
      <c r="C91" s="4"/>
      <c r="D91" t="s">
        <v>173</v>
      </c>
      <c r="E91" s="3">
        <v>1</v>
      </c>
      <c r="G91">
        <v>0.3</v>
      </c>
      <c r="H91" s="5">
        <v>5.7</v>
      </c>
      <c r="I91" s="3" t="s">
        <v>170</v>
      </c>
      <c r="J91" s="59">
        <v>44993</v>
      </c>
      <c r="K91" s="1">
        <v>1000000</v>
      </c>
      <c r="L91">
        <v>127</v>
      </c>
      <c r="O91" s="6">
        <f>(SUM(Pcfu43[[#This Row],[R1]:[R3]]))/(Pcfu43[[#This Row],[No. Reps]]*0.015)*Pcfu43[[#This Row],[Best DF]]</f>
        <v>8466666666.6666679</v>
      </c>
      <c r="P91" s="1" t="e">
        <f>_xlfn.STDEV.S(Pcfu43[[#This Row],[R1]:[R3]])/0.015*Pcfu43[[#This Row],[Best DF]]</f>
        <v>#DIV/0!</v>
      </c>
      <c r="Q91" s="6">
        <f>Pcfu43[[#This Row],[CFU/mL]]*Pcfu43[[#This Row],[mL]]/Pcfu43[[#This Row],[grams]]</f>
        <v>160866666666.66669</v>
      </c>
      <c r="R91" s="1" t="e">
        <f>Pcfu43[[#This Row],[SD CFU/mL]]*Pcfu43[[#This Row],[mL]]/Pcfu43[[#This Row],[grams]]</f>
        <v>#DIV/0!</v>
      </c>
      <c r="S91" s="7" t="e">
        <f>_xlfn.STDEV.S(Pcfu43[[#This Row],[R1]:[R3]])/AVERAGE(Pcfu43[[#This Row],[R1]:[R3]])</f>
        <v>#DIV/0!</v>
      </c>
      <c r="T91" t="s">
        <v>684</v>
      </c>
    </row>
    <row r="92" spans="1:20" x14ac:dyDescent="0.25">
      <c r="A92" t="s">
        <v>662</v>
      </c>
      <c r="B92" t="s">
        <v>699</v>
      </c>
      <c r="C92" s="4"/>
      <c r="D92" t="s">
        <v>173</v>
      </c>
      <c r="E92" s="3">
        <v>1</v>
      </c>
      <c r="G92">
        <v>0.3</v>
      </c>
      <c r="H92" s="5">
        <v>5.7</v>
      </c>
      <c r="I92" s="3" t="s">
        <v>170</v>
      </c>
      <c r="J92" s="59">
        <v>44993</v>
      </c>
      <c r="K92" s="1">
        <v>1000000</v>
      </c>
      <c r="L92">
        <v>122</v>
      </c>
      <c r="O92" s="6">
        <f>(SUM(Pcfu43[[#This Row],[R1]:[R3]]))/(Pcfu43[[#This Row],[No. Reps]]*0.015)*Pcfu43[[#This Row],[Best DF]]</f>
        <v>8133333333.333334</v>
      </c>
      <c r="P92" s="1" t="e">
        <f>_xlfn.STDEV.S(Pcfu43[[#This Row],[R1]:[R3]])/0.015*Pcfu43[[#This Row],[Best DF]]</f>
        <v>#DIV/0!</v>
      </c>
      <c r="Q92" s="6">
        <f>Pcfu43[[#This Row],[CFU/mL]]*Pcfu43[[#This Row],[mL]]/Pcfu43[[#This Row],[grams]]</f>
        <v>154533333333.33337</v>
      </c>
      <c r="R92" s="1" t="e">
        <f>Pcfu43[[#This Row],[SD CFU/mL]]*Pcfu43[[#This Row],[mL]]/Pcfu43[[#This Row],[grams]]</f>
        <v>#DIV/0!</v>
      </c>
      <c r="S92" s="7" t="e">
        <f>_xlfn.STDEV.S(Pcfu43[[#This Row],[R1]:[R3]])/AVERAGE(Pcfu43[[#This Row],[R1]:[R3]])</f>
        <v>#DIV/0!</v>
      </c>
      <c r="T92" t="s">
        <v>684</v>
      </c>
    </row>
    <row r="93" spans="1:20" x14ac:dyDescent="0.25">
      <c r="A93" t="s">
        <v>663</v>
      </c>
      <c r="B93" t="s">
        <v>697</v>
      </c>
      <c r="C93" s="4"/>
      <c r="D93" t="s">
        <v>173</v>
      </c>
      <c r="E93" s="3">
        <v>1</v>
      </c>
      <c r="G93">
        <v>0.3</v>
      </c>
      <c r="H93" s="5">
        <v>5.7</v>
      </c>
      <c r="I93" s="3" t="s">
        <v>170</v>
      </c>
      <c r="J93" s="59">
        <v>44993</v>
      </c>
      <c r="K93" s="1">
        <v>1000000</v>
      </c>
      <c r="L93">
        <v>73</v>
      </c>
      <c r="M93">
        <v>70</v>
      </c>
      <c r="N93">
        <v>87</v>
      </c>
      <c r="O93" s="6">
        <f>(SUM(Pcfu43[[#This Row],[R1]:[R3]]))/(Pcfu43[[#This Row],[No. Reps]]*0.015)*Pcfu43[[#This Row],[Best DF]]</f>
        <v>15333333333.333334</v>
      </c>
      <c r="P93" s="1">
        <f>_xlfn.STDEV.S(Pcfu43[[#This Row],[R1]:[R3]])/0.015*Pcfu43[[#This Row],[Best DF]]</f>
        <v>604918115.05849791</v>
      </c>
      <c r="Q93" s="6">
        <f>Pcfu43[[#This Row],[CFU/mL]]*Pcfu43[[#This Row],[mL]]/Pcfu43[[#This Row],[grams]]</f>
        <v>291333333333.33337</v>
      </c>
      <c r="R93" s="1">
        <f>Pcfu43[[#This Row],[SD CFU/mL]]*Pcfu43[[#This Row],[mL]]/Pcfu43[[#This Row],[grams]]</f>
        <v>11493444186.111462</v>
      </c>
      <c r="S93" s="7">
        <f>_xlfn.STDEV.S(Pcfu43[[#This Row],[R1]:[R3]])/AVERAGE(Pcfu43[[#This Row],[R1]:[R3]])</f>
        <v>0.11835354425057565</v>
      </c>
      <c r="T93" t="s">
        <v>684</v>
      </c>
    </row>
    <row r="94" spans="1:20" x14ac:dyDescent="0.25">
      <c r="A94" t="s">
        <v>663</v>
      </c>
      <c r="B94" t="s">
        <v>698</v>
      </c>
      <c r="C94" s="4"/>
      <c r="D94" t="s">
        <v>173</v>
      </c>
      <c r="E94" s="3">
        <v>1</v>
      </c>
      <c r="G94">
        <v>0.3</v>
      </c>
      <c r="H94" s="5">
        <v>5.7</v>
      </c>
      <c r="I94" s="3" t="s">
        <v>170</v>
      </c>
      <c r="J94" s="59">
        <v>44993</v>
      </c>
      <c r="K94" s="1">
        <v>1000000</v>
      </c>
      <c r="L94">
        <v>70</v>
      </c>
      <c r="O94" s="6">
        <f>(SUM(Pcfu43[[#This Row],[R1]:[R3]]))/(Pcfu43[[#This Row],[No. Reps]]*0.015)*Pcfu43[[#This Row],[Best DF]]</f>
        <v>4666666666.666667</v>
      </c>
      <c r="P94" s="1" t="e">
        <f>_xlfn.STDEV.S(Pcfu43[[#This Row],[R1]:[R3]])/0.015*Pcfu43[[#This Row],[Best DF]]</f>
        <v>#DIV/0!</v>
      </c>
      <c r="Q94" s="6">
        <f>Pcfu43[[#This Row],[CFU/mL]]*Pcfu43[[#This Row],[mL]]/Pcfu43[[#This Row],[grams]]</f>
        <v>88666666666.666687</v>
      </c>
      <c r="R94" s="1" t="e">
        <f>Pcfu43[[#This Row],[SD CFU/mL]]*Pcfu43[[#This Row],[mL]]/Pcfu43[[#This Row],[grams]]</f>
        <v>#DIV/0!</v>
      </c>
      <c r="S94" s="7" t="e">
        <f>_xlfn.STDEV.S(Pcfu43[[#This Row],[R1]:[R3]])/AVERAGE(Pcfu43[[#This Row],[R1]:[R3]])</f>
        <v>#DIV/0!</v>
      </c>
      <c r="T94" t="s">
        <v>684</v>
      </c>
    </row>
    <row r="95" spans="1:20" x14ac:dyDescent="0.25">
      <c r="A95" t="s">
        <v>663</v>
      </c>
      <c r="B95" t="s">
        <v>699</v>
      </c>
      <c r="C95" s="4"/>
      <c r="D95" t="s">
        <v>173</v>
      </c>
      <c r="E95" s="3">
        <v>1</v>
      </c>
      <c r="G95">
        <v>0.3</v>
      </c>
      <c r="H95" s="5">
        <v>5.7</v>
      </c>
      <c r="I95" s="3" t="s">
        <v>170</v>
      </c>
      <c r="J95" s="59">
        <v>44993</v>
      </c>
      <c r="K95" s="1">
        <v>1000000</v>
      </c>
      <c r="L95">
        <v>87</v>
      </c>
      <c r="O95" s="6">
        <f>(SUM(Pcfu43[[#This Row],[R1]:[R3]]))/(Pcfu43[[#This Row],[No. Reps]]*0.015)*Pcfu43[[#This Row],[Best DF]]</f>
        <v>5800000000</v>
      </c>
      <c r="P95" s="1" t="e">
        <f>_xlfn.STDEV.S(Pcfu43[[#This Row],[R1]:[R3]])/0.015*Pcfu43[[#This Row],[Best DF]]</f>
        <v>#DIV/0!</v>
      </c>
      <c r="Q95" s="6">
        <f>Pcfu43[[#This Row],[CFU/mL]]*Pcfu43[[#This Row],[mL]]/Pcfu43[[#This Row],[grams]]</f>
        <v>110200000000</v>
      </c>
      <c r="R95" s="1" t="e">
        <f>Pcfu43[[#This Row],[SD CFU/mL]]*Pcfu43[[#This Row],[mL]]/Pcfu43[[#This Row],[grams]]</f>
        <v>#DIV/0!</v>
      </c>
      <c r="S95" s="7" t="e">
        <f>_xlfn.STDEV.S(Pcfu43[[#This Row],[R1]:[R3]])/AVERAGE(Pcfu43[[#This Row],[R1]:[R3]])</f>
        <v>#DIV/0!</v>
      </c>
      <c r="T95" t="s">
        <v>684</v>
      </c>
    </row>
    <row r="96" spans="1:20" x14ac:dyDescent="0.25">
      <c r="A96" t="s">
        <v>587</v>
      </c>
      <c r="B96" t="s">
        <v>697</v>
      </c>
      <c r="C96" s="4"/>
      <c r="D96" t="s">
        <v>173</v>
      </c>
      <c r="E96" s="3">
        <v>1</v>
      </c>
      <c r="G96">
        <v>0.3</v>
      </c>
      <c r="H96" s="5">
        <v>5.7</v>
      </c>
      <c r="I96" s="3" t="s">
        <v>170</v>
      </c>
      <c r="J96" s="59">
        <v>44993</v>
      </c>
      <c r="K96" s="1">
        <v>1000000</v>
      </c>
      <c r="L96">
        <v>56</v>
      </c>
      <c r="M96">
        <v>61</v>
      </c>
      <c r="N96">
        <v>98</v>
      </c>
      <c r="O96" s="6">
        <f>(SUM(Pcfu43[[#This Row],[R1]:[R3]]))/(Pcfu43[[#This Row],[No. Reps]]*0.015)*Pcfu43[[#This Row],[Best DF]]</f>
        <v>14333333333.333334</v>
      </c>
      <c r="P96" s="1">
        <f>_xlfn.STDEV.S(Pcfu43[[#This Row],[R1]:[R3]])/0.015*Pcfu43[[#This Row],[Best DF]]</f>
        <v>1529463716.2284229</v>
      </c>
      <c r="Q96" s="6">
        <f>Pcfu43[[#This Row],[CFU/mL]]*Pcfu43[[#This Row],[mL]]/Pcfu43[[#This Row],[grams]]</f>
        <v>272333333333.33334</v>
      </c>
      <c r="R96" s="1">
        <f>Pcfu43[[#This Row],[SD CFU/mL]]*Pcfu43[[#This Row],[mL]]/Pcfu43[[#This Row],[grams]]</f>
        <v>29059810608.340034</v>
      </c>
      <c r="S96" s="7">
        <f>_xlfn.STDEV.S(Pcfu43[[#This Row],[R1]:[R3]])/AVERAGE(Pcfu43[[#This Row],[R1]:[R3]])</f>
        <v>0.32012031269897223</v>
      </c>
      <c r="T96" t="s">
        <v>684</v>
      </c>
    </row>
    <row r="97" spans="1:20" x14ac:dyDescent="0.25">
      <c r="A97" t="s">
        <v>587</v>
      </c>
      <c r="B97" t="s">
        <v>698</v>
      </c>
      <c r="C97" s="4"/>
      <c r="D97" t="s">
        <v>173</v>
      </c>
      <c r="E97" s="3">
        <v>1</v>
      </c>
      <c r="G97">
        <v>0.3</v>
      </c>
      <c r="H97" s="5">
        <v>5.7</v>
      </c>
      <c r="I97" s="3" t="s">
        <v>170</v>
      </c>
      <c r="J97" s="59">
        <v>44993</v>
      </c>
      <c r="K97" s="1">
        <v>1000000</v>
      </c>
      <c r="L97">
        <v>61</v>
      </c>
      <c r="O97" s="6">
        <f>(SUM(Pcfu43[[#This Row],[R1]:[R3]]))/(Pcfu43[[#This Row],[No. Reps]]*0.015)*Pcfu43[[#This Row],[Best DF]]</f>
        <v>4066666666.666667</v>
      </c>
      <c r="P97" s="1" t="e">
        <f>_xlfn.STDEV.S(Pcfu43[[#This Row],[R1]:[R3]])/0.015*Pcfu43[[#This Row],[Best DF]]</f>
        <v>#DIV/0!</v>
      </c>
      <c r="Q97" s="6">
        <f>Pcfu43[[#This Row],[CFU/mL]]*Pcfu43[[#This Row],[mL]]/Pcfu43[[#This Row],[grams]]</f>
        <v>77266666666.666687</v>
      </c>
      <c r="R97" s="1" t="e">
        <f>Pcfu43[[#This Row],[SD CFU/mL]]*Pcfu43[[#This Row],[mL]]/Pcfu43[[#This Row],[grams]]</f>
        <v>#DIV/0!</v>
      </c>
      <c r="S97" s="7" t="e">
        <f>_xlfn.STDEV.S(Pcfu43[[#This Row],[R1]:[R3]])/AVERAGE(Pcfu43[[#This Row],[R1]:[R3]])</f>
        <v>#DIV/0!</v>
      </c>
      <c r="T97" t="s">
        <v>684</v>
      </c>
    </row>
    <row r="98" spans="1:20" x14ac:dyDescent="0.25">
      <c r="A98" t="s">
        <v>587</v>
      </c>
      <c r="B98" t="s">
        <v>699</v>
      </c>
      <c r="C98" s="4"/>
      <c r="D98" t="s">
        <v>173</v>
      </c>
      <c r="E98" s="3">
        <v>1</v>
      </c>
      <c r="G98">
        <v>0.3</v>
      </c>
      <c r="H98" s="5">
        <v>5.7</v>
      </c>
      <c r="I98" s="3" t="s">
        <v>170</v>
      </c>
      <c r="J98" s="59">
        <v>44993</v>
      </c>
      <c r="K98" s="1">
        <v>1000000</v>
      </c>
      <c r="L98">
        <v>98</v>
      </c>
      <c r="O98" s="6">
        <f>(SUM(Pcfu43[[#This Row],[R1]:[R3]]))/(Pcfu43[[#This Row],[No. Reps]]*0.015)*Pcfu43[[#This Row],[Best DF]]</f>
        <v>6533333333.333334</v>
      </c>
      <c r="P98" s="1" t="e">
        <f>_xlfn.STDEV.S(Pcfu43[[#This Row],[R1]:[R3]])/0.015*Pcfu43[[#This Row],[Best DF]]</f>
        <v>#DIV/0!</v>
      </c>
      <c r="Q98" s="6">
        <f>Pcfu43[[#This Row],[CFU/mL]]*Pcfu43[[#This Row],[mL]]/Pcfu43[[#This Row],[grams]]</f>
        <v>124133333333.33336</v>
      </c>
      <c r="R98" s="1" t="e">
        <f>Pcfu43[[#This Row],[SD CFU/mL]]*Pcfu43[[#This Row],[mL]]/Pcfu43[[#This Row],[grams]]</f>
        <v>#DIV/0!</v>
      </c>
      <c r="S98" s="7" t="e">
        <f>_xlfn.STDEV.S(Pcfu43[[#This Row],[R1]:[R3]])/AVERAGE(Pcfu43[[#This Row],[R1]:[R3]])</f>
        <v>#DIV/0!</v>
      </c>
      <c r="T98" t="s">
        <v>684</v>
      </c>
    </row>
    <row r="99" spans="1:20" x14ac:dyDescent="0.25">
      <c r="A99" t="s">
        <v>590</v>
      </c>
      <c r="B99" t="s">
        <v>697</v>
      </c>
      <c r="C99" s="4"/>
      <c r="D99" t="s">
        <v>173</v>
      </c>
      <c r="E99" s="3">
        <v>1</v>
      </c>
      <c r="G99">
        <v>0.3</v>
      </c>
      <c r="H99" s="5">
        <v>5.7</v>
      </c>
      <c r="I99" s="3" t="s">
        <v>170</v>
      </c>
      <c r="J99" s="59">
        <v>44993</v>
      </c>
      <c r="K99" s="1">
        <v>1000000</v>
      </c>
      <c r="L99">
        <v>42</v>
      </c>
      <c r="M99">
        <v>38</v>
      </c>
      <c r="N99">
        <v>47</v>
      </c>
      <c r="O99" s="6">
        <f>(SUM(Pcfu43[[#This Row],[R1]:[R3]]))/(Pcfu43[[#This Row],[No. Reps]]*0.015)*Pcfu43[[#This Row],[Best DF]]</f>
        <v>8466666666.6666679</v>
      </c>
      <c r="P99" s="1">
        <f>_xlfn.STDEV.S(Pcfu43[[#This Row],[R1]:[R3]])/0.015*Pcfu43[[#This Row],[Best DF]]</f>
        <v>300616650.18819296</v>
      </c>
      <c r="Q99" s="6">
        <f>Pcfu43[[#This Row],[CFU/mL]]*Pcfu43[[#This Row],[mL]]/Pcfu43[[#This Row],[grams]]</f>
        <v>160866666666.66669</v>
      </c>
      <c r="R99" s="1">
        <f>Pcfu43[[#This Row],[SD CFU/mL]]*Pcfu43[[#This Row],[mL]]/Pcfu43[[#This Row],[grams]]</f>
        <v>5711716353.5756674</v>
      </c>
      <c r="S99" s="7">
        <f>_xlfn.STDEV.S(Pcfu43[[#This Row],[R1]:[R3]])/AVERAGE(Pcfu43[[#This Row],[R1]:[R3]])</f>
        <v>0.10651771069660379</v>
      </c>
      <c r="T99" t="s">
        <v>684</v>
      </c>
    </row>
    <row r="100" spans="1:20" x14ac:dyDescent="0.25">
      <c r="A100" t="s">
        <v>590</v>
      </c>
      <c r="B100" t="s">
        <v>698</v>
      </c>
      <c r="C100" s="4"/>
      <c r="D100" t="s">
        <v>173</v>
      </c>
      <c r="E100" s="3">
        <v>1</v>
      </c>
      <c r="G100">
        <v>0.3</v>
      </c>
      <c r="H100" s="5">
        <v>5.7</v>
      </c>
      <c r="I100" s="3" t="s">
        <v>170</v>
      </c>
      <c r="J100" s="59">
        <v>44993</v>
      </c>
      <c r="K100" s="1">
        <v>1000000</v>
      </c>
      <c r="L100">
        <v>38</v>
      </c>
      <c r="O100" s="6">
        <f>(SUM(Pcfu43[[#This Row],[R1]:[R3]]))/(Pcfu43[[#This Row],[No. Reps]]*0.015)*Pcfu43[[#This Row],[Best DF]]</f>
        <v>2533333333.3333335</v>
      </c>
      <c r="P100" s="1" t="e">
        <f>_xlfn.STDEV.S(Pcfu43[[#This Row],[R1]:[R3]])/0.015*Pcfu43[[#This Row],[Best DF]]</f>
        <v>#DIV/0!</v>
      </c>
      <c r="Q100" s="6">
        <f>Pcfu43[[#This Row],[CFU/mL]]*Pcfu43[[#This Row],[mL]]/Pcfu43[[#This Row],[grams]]</f>
        <v>48133333333.333344</v>
      </c>
      <c r="R100" s="1" t="e">
        <f>Pcfu43[[#This Row],[SD CFU/mL]]*Pcfu43[[#This Row],[mL]]/Pcfu43[[#This Row],[grams]]</f>
        <v>#DIV/0!</v>
      </c>
      <c r="S100" s="7" t="e">
        <f>_xlfn.STDEV.S(Pcfu43[[#This Row],[R1]:[R3]])/AVERAGE(Pcfu43[[#This Row],[R1]:[R3]])</f>
        <v>#DIV/0!</v>
      </c>
      <c r="T100" t="s">
        <v>684</v>
      </c>
    </row>
    <row r="101" spans="1:20" x14ac:dyDescent="0.25">
      <c r="A101" t="s">
        <v>590</v>
      </c>
      <c r="B101" t="s">
        <v>699</v>
      </c>
      <c r="C101" s="4"/>
      <c r="D101" t="s">
        <v>173</v>
      </c>
      <c r="E101" s="3">
        <v>1</v>
      </c>
      <c r="G101">
        <v>0.3</v>
      </c>
      <c r="H101" s="5">
        <v>5.7</v>
      </c>
      <c r="I101" s="3" t="s">
        <v>170</v>
      </c>
      <c r="J101" s="59">
        <v>44993</v>
      </c>
      <c r="K101" s="1">
        <v>1000000</v>
      </c>
      <c r="L101">
        <v>47</v>
      </c>
      <c r="O101" s="6">
        <f>(SUM(Pcfu43[[#This Row],[R1]:[R3]]))/(Pcfu43[[#This Row],[No. Reps]]*0.015)*Pcfu43[[#This Row],[Best DF]]</f>
        <v>3133333333.3333335</v>
      </c>
      <c r="P101" s="1" t="e">
        <f>_xlfn.STDEV.S(Pcfu43[[#This Row],[R1]:[R3]])/0.015*Pcfu43[[#This Row],[Best DF]]</f>
        <v>#DIV/0!</v>
      </c>
      <c r="Q101" s="6">
        <f>Pcfu43[[#This Row],[CFU/mL]]*Pcfu43[[#This Row],[mL]]/Pcfu43[[#This Row],[grams]]</f>
        <v>59533333333.333336</v>
      </c>
      <c r="R101" s="1" t="e">
        <f>Pcfu43[[#This Row],[SD CFU/mL]]*Pcfu43[[#This Row],[mL]]/Pcfu43[[#This Row],[grams]]</f>
        <v>#DIV/0!</v>
      </c>
      <c r="S101" s="7" t="e">
        <f>_xlfn.STDEV.S(Pcfu43[[#This Row],[R1]:[R3]])/AVERAGE(Pcfu43[[#This Row],[R1]:[R3]])</f>
        <v>#DIV/0!</v>
      </c>
      <c r="T101" t="s">
        <v>684</v>
      </c>
    </row>
    <row r="102" spans="1:20" x14ac:dyDescent="0.25">
      <c r="A102" t="s">
        <v>619</v>
      </c>
      <c r="C102" s="4"/>
      <c r="D102" t="s">
        <v>173</v>
      </c>
      <c r="E102" s="3">
        <v>3</v>
      </c>
      <c r="G102">
        <v>0.3</v>
      </c>
      <c r="H102" s="5">
        <v>5.7</v>
      </c>
      <c r="I102" s="3" t="s">
        <v>170</v>
      </c>
      <c r="J102" s="59">
        <v>44994</v>
      </c>
      <c r="K102" s="1">
        <v>10000000</v>
      </c>
      <c r="L102">
        <v>35</v>
      </c>
      <c r="M102">
        <v>34</v>
      </c>
      <c r="N102">
        <v>33</v>
      </c>
      <c r="O102" s="6">
        <f>(SUM(Pcfu43[[#This Row],[R1]:[R3]]))/(Pcfu43[[#This Row],[No. Reps]]*0.015)*Pcfu43[[#This Row],[Best DF]]</f>
        <v>22666666666.666668</v>
      </c>
      <c r="P102" s="1">
        <f>_xlfn.STDEV.S(Pcfu43[[#This Row],[R1]:[R3]])/0.015*Pcfu43[[#This Row],[Best DF]]</f>
        <v>666666666.66666675</v>
      </c>
      <c r="Q102" s="6">
        <f>Pcfu43[[#This Row],[CFU/mL]]*Pcfu43[[#This Row],[mL]]/Pcfu43[[#This Row],[grams]]</f>
        <v>430666666666.66675</v>
      </c>
      <c r="R102" s="1">
        <f>Pcfu43[[#This Row],[SD CFU/mL]]*Pcfu43[[#This Row],[mL]]/Pcfu43[[#This Row],[grams]]</f>
        <v>12666666666.666668</v>
      </c>
      <c r="S102" s="7">
        <f>_xlfn.STDEV.S(Pcfu43[[#This Row],[R1]:[R3]])/AVERAGE(Pcfu43[[#This Row],[R1]:[R3]])</f>
        <v>2.9411764705882353E-2</v>
      </c>
      <c r="T102" t="s">
        <v>684</v>
      </c>
    </row>
    <row r="103" spans="1:20" x14ac:dyDescent="0.25">
      <c r="A103" t="s">
        <v>620</v>
      </c>
      <c r="C103" s="4"/>
      <c r="D103" t="s">
        <v>173</v>
      </c>
      <c r="E103" s="3">
        <v>3</v>
      </c>
      <c r="G103">
        <v>0.3</v>
      </c>
      <c r="H103" s="5">
        <v>5.7</v>
      </c>
      <c r="I103" s="3" t="s">
        <v>170</v>
      </c>
      <c r="J103" s="59">
        <v>44994</v>
      </c>
      <c r="K103" s="1">
        <v>10000000</v>
      </c>
      <c r="L103">
        <v>39</v>
      </c>
      <c r="M103">
        <v>30</v>
      </c>
      <c r="N103">
        <v>30</v>
      </c>
      <c r="O103" s="6">
        <f>(SUM(Pcfu43[[#This Row],[R1]:[R3]]))/(Pcfu43[[#This Row],[No. Reps]]*0.015)*Pcfu43[[#This Row],[Best DF]]</f>
        <v>22000000000</v>
      </c>
      <c r="P103" s="1">
        <f>_xlfn.STDEV.S(Pcfu43[[#This Row],[R1]:[R3]])/0.015*Pcfu43[[#This Row],[Best DF]]</f>
        <v>3464101615.1377549</v>
      </c>
      <c r="Q103" s="6">
        <f>Pcfu43[[#This Row],[CFU/mL]]*Pcfu43[[#This Row],[mL]]/Pcfu43[[#This Row],[grams]]</f>
        <v>418000000000</v>
      </c>
      <c r="R103" s="1">
        <f>Pcfu43[[#This Row],[SD CFU/mL]]*Pcfu43[[#This Row],[mL]]/Pcfu43[[#This Row],[grams]]</f>
        <v>65817930687.61734</v>
      </c>
      <c r="S103" s="7">
        <f>_xlfn.STDEV.S(Pcfu43[[#This Row],[R1]:[R3]])/AVERAGE(Pcfu43[[#This Row],[R1]:[R3]])</f>
        <v>0.1574591643244434</v>
      </c>
      <c r="T103" t="s">
        <v>684</v>
      </c>
    </row>
    <row r="104" spans="1:20" x14ac:dyDescent="0.25">
      <c r="A104" t="s">
        <v>621</v>
      </c>
      <c r="C104" s="4"/>
      <c r="D104" t="s">
        <v>173</v>
      </c>
      <c r="E104" s="3">
        <v>3</v>
      </c>
      <c r="G104">
        <v>0.3</v>
      </c>
      <c r="H104" s="5">
        <v>5.7</v>
      </c>
      <c r="I104" s="3" t="s">
        <v>170</v>
      </c>
      <c r="J104" s="59">
        <v>44994</v>
      </c>
      <c r="K104" s="1">
        <v>1000000</v>
      </c>
      <c r="L104">
        <v>98</v>
      </c>
      <c r="M104">
        <v>101</v>
      </c>
      <c r="N104">
        <v>98</v>
      </c>
      <c r="O104" s="6">
        <f>(SUM(Pcfu43[[#This Row],[R1]:[R3]]))/(Pcfu43[[#This Row],[No. Reps]]*0.015)*Pcfu43[[#This Row],[Best DF]]</f>
        <v>6600000000</v>
      </c>
      <c r="P104" s="1">
        <f>_xlfn.STDEV.S(Pcfu43[[#This Row],[R1]:[R3]])/0.015*Pcfu43[[#This Row],[Best DF]]</f>
        <v>115470053.83792515</v>
      </c>
      <c r="Q104" s="6">
        <f>Pcfu43[[#This Row],[CFU/mL]]*Pcfu43[[#This Row],[mL]]/Pcfu43[[#This Row],[grams]]</f>
        <v>125400000000</v>
      </c>
      <c r="R104" s="1">
        <f>Pcfu43[[#This Row],[SD CFU/mL]]*Pcfu43[[#This Row],[mL]]/Pcfu43[[#This Row],[grams]]</f>
        <v>2193931022.920578</v>
      </c>
      <c r="S104" s="7">
        <f>_xlfn.STDEV.S(Pcfu43[[#This Row],[R1]:[R3]])/AVERAGE(Pcfu43[[#This Row],[R1]:[R3]])</f>
        <v>1.749546270271593E-2</v>
      </c>
      <c r="T104" t="s">
        <v>684</v>
      </c>
    </row>
    <row r="105" spans="1:20" x14ac:dyDescent="0.25">
      <c r="A105" t="s">
        <v>622</v>
      </c>
      <c r="C105" s="4"/>
      <c r="D105" t="s">
        <v>173</v>
      </c>
      <c r="E105" s="3">
        <v>2</v>
      </c>
      <c r="G105">
        <v>0.3</v>
      </c>
      <c r="H105" s="5">
        <v>5.7</v>
      </c>
      <c r="I105" s="3" t="s">
        <v>170</v>
      </c>
      <c r="J105" s="59">
        <v>44994</v>
      </c>
      <c r="K105" s="1">
        <v>10000000</v>
      </c>
      <c r="L105">
        <v>29</v>
      </c>
      <c r="M105">
        <v>33</v>
      </c>
      <c r="O105" s="6">
        <f>(SUM(Pcfu43[[#This Row],[R1]:[R3]]))/(Pcfu43[[#This Row],[No. Reps]]*0.015)*Pcfu43[[#This Row],[Best DF]]</f>
        <v>20666666666.666668</v>
      </c>
      <c r="P105" s="1">
        <f>_xlfn.STDEV.S(Pcfu43[[#This Row],[R1]:[R3]])/0.015*Pcfu43[[#This Row],[Best DF]]</f>
        <v>1885618083.1641269</v>
      </c>
      <c r="Q105" s="6">
        <f>Pcfu43[[#This Row],[CFU/mL]]*Pcfu43[[#This Row],[mL]]/Pcfu43[[#This Row],[grams]]</f>
        <v>392666666666.66675</v>
      </c>
      <c r="R105" s="1">
        <f>Pcfu43[[#This Row],[SD CFU/mL]]*Pcfu43[[#This Row],[mL]]/Pcfu43[[#This Row],[grams]]</f>
        <v>35826743580.118416</v>
      </c>
      <c r="S105" s="7">
        <f>_xlfn.STDEV.S(Pcfu43[[#This Row],[R1]:[R3]])/AVERAGE(Pcfu43[[#This Row],[R1]:[R3]])</f>
        <v>9.1239584669231946E-2</v>
      </c>
      <c r="T105" t="s">
        <v>684</v>
      </c>
    </row>
    <row r="106" spans="1:20" x14ac:dyDescent="0.25">
      <c r="A106" t="s">
        <v>619</v>
      </c>
      <c r="C106" s="4"/>
      <c r="D106" t="s">
        <v>173</v>
      </c>
      <c r="E106" s="3">
        <v>3</v>
      </c>
      <c r="G106">
        <v>0.3</v>
      </c>
      <c r="H106" s="5">
        <v>5.7</v>
      </c>
      <c r="I106" s="3" t="s">
        <v>170</v>
      </c>
      <c r="J106" s="59">
        <v>44994</v>
      </c>
      <c r="K106" s="1">
        <v>10000000</v>
      </c>
      <c r="L106">
        <v>40</v>
      </c>
      <c r="M106">
        <v>34</v>
      </c>
      <c r="N106">
        <v>49</v>
      </c>
      <c r="O106" s="6">
        <f>(SUM(Pcfu43[[#This Row],[R1]:[R3]]))/(Pcfu43[[#This Row],[No. Reps]]*0.015)*Pcfu43[[#This Row],[Best DF]]</f>
        <v>27333333333.333336</v>
      </c>
      <c r="P106" s="1">
        <f>_xlfn.STDEV.S(Pcfu43[[#This Row],[R1]:[R3]])/0.015*Pcfu43[[#This Row],[Best DF]]</f>
        <v>5033222956.847167</v>
      </c>
      <c r="Q106" s="6">
        <f>Pcfu43[[#This Row],[CFU/mL]]*Pcfu43[[#This Row],[mL]]/Pcfu43[[#This Row],[grams]]</f>
        <v>519333333333.33344</v>
      </c>
      <c r="R106" s="1">
        <f>Pcfu43[[#This Row],[SD CFU/mL]]*Pcfu43[[#This Row],[mL]]/Pcfu43[[#This Row],[grams]]</f>
        <v>95631236180.096191</v>
      </c>
      <c r="S106" s="7">
        <f>_xlfn.STDEV.S(Pcfu43[[#This Row],[R1]:[R3]])/AVERAGE(Pcfu43[[#This Row],[R1]:[R3]])</f>
        <v>0.18414230329928657</v>
      </c>
      <c r="T106" t="s">
        <v>690</v>
      </c>
    </row>
    <row r="107" spans="1:20" x14ac:dyDescent="0.25">
      <c r="A107" t="s">
        <v>620</v>
      </c>
      <c r="C107" s="4"/>
      <c r="D107" t="s">
        <v>173</v>
      </c>
      <c r="E107" s="3">
        <v>3</v>
      </c>
      <c r="G107">
        <v>0.3</v>
      </c>
      <c r="H107" s="5">
        <v>5.7</v>
      </c>
      <c r="I107" s="3" t="s">
        <v>170</v>
      </c>
      <c r="J107" s="59">
        <v>44994</v>
      </c>
      <c r="K107" s="1">
        <v>10000000</v>
      </c>
      <c r="L107">
        <v>40</v>
      </c>
      <c r="M107">
        <v>32</v>
      </c>
      <c r="N107">
        <v>44</v>
      </c>
      <c r="O107" s="6">
        <f>(SUM(Pcfu43[[#This Row],[R1]:[R3]]))/(Pcfu43[[#This Row],[No. Reps]]*0.015)*Pcfu43[[#This Row],[Best DF]]</f>
        <v>25777777777.777779</v>
      </c>
      <c r="P107" s="1">
        <f>_xlfn.STDEV.S(Pcfu43[[#This Row],[R1]:[R3]])/0.015*Pcfu43[[#This Row],[Best DF]]</f>
        <v>4073400617.7385335</v>
      </c>
      <c r="Q107" s="6">
        <f>Pcfu43[[#This Row],[CFU/mL]]*Pcfu43[[#This Row],[mL]]/Pcfu43[[#This Row],[grams]]</f>
        <v>489777777777.77783</v>
      </c>
      <c r="R107" s="1">
        <f>Pcfu43[[#This Row],[SD CFU/mL]]*Pcfu43[[#This Row],[mL]]/Pcfu43[[#This Row],[grams]]</f>
        <v>77394611737.03215</v>
      </c>
      <c r="S107" s="7">
        <f>_xlfn.STDEV.S(Pcfu43[[#This Row],[R1]:[R3]])/AVERAGE(Pcfu43[[#This Row],[R1]:[R3]])</f>
        <v>0.15801985155020171</v>
      </c>
      <c r="T107" t="s">
        <v>690</v>
      </c>
    </row>
    <row r="108" spans="1:20" x14ac:dyDescent="0.25">
      <c r="A108" t="s">
        <v>621</v>
      </c>
      <c r="C108" s="4"/>
      <c r="D108" t="s">
        <v>173</v>
      </c>
      <c r="E108" s="3">
        <v>3</v>
      </c>
      <c r="G108">
        <v>0.3</v>
      </c>
      <c r="H108" s="5">
        <v>5.7</v>
      </c>
      <c r="I108" s="3" t="s">
        <v>170</v>
      </c>
      <c r="J108" s="59">
        <v>44994</v>
      </c>
      <c r="K108" s="1">
        <v>1000000</v>
      </c>
      <c r="L108">
        <v>108</v>
      </c>
      <c r="M108">
        <v>102</v>
      </c>
      <c r="N108">
        <v>99</v>
      </c>
      <c r="O108" s="6">
        <f>(SUM(Pcfu43[[#This Row],[R1]:[R3]]))/(Pcfu43[[#This Row],[No. Reps]]*0.015)*Pcfu43[[#This Row],[Best DF]]</f>
        <v>6866666666.666667</v>
      </c>
      <c r="P108" s="1">
        <f>_xlfn.STDEV.S(Pcfu43[[#This Row],[R1]:[R3]])/0.015*Pcfu43[[#This Row],[Best DF]]</f>
        <v>305505046.33038932</v>
      </c>
      <c r="Q108" s="6">
        <f>Pcfu43[[#This Row],[CFU/mL]]*Pcfu43[[#This Row],[mL]]/Pcfu43[[#This Row],[grams]]</f>
        <v>130466666666.66667</v>
      </c>
      <c r="R108" s="1">
        <f>Pcfu43[[#This Row],[SD CFU/mL]]*Pcfu43[[#This Row],[mL]]/Pcfu43[[#This Row],[grams]]</f>
        <v>5804595880.2773981</v>
      </c>
      <c r="S108" s="7">
        <f>_xlfn.STDEV.S(Pcfu43[[#This Row],[R1]:[R3]])/AVERAGE(Pcfu43[[#This Row],[R1]:[R3]])</f>
        <v>4.4491026164619807E-2</v>
      </c>
      <c r="T108" t="s">
        <v>690</v>
      </c>
    </row>
    <row r="109" spans="1:20" x14ac:dyDescent="0.25">
      <c r="A109" t="s">
        <v>622</v>
      </c>
      <c r="C109" s="4"/>
      <c r="D109" t="s">
        <v>173</v>
      </c>
      <c r="E109" s="3">
        <v>2</v>
      </c>
      <c r="G109">
        <v>0.3</v>
      </c>
      <c r="H109" s="5">
        <v>5.7</v>
      </c>
      <c r="I109" s="3" t="s">
        <v>170</v>
      </c>
      <c r="J109" s="59">
        <v>44994</v>
      </c>
      <c r="K109" s="1">
        <v>10000000</v>
      </c>
      <c r="L109">
        <v>30</v>
      </c>
      <c r="M109">
        <v>32</v>
      </c>
      <c r="O109" s="6">
        <f>(SUM(Pcfu43[[#This Row],[R1]:[R3]]))/(Pcfu43[[#This Row],[No. Reps]]*0.015)*Pcfu43[[#This Row],[Best DF]]</f>
        <v>20666666666.666668</v>
      </c>
      <c r="P109" s="1">
        <f>_xlfn.STDEV.S(Pcfu43[[#This Row],[R1]:[R3]])/0.015*Pcfu43[[#This Row],[Best DF]]</f>
        <v>942809041.58206344</v>
      </c>
      <c r="Q109" s="6">
        <f>Pcfu43[[#This Row],[CFU/mL]]*Pcfu43[[#This Row],[mL]]/Pcfu43[[#This Row],[grams]]</f>
        <v>392666666666.66675</v>
      </c>
      <c r="R109" s="1">
        <f>Pcfu43[[#This Row],[SD CFU/mL]]*Pcfu43[[#This Row],[mL]]/Pcfu43[[#This Row],[grams]]</f>
        <v>17913371790.059208</v>
      </c>
      <c r="S109" s="7">
        <f>_xlfn.STDEV.S(Pcfu43[[#This Row],[R1]:[R3]])/AVERAGE(Pcfu43[[#This Row],[R1]:[R3]])</f>
        <v>4.5619792334615973E-2</v>
      </c>
      <c r="T109" t="s">
        <v>690</v>
      </c>
    </row>
    <row r="110" spans="1:20" x14ac:dyDescent="0.25">
      <c r="A110" t="s">
        <v>623</v>
      </c>
      <c r="C110" s="4"/>
      <c r="D110" t="s">
        <v>86</v>
      </c>
      <c r="E110" s="3">
        <v>2</v>
      </c>
      <c r="G110">
        <v>0.3</v>
      </c>
      <c r="H110" s="5">
        <v>5.7</v>
      </c>
      <c r="I110" s="3" t="s">
        <v>170</v>
      </c>
      <c r="J110" s="59">
        <v>44995</v>
      </c>
      <c r="K110" s="1">
        <v>10000000</v>
      </c>
      <c r="L110">
        <v>24</v>
      </c>
      <c r="M110">
        <v>19</v>
      </c>
      <c r="O110" s="6">
        <f>(SUM(Pcfu43[[#This Row],[R1]:[R3]]))/(Pcfu43[[#This Row],[No. Reps]]*0.015)*Pcfu43[[#This Row],[Best DF]]</f>
        <v>14333333333.333334</v>
      </c>
      <c r="P110" s="1">
        <f>_xlfn.STDEV.S(Pcfu43[[#This Row],[R1]:[R3]])/0.015*Pcfu43[[#This Row],[Best DF]]</f>
        <v>2357022603.9551587</v>
      </c>
      <c r="Q110" s="6">
        <f>Pcfu43[[#This Row],[CFU/mL]]*Pcfu43[[#This Row],[mL]]/Pcfu43[[#This Row],[grams]]</f>
        <v>272333333333.33334</v>
      </c>
      <c r="R110" s="1">
        <f>Pcfu43[[#This Row],[SD CFU/mL]]*Pcfu43[[#This Row],[mL]]/Pcfu43[[#This Row],[grams]]</f>
        <v>44783429475.148018</v>
      </c>
      <c r="S110" s="7">
        <f>_xlfn.STDEV.S(Pcfu43[[#This Row],[R1]:[R3]])/AVERAGE(Pcfu43[[#This Row],[R1]:[R3]])</f>
        <v>0.16444343748524362</v>
      </c>
      <c r="T110" t="s">
        <v>684</v>
      </c>
    </row>
    <row r="111" spans="1:20" x14ac:dyDescent="0.25">
      <c r="A111" t="s">
        <v>624</v>
      </c>
      <c r="C111" s="4"/>
      <c r="D111" t="s">
        <v>86</v>
      </c>
      <c r="E111" s="3">
        <v>2</v>
      </c>
      <c r="G111">
        <v>0.3</v>
      </c>
      <c r="H111" s="5">
        <v>5.7</v>
      </c>
      <c r="I111" s="3" t="s">
        <v>170</v>
      </c>
      <c r="J111" s="59">
        <v>44995</v>
      </c>
      <c r="K111" s="1">
        <v>10000000</v>
      </c>
      <c r="L111">
        <v>16</v>
      </c>
      <c r="M111">
        <v>20</v>
      </c>
      <c r="O111" s="6">
        <f>(SUM(Pcfu43[[#This Row],[R1]:[R3]]))/(Pcfu43[[#This Row],[No. Reps]]*0.015)*Pcfu43[[#This Row],[Best DF]]</f>
        <v>12000000000</v>
      </c>
      <c r="P111" s="1">
        <f>_xlfn.STDEV.S(Pcfu43[[#This Row],[R1]:[R3]])/0.015*Pcfu43[[#This Row],[Best DF]]</f>
        <v>1885618083.1641269</v>
      </c>
      <c r="Q111" s="6">
        <f>Pcfu43[[#This Row],[CFU/mL]]*Pcfu43[[#This Row],[mL]]/Pcfu43[[#This Row],[grams]]</f>
        <v>228000000000</v>
      </c>
      <c r="R111" s="1">
        <f>Pcfu43[[#This Row],[SD CFU/mL]]*Pcfu43[[#This Row],[mL]]/Pcfu43[[#This Row],[grams]]</f>
        <v>35826743580.118416</v>
      </c>
      <c r="S111" s="7">
        <f>_xlfn.STDEV.S(Pcfu43[[#This Row],[R1]:[R3]])/AVERAGE(Pcfu43[[#This Row],[R1]:[R3]])</f>
        <v>0.15713484026367724</v>
      </c>
      <c r="T111" t="s">
        <v>684</v>
      </c>
    </row>
    <row r="112" spans="1:20" x14ac:dyDescent="0.25">
      <c r="A112" t="s">
        <v>625</v>
      </c>
      <c r="C112" s="4"/>
      <c r="D112" t="s">
        <v>86</v>
      </c>
      <c r="E112" s="3">
        <v>2</v>
      </c>
      <c r="G112">
        <v>0.3</v>
      </c>
      <c r="H112" s="5">
        <v>5.7</v>
      </c>
      <c r="I112" s="3" t="s">
        <v>170</v>
      </c>
      <c r="J112" s="59">
        <v>44995</v>
      </c>
      <c r="K112" s="1">
        <v>10000000</v>
      </c>
      <c r="L112">
        <v>20</v>
      </c>
      <c r="M112">
        <v>32</v>
      </c>
      <c r="O112" s="6">
        <f>(SUM(Pcfu43[[#This Row],[R1]:[R3]]))/(Pcfu43[[#This Row],[No. Reps]]*0.015)*Pcfu43[[#This Row],[Best DF]]</f>
        <v>17333333333.333336</v>
      </c>
      <c r="P112" s="1">
        <f>_xlfn.STDEV.S(Pcfu43[[#This Row],[R1]:[R3]])/0.015*Pcfu43[[#This Row],[Best DF]]</f>
        <v>5656854249.4923801</v>
      </c>
      <c r="Q112" s="6">
        <f>Pcfu43[[#This Row],[CFU/mL]]*Pcfu43[[#This Row],[mL]]/Pcfu43[[#This Row],[grams]]</f>
        <v>329333333333.33337</v>
      </c>
      <c r="R112" s="1">
        <f>Pcfu43[[#This Row],[SD CFU/mL]]*Pcfu43[[#This Row],[mL]]/Pcfu43[[#This Row],[grams]]</f>
        <v>107480230740.35522</v>
      </c>
      <c r="S112" s="7">
        <f>_xlfn.STDEV.S(Pcfu43[[#This Row],[R1]:[R3]])/AVERAGE(Pcfu43[[#This Row],[R1]:[R3]])</f>
        <v>0.32635697593225266</v>
      </c>
      <c r="T112" t="s">
        <v>684</v>
      </c>
    </row>
    <row r="113" spans="1:20" x14ac:dyDescent="0.25">
      <c r="A113" t="s">
        <v>626</v>
      </c>
      <c r="C113" s="4"/>
      <c r="D113" t="s">
        <v>86</v>
      </c>
      <c r="E113" s="3">
        <v>2</v>
      </c>
      <c r="G113">
        <v>0.3</v>
      </c>
      <c r="H113" s="5">
        <v>5.7</v>
      </c>
      <c r="I113" s="3" t="s">
        <v>170</v>
      </c>
      <c r="J113" s="59">
        <v>44995</v>
      </c>
      <c r="K113" s="1">
        <v>10000000</v>
      </c>
      <c r="L113">
        <v>22</v>
      </c>
      <c r="M113">
        <v>19</v>
      </c>
      <c r="O113" s="6">
        <f>(SUM(Pcfu43[[#This Row],[R1]:[R3]]))/(Pcfu43[[#This Row],[No. Reps]]*0.015)*Pcfu43[[#This Row],[Best DF]]</f>
        <v>13666666666.666668</v>
      </c>
      <c r="P113" s="1">
        <f>_xlfn.STDEV.S(Pcfu43[[#This Row],[R1]:[R3]])/0.015*Pcfu43[[#This Row],[Best DF]]</f>
        <v>1414213562.373095</v>
      </c>
      <c r="Q113" s="6">
        <f>Pcfu43[[#This Row],[CFU/mL]]*Pcfu43[[#This Row],[mL]]/Pcfu43[[#This Row],[grams]]</f>
        <v>259666666666.66672</v>
      </c>
      <c r="R113" s="1">
        <f>Pcfu43[[#This Row],[SD CFU/mL]]*Pcfu43[[#This Row],[mL]]/Pcfu43[[#This Row],[grams]]</f>
        <v>26870057685.088806</v>
      </c>
      <c r="S113" s="7">
        <f>_xlfn.STDEV.S(Pcfu43[[#This Row],[R1]:[R3]])/AVERAGE(Pcfu43[[#This Row],[R1]:[R3]])</f>
        <v>0.10347904114925084</v>
      </c>
      <c r="T113" t="s">
        <v>684</v>
      </c>
    </row>
    <row r="114" spans="1:20" x14ac:dyDescent="0.25">
      <c r="A114" t="s">
        <v>627</v>
      </c>
      <c r="C114" s="4"/>
      <c r="D114" t="s">
        <v>86</v>
      </c>
      <c r="E114" s="3">
        <v>2</v>
      </c>
      <c r="G114">
        <v>0.3</v>
      </c>
      <c r="H114" s="5">
        <v>5.7</v>
      </c>
      <c r="I114" s="3" t="s">
        <v>170</v>
      </c>
      <c r="J114" s="59">
        <v>44995</v>
      </c>
      <c r="K114" s="1">
        <v>10000000</v>
      </c>
      <c r="L114">
        <v>32</v>
      </c>
      <c r="M114">
        <v>27</v>
      </c>
      <c r="O114" s="6">
        <f>(SUM(Pcfu43[[#This Row],[R1]:[R3]]))/(Pcfu43[[#This Row],[No. Reps]]*0.015)*Pcfu43[[#This Row],[Best DF]]</f>
        <v>19666666666.666668</v>
      </c>
      <c r="P114" s="1">
        <f>_xlfn.STDEV.S(Pcfu43[[#This Row],[R1]:[R3]])/0.015*Pcfu43[[#This Row],[Best DF]]</f>
        <v>2357022603.9551587</v>
      </c>
      <c r="Q114" s="6">
        <f>Pcfu43[[#This Row],[CFU/mL]]*Pcfu43[[#This Row],[mL]]/Pcfu43[[#This Row],[grams]]</f>
        <v>373666666666.66675</v>
      </c>
      <c r="R114" s="1">
        <f>Pcfu43[[#This Row],[SD CFU/mL]]*Pcfu43[[#This Row],[mL]]/Pcfu43[[#This Row],[grams]]</f>
        <v>44783429475.148018</v>
      </c>
      <c r="S114" s="7">
        <f>_xlfn.STDEV.S(Pcfu43[[#This Row],[R1]:[R3]])/AVERAGE(Pcfu43[[#This Row],[R1]:[R3]])</f>
        <v>0.11984860698077077</v>
      </c>
      <c r="T114" t="s">
        <v>684</v>
      </c>
    </row>
    <row r="115" spans="1:20" x14ac:dyDescent="0.25">
      <c r="A115" t="s">
        <v>623</v>
      </c>
      <c r="C115" s="4"/>
      <c r="D115" t="s">
        <v>86</v>
      </c>
      <c r="E115" s="3">
        <v>2</v>
      </c>
      <c r="G115">
        <v>0.3</v>
      </c>
      <c r="H115" s="5">
        <v>5.7</v>
      </c>
      <c r="I115" s="3" t="s">
        <v>170</v>
      </c>
      <c r="J115" s="59">
        <v>44995</v>
      </c>
      <c r="K115" s="1">
        <v>10000000</v>
      </c>
      <c r="L115">
        <v>24</v>
      </c>
      <c r="M115">
        <v>11</v>
      </c>
      <c r="O115" s="6">
        <f>(SUM(Pcfu43[[#This Row],[R1]:[R3]]))/(Pcfu43[[#This Row],[No. Reps]]*0.015)*Pcfu43[[#This Row],[Best DF]]</f>
        <v>11666666666.666668</v>
      </c>
      <c r="P115" s="1">
        <f>_xlfn.STDEV.S(Pcfu43[[#This Row],[R1]:[R3]])/0.015*Pcfu43[[#This Row],[Best DF]]</f>
        <v>6128258770.283412</v>
      </c>
      <c r="Q115" s="6">
        <f>Pcfu43[[#This Row],[CFU/mL]]*Pcfu43[[#This Row],[mL]]/Pcfu43[[#This Row],[grams]]</f>
        <v>221666666666.66669</v>
      </c>
      <c r="R115" s="1">
        <f>Pcfu43[[#This Row],[SD CFU/mL]]*Pcfu43[[#This Row],[mL]]/Pcfu43[[#This Row],[grams]]</f>
        <v>116436916635.38483</v>
      </c>
      <c r="S115" s="7">
        <f>_xlfn.STDEV.S(Pcfu43[[#This Row],[R1]:[R3]])/AVERAGE(Pcfu43[[#This Row],[R1]:[R3]])</f>
        <v>0.52527932316714954</v>
      </c>
      <c r="T115" t="s">
        <v>690</v>
      </c>
    </row>
    <row r="116" spans="1:20" x14ac:dyDescent="0.25">
      <c r="A116" t="s">
        <v>624</v>
      </c>
      <c r="C116" s="4"/>
      <c r="D116" t="s">
        <v>86</v>
      </c>
      <c r="E116" s="3">
        <v>2</v>
      </c>
      <c r="G116">
        <v>0.3</v>
      </c>
      <c r="H116" s="5">
        <v>5.7</v>
      </c>
      <c r="I116" s="3" t="s">
        <v>170</v>
      </c>
      <c r="J116" s="59">
        <v>44995</v>
      </c>
      <c r="K116" s="1">
        <v>10000000</v>
      </c>
      <c r="L116">
        <v>23</v>
      </c>
      <c r="M116">
        <v>19</v>
      </c>
      <c r="O116" s="6">
        <f>(SUM(Pcfu43[[#This Row],[R1]:[R3]]))/(Pcfu43[[#This Row],[No. Reps]]*0.015)*Pcfu43[[#This Row],[Best DF]]</f>
        <v>14000000000</v>
      </c>
      <c r="P116" s="1">
        <f>_xlfn.STDEV.S(Pcfu43[[#This Row],[R1]:[R3]])/0.015*Pcfu43[[#This Row],[Best DF]]</f>
        <v>1885618083.1641269</v>
      </c>
      <c r="Q116" s="6">
        <f>Pcfu43[[#This Row],[CFU/mL]]*Pcfu43[[#This Row],[mL]]/Pcfu43[[#This Row],[grams]]</f>
        <v>266000000000</v>
      </c>
      <c r="R116" s="1">
        <f>Pcfu43[[#This Row],[SD CFU/mL]]*Pcfu43[[#This Row],[mL]]/Pcfu43[[#This Row],[grams]]</f>
        <v>35826743580.118416</v>
      </c>
      <c r="S116" s="7">
        <f>_xlfn.STDEV.S(Pcfu43[[#This Row],[R1]:[R3]])/AVERAGE(Pcfu43[[#This Row],[R1]:[R3]])</f>
        <v>0.13468700594029479</v>
      </c>
      <c r="T116" t="s">
        <v>690</v>
      </c>
    </row>
    <row r="117" spans="1:20" x14ac:dyDescent="0.25">
      <c r="A117" t="s">
        <v>625</v>
      </c>
      <c r="C117" s="4"/>
      <c r="D117" t="s">
        <v>86</v>
      </c>
      <c r="E117" s="3">
        <v>2</v>
      </c>
      <c r="G117">
        <v>0.3</v>
      </c>
      <c r="H117" s="5">
        <v>5.7</v>
      </c>
      <c r="I117" s="3" t="s">
        <v>170</v>
      </c>
      <c r="J117" s="59">
        <v>44995</v>
      </c>
      <c r="K117" s="1">
        <v>10000000</v>
      </c>
      <c r="L117">
        <v>22</v>
      </c>
      <c r="M117">
        <v>44</v>
      </c>
      <c r="O117" s="6">
        <f>(SUM(Pcfu43[[#This Row],[R1]:[R3]]))/(Pcfu43[[#This Row],[No. Reps]]*0.015)*Pcfu43[[#This Row],[Best DF]]</f>
        <v>22000000000</v>
      </c>
      <c r="P117" s="1">
        <f>_xlfn.STDEV.S(Pcfu43[[#This Row],[R1]:[R3]])/0.015*Pcfu43[[#This Row],[Best DF]]</f>
        <v>10370899457.402697</v>
      </c>
      <c r="Q117" s="6">
        <f>Pcfu43[[#This Row],[CFU/mL]]*Pcfu43[[#This Row],[mL]]/Pcfu43[[#This Row],[grams]]</f>
        <v>418000000000</v>
      </c>
      <c r="R117" s="1">
        <f>Pcfu43[[#This Row],[SD CFU/mL]]*Pcfu43[[#This Row],[mL]]/Pcfu43[[#This Row],[grams]]</f>
        <v>197047089690.65125</v>
      </c>
      <c r="S117" s="7">
        <f>_xlfn.STDEV.S(Pcfu43[[#This Row],[R1]:[R3]])/AVERAGE(Pcfu43[[#This Row],[R1]:[R3]])</f>
        <v>0.47140452079103168</v>
      </c>
      <c r="T117" t="s">
        <v>690</v>
      </c>
    </row>
    <row r="118" spans="1:20" x14ac:dyDescent="0.25">
      <c r="A118" t="s">
        <v>626</v>
      </c>
      <c r="C118" s="4"/>
      <c r="D118" t="s">
        <v>86</v>
      </c>
      <c r="E118" s="3">
        <v>2</v>
      </c>
      <c r="G118">
        <v>0.3</v>
      </c>
      <c r="H118" s="5">
        <v>5.7</v>
      </c>
      <c r="I118" s="3" t="s">
        <v>170</v>
      </c>
      <c r="J118" s="59">
        <v>44995</v>
      </c>
      <c r="K118" s="1">
        <v>10000000</v>
      </c>
      <c r="L118">
        <v>25</v>
      </c>
      <c r="M118">
        <v>20</v>
      </c>
      <c r="O118" s="6">
        <f>(SUM(Pcfu43[[#This Row],[R1]:[R3]]))/(Pcfu43[[#This Row],[No. Reps]]*0.015)*Pcfu43[[#This Row],[Best DF]]</f>
        <v>15000000000</v>
      </c>
      <c r="P118" s="1">
        <f>_xlfn.STDEV.S(Pcfu43[[#This Row],[R1]:[R3]])/0.015*Pcfu43[[#This Row],[Best DF]]</f>
        <v>2357022603.9551587</v>
      </c>
      <c r="Q118" s="6">
        <f>Pcfu43[[#This Row],[CFU/mL]]*Pcfu43[[#This Row],[mL]]/Pcfu43[[#This Row],[grams]]</f>
        <v>285000000000</v>
      </c>
      <c r="R118" s="1">
        <f>Pcfu43[[#This Row],[SD CFU/mL]]*Pcfu43[[#This Row],[mL]]/Pcfu43[[#This Row],[grams]]</f>
        <v>44783429475.148018</v>
      </c>
      <c r="S118" s="7">
        <f>_xlfn.STDEV.S(Pcfu43[[#This Row],[R1]:[R3]])/AVERAGE(Pcfu43[[#This Row],[R1]:[R3]])</f>
        <v>0.15713484026367724</v>
      </c>
      <c r="T118" t="s">
        <v>690</v>
      </c>
    </row>
    <row r="119" spans="1:20" x14ac:dyDescent="0.25">
      <c r="A119" t="s">
        <v>627</v>
      </c>
      <c r="C119" s="4"/>
      <c r="D119" t="s">
        <v>86</v>
      </c>
      <c r="E119" s="3">
        <v>2</v>
      </c>
      <c r="G119">
        <v>0.3</v>
      </c>
      <c r="H119" s="5">
        <v>5.7</v>
      </c>
      <c r="I119" s="3" t="s">
        <v>170</v>
      </c>
      <c r="J119" s="59">
        <v>44995</v>
      </c>
      <c r="K119" s="1">
        <v>10000000</v>
      </c>
      <c r="L119">
        <v>40</v>
      </c>
      <c r="M119">
        <v>38</v>
      </c>
      <c r="O119" s="6">
        <f>(SUM(Pcfu43[[#This Row],[R1]:[R3]]))/(Pcfu43[[#This Row],[No. Reps]]*0.015)*Pcfu43[[#This Row],[Best DF]]</f>
        <v>26000000000</v>
      </c>
      <c r="P119" s="1">
        <f>_xlfn.STDEV.S(Pcfu43[[#This Row],[R1]:[R3]])/0.015*Pcfu43[[#This Row],[Best DF]]</f>
        <v>942809041.58206344</v>
      </c>
      <c r="Q119" s="6">
        <f>Pcfu43[[#This Row],[CFU/mL]]*Pcfu43[[#This Row],[mL]]/Pcfu43[[#This Row],[grams]]</f>
        <v>494000000000</v>
      </c>
      <c r="R119" s="1">
        <f>Pcfu43[[#This Row],[SD CFU/mL]]*Pcfu43[[#This Row],[mL]]/Pcfu43[[#This Row],[grams]]</f>
        <v>17913371790.059208</v>
      </c>
      <c r="S119" s="7">
        <f>_xlfn.STDEV.S(Pcfu43[[#This Row],[R1]:[R3]])/AVERAGE(Pcfu43[[#This Row],[R1]:[R3]])</f>
        <v>3.6261886214694748E-2</v>
      </c>
      <c r="T119" t="s">
        <v>690</v>
      </c>
    </row>
    <row r="120" spans="1:20" x14ac:dyDescent="0.25">
      <c r="A120" t="s">
        <v>623</v>
      </c>
      <c r="C120" s="4"/>
      <c r="D120" t="s">
        <v>86</v>
      </c>
      <c r="E120" s="3">
        <v>2</v>
      </c>
      <c r="G120">
        <v>0.3</v>
      </c>
      <c r="H120" s="5">
        <v>5.7</v>
      </c>
      <c r="I120" s="3" t="s">
        <v>170</v>
      </c>
      <c r="J120" s="59">
        <v>44999</v>
      </c>
      <c r="K120" s="1">
        <v>10000000</v>
      </c>
      <c r="L120">
        <v>20</v>
      </c>
      <c r="M120">
        <v>21</v>
      </c>
      <c r="O120" s="6">
        <f>(SUM(Pcfu43[[#This Row],[R1]:[R3]]))/(Pcfu43[[#This Row],[No. Reps]]*0.015)*Pcfu43[[#This Row],[Best DF]]</f>
        <v>13666666666.666668</v>
      </c>
      <c r="P120" s="1">
        <f>_xlfn.STDEV.S(Pcfu43[[#This Row],[R1]:[R3]])/0.015*Pcfu43[[#This Row],[Best DF]]</f>
        <v>471404520.79103172</v>
      </c>
      <c r="Q120" s="6">
        <f>Pcfu43[[#This Row],[CFU/mL]]*Pcfu43[[#This Row],[mL]]/Pcfu43[[#This Row],[grams]]</f>
        <v>259666666666.66672</v>
      </c>
      <c r="R120" s="1">
        <f>Pcfu43[[#This Row],[SD CFU/mL]]*Pcfu43[[#This Row],[mL]]/Pcfu43[[#This Row],[grams]]</f>
        <v>8956685895.029604</v>
      </c>
      <c r="S120" s="7">
        <f>_xlfn.STDEV.S(Pcfu43[[#This Row],[R1]:[R3]])/AVERAGE(Pcfu43[[#This Row],[R1]:[R3]])</f>
        <v>3.4493013716416956E-2</v>
      </c>
      <c r="T120" t="s">
        <v>684</v>
      </c>
    </row>
    <row r="121" spans="1:20" x14ac:dyDescent="0.25">
      <c r="A121" t="s">
        <v>624</v>
      </c>
      <c r="C121" s="4"/>
      <c r="D121" t="s">
        <v>86</v>
      </c>
      <c r="E121" s="3">
        <v>2</v>
      </c>
      <c r="G121">
        <v>0.3</v>
      </c>
      <c r="H121" s="5">
        <v>5.7</v>
      </c>
      <c r="I121" s="3" t="s">
        <v>170</v>
      </c>
      <c r="J121" s="59">
        <v>44999</v>
      </c>
      <c r="K121" s="1">
        <v>10000000</v>
      </c>
      <c r="L121">
        <v>22</v>
      </c>
      <c r="M121">
        <v>23</v>
      </c>
      <c r="O121" s="6">
        <f>(SUM(Pcfu43[[#This Row],[R1]:[R3]]))/(Pcfu43[[#This Row],[No. Reps]]*0.015)*Pcfu43[[#This Row],[Best DF]]</f>
        <v>15000000000</v>
      </c>
      <c r="P121" s="1">
        <f>_xlfn.STDEV.S(Pcfu43[[#This Row],[R1]:[R3]])/0.015*Pcfu43[[#This Row],[Best DF]]</f>
        <v>471404520.79103172</v>
      </c>
      <c r="Q121" s="6">
        <f>Pcfu43[[#This Row],[CFU/mL]]*Pcfu43[[#This Row],[mL]]/Pcfu43[[#This Row],[grams]]</f>
        <v>285000000000</v>
      </c>
      <c r="R121" s="1">
        <f>Pcfu43[[#This Row],[SD CFU/mL]]*Pcfu43[[#This Row],[mL]]/Pcfu43[[#This Row],[grams]]</f>
        <v>8956685895.029604</v>
      </c>
      <c r="S121" s="7">
        <f>_xlfn.STDEV.S(Pcfu43[[#This Row],[R1]:[R3]])/AVERAGE(Pcfu43[[#This Row],[R1]:[R3]])</f>
        <v>3.1426968052735448E-2</v>
      </c>
      <c r="T121" t="s">
        <v>684</v>
      </c>
    </row>
    <row r="122" spans="1:20" x14ac:dyDescent="0.25">
      <c r="A122" t="s">
        <v>625</v>
      </c>
      <c r="C122" s="4"/>
      <c r="D122" t="s">
        <v>86</v>
      </c>
      <c r="E122" s="3">
        <v>2</v>
      </c>
      <c r="G122">
        <v>0.3</v>
      </c>
      <c r="H122" s="5">
        <v>5.7</v>
      </c>
      <c r="I122" s="3" t="s">
        <v>170</v>
      </c>
      <c r="J122" s="59">
        <v>44999</v>
      </c>
      <c r="K122" s="1">
        <v>10000000</v>
      </c>
      <c r="L122">
        <v>15</v>
      </c>
      <c r="M122">
        <v>49</v>
      </c>
      <c r="O122" s="6">
        <f>(SUM(Pcfu43[[#This Row],[R1]:[R3]]))/(Pcfu43[[#This Row],[No. Reps]]*0.015)*Pcfu43[[#This Row],[Best DF]]</f>
        <v>21333333333.333336</v>
      </c>
      <c r="P122" s="1">
        <f>_xlfn.STDEV.S(Pcfu43[[#This Row],[R1]:[R3]])/0.015*Pcfu43[[#This Row],[Best DF]]</f>
        <v>16027753706.895079</v>
      </c>
      <c r="Q122" s="6">
        <f>Pcfu43[[#This Row],[CFU/mL]]*Pcfu43[[#This Row],[mL]]/Pcfu43[[#This Row],[grams]]</f>
        <v>405333333333.33337</v>
      </c>
      <c r="R122" s="1">
        <f>Pcfu43[[#This Row],[SD CFU/mL]]*Pcfu43[[#This Row],[mL]]/Pcfu43[[#This Row],[grams]]</f>
        <v>304527320431.00653</v>
      </c>
      <c r="S122" s="7">
        <f>_xlfn.STDEV.S(Pcfu43[[#This Row],[R1]:[R3]])/AVERAGE(Pcfu43[[#This Row],[R1]:[R3]])</f>
        <v>0.75130095501070671</v>
      </c>
      <c r="T122" t="s">
        <v>684</v>
      </c>
    </row>
    <row r="123" spans="1:20" x14ac:dyDescent="0.25">
      <c r="A123" t="s">
        <v>626</v>
      </c>
      <c r="C123" s="4"/>
      <c r="D123" t="s">
        <v>86</v>
      </c>
      <c r="E123" s="3">
        <v>2</v>
      </c>
      <c r="G123">
        <v>0.3</v>
      </c>
      <c r="H123" s="5">
        <v>5.7</v>
      </c>
      <c r="I123" s="3" t="s">
        <v>170</v>
      </c>
      <c r="J123" s="59">
        <v>44999</v>
      </c>
      <c r="K123" s="1">
        <v>10000000</v>
      </c>
      <c r="L123">
        <v>15</v>
      </c>
      <c r="M123">
        <v>17</v>
      </c>
      <c r="O123" s="6">
        <f>(SUM(Pcfu43[[#This Row],[R1]:[R3]]))/(Pcfu43[[#This Row],[No. Reps]]*0.015)*Pcfu43[[#This Row],[Best DF]]</f>
        <v>10666666666.666668</v>
      </c>
      <c r="P123" s="1">
        <f>_xlfn.STDEV.S(Pcfu43[[#This Row],[R1]:[R3]])/0.015*Pcfu43[[#This Row],[Best DF]]</f>
        <v>942809041.58206344</v>
      </c>
      <c r="Q123" s="6">
        <f>Pcfu43[[#This Row],[CFU/mL]]*Pcfu43[[#This Row],[mL]]/Pcfu43[[#This Row],[grams]]</f>
        <v>202666666666.66669</v>
      </c>
      <c r="R123" s="1">
        <f>Pcfu43[[#This Row],[SD CFU/mL]]*Pcfu43[[#This Row],[mL]]/Pcfu43[[#This Row],[grams]]</f>
        <v>17913371790.059208</v>
      </c>
      <c r="S123" s="7">
        <f>_xlfn.STDEV.S(Pcfu43[[#This Row],[R1]:[R3]])/AVERAGE(Pcfu43[[#This Row],[R1]:[R3]])</f>
        <v>8.8388347648318447E-2</v>
      </c>
      <c r="T123" t="s">
        <v>684</v>
      </c>
    </row>
    <row r="124" spans="1:20" x14ac:dyDescent="0.25">
      <c r="A124" t="s">
        <v>627</v>
      </c>
      <c r="C124" s="4"/>
      <c r="D124" t="s">
        <v>86</v>
      </c>
      <c r="E124" s="3">
        <v>2</v>
      </c>
      <c r="G124">
        <v>0.3</v>
      </c>
      <c r="H124" s="5">
        <v>5.7</v>
      </c>
      <c r="I124" s="3" t="s">
        <v>170</v>
      </c>
      <c r="J124" s="59">
        <v>44999</v>
      </c>
      <c r="K124" s="1">
        <v>10000000</v>
      </c>
      <c r="L124">
        <v>34</v>
      </c>
      <c r="M124">
        <v>28</v>
      </c>
      <c r="O124" s="6">
        <f>(SUM(Pcfu43[[#This Row],[R1]:[R3]]))/(Pcfu43[[#This Row],[No. Reps]]*0.015)*Pcfu43[[#This Row],[Best DF]]</f>
        <v>20666666666.666668</v>
      </c>
      <c r="P124" s="1">
        <f>_xlfn.STDEV.S(Pcfu43[[#This Row],[R1]:[R3]])/0.015*Pcfu43[[#This Row],[Best DF]]</f>
        <v>2828427124.7461901</v>
      </c>
      <c r="Q124" s="6">
        <f>Pcfu43[[#This Row],[CFU/mL]]*Pcfu43[[#This Row],[mL]]/Pcfu43[[#This Row],[grams]]</f>
        <v>392666666666.66675</v>
      </c>
      <c r="R124" s="1">
        <f>Pcfu43[[#This Row],[SD CFU/mL]]*Pcfu43[[#This Row],[mL]]/Pcfu43[[#This Row],[grams]]</f>
        <v>53740115370.177612</v>
      </c>
      <c r="S124" s="7">
        <f>_xlfn.STDEV.S(Pcfu43[[#This Row],[R1]:[R3]])/AVERAGE(Pcfu43[[#This Row],[R1]:[R3]])</f>
        <v>0.1368593770038479</v>
      </c>
      <c r="T124" t="s">
        <v>684</v>
      </c>
    </row>
    <row r="125" spans="1:20" x14ac:dyDescent="0.25">
      <c r="A125" t="s">
        <v>623</v>
      </c>
      <c r="C125" s="4"/>
      <c r="D125" t="s">
        <v>86</v>
      </c>
      <c r="E125" s="3">
        <v>2</v>
      </c>
      <c r="G125">
        <v>0.3</v>
      </c>
      <c r="H125" s="5">
        <v>5.7</v>
      </c>
      <c r="I125" s="3" t="s">
        <v>170</v>
      </c>
      <c r="J125" s="59">
        <v>44999</v>
      </c>
      <c r="K125" s="1">
        <v>10000000</v>
      </c>
      <c r="L125">
        <v>15</v>
      </c>
      <c r="M125">
        <v>16</v>
      </c>
      <c r="O125" s="6">
        <f>(SUM(Pcfu43[[#This Row],[R1]:[R3]]))/(Pcfu43[[#This Row],[No. Reps]]*0.015)*Pcfu43[[#This Row],[Best DF]]</f>
        <v>10333333333.333334</v>
      </c>
      <c r="P125" s="1">
        <f>_xlfn.STDEV.S(Pcfu43[[#This Row],[R1]:[R3]])/0.015*Pcfu43[[#This Row],[Best DF]]</f>
        <v>471404520.79103172</v>
      </c>
      <c r="Q125" s="6">
        <f>Pcfu43[[#This Row],[CFU/mL]]*Pcfu43[[#This Row],[mL]]/Pcfu43[[#This Row],[grams]]</f>
        <v>196333333333.33337</v>
      </c>
      <c r="R125" s="1">
        <f>Pcfu43[[#This Row],[SD CFU/mL]]*Pcfu43[[#This Row],[mL]]/Pcfu43[[#This Row],[grams]]</f>
        <v>8956685895.029604</v>
      </c>
      <c r="S125" s="7">
        <f>_xlfn.STDEV.S(Pcfu43[[#This Row],[R1]:[R3]])/AVERAGE(Pcfu43[[#This Row],[R1]:[R3]])</f>
        <v>4.5619792334615973E-2</v>
      </c>
      <c r="T125" t="s">
        <v>690</v>
      </c>
    </row>
    <row r="126" spans="1:20" x14ac:dyDescent="0.25">
      <c r="A126" t="s">
        <v>624</v>
      </c>
      <c r="C126" s="4"/>
      <c r="D126" t="s">
        <v>86</v>
      </c>
      <c r="E126" s="3">
        <v>2</v>
      </c>
      <c r="G126">
        <v>0.3</v>
      </c>
      <c r="H126" s="5">
        <v>5.7</v>
      </c>
      <c r="I126" s="3" t="s">
        <v>170</v>
      </c>
      <c r="J126" s="59">
        <v>44999</v>
      </c>
      <c r="K126" s="1">
        <v>10000000</v>
      </c>
      <c r="L126">
        <v>20</v>
      </c>
      <c r="M126">
        <v>21</v>
      </c>
      <c r="O126" s="6">
        <f>(SUM(Pcfu43[[#This Row],[R1]:[R3]]))/(Pcfu43[[#This Row],[No. Reps]]*0.015)*Pcfu43[[#This Row],[Best DF]]</f>
        <v>13666666666.666668</v>
      </c>
      <c r="P126" s="1">
        <f>_xlfn.STDEV.S(Pcfu43[[#This Row],[R1]:[R3]])/0.015*Pcfu43[[#This Row],[Best DF]]</f>
        <v>471404520.79103172</v>
      </c>
      <c r="Q126" s="6">
        <f>Pcfu43[[#This Row],[CFU/mL]]*Pcfu43[[#This Row],[mL]]/Pcfu43[[#This Row],[grams]]</f>
        <v>259666666666.66672</v>
      </c>
      <c r="R126" s="1">
        <f>Pcfu43[[#This Row],[SD CFU/mL]]*Pcfu43[[#This Row],[mL]]/Pcfu43[[#This Row],[grams]]</f>
        <v>8956685895.029604</v>
      </c>
      <c r="S126" s="7">
        <f>_xlfn.STDEV.S(Pcfu43[[#This Row],[R1]:[R3]])/AVERAGE(Pcfu43[[#This Row],[R1]:[R3]])</f>
        <v>3.4493013716416956E-2</v>
      </c>
      <c r="T126" t="s">
        <v>690</v>
      </c>
    </row>
    <row r="127" spans="1:20" x14ac:dyDescent="0.25">
      <c r="A127" t="s">
        <v>625</v>
      </c>
      <c r="C127" s="4"/>
      <c r="D127" t="s">
        <v>86</v>
      </c>
      <c r="E127" s="3">
        <v>2</v>
      </c>
      <c r="G127">
        <v>0.3</v>
      </c>
      <c r="H127" s="5">
        <v>5.7</v>
      </c>
      <c r="I127" s="3" t="s">
        <v>170</v>
      </c>
      <c r="J127" s="59">
        <v>44999</v>
      </c>
      <c r="K127" s="1">
        <v>10000000</v>
      </c>
      <c r="L127">
        <v>12</v>
      </c>
      <c r="M127">
        <v>56</v>
      </c>
      <c r="O127" s="6">
        <f>(SUM(Pcfu43[[#This Row],[R1]:[R3]]))/(Pcfu43[[#This Row],[No. Reps]]*0.015)*Pcfu43[[#This Row],[Best DF]]</f>
        <v>22666666666.666668</v>
      </c>
      <c r="P127" s="1">
        <f>_xlfn.STDEV.S(Pcfu43[[#This Row],[R1]:[R3]])/0.015*Pcfu43[[#This Row],[Best DF]]</f>
        <v>20741798914.805393</v>
      </c>
      <c r="Q127" s="6">
        <f>Pcfu43[[#This Row],[CFU/mL]]*Pcfu43[[#This Row],[mL]]/Pcfu43[[#This Row],[grams]]</f>
        <v>430666666666.66675</v>
      </c>
      <c r="R127" s="1">
        <f>Pcfu43[[#This Row],[SD CFU/mL]]*Pcfu43[[#This Row],[mL]]/Pcfu43[[#This Row],[grams]]</f>
        <v>394094179381.30249</v>
      </c>
      <c r="S127" s="7">
        <f>_xlfn.STDEV.S(Pcfu43[[#This Row],[R1]:[R3]])/AVERAGE(Pcfu43[[#This Row],[R1]:[R3]])</f>
        <v>0.91507936388847322</v>
      </c>
      <c r="T127" t="s">
        <v>690</v>
      </c>
    </row>
    <row r="128" spans="1:20" x14ac:dyDescent="0.25">
      <c r="A128" t="s">
        <v>626</v>
      </c>
      <c r="C128" s="4"/>
      <c r="D128" t="s">
        <v>86</v>
      </c>
      <c r="E128" s="3">
        <v>2</v>
      </c>
      <c r="G128">
        <v>0.3</v>
      </c>
      <c r="H128" s="5">
        <v>5.7</v>
      </c>
      <c r="I128" s="3" t="s">
        <v>170</v>
      </c>
      <c r="J128" s="59">
        <v>44999</v>
      </c>
      <c r="K128" s="1">
        <v>10000000</v>
      </c>
      <c r="L128">
        <v>17</v>
      </c>
      <c r="M128">
        <v>11</v>
      </c>
      <c r="O128" s="6">
        <f>(SUM(Pcfu43[[#This Row],[R1]:[R3]]))/(Pcfu43[[#This Row],[No. Reps]]*0.015)*Pcfu43[[#This Row],[Best DF]]</f>
        <v>9333333333.333334</v>
      </c>
      <c r="P128" s="1">
        <f>_xlfn.STDEV.S(Pcfu43[[#This Row],[R1]:[R3]])/0.015*Pcfu43[[#This Row],[Best DF]]</f>
        <v>2828427124.7461901</v>
      </c>
      <c r="Q128" s="6">
        <f>Pcfu43[[#This Row],[CFU/mL]]*Pcfu43[[#This Row],[mL]]/Pcfu43[[#This Row],[grams]]</f>
        <v>177333333333.33337</v>
      </c>
      <c r="R128" s="1">
        <f>Pcfu43[[#This Row],[SD CFU/mL]]*Pcfu43[[#This Row],[mL]]/Pcfu43[[#This Row],[grams]]</f>
        <v>53740115370.177612</v>
      </c>
      <c r="S128" s="7">
        <f>_xlfn.STDEV.S(Pcfu43[[#This Row],[R1]:[R3]])/AVERAGE(Pcfu43[[#This Row],[R1]:[R3]])</f>
        <v>0.30304576336566319</v>
      </c>
      <c r="T128" t="s">
        <v>690</v>
      </c>
    </row>
    <row r="129" spans="1:20" x14ac:dyDescent="0.25">
      <c r="A129" t="s">
        <v>627</v>
      </c>
      <c r="C129" s="4"/>
      <c r="D129" t="s">
        <v>86</v>
      </c>
      <c r="E129" s="3">
        <v>2</v>
      </c>
      <c r="G129">
        <v>0.3</v>
      </c>
      <c r="H129" s="5">
        <v>5.7</v>
      </c>
      <c r="I129" s="3" t="s">
        <v>170</v>
      </c>
      <c r="J129" s="59">
        <v>44999</v>
      </c>
      <c r="K129" s="1">
        <v>10000000</v>
      </c>
      <c r="L129">
        <v>37</v>
      </c>
      <c r="M129">
        <v>41</v>
      </c>
      <c r="O129" s="6">
        <f>(SUM(Pcfu43[[#This Row],[R1]:[R3]]))/(Pcfu43[[#This Row],[No. Reps]]*0.015)*Pcfu43[[#This Row],[Best DF]]</f>
        <v>26000000000</v>
      </c>
      <c r="P129" s="1">
        <f>_xlfn.STDEV.S(Pcfu43[[#This Row],[R1]:[R3]])/0.015*Pcfu43[[#This Row],[Best DF]]</f>
        <v>1885618083.1641269</v>
      </c>
      <c r="Q129" s="6">
        <f>Pcfu43[[#This Row],[CFU/mL]]*Pcfu43[[#This Row],[mL]]/Pcfu43[[#This Row],[grams]]</f>
        <v>494000000000</v>
      </c>
      <c r="R129" s="1">
        <f>Pcfu43[[#This Row],[SD CFU/mL]]*Pcfu43[[#This Row],[mL]]/Pcfu43[[#This Row],[grams]]</f>
        <v>35826743580.118416</v>
      </c>
      <c r="S129" s="7">
        <f>_xlfn.STDEV.S(Pcfu43[[#This Row],[R1]:[R3]])/AVERAGE(Pcfu43[[#This Row],[R1]:[R3]])</f>
        <v>7.2523772429389496E-2</v>
      </c>
      <c r="T129" t="s">
        <v>690</v>
      </c>
    </row>
    <row r="130" spans="1:20" x14ac:dyDescent="0.25">
      <c r="A130" t="s">
        <v>619</v>
      </c>
      <c r="C130" s="4"/>
      <c r="D130" t="s">
        <v>173</v>
      </c>
      <c r="E130" s="3">
        <v>3</v>
      </c>
      <c r="G130">
        <v>0.3</v>
      </c>
      <c r="H130" s="5">
        <v>5.7</v>
      </c>
      <c r="I130" s="3" t="s">
        <v>170</v>
      </c>
      <c r="J130" s="59">
        <v>44999</v>
      </c>
      <c r="K130" s="1">
        <v>10000000</v>
      </c>
      <c r="L130">
        <v>26</v>
      </c>
      <c r="M130">
        <v>35</v>
      </c>
      <c r="N130">
        <v>30</v>
      </c>
      <c r="O130" s="6">
        <f>(SUM(Pcfu43[[#This Row],[R1]:[R3]]))/(Pcfu43[[#This Row],[No. Reps]]*0.015)*Pcfu43[[#This Row],[Best DF]]</f>
        <v>20222222222.222225</v>
      </c>
      <c r="P130" s="1">
        <f>_xlfn.STDEV.S(Pcfu43[[#This Row],[R1]:[R3]])/0.015*Pcfu43[[#This Row],[Best DF]]</f>
        <v>3006166501.8819242</v>
      </c>
      <c r="Q130" s="6">
        <f>Pcfu43[[#This Row],[CFU/mL]]*Pcfu43[[#This Row],[mL]]/Pcfu43[[#This Row],[grams]]</f>
        <v>384222222222.22229</v>
      </c>
      <c r="R130" s="1">
        <f>Pcfu43[[#This Row],[SD CFU/mL]]*Pcfu43[[#This Row],[mL]]/Pcfu43[[#This Row],[grams]]</f>
        <v>57117163535.756561</v>
      </c>
      <c r="S130" s="7">
        <f>_xlfn.STDEV.S(Pcfu43[[#This Row],[R1]:[R3]])/AVERAGE(Pcfu43[[#This Row],[R1]:[R3]])</f>
        <v>0.14865658525789735</v>
      </c>
      <c r="T130" t="s">
        <v>684</v>
      </c>
    </row>
    <row r="131" spans="1:20" x14ac:dyDescent="0.25">
      <c r="A131" t="s">
        <v>620</v>
      </c>
      <c r="C131" s="4"/>
      <c r="D131" t="s">
        <v>173</v>
      </c>
      <c r="E131" s="3">
        <v>3</v>
      </c>
      <c r="G131">
        <v>0.3</v>
      </c>
      <c r="H131" s="5">
        <v>5.7</v>
      </c>
      <c r="I131" s="3" t="s">
        <v>170</v>
      </c>
      <c r="J131" s="59">
        <v>44999</v>
      </c>
      <c r="K131" s="1">
        <v>10000000</v>
      </c>
      <c r="L131">
        <v>27</v>
      </c>
      <c r="M131">
        <v>31</v>
      </c>
      <c r="N131">
        <v>25</v>
      </c>
      <c r="O131" s="6">
        <f>(SUM(Pcfu43[[#This Row],[R1]:[R3]]))/(Pcfu43[[#This Row],[No. Reps]]*0.015)*Pcfu43[[#This Row],[Best DF]]</f>
        <v>18444444444.444447</v>
      </c>
      <c r="P131" s="1">
        <f>_xlfn.STDEV.S(Pcfu43[[#This Row],[R1]:[R3]])/0.015*Pcfu43[[#This Row],[Best DF]]</f>
        <v>2036700308.8692625</v>
      </c>
      <c r="Q131" s="6">
        <f>Pcfu43[[#This Row],[CFU/mL]]*Pcfu43[[#This Row],[mL]]/Pcfu43[[#This Row],[grams]]</f>
        <v>350444444444.44452</v>
      </c>
      <c r="R131" s="1">
        <f>Pcfu43[[#This Row],[SD CFU/mL]]*Pcfu43[[#This Row],[mL]]/Pcfu43[[#This Row],[grams]]</f>
        <v>38697305868.515991</v>
      </c>
      <c r="S131" s="7">
        <f>_xlfn.STDEV.S(Pcfu43[[#This Row],[R1]:[R3]])/AVERAGE(Pcfu43[[#This Row],[R1]:[R3]])</f>
        <v>0.11042351072182748</v>
      </c>
      <c r="T131" t="s">
        <v>684</v>
      </c>
    </row>
    <row r="132" spans="1:20" x14ac:dyDescent="0.25">
      <c r="A132" t="s">
        <v>621</v>
      </c>
      <c r="C132" s="4"/>
      <c r="D132" t="s">
        <v>173</v>
      </c>
      <c r="E132" s="3">
        <v>3</v>
      </c>
      <c r="G132">
        <v>0.3</v>
      </c>
      <c r="H132" s="5">
        <v>5.7</v>
      </c>
      <c r="I132" s="3" t="s">
        <v>170</v>
      </c>
      <c r="J132" s="59">
        <v>44999</v>
      </c>
      <c r="K132" s="1">
        <v>10000000</v>
      </c>
      <c r="L132">
        <v>54</v>
      </c>
      <c r="M132">
        <v>14</v>
      </c>
      <c r="N132">
        <v>15</v>
      </c>
      <c r="O132" s="6">
        <f>(SUM(Pcfu43[[#This Row],[R1]:[R3]]))/(Pcfu43[[#This Row],[No. Reps]]*0.015)*Pcfu43[[#This Row],[Best DF]]</f>
        <v>18444444444.444447</v>
      </c>
      <c r="P132" s="1">
        <f>_xlfn.STDEV.S(Pcfu43[[#This Row],[R1]:[R3]])/0.015*Pcfu43[[#This Row],[Best DF]]</f>
        <v>15207210765.267221</v>
      </c>
      <c r="Q132" s="6">
        <f>Pcfu43[[#This Row],[CFU/mL]]*Pcfu43[[#This Row],[mL]]/Pcfu43[[#This Row],[grams]]</f>
        <v>350444444444.44452</v>
      </c>
      <c r="R132" s="1">
        <f>Pcfu43[[#This Row],[SD CFU/mL]]*Pcfu43[[#This Row],[mL]]/Pcfu43[[#This Row],[grams]]</f>
        <v>288937004540.07721</v>
      </c>
      <c r="S132" s="7">
        <f>_xlfn.STDEV.S(Pcfu43[[#This Row],[R1]:[R3]])/AVERAGE(Pcfu43[[#This Row],[R1]:[R3]])</f>
        <v>0.82448733064701796</v>
      </c>
      <c r="T132" t="s">
        <v>684</v>
      </c>
    </row>
    <row r="133" spans="1:20" x14ac:dyDescent="0.25">
      <c r="A133" t="s">
        <v>622</v>
      </c>
      <c r="C133" s="4"/>
      <c r="D133" t="s">
        <v>173</v>
      </c>
      <c r="E133" s="3">
        <v>3</v>
      </c>
      <c r="G133">
        <v>0.3</v>
      </c>
      <c r="H133" s="5">
        <v>5.7</v>
      </c>
      <c r="I133" s="3" t="s">
        <v>170</v>
      </c>
      <c r="J133" s="59">
        <v>44999</v>
      </c>
      <c r="K133" s="1">
        <v>10000000</v>
      </c>
      <c r="L133">
        <v>34</v>
      </c>
      <c r="M133">
        <v>27</v>
      </c>
      <c r="N133">
        <v>22</v>
      </c>
      <c r="O133" s="6">
        <f>(SUM(Pcfu43[[#This Row],[R1]:[R3]]))/(Pcfu43[[#This Row],[No. Reps]]*0.015)*Pcfu43[[#This Row],[Best DF]]</f>
        <v>18444444444.444447</v>
      </c>
      <c r="P133" s="1">
        <f>_xlfn.STDEV.S(Pcfu43[[#This Row],[R1]:[R3]])/0.015*Pcfu43[[#This Row],[Best DF]]</f>
        <v>4018475848.8944683</v>
      </c>
      <c r="Q133" s="6">
        <f>Pcfu43[[#This Row],[CFU/mL]]*Pcfu43[[#This Row],[mL]]/Pcfu43[[#This Row],[grams]]</f>
        <v>350444444444.44452</v>
      </c>
      <c r="R133" s="1">
        <f>Pcfu43[[#This Row],[SD CFU/mL]]*Pcfu43[[#This Row],[mL]]/Pcfu43[[#This Row],[grams]]</f>
        <v>76351041128.994904</v>
      </c>
      <c r="S133" s="7">
        <f>_xlfn.STDEV.S(Pcfu43[[#This Row],[R1]:[R3]])/AVERAGE(Pcfu43[[#This Row],[R1]:[R3]])</f>
        <v>0.21786917253042296</v>
      </c>
      <c r="T133" t="s">
        <v>684</v>
      </c>
    </row>
    <row r="134" spans="1:20" x14ac:dyDescent="0.25">
      <c r="A134" t="s">
        <v>700</v>
      </c>
      <c r="B134" t="s">
        <v>697</v>
      </c>
      <c r="C134" s="4"/>
      <c r="D134" t="s">
        <v>173</v>
      </c>
      <c r="E134" s="3">
        <v>1</v>
      </c>
      <c r="G134">
        <v>0.3</v>
      </c>
      <c r="H134" s="5">
        <v>5.7</v>
      </c>
      <c r="I134" s="3" t="s">
        <v>170</v>
      </c>
      <c r="J134" s="59">
        <v>45000</v>
      </c>
      <c r="K134" s="1">
        <v>100000</v>
      </c>
      <c r="L134">
        <v>120</v>
      </c>
      <c r="M134">
        <v>102</v>
      </c>
      <c r="N134">
        <v>96</v>
      </c>
      <c r="O134" s="6">
        <f>(SUM(Pcfu43[[#This Row],[R1]:[R3]]))/(Pcfu43[[#This Row],[No. Reps]]*0.015)*Pcfu43[[#This Row],[Best DF]]</f>
        <v>2120000000</v>
      </c>
      <c r="P134" s="1">
        <f>_xlfn.STDEV.S(Pcfu43[[#This Row],[R1]:[R3]])/0.015*Pcfu43[[#This Row],[Best DF]]</f>
        <v>83266639.97864531</v>
      </c>
      <c r="Q134" s="6">
        <f>Pcfu43[[#This Row],[CFU/mL]]*Pcfu43[[#This Row],[mL]]/Pcfu43[[#This Row],[grams]]</f>
        <v>40280000000</v>
      </c>
      <c r="R134" s="1">
        <f>Pcfu43[[#This Row],[SD CFU/mL]]*Pcfu43[[#This Row],[mL]]/Pcfu43[[#This Row],[grams]]</f>
        <v>1582066159.5942609</v>
      </c>
      <c r="S134" s="7">
        <f>_xlfn.STDEV.S(Pcfu43[[#This Row],[R1]:[R3]])/AVERAGE(Pcfu43[[#This Row],[R1]:[R3]])</f>
        <v>0.11783015091317732</v>
      </c>
      <c r="T134" t="s">
        <v>684</v>
      </c>
    </row>
    <row r="135" spans="1:20" x14ac:dyDescent="0.25">
      <c r="A135" t="s">
        <v>700</v>
      </c>
      <c r="B135" t="s">
        <v>698</v>
      </c>
      <c r="C135" s="4"/>
      <c r="D135" t="s">
        <v>173</v>
      </c>
      <c r="E135" s="3">
        <v>1</v>
      </c>
      <c r="G135">
        <v>0.3</v>
      </c>
      <c r="H135" s="5">
        <v>5.7</v>
      </c>
      <c r="I135" s="3" t="s">
        <v>170</v>
      </c>
      <c r="J135" s="59">
        <v>45000</v>
      </c>
      <c r="K135" s="1">
        <v>100000</v>
      </c>
      <c r="L135">
        <v>102</v>
      </c>
      <c r="O135" s="6">
        <f>(SUM(Pcfu43[[#This Row],[R1]:[R3]]))/(Pcfu43[[#This Row],[No. Reps]]*0.015)*Pcfu43[[#This Row],[Best DF]]</f>
        <v>680000000</v>
      </c>
      <c r="P135" s="1" t="e">
        <f>_xlfn.STDEV.S(Pcfu43[[#This Row],[R1]:[R3]])/0.015*Pcfu43[[#This Row],[Best DF]]</f>
        <v>#DIV/0!</v>
      </c>
      <c r="Q135" s="6">
        <f>Pcfu43[[#This Row],[CFU/mL]]*Pcfu43[[#This Row],[mL]]/Pcfu43[[#This Row],[grams]]</f>
        <v>12920000000</v>
      </c>
      <c r="R135" s="1" t="e">
        <f>Pcfu43[[#This Row],[SD CFU/mL]]*Pcfu43[[#This Row],[mL]]/Pcfu43[[#This Row],[grams]]</f>
        <v>#DIV/0!</v>
      </c>
      <c r="S135" s="7" t="e">
        <f>_xlfn.STDEV.S(Pcfu43[[#This Row],[R1]:[R3]])/AVERAGE(Pcfu43[[#This Row],[R1]:[R3]])</f>
        <v>#DIV/0!</v>
      </c>
      <c r="T135" t="s">
        <v>684</v>
      </c>
    </row>
    <row r="136" spans="1:20" x14ac:dyDescent="0.25">
      <c r="A136" t="s">
        <v>700</v>
      </c>
      <c r="B136" t="s">
        <v>699</v>
      </c>
      <c r="C136" s="4"/>
      <c r="D136" t="s">
        <v>173</v>
      </c>
      <c r="E136" s="3">
        <v>1</v>
      </c>
      <c r="G136">
        <v>0.3</v>
      </c>
      <c r="H136" s="5">
        <v>5.7</v>
      </c>
      <c r="I136" s="3" t="s">
        <v>170</v>
      </c>
      <c r="J136" s="59">
        <v>45000</v>
      </c>
      <c r="K136" s="1">
        <v>100000</v>
      </c>
      <c r="L136">
        <v>96</v>
      </c>
      <c r="O136" s="6">
        <f>(SUM(Pcfu43[[#This Row],[R1]:[R3]]))/(Pcfu43[[#This Row],[No. Reps]]*0.015)*Pcfu43[[#This Row],[Best DF]]</f>
        <v>640000000</v>
      </c>
      <c r="P136" s="1" t="e">
        <f>_xlfn.STDEV.S(Pcfu43[[#This Row],[R1]:[R3]])/0.015*Pcfu43[[#This Row],[Best DF]]</f>
        <v>#DIV/0!</v>
      </c>
      <c r="Q136" s="6">
        <f>Pcfu43[[#This Row],[CFU/mL]]*Pcfu43[[#This Row],[mL]]/Pcfu43[[#This Row],[grams]]</f>
        <v>12160000000</v>
      </c>
      <c r="R136" s="1" t="e">
        <f>Pcfu43[[#This Row],[SD CFU/mL]]*Pcfu43[[#This Row],[mL]]/Pcfu43[[#This Row],[grams]]</f>
        <v>#DIV/0!</v>
      </c>
      <c r="S136" s="7" t="e">
        <f>_xlfn.STDEV.S(Pcfu43[[#This Row],[R1]:[R3]])/AVERAGE(Pcfu43[[#This Row],[R1]:[R3]])</f>
        <v>#DIV/0!</v>
      </c>
      <c r="T136" t="s">
        <v>684</v>
      </c>
    </row>
    <row r="137" spans="1:20" x14ac:dyDescent="0.25">
      <c r="A137" t="s">
        <v>701</v>
      </c>
      <c r="B137" t="s">
        <v>697</v>
      </c>
      <c r="C137" s="4"/>
      <c r="D137" t="s">
        <v>173</v>
      </c>
      <c r="E137" s="3">
        <v>1</v>
      </c>
      <c r="G137">
        <v>0.3</v>
      </c>
      <c r="H137" s="5">
        <v>5.7</v>
      </c>
      <c r="I137" s="3" t="s">
        <v>170</v>
      </c>
      <c r="J137" s="59">
        <v>45000</v>
      </c>
      <c r="K137" s="1">
        <v>100000</v>
      </c>
      <c r="L137">
        <v>108</v>
      </c>
      <c r="M137">
        <v>95</v>
      </c>
      <c r="N137">
        <v>118</v>
      </c>
      <c r="O137" s="6">
        <f>(SUM(Pcfu43[[#This Row],[R1]:[R3]]))/(Pcfu43[[#This Row],[No. Reps]]*0.015)*Pcfu43[[#This Row],[Best DF]]</f>
        <v>2140000000</v>
      </c>
      <c r="P137" s="1">
        <f>_xlfn.STDEV.S(Pcfu43[[#This Row],[R1]:[R3]])/0.015*Pcfu43[[#This Row],[Best DF]]</f>
        <v>76883750.631138653</v>
      </c>
      <c r="Q137" s="6">
        <f>Pcfu43[[#This Row],[CFU/mL]]*Pcfu43[[#This Row],[mL]]/Pcfu43[[#This Row],[grams]]</f>
        <v>40660000000</v>
      </c>
      <c r="R137" s="1">
        <f>Pcfu43[[#This Row],[SD CFU/mL]]*Pcfu43[[#This Row],[mL]]/Pcfu43[[#This Row],[grams]]</f>
        <v>1460791261.9916344</v>
      </c>
      <c r="S137" s="7">
        <f>_xlfn.STDEV.S(Pcfu43[[#This Row],[R1]:[R3]])/AVERAGE(Pcfu43[[#This Row],[R1]:[R3]])</f>
        <v>0.10778095882869904</v>
      </c>
      <c r="T137" t="s">
        <v>684</v>
      </c>
    </row>
    <row r="138" spans="1:20" x14ac:dyDescent="0.25">
      <c r="A138" t="s">
        <v>701</v>
      </c>
      <c r="B138" t="s">
        <v>698</v>
      </c>
      <c r="C138" s="4"/>
      <c r="D138" t="s">
        <v>173</v>
      </c>
      <c r="E138" s="3">
        <v>1</v>
      </c>
      <c r="G138">
        <v>0.3</v>
      </c>
      <c r="H138" s="5">
        <v>5.7</v>
      </c>
      <c r="I138" s="3" t="s">
        <v>170</v>
      </c>
      <c r="J138" s="59">
        <v>45000</v>
      </c>
      <c r="K138" s="1">
        <v>100000</v>
      </c>
      <c r="L138">
        <v>95</v>
      </c>
      <c r="O138" s="6">
        <f>(SUM(Pcfu43[[#This Row],[R1]:[R3]]))/(Pcfu43[[#This Row],[No. Reps]]*0.015)*Pcfu43[[#This Row],[Best DF]]</f>
        <v>633333333.33333337</v>
      </c>
      <c r="P138" s="1" t="e">
        <f>_xlfn.STDEV.S(Pcfu43[[#This Row],[R1]:[R3]])/0.015*Pcfu43[[#This Row],[Best DF]]</f>
        <v>#DIV/0!</v>
      </c>
      <c r="Q138" s="6">
        <f>Pcfu43[[#This Row],[CFU/mL]]*Pcfu43[[#This Row],[mL]]/Pcfu43[[#This Row],[grams]]</f>
        <v>12033333333.333336</v>
      </c>
      <c r="R138" s="1" t="e">
        <f>Pcfu43[[#This Row],[SD CFU/mL]]*Pcfu43[[#This Row],[mL]]/Pcfu43[[#This Row],[grams]]</f>
        <v>#DIV/0!</v>
      </c>
      <c r="S138" s="7" t="e">
        <f>_xlfn.STDEV.S(Pcfu43[[#This Row],[R1]:[R3]])/AVERAGE(Pcfu43[[#This Row],[R1]:[R3]])</f>
        <v>#DIV/0!</v>
      </c>
      <c r="T138" t="s">
        <v>684</v>
      </c>
    </row>
    <row r="139" spans="1:20" x14ac:dyDescent="0.25">
      <c r="A139" t="s">
        <v>701</v>
      </c>
      <c r="B139" t="s">
        <v>699</v>
      </c>
      <c r="C139" s="4"/>
      <c r="D139" t="s">
        <v>173</v>
      </c>
      <c r="E139" s="3">
        <v>1</v>
      </c>
      <c r="G139">
        <v>0.3</v>
      </c>
      <c r="H139" s="5">
        <v>5.7</v>
      </c>
      <c r="I139" s="3" t="s">
        <v>170</v>
      </c>
      <c r="J139" s="59">
        <v>45000</v>
      </c>
      <c r="K139" s="1">
        <v>100000</v>
      </c>
      <c r="L139">
        <v>118</v>
      </c>
      <c r="O139" s="6">
        <f>(SUM(Pcfu43[[#This Row],[R1]:[R3]]))/(Pcfu43[[#This Row],[No. Reps]]*0.015)*Pcfu43[[#This Row],[Best DF]]</f>
        <v>786666666.66666675</v>
      </c>
      <c r="P139" s="1" t="e">
        <f>_xlfn.STDEV.S(Pcfu43[[#This Row],[R1]:[R3]])/0.015*Pcfu43[[#This Row],[Best DF]]</f>
        <v>#DIV/0!</v>
      </c>
      <c r="Q139" s="6">
        <f>Pcfu43[[#This Row],[CFU/mL]]*Pcfu43[[#This Row],[mL]]/Pcfu43[[#This Row],[grams]]</f>
        <v>14946666666.66667</v>
      </c>
      <c r="R139" s="1" t="e">
        <f>Pcfu43[[#This Row],[SD CFU/mL]]*Pcfu43[[#This Row],[mL]]/Pcfu43[[#This Row],[grams]]</f>
        <v>#DIV/0!</v>
      </c>
      <c r="S139" s="7" t="e">
        <f>_xlfn.STDEV.S(Pcfu43[[#This Row],[R1]:[R3]])/AVERAGE(Pcfu43[[#This Row],[R1]:[R3]])</f>
        <v>#DIV/0!</v>
      </c>
      <c r="T139" t="s">
        <v>684</v>
      </c>
    </row>
    <row r="140" spans="1:20" x14ac:dyDescent="0.25">
      <c r="A140" t="s">
        <v>702</v>
      </c>
      <c r="B140" t="s">
        <v>697</v>
      </c>
      <c r="C140" s="4"/>
      <c r="D140" t="s">
        <v>173</v>
      </c>
      <c r="E140" s="3">
        <v>1</v>
      </c>
      <c r="G140">
        <v>0.3</v>
      </c>
      <c r="H140" s="5">
        <v>5.7</v>
      </c>
      <c r="I140" s="3" t="s">
        <v>170</v>
      </c>
      <c r="J140" s="59">
        <v>45000</v>
      </c>
      <c r="K140" s="1">
        <v>1000000</v>
      </c>
      <c r="L140">
        <v>147</v>
      </c>
      <c r="M140">
        <v>146</v>
      </c>
      <c r="N140">
        <v>125</v>
      </c>
      <c r="O140" s="6">
        <f>(SUM(Pcfu43[[#This Row],[R1]:[R3]]))/(Pcfu43[[#This Row],[No. Reps]]*0.015)*Pcfu43[[#This Row],[Best DF]]</f>
        <v>27866666666.666668</v>
      </c>
      <c r="P140" s="1">
        <f>_xlfn.STDEV.S(Pcfu43[[#This Row],[R1]:[R3]])/0.015*Pcfu43[[#This Row],[Best DF]]</f>
        <v>828206451.27040982</v>
      </c>
      <c r="Q140" s="6">
        <f>Pcfu43[[#This Row],[CFU/mL]]*Pcfu43[[#This Row],[mL]]/Pcfu43[[#This Row],[grams]]</f>
        <v>529466666666.66669</v>
      </c>
      <c r="R140" s="1">
        <f>Pcfu43[[#This Row],[SD CFU/mL]]*Pcfu43[[#This Row],[mL]]/Pcfu43[[#This Row],[grams]]</f>
        <v>15735922574.137787</v>
      </c>
      <c r="S140" s="7">
        <f>_xlfn.STDEV.S(Pcfu43[[#This Row],[R1]:[R3]])/AVERAGE(Pcfu43[[#This Row],[R1]:[R3]])</f>
        <v>8.9160981596096742E-2</v>
      </c>
      <c r="T140" t="s">
        <v>684</v>
      </c>
    </row>
    <row r="141" spans="1:20" x14ac:dyDescent="0.25">
      <c r="A141" t="s">
        <v>702</v>
      </c>
      <c r="B141" t="s">
        <v>698</v>
      </c>
      <c r="C141" s="4"/>
      <c r="D141" t="s">
        <v>173</v>
      </c>
      <c r="E141" s="3">
        <v>1</v>
      </c>
      <c r="G141">
        <v>0.3</v>
      </c>
      <c r="H141" s="5">
        <v>5.7</v>
      </c>
      <c r="I141" s="3" t="s">
        <v>170</v>
      </c>
      <c r="J141" s="59">
        <v>45000</v>
      </c>
      <c r="K141" s="1">
        <v>1000000</v>
      </c>
      <c r="L141">
        <v>146</v>
      </c>
      <c r="O141" s="6">
        <f>(SUM(Pcfu43[[#This Row],[R1]:[R3]]))/(Pcfu43[[#This Row],[No. Reps]]*0.015)*Pcfu43[[#This Row],[Best DF]]</f>
        <v>9733333333.333334</v>
      </c>
      <c r="P141" s="1" t="e">
        <f>_xlfn.STDEV.S(Pcfu43[[#This Row],[R1]:[R3]])/0.015*Pcfu43[[#This Row],[Best DF]]</f>
        <v>#DIV/0!</v>
      </c>
      <c r="Q141" s="6">
        <f>Pcfu43[[#This Row],[CFU/mL]]*Pcfu43[[#This Row],[mL]]/Pcfu43[[#This Row],[grams]]</f>
        <v>184933333333.33337</v>
      </c>
      <c r="R141" s="1" t="e">
        <f>Pcfu43[[#This Row],[SD CFU/mL]]*Pcfu43[[#This Row],[mL]]/Pcfu43[[#This Row],[grams]]</f>
        <v>#DIV/0!</v>
      </c>
      <c r="S141" s="7" t="e">
        <f>_xlfn.STDEV.S(Pcfu43[[#This Row],[R1]:[R3]])/AVERAGE(Pcfu43[[#This Row],[R1]:[R3]])</f>
        <v>#DIV/0!</v>
      </c>
      <c r="T141" t="s">
        <v>684</v>
      </c>
    </row>
    <row r="142" spans="1:20" x14ac:dyDescent="0.25">
      <c r="A142" t="s">
        <v>702</v>
      </c>
      <c r="B142" t="s">
        <v>699</v>
      </c>
      <c r="C142" s="4"/>
      <c r="D142" t="s">
        <v>173</v>
      </c>
      <c r="E142" s="3">
        <v>1</v>
      </c>
      <c r="G142">
        <v>0.3</v>
      </c>
      <c r="H142" s="5">
        <v>5.7</v>
      </c>
      <c r="I142" s="3" t="s">
        <v>170</v>
      </c>
      <c r="J142" s="59">
        <v>45000</v>
      </c>
      <c r="K142" s="1">
        <v>1000000</v>
      </c>
      <c r="L142">
        <v>125</v>
      </c>
      <c r="O142" s="6">
        <f>(SUM(Pcfu43[[#This Row],[R1]:[R3]]))/(Pcfu43[[#This Row],[No. Reps]]*0.015)*Pcfu43[[#This Row],[Best DF]]</f>
        <v>8333333333.333334</v>
      </c>
      <c r="P142" s="1" t="e">
        <f>_xlfn.STDEV.S(Pcfu43[[#This Row],[R1]:[R3]])/0.015*Pcfu43[[#This Row],[Best DF]]</f>
        <v>#DIV/0!</v>
      </c>
      <c r="Q142" s="6">
        <f>Pcfu43[[#This Row],[CFU/mL]]*Pcfu43[[#This Row],[mL]]/Pcfu43[[#This Row],[grams]]</f>
        <v>158333333333.33337</v>
      </c>
      <c r="R142" s="1" t="e">
        <f>Pcfu43[[#This Row],[SD CFU/mL]]*Pcfu43[[#This Row],[mL]]/Pcfu43[[#This Row],[grams]]</f>
        <v>#DIV/0!</v>
      </c>
      <c r="S142" s="7" t="e">
        <f>_xlfn.STDEV.S(Pcfu43[[#This Row],[R1]:[R3]])/AVERAGE(Pcfu43[[#This Row],[R1]:[R3]])</f>
        <v>#DIV/0!</v>
      </c>
      <c r="T142" t="s">
        <v>684</v>
      </c>
    </row>
    <row r="143" spans="1:20" x14ac:dyDescent="0.25">
      <c r="A143" t="s">
        <v>703</v>
      </c>
      <c r="B143" t="s">
        <v>697</v>
      </c>
      <c r="C143" s="4"/>
      <c r="D143" t="s">
        <v>173</v>
      </c>
      <c r="E143" s="3">
        <v>1</v>
      </c>
      <c r="G143">
        <v>0.3</v>
      </c>
      <c r="H143" s="5">
        <v>5.7</v>
      </c>
      <c r="I143" s="3" t="s">
        <v>170</v>
      </c>
      <c r="J143" s="59">
        <v>45000</v>
      </c>
      <c r="K143" s="1">
        <v>100000</v>
      </c>
      <c r="L143">
        <v>148</v>
      </c>
      <c r="M143">
        <v>158</v>
      </c>
      <c r="N143">
        <v>140</v>
      </c>
      <c r="O143" s="6">
        <f>(SUM(Pcfu43[[#This Row],[R1]:[R3]]))/(Pcfu43[[#This Row],[No. Reps]]*0.015)*Pcfu43[[#This Row],[Best DF]]</f>
        <v>2973333333.3333335</v>
      </c>
      <c r="P143" s="1">
        <f>_xlfn.STDEV.S(Pcfu43[[#This Row],[R1]:[R3]])/0.015*Pcfu43[[#This Row],[Best DF]]</f>
        <v>60123330.037638597</v>
      </c>
      <c r="Q143" s="6">
        <f>Pcfu43[[#This Row],[CFU/mL]]*Pcfu43[[#This Row],[mL]]/Pcfu43[[#This Row],[grams]]</f>
        <v>56493333333.333344</v>
      </c>
      <c r="R143" s="1">
        <f>Pcfu43[[#This Row],[SD CFU/mL]]*Pcfu43[[#This Row],[mL]]/Pcfu43[[#This Row],[grams]]</f>
        <v>1142343270.7151334</v>
      </c>
      <c r="S143" s="7">
        <f>_xlfn.STDEV.S(Pcfu43[[#This Row],[R1]:[R3]])/AVERAGE(Pcfu43[[#This Row],[R1]:[R3]])</f>
        <v>6.0662552728559117E-2</v>
      </c>
      <c r="T143" t="s">
        <v>684</v>
      </c>
    </row>
    <row r="144" spans="1:20" x14ac:dyDescent="0.25">
      <c r="A144" t="s">
        <v>703</v>
      </c>
      <c r="B144" t="s">
        <v>698</v>
      </c>
      <c r="C144" s="4"/>
      <c r="D144" t="s">
        <v>173</v>
      </c>
      <c r="E144" s="3">
        <v>1</v>
      </c>
      <c r="G144">
        <v>0.3</v>
      </c>
      <c r="H144" s="5">
        <v>5.7</v>
      </c>
      <c r="I144" s="3" t="s">
        <v>170</v>
      </c>
      <c r="J144" s="59">
        <v>45000</v>
      </c>
      <c r="K144" s="1">
        <v>100000</v>
      </c>
      <c r="L144">
        <v>158</v>
      </c>
      <c r="O144" s="6">
        <f>(SUM(Pcfu43[[#This Row],[R1]:[R3]]))/(Pcfu43[[#This Row],[No. Reps]]*0.015)*Pcfu43[[#This Row],[Best DF]]</f>
        <v>1053333333.3333334</v>
      </c>
      <c r="P144" s="1" t="e">
        <f>_xlfn.STDEV.S(Pcfu43[[#This Row],[R1]:[R3]])/0.015*Pcfu43[[#This Row],[Best DF]]</f>
        <v>#DIV/0!</v>
      </c>
      <c r="Q144" s="6">
        <f>Pcfu43[[#This Row],[CFU/mL]]*Pcfu43[[#This Row],[mL]]/Pcfu43[[#This Row],[grams]]</f>
        <v>20013333333.333336</v>
      </c>
      <c r="R144" s="1" t="e">
        <f>Pcfu43[[#This Row],[SD CFU/mL]]*Pcfu43[[#This Row],[mL]]/Pcfu43[[#This Row],[grams]]</f>
        <v>#DIV/0!</v>
      </c>
      <c r="S144" s="7" t="e">
        <f>_xlfn.STDEV.S(Pcfu43[[#This Row],[R1]:[R3]])/AVERAGE(Pcfu43[[#This Row],[R1]:[R3]])</f>
        <v>#DIV/0!</v>
      </c>
      <c r="T144" t="s">
        <v>684</v>
      </c>
    </row>
    <row r="145" spans="1:20" x14ac:dyDescent="0.25">
      <c r="A145" t="s">
        <v>703</v>
      </c>
      <c r="B145" t="s">
        <v>699</v>
      </c>
      <c r="C145" s="4"/>
      <c r="D145" t="s">
        <v>173</v>
      </c>
      <c r="E145" s="3">
        <v>1</v>
      </c>
      <c r="G145">
        <v>0.3</v>
      </c>
      <c r="H145" s="5">
        <v>5.7</v>
      </c>
      <c r="I145" s="3" t="s">
        <v>170</v>
      </c>
      <c r="J145" s="59">
        <v>45000</v>
      </c>
      <c r="K145" s="1">
        <v>100000</v>
      </c>
      <c r="L145">
        <v>140</v>
      </c>
      <c r="O145" s="6">
        <f>(SUM(Pcfu43[[#This Row],[R1]:[R3]]))/(Pcfu43[[#This Row],[No. Reps]]*0.015)*Pcfu43[[#This Row],[Best DF]]</f>
        <v>933333333.33333337</v>
      </c>
      <c r="P145" s="1" t="e">
        <f>_xlfn.STDEV.S(Pcfu43[[#This Row],[R1]:[R3]])/0.015*Pcfu43[[#This Row],[Best DF]]</f>
        <v>#DIV/0!</v>
      </c>
      <c r="Q145" s="6">
        <f>Pcfu43[[#This Row],[CFU/mL]]*Pcfu43[[#This Row],[mL]]/Pcfu43[[#This Row],[grams]]</f>
        <v>17733333333.333336</v>
      </c>
      <c r="R145" s="1" t="e">
        <f>Pcfu43[[#This Row],[SD CFU/mL]]*Pcfu43[[#This Row],[mL]]/Pcfu43[[#This Row],[grams]]</f>
        <v>#DIV/0!</v>
      </c>
      <c r="S145" s="7" t="e">
        <f>_xlfn.STDEV.S(Pcfu43[[#This Row],[R1]:[R3]])/AVERAGE(Pcfu43[[#This Row],[R1]:[R3]])</f>
        <v>#DIV/0!</v>
      </c>
      <c r="T145" t="s">
        <v>684</v>
      </c>
    </row>
    <row r="146" spans="1:20" x14ac:dyDescent="0.25">
      <c r="A146" t="s">
        <v>704</v>
      </c>
      <c r="B146" t="s">
        <v>697</v>
      </c>
      <c r="C146" s="4"/>
      <c r="D146" t="s">
        <v>173</v>
      </c>
      <c r="E146" s="3">
        <v>1</v>
      </c>
      <c r="G146">
        <v>0.3</v>
      </c>
      <c r="H146" s="5">
        <v>5.7</v>
      </c>
      <c r="I146" s="3" t="s">
        <v>170</v>
      </c>
      <c r="J146" s="59">
        <v>45000</v>
      </c>
      <c r="K146" s="1">
        <v>10000000</v>
      </c>
      <c r="L146">
        <v>20</v>
      </c>
      <c r="M146">
        <v>20</v>
      </c>
      <c r="N146">
        <v>18</v>
      </c>
      <c r="O146" s="6">
        <f>(SUM(Pcfu43[[#This Row],[R1]:[R3]]))/(Pcfu43[[#This Row],[No. Reps]]*0.015)*Pcfu43[[#This Row],[Best DF]]</f>
        <v>38666666666.666672</v>
      </c>
      <c r="P146" s="1">
        <f>_xlfn.STDEV.S(Pcfu43[[#This Row],[R1]:[R3]])/0.015*Pcfu43[[#This Row],[Best DF]]</f>
        <v>769800358.91950095</v>
      </c>
      <c r="Q146" s="6">
        <f>Pcfu43[[#This Row],[CFU/mL]]*Pcfu43[[#This Row],[mL]]/Pcfu43[[#This Row],[grams]]</f>
        <v>734666666666.66675</v>
      </c>
      <c r="R146" s="1">
        <f>Pcfu43[[#This Row],[SD CFU/mL]]*Pcfu43[[#This Row],[mL]]/Pcfu43[[#This Row],[grams]]</f>
        <v>14626206819.47052</v>
      </c>
      <c r="S146" s="7">
        <f>_xlfn.STDEV.S(Pcfu43[[#This Row],[R1]:[R3]])/AVERAGE(Pcfu43[[#This Row],[R1]:[R3]])</f>
        <v>5.972588991616818E-2</v>
      </c>
      <c r="T146" t="s">
        <v>684</v>
      </c>
    </row>
    <row r="147" spans="1:20" x14ac:dyDescent="0.25">
      <c r="A147" t="s">
        <v>704</v>
      </c>
      <c r="B147" t="s">
        <v>698</v>
      </c>
      <c r="C147" s="4"/>
      <c r="D147" t="s">
        <v>173</v>
      </c>
      <c r="E147" s="3">
        <v>1</v>
      </c>
      <c r="G147">
        <v>0.3</v>
      </c>
      <c r="H147" s="5">
        <v>5.7</v>
      </c>
      <c r="I147" s="3" t="s">
        <v>170</v>
      </c>
      <c r="J147" s="59">
        <v>45000</v>
      </c>
      <c r="K147" s="1">
        <v>10000000</v>
      </c>
      <c r="L147">
        <v>20</v>
      </c>
      <c r="O147" s="6">
        <f>(SUM(Pcfu43[[#This Row],[R1]:[R3]]))/(Pcfu43[[#This Row],[No. Reps]]*0.015)*Pcfu43[[#This Row],[Best DF]]</f>
        <v>13333333333.333334</v>
      </c>
      <c r="P147" s="1" t="e">
        <f>_xlfn.STDEV.S(Pcfu43[[#This Row],[R1]:[R3]])/0.015*Pcfu43[[#This Row],[Best DF]]</f>
        <v>#DIV/0!</v>
      </c>
      <c r="Q147" s="6">
        <f>Pcfu43[[#This Row],[CFU/mL]]*Pcfu43[[#This Row],[mL]]/Pcfu43[[#This Row],[grams]]</f>
        <v>253333333333.33334</v>
      </c>
      <c r="R147" s="1" t="e">
        <f>Pcfu43[[#This Row],[SD CFU/mL]]*Pcfu43[[#This Row],[mL]]/Pcfu43[[#This Row],[grams]]</f>
        <v>#DIV/0!</v>
      </c>
      <c r="S147" s="7" t="e">
        <f>_xlfn.STDEV.S(Pcfu43[[#This Row],[R1]:[R3]])/AVERAGE(Pcfu43[[#This Row],[R1]:[R3]])</f>
        <v>#DIV/0!</v>
      </c>
      <c r="T147" t="s">
        <v>684</v>
      </c>
    </row>
    <row r="148" spans="1:20" x14ac:dyDescent="0.25">
      <c r="A148" t="s">
        <v>704</v>
      </c>
      <c r="B148" t="s">
        <v>699</v>
      </c>
      <c r="C148" s="4"/>
      <c r="D148" t="s">
        <v>173</v>
      </c>
      <c r="E148" s="3">
        <v>1</v>
      </c>
      <c r="G148">
        <v>0.3</v>
      </c>
      <c r="H148" s="5">
        <v>5.7</v>
      </c>
      <c r="I148" s="3" t="s">
        <v>170</v>
      </c>
      <c r="J148" s="59">
        <v>45000</v>
      </c>
      <c r="K148" s="1">
        <v>10000000</v>
      </c>
      <c r="L148">
        <v>18</v>
      </c>
      <c r="O148" s="6">
        <f>(SUM(Pcfu43[[#This Row],[R1]:[R3]]))/(Pcfu43[[#This Row],[No. Reps]]*0.015)*Pcfu43[[#This Row],[Best DF]]</f>
        <v>12000000000</v>
      </c>
      <c r="P148" s="1" t="e">
        <f>_xlfn.STDEV.S(Pcfu43[[#This Row],[R1]:[R3]])/0.015*Pcfu43[[#This Row],[Best DF]]</f>
        <v>#DIV/0!</v>
      </c>
      <c r="Q148" s="6">
        <f>Pcfu43[[#This Row],[CFU/mL]]*Pcfu43[[#This Row],[mL]]/Pcfu43[[#This Row],[grams]]</f>
        <v>228000000000</v>
      </c>
      <c r="R148" s="1" t="e">
        <f>Pcfu43[[#This Row],[SD CFU/mL]]*Pcfu43[[#This Row],[mL]]/Pcfu43[[#This Row],[grams]]</f>
        <v>#DIV/0!</v>
      </c>
      <c r="S148" s="7" t="e">
        <f>_xlfn.STDEV.S(Pcfu43[[#This Row],[R1]:[R3]])/AVERAGE(Pcfu43[[#This Row],[R1]:[R3]])</f>
        <v>#DIV/0!</v>
      </c>
      <c r="T148" t="s">
        <v>684</v>
      </c>
    </row>
    <row r="149" spans="1:20" ht="14.5" x14ac:dyDescent="0.35">
      <c r="A149" s="55" t="s">
        <v>664</v>
      </c>
      <c r="B149" s="55" t="s">
        <v>705</v>
      </c>
      <c r="C149" s="4"/>
      <c r="D149" t="s">
        <v>86</v>
      </c>
      <c r="E149" s="3">
        <v>2</v>
      </c>
      <c r="G149">
        <v>0.3</v>
      </c>
      <c r="H149" s="5">
        <v>5.7</v>
      </c>
      <c r="I149" s="3" t="s">
        <v>170</v>
      </c>
      <c r="J149" s="59">
        <v>45001</v>
      </c>
      <c r="K149" s="1">
        <v>1000000</v>
      </c>
      <c r="L149">
        <v>98</v>
      </c>
      <c r="M149">
        <v>82</v>
      </c>
      <c r="O149" s="6">
        <f>(SUM(Pcfu43[[#This Row],[R1]:[R3]]))/(Pcfu43[[#This Row],[No. Reps]]*0.015)*Pcfu43[[#This Row],[Best DF]]</f>
        <v>6000000000</v>
      </c>
      <c r="P149" s="1">
        <f>_xlfn.STDEV.S(Pcfu43[[#This Row],[R1]:[R3]])/0.015*Pcfu43[[#This Row],[Best DF]]</f>
        <v>754247233.26565075</v>
      </c>
      <c r="Q149" s="6">
        <f>Pcfu43[[#This Row],[CFU/mL]]*Pcfu43[[#This Row],[mL]]/Pcfu43[[#This Row],[grams]]</f>
        <v>114000000000</v>
      </c>
      <c r="R149" s="1">
        <f>Pcfu43[[#This Row],[SD CFU/mL]]*Pcfu43[[#This Row],[mL]]/Pcfu43[[#This Row],[grams]]</f>
        <v>14330697432.047365</v>
      </c>
      <c r="S149" s="7">
        <f>_xlfn.STDEV.S(Pcfu43[[#This Row],[R1]:[R3]])/AVERAGE(Pcfu43[[#This Row],[R1]:[R3]])</f>
        <v>0.12570787221094179</v>
      </c>
      <c r="T149" t="s">
        <v>489</v>
      </c>
    </row>
    <row r="150" spans="1:20" ht="14.5" x14ac:dyDescent="0.35">
      <c r="A150" s="55" t="s">
        <v>666</v>
      </c>
      <c r="B150" s="55" t="s">
        <v>705</v>
      </c>
      <c r="C150" s="4"/>
      <c r="D150" t="s">
        <v>86</v>
      </c>
      <c r="E150" s="3">
        <v>2</v>
      </c>
      <c r="G150">
        <v>0.3</v>
      </c>
      <c r="H150" s="5">
        <v>5.7</v>
      </c>
      <c r="I150" s="3" t="s">
        <v>170</v>
      </c>
      <c r="J150" s="59">
        <v>45001</v>
      </c>
      <c r="K150" s="1">
        <v>1000000</v>
      </c>
      <c r="L150">
        <v>76</v>
      </c>
      <c r="M150">
        <v>82</v>
      </c>
      <c r="O150" s="6">
        <f>(SUM(Pcfu43[[#This Row],[R1]:[R3]]))/(Pcfu43[[#This Row],[No. Reps]]*0.015)*Pcfu43[[#This Row],[Best DF]]</f>
        <v>5266666666.666667</v>
      </c>
      <c r="P150" s="1">
        <f>_xlfn.STDEV.S(Pcfu43[[#This Row],[R1]:[R3]])/0.015*Pcfu43[[#This Row],[Best DF]]</f>
        <v>282842712.47461903</v>
      </c>
      <c r="Q150" s="6">
        <f>Pcfu43[[#This Row],[CFU/mL]]*Pcfu43[[#This Row],[mL]]/Pcfu43[[#This Row],[grams]]</f>
        <v>100066666666.66669</v>
      </c>
      <c r="R150" s="1">
        <f>Pcfu43[[#This Row],[SD CFU/mL]]*Pcfu43[[#This Row],[mL]]/Pcfu43[[#This Row],[grams]]</f>
        <v>5374011537.0177622</v>
      </c>
      <c r="S150" s="7">
        <f>_xlfn.STDEV.S(Pcfu43[[#This Row],[R1]:[R3]])/AVERAGE(Pcfu43[[#This Row],[R1]:[R3]])</f>
        <v>5.3704312495180817E-2</v>
      </c>
      <c r="T150" t="s">
        <v>379</v>
      </c>
    </row>
    <row r="151" spans="1:20" ht="14.5" x14ac:dyDescent="0.35">
      <c r="A151" s="55" t="s">
        <v>706</v>
      </c>
      <c r="B151" s="55" t="s">
        <v>705</v>
      </c>
      <c r="C151" s="4"/>
      <c r="D151" t="s">
        <v>86</v>
      </c>
      <c r="E151" s="3">
        <v>2</v>
      </c>
      <c r="G151">
        <v>0.3</v>
      </c>
      <c r="H151" s="5">
        <v>5.7</v>
      </c>
      <c r="I151" s="3" t="s">
        <v>170</v>
      </c>
      <c r="J151" s="59">
        <v>45001</v>
      </c>
      <c r="K151" s="1">
        <v>1000000</v>
      </c>
      <c r="L151">
        <v>76</v>
      </c>
      <c r="M151">
        <v>75</v>
      </c>
      <c r="O151" s="6">
        <f>(SUM(Pcfu43[[#This Row],[R1]:[R3]]))/(Pcfu43[[#This Row],[No. Reps]]*0.015)*Pcfu43[[#This Row],[Best DF]]</f>
        <v>5033333333.333334</v>
      </c>
      <c r="P151" s="1">
        <f>_xlfn.STDEV.S(Pcfu43[[#This Row],[R1]:[R3]])/0.015*Pcfu43[[#This Row],[Best DF]]</f>
        <v>47140452.079103172</v>
      </c>
      <c r="Q151" s="6">
        <f>Pcfu43[[#This Row],[CFU/mL]]*Pcfu43[[#This Row],[mL]]/Pcfu43[[#This Row],[grams]]</f>
        <v>95633333333.333344</v>
      </c>
      <c r="R151" s="1">
        <f>Pcfu43[[#This Row],[SD CFU/mL]]*Pcfu43[[#This Row],[mL]]/Pcfu43[[#This Row],[grams]]</f>
        <v>895668589.50296032</v>
      </c>
      <c r="S151" s="7">
        <f>_xlfn.STDEV.S(Pcfu43[[#This Row],[R1]:[R3]])/AVERAGE(Pcfu43[[#This Row],[R1]:[R3]])</f>
        <v>9.36565273094765E-3</v>
      </c>
      <c r="T151" t="s">
        <v>707</v>
      </c>
    </row>
    <row r="152" spans="1:20" ht="14.5" x14ac:dyDescent="0.35">
      <c r="A152" s="55" t="s">
        <v>708</v>
      </c>
      <c r="B152" s="55" t="s">
        <v>705</v>
      </c>
      <c r="C152" s="4"/>
      <c r="D152" t="s">
        <v>86</v>
      </c>
      <c r="E152" s="3">
        <v>2</v>
      </c>
      <c r="G152">
        <v>0.3</v>
      </c>
      <c r="H152" s="5">
        <v>5.7</v>
      </c>
      <c r="I152" s="3" t="s">
        <v>170</v>
      </c>
      <c r="J152" s="59">
        <v>45001</v>
      </c>
      <c r="K152" s="1">
        <v>1000000</v>
      </c>
      <c r="L152">
        <v>72</v>
      </c>
      <c r="M152">
        <v>71</v>
      </c>
      <c r="O152" s="6">
        <f>(SUM(Pcfu43[[#This Row],[R1]:[R3]]))/(Pcfu43[[#This Row],[No. Reps]]*0.015)*Pcfu43[[#This Row],[Best DF]]</f>
        <v>4766666666.666667</v>
      </c>
      <c r="P152" s="1">
        <f>_xlfn.STDEV.S(Pcfu43[[#This Row],[R1]:[R3]])/0.015*Pcfu43[[#This Row],[Best DF]]</f>
        <v>47140452.079103172</v>
      </c>
      <c r="Q152" s="6">
        <f>Pcfu43[[#This Row],[CFU/mL]]*Pcfu43[[#This Row],[mL]]/Pcfu43[[#This Row],[grams]]</f>
        <v>90566666666.666687</v>
      </c>
      <c r="R152" s="1">
        <f>Pcfu43[[#This Row],[SD CFU/mL]]*Pcfu43[[#This Row],[mL]]/Pcfu43[[#This Row],[grams]]</f>
        <v>895668589.50296032</v>
      </c>
      <c r="S152" s="7">
        <f>_xlfn.STDEV.S(Pcfu43[[#This Row],[R1]:[R3]])/AVERAGE(Pcfu43[[#This Row],[R1]:[R3]])</f>
        <v>9.889605331280386E-3</v>
      </c>
      <c r="T152" t="s">
        <v>709</v>
      </c>
    </row>
    <row r="153" spans="1:20" ht="14.5" x14ac:dyDescent="0.35">
      <c r="A153" s="55" t="s">
        <v>710</v>
      </c>
      <c r="B153" s="55" t="s">
        <v>705</v>
      </c>
      <c r="C153" s="4"/>
      <c r="D153" t="s">
        <v>86</v>
      </c>
      <c r="E153" s="3">
        <v>2</v>
      </c>
      <c r="G153">
        <v>0.3</v>
      </c>
      <c r="H153" s="5">
        <v>5.7</v>
      </c>
      <c r="I153" s="3" t="s">
        <v>170</v>
      </c>
      <c r="J153" s="59">
        <v>45001</v>
      </c>
      <c r="K153" s="1">
        <v>1000000</v>
      </c>
      <c r="L153">
        <v>63</v>
      </c>
      <c r="M153">
        <v>64</v>
      </c>
      <c r="O153" s="6">
        <f>(SUM(Pcfu43[[#This Row],[R1]:[R3]]))/(Pcfu43[[#This Row],[No. Reps]]*0.015)*Pcfu43[[#This Row],[Best DF]]</f>
        <v>4233333333.333334</v>
      </c>
      <c r="P153" s="1">
        <f>_xlfn.STDEV.S(Pcfu43[[#This Row],[R1]:[R3]])/0.015*Pcfu43[[#This Row],[Best DF]]</f>
        <v>47140452.079103172</v>
      </c>
      <c r="Q153" s="6">
        <f>Pcfu43[[#This Row],[CFU/mL]]*Pcfu43[[#This Row],[mL]]/Pcfu43[[#This Row],[grams]]</f>
        <v>80433333333.333344</v>
      </c>
      <c r="R153" s="1">
        <f>Pcfu43[[#This Row],[SD CFU/mL]]*Pcfu43[[#This Row],[mL]]/Pcfu43[[#This Row],[grams]]</f>
        <v>895668589.50296032</v>
      </c>
      <c r="S153" s="7">
        <f>_xlfn.STDEV.S(Pcfu43[[#This Row],[R1]:[R3]])/AVERAGE(Pcfu43[[#This Row],[R1]:[R3]])</f>
        <v>1.1135539861205473E-2</v>
      </c>
      <c r="T153" t="s">
        <v>711</v>
      </c>
    </row>
    <row r="154" spans="1:20" ht="14.5" x14ac:dyDescent="0.35">
      <c r="A154" s="55" t="s">
        <v>712</v>
      </c>
      <c r="B154" s="55" t="s">
        <v>705</v>
      </c>
      <c r="C154" s="4"/>
      <c r="D154" t="s">
        <v>86</v>
      </c>
      <c r="E154" s="3">
        <v>2</v>
      </c>
      <c r="G154">
        <v>0.3</v>
      </c>
      <c r="H154" s="5">
        <v>5.7</v>
      </c>
      <c r="I154" s="3" t="s">
        <v>170</v>
      </c>
      <c r="J154" s="59">
        <v>45001</v>
      </c>
      <c r="K154" s="1">
        <v>1000000</v>
      </c>
      <c r="L154">
        <v>47</v>
      </c>
      <c r="M154">
        <v>54</v>
      </c>
      <c r="O154" s="6">
        <f>(SUM(Pcfu43[[#This Row],[R1]:[R3]]))/(Pcfu43[[#This Row],[No. Reps]]*0.015)*Pcfu43[[#This Row],[Best DF]]</f>
        <v>3366666666.666667</v>
      </c>
      <c r="P154" s="1">
        <f>_xlfn.STDEV.S(Pcfu43[[#This Row],[R1]:[R3]])/0.015*Pcfu43[[#This Row],[Best DF]]</f>
        <v>329983164.5537222</v>
      </c>
      <c r="Q154" s="6">
        <f>Pcfu43[[#This Row],[CFU/mL]]*Pcfu43[[#This Row],[mL]]/Pcfu43[[#This Row],[grams]]</f>
        <v>63966666666.666679</v>
      </c>
      <c r="R154" s="1">
        <f>Pcfu43[[#This Row],[SD CFU/mL]]*Pcfu43[[#This Row],[mL]]/Pcfu43[[#This Row],[grams]]</f>
        <v>6269680126.5207224</v>
      </c>
      <c r="S154" s="7">
        <f>_xlfn.STDEV.S(Pcfu43[[#This Row],[R1]:[R3]])/AVERAGE(Pcfu43[[#This Row],[R1]:[R3]])</f>
        <v>9.8014801352590747E-2</v>
      </c>
      <c r="T154" t="s">
        <v>713</v>
      </c>
    </row>
    <row r="155" spans="1:20" ht="14.5" x14ac:dyDescent="0.35">
      <c r="A155" s="55" t="s">
        <v>714</v>
      </c>
      <c r="B155" s="55" t="s">
        <v>705</v>
      </c>
      <c r="C155" s="4"/>
      <c r="D155" t="s">
        <v>86</v>
      </c>
      <c r="E155" s="3">
        <v>2</v>
      </c>
      <c r="G155">
        <v>0.3</v>
      </c>
      <c r="H155" s="5">
        <v>5.7</v>
      </c>
      <c r="I155" s="3" t="s">
        <v>170</v>
      </c>
      <c r="J155" s="59">
        <v>45001</v>
      </c>
      <c r="K155" s="1">
        <v>1000000</v>
      </c>
      <c r="L155">
        <v>82</v>
      </c>
      <c r="M155">
        <v>80</v>
      </c>
      <c r="O155" s="6">
        <f>(SUM(Pcfu43[[#This Row],[R1]:[R3]]))/(Pcfu43[[#This Row],[No. Reps]]*0.015)*Pcfu43[[#This Row],[Best DF]]</f>
        <v>5400000000</v>
      </c>
      <c r="P155" s="1">
        <f>_xlfn.STDEV.S(Pcfu43[[#This Row],[R1]:[R3]])/0.015*Pcfu43[[#This Row],[Best DF]]</f>
        <v>94280904.158206344</v>
      </c>
      <c r="Q155" s="6">
        <f>Pcfu43[[#This Row],[CFU/mL]]*Pcfu43[[#This Row],[mL]]/Pcfu43[[#This Row],[grams]]</f>
        <v>102600000000</v>
      </c>
      <c r="R155" s="1">
        <f>Pcfu43[[#This Row],[SD CFU/mL]]*Pcfu43[[#This Row],[mL]]/Pcfu43[[#This Row],[grams]]</f>
        <v>1791337179.0059206</v>
      </c>
      <c r="S155" s="7">
        <f>_xlfn.STDEV.S(Pcfu43[[#This Row],[R1]:[R3]])/AVERAGE(Pcfu43[[#This Row],[R1]:[R3]])</f>
        <v>1.7459426695964137E-2</v>
      </c>
      <c r="T155" t="s">
        <v>715</v>
      </c>
    </row>
    <row r="156" spans="1:20" ht="14.5" x14ac:dyDescent="0.35">
      <c r="A156" s="55" t="s">
        <v>716</v>
      </c>
      <c r="B156" s="55" t="s">
        <v>705</v>
      </c>
      <c r="C156" s="4"/>
      <c r="D156" t="s">
        <v>86</v>
      </c>
      <c r="E156" s="3">
        <v>2</v>
      </c>
      <c r="G156">
        <v>0.3</v>
      </c>
      <c r="H156" s="5">
        <v>5.7</v>
      </c>
      <c r="I156" s="3" t="s">
        <v>170</v>
      </c>
      <c r="J156" s="59">
        <v>45001</v>
      </c>
      <c r="K156" s="1">
        <v>1000000</v>
      </c>
      <c r="L156">
        <v>105</v>
      </c>
      <c r="M156">
        <v>106</v>
      </c>
      <c r="O156" s="6">
        <f>(SUM(Pcfu43[[#This Row],[R1]:[R3]]))/(Pcfu43[[#This Row],[No. Reps]]*0.015)*Pcfu43[[#This Row],[Best DF]]</f>
        <v>7033333333.333334</v>
      </c>
      <c r="P156" s="1">
        <f>_xlfn.STDEV.S(Pcfu43[[#This Row],[R1]:[R3]])/0.015*Pcfu43[[#This Row],[Best DF]]</f>
        <v>47140452.079103172</v>
      </c>
      <c r="Q156" s="1">
        <f>_xlfn.STDEV.S(Pcfu43[[#This Row],[R1]:[R3]])/0.015*Pcfu43[[#This Row],[R1]]</f>
        <v>4949.7474683058326</v>
      </c>
      <c r="R156" s="1">
        <f>Pcfu43[[#This Row],[SD CFU/mL]]*Pcfu43[[#This Row],[mL]]/Pcfu43[[#This Row],[grams]]</f>
        <v>895668589.50296032</v>
      </c>
      <c r="S156" s="7">
        <f>_xlfn.STDEV.S(Pcfu43[[#This Row],[R1]:[R3]])/AVERAGE(Pcfu43[[#This Row],[R1]:[R3]])</f>
        <v>6.7024339448961854E-3</v>
      </c>
      <c r="T156" t="s">
        <v>717</v>
      </c>
    </row>
    <row r="157" spans="1:20" x14ac:dyDescent="0.25">
      <c r="A157" t="s">
        <v>718</v>
      </c>
      <c r="B157" t="s">
        <v>719</v>
      </c>
      <c r="C157" s="4"/>
      <c r="D157" t="s">
        <v>86</v>
      </c>
      <c r="E157" s="3">
        <v>3</v>
      </c>
      <c r="G157">
        <v>0.3</v>
      </c>
      <c r="H157" s="5">
        <v>5.7</v>
      </c>
      <c r="I157" s="3" t="s">
        <v>170</v>
      </c>
      <c r="J157" s="59">
        <v>45002</v>
      </c>
      <c r="K157" s="1">
        <v>1000000</v>
      </c>
      <c r="L157">
        <v>77</v>
      </c>
      <c r="M157">
        <v>94</v>
      </c>
      <c r="N157">
        <v>106</v>
      </c>
      <c r="O157" s="6">
        <f>(SUM(Pcfu43[[#This Row],[R1]:[R3]]))/(Pcfu43[[#This Row],[No. Reps]]*0.015)*Pcfu43[[#This Row],[Best DF]]</f>
        <v>6155555555.5555553</v>
      </c>
      <c r="P157" s="1">
        <f>_xlfn.STDEV.S(Pcfu43[[#This Row],[R1]:[R3]])/0.015*Pcfu43[[#This Row],[Best DF]]</f>
        <v>971444133.08419669</v>
      </c>
      <c r="Q157" s="6">
        <f>Pcfu43[[#This Row],[CFU/mL]]*Pcfu43[[#This Row],[mL]]/Pcfu43[[#This Row],[grams]]</f>
        <v>116955555555.55556</v>
      </c>
      <c r="R157" s="1">
        <f>Pcfu43[[#This Row],[SD CFU/mL]]*Pcfu43[[#This Row],[mL]]/Pcfu43[[#This Row],[grams]]</f>
        <v>18457438528.599739</v>
      </c>
      <c r="S157" s="7">
        <f>_xlfn.STDEV.S(Pcfu43[[#This Row],[R1]:[R3]])/AVERAGE(Pcfu43[[#This Row],[R1]:[R3]])</f>
        <v>0.15781583389454459</v>
      </c>
    </row>
    <row r="158" spans="1:20" x14ac:dyDescent="0.25">
      <c r="A158" t="s">
        <v>720</v>
      </c>
      <c r="B158" t="s">
        <v>719</v>
      </c>
      <c r="C158" s="4"/>
      <c r="D158" t="s">
        <v>86</v>
      </c>
      <c r="E158" s="3">
        <v>3</v>
      </c>
      <c r="G158">
        <v>0.3</v>
      </c>
      <c r="H158" s="5">
        <v>5.7</v>
      </c>
      <c r="I158" s="3" t="s">
        <v>170</v>
      </c>
      <c r="J158" s="59">
        <v>45002</v>
      </c>
      <c r="K158" s="1">
        <v>1000000</v>
      </c>
      <c r="L158">
        <v>71</v>
      </c>
      <c r="M158">
        <v>87</v>
      </c>
      <c r="N158">
        <v>87</v>
      </c>
      <c r="O158" s="6">
        <f>(SUM(Pcfu43[[#This Row],[R1]:[R3]]))/(Pcfu43[[#This Row],[No. Reps]]*0.015)*Pcfu43[[#This Row],[Best DF]]</f>
        <v>5444444444.4444447</v>
      </c>
      <c r="P158" s="1">
        <f>_xlfn.STDEV.S(Pcfu43[[#This Row],[R1]:[R3]])/0.015*Pcfu43[[#This Row],[Best DF]]</f>
        <v>615840287.13560092</v>
      </c>
      <c r="Q158" s="6">
        <f>Pcfu43[[#This Row],[CFU/mL]]*Pcfu43[[#This Row],[mL]]/Pcfu43[[#This Row],[grams]]</f>
        <v>103444444444.44446</v>
      </c>
      <c r="R158" s="1">
        <f>Pcfu43[[#This Row],[SD CFU/mL]]*Pcfu43[[#This Row],[mL]]/Pcfu43[[#This Row],[grams]]</f>
        <v>11700965455.576418</v>
      </c>
      <c r="S158" s="7">
        <f>_xlfn.STDEV.S(Pcfu43[[#This Row],[R1]:[R3]])/AVERAGE(Pcfu43[[#This Row],[R1]:[R3]])</f>
        <v>0.1131135221269471</v>
      </c>
    </row>
    <row r="159" spans="1:20" x14ac:dyDescent="0.25">
      <c r="A159" t="s">
        <v>721</v>
      </c>
      <c r="B159" t="s">
        <v>719</v>
      </c>
      <c r="C159" s="4"/>
      <c r="D159" t="s">
        <v>86</v>
      </c>
      <c r="E159" s="3">
        <v>3</v>
      </c>
      <c r="G159">
        <v>0.3</v>
      </c>
      <c r="H159" s="5">
        <v>5.7</v>
      </c>
      <c r="I159" s="3" t="s">
        <v>170</v>
      </c>
      <c r="J159" s="59">
        <v>45002</v>
      </c>
      <c r="K159" s="1">
        <v>1000000</v>
      </c>
      <c r="L159">
        <v>79</v>
      </c>
      <c r="M159">
        <v>80</v>
      </c>
      <c r="N159">
        <v>81</v>
      </c>
      <c r="O159" s="6">
        <f>(SUM(Pcfu43[[#This Row],[R1]:[R3]]))/(Pcfu43[[#This Row],[No. Reps]]*0.015)*Pcfu43[[#This Row],[Best DF]]</f>
        <v>5333333333.333334</v>
      </c>
      <c r="P159" s="1">
        <f>_xlfn.STDEV.S(Pcfu43[[#This Row],[R1]:[R3]])/0.015*Pcfu43[[#This Row],[Best DF]]</f>
        <v>66666666.666666672</v>
      </c>
      <c r="Q159" s="6">
        <f>Pcfu43[[#This Row],[CFU/mL]]*Pcfu43[[#This Row],[mL]]/Pcfu43[[#This Row],[grams]]</f>
        <v>101333333333.33334</v>
      </c>
      <c r="R159" s="1">
        <f>Pcfu43[[#This Row],[SD CFU/mL]]*Pcfu43[[#This Row],[mL]]/Pcfu43[[#This Row],[grams]]</f>
        <v>1266666666.666667</v>
      </c>
      <c r="S159" s="7">
        <f>_xlfn.STDEV.S(Pcfu43[[#This Row],[R1]:[R3]])/AVERAGE(Pcfu43[[#This Row],[R1]:[R3]])</f>
        <v>1.2500000000000001E-2</v>
      </c>
    </row>
    <row r="160" spans="1:20" x14ac:dyDescent="0.25">
      <c r="A160" t="s">
        <v>722</v>
      </c>
      <c r="B160" t="s">
        <v>719</v>
      </c>
      <c r="C160" s="4"/>
      <c r="D160" t="s">
        <v>86</v>
      </c>
      <c r="E160" s="3">
        <v>3</v>
      </c>
      <c r="G160">
        <v>0.3</v>
      </c>
      <c r="H160" s="5">
        <v>5.7</v>
      </c>
      <c r="I160" s="3" t="s">
        <v>170</v>
      </c>
      <c r="J160" s="59">
        <v>45002</v>
      </c>
      <c r="K160" s="1">
        <v>1000000</v>
      </c>
      <c r="L160">
        <v>72</v>
      </c>
      <c r="M160">
        <v>71</v>
      </c>
      <c r="N160">
        <v>65</v>
      </c>
      <c r="O160" s="6">
        <f>(SUM(Pcfu43[[#This Row],[R1]:[R3]]))/(Pcfu43[[#This Row],[No. Reps]]*0.015)*Pcfu43[[#This Row],[Best DF]]</f>
        <v>4622222222.2222223</v>
      </c>
      <c r="P160" s="1">
        <f>_xlfn.STDEV.S(Pcfu43[[#This Row],[R1]:[R3]])/0.015*Pcfu43[[#This Row],[Best DF]]</f>
        <v>252395926.48001218</v>
      </c>
      <c r="Q160" s="6">
        <f>Pcfu43[[#This Row],[CFU/mL]]*Pcfu43[[#This Row],[mL]]/Pcfu43[[#This Row],[grams]]</f>
        <v>87822222222.222229</v>
      </c>
      <c r="R160" s="1">
        <f>Pcfu43[[#This Row],[SD CFU/mL]]*Pcfu43[[#This Row],[mL]]/Pcfu43[[#This Row],[grams]]</f>
        <v>4795522603.1202316</v>
      </c>
      <c r="S160" s="7">
        <f>_xlfn.STDEV.S(Pcfu43[[#This Row],[R1]:[R3]])/AVERAGE(Pcfu43[[#This Row],[R1]:[R3]])</f>
        <v>5.4604887940387252E-2</v>
      </c>
    </row>
    <row r="161" spans="1:20" x14ac:dyDescent="0.25">
      <c r="A161" t="s">
        <v>723</v>
      </c>
      <c r="B161" t="s">
        <v>719</v>
      </c>
      <c r="C161" s="4"/>
      <c r="D161" t="s">
        <v>86</v>
      </c>
      <c r="E161" s="3">
        <v>3</v>
      </c>
      <c r="G161">
        <v>0.3</v>
      </c>
      <c r="H161" s="5">
        <v>5.7</v>
      </c>
      <c r="I161" s="3" t="s">
        <v>170</v>
      </c>
      <c r="J161" s="59">
        <v>45002</v>
      </c>
      <c r="K161" s="1">
        <v>1000000</v>
      </c>
      <c r="L161">
        <v>57</v>
      </c>
      <c r="M161">
        <v>52</v>
      </c>
      <c r="N161">
        <v>61</v>
      </c>
      <c r="O161" s="6">
        <f>(SUM(Pcfu43[[#This Row],[R1]:[R3]]))/(Pcfu43[[#This Row],[No. Reps]]*0.015)*Pcfu43[[#This Row],[Best DF]]</f>
        <v>3777777777.7777777</v>
      </c>
      <c r="P161" s="1">
        <f>_xlfn.STDEV.S(Pcfu43[[#This Row],[R1]:[R3]])/0.015*Pcfu43[[#This Row],[Best DF]]</f>
        <v>300616650.18819296</v>
      </c>
      <c r="Q161" s="6">
        <f>Pcfu43[[#This Row],[CFU/mL]]*Pcfu43[[#This Row],[mL]]/Pcfu43[[#This Row],[grams]]</f>
        <v>71777777777.777771</v>
      </c>
      <c r="R161" s="1">
        <f>Pcfu43[[#This Row],[SD CFU/mL]]*Pcfu43[[#This Row],[mL]]/Pcfu43[[#This Row],[grams]]</f>
        <v>5711716353.5756674</v>
      </c>
      <c r="S161" s="7">
        <f>_xlfn.STDEV.S(Pcfu43[[#This Row],[R1]:[R3]])/AVERAGE(Pcfu43[[#This Row],[R1]:[R3]])</f>
        <v>7.957499563805108E-2</v>
      </c>
    </row>
    <row r="162" spans="1:20" x14ac:dyDescent="0.25">
      <c r="A162" t="s">
        <v>724</v>
      </c>
      <c r="B162" t="s">
        <v>719</v>
      </c>
      <c r="C162" s="4"/>
      <c r="D162" t="s">
        <v>86</v>
      </c>
      <c r="E162" s="3">
        <v>3</v>
      </c>
      <c r="G162">
        <v>0.3</v>
      </c>
      <c r="H162" s="5">
        <v>5.7</v>
      </c>
      <c r="I162" s="3" t="s">
        <v>170</v>
      </c>
      <c r="J162" s="59">
        <v>45002</v>
      </c>
      <c r="K162" s="1">
        <v>1000000</v>
      </c>
      <c r="L162">
        <v>53</v>
      </c>
      <c r="M162">
        <v>37</v>
      </c>
      <c r="N162">
        <v>41</v>
      </c>
      <c r="O162" s="6">
        <f>(SUM(Pcfu43[[#This Row],[R1]:[R3]]))/(Pcfu43[[#This Row],[No. Reps]]*0.015)*Pcfu43[[#This Row],[Best DF]]</f>
        <v>2911111111.1111112</v>
      </c>
      <c r="P162" s="1">
        <f>_xlfn.STDEV.S(Pcfu43[[#This Row],[R1]:[R3]])/0.015*Pcfu43[[#This Row],[Best DF]]</f>
        <v>555110933.19096923</v>
      </c>
      <c r="Q162" s="6">
        <f>Pcfu43[[#This Row],[CFU/mL]]*Pcfu43[[#This Row],[mL]]/Pcfu43[[#This Row],[grams]]</f>
        <v>55311111111.111115</v>
      </c>
      <c r="R162" s="1">
        <f>Pcfu43[[#This Row],[SD CFU/mL]]*Pcfu43[[#This Row],[mL]]/Pcfu43[[#This Row],[grams]]</f>
        <v>10547107730.628416</v>
      </c>
      <c r="S162" s="7">
        <f>_xlfn.STDEV.S(Pcfu43[[#This Row],[R1]:[R3]])/AVERAGE(Pcfu43[[#This Row],[R1]:[R3]])</f>
        <v>0.19068696178315739</v>
      </c>
    </row>
    <row r="163" spans="1:20" x14ac:dyDescent="0.25">
      <c r="A163" t="s">
        <v>725</v>
      </c>
      <c r="B163" t="s">
        <v>719</v>
      </c>
      <c r="C163" s="4"/>
      <c r="D163" t="s">
        <v>86</v>
      </c>
      <c r="E163" s="3">
        <v>3</v>
      </c>
      <c r="G163">
        <v>0.3</v>
      </c>
      <c r="H163" s="5">
        <v>5.7</v>
      </c>
      <c r="I163" s="3" t="s">
        <v>170</v>
      </c>
      <c r="J163" s="59">
        <v>45002</v>
      </c>
      <c r="K163" s="1">
        <v>1000000</v>
      </c>
      <c r="L163">
        <v>72</v>
      </c>
      <c r="M163">
        <v>70</v>
      </c>
      <c r="N163">
        <v>76</v>
      </c>
      <c r="O163" s="6">
        <f>(SUM(Pcfu43[[#This Row],[R1]:[R3]]))/(Pcfu43[[#This Row],[No. Reps]]*0.015)*Pcfu43[[#This Row],[Best DF]]</f>
        <v>4844444444.4444447</v>
      </c>
      <c r="P163" s="1">
        <f>_xlfn.STDEV.S(Pcfu43[[#This Row],[R1]:[R3]])/0.015*Pcfu43[[#This Row],[Best DF]]</f>
        <v>203670030.8869262</v>
      </c>
      <c r="Q163" s="6">
        <f>Pcfu43[[#This Row],[CFU/mL]]*Pcfu43[[#This Row],[mL]]/Pcfu43[[#This Row],[grams]]</f>
        <v>92044444444.444458</v>
      </c>
      <c r="R163" s="1">
        <f>Pcfu43[[#This Row],[SD CFU/mL]]*Pcfu43[[#This Row],[mL]]/Pcfu43[[#This Row],[grams]]</f>
        <v>3869730586.8515978</v>
      </c>
      <c r="S163" s="7">
        <f>_xlfn.STDEV.S(Pcfu43[[#This Row],[R1]:[R3]])/AVERAGE(Pcfu43[[#This Row],[R1]:[R3]])</f>
        <v>4.2041978852805868E-2</v>
      </c>
    </row>
    <row r="164" spans="1:20" x14ac:dyDescent="0.25">
      <c r="A164" t="s">
        <v>726</v>
      </c>
      <c r="B164" t="s">
        <v>719</v>
      </c>
      <c r="C164" s="4"/>
      <c r="D164" t="s">
        <v>86</v>
      </c>
      <c r="E164" s="3">
        <v>3</v>
      </c>
      <c r="G164">
        <v>0.3</v>
      </c>
      <c r="H164" s="5">
        <v>5.7</v>
      </c>
      <c r="I164" s="3" t="s">
        <v>170</v>
      </c>
      <c r="J164" s="59">
        <v>45002</v>
      </c>
      <c r="K164" s="1">
        <v>1000000</v>
      </c>
      <c r="L164">
        <v>85</v>
      </c>
      <c r="M164">
        <v>86</v>
      </c>
      <c r="N164">
        <v>82</v>
      </c>
      <c r="O164" s="6">
        <f>(SUM(Pcfu43[[#This Row],[R1]:[R3]]))/(Pcfu43[[#This Row],[No. Reps]]*0.015)*Pcfu43[[#This Row],[Best DF]]</f>
        <v>5622222222.2222223</v>
      </c>
      <c r="P164" s="1">
        <f>_xlfn.STDEV.S(Pcfu43[[#This Row],[R1]:[R3]])/0.015*Pcfu43[[#This Row],[Best DF]]</f>
        <v>138777733.29774219</v>
      </c>
      <c r="Q164" s="6">
        <f>Pcfu43[[#This Row],[CFU/mL]]*Pcfu43[[#This Row],[mL]]/Pcfu43[[#This Row],[grams]]</f>
        <v>106822222222.22223</v>
      </c>
      <c r="R164" s="1">
        <f>Pcfu43[[#This Row],[SD CFU/mL]]*Pcfu43[[#This Row],[mL]]/Pcfu43[[#This Row],[grams]]</f>
        <v>2636776932.6571016</v>
      </c>
      <c r="S164" s="7">
        <f>_xlfn.STDEV.S(Pcfu43[[#This Row],[R1]:[R3]])/AVERAGE(Pcfu43[[#This Row],[R1]:[R3]])</f>
        <v>2.4683786554934386E-2</v>
      </c>
    </row>
    <row r="165" spans="1:20" x14ac:dyDescent="0.25">
      <c r="A165" t="s">
        <v>444</v>
      </c>
      <c r="B165" t="s">
        <v>727</v>
      </c>
      <c r="C165" s="4"/>
      <c r="D165" t="s">
        <v>37</v>
      </c>
      <c r="E165" s="3">
        <v>3</v>
      </c>
      <c r="G165">
        <v>0.3</v>
      </c>
      <c r="H165" s="5">
        <v>5.7</v>
      </c>
      <c r="I165" s="3" t="s">
        <v>170</v>
      </c>
      <c r="J165" s="59">
        <v>45005</v>
      </c>
      <c r="K165" s="1">
        <v>1000000</v>
      </c>
      <c r="L165">
        <v>22</v>
      </c>
      <c r="M165">
        <v>26</v>
      </c>
      <c r="N165">
        <v>22</v>
      </c>
      <c r="O165" s="6">
        <f>(SUM(Pcfu43[[#This Row],[R1]:[R3]]))/(Pcfu43[[#This Row],[No. Reps]]*0.015)*Pcfu43[[#This Row],[Best DF]]</f>
        <v>1555555555.5555556</v>
      </c>
      <c r="P165" s="1">
        <f>_xlfn.STDEV.S(Pcfu43[[#This Row],[R1]:[R3]])/0.015*Pcfu43[[#This Row],[Best DF]]</f>
        <v>153960071.78390023</v>
      </c>
      <c r="Q165" s="6">
        <f>Pcfu43[[#This Row],[CFU/mL]]*Pcfu43[[#This Row],[mL]]/Pcfu43[[#This Row],[grams]]</f>
        <v>29555555555.555561</v>
      </c>
      <c r="R165" s="1">
        <f>Pcfu43[[#This Row],[SD CFU/mL]]*Pcfu43[[#This Row],[mL]]/Pcfu43[[#This Row],[grams]]</f>
        <v>2925241363.8941045</v>
      </c>
      <c r="S165" s="7">
        <f>_xlfn.STDEV.S(Pcfu43[[#This Row],[R1]:[R3]])/AVERAGE(Pcfu43[[#This Row],[R1]:[R3]])</f>
        <v>9.8974331861078721E-2</v>
      </c>
      <c r="T165" t="s">
        <v>379</v>
      </c>
    </row>
    <row r="166" spans="1:20" x14ac:dyDescent="0.25">
      <c r="A166" t="s">
        <v>446</v>
      </c>
      <c r="B166" t="s">
        <v>727</v>
      </c>
      <c r="C166" s="4"/>
      <c r="D166" t="s">
        <v>37</v>
      </c>
      <c r="E166" s="3">
        <v>3</v>
      </c>
      <c r="G166">
        <v>0.3</v>
      </c>
      <c r="H166" s="5">
        <v>5.7</v>
      </c>
      <c r="I166" s="3" t="s">
        <v>170</v>
      </c>
      <c r="J166" s="59">
        <v>45005</v>
      </c>
      <c r="K166" s="1">
        <v>100000</v>
      </c>
      <c r="L166">
        <v>11</v>
      </c>
      <c r="M166">
        <v>11</v>
      </c>
      <c r="N166">
        <v>11</v>
      </c>
      <c r="O166" s="6">
        <f>(SUM(Pcfu43[[#This Row],[R1]:[R3]]))/(Pcfu43[[#This Row],[No. Reps]]*0.015)*Pcfu43[[#This Row],[Best DF]]</f>
        <v>73333333.333333343</v>
      </c>
      <c r="P166" s="1">
        <f>_xlfn.STDEV.S(Pcfu43[[#This Row],[R1]:[R3]])/0.015*Pcfu43[[#This Row],[Best DF]]</f>
        <v>0</v>
      </c>
      <c r="Q166" s="6">
        <f>Pcfu43[[#This Row],[CFU/mL]]*Pcfu43[[#This Row],[mL]]/Pcfu43[[#This Row],[grams]]</f>
        <v>1393333333.3333335</v>
      </c>
      <c r="R166" s="1">
        <f>Pcfu43[[#This Row],[SD CFU/mL]]*Pcfu43[[#This Row],[mL]]/Pcfu43[[#This Row],[grams]]</f>
        <v>0</v>
      </c>
      <c r="S166" s="7">
        <f>_xlfn.STDEV.S(Pcfu43[[#This Row],[R1]:[R3]])/AVERAGE(Pcfu43[[#This Row],[R1]:[R3]])</f>
        <v>0</v>
      </c>
      <c r="T166" t="s">
        <v>728</v>
      </c>
    </row>
    <row r="167" spans="1:20" x14ac:dyDescent="0.25">
      <c r="A167" t="s">
        <v>444</v>
      </c>
      <c r="B167" t="s">
        <v>478</v>
      </c>
      <c r="C167" s="4"/>
      <c r="D167" t="s">
        <v>37</v>
      </c>
      <c r="E167" s="3">
        <v>3</v>
      </c>
      <c r="G167">
        <v>0.3</v>
      </c>
      <c r="H167" s="5">
        <v>5.7</v>
      </c>
      <c r="I167" s="3" t="s">
        <v>170</v>
      </c>
      <c r="J167" s="59">
        <v>45005</v>
      </c>
      <c r="K167" s="1">
        <v>100000</v>
      </c>
      <c r="L167">
        <v>90</v>
      </c>
      <c r="M167">
        <v>110</v>
      </c>
      <c r="N167">
        <v>110</v>
      </c>
      <c r="O167" s="6">
        <f>(SUM(Pcfu43[[#This Row],[R1]:[R3]]))/(Pcfu43[[#This Row],[No. Reps]]*0.015)*Pcfu43[[#This Row],[Best DF]]</f>
        <v>688888888.88888896</v>
      </c>
      <c r="P167" s="1">
        <f>_xlfn.STDEV.S(Pcfu43[[#This Row],[R1]:[R3]])/0.015*Pcfu43[[#This Row],[Best DF]]</f>
        <v>76980035.891950116</v>
      </c>
      <c r="Q167" s="6">
        <f>Pcfu43[[#This Row],[CFU/mL]]*Pcfu43[[#This Row],[mL]]/Pcfu43[[#This Row],[grams]]</f>
        <v>13088888888.888891</v>
      </c>
      <c r="R167" s="1">
        <f>Pcfu43[[#This Row],[SD CFU/mL]]*Pcfu43[[#This Row],[mL]]/Pcfu43[[#This Row],[grams]]</f>
        <v>1462620681.9470522</v>
      </c>
      <c r="S167" s="7">
        <f>_xlfn.STDEV.S(Pcfu43[[#This Row],[R1]:[R3]])/AVERAGE(Pcfu43[[#This Row],[R1]:[R3]])</f>
        <v>0.11174521339154049</v>
      </c>
      <c r="T167" t="s">
        <v>729</v>
      </c>
    </row>
    <row r="168" spans="1:20" x14ac:dyDescent="0.25">
      <c r="A168" t="s">
        <v>446</v>
      </c>
      <c r="B168" t="s">
        <v>478</v>
      </c>
      <c r="C168" s="4"/>
      <c r="D168" t="s">
        <v>37</v>
      </c>
      <c r="E168" s="3">
        <v>3</v>
      </c>
      <c r="G168">
        <v>0.3</v>
      </c>
      <c r="H168" s="5">
        <v>5.7</v>
      </c>
      <c r="I168" s="3" t="s">
        <v>170</v>
      </c>
      <c r="J168" s="59">
        <v>45005</v>
      </c>
      <c r="K168" s="1">
        <v>100000</v>
      </c>
      <c r="L168">
        <v>29</v>
      </c>
      <c r="M168">
        <v>31</v>
      </c>
      <c r="N168">
        <v>28</v>
      </c>
      <c r="O168" s="6">
        <f>(SUM(Pcfu43[[#This Row],[R1]:[R3]]))/(Pcfu43[[#This Row],[No. Reps]]*0.015)*Pcfu43[[#This Row],[Best DF]]</f>
        <v>195555555.55555555</v>
      </c>
      <c r="P168" s="1">
        <f>_xlfn.STDEV.S(Pcfu43[[#This Row],[R1]:[R3]])/0.015*Pcfu43[[#This Row],[Best DF]]</f>
        <v>10183501.54434631</v>
      </c>
      <c r="Q168" s="6">
        <f>Pcfu43[[#This Row],[CFU/mL]]*Pcfu43[[#This Row],[mL]]/Pcfu43[[#This Row],[grams]]</f>
        <v>3715555555.5555558</v>
      </c>
      <c r="R168" s="1">
        <f>Pcfu43[[#This Row],[SD CFU/mL]]*Pcfu43[[#This Row],[mL]]/Pcfu43[[#This Row],[grams]]</f>
        <v>193486529.3425799</v>
      </c>
      <c r="S168" s="7">
        <f>_xlfn.STDEV.S(Pcfu43[[#This Row],[R1]:[R3]])/AVERAGE(Pcfu43[[#This Row],[R1]:[R3]])</f>
        <v>5.2074723806316364E-2</v>
      </c>
      <c r="T168" t="s">
        <v>730</v>
      </c>
    </row>
    <row r="169" spans="1:20" x14ac:dyDescent="0.25">
      <c r="A169" t="s">
        <v>446</v>
      </c>
      <c r="B169" t="s">
        <v>588</v>
      </c>
      <c r="C169" s="4"/>
      <c r="D169" t="s">
        <v>37</v>
      </c>
      <c r="E169" s="3">
        <v>3</v>
      </c>
      <c r="G169">
        <v>0.3</v>
      </c>
      <c r="H169" s="5">
        <v>5.7</v>
      </c>
      <c r="I169" s="3" t="s">
        <v>170</v>
      </c>
      <c r="J169" s="59">
        <v>45005</v>
      </c>
      <c r="K169" s="1">
        <v>1000000</v>
      </c>
      <c r="L169">
        <v>168</v>
      </c>
      <c r="M169">
        <v>174</v>
      </c>
      <c r="N169">
        <v>153</v>
      </c>
      <c r="O169" s="6">
        <f>(SUM(Pcfu43[[#This Row],[R1]:[R3]]))/(Pcfu43[[#This Row],[No. Reps]]*0.015)*Pcfu43[[#This Row],[Best DF]]</f>
        <v>11000000000</v>
      </c>
      <c r="P169" s="1">
        <f>_xlfn.STDEV.S(Pcfu43[[#This Row],[R1]:[R3]])/0.015*Pcfu43[[#This Row],[Best DF]]</f>
        <v>721110255.09279799</v>
      </c>
      <c r="Q169" s="6">
        <f>Pcfu43[[#This Row],[CFU/mL]]*Pcfu43[[#This Row],[mL]]/Pcfu43[[#This Row],[grams]]</f>
        <v>209000000000</v>
      </c>
      <c r="R169" s="1">
        <f>Pcfu43[[#This Row],[SD CFU/mL]]*Pcfu43[[#This Row],[mL]]/Pcfu43[[#This Row],[grams]]</f>
        <v>13701094846.763163</v>
      </c>
      <c r="S169" s="7">
        <f>_xlfn.STDEV.S(Pcfu43[[#This Row],[R1]:[R3]])/AVERAGE(Pcfu43[[#This Row],[R1]:[R3]])</f>
        <v>6.5555477735708897E-2</v>
      </c>
      <c r="T169" t="s">
        <v>731</v>
      </c>
    </row>
    <row r="170" spans="1:20" x14ac:dyDescent="0.25">
      <c r="A170" t="s">
        <v>444</v>
      </c>
      <c r="B170" t="s">
        <v>500</v>
      </c>
      <c r="C170" s="4"/>
      <c r="D170" t="s">
        <v>37</v>
      </c>
      <c r="E170" s="3">
        <v>3</v>
      </c>
      <c r="G170">
        <v>0.3</v>
      </c>
      <c r="H170" s="5">
        <v>5.7</v>
      </c>
      <c r="I170" s="3" t="s">
        <v>170</v>
      </c>
      <c r="J170" s="59">
        <v>45005</v>
      </c>
      <c r="K170" s="1">
        <v>1000000</v>
      </c>
      <c r="L170">
        <v>30</v>
      </c>
      <c r="M170">
        <v>34</v>
      </c>
      <c r="N170">
        <v>27</v>
      </c>
      <c r="O170" s="6">
        <f>(SUM(Pcfu43[[#This Row],[R1]:[R3]]))/(Pcfu43[[#This Row],[No. Reps]]*0.015)*Pcfu43[[#This Row],[Best DF]]</f>
        <v>2022222222.2222223</v>
      </c>
      <c r="P170" s="1">
        <f>_xlfn.STDEV.S(Pcfu43[[#This Row],[R1]:[R3]])/0.015*Pcfu43[[#This Row],[Best DF]]</f>
        <v>234125638.95228311</v>
      </c>
      <c r="Q170" s="6">
        <f>Pcfu43[[#This Row],[CFU/mL]]*Pcfu43[[#This Row],[mL]]/Pcfu43[[#This Row],[grams]]</f>
        <v>38422222222.222229</v>
      </c>
      <c r="R170" s="1">
        <f>Pcfu43[[#This Row],[SD CFU/mL]]*Pcfu43[[#This Row],[mL]]/Pcfu43[[#This Row],[grams]]</f>
        <v>4448387140.093379</v>
      </c>
      <c r="S170" s="7">
        <f>_xlfn.STDEV.S(Pcfu43[[#This Row],[R1]:[R3]])/AVERAGE(Pcfu43[[#This Row],[R1]:[R3]])</f>
        <v>0.11577641486651363</v>
      </c>
      <c r="T170" t="s">
        <v>450</v>
      </c>
    </row>
    <row r="171" spans="1:20" x14ac:dyDescent="0.25">
      <c r="A171" t="s">
        <v>446</v>
      </c>
      <c r="B171" t="s">
        <v>500</v>
      </c>
      <c r="C171" s="4"/>
      <c r="D171" t="s">
        <v>37</v>
      </c>
      <c r="E171" s="3">
        <v>3</v>
      </c>
      <c r="G171">
        <v>0.3</v>
      </c>
      <c r="H171" s="5">
        <v>5.7</v>
      </c>
      <c r="I171" s="3" t="s">
        <v>170</v>
      </c>
      <c r="J171" s="59">
        <v>45005</v>
      </c>
      <c r="K171" s="1">
        <v>1000000</v>
      </c>
      <c r="L171">
        <v>82</v>
      </c>
      <c r="M171">
        <v>68</v>
      </c>
      <c r="N171">
        <v>72</v>
      </c>
      <c r="O171" s="6">
        <f>(SUM(Pcfu43[[#This Row],[R1]:[R3]]))/(Pcfu43[[#This Row],[No. Reps]]*0.015)*Pcfu43[[#This Row],[Best DF]]</f>
        <v>4933333333.333334</v>
      </c>
      <c r="P171" s="1">
        <f>_xlfn.STDEV.S(Pcfu43[[#This Row],[R1]:[R3]])/0.015*Pcfu43[[#This Row],[Best DF]]</f>
        <v>480740170.06186521</v>
      </c>
      <c r="Q171" s="6">
        <f>Pcfu43[[#This Row],[CFU/mL]]*Pcfu43[[#This Row],[mL]]/Pcfu43[[#This Row],[grams]]</f>
        <v>93733333333.333344</v>
      </c>
      <c r="R171" s="1">
        <f>Pcfu43[[#This Row],[SD CFU/mL]]*Pcfu43[[#This Row],[mL]]/Pcfu43[[#This Row],[grams]]</f>
        <v>9134063231.1754398</v>
      </c>
      <c r="S171" s="7">
        <f>_xlfn.STDEV.S(Pcfu43[[#This Row],[R1]:[R3]])/AVERAGE(Pcfu43[[#This Row],[R1]:[R3]])</f>
        <v>9.7447331769296999E-2</v>
      </c>
      <c r="T171" t="s">
        <v>553</v>
      </c>
    </row>
    <row r="172" spans="1:20" x14ac:dyDescent="0.25">
      <c r="A172" t="s">
        <v>732</v>
      </c>
      <c r="B172" t="s">
        <v>563</v>
      </c>
      <c r="C172" s="4"/>
      <c r="D172" t="s">
        <v>86</v>
      </c>
      <c r="E172" s="3">
        <v>3</v>
      </c>
      <c r="G172">
        <v>0.3</v>
      </c>
      <c r="H172" s="5">
        <v>5.7</v>
      </c>
      <c r="I172" s="3" t="s">
        <v>170</v>
      </c>
      <c r="J172" s="59">
        <v>45006</v>
      </c>
      <c r="K172" s="1">
        <v>10000000</v>
      </c>
      <c r="L172">
        <v>52</v>
      </c>
      <c r="M172">
        <v>52</v>
      </c>
      <c r="N172">
        <v>42</v>
      </c>
      <c r="O172" s="6">
        <f>(SUM(Pcfu43[[#This Row],[R1]:[R3]]))/(Pcfu43[[#This Row],[No. Reps]]*0.015)*Pcfu43[[#This Row],[Best DF]]</f>
        <v>32444444444.444443</v>
      </c>
      <c r="P172" s="1">
        <f>_xlfn.STDEV.S(Pcfu43[[#This Row],[R1]:[R3]])/0.015*Pcfu43[[#This Row],[Best DF]]</f>
        <v>3849001794.5975056</v>
      </c>
      <c r="Q172" s="6">
        <f>Pcfu43[[#This Row],[CFU/mL]]*Pcfu43[[#This Row],[mL]]/Pcfu43[[#This Row],[grams]]</f>
        <v>616444444444.44446</v>
      </c>
      <c r="R172" s="1">
        <f>Pcfu43[[#This Row],[SD CFU/mL]]*Pcfu43[[#This Row],[mL]]/Pcfu43[[#This Row],[grams]]</f>
        <v>73131034097.352615</v>
      </c>
      <c r="S172" s="7">
        <f>_xlfn.STDEV.S(Pcfu43[[#This Row],[R1]:[R3]])/AVERAGE(Pcfu43[[#This Row],[R1]:[R3]])</f>
        <v>0.11863361695677244</v>
      </c>
    </row>
    <row r="173" spans="1:20" x14ac:dyDescent="0.25">
      <c r="A173" t="s">
        <v>733</v>
      </c>
      <c r="B173" t="s">
        <v>563</v>
      </c>
      <c r="C173" s="4"/>
      <c r="D173" t="s">
        <v>86</v>
      </c>
      <c r="E173" s="3">
        <v>3</v>
      </c>
      <c r="G173">
        <v>0.3</v>
      </c>
      <c r="H173" s="5">
        <v>5.7</v>
      </c>
      <c r="I173" s="3" t="s">
        <v>170</v>
      </c>
      <c r="J173" s="59">
        <v>45006</v>
      </c>
      <c r="K173" s="1">
        <v>10000000</v>
      </c>
      <c r="L173">
        <v>38</v>
      </c>
      <c r="M173">
        <v>62</v>
      </c>
      <c r="N173">
        <v>46</v>
      </c>
      <c r="O173" s="6">
        <f>(SUM(Pcfu43[[#This Row],[R1]:[R3]]))/(Pcfu43[[#This Row],[No. Reps]]*0.015)*Pcfu43[[#This Row],[Best DF]]</f>
        <v>32444444444.444443</v>
      </c>
      <c r="P173" s="1">
        <f>_xlfn.STDEV.S(Pcfu43[[#This Row],[R1]:[R3]])/0.015*Pcfu43[[#This Row],[Best DF]]</f>
        <v>8146801235.4770527</v>
      </c>
      <c r="Q173" s="6">
        <f>Pcfu43[[#This Row],[CFU/mL]]*Pcfu43[[#This Row],[mL]]/Pcfu43[[#This Row],[grams]]</f>
        <v>616444444444.44446</v>
      </c>
      <c r="R173" s="1">
        <f>Pcfu43[[#This Row],[SD CFU/mL]]*Pcfu43[[#This Row],[mL]]/Pcfu43[[#This Row],[grams]]</f>
        <v>154789223474.064</v>
      </c>
      <c r="S173" s="7">
        <f>_xlfn.STDEV.S(Pcfu43[[#This Row],[R1]:[R3]])/AVERAGE(Pcfu43[[#This Row],[R1]:[R3]])</f>
        <v>0.25110003807977221</v>
      </c>
    </row>
    <row r="174" spans="1:20" x14ac:dyDescent="0.25">
      <c r="A174" t="s">
        <v>734</v>
      </c>
      <c r="B174" t="s">
        <v>563</v>
      </c>
      <c r="C174" s="4"/>
      <c r="D174" t="s">
        <v>86</v>
      </c>
      <c r="E174" s="3">
        <v>3</v>
      </c>
      <c r="G174">
        <v>0.3</v>
      </c>
      <c r="H174" s="5">
        <v>5.7</v>
      </c>
      <c r="I174" s="3" t="s">
        <v>170</v>
      </c>
      <c r="J174" s="59">
        <v>45006</v>
      </c>
      <c r="K174" s="1">
        <v>10000000</v>
      </c>
      <c r="L174">
        <v>54</v>
      </c>
      <c r="M174">
        <v>58</v>
      </c>
      <c r="N174">
        <v>45</v>
      </c>
      <c r="O174" s="6">
        <f>(SUM(Pcfu43[[#This Row],[R1]:[R3]]))/(Pcfu43[[#This Row],[No. Reps]]*0.015)*Pcfu43[[#This Row],[Best DF]]</f>
        <v>34888888888.888893</v>
      </c>
      <c r="P174" s="1">
        <f>_xlfn.STDEV.S(Pcfu43[[#This Row],[R1]:[R3]])/0.015*Pcfu43[[#This Row],[Best DF]]</f>
        <v>4438885412.3195801</v>
      </c>
      <c r="Q174" s="6">
        <f>Pcfu43[[#This Row],[CFU/mL]]*Pcfu43[[#This Row],[mL]]/Pcfu43[[#This Row],[grams]]</f>
        <v>662888888888.88904</v>
      </c>
      <c r="R174" s="1">
        <f>Pcfu43[[#This Row],[SD CFU/mL]]*Pcfu43[[#This Row],[mL]]/Pcfu43[[#This Row],[grams]]</f>
        <v>84338822834.072021</v>
      </c>
      <c r="S174" s="7">
        <f>_xlfn.STDEV.S(Pcfu43[[#This Row],[R1]:[R3]])/AVERAGE(Pcfu43[[#This Row],[R1]:[R3]])</f>
        <v>0.12722919971616631</v>
      </c>
    </row>
    <row r="175" spans="1:20" x14ac:dyDescent="0.25">
      <c r="A175" t="s">
        <v>735</v>
      </c>
      <c r="B175" t="s">
        <v>563</v>
      </c>
      <c r="C175" s="4"/>
      <c r="D175" t="s">
        <v>86</v>
      </c>
      <c r="E175" s="3">
        <v>3</v>
      </c>
      <c r="G175">
        <v>0.3</v>
      </c>
      <c r="H175" s="5">
        <v>5.7</v>
      </c>
      <c r="I175" s="3" t="s">
        <v>170</v>
      </c>
      <c r="J175" s="59">
        <v>45006</v>
      </c>
      <c r="K175" s="1">
        <v>10000000</v>
      </c>
      <c r="L175">
        <v>48</v>
      </c>
      <c r="M175">
        <v>42</v>
      </c>
      <c r="N175">
        <v>45</v>
      </c>
      <c r="O175" s="6">
        <f>(SUM(Pcfu43[[#This Row],[R1]:[R3]]))/(Pcfu43[[#This Row],[No. Reps]]*0.015)*Pcfu43[[#This Row],[Best DF]]</f>
        <v>30000000000</v>
      </c>
      <c r="P175" s="1">
        <f>_xlfn.STDEV.S(Pcfu43[[#This Row],[R1]:[R3]])/0.015*Pcfu43[[#This Row],[Best DF]]</f>
        <v>2000000000</v>
      </c>
      <c r="Q175" s="6">
        <f>Pcfu43[[#This Row],[CFU/mL]]*Pcfu43[[#This Row],[mL]]/Pcfu43[[#This Row],[grams]]</f>
        <v>570000000000</v>
      </c>
      <c r="R175" s="1">
        <f>Pcfu43[[#This Row],[SD CFU/mL]]*Pcfu43[[#This Row],[mL]]/Pcfu43[[#This Row],[grams]]</f>
        <v>38000000000</v>
      </c>
      <c r="S175" s="7">
        <f>_xlfn.STDEV.S(Pcfu43[[#This Row],[R1]:[R3]])/AVERAGE(Pcfu43[[#This Row],[R1]:[R3]])</f>
        <v>6.6666666666666666E-2</v>
      </c>
    </row>
    <row r="176" spans="1:20" x14ac:dyDescent="0.25">
      <c r="A176" t="s">
        <v>736</v>
      </c>
      <c r="B176" t="s">
        <v>478</v>
      </c>
      <c r="C176" s="4"/>
      <c r="D176" t="s">
        <v>86</v>
      </c>
      <c r="E176" s="3">
        <v>3</v>
      </c>
      <c r="G176">
        <v>0.3</v>
      </c>
      <c r="H176" s="5">
        <v>5.7</v>
      </c>
      <c r="I176" s="3" t="s">
        <v>170</v>
      </c>
      <c r="J176" s="59">
        <v>45006</v>
      </c>
      <c r="K176" s="1">
        <v>1000000</v>
      </c>
      <c r="L176">
        <v>67</v>
      </c>
      <c r="M176">
        <v>40</v>
      </c>
      <c r="N176">
        <v>54</v>
      </c>
      <c r="O176" s="6">
        <f>(SUM(Pcfu43[[#This Row],[R1]:[R3]]))/(Pcfu43[[#This Row],[No. Reps]]*0.015)*Pcfu43[[#This Row],[Best DF]]</f>
        <v>3577777777.7777777</v>
      </c>
      <c r="P176" s="1">
        <f>_xlfn.STDEV.S(Pcfu43[[#This Row],[R1]:[R3]])/0.015*Pcfu43[[#This Row],[Best DF]]</f>
        <v>900205737.8012923</v>
      </c>
      <c r="Q176" s="6">
        <f>Pcfu43[[#This Row],[CFU/mL]]*Pcfu43[[#This Row],[mL]]/Pcfu43[[#This Row],[grams]]</f>
        <v>67977777777.777779</v>
      </c>
      <c r="R176" s="1">
        <f>Pcfu43[[#This Row],[SD CFU/mL]]*Pcfu43[[#This Row],[mL]]/Pcfu43[[#This Row],[grams]]</f>
        <v>17103909018.224554</v>
      </c>
      <c r="S176" s="7">
        <f>_xlfn.STDEV.S(Pcfu43[[#This Row],[R1]:[R3]])/AVERAGE(Pcfu43[[#This Row],[R1]:[R3]])</f>
        <v>0.25161029938545437</v>
      </c>
      <c r="T176" t="s">
        <v>737</v>
      </c>
    </row>
    <row r="177" spans="1:20" x14ac:dyDescent="0.25">
      <c r="A177" t="s">
        <v>738</v>
      </c>
      <c r="B177" t="s">
        <v>478</v>
      </c>
      <c r="C177" s="4"/>
      <c r="D177" t="s">
        <v>86</v>
      </c>
      <c r="E177" s="3">
        <v>3</v>
      </c>
      <c r="G177">
        <v>0.3</v>
      </c>
      <c r="H177" s="5">
        <v>5.7</v>
      </c>
      <c r="I177" s="3" t="s">
        <v>170</v>
      </c>
      <c r="J177" s="59">
        <v>45006</v>
      </c>
      <c r="K177" s="1">
        <v>1000000</v>
      </c>
      <c r="L177">
        <v>32</v>
      </c>
      <c r="M177">
        <v>23</v>
      </c>
      <c r="N177">
        <v>23</v>
      </c>
      <c r="O177" s="6">
        <f>(SUM(Pcfu43[[#This Row],[R1]:[R3]]))/(Pcfu43[[#This Row],[No. Reps]]*0.015)*Pcfu43[[#This Row],[Best DF]]</f>
        <v>1733333333.3333335</v>
      </c>
      <c r="P177" s="1">
        <f>_xlfn.STDEV.S(Pcfu43[[#This Row],[R1]:[R3]])/0.015*Pcfu43[[#This Row],[Best DF]]</f>
        <v>346410161.51377553</v>
      </c>
      <c r="Q177" s="6">
        <f>Pcfu43[[#This Row],[CFU/mL]]*Pcfu43[[#This Row],[mL]]/Pcfu43[[#This Row],[grams]]</f>
        <v>32933333333.33334</v>
      </c>
      <c r="R177" s="1">
        <f>Pcfu43[[#This Row],[SD CFU/mL]]*Pcfu43[[#This Row],[mL]]/Pcfu43[[#This Row],[grams]]</f>
        <v>6581793068.761735</v>
      </c>
      <c r="S177" s="7">
        <f>_xlfn.STDEV.S(Pcfu43[[#This Row],[R1]:[R3]])/AVERAGE(Pcfu43[[#This Row],[R1]:[R3]])</f>
        <v>0.19985201625794738</v>
      </c>
      <c r="T177" t="s">
        <v>739</v>
      </c>
    </row>
    <row r="178" spans="1:20" x14ac:dyDescent="0.25">
      <c r="A178" t="s">
        <v>740</v>
      </c>
      <c r="B178" t="s">
        <v>478</v>
      </c>
      <c r="C178" s="4"/>
      <c r="D178" t="s">
        <v>86</v>
      </c>
      <c r="E178" s="3">
        <v>2</v>
      </c>
      <c r="G178">
        <v>0.3</v>
      </c>
      <c r="H178" s="5">
        <v>5.7</v>
      </c>
      <c r="I178" s="3" t="s">
        <v>170</v>
      </c>
      <c r="J178" s="59">
        <v>45006</v>
      </c>
      <c r="K178" s="1">
        <v>1000000</v>
      </c>
      <c r="L178">
        <v>23</v>
      </c>
      <c r="M178">
        <v>19</v>
      </c>
      <c r="O178" s="6">
        <f>(SUM(Pcfu43[[#This Row],[R1]:[R3]]))/(Pcfu43[[#This Row],[No. Reps]]*0.015)*Pcfu43[[#This Row],[Best DF]]</f>
        <v>1400000000</v>
      </c>
      <c r="P178" s="1">
        <f>_xlfn.STDEV.S(Pcfu43[[#This Row],[R1]:[R3]])/0.015*Pcfu43[[#This Row],[Best DF]]</f>
        <v>188561808.31641269</v>
      </c>
      <c r="Q178" s="6">
        <f>Pcfu43[[#This Row],[CFU/mL]]*Pcfu43[[#This Row],[mL]]/Pcfu43[[#This Row],[grams]]</f>
        <v>26600000000</v>
      </c>
      <c r="R178" s="1">
        <f>Pcfu43[[#This Row],[SD CFU/mL]]*Pcfu43[[#This Row],[mL]]/Pcfu43[[#This Row],[grams]]</f>
        <v>3582674358.0118413</v>
      </c>
      <c r="S178" s="7">
        <f>_xlfn.STDEV.S(Pcfu43[[#This Row],[R1]:[R3]])/AVERAGE(Pcfu43[[#This Row],[R1]:[R3]])</f>
        <v>0.13468700594029479</v>
      </c>
      <c r="T178" t="s">
        <v>741</v>
      </c>
    </row>
    <row r="179" spans="1:20" x14ac:dyDescent="0.25">
      <c r="A179" t="s">
        <v>742</v>
      </c>
      <c r="B179" t="s">
        <v>478</v>
      </c>
      <c r="C179" s="4"/>
      <c r="D179" t="s">
        <v>86</v>
      </c>
      <c r="E179" s="3">
        <v>3</v>
      </c>
      <c r="G179">
        <v>0.3</v>
      </c>
      <c r="H179" s="5">
        <v>5.7</v>
      </c>
      <c r="I179" s="3" t="s">
        <v>170</v>
      </c>
      <c r="J179" s="59">
        <v>45006</v>
      </c>
      <c r="K179" s="1">
        <v>1000000</v>
      </c>
      <c r="L179">
        <v>23</v>
      </c>
      <c r="M179">
        <v>16</v>
      </c>
      <c r="N179">
        <v>26</v>
      </c>
      <c r="O179" s="6">
        <f>(SUM(Pcfu43[[#This Row],[R1]:[R3]]))/(Pcfu43[[#This Row],[No. Reps]]*0.015)*Pcfu43[[#This Row],[Best DF]]</f>
        <v>1444444444.4444447</v>
      </c>
      <c r="P179" s="1">
        <f>_xlfn.STDEV.S(Pcfu43[[#This Row],[R1]:[R3]])/0.015*Pcfu43[[#This Row],[Best DF]]</f>
        <v>342106762.62979251</v>
      </c>
      <c r="Q179" s="6">
        <f>Pcfu43[[#This Row],[CFU/mL]]*Pcfu43[[#This Row],[mL]]/Pcfu43[[#This Row],[grams]]</f>
        <v>27444444444.44445</v>
      </c>
      <c r="R179" s="1">
        <f>Pcfu43[[#This Row],[SD CFU/mL]]*Pcfu43[[#This Row],[mL]]/Pcfu43[[#This Row],[grams]]</f>
        <v>6500028489.9660578</v>
      </c>
      <c r="S179" s="7">
        <f>_xlfn.STDEV.S(Pcfu43[[#This Row],[R1]:[R3]])/AVERAGE(Pcfu43[[#This Row],[R1]:[R3]])</f>
        <v>0.2368431433590871</v>
      </c>
      <c r="T179" t="s">
        <v>715</v>
      </c>
    </row>
    <row r="180" spans="1:20" x14ac:dyDescent="0.25">
      <c r="A180" t="s">
        <v>743</v>
      </c>
      <c r="B180" t="s">
        <v>478</v>
      </c>
      <c r="C180" s="4"/>
      <c r="D180" t="s">
        <v>86</v>
      </c>
      <c r="E180" s="3">
        <v>3</v>
      </c>
      <c r="G180">
        <v>0.3</v>
      </c>
      <c r="H180" s="5">
        <v>5.7</v>
      </c>
      <c r="I180" s="3" t="s">
        <v>170</v>
      </c>
      <c r="J180" s="59">
        <v>45006</v>
      </c>
      <c r="K180" s="1">
        <v>1000000</v>
      </c>
      <c r="L180">
        <v>74</v>
      </c>
      <c r="M180">
        <v>73</v>
      </c>
      <c r="N180">
        <v>67</v>
      </c>
      <c r="O180" s="6">
        <f>(SUM(Pcfu43[[#This Row],[R1]:[R3]]))/(Pcfu43[[#This Row],[No. Reps]]*0.015)*Pcfu43[[#This Row],[Best DF]]</f>
        <v>4755555555.5555553</v>
      </c>
      <c r="P180" s="1">
        <f>_xlfn.STDEV.S(Pcfu43[[#This Row],[R1]:[R3]])/0.015*Pcfu43[[#This Row],[Best DF]]</f>
        <v>252395926.48001218</v>
      </c>
      <c r="Q180" s="6">
        <f>Pcfu43[[#This Row],[CFU/mL]]*Pcfu43[[#This Row],[mL]]/Pcfu43[[#This Row],[grams]]</f>
        <v>90355555555.555557</v>
      </c>
      <c r="R180" s="1">
        <f>Pcfu43[[#This Row],[SD CFU/mL]]*Pcfu43[[#This Row],[mL]]/Pcfu43[[#This Row],[grams]]</f>
        <v>4795522603.1202316</v>
      </c>
      <c r="S180" s="7">
        <f>_xlfn.STDEV.S(Pcfu43[[#This Row],[R1]:[R3]])/AVERAGE(Pcfu43[[#This Row],[R1]:[R3]])</f>
        <v>5.3073909773834339E-2</v>
      </c>
      <c r="T180" t="s">
        <v>744</v>
      </c>
    </row>
    <row r="181" spans="1:20" x14ac:dyDescent="0.25">
      <c r="A181" t="s">
        <v>745</v>
      </c>
      <c r="B181" t="s">
        <v>478</v>
      </c>
      <c r="C181" s="4"/>
      <c r="D181" t="s">
        <v>86</v>
      </c>
      <c r="E181" s="3">
        <v>3</v>
      </c>
      <c r="G181">
        <v>0.3</v>
      </c>
      <c r="H181" s="5">
        <v>5.7</v>
      </c>
      <c r="I181" s="3" t="s">
        <v>170</v>
      </c>
      <c r="J181" s="59">
        <v>45006</v>
      </c>
      <c r="K181" s="1">
        <v>1000000</v>
      </c>
      <c r="L181">
        <v>58</v>
      </c>
      <c r="M181">
        <v>68</v>
      </c>
      <c r="N181">
        <v>65</v>
      </c>
      <c r="O181" s="6">
        <f>(SUM(Pcfu43[[#This Row],[R1]:[R3]]))/(Pcfu43[[#This Row],[No. Reps]]*0.015)*Pcfu43[[#This Row],[Best DF]]</f>
        <v>4244444444.4444442</v>
      </c>
      <c r="P181" s="1">
        <f>_xlfn.STDEV.S(Pcfu43[[#This Row],[R1]:[R3]])/0.015*Pcfu43[[#This Row],[Best DF]]</f>
        <v>342106762.62979227</v>
      </c>
      <c r="Q181" s="6">
        <f>Pcfu43[[#This Row],[CFU/mL]]*Pcfu43[[#This Row],[mL]]/Pcfu43[[#This Row],[grams]]</f>
        <v>80644444444.444443</v>
      </c>
      <c r="R181" s="1">
        <f>Pcfu43[[#This Row],[SD CFU/mL]]*Pcfu43[[#This Row],[mL]]/Pcfu43[[#This Row],[grams]]</f>
        <v>6500028489.966053</v>
      </c>
      <c r="S181" s="7">
        <f>_xlfn.STDEV.S(Pcfu43[[#This Row],[R1]:[R3]])/AVERAGE(Pcfu43[[#This Row],[R1]:[R3]])</f>
        <v>8.060106972953221E-2</v>
      </c>
      <c r="T181" t="s">
        <v>746</v>
      </c>
    </row>
    <row r="182" spans="1:20" x14ac:dyDescent="0.25">
      <c r="A182" t="s">
        <v>747</v>
      </c>
      <c r="B182" t="s">
        <v>478</v>
      </c>
      <c r="C182" s="4"/>
      <c r="D182" t="s">
        <v>86</v>
      </c>
      <c r="E182" s="3">
        <v>3</v>
      </c>
      <c r="G182">
        <v>0.3</v>
      </c>
      <c r="H182" s="5">
        <v>5.7</v>
      </c>
      <c r="I182" s="3" t="s">
        <v>170</v>
      </c>
      <c r="J182" s="59">
        <v>45006</v>
      </c>
      <c r="K182" s="1">
        <v>1000000</v>
      </c>
      <c r="L182">
        <v>22</v>
      </c>
      <c r="M182">
        <v>26</v>
      </c>
      <c r="N182">
        <v>33</v>
      </c>
      <c r="O182" s="6">
        <f>(SUM(Pcfu43[[#This Row],[R1]:[R3]]))/(Pcfu43[[#This Row],[No. Reps]]*0.015)*Pcfu43[[#This Row],[Best DF]]</f>
        <v>1800000000</v>
      </c>
      <c r="P182" s="1">
        <f>_xlfn.STDEV.S(Pcfu43[[#This Row],[R1]:[R3]])/0.015*Pcfu43[[#This Row],[Best DF]]</f>
        <v>371184290.85533476</v>
      </c>
      <c r="Q182" s="6">
        <f>Pcfu43[[#This Row],[CFU/mL]]*Pcfu43[[#This Row],[mL]]/Pcfu43[[#This Row],[grams]]</f>
        <v>34200000000</v>
      </c>
      <c r="R182" s="1">
        <f>Pcfu43[[#This Row],[SD CFU/mL]]*Pcfu43[[#This Row],[mL]]/Pcfu43[[#This Row],[grams]]</f>
        <v>7052501526.2513609</v>
      </c>
      <c r="S182" s="7">
        <f>_xlfn.STDEV.S(Pcfu43[[#This Row],[R1]:[R3]])/AVERAGE(Pcfu43[[#This Row],[R1]:[R3]])</f>
        <v>0.20621349491963042</v>
      </c>
      <c r="T182" t="s">
        <v>748</v>
      </c>
    </row>
    <row r="183" spans="1:20" x14ac:dyDescent="0.25">
      <c r="A183" t="s">
        <v>749</v>
      </c>
      <c r="B183" t="s">
        <v>697</v>
      </c>
      <c r="C183" s="4"/>
      <c r="D183" t="s">
        <v>86</v>
      </c>
      <c r="E183" s="3">
        <v>3</v>
      </c>
      <c r="G183">
        <v>0.3</v>
      </c>
      <c r="H183" s="5">
        <v>5.7</v>
      </c>
      <c r="I183" s="3" t="s">
        <v>170</v>
      </c>
      <c r="J183" s="59">
        <v>45007</v>
      </c>
      <c r="K183" s="1">
        <v>1000000</v>
      </c>
      <c r="L183">
        <v>83</v>
      </c>
      <c r="M183">
        <v>101</v>
      </c>
      <c r="N183">
        <v>74</v>
      </c>
      <c r="O183" s="6">
        <f>(SUM(Pcfu43[[#This Row],[R1]:[R3]]))/(Pcfu43[[#This Row],[No. Reps]]*0.015)*Pcfu43[[#This Row],[Best DF]]</f>
        <v>5733333333.333334</v>
      </c>
      <c r="P183" s="1">
        <f>_xlfn.STDEV.S(Pcfu43[[#This Row],[R1]:[R3]])/0.015*Pcfu43[[#This Row],[Best DF]]</f>
        <v>916515138.99116814</v>
      </c>
      <c r="Q183" s="6">
        <f>Pcfu43[[#This Row],[CFU/mL]]*Pcfu43[[#This Row],[mL]]/Pcfu43[[#This Row],[grams]]</f>
        <v>108933333333.33334</v>
      </c>
      <c r="R183" s="1">
        <f>Pcfu43[[#This Row],[SD CFU/mL]]*Pcfu43[[#This Row],[mL]]/Pcfu43[[#This Row],[grams]]</f>
        <v>17413787640.832195</v>
      </c>
      <c r="S183" s="7">
        <f>_xlfn.STDEV.S(Pcfu43[[#This Row],[R1]:[R3]])/AVERAGE(Pcfu43[[#This Row],[R1]:[R3]])</f>
        <v>0.15985729168450605</v>
      </c>
    </row>
    <row r="184" spans="1:20" x14ac:dyDescent="0.25">
      <c r="A184" t="s">
        <v>749</v>
      </c>
      <c r="B184" t="s">
        <v>698</v>
      </c>
      <c r="C184" s="4"/>
      <c r="D184" t="s">
        <v>86</v>
      </c>
      <c r="E184" s="3">
        <v>1</v>
      </c>
      <c r="G184">
        <v>0.3</v>
      </c>
      <c r="H184" s="5">
        <v>5.7</v>
      </c>
      <c r="I184" s="3" t="s">
        <v>170</v>
      </c>
      <c r="J184" s="59">
        <v>45007</v>
      </c>
      <c r="K184" s="1">
        <v>1000000</v>
      </c>
      <c r="L184">
        <v>101</v>
      </c>
      <c r="O184" s="6">
        <f>(SUM(Pcfu43[[#This Row],[R1]:[R3]]))/(Pcfu43[[#This Row],[No. Reps]]*0.015)*Pcfu43[[#This Row],[Best DF]]</f>
        <v>6733333333.333334</v>
      </c>
      <c r="P184" s="1" t="e">
        <f>_xlfn.STDEV.S(Pcfu43[[#This Row],[R1]:[R3]])/0.015*Pcfu43[[#This Row],[Best DF]]</f>
        <v>#DIV/0!</v>
      </c>
      <c r="Q184" s="6">
        <f>Pcfu43[[#This Row],[CFU/mL]]*Pcfu43[[#This Row],[mL]]/Pcfu43[[#This Row],[grams]]</f>
        <v>127933333333.33336</v>
      </c>
      <c r="R184" s="1" t="e">
        <f>Pcfu43[[#This Row],[SD CFU/mL]]*Pcfu43[[#This Row],[mL]]/Pcfu43[[#This Row],[grams]]</f>
        <v>#DIV/0!</v>
      </c>
      <c r="S184" s="7" t="e">
        <f>_xlfn.STDEV.S(Pcfu43[[#This Row],[R1]:[R3]])/AVERAGE(Pcfu43[[#This Row],[R1]:[R3]])</f>
        <v>#DIV/0!</v>
      </c>
    </row>
    <row r="185" spans="1:20" x14ac:dyDescent="0.25">
      <c r="A185" t="s">
        <v>749</v>
      </c>
      <c r="B185" t="s">
        <v>699</v>
      </c>
      <c r="C185" s="4"/>
      <c r="D185" t="s">
        <v>86</v>
      </c>
      <c r="E185" s="3">
        <v>1</v>
      </c>
      <c r="G185">
        <v>0.3</v>
      </c>
      <c r="H185" s="5">
        <v>5.7</v>
      </c>
      <c r="I185" s="3" t="s">
        <v>170</v>
      </c>
      <c r="J185" s="59">
        <v>45007</v>
      </c>
      <c r="K185" s="1">
        <v>1000000</v>
      </c>
      <c r="L185">
        <v>74</v>
      </c>
      <c r="O185" s="6">
        <f>(SUM(Pcfu43[[#This Row],[R1]:[R3]]))/(Pcfu43[[#This Row],[No. Reps]]*0.015)*Pcfu43[[#This Row],[Best DF]]</f>
        <v>4933333333.333334</v>
      </c>
      <c r="P185" s="1" t="e">
        <f>_xlfn.STDEV.S(Pcfu43[[#This Row],[R1]:[R3]])/0.015*Pcfu43[[#This Row],[Best DF]]</f>
        <v>#DIV/0!</v>
      </c>
      <c r="Q185" s="6">
        <f>Pcfu43[[#This Row],[CFU/mL]]*Pcfu43[[#This Row],[mL]]/Pcfu43[[#This Row],[grams]]</f>
        <v>93733333333.333344</v>
      </c>
      <c r="R185" s="1" t="e">
        <f>Pcfu43[[#This Row],[SD CFU/mL]]*Pcfu43[[#This Row],[mL]]/Pcfu43[[#This Row],[grams]]</f>
        <v>#DIV/0!</v>
      </c>
      <c r="S185" s="7" t="e">
        <f>_xlfn.STDEV.S(Pcfu43[[#This Row],[R1]:[R3]])/AVERAGE(Pcfu43[[#This Row],[R1]:[R3]])</f>
        <v>#DIV/0!</v>
      </c>
    </row>
    <row r="186" spans="1:20" x14ac:dyDescent="0.25">
      <c r="A186" t="s">
        <v>750</v>
      </c>
      <c r="B186" t="s">
        <v>697</v>
      </c>
      <c r="C186" s="4"/>
      <c r="D186" t="s">
        <v>86</v>
      </c>
      <c r="E186" s="3">
        <v>3</v>
      </c>
      <c r="G186">
        <v>0.3</v>
      </c>
      <c r="H186" s="5">
        <v>5.7</v>
      </c>
      <c r="I186" s="3" t="s">
        <v>170</v>
      </c>
      <c r="J186" s="59">
        <v>45007</v>
      </c>
      <c r="K186" s="1">
        <v>1000000</v>
      </c>
      <c r="L186">
        <v>80</v>
      </c>
      <c r="M186">
        <v>78</v>
      </c>
      <c r="N186">
        <v>36</v>
      </c>
      <c r="O186" s="6">
        <f>(SUM(Pcfu43[[#This Row],[R1]:[R3]]))/(Pcfu43[[#This Row],[No. Reps]]*0.015)*Pcfu43[[#This Row],[Best DF]]</f>
        <v>4311111111.1111116</v>
      </c>
      <c r="P186" s="1">
        <f>_xlfn.STDEV.S(Pcfu43[[#This Row],[R1]:[R3]])/0.015*Pcfu43[[#This Row],[Best DF]]</f>
        <v>1656412902.5408194</v>
      </c>
      <c r="Q186" s="6">
        <f>Pcfu43[[#This Row],[CFU/mL]]*Pcfu43[[#This Row],[mL]]/Pcfu43[[#This Row],[grams]]</f>
        <v>81911111111.11113</v>
      </c>
      <c r="R186" s="1">
        <f>Pcfu43[[#This Row],[SD CFU/mL]]*Pcfu43[[#This Row],[mL]]/Pcfu43[[#This Row],[grams]]</f>
        <v>31471845148.275574</v>
      </c>
      <c r="S186" s="7">
        <f>_xlfn.STDEV.S(Pcfu43[[#This Row],[R1]:[R3]])/AVERAGE(Pcfu43[[#This Row],[R1]:[R3]])</f>
        <v>0.38421948770276737</v>
      </c>
    </row>
    <row r="187" spans="1:20" x14ac:dyDescent="0.25">
      <c r="A187" t="s">
        <v>750</v>
      </c>
      <c r="B187" t="s">
        <v>698</v>
      </c>
      <c r="C187" s="4"/>
      <c r="D187" t="s">
        <v>86</v>
      </c>
      <c r="E187" s="3">
        <v>1</v>
      </c>
      <c r="G187">
        <v>0.3</v>
      </c>
      <c r="H187" s="5">
        <v>5.7</v>
      </c>
      <c r="I187" s="3" t="s">
        <v>170</v>
      </c>
      <c r="J187" s="59">
        <v>45007</v>
      </c>
      <c r="K187" s="1">
        <v>1000000</v>
      </c>
      <c r="L187">
        <v>78</v>
      </c>
      <c r="O187" s="6">
        <f>(SUM(Pcfu43[[#This Row],[R1]:[R3]]))/(Pcfu43[[#This Row],[No. Reps]]*0.015)*Pcfu43[[#This Row],[Best DF]]</f>
        <v>5200000000</v>
      </c>
      <c r="P187" s="1" t="e">
        <f>_xlfn.STDEV.S(Pcfu43[[#This Row],[R1]:[R3]])/0.015*Pcfu43[[#This Row],[Best DF]]</f>
        <v>#DIV/0!</v>
      </c>
      <c r="Q187" s="6">
        <f>Pcfu43[[#This Row],[CFU/mL]]*Pcfu43[[#This Row],[mL]]/Pcfu43[[#This Row],[grams]]</f>
        <v>98800000000</v>
      </c>
      <c r="R187" s="1" t="e">
        <f>Pcfu43[[#This Row],[SD CFU/mL]]*Pcfu43[[#This Row],[mL]]/Pcfu43[[#This Row],[grams]]</f>
        <v>#DIV/0!</v>
      </c>
      <c r="S187" s="7" t="e">
        <f>_xlfn.STDEV.S(Pcfu43[[#This Row],[R1]:[R3]])/AVERAGE(Pcfu43[[#This Row],[R1]:[R3]])</f>
        <v>#DIV/0!</v>
      </c>
    </row>
    <row r="188" spans="1:20" x14ac:dyDescent="0.25">
      <c r="A188" t="s">
        <v>750</v>
      </c>
      <c r="B188" t="s">
        <v>699</v>
      </c>
      <c r="C188" s="4"/>
      <c r="D188" t="s">
        <v>86</v>
      </c>
      <c r="E188" s="3">
        <v>1</v>
      </c>
      <c r="G188">
        <v>0.3</v>
      </c>
      <c r="H188" s="5">
        <v>5.7</v>
      </c>
      <c r="I188" s="3" t="s">
        <v>170</v>
      </c>
      <c r="J188" s="59">
        <v>45007</v>
      </c>
      <c r="K188" s="1">
        <v>1000000</v>
      </c>
      <c r="L188">
        <v>36</v>
      </c>
      <c r="O188" s="6">
        <f>(SUM(Pcfu43[[#This Row],[R1]:[R3]]))/(Pcfu43[[#This Row],[No. Reps]]*0.015)*Pcfu43[[#This Row],[Best DF]]</f>
        <v>2400000000</v>
      </c>
      <c r="P188" s="1" t="e">
        <f>_xlfn.STDEV.S(Pcfu43[[#This Row],[R1]:[R3]])/0.015*Pcfu43[[#This Row],[Best DF]]</f>
        <v>#DIV/0!</v>
      </c>
      <c r="Q188" s="6">
        <f>Pcfu43[[#This Row],[CFU/mL]]*Pcfu43[[#This Row],[mL]]/Pcfu43[[#This Row],[grams]]</f>
        <v>45600000000</v>
      </c>
      <c r="R188" s="1" t="e">
        <f>Pcfu43[[#This Row],[SD CFU/mL]]*Pcfu43[[#This Row],[mL]]/Pcfu43[[#This Row],[grams]]</f>
        <v>#DIV/0!</v>
      </c>
      <c r="S188" s="7" t="e">
        <f>_xlfn.STDEV.S(Pcfu43[[#This Row],[R1]:[R3]])/AVERAGE(Pcfu43[[#This Row],[R1]:[R3]])</f>
        <v>#DIV/0!</v>
      </c>
    </row>
    <row r="189" spans="1:20" x14ac:dyDescent="0.25">
      <c r="A189" t="s">
        <v>751</v>
      </c>
      <c r="B189" t="s">
        <v>697</v>
      </c>
      <c r="C189" s="4"/>
      <c r="D189" t="s">
        <v>86</v>
      </c>
      <c r="E189" s="3">
        <v>3</v>
      </c>
      <c r="G189">
        <v>0.3</v>
      </c>
      <c r="H189" s="5">
        <v>5.7</v>
      </c>
      <c r="I189" s="3" t="s">
        <v>170</v>
      </c>
      <c r="J189" s="59">
        <v>45007</v>
      </c>
      <c r="K189" s="1">
        <v>1000000</v>
      </c>
      <c r="L189">
        <v>65</v>
      </c>
      <c r="M189">
        <v>98</v>
      </c>
      <c r="N189">
        <v>99</v>
      </c>
      <c r="O189" s="6">
        <f>(SUM(Pcfu43[[#This Row],[R1]:[R3]]))/(Pcfu43[[#This Row],[No. Reps]]*0.015)*Pcfu43[[#This Row],[Best DF]]</f>
        <v>5822222222.2222223</v>
      </c>
      <c r="P189" s="1">
        <f>_xlfn.STDEV.S(Pcfu43[[#This Row],[R1]:[R3]])/0.015*Pcfu43[[#This Row],[Best DF]]</f>
        <v>1289846387.6383522</v>
      </c>
      <c r="Q189" s="6">
        <f>Pcfu43[[#This Row],[CFU/mL]]*Pcfu43[[#This Row],[mL]]/Pcfu43[[#This Row],[grams]]</f>
        <v>110622222222.22223</v>
      </c>
      <c r="R189" s="1">
        <f>Pcfu43[[#This Row],[SD CFU/mL]]*Pcfu43[[#This Row],[mL]]/Pcfu43[[#This Row],[grams]]</f>
        <v>24507081365.128693</v>
      </c>
      <c r="S189" s="7">
        <f>_xlfn.STDEV.S(Pcfu43[[#This Row],[R1]:[R3]])/AVERAGE(Pcfu43[[#This Row],[R1]:[R3]])</f>
        <v>0.22153850169361011</v>
      </c>
    </row>
    <row r="190" spans="1:20" x14ac:dyDescent="0.25">
      <c r="A190" t="s">
        <v>751</v>
      </c>
      <c r="B190" t="s">
        <v>698</v>
      </c>
      <c r="C190" s="4"/>
      <c r="D190" t="s">
        <v>86</v>
      </c>
      <c r="E190" s="3">
        <v>1</v>
      </c>
      <c r="G190">
        <v>0.3</v>
      </c>
      <c r="H190" s="5">
        <v>5.7</v>
      </c>
      <c r="I190" s="3" t="s">
        <v>170</v>
      </c>
      <c r="J190" s="59">
        <v>45007</v>
      </c>
      <c r="K190" s="1">
        <v>1000000</v>
      </c>
      <c r="L190">
        <v>98</v>
      </c>
      <c r="O190" s="6">
        <f>(SUM(Pcfu43[[#This Row],[R1]:[R3]]))/(Pcfu43[[#This Row],[No. Reps]]*0.015)*Pcfu43[[#This Row],[Best DF]]</f>
        <v>6533333333.333334</v>
      </c>
      <c r="P190" s="1" t="e">
        <f>_xlfn.STDEV.S(Pcfu43[[#This Row],[R1]:[R3]])/0.015*Pcfu43[[#This Row],[Best DF]]</f>
        <v>#DIV/0!</v>
      </c>
      <c r="Q190" s="6">
        <f>Pcfu43[[#This Row],[CFU/mL]]*Pcfu43[[#This Row],[mL]]/Pcfu43[[#This Row],[grams]]</f>
        <v>124133333333.33336</v>
      </c>
      <c r="R190" s="1" t="e">
        <f>Pcfu43[[#This Row],[SD CFU/mL]]*Pcfu43[[#This Row],[mL]]/Pcfu43[[#This Row],[grams]]</f>
        <v>#DIV/0!</v>
      </c>
      <c r="S190" s="7" t="e">
        <f>_xlfn.STDEV.S(Pcfu43[[#This Row],[R1]:[R3]])/AVERAGE(Pcfu43[[#This Row],[R1]:[R3]])</f>
        <v>#DIV/0!</v>
      </c>
    </row>
    <row r="191" spans="1:20" x14ac:dyDescent="0.25">
      <c r="A191" t="s">
        <v>751</v>
      </c>
      <c r="B191" t="s">
        <v>699</v>
      </c>
      <c r="C191" s="4"/>
      <c r="D191" t="s">
        <v>86</v>
      </c>
      <c r="E191" s="3">
        <v>1</v>
      </c>
      <c r="G191">
        <v>0.3</v>
      </c>
      <c r="H191" s="5">
        <v>5.7</v>
      </c>
      <c r="I191" s="3" t="s">
        <v>170</v>
      </c>
      <c r="J191" s="59">
        <v>45007</v>
      </c>
      <c r="K191" s="1">
        <v>1000000</v>
      </c>
      <c r="L191">
        <v>99</v>
      </c>
      <c r="O191" s="6">
        <f>(SUM(Pcfu43[[#This Row],[R1]:[R3]]))/(Pcfu43[[#This Row],[No. Reps]]*0.015)*Pcfu43[[#This Row],[Best DF]]</f>
        <v>6600000000</v>
      </c>
      <c r="P191" s="1" t="e">
        <f>_xlfn.STDEV.S(Pcfu43[[#This Row],[R1]:[R3]])/0.015*Pcfu43[[#This Row],[Best DF]]</f>
        <v>#DIV/0!</v>
      </c>
      <c r="Q191" s="6">
        <f>Pcfu43[[#This Row],[CFU/mL]]*Pcfu43[[#This Row],[mL]]/Pcfu43[[#This Row],[grams]]</f>
        <v>125400000000</v>
      </c>
      <c r="R191" s="1" t="e">
        <f>Pcfu43[[#This Row],[SD CFU/mL]]*Pcfu43[[#This Row],[mL]]/Pcfu43[[#This Row],[grams]]</f>
        <v>#DIV/0!</v>
      </c>
      <c r="S191" s="7" t="e">
        <f>_xlfn.STDEV.S(Pcfu43[[#This Row],[R1]:[R3]])/AVERAGE(Pcfu43[[#This Row],[R1]:[R3]])</f>
        <v>#DIV/0!</v>
      </c>
    </row>
    <row r="192" spans="1:20" x14ac:dyDescent="0.25">
      <c r="A192" t="s">
        <v>752</v>
      </c>
      <c r="B192" t="s">
        <v>697</v>
      </c>
      <c r="C192" s="4"/>
      <c r="D192" t="s">
        <v>86</v>
      </c>
      <c r="E192" s="3">
        <v>3</v>
      </c>
      <c r="G192">
        <v>0.3</v>
      </c>
      <c r="H192" s="5">
        <v>5.7</v>
      </c>
      <c r="I192" s="3" t="s">
        <v>170</v>
      </c>
      <c r="J192" s="59">
        <v>45007</v>
      </c>
      <c r="K192" s="1">
        <v>1000000</v>
      </c>
      <c r="L192">
        <v>118</v>
      </c>
      <c r="M192">
        <v>87</v>
      </c>
      <c r="N192">
        <v>86</v>
      </c>
      <c r="O192" s="6">
        <f>(SUM(Pcfu43[[#This Row],[R1]:[R3]]))/(Pcfu43[[#This Row],[No. Reps]]*0.015)*Pcfu43[[#This Row],[Best DF]]</f>
        <v>6466666666.666667</v>
      </c>
      <c r="P192" s="1">
        <f>_xlfn.STDEV.S(Pcfu43[[#This Row],[R1]:[R3]])/0.015*Pcfu43[[#This Row],[Best DF]]</f>
        <v>1212893693.2440169</v>
      </c>
      <c r="Q192" s="6">
        <f>Pcfu43[[#This Row],[CFU/mL]]*Pcfu43[[#This Row],[mL]]/Pcfu43[[#This Row],[grams]]</f>
        <v>122866666666.66667</v>
      </c>
      <c r="R192" s="1">
        <f>Pcfu43[[#This Row],[SD CFU/mL]]*Pcfu43[[#This Row],[mL]]/Pcfu43[[#This Row],[grams]]</f>
        <v>23044980171.636322</v>
      </c>
      <c r="S192" s="7">
        <f>_xlfn.STDEV.S(Pcfu43[[#This Row],[R1]:[R3]])/AVERAGE(Pcfu43[[#This Row],[R1]:[R3]])</f>
        <v>0.18756088039855931</v>
      </c>
    </row>
    <row r="193" spans="1:20" x14ac:dyDescent="0.25">
      <c r="A193" t="s">
        <v>752</v>
      </c>
      <c r="B193" t="s">
        <v>698</v>
      </c>
      <c r="C193" s="4"/>
      <c r="D193" t="s">
        <v>86</v>
      </c>
      <c r="E193" s="3">
        <v>1</v>
      </c>
      <c r="G193">
        <v>0.3</v>
      </c>
      <c r="H193" s="5">
        <v>5.7</v>
      </c>
      <c r="I193" s="3" t="s">
        <v>170</v>
      </c>
      <c r="J193" s="59">
        <v>45007</v>
      </c>
      <c r="K193" s="1">
        <v>1000000</v>
      </c>
      <c r="L193">
        <v>87</v>
      </c>
      <c r="O193" s="6">
        <f>(SUM(Pcfu43[[#This Row],[R1]:[R3]]))/(Pcfu43[[#This Row],[No. Reps]]*0.015)*Pcfu43[[#This Row],[Best DF]]</f>
        <v>5800000000</v>
      </c>
      <c r="P193" s="1" t="e">
        <f>_xlfn.STDEV.S(Pcfu43[[#This Row],[R1]:[R3]])/0.015*Pcfu43[[#This Row],[Best DF]]</f>
        <v>#DIV/0!</v>
      </c>
      <c r="Q193" s="6">
        <f>Pcfu43[[#This Row],[CFU/mL]]*Pcfu43[[#This Row],[mL]]/Pcfu43[[#This Row],[grams]]</f>
        <v>110200000000</v>
      </c>
      <c r="R193" s="1" t="e">
        <f>Pcfu43[[#This Row],[SD CFU/mL]]*Pcfu43[[#This Row],[mL]]/Pcfu43[[#This Row],[grams]]</f>
        <v>#DIV/0!</v>
      </c>
      <c r="S193" s="7" t="e">
        <f>_xlfn.STDEV.S(Pcfu43[[#This Row],[R1]:[R3]])/AVERAGE(Pcfu43[[#This Row],[R1]:[R3]])</f>
        <v>#DIV/0!</v>
      </c>
    </row>
    <row r="194" spans="1:20" x14ac:dyDescent="0.25">
      <c r="A194" t="s">
        <v>752</v>
      </c>
      <c r="B194" t="s">
        <v>699</v>
      </c>
      <c r="C194" s="4"/>
      <c r="D194" t="s">
        <v>86</v>
      </c>
      <c r="E194" s="3">
        <v>1</v>
      </c>
      <c r="G194">
        <v>0.3</v>
      </c>
      <c r="H194" s="5">
        <v>5.7</v>
      </c>
      <c r="I194" s="3" t="s">
        <v>170</v>
      </c>
      <c r="J194" s="59">
        <v>45007</v>
      </c>
      <c r="K194" s="1">
        <v>1000000</v>
      </c>
      <c r="L194">
        <v>86</v>
      </c>
      <c r="O194" s="6">
        <f>(SUM(Pcfu43[[#This Row],[R1]:[R3]]))/(Pcfu43[[#This Row],[No. Reps]]*0.015)*Pcfu43[[#This Row],[Best DF]]</f>
        <v>5733333333.333334</v>
      </c>
      <c r="P194" s="1" t="e">
        <f>_xlfn.STDEV.S(Pcfu43[[#This Row],[R1]:[R3]])/0.015*Pcfu43[[#This Row],[Best DF]]</f>
        <v>#DIV/0!</v>
      </c>
      <c r="Q194" s="6">
        <f>Pcfu43[[#This Row],[CFU/mL]]*Pcfu43[[#This Row],[mL]]/Pcfu43[[#This Row],[grams]]</f>
        <v>108933333333.33334</v>
      </c>
      <c r="R194" s="1" t="e">
        <f>Pcfu43[[#This Row],[SD CFU/mL]]*Pcfu43[[#This Row],[mL]]/Pcfu43[[#This Row],[grams]]</f>
        <v>#DIV/0!</v>
      </c>
      <c r="S194" s="7" t="e">
        <f>_xlfn.STDEV.S(Pcfu43[[#This Row],[R1]:[R3]])/AVERAGE(Pcfu43[[#This Row],[R1]:[R3]])</f>
        <v>#DIV/0!</v>
      </c>
    </row>
    <row r="195" spans="1:20" x14ac:dyDescent="0.25">
      <c r="A195" t="s">
        <v>753</v>
      </c>
      <c r="C195" s="4"/>
      <c r="D195" t="s">
        <v>86</v>
      </c>
      <c r="E195" s="3">
        <v>2</v>
      </c>
      <c r="G195">
        <v>0.3</v>
      </c>
      <c r="H195" s="5">
        <v>5.7</v>
      </c>
      <c r="I195" s="3" t="s">
        <v>170</v>
      </c>
      <c r="J195" s="59">
        <v>45008</v>
      </c>
      <c r="K195" s="1">
        <v>1000000</v>
      </c>
      <c r="L195">
        <v>88</v>
      </c>
      <c r="M195">
        <v>79</v>
      </c>
      <c r="O195" s="6">
        <f>(SUM(Pcfu43[[#This Row],[R1]:[R3]]))/(Pcfu43[[#This Row],[No. Reps]]*0.015)*Pcfu43[[#This Row],[Best DF]]</f>
        <v>5566666666.666667</v>
      </c>
      <c r="P195" s="1">
        <f>_xlfn.STDEV.S(Pcfu43[[#This Row],[R1]:[R3]])/0.015*Pcfu43[[#This Row],[Best DF]]</f>
        <v>424264068.71192855</v>
      </c>
      <c r="Q195" s="6">
        <f>Pcfu43[[#This Row],[CFU/mL]]*Pcfu43[[#This Row],[mL]]/Pcfu43[[#This Row],[grams]]</f>
        <v>105766666666.66669</v>
      </c>
      <c r="R195" s="1">
        <f>Pcfu43[[#This Row],[SD CFU/mL]]*Pcfu43[[#This Row],[mL]]/Pcfu43[[#This Row],[grams]]</f>
        <v>8061017305.5266428</v>
      </c>
      <c r="S195" s="7">
        <f>_xlfn.STDEV.S(Pcfu43[[#This Row],[R1]:[R3]])/AVERAGE(Pcfu43[[#This Row],[R1]:[R3]])</f>
        <v>7.6215102163819493E-2</v>
      </c>
      <c r="T195" t="s">
        <v>379</v>
      </c>
    </row>
    <row r="196" spans="1:20" x14ac:dyDescent="0.25">
      <c r="A196" t="s">
        <v>494</v>
      </c>
      <c r="C196" s="4"/>
      <c r="D196" t="s">
        <v>86</v>
      </c>
      <c r="E196" s="3">
        <v>3</v>
      </c>
      <c r="G196">
        <v>0.3</v>
      </c>
      <c r="H196" s="5">
        <v>5.7</v>
      </c>
      <c r="I196" s="3" t="s">
        <v>170</v>
      </c>
      <c r="J196" s="59">
        <v>45008</v>
      </c>
      <c r="K196" s="1">
        <v>1000000</v>
      </c>
      <c r="L196">
        <v>59</v>
      </c>
      <c r="M196">
        <v>62</v>
      </c>
      <c r="N196">
        <v>72</v>
      </c>
      <c r="O196" s="6">
        <f>(SUM(Pcfu43[[#This Row],[R1]:[R3]]))/(Pcfu43[[#This Row],[No. Reps]]*0.015)*Pcfu43[[#This Row],[Best DF]]</f>
        <v>4288888888.8888888</v>
      </c>
      <c r="P196" s="1">
        <f>_xlfn.STDEV.S(Pcfu43[[#This Row],[R1]:[R3]])/0.015*Pcfu43[[#This Row],[Best DF]]</f>
        <v>453790619.0369364</v>
      </c>
      <c r="Q196" s="6">
        <f>Pcfu43[[#This Row],[CFU/mL]]*Pcfu43[[#This Row],[mL]]/Pcfu43[[#This Row],[grams]]</f>
        <v>81488888888.888901</v>
      </c>
      <c r="R196" s="1">
        <f>Pcfu43[[#This Row],[SD CFU/mL]]*Pcfu43[[#This Row],[mL]]/Pcfu43[[#This Row],[grams]]</f>
        <v>8622021761.7017918</v>
      </c>
      <c r="S196" s="7">
        <f>_xlfn.STDEV.S(Pcfu43[[#This Row],[R1]:[R3]])/AVERAGE(Pcfu43[[#This Row],[R1]:[R3]])</f>
        <v>0.10580610288425979</v>
      </c>
      <c r="T196" t="s">
        <v>744</v>
      </c>
    </row>
    <row r="197" spans="1:20" x14ac:dyDescent="0.25">
      <c r="A197" t="s">
        <v>496</v>
      </c>
      <c r="C197" s="4"/>
      <c r="D197" t="s">
        <v>86</v>
      </c>
      <c r="E197" s="3">
        <v>3</v>
      </c>
      <c r="G197">
        <v>0.3</v>
      </c>
      <c r="H197" s="5">
        <v>5.7</v>
      </c>
      <c r="I197" s="3" t="s">
        <v>170</v>
      </c>
      <c r="J197" s="59">
        <v>45008</v>
      </c>
      <c r="K197" s="1">
        <v>1000000</v>
      </c>
      <c r="L197">
        <v>25</v>
      </c>
      <c r="M197">
        <v>38</v>
      </c>
      <c r="N197">
        <v>17</v>
      </c>
      <c r="O197" s="6">
        <f>(SUM(Pcfu43[[#This Row],[R1]:[R3]]))/(Pcfu43[[#This Row],[No. Reps]]*0.015)*Pcfu43[[#This Row],[Best DF]]</f>
        <v>1777777777.7777779</v>
      </c>
      <c r="P197" s="1">
        <f>_xlfn.STDEV.S(Pcfu43[[#This Row],[R1]:[R3]])/0.015*Pcfu43[[#This Row],[Best DF]]</f>
        <v>706582804.24820638</v>
      </c>
      <c r="Q197" s="6">
        <f>Pcfu43[[#This Row],[CFU/mL]]*Pcfu43[[#This Row],[mL]]/Pcfu43[[#This Row],[grams]]</f>
        <v>33777777777.777782</v>
      </c>
      <c r="R197" s="1">
        <f>Pcfu43[[#This Row],[SD CFU/mL]]*Pcfu43[[#This Row],[mL]]/Pcfu43[[#This Row],[grams]]</f>
        <v>13425073280.715921</v>
      </c>
      <c r="S197" s="7">
        <f>_xlfn.STDEV.S(Pcfu43[[#This Row],[R1]:[R3]])/AVERAGE(Pcfu43[[#This Row],[R1]:[R3]])</f>
        <v>0.39745282738961601</v>
      </c>
      <c r="T197" t="s">
        <v>754</v>
      </c>
    </row>
    <row r="198" spans="1:20" x14ac:dyDescent="0.25">
      <c r="A198" t="s">
        <v>498</v>
      </c>
      <c r="C198" s="4"/>
      <c r="D198" t="s">
        <v>86</v>
      </c>
      <c r="E198" s="3">
        <v>3</v>
      </c>
      <c r="G198">
        <v>0.3</v>
      </c>
      <c r="H198" s="5">
        <v>5.7</v>
      </c>
      <c r="I198" s="3" t="s">
        <v>170</v>
      </c>
      <c r="J198" s="59">
        <v>45008</v>
      </c>
      <c r="K198" s="1">
        <v>1000000</v>
      </c>
      <c r="L198">
        <v>17</v>
      </c>
      <c r="M198">
        <v>16</v>
      </c>
      <c r="N198">
        <v>27</v>
      </c>
      <c r="O198" s="6">
        <f>(SUM(Pcfu43[[#This Row],[R1]:[R3]]))/(Pcfu43[[#This Row],[No. Reps]]*0.015)*Pcfu43[[#This Row],[Best DF]]</f>
        <v>1333333333.3333335</v>
      </c>
      <c r="P198" s="1">
        <f>_xlfn.STDEV.S(Pcfu43[[#This Row],[R1]:[R3]])/0.015*Pcfu43[[#This Row],[Best DF]]</f>
        <v>405517502.01988131</v>
      </c>
      <c r="Q198" s="6">
        <f>Pcfu43[[#This Row],[CFU/mL]]*Pcfu43[[#This Row],[mL]]/Pcfu43[[#This Row],[grams]]</f>
        <v>25333333333.333336</v>
      </c>
      <c r="R198" s="1">
        <f>Pcfu43[[#This Row],[SD CFU/mL]]*Pcfu43[[#This Row],[mL]]/Pcfu43[[#This Row],[grams]]</f>
        <v>7704832538.3777447</v>
      </c>
      <c r="S198" s="7">
        <f>_xlfn.STDEV.S(Pcfu43[[#This Row],[R1]:[R3]])/AVERAGE(Pcfu43[[#This Row],[R1]:[R3]])</f>
        <v>0.30413812651491096</v>
      </c>
      <c r="T198" t="s">
        <v>755</v>
      </c>
    </row>
    <row r="199" spans="1:20" x14ac:dyDescent="0.25">
      <c r="A199" t="s">
        <v>477</v>
      </c>
      <c r="C199" s="4"/>
      <c r="D199" t="s">
        <v>86</v>
      </c>
      <c r="E199" s="3">
        <v>3</v>
      </c>
      <c r="G199">
        <v>0.3</v>
      </c>
      <c r="H199" s="5">
        <v>5.7</v>
      </c>
      <c r="I199" s="3" t="s">
        <v>170</v>
      </c>
      <c r="J199" s="59">
        <v>45008</v>
      </c>
      <c r="K199" s="1">
        <v>1000000</v>
      </c>
      <c r="L199">
        <v>20</v>
      </c>
      <c r="M199">
        <v>33</v>
      </c>
      <c r="N199">
        <v>20</v>
      </c>
      <c r="O199" s="6">
        <f>(SUM(Pcfu43[[#This Row],[R1]:[R3]]))/(Pcfu43[[#This Row],[No. Reps]]*0.015)*Pcfu43[[#This Row],[Best DF]]</f>
        <v>1622222222.2222221</v>
      </c>
      <c r="P199" s="1">
        <f>_xlfn.STDEV.S(Pcfu43[[#This Row],[R1]:[R3]])/0.015*Pcfu43[[#This Row],[Best DF]]</f>
        <v>500370233.29767585</v>
      </c>
      <c r="Q199" s="6">
        <f>Pcfu43[[#This Row],[CFU/mL]]*Pcfu43[[#This Row],[mL]]/Pcfu43[[#This Row],[grams]]</f>
        <v>30822222222.222221</v>
      </c>
      <c r="R199" s="1">
        <f>Pcfu43[[#This Row],[SD CFU/mL]]*Pcfu43[[#This Row],[mL]]/Pcfu43[[#This Row],[grams]]</f>
        <v>9507034432.6558418</v>
      </c>
      <c r="S199" s="7">
        <f>_xlfn.STDEV.S(Pcfu43[[#This Row],[R1]:[R3]])/AVERAGE(Pcfu43[[#This Row],[R1]:[R3]])</f>
        <v>0.3084474040876084</v>
      </c>
      <c r="T199" t="s">
        <v>756</v>
      </c>
    </row>
    <row r="200" spans="1:20" x14ac:dyDescent="0.25">
      <c r="A200" t="s">
        <v>482</v>
      </c>
      <c r="C200" s="4"/>
      <c r="D200" t="s">
        <v>86</v>
      </c>
      <c r="E200" s="3">
        <v>3</v>
      </c>
      <c r="G200">
        <v>0.3</v>
      </c>
      <c r="H200" s="5">
        <v>5.7</v>
      </c>
      <c r="I200" s="3" t="s">
        <v>170</v>
      </c>
      <c r="J200" s="59">
        <v>45008</v>
      </c>
      <c r="K200" s="1">
        <v>1000000</v>
      </c>
      <c r="L200">
        <v>6</v>
      </c>
      <c r="M200">
        <v>9</v>
      </c>
      <c r="N200">
        <v>9</v>
      </c>
      <c r="O200" s="6">
        <f>(SUM(Pcfu43[[#This Row],[R1]:[R3]]))/(Pcfu43[[#This Row],[No. Reps]]*0.015)*Pcfu43[[#This Row],[Best DF]]</f>
        <v>533333333.33333337</v>
      </c>
      <c r="P200" s="1">
        <f>_xlfn.STDEV.S(Pcfu43[[#This Row],[R1]:[R3]])/0.015*Pcfu43[[#This Row],[Best DF]]</f>
        <v>115470053.83792515</v>
      </c>
      <c r="Q200" s="6">
        <f>Pcfu43[[#This Row],[CFU/mL]]*Pcfu43[[#This Row],[mL]]/Pcfu43[[#This Row],[grams]]</f>
        <v>10133333333.333336</v>
      </c>
      <c r="R200" s="1">
        <f>Pcfu43[[#This Row],[SD CFU/mL]]*Pcfu43[[#This Row],[mL]]/Pcfu43[[#This Row],[grams]]</f>
        <v>2193931022.920578</v>
      </c>
      <c r="S200" s="7">
        <f>_xlfn.STDEV.S(Pcfu43[[#This Row],[R1]:[R3]])/AVERAGE(Pcfu43[[#This Row],[R1]:[R3]])</f>
        <v>0.21650635094610965</v>
      </c>
      <c r="T200" t="s">
        <v>479</v>
      </c>
    </row>
    <row r="201" spans="1:20" x14ac:dyDescent="0.25">
      <c r="A201" t="s">
        <v>486</v>
      </c>
      <c r="C201" s="4"/>
      <c r="D201" t="s">
        <v>86</v>
      </c>
      <c r="E201" s="3">
        <v>3</v>
      </c>
      <c r="G201">
        <v>0.3</v>
      </c>
      <c r="H201" s="5">
        <v>5.7</v>
      </c>
      <c r="I201" s="3" t="s">
        <v>170</v>
      </c>
      <c r="J201" s="59">
        <v>45008</v>
      </c>
      <c r="K201" s="1">
        <v>1000000</v>
      </c>
      <c r="L201">
        <v>14</v>
      </c>
      <c r="M201">
        <v>23</v>
      </c>
      <c r="N201">
        <v>34</v>
      </c>
      <c r="O201" s="6">
        <f>(SUM(Pcfu43[[#This Row],[R1]:[R3]]))/(Pcfu43[[#This Row],[No. Reps]]*0.015)*Pcfu43[[#This Row],[Best DF]]</f>
        <v>1577777777.7777779</v>
      </c>
      <c r="P201" s="1">
        <f>_xlfn.STDEV.S(Pcfu43[[#This Row],[R1]:[R3]])/0.015*Pcfu43[[#This Row],[Best DF]]</f>
        <v>667776853.39185429</v>
      </c>
      <c r="Q201" s="6">
        <f>Pcfu43[[#This Row],[CFU/mL]]*Pcfu43[[#This Row],[mL]]/Pcfu43[[#This Row],[grams]]</f>
        <v>29977777777.777782</v>
      </c>
      <c r="R201" s="1">
        <f>Pcfu43[[#This Row],[SD CFU/mL]]*Pcfu43[[#This Row],[mL]]/Pcfu43[[#This Row],[grams]]</f>
        <v>12687760214.445232</v>
      </c>
      <c r="S201" s="7">
        <f>_xlfn.STDEV.S(Pcfu43[[#This Row],[R1]:[R3]])/AVERAGE(Pcfu43[[#This Row],[R1]:[R3]])</f>
        <v>0.42323885074131606</v>
      </c>
      <c r="T201" t="s">
        <v>757</v>
      </c>
    </row>
    <row r="202" spans="1:20" x14ac:dyDescent="0.25">
      <c r="A202" t="s">
        <v>749</v>
      </c>
      <c r="B202" t="s">
        <v>758</v>
      </c>
      <c r="C202" s="4"/>
      <c r="D202" t="s">
        <v>86</v>
      </c>
      <c r="E202" s="3">
        <v>1</v>
      </c>
      <c r="G202">
        <v>0.3</v>
      </c>
      <c r="H202" s="5">
        <v>5.7</v>
      </c>
      <c r="I202" s="3" t="s">
        <v>170</v>
      </c>
      <c r="J202" s="59">
        <v>45008</v>
      </c>
      <c r="K202" s="1">
        <v>1000000</v>
      </c>
      <c r="L202">
        <v>63</v>
      </c>
      <c r="O202" s="6">
        <f>(SUM(Pcfu43[[#This Row],[R1]:[R3]]))/(Pcfu43[[#This Row],[No. Reps]]*0.015)*Pcfu43[[#This Row],[Best DF]]</f>
        <v>4200000000</v>
      </c>
      <c r="P202" s="1" t="e">
        <f>_xlfn.STDEV.S(Pcfu43[[#This Row],[R1]:[R3]])/0.015*Pcfu43[[#This Row],[Best DF]]</f>
        <v>#DIV/0!</v>
      </c>
      <c r="Q202" s="6">
        <f>Pcfu43[[#This Row],[CFU/mL]]*Pcfu43[[#This Row],[mL]]/Pcfu43[[#This Row],[grams]]</f>
        <v>79800000000</v>
      </c>
      <c r="R202" s="1" t="e">
        <f>Pcfu43[[#This Row],[SD CFU/mL]]*Pcfu43[[#This Row],[mL]]/Pcfu43[[#This Row],[grams]]</f>
        <v>#DIV/0!</v>
      </c>
      <c r="S202" s="7" t="e">
        <f>_xlfn.STDEV.S(Pcfu43[[#This Row],[R1]:[R3]])/AVERAGE(Pcfu43[[#This Row],[R1]:[R3]])</f>
        <v>#DIV/0!</v>
      </c>
    </row>
    <row r="203" spans="1:20" x14ac:dyDescent="0.25">
      <c r="A203" t="s">
        <v>749</v>
      </c>
      <c r="B203" t="s">
        <v>759</v>
      </c>
      <c r="C203" s="4"/>
      <c r="D203" t="s">
        <v>86</v>
      </c>
      <c r="E203" s="3">
        <v>1</v>
      </c>
      <c r="G203">
        <v>0.3</v>
      </c>
      <c r="H203" s="5">
        <v>5.7</v>
      </c>
      <c r="I203" s="3" t="s">
        <v>170</v>
      </c>
      <c r="J203" s="59">
        <v>45008</v>
      </c>
      <c r="K203" s="1">
        <v>1000000</v>
      </c>
      <c r="L203">
        <v>65</v>
      </c>
      <c r="O203" s="6">
        <f>(SUM(Pcfu43[[#This Row],[R1]:[R3]]))/(Pcfu43[[#This Row],[No. Reps]]*0.015)*Pcfu43[[#This Row],[Best DF]]</f>
        <v>4333333333.333334</v>
      </c>
      <c r="P203" s="1" t="e">
        <f>_xlfn.STDEV.S(Pcfu43[[#This Row],[R1]:[R3]])/0.015*Pcfu43[[#This Row],[Best DF]]</f>
        <v>#DIV/0!</v>
      </c>
      <c r="Q203" s="6">
        <f>Pcfu43[[#This Row],[CFU/mL]]*Pcfu43[[#This Row],[mL]]/Pcfu43[[#This Row],[grams]]</f>
        <v>82333333333.333344</v>
      </c>
      <c r="R203" s="1" t="e">
        <f>Pcfu43[[#This Row],[SD CFU/mL]]*Pcfu43[[#This Row],[mL]]/Pcfu43[[#This Row],[grams]]</f>
        <v>#DIV/0!</v>
      </c>
      <c r="S203" s="7" t="e">
        <f>_xlfn.STDEV.S(Pcfu43[[#This Row],[R1]:[R3]])/AVERAGE(Pcfu43[[#This Row],[R1]:[R3]])</f>
        <v>#DIV/0!</v>
      </c>
    </row>
    <row r="204" spans="1:20" x14ac:dyDescent="0.25">
      <c r="A204" t="s">
        <v>749</v>
      </c>
      <c r="B204" t="s">
        <v>760</v>
      </c>
      <c r="C204" s="4"/>
      <c r="D204" t="s">
        <v>86</v>
      </c>
      <c r="E204" s="3">
        <v>1</v>
      </c>
      <c r="G204">
        <v>0.3</v>
      </c>
      <c r="H204" s="5">
        <v>5.7</v>
      </c>
      <c r="I204" s="3" t="s">
        <v>170</v>
      </c>
      <c r="J204" s="59">
        <v>45008</v>
      </c>
      <c r="K204" s="1">
        <v>1000000</v>
      </c>
      <c r="L204">
        <v>44</v>
      </c>
      <c r="O204" s="6">
        <f>(SUM(Pcfu43[[#This Row],[R1]:[R3]]))/(Pcfu43[[#This Row],[No. Reps]]*0.015)*Pcfu43[[#This Row],[Best DF]]</f>
        <v>2933333333.3333335</v>
      </c>
      <c r="P204" s="1" t="e">
        <f>_xlfn.STDEV.S(Pcfu43[[#This Row],[R1]:[R3]])/0.015*Pcfu43[[#This Row],[Best DF]]</f>
        <v>#DIV/0!</v>
      </c>
      <c r="Q204" s="6">
        <f>Pcfu43[[#This Row],[CFU/mL]]*Pcfu43[[#This Row],[mL]]/Pcfu43[[#This Row],[grams]]</f>
        <v>55733333333.333344</v>
      </c>
      <c r="R204" s="1" t="e">
        <f>Pcfu43[[#This Row],[SD CFU/mL]]*Pcfu43[[#This Row],[mL]]/Pcfu43[[#This Row],[grams]]</f>
        <v>#DIV/0!</v>
      </c>
      <c r="S204" s="7" t="e">
        <f>_xlfn.STDEV.S(Pcfu43[[#This Row],[R1]:[R3]])/AVERAGE(Pcfu43[[#This Row],[R1]:[R3]])</f>
        <v>#DIV/0!</v>
      </c>
    </row>
    <row r="205" spans="1:20" x14ac:dyDescent="0.25">
      <c r="A205" t="s">
        <v>750</v>
      </c>
      <c r="B205" t="s">
        <v>758</v>
      </c>
      <c r="C205" s="4"/>
      <c r="D205" t="s">
        <v>86</v>
      </c>
      <c r="E205" s="3">
        <v>1</v>
      </c>
      <c r="G205">
        <v>0.3</v>
      </c>
      <c r="H205" s="5">
        <v>5.7</v>
      </c>
      <c r="I205" s="3" t="s">
        <v>170</v>
      </c>
      <c r="J205" s="59">
        <v>45008</v>
      </c>
      <c r="K205" s="1">
        <v>1000000</v>
      </c>
      <c r="L205">
        <v>16</v>
      </c>
      <c r="O205" s="6">
        <f>(SUM(Pcfu43[[#This Row],[R1]:[R3]]))/(Pcfu43[[#This Row],[No. Reps]]*0.015)*Pcfu43[[#This Row],[Best DF]]</f>
        <v>1066666666.6666667</v>
      </c>
      <c r="P205" s="1" t="e">
        <f>_xlfn.STDEV.S(Pcfu43[[#This Row],[R1]:[R3]])/0.015*Pcfu43[[#This Row],[Best DF]]</f>
        <v>#DIV/0!</v>
      </c>
      <c r="Q205" s="6">
        <f>Pcfu43[[#This Row],[CFU/mL]]*Pcfu43[[#This Row],[mL]]/Pcfu43[[#This Row],[grams]]</f>
        <v>20266666666.666672</v>
      </c>
      <c r="R205" s="1" t="e">
        <f>Pcfu43[[#This Row],[SD CFU/mL]]*Pcfu43[[#This Row],[mL]]/Pcfu43[[#This Row],[grams]]</f>
        <v>#DIV/0!</v>
      </c>
      <c r="S205" s="7" t="e">
        <f>_xlfn.STDEV.S(Pcfu43[[#This Row],[R1]:[R3]])/AVERAGE(Pcfu43[[#This Row],[R1]:[R3]])</f>
        <v>#DIV/0!</v>
      </c>
    </row>
    <row r="206" spans="1:20" x14ac:dyDescent="0.25">
      <c r="A206" t="s">
        <v>750</v>
      </c>
      <c r="B206" t="s">
        <v>759</v>
      </c>
      <c r="C206" s="4"/>
      <c r="D206" t="s">
        <v>86</v>
      </c>
      <c r="E206" s="3">
        <v>1</v>
      </c>
      <c r="G206">
        <v>0.3</v>
      </c>
      <c r="H206" s="5">
        <v>5.7</v>
      </c>
      <c r="I206" s="3" t="s">
        <v>170</v>
      </c>
      <c r="J206" s="59">
        <v>45008</v>
      </c>
      <c r="K206" s="1">
        <v>1000000</v>
      </c>
      <c r="L206">
        <v>16</v>
      </c>
      <c r="O206" s="6">
        <f>(SUM(Pcfu43[[#This Row],[R1]:[R3]]))/(Pcfu43[[#This Row],[No. Reps]]*0.015)*Pcfu43[[#This Row],[Best DF]]</f>
        <v>1066666666.6666667</v>
      </c>
      <c r="P206" s="1" t="e">
        <f>_xlfn.STDEV.S(Pcfu43[[#This Row],[R1]:[R3]])/0.015*Pcfu43[[#This Row],[Best DF]]</f>
        <v>#DIV/0!</v>
      </c>
      <c r="Q206" s="6">
        <f>Pcfu43[[#This Row],[CFU/mL]]*Pcfu43[[#This Row],[mL]]/Pcfu43[[#This Row],[grams]]</f>
        <v>20266666666.666672</v>
      </c>
      <c r="R206" s="1" t="e">
        <f>Pcfu43[[#This Row],[SD CFU/mL]]*Pcfu43[[#This Row],[mL]]/Pcfu43[[#This Row],[grams]]</f>
        <v>#DIV/0!</v>
      </c>
      <c r="S206" s="7" t="e">
        <f>_xlfn.STDEV.S(Pcfu43[[#This Row],[R1]:[R3]])/AVERAGE(Pcfu43[[#This Row],[R1]:[R3]])</f>
        <v>#DIV/0!</v>
      </c>
    </row>
    <row r="207" spans="1:20" x14ac:dyDescent="0.25">
      <c r="A207" t="s">
        <v>750</v>
      </c>
      <c r="B207" t="s">
        <v>760</v>
      </c>
      <c r="C207" s="4"/>
      <c r="D207" t="s">
        <v>86</v>
      </c>
      <c r="E207" s="3">
        <v>1</v>
      </c>
      <c r="G207">
        <v>0.3</v>
      </c>
      <c r="H207" s="5">
        <v>5.7</v>
      </c>
      <c r="I207" s="3" t="s">
        <v>170</v>
      </c>
      <c r="J207" s="59">
        <v>45008</v>
      </c>
      <c r="K207" s="1">
        <v>1000000</v>
      </c>
      <c r="L207">
        <v>6</v>
      </c>
      <c r="O207" s="6">
        <f>(SUM(Pcfu43[[#This Row],[R1]:[R3]]))/(Pcfu43[[#This Row],[No. Reps]]*0.015)*Pcfu43[[#This Row],[Best DF]]</f>
        <v>400000000</v>
      </c>
      <c r="P207" s="1" t="e">
        <f>_xlfn.STDEV.S(Pcfu43[[#This Row],[R1]:[R3]])/0.015*Pcfu43[[#This Row],[Best DF]]</f>
        <v>#DIV/0!</v>
      </c>
      <c r="Q207" s="6">
        <f>Pcfu43[[#This Row],[CFU/mL]]*Pcfu43[[#This Row],[mL]]/Pcfu43[[#This Row],[grams]]</f>
        <v>7600000000</v>
      </c>
      <c r="R207" s="1" t="e">
        <f>Pcfu43[[#This Row],[SD CFU/mL]]*Pcfu43[[#This Row],[mL]]/Pcfu43[[#This Row],[grams]]</f>
        <v>#DIV/0!</v>
      </c>
      <c r="S207" s="7" t="e">
        <f>_xlfn.STDEV.S(Pcfu43[[#This Row],[R1]:[R3]])/AVERAGE(Pcfu43[[#This Row],[R1]:[R3]])</f>
        <v>#DIV/0!</v>
      </c>
    </row>
    <row r="208" spans="1:20" x14ac:dyDescent="0.25">
      <c r="A208" t="s">
        <v>751</v>
      </c>
      <c r="B208" t="s">
        <v>758</v>
      </c>
      <c r="C208" s="4"/>
      <c r="D208" t="s">
        <v>86</v>
      </c>
      <c r="E208" s="3">
        <v>1</v>
      </c>
      <c r="G208">
        <v>0.3</v>
      </c>
      <c r="H208" s="5">
        <v>5.7</v>
      </c>
      <c r="I208" s="3" t="s">
        <v>170</v>
      </c>
      <c r="J208" s="59">
        <v>45008</v>
      </c>
      <c r="K208" s="1">
        <v>1000000</v>
      </c>
      <c r="L208">
        <v>47</v>
      </c>
      <c r="O208" s="6">
        <f>(SUM(Pcfu43[[#This Row],[R1]:[R3]]))/(Pcfu43[[#This Row],[No. Reps]]*0.015)*Pcfu43[[#This Row],[Best DF]]</f>
        <v>3133333333.3333335</v>
      </c>
      <c r="P208" s="1" t="e">
        <f>_xlfn.STDEV.S(Pcfu43[[#This Row],[R1]:[R3]])/0.015*Pcfu43[[#This Row],[Best DF]]</f>
        <v>#DIV/0!</v>
      </c>
      <c r="Q208" s="6">
        <f>Pcfu43[[#This Row],[CFU/mL]]*Pcfu43[[#This Row],[mL]]/Pcfu43[[#This Row],[grams]]</f>
        <v>59533333333.333336</v>
      </c>
      <c r="R208" s="1" t="e">
        <f>Pcfu43[[#This Row],[SD CFU/mL]]*Pcfu43[[#This Row],[mL]]/Pcfu43[[#This Row],[grams]]</f>
        <v>#DIV/0!</v>
      </c>
      <c r="S208" s="7" t="e">
        <f>_xlfn.STDEV.S(Pcfu43[[#This Row],[R1]:[R3]])/AVERAGE(Pcfu43[[#This Row],[R1]:[R3]])</f>
        <v>#DIV/0!</v>
      </c>
    </row>
    <row r="209" spans="1:20" x14ac:dyDescent="0.25">
      <c r="A209" t="s">
        <v>751</v>
      </c>
      <c r="B209" t="s">
        <v>759</v>
      </c>
      <c r="C209" s="4"/>
      <c r="D209" t="s">
        <v>86</v>
      </c>
      <c r="E209" s="3">
        <v>1</v>
      </c>
      <c r="G209">
        <v>0.3</v>
      </c>
      <c r="H209" s="5">
        <v>5.7</v>
      </c>
      <c r="I209" s="3" t="s">
        <v>170</v>
      </c>
      <c r="J209" s="59">
        <v>45008</v>
      </c>
      <c r="K209" s="1">
        <v>1000000</v>
      </c>
      <c r="L209">
        <v>65</v>
      </c>
      <c r="O209" s="6">
        <f>(SUM(Pcfu43[[#This Row],[R1]:[R3]]))/(Pcfu43[[#This Row],[No. Reps]]*0.015)*Pcfu43[[#This Row],[Best DF]]</f>
        <v>4333333333.333334</v>
      </c>
      <c r="P209" s="1" t="e">
        <f>_xlfn.STDEV.S(Pcfu43[[#This Row],[R1]:[R3]])/0.015*Pcfu43[[#This Row],[Best DF]]</f>
        <v>#DIV/0!</v>
      </c>
      <c r="Q209" s="6">
        <f>Pcfu43[[#This Row],[CFU/mL]]*Pcfu43[[#This Row],[mL]]/Pcfu43[[#This Row],[grams]]</f>
        <v>82333333333.333344</v>
      </c>
      <c r="R209" s="1" t="e">
        <f>Pcfu43[[#This Row],[SD CFU/mL]]*Pcfu43[[#This Row],[mL]]/Pcfu43[[#This Row],[grams]]</f>
        <v>#DIV/0!</v>
      </c>
      <c r="S209" s="7" t="e">
        <f>_xlfn.STDEV.S(Pcfu43[[#This Row],[R1]:[R3]])/AVERAGE(Pcfu43[[#This Row],[R1]:[R3]])</f>
        <v>#DIV/0!</v>
      </c>
    </row>
    <row r="210" spans="1:20" x14ac:dyDescent="0.25">
      <c r="A210" t="s">
        <v>751</v>
      </c>
      <c r="B210" t="s">
        <v>760</v>
      </c>
      <c r="C210" s="4"/>
      <c r="D210" t="s">
        <v>86</v>
      </c>
      <c r="E210" s="3">
        <v>1</v>
      </c>
      <c r="G210">
        <v>0.3</v>
      </c>
      <c r="H210" s="5">
        <v>5.7</v>
      </c>
      <c r="I210" s="3" t="s">
        <v>170</v>
      </c>
      <c r="J210" s="59">
        <v>45008</v>
      </c>
      <c r="K210" s="1">
        <v>1000000</v>
      </c>
      <c r="L210">
        <v>67</v>
      </c>
      <c r="O210" s="6">
        <f>(SUM(Pcfu43[[#This Row],[R1]:[R3]]))/(Pcfu43[[#This Row],[No. Reps]]*0.015)*Pcfu43[[#This Row],[Best DF]]</f>
        <v>4466666666.666667</v>
      </c>
      <c r="P210" s="1" t="e">
        <f>_xlfn.STDEV.S(Pcfu43[[#This Row],[R1]:[R3]])/0.015*Pcfu43[[#This Row],[Best DF]]</f>
        <v>#DIV/0!</v>
      </c>
      <c r="Q210" s="6">
        <f>Pcfu43[[#This Row],[CFU/mL]]*Pcfu43[[#This Row],[mL]]/Pcfu43[[#This Row],[grams]]</f>
        <v>84866666666.666687</v>
      </c>
      <c r="R210" s="1" t="e">
        <f>Pcfu43[[#This Row],[SD CFU/mL]]*Pcfu43[[#This Row],[mL]]/Pcfu43[[#This Row],[grams]]</f>
        <v>#DIV/0!</v>
      </c>
      <c r="S210" s="7" t="e">
        <f>_xlfn.STDEV.S(Pcfu43[[#This Row],[R1]:[R3]])/AVERAGE(Pcfu43[[#This Row],[R1]:[R3]])</f>
        <v>#DIV/0!</v>
      </c>
    </row>
    <row r="211" spans="1:20" x14ac:dyDescent="0.25">
      <c r="A211" t="s">
        <v>752</v>
      </c>
      <c r="B211" t="s">
        <v>758</v>
      </c>
      <c r="C211" s="4"/>
      <c r="D211" t="s">
        <v>86</v>
      </c>
      <c r="E211" s="3">
        <v>1</v>
      </c>
      <c r="G211">
        <v>0.3</v>
      </c>
      <c r="H211" s="5">
        <v>5.7</v>
      </c>
      <c r="I211" s="3" t="s">
        <v>170</v>
      </c>
      <c r="J211" s="59">
        <v>45008</v>
      </c>
      <c r="K211" s="1">
        <v>1000000</v>
      </c>
      <c r="L211">
        <v>69</v>
      </c>
      <c r="O211" s="6">
        <f>(SUM(Pcfu43[[#This Row],[R1]:[R3]]))/(Pcfu43[[#This Row],[No. Reps]]*0.015)*Pcfu43[[#This Row],[Best DF]]</f>
        <v>4600000000</v>
      </c>
      <c r="P211" s="1" t="e">
        <f>_xlfn.STDEV.S(Pcfu43[[#This Row],[R1]:[R3]])/0.015*Pcfu43[[#This Row],[Best DF]]</f>
        <v>#DIV/0!</v>
      </c>
      <c r="Q211" s="6">
        <f>Pcfu43[[#This Row],[CFU/mL]]*Pcfu43[[#This Row],[mL]]/Pcfu43[[#This Row],[grams]]</f>
        <v>87400000000</v>
      </c>
      <c r="R211" s="1" t="e">
        <f>Pcfu43[[#This Row],[SD CFU/mL]]*Pcfu43[[#This Row],[mL]]/Pcfu43[[#This Row],[grams]]</f>
        <v>#DIV/0!</v>
      </c>
      <c r="S211" s="7" t="e">
        <f>_xlfn.STDEV.S(Pcfu43[[#This Row],[R1]:[R3]])/AVERAGE(Pcfu43[[#This Row],[R1]:[R3]])</f>
        <v>#DIV/0!</v>
      </c>
    </row>
    <row r="212" spans="1:20" x14ac:dyDescent="0.25">
      <c r="A212" t="s">
        <v>752</v>
      </c>
      <c r="B212" t="s">
        <v>759</v>
      </c>
      <c r="C212" s="4"/>
      <c r="D212" t="s">
        <v>86</v>
      </c>
      <c r="E212" s="3">
        <v>1</v>
      </c>
      <c r="G212">
        <v>0.3</v>
      </c>
      <c r="H212" s="5">
        <v>5.7</v>
      </c>
      <c r="I212" s="3" t="s">
        <v>170</v>
      </c>
      <c r="J212" s="59">
        <v>45008</v>
      </c>
      <c r="K212" s="1">
        <v>1000000</v>
      </c>
      <c r="L212">
        <v>69</v>
      </c>
      <c r="O212" s="6">
        <f>(SUM(Pcfu43[[#This Row],[R1]:[R3]]))/(Pcfu43[[#This Row],[No. Reps]]*0.015)*Pcfu43[[#This Row],[Best DF]]</f>
        <v>4600000000</v>
      </c>
      <c r="P212" s="1" t="e">
        <f>_xlfn.STDEV.S(Pcfu43[[#This Row],[R1]:[R3]])/0.015*Pcfu43[[#This Row],[Best DF]]</f>
        <v>#DIV/0!</v>
      </c>
      <c r="Q212" s="6">
        <f>Pcfu43[[#This Row],[CFU/mL]]*Pcfu43[[#This Row],[mL]]/Pcfu43[[#This Row],[grams]]</f>
        <v>87400000000</v>
      </c>
      <c r="R212" s="1" t="e">
        <f>Pcfu43[[#This Row],[SD CFU/mL]]*Pcfu43[[#This Row],[mL]]/Pcfu43[[#This Row],[grams]]</f>
        <v>#DIV/0!</v>
      </c>
      <c r="S212" s="7" t="e">
        <f>_xlfn.STDEV.S(Pcfu43[[#This Row],[R1]:[R3]])/AVERAGE(Pcfu43[[#This Row],[R1]:[R3]])</f>
        <v>#DIV/0!</v>
      </c>
    </row>
    <row r="213" spans="1:20" x14ac:dyDescent="0.25">
      <c r="A213" t="s">
        <v>752</v>
      </c>
      <c r="B213" t="s">
        <v>760</v>
      </c>
      <c r="C213" s="4"/>
      <c r="D213" t="s">
        <v>86</v>
      </c>
      <c r="E213" s="3">
        <v>1</v>
      </c>
      <c r="G213">
        <v>0.3</v>
      </c>
      <c r="H213" s="5">
        <v>5.7</v>
      </c>
      <c r="I213" s="3" t="s">
        <v>170</v>
      </c>
      <c r="J213" s="59">
        <v>45008</v>
      </c>
      <c r="K213" s="1">
        <v>1000000</v>
      </c>
      <c r="L213">
        <v>61</v>
      </c>
      <c r="O213" s="6">
        <f>(SUM(Pcfu43[[#This Row],[R1]:[R3]]))/(Pcfu43[[#This Row],[No. Reps]]*0.015)*Pcfu43[[#This Row],[Best DF]]</f>
        <v>4066666666.666667</v>
      </c>
      <c r="P213" s="1" t="e">
        <f>_xlfn.STDEV.S(Pcfu43[[#This Row],[R1]:[R3]])/0.015*Pcfu43[[#This Row],[Best DF]]</f>
        <v>#DIV/0!</v>
      </c>
      <c r="Q213" s="6">
        <f>Pcfu43[[#This Row],[CFU/mL]]*Pcfu43[[#This Row],[mL]]/Pcfu43[[#This Row],[grams]]</f>
        <v>77266666666.666687</v>
      </c>
      <c r="R213" s="1" t="e">
        <f>Pcfu43[[#This Row],[SD CFU/mL]]*Pcfu43[[#This Row],[mL]]/Pcfu43[[#This Row],[grams]]</f>
        <v>#DIV/0!</v>
      </c>
      <c r="S213" s="7" t="e">
        <f>_xlfn.STDEV.S(Pcfu43[[#This Row],[R1]:[R3]])/AVERAGE(Pcfu43[[#This Row],[R1]:[R3]])</f>
        <v>#DIV/0!</v>
      </c>
    </row>
    <row r="214" spans="1:20" x14ac:dyDescent="0.25">
      <c r="A214" t="s">
        <v>718</v>
      </c>
      <c r="B214" t="s">
        <v>761</v>
      </c>
      <c r="C214" s="4"/>
      <c r="D214" t="s">
        <v>86</v>
      </c>
      <c r="E214" s="3">
        <v>3</v>
      </c>
      <c r="G214">
        <v>0.3</v>
      </c>
      <c r="H214" s="5">
        <v>5.7</v>
      </c>
      <c r="I214" s="3" t="s">
        <v>170</v>
      </c>
      <c r="J214" s="59">
        <v>45012</v>
      </c>
      <c r="K214" s="1">
        <v>1000000</v>
      </c>
      <c r="L214">
        <v>67</v>
      </c>
      <c r="M214">
        <v>64</v>
      </c>
      <c r="N214">
        <v>82</v>
      </c>
      <c r="O214" s="6">
        <f>(SUM(Pcfu43[[#This Row],[R1]:[R3]]))/(Pcfu43[[#This Row],[No. Reps]]*0.015)*Pcfu43[[#This Row],[Best DF]]</f>
        <v>4733333333.333334</v>
      </c>
      <c r="P214" s="1">
        <f>_xlfn.STDEV.S(Pcfu43[[#This Row],[R1]:[R3]])/0.015*Pcfu43[[#This Row],[Best DF]]</f>
        <v>642910050.73286378</v>
      </c>
      <c r="Q214" s="6">
        <f>Pcfu43[[#This Row],[CFU/mL]]*Pcfu43[[#This Row],[mL]]/Pcfu43[[#This Row],[grams]]</f>
        <v>89933333333.333344</v>
      </c>
      <c r="R214" s="1">
        <f>Pcfu43[[#This Row],[SD CFU/mL]]*Pcfu43[[#This Row],[mL]]/Pcfu43[[#This Row],[grams]]</f>
        <v>12215290963.924414</v>
      </c>
      <c r="S214" s="7">
        <f>_xlfn.STDEV.S(Pcfu43[[#This Row],[R1]:[R3]])/AVERAGE(Pcfu43[[#This Row],[R1]:[R3]])</f>
        <v>0.13582606705623881</v>
      </c>
      <c r="T214" t="s">
        <v>762</v>
      </c>
    </row>
    <row r="215" spans="1:20" x14ac:dyDescent="0.25">
      <c r="A215" t="s">
        <v>720</v>
      </c>
      <c r="B215" t="s">
        <v>761</v>
      </c>
      <c r="C215" s="4"/>
      <c r="D215" t="s">
        <v>86</v>
      </c>
      <c r="E215" s="3">
        <v>3</v>
      </c>
      <c r="G215">
        <v>0.3</v>
      </c>
      <c r="H215" s="5">
        <v>5.7</v>
      </c>
      <c r="I215" s="3" t="s">
        <v>170</v>
      </c>
      <c r="J215" s="59">
        <v>45012</v>
      </c>
      <c r="K215" s="1">
        <v>1000000</v>
      </c>
      <c r="L215">
        <v>78</v>
      </c>
      <c r="M215">
        <v>71</v>
      </c>
      <c r="N215">
        <v>76</v>
      </c>
      <c r="O215" s="6">
        <f>(SUM(Pcfu43[[#This Row],[R1]:[R3]]))/(Pcfu43[[#This Row],[No. Reps]]*0.015)*Pcfu43[[#This Row],[Best DF]]</f>
        <v>5000000000</v>
      </c>
      <c r="P215" s="1">
        <f>_xlfn.STDEV.S(Pcfu43[[#This Row],[R1]:[R3]])/0.015*Pcfu43[[#This Row],[Best DF]]</f>
        <v>240370085.03093261</v>
      </c>
      <c r="Q215" s="6">
        <f>Pcfu43[[#This Row],[CFU/mL]]*Pcfu43[[#This Row],[mL]]/Pcfu43[[#This Row],[grams]]</f>
        <v>95000000000</v>
      </c>
      <c r="R215" s="1">
        <f>Pcfu43[[#This Row],[SD CFU/mL]]*Pcfu43[[#This Row],[mL]]/Pcfu43[[#This Row],[grams]]</f>
        <v>4567031615.5877199</v>
      </c>
      <c r="S215" s="7">
        <f>_xlfn.STDEV.S(Pcfu43[[#This Row],[R1]:[R3]])/AVERAGE(Pcfu43[[#This Row],[R1]:[R3]])</f>
        <v>4.807401700618652E-2</v>
      </c>
      <c r="T215" t="s">
        <v>516</v>
      </c>
    </row>
    <row r="216" spans="1:20" x14ac:dyDescent="0.25">
      <c r="A216" t="s">
        <v>721</v>
      </c>
      <c r="B216" t="s">
        <v>761</v>
      </c>
      <c r="C216" s="4"/>
      <c r="D216" t="s">
        <v>86</v>
      </c>
      <c r="E216" s="3">
        <v>2</v>
      </c>
      <c r="G216">
        <v>0.3</v>
      </c>
      <c r="H216" s="5">
        <v>5.7</v>
      </c>
      <c r="I216" s="3" t="s">
        <v>170</v>
      </c>
      <c r="J216" s="59">
        <v>45012</v>
      </c>
      <c r="K216" s="1">
        <v>1000000</v>
      </c>
      <c r="L216">
        <v>56</v>
      </c>
      <c r="M216">
        <v>68</v>
      </c>
      <c r="O216" s="6">
        <f>(SUM(Pcfu43[[#This Row],[R1]:[R3]]))/(Pcfu43[[#This Row],[No. Reps]]*0.015)*Pcfu43[[#This Row],[Best DF]]</f>
        <v>4133333333.333334</v>
      </c>
      <c r="P216" s="1">
        <f>_xlfn.STDEV.S(Pcfu43[[#This Row],[R1]:[R3]])/0.015*Pcfu43[[#This Row],[Best DF]]</f>
        <v>565685424.94923806</v>
      </c>
      <c r="Q216" s="6">
        <f>Pcfu43[[#This Row],[CFU/mL]]*Pcfu43[[#This Row],[mL]]/Pcfu43[[#This Row],[grams]]</f>
        <v>78533333333.333344</v>
      </c>
      <c r="R216" s="1">
        <f>Pcfu43[[#This Row],[SD CFU/mL]]*Pcfu43[[#This Row],[mL]]/Pcfu43[[#This Row],[grams]]</f>
        <v>10748023074.035524</v>
      </c>
      <c r="S216" s="7">
        <f>_xlfn.STDEV.S(Pcfu43[[#This Row],[R1]:[R3]])/AVERAGE(Pcfu43[[#This Row],[R1]:[R3]])</f>
        <v>0.1368593770038479</v>
      </c>
      <c r="T216" t="s">
        <v>763</v>
      </c>
    </row>
    <row r="217" spans="1:20" x14ac:dyDescent="0.25">
      <c r="A217" t="s">
        <v>722</v>
      </c>
      <c r="B217" t="s">
        <v>761</v>
      </c>
      <c r="C217" s="4"/>
      <c r="D217" t="s">
        <v>86</v>
      </c>
      <c r="E217" s="3">
        <v>3</v>
      </c>
      <c r="G217">
        <v>0.3</v>
      </c>
      <c r="H217" s="5">
        <v>5.7</v>
      </c>
      <c r="I217" s="3" t="s">
        <v>170</v>
      </c>
      <c r="J217" s="59">
        <v>45012</v>
      </c>
      <c r="K217" s="1">
        <v>1000000</v>
      </c>
      <c r="L217">
        <v>38</v>
      </c>
      <c r="M217">
        <v>53</v>
      </c>
      <c r="N217">
        <v>45</v>
      </c>
      <c r="O217" s="6">
        <f>(SUM(Pcfu43[[#This Row],[R1]:[R3]]))/(Pcfu43[[#This Row],[No. Reps]]*0.015)*Pcfu43[[#This Row],[Best DF]]</f>
        <v>3022222222.2222223</v>
      </c>
      <c r="P217" s="1">
        <f>_xlfn.STDEV.S(Pcfu43[[#This Row],[R1]:[R3]])/0.015*Pcfu43[[#This Row],[Best DF]]</f>
        <v>500370233.29767632</v>
      </c>
      <c r="Q217" s="6">
        <f>Pcfu43[[#This Row],[CFU/mL]]*Pcfu43[[#This Row],[mL]]/Pcfu43[[#This Row],[grams]]</f>
        <v>57422222222.222229</v>
      </c>
      <c r="R217" s="1">
        <f>Pcfu43[[#This Row],[SD CFU/mL]]*Pcfu43[[#This Row],[mL]]/Pcfu43[[#This Row],[grams]]</f>
        <v>9507034432.6558514</v>
      </c>
      <c r="S217" s="7">
        <f>_xlfn.STDEV.S(Pcfu43[[#This Row],[R1]:[R3]])/AVERAGE(Pcfu43[[#This Row],[R1]:[R3]])</f>
        <v>0.16556368013526054</v>
      </c>
      <c r="T217" t="s">
        <v>764</v>
      </c>
    </row>
    <row r="218" spans="1:20" x14ac:dyDescent="0.25">
      <c r="A218" t="s">
        <v>723</v>
      </c>
      <c r="B218" t="s">
        <v>761</v>
      </c>
      <c r="C218" s="4"/>
      <c r="D218" t="s">
        <v>86</v>
      </c>
      <c r="E218" s="3">
        <v>3</v>
      </c>
      <c r="G218">
        <v>0.3</v>
      </c>
      <c r="H218" s="5">
        <v>5.7</v>
      </c>
      <c r="I218" s="3" t="s">
        <v>170</v>
      </c>
      <c r="J218" s="59">
        <v>45012</v>
      </c>
      <c r="K218" s="1">
        <v>1000000</v>
      </c>
      <c r="L218">
        <v>40</v>
      </c>
      <c r="M218">
        <v>39</v>
      </c>
      <c r="N218">
        <v>48</v>
      </c>
      <c r="O218" s="6">
        <f>(SUM(Pcfu43[[#This Row],[R1]:[R3]]))/(Pcfu43[[#This Row],[No. Reps]]*0.015)*Pcfu43[[#This Row],[Best DF]]</f>
        <v>2822222222.2222223</v>
      </c>
      <c r="P218" s="1">
        <f>_xlfn.STDEV.S(Pcfu43[[#This Row],[R1]:[R3]])/0.015*Pcfu43[[#This Row],[Best DF]]</f>
        <v>328858857.48774987</v>
      </c>
      <c r="Q218" s="6">
        <f>Pcfu43[[#This Row],[CFU/mL]]*Pcfu43[[#This Row],[mL]]/Pcfu43[[#This Row],[grams]]</f>
        <v>53622222222.222229</v>
      </c>
      <c r="R218" s="1">
        <f>Pcfu43[[#This Row],[SD CFU/mL]]*Pcfu43[[#This Row],[mL]]/Pcfu43[[#This Row],[grams]]</f>
        <v>6248318292.2672482</v>
      </c>
      <c r="S218" s="7">
        <f>_xlfn.STDEV.S(Pcfu43[[#This Row],[R1]:[R3]])/AVERAGE(Pcfu43[[#This Row],[R1]:[R3]])</f>
        <v>0.11652479202321844</v>
      </c>
      <c r="T218" t="s">
        <v>765</v>
      </c>
    </row>
    <row r="219" spans="1:20" x14ac:dyDescent="0.25">
      <c r="A219" t="s">
        <v>724</v>
      </c>
      <c r="B219" t="s">
        <v>761</v>
      </c>
      <c r="C219" s="4"/>
      <c r="D219" t="s">
        <v>86</v>
      </c>
      <c r="E219" s="3">
        <v>3</v>
      </c>
      <c r="G219">
        <v>0.3</v>
      </c>
      <c r="H219" s="5">
        <v>5.7</v>
      </c>
      <c r="I219" s="3" t="s">
        <v>170</v>
      </c>
      <c r="J219" s="59">
        <v>45012</v>
      </c>
      <c r="K219" s="1">
        <v>1000000</v>
      </c>
      <c r="L219">
        <v>33</v>
      </c>
      <c r="M219">
        <v>37</v>
      </c>
      <c r="N219">
        <v>33</v>
      </c>
      <c r="O219" s="6">
        <f>(SUM(Pcfu43[[#This Row],[R1]:[R3]]))/(Pcfu43[[#This Row],[No. Reps]]*0.015)*Pcfu43[[#This Row],[Best DF]]</f>
        <v>2288888888.8888893</v>
      </c>
      <c r="P219" s="1">
        <f>_xlfn.STDEV.S(Pcfu43[[#This Row],[R1]:[R3]])/0.015*Pcfu43[[#This Row],[Best DF]]</f>
        <v>153960071.7839002</v>
      </c>
      <c r="Q219" s="6">
        <f>Pcfu43[[#This Row],[CFU/mL]]*Pcfu43[[#This Row],[mL]]/Pcfu43[[#This Row],[grams]]</f>
        <v>43488888888.888901</v>
      </c>
      <c r="R219" s="1">
        <f>Pcfu43[[#This Row],[SD CFU/mL]]*Pcfu43[[#This Row],[mL]]/Pcfu43[[#This Row],[grams]]</f>
        <v>2925241363.894104</v>
      </c>
      <c r="S219" s="7">
        <f>_xlfn.STDEV.S(Pcfu43[[#This Row],[R1]:[R3]])/AVERAGE(Pcfu43[[#This Row],[R1]:[R3]])</f>
        <v>6.726410903180105E-2</v>
      </c>
      <c r="T219" t="s">
        <v>766</v>
      </c>
    </row>
    <row r="220" spans="1:20" x14ac:dyDescent="0.25">
      <c r="A220" t="s">
        <v>767</v>
      </c>
      <c r="B220" t="s">
        <v>761</v>
      </c>
      <c r="C220" s="4"/>
      <c r="D220" t="s">
        <v>86</v>
      </c>
      <c r="E220" s="3">
        <v>3</v>
      </c>
      <c r="G220">
        <v>0.3</v>
      </c>
      <c r="H220" s="5">
        <v>5.7</v>
      </c>
      <c r="I220" s="3" t="s">
        <v>170</v>
      </c>
      <c r="J220" s="59">
        <v>45012</v>
      </c>
      <c r="K220" s="1">
        <v>1000000</v>
      </c>
      <c r="L220">
        <v>43</v>
      </c>
      <c r="M220">
        <v>51</v>
      </c>
      <c r="N220">
        <v>72</v>
      </c>
      <c r="O220" s="6">
        <f>(SUM(Pcfu43[[#This Row],[R1]:[R3]]))/(Pcfu43[[#This Row],[No. Reps]]*0.015)*Pcfu43[[#This Row],[Best DF]]</f>
        <v>3688888888.8888893</v>
      </c>
      <c r="P220" s="1">
        <f>_xlfn.STDEV.S(Pcfu43[[#This Row],[R1]:[R3]])/0.015*Pcfu43[[#This Row],[Best DF]]</f>
        <v>998517419.49604249</v>
      </c>
      <c r="Q220" s="6">
        <f>Pcfu43[[#This Row],[CFU/mL]]*Pcfu43[[#This Row],[mL]]/Pcfu43[[#This Row],[grams]]</f>
        <v>70088888888.888901</v>
      </c>
      <c r="R220" s="1">
        <f>Pcfu43[[#This Row],[SD CFU/mL]]*Pcfu43[[#This Row],[mL]]/Pcfu43[[#This Row],[grams]]</f>
        <v>18971830970.424809</v>
      </c>
      <c r="S220" s="7">
        <f>_xlfn.STDEV.S(Pcfu43[[#This Row],[R1]:[R3]])/AVERAGE(Pcfu43[[#This Row],[R1]:[R3]])</f>
        <v>0.27068243299591516</v>
      </c>
      <c r="T220" t="s">
        <v>680</v>
      </c>
    </row>
    <row r="221" spans="1:20" x14ac:dyDescent="0.25">
      <c r="A221" t="s">
        <v>725</v>
      </c>
      <c r="B221" t="s">
        <v>761</v>
      </c>
      <c r="C221" s="4"/>
      <c r="D221" t="s">
        <v>86</v>
      </c>
      <c r="E221" s="3">
        <v>3</v>
      </c>
      <c r="G221">
        <v>0.3</v>
      </c>
      <c r="H221" s="5">
        <v>5.7</v>
      </c>
      <c r="I221" s="3" t="s">
        <v>170</v>
      </c>
      <c r="J221" s="59">
        <v>45012</v>
      </c>
      <c r="K221" s="1">
        <v>1000000</v>
      </c>
      <c r="L221">
        <v>46</v>
      </c>
      <c r="M221">
        <v>54</v>
      </c>
      <c r="N221">
        <v>65</v>
      </c>
      <c r="O221" s="6">
        <f>(SUM(Pcfu43[[#This Row],[R1]:[R3]]))/(Pcfu43[[#This Row],[No. Reps]]*0.015)*Pcfu43[[#This Row],[Best DF]]</f>
        <v>3666666666.666667</v>
      </c>
      <c r="P221" s="1">
        <f>_xlfn.STDEV.S(Pcfu43[[#This Row],[R1]:[R3]])/0.015*Pcfu43[[#This Row],[Best DF]]</f>
        <v>635959467.61129713</v>
      </c>
      <c r="Q221" s="6">
        <f>Pcfu43[[#This Row],[CFU/mL]]*Pcfu43[[#This Row],[mL]]/Pcfu43[[#This Row],[grams]]</f>
        <v>69666666666.666687</v>
      </c>
      <c r="R221" s="1">
        <f>Pcfu43[[#This Row],[SD CFU/mL]]*Pcfu43[[#This Row],[mL]]/Pcfu43[[#This Row],[grams]]</f>
        <v>12083229884.614647</v>
      </c>
      <c r="S221" s="7">
        <f>_xlfn.STDEV.S(Pcfu43[[#This Row],[R1]:[R3]])/AVERAGE(Pcfu43[[#This Row],[R1]:[R3]])</f>
        <v>0.1734434911667174</v>
      </c>
      <c r="T221" t="s">
        <v>768</v>
      </c>
    </row>
    <row r="222" spans="1:20" x14ac:dyDescent="0.25">
      <c r="A222" t="s">
        <v>464</v>
      </c>
      <c r="C222" s="4"/>
      <c r="D222" t="s">
        <v>86</v>
      </c>
      <c r="E222" s="3">
        <v>3</v>
      </c>
      <c r="G222">
        <v>0.3</v>
      </c>
      <c r="H222" s="5">
        <v>5.7</v>
      </c>
      <c r="I222" s="3" t="s">
        <v>170</v>
      </c>
      <c r="J222" s="59">
        <v>45012</v>
      </c>
      <c r="K222" s="1">
        <v>100000</v>
      </c>
      <c r="L222">
        <v>32</v>
      </c>
      <c r="M222">
        <v>34</v>
      </c>
      <c r="N222">
        <v>28</v>
      </c>
      <c r="O222" s="6">
        <f>(SUM(Pcfu43[[#This Row],[R1]:[R3]]))/(Pcfu43[[#This Row],[No. Reps]]*0.015)*Pcfu43[[#This Row],[Best DF]]</f>
        <v>208888888.88888893</v>
      </c>
      <c r="P222" s="1">
        <f>_xlfn.STDEV.S(Pcfu43[[#This Row],[R1]:[R3]])/0.015*Pcfu43[[#This Row],[Best DF]]</f>
        <v>20367003.088692624</v>
      </c>
      <c r="Q222" s="6">
        <f>Pcfu43[[#This Row],[CFU/mL]]*Pcfu43[[#This Row],[mL]]/Pcfu43[[#This Row],[grams]]</f>
        <v>3968888888.8888903</v>
      </c>
      <c r="R222" s="1">
        <f>Pcfu43[[#This Row],[SD CFU/mL]]*Pcfu43[[#This Row],[mL]]/Pcfu43[[#This Row],[grams]]</f>
        <v>386973058.68515992</v>
      </c>
      <c r="S222" s="7">
        <f>_xlfn.STDEV.S(Pcfu43[[#This Row],[R1]:[R3]])/AVERAGE(Pcfu43[[#This Row],[R1]:[R3]])</f>
        <v>9.7501610530975322E-2</v>
      </c>
      <c r="T222" t="s">
        <v>769</v>
      </c>
    </row>
    <row r="223" spans="1:20" x14ac:dyDescent="0.25">
      <c r="A223" t="s">
        <v>389</v>
      </c>
      <c r="C223" s="4"/>
      <c r="D223" t="s">
        <v>86</v>
      </c>
      <c r="E223" s="3">
        <v>3</v>
      </c>
      <c r="G223">
        <v>0.3</v>
      </c>
      <c r="H223" s="5">
        <v>5.7</v>
      </c>
      <c r="I223" s="3" t="s">
        <v>170</v>
      </c>
      <c r="J223" s="59">
        <v>45012</v>
      </c>
      <c r="K223" s="1">
        <v>1000000</v>
      </c>
      <c r="L223">
        <v>26</v>
      </c>
      <c r="M223">
        <v>28</v>
      </c>
      <c r="N223">
        <v>21</v>
      </c>
      <c r="O223" s="6">
        <f>(SUM(Pcfu43[[#This Row],[R1]:[R3]]))/(Pcfu43[[#This Row],[No. Reps]]*0.015)*Pcfu43[[#This Row],[Best DF]]</f>
        <v>1666666666.6666667</v>
      </c>
      <c r="P223" s="1">
        <f>_xlfn.STDEV.S(Pcfu43[[#This Row],[R1]:[R3]])/0.015*Pcfu43[[#This Row],[Best DF]]</f>
        <v>240370085.03093261</v>
      </c>
      <c r="Q223" s="6">
        <f>Pcfu43[[#This Row],[CFU/mL]]*Pcfu43[[#This Row],[mL]]/Pcfu43[[#This Row],[grams]]</f>
        <v>31666666666.666668</v>
      </c>
      <c r="R223" s="1">
        <f>Pcfu43[[#This Row],[SD CFU/mL]]*Pcfu43[[#This Row],[mL]]/Pcfu43[[#This Row],[grams]]</f>
        <v>4567031615.5877199</v>
      </c>
      <c r="S223" s="7">
        <f>_xlfn.STDEV.S(Pcfu43[[#This Row],[R1]:[R3]])/AVERAGE(Pcfu43[[#This Row],[R1]:[R3]])</f>
        <v>0.14422205101855956</v>
      </c>
      <c r="T223" t="s">
        <v>770</v>
      </c>
    </row>
    <row r="224" spans="1:20" x14ac:dyDescent="0.25">
      <c r="A224" t="s">
        <v>391</v>
      </c>
      <c r="C224" s="4"/>
      <c r="D224" t="s">
        <v>86</v>
      </c>
      <c r="E224" s="3">
        <v>3</v>
      </c>
      <c r="G224">
        <v>0.3</v>
      </c>
      <c r="H224" s="5">
        <v>5.7</v>
      </c>
      <c r="I224" s="3" t="s">
        <v>170</v>
      </c>
      <c r="J224" s="59">
        <v>45012</v>
      </c>
      <c r="K224" s="1">
        <v>100000</v>
      </c>
      <c r="L224">
        <v>72</v>
      </c>
      <c r="M224">
        <v>62</v>
      </c>
      <c r="N224">
        <v>56</v>
      </c>
      <c r="O224" s="6">
        <f>(SUM(Pcfu43[[#This Row],[R1]:[R3]]))/(Pcfu43[[#This Row],[No. Reps]]*0.015)*Pcfu43[[#This Row],[Best DF]]</f>
        <v>422222222.22222227</v>
      </c>
      <c r="P224" s="1">
        <f>_xlfn.STDEV.S(Pcfu43[[#This Row],[R1]:[R3]])/0.015*Pcfu43[[#This Row],[Best DF]]</f>
        <v>53886025.12436495</v>
      </c>
      <c r="Q224" s="6">
        <f>Pcfu43[[#This Row],[CFU/mL]]*Pcfu43[[#This Row],[mL]]/Pcfu43[[#This Row],[grams]]</f>
        <v>8022222222.2222233</v>
      </c>
      <c r="R224" s="1">
        <f>Pcfu43[[#This Row],[SD CFU/mL]]*Pcfu43[[#This Row],[mL]]/Pcfu43[[#This Row],[grams]]</f>
        <v>1023834477.3629342</v>
      </c>
      <c r="S224" s="7">
        <f>_xlfn.STDEV.S(Pcfu43[[#This Row],[R1]:[R3]])/AVERAGE(Pcfu43[[#This Row],[R1]:[R3]])</f>
        <v>0.12762479634718013</v>
      </c>
      <c r="T224" t="s">
        <v>756</v>
      </c>
    </row>
    <row r="225" spans="1:20" x14ac:dyDescent="0.25">
      <c r="A225" t="s">
        <v>771</v>
      </c>
      <c r="C225" s="4"/>
      <c r="D225" t="s">
        <v>173</v>
      </c>
      <c r="E225" s="3">
        <v>3</v>
      </c>
      <c r="G225">
        <v>0.3</v>
      </c>
      <c r="H225" s="5">
        <v>5.7</v>
      </c>
      <c r="I225" s="3" t="s">
        <v>170</v>
      </c>
      <c r="J225" s="59">
        <v>45014</v>
      </c>
      <c r="K225" s="1">
        <v>1000000</v>
      </c>
      <c r="L225">
        <v>40</v>
      </c>
      <c r="M225">
        <v>37</v>
      </c>
      <c r="N225">
        <v>41</v>
      </c>
      <c r="O225" s="6">
        <f>(SUM(Pcfu43[[#This Row],[R1]:[R3]]))/(Pcfu43[[#This Row],[No. Reps]]*0.015)*Pcfu43[[#This Row],[Best DF]]</f>
        <v>2622222222.2222223</v>
      </c>
      <c r="P225" s="1">
        <f>_xlfn.STDEV.S(Pcfu43[[#This Row],[R1]:[R3]])/0.015*Pcfu43[[#This Row],[Best DF]]</f>
        <v>138777733.29774219</v>
      </c>
      <c r="Q225" s="6">
        <f>Pcfu43[[#This Row],[CFU/mL]]*Pcfu43[[#This Row],[mL]]/Pcfu43[[#This Row],[grams]]</f>
        <v>49822222222.222229</v>
      </c>
      <c r="R225" s="1">
        <f>Pcfu43[[#This Row],[SD CFU/mL]]*Pcfu43[[#This Row],[mL]]/Pcfu43[[#This Row],[grams]]</f>
        <v>2636776932.6571016</v>
      </c>
      <c r="S225" s="7">
        <f>_xlfn.STDEV.S(Pcfu43[[#This Row],[R1]:[R3]])/AVERAGE(Pcfu43[[#This Row],[R1]:[R3]])</f>
        <v>5.2923711850833874E-2</v>
      </c>
      <c r="T225" t="s">
        <v>505</v>
      </c>
    </row>
    <row r="226" spans="1:20" x14ac:dyDescent="0.25">
      <c r="A226" t="s">
        <v>434</v>
      </c>
      <c r="C226" s="4"/>
      <c r="D226" t="s">
        <v>173</v>
      </c>
      <c r="E226" s="3">
        <v>3</v>
      </c>
      <c r="G226">
        <v>0.3</v>
      </c>
      <c r="H226" s="5">
        <v>5.7</v>
      </c>
      <c r="I226" s="3" t="s">
        <v>170</v>
      </c>
      <c r="J226" s="59">
        <v>45014</v>
      </c>
      <c r="K226" s="1">
        <v>100000</v>
      </c>
      <c r="L226">
        <v>42</v>
      </c>
      <c r="M226">
        <v>37</v>
      </c>
      <c r="N226">
        <v>45</v>
      </c>
      <c r="O226" s="6">
        <f>(SUM(Pcfu43[[#This Row],[R1]:[R3]]))/(Pcfu43[[#This Row],[No. Reps]]*0.015)*Pcfu43[[#This Row],[Best DF]]</f>
        <v>275555555.55555558</v>
      </c>
      <c r="P226" s="1">
        <f>_xlfn.STDEV.S(Pcfu43[[#This Row],[R1]:[R3]])/0.015*Pcfu43[[#This Row],[Best DF]]</f>
        <v>26943012.562182538</v>
      </c>
      <c r="Q226" s="6">
        <f>Pcfu43[[#This Row],[CFU/mL]]*Pcfu43[[#This Row],[mL]]/Pcfu43[[#This Row],[grams]]</f>
        <v>5235555555.5555573</v>
      </c>
      <c r="R226" s="1">
        <f>Pcfu43[[#This Row],[SD CFU/mL]]*Pcfu43[[#This Row],[mL]]/Pcfu43[[#This Row],[grams]]</f>
        <v>511917238.68146831</v>
      </c>
      <c r="S226" s="7">
        <f>_xlfn.STDEV.S(Pcfu43[[#This Row],[R1]:[R3]])/AVERAGE(Pcfu43[[#This Row],[R1]:[R3]])</f>
        <v>9.777706171759791E-2</v>
      </c>
      <c r="T226" t="s">
        <v>772</v>
      </c>
    </row>
    <row r="227" spans="1:20" x14ac:dyDescent="0.25">
      <c r="A227" t="s">
        <v>439</v>
      </c>
      <c r="C227" s="4"/>
      <c r="D227" t="s">
        <v>173</v>
      </c>
      <c r="E227" s="3">
        <v>2</v>
      </c>
      <c r="G227">
        <v>0.3</v>
      </c>
      <c r="H227" s="5">
        <v>5.7</v>
      </c>
      <c r="I227" s="3" t="s">
        <v>170</v>
      </c>
      <c r="J227" s="59">
        <v>45014</v>
      </c>
      <c r="K227" s="1">
        <v>1000000</v>
      </c>
      <c r="L227">
        <v>50</v>
      </c>
      <c r="M227">
        <v>39</v>
      </c>
      <c r="O227" s="6">
        <f>(SUM(Pcfu43[[#This Row],[R1]:[R3]]))/(Pcfu43[[#This Row],[No. Reps]]*0.015)*Pcfu43[[#This Row],[Best DF]]</f>
        <v>2966666666.666667</v>
      </c>
      <c r="P227" s="1">
        <f>_xlfn.STDEV.S(Pcfu43[[#This Row],[R1]:[R3]])/0.015*Pcfu43[[#This Row],[Best DF]]</f>
        <v>518544972.87013489</v>
      </c>
      <c r="Q227" s="6">
        <f>Pcfu43[[#This Row],[CFU/mL]]*Pcfu43[[#This Row],[mL]]/Pcfu43[[#This Row],[grams]]</f>
        <v>56366666666.666672</v>
      </c>
      <c r="R227" s="1">
        <f>Pcfu43[[#This Row],[SD CFU/mL]]*Pcfu43[[#This Row],[mL]]/Pcfu43[[#This Row],[grams]]</f>
        <v>9852354484.5325642</v>
      </c>
      <c r="S227" s="7">
        <f>_xlfn.STDEV.S(Pcfu43[[#This Row],[R1]:[R3]])/AVERAGE(Pcfu43[[#This Row],[R1]:[R3]])</f>
        <v>0.17479044029330387</v>
      </c>
      <c r="T227" t="s">
        <v>406</v>
      </c>
    </row>
    <row r="228" spans="1:20" x14ac:dyDescent="0.25">
      <c r="A228" t="s">
        <v>749</v>
      </c>
      <c r="C228" s="4"/>
      <c r="D228" t="s">
        <v>86</v>
      </c>
      <c r="E228" s="3">
        <v>3</v>
      </c>
      <c r="G228">
        <v>0.3</v>
      </c>
      <c r="H228" s="5">
        <v>5.7</v>
      </c>
      <c r="I228" s="3" t="s">
        <v>170</v>
      </c>
      <c r="J228" s="59">
        <v>45014</v>
      </c>
      <c r="K228" s="1">
        <v>1000000</v>
      </c>
      <c r="L228">
        <v>36</v>
      </c>
      <c r="M228">
        <v>38</v>
      </c>
      <c r="N228">
        <v>34</v>
      </c>
      <c r="O228" s="6">
        <f>(SUM(Pcfu43[[#This Row],[R1]:[R3]]))/(Pcfu43[[#This Row],[No. Reps]]*0.015)*Pcfu43[[#This Row],[Best DF]]</f>
        <v>2400000000</v>
      </c>
      <c r="P228" s="1">
        <f>_xlfn.STDEV.S(Pcfu43[[#This Row],[R1]:[R3]])/0.015*Pcfu43[[#This Row],[Best DF]]</f>
        <v>133333333.33333334</v>
      </c>
      <c r="Q228" s="6">
        <f>Pcfu43[[#This Row],[CFU/mL]]*Pcfu43[[#This Row],[mL]]/Pcfu43[[#This Row],[grams]]</f>
        <v>45600000000</v>
      </c>
      <c r="R228" s="1">
        <f>Pcfu43[[#This Row],[SD CFU/mL]]*Pcfu43[[#This Row],[mL]]/Pcfu43[[#This Row],[grams]]</f>
        <v>2533333333.333334</v>
      </c>
      <c r="S228" s="7">
        <f>_xlfn.STDEV.S(Pcfu43[[#This Row],[R1]:[R3]])/AVERAGE(Pcfu43[[#This Row],[R1]:[R3]])</f>
        <v>5.5555555555555552E-2</v>
      </c>
      <c r="T228" t="s">
        <v>737</v>
      </c>
    </row>
    <row r="229" spans="1:20" x14ac:dyDescent="0.25">
      <c r="A229" t="s">
        <v>750</v>
      </c>
      <c r="C229" s="4"/>
      <c r="D229" t="s">
        <v>86</v>
      </c>
      <c r="E229" s="3">
        <v>3</v>
      </c>
      <c r="G229">
        <v>0.3</v>
      </c>
      <c r="H229" s="5">
        <v>5.7</v>
      </c>
      <c r="I229" s="3" t="s">
        <v>170</v>
      </c>
      <c r="J229" s="59">
        <v>45014</v>
      </c>
      <c r="K229" s="1">
        <v>1000000</v>
      </c>
      <c r="L229">
        <v>31</v>
      </c>
      <c r="M229">
        <v>32</v>
      </c>
      <c r="N229">
        <v>39</v>
      </c>
      <c r="O229" s="6">
        <f>(SUM(Pcfu43[[#This Row],[R1]:[R3]]))/(Pcfu43[[#This Row],[No. Reps]]*0.015)*Pcfu43[[#This Row],[Best DF]]</f>
        <v>2266666666.666667</v>
      </c>
      <c r="P229" s="1">
        <f>_xlfn.STDEV.S(Pcfu43[[#This Row],[R1]:[R3]])/0.015*Pcfu43[[#This Row],[Best DF]]</f>
        <v>290593262.90271163</v>
      </c>
      <c r="Q229" s="6">
        <f>Pcfu43[[#This Row],[CFU/mL]]*Pcfu43[[#This Row],[mL]]/Pcfu43[[#This Row],[grams]]</f>
        <v>43066666666.666672</v>
      </c>
      <c r="R229" s="1">
        <f>Pcfu43[[#This Row],[SD CFU/mL]]*Pcfu43[[#This Row],[mL]]/Pcfu43[[#This Row],[grams]]</f>
        <v>5521271995.1515217</v>
      </c>
      <c r="S229" s="7">
        <f>_xlfn.STDEV.S(Pcfu43[[#This Row],[R1]:[R3]])/AVERAGE(Pcfu43[[#This Row],[R1]:[R3]])</f>
        <v>0.12820291010413748</v>
      </c>
      <c r="T229" t="s">
        <v>773</v>
      </c>
    </row>
    <row r="230" spans="1:20" x14ac:dyDescent="0.25">
      <c r="A230" t="s">
        <v>710</v>
      </c>
      <c r="C230" s="4"/>
      <c r="D230" t="s">
        <v>86</v>
      </c>
      <c r="E230" s="3">
        <v>3</v>
      </c>
      <c r="G230">
        <v>0.3</v>
      </c>
      <c r="H230" s="5">
        <v>5.7</v>
      </c>
      <c r="I230" s="3" t="s">
        <v>170</v>
      </c>
      <c r="J230" s="59">
        <v>45014</v>
      </c>
      <c r="K230" s="1">
        <v>1000000</v>
      </c>
      <c r="L230">
        <v>34</v>
      </c>
      <c r="M230">
        <v>37</v>
      </c>
      <c r="N230">
        <v>26</v>
      </c>
      <c r="O230" s="6">
        <f>(SUM(Pcfu43[[#This Row],[R1]:[R3]]))/(Pcfu43[[#This Row],[No. Reps]]*0.015)*Pcfu43[[#This Row],[Best DF]]</f>
        <v>2155555555.5555558</v>
      </c>
      <c r="P230" s="1">
        <f>_xlfn.STDEV.S(Pcfu43[[#This Row],[R1]:[R3]])/0.015*Pcfu43[[#This Row],[Best DF]]</f>
        <v>379082713.53848809</v>
      </c>
      <c r="Q230" s="6">
        <f>Pcfu43[[#This Row],[CFU/mL]]*Pcfu43[[#This Row],[mL]]/Pcfu43[[#This Row],[grams]]</f>
        <v>40955555555.555565</v>
      </c>
      <c r="R230" s="1">
        <f>Pcfu43[[#This Row],[SD CFU/mL]]*Pcfu43[[#This Row],[mL]]/Pcfu43[[#This Row],[grams]]</f>
        <v>7202571557.2312737</v>
      </c>
      <c r="S230" s="7">
        <f>_xlfn.STDEV.S(Pcfu43[[#This Row],[R1]:[R3]])/AVERAGE(Pcfu43[[#This Row],[R1]:[R3]])</f>
        <v>0.17586311452816453</v>
      </c>
      <c r="T230" t="s">
        <v>770</v>
      </c>
    </row>
    <row r="231" spans="1:20" x14ac:dyDescent="0.25">
      <c r="A231" t="s">
        <v>712</v>
      </c>
      <c r="C231" s="4"/>
      <c r="D231" t="s">
        <v>86</v>
      </c>
      <c r="E231" s="3">
        <v>3</v>
      </c>
      <c r="G231">
        <v>0.3</v>
      </c>
      <c r="H231" s="5">
        <v>5.7</v>
      </c>
      <c r="I231" s="3" t="s">
        <v>170</v>
      </c>
      <c r="J231" s="59">
        <v>45014</v>
      </c>
      <c r="K231" s="1">
        <v>1000000</v>
      </c>
      <c r="L231">
        <v>22</v>
      </c>
      <c r="M231">
        <v>23</v>
      </c>
      <c r="N231">
        <v>32</v>
      </c>
      <c r="O231" s="6">
        <f>(SUM(Pcfu43[[#This Row],[R1]:[R3]]))/(Pcfu43[[#This Row],[No. Reps]]*0.015)*Pcfu43[[#This Row],[Best DF]]</f>
        <v>1711111111.1111112</v>
      </c>
      <c r="P231" s="1">
        <f>_xlfn.STDEV.S(Pcfu43[[#This Row],[R1]:[R3]])/0.015*Pcfu43[[#This Row],[Best DF]]</f>
        <v>367171369.81907374</v>
      </c>
      <c r="Q231" s="6">
        <f>Pcfu43[[#This Row],[CFU/mL]]*Pcfu43[[#This Row],[mL]]/Pcfu43[[#This Row],[grams]]</f>
        <v>32511111111.111115</v>
      </c>
      <c r="R231" s="1">
        <f>Pcfu43[[#This Row],[SD CFU/mL]]*Pcfu43[[#This Row],[mL]]/Pcfu43[[#This Row],[grams]]</f>
        <v>6976256026.5624018</v>
      </c>
      <c r="S231" s="7">
        <f>_xlfn.STDEV.S(Pcfu43[[#This Row],[R1]:[R3]])/AVERAGE(Pcfu43[[#This Row],[R1]:[R3]])</f>
        <v>0.21458067067348463</v>
      </c>
      <c r="T231" t="s">
        <v>757</v>
      </c>
    </row>
    <row r="232" spans="1:20" x14ac:dyDescent="0.25">
      <c r="A232" t="s">
        <v>714</v>
      </c>
      <c r="C232" s="4"/>
      <c r="D232" t="s">
        <v>86</v>
      </c>
      <c r="E232" s="3">
        <v>3</v>
      </c>
      <c r="G232">
        <v>0.3</v>
      </c>
      <c r="H232" s="5">
        <v>5.7</v>
      </c>
      <c r="I232" s="3" t="s">
        <v>170</v>
      </c>
      <c r="J232" s="59">
        <v>45014</v>
      </c>
      <c r="K232" s="1">
        <v>1000000</v>
      </c>
      <c r="L232">
        <v>73</v>
      </c>
      <c r="M232">
        <v>61</v>
      </c>
      <c r="N232">
        <v>60</v>
      </c>
      <c r="O232" s="6">
        <f>(SUM(Pcfu43[[#This Row],[R1]:[R3]]))/(Pcfu43[[#This Row],[No. Reps]]*0.015)*Pcfu43[[#This Row],[Best DF]]</f>
        <v>4311111111.1111116</v>
      </c>
      <c r="P232" s="1">
        <f>_xlfn.STDEV.S(Pcfu43[[#This Row],[R1]:[R3]])/0.015*Pcfu43[[#This Row],[Best DF]]</f>
        <v>482278542.53801578</v>
      </c>
      <c r="Q232" s="6">
        <f>Pcfu43[[#This Row],[CFU/mL]]*Pcfu43[[#This Row],[mL]]/Pcfu43[[#This Row],[grams]]</f>
        <v>81911111111.11113</v>
      </c>
      <c r="R232" s="1">
        <f>Pcfu43[[#This Row],[SD CFU/mL]]*Pcfu43[[#This Row],[mL]]/Pcfu43[[#This Row],[grams]]</f>
        <v>9163292308.2223015</v>
      </c>
      <c r="S232" s="7">
        <f>_xlfn.STDEV.S(Pcfu43[[#This Row],[R1]:[R3]])/AVERAGE(Pcfu43[[#This Row],[R1]:[R3]])</f>
        <v>0.11186873409386962</v>
      </c>
      <c r="T232" t="s">
        <v>376</v>
      </c>
    </row>
    <row r="233" spans="1:20" x14ac:dyDescent="0.25">
      <c r="A233" t="s">
        <v>716</v>
      </c>
      <c r="C233" s="4"/>
      <c r="D233" t="s">
        <v>86</v>
      </c>
      <c r="E233" s="3">
        <v>3</v>
      </c>
      <c r="G233">
        <v>0.3</v>
      </c>
      <c r="H233" s="5">
        <v>5.7</v>
      </c>
      <c r="I233" s="3" t="s">
        <v>170</v>
      </c>
      <c r="J233" s="59">
        <v>45014</v>
      </c>
      <c r="K233" s="1">
        <v>1000000</v>
      </c>
      <c r="L233">
        <v>80</v>
      </c>
      <c r="M233">
        <v>70</v>
      </c>
      <c r="N233">
        <v>67</v>
      </c>
      <c r="O233" s="6">
        <f>(SUM(Pcfu43[[#This Row],[R1]:[R3]]))/(Pcfu43[[#This Row],[No. Reps]]*0.015)*Pcfu43[[#This Row],[Best DF]]</f>
        <v>4822222222.2222223</v>
      </c>
      <c r="P233" s="1">
        <f>_xlfn.STDEV.S(Pcfu43[[#This Row],[R1]:[R3]])/0.015*Pcfu43[[#This Row],[Best DF]]</f>
        <v>453790619.0369364</v>
      </c>
      <c r="Q233" s="6">
        <f>Pcfu43[[#This Row],[CFU/mL]]*Pcfu43[[#This Row],[mL]]/Pcfu43[[#This Row],[grams]]</f>
        <v>91622222222.222229</v>
      </c>
      <c r="R233" s="1">
        <f>Pcfu43[[#This Row],[SD CFU/mL]]*Pcfu43[[#This Row],[mL]]/Pcfu43[[#This Row],[grams]]</f>
        <v>8622021761.7017918</v>
      </c>
      <c r="S233" s="7">
        <f>_xlfn.STDEV.S(Pcfu43[[#This Row],[R1]:[R3]])/AVERAGE(Pcfu43[[#This Row],[R1]:[R3]])</f>
        <v>9.4104045422406163E-2</v>
      </c>
      <c r="T233" t="s">
        <v>774</v>
      </c>
    </row>
    <row r="234" spans="1:20" x14ac:dyDescent="0.25">
      <c r="A234" t="s">
        <v>721</v>
      </c>
      <c r="B234" t="s">
        <v>758</v>
      </c>
      <c r="C234" s="4"/>
      <c r="D234" t="s">
        <v>173</v>
      </c>
      <c r="E234" s="3">
        <v>3</v>
      </c>
      <c r="G234">
        <v>0.3</v>
      </c>
      <c r="H234" s="5">
        <v>5.7</v>
      </c>
      <c r="I234" s="3" t="s">
        <v>170</v>
      </c>
      <c r="J234" s="59">
        <v>45015</v>
      </c>
      <c r="K234" s="1">
        <v>1000000</v>
      </c>
      <c r="L234">
        <v>154</v>
      </c>
      <c r="O234" s="6">
        <f>(SUM(Pcfu43[[#This Row],[R1]:[R3]]))/(Pcfu43[[#This Row],[No. Reps]]*0.015)*Pcfu43[[#This Row],[Best DF]]</f>
        <v>3422222222.2222223</v>
      </c>
      <c r="P234" s="1" t="e">
        <f>_xlfn.STDEV.S(Pcfu43[[#This Row],[R1]:[R3]])/0.015*Pcfu43[[#This Row],[Best DF]]</f>
        <v>#DIV/0!</v>
      </c>
      <c r="Q234" s="6">
        <f>Pcfu43[[#This Row],[CFU/mL]]*Pcfu43[[#This Row],[mL]]/Pcfu43[[#This Row],[grams]]</f>
        <v>65022222222.222229</v>
      </c>
      <c r="R234" s="1" t="e">
        <f>Pcfu43[[#This Row],[SD CFU/mL]]*Pcfu43[[#This Row],[mL]]/Pcfu43[[#This Row],[grams]]</f>
        <v>#DIV/0!</v>
      </c>
      <c r="S234" s="7" t="e">
        <f>_xlfn.STDEV.S(Pcfu43[[#This Row],[R1]:[R3]])/AVERAGE(Pcfu43[[#This Row],[R1]:[R3]])</f>
        <v>#DIV/0!</v>
      </c>
    </row>
    <row r="235" spans="1:20" x14ac:dyDescent="0.25">
      <c r="A235" t="s">
        <v>721</v>
      </c>
      <c r="B235" t="s">
        <v>759</v>
      </c>
      <c r="C235" s="4"/>
      <c r="D235" t="s">
        <v>173</v>
      </c>
      <c r="E235" s="3">
        <v>3</v>
      </c>
      <c r="G235">
        <v>0.3</v>
      </c>
      <c r="H235" s="5">
        <v>5.7</v>
      </c>
      <c r="I235" s="3" t="s">
        <v>170</v>
      </c>
      <c r="J235" s="59">
        <v>45015</v>
      </c>
      <c r="K235" s="1">
        <v>1000000</v>
      </c>
      <c r="L235">
        <v>103</v>
      </c>
      <c r="O235" s="6">
        <f>(SUM(Pcfu43[[#This Row],[R1]:[R3]]))/(Pcfu43[[#This Row],[No. Reps]]*0.015)*Pcfu43[[#This Row],[Best DF]]</f>
        <v>2288888888.8888893</v>
      </c>
      <c r="P235" s="1" t="e">
        <f>_xlfn.STDEV.S(Pcfu43[[#This Row],[R1]:[R3]])/0.015*Pcfu43[[#This Row],[Best DF]]</f>
        <v>#DIV/0!</v>
      </c>
      <c r="Q235" s="6">
        <f>Pcfu43[[#This Row],[CFU/mL]]*Pcfu43[[#This Row],[mL]]/Pcfu43[[#This Row],[grams]]</f>
        <v>43488888888.888901</v>
      </c>
      <c r="R235" s="1" t="e">
        <f>Pcfu43[[#This Row],[SD CFU/mL]]*Pcfu43[[#This Row],[mL]]/Pcfu43[[#This Row],[grams]]</f>
        <v>#DIV/0!</v>
      </c>
      <c r="S235" s="7" t="e">
        <f>_xlfn.STDEV.S(Pcfu43[[#This Row],[R1]:[R3]])/AVERAGE(Pcfu43[[#This Row],[R1]:[R3]])</f>
        <v>#DIV/0!</v>
      </c>
    </row>
    <row r="236" spans="1:20" x14ac:dyDescent="0.25">
      <c r="A236" t="s">
        <v>721</v>
      </c>
      <c r="B236" t="s">
        <v>760</v>
      </c>
      <c r="C236" s="4"/>
      <c r="D236" t="s">
        <v>173</v>
      </c>
      <c r="E236" s="3">
        <v>3</v>
      </c>
      <c r="G236">
        <v>0.3</v>
      </c>
      <c r="H236" s="5">
        <v>5.7</v>
      </c>
      <c r="I236" s="3" t="s">
        <v>170</v>
      </c>
      <c r="J236" s="59">
        <v>45015</v>
      </c>
      <c r="K236" s="1">
        <v>1000000</v>
      </c>
      <c r="L236">
        <v>102</v>
      </c>
      <c r="O236" s="6">
        <f>(SUM(Pcfu43[[#This Row],[R1]:[R3]]))/(Pcfu43[[#This Row],[No. Reps]]*0.015)*Pcfu43[[#This Row],[Best DF]]</f>
        <v>2266666666.666667</v>
      </c>
      <c r="P236" s="1" t="e">
        <f>_xlfn.STDEV.S(Pcfu43[[#This Row],[R1]:[R3]])/0.015*Pcfu43[[#This Row],[Best DF]]</f>
        <v>#DIV/0!</v>
      </c>
      <c r="Q236" s="6">
        <f>Pcfu43[[#This Row],[CFU/mL]]*Pcfu43[[#This Row],[mL]]/Pcfu43[[#This Row],[grams]]</f>
        <v>43066666666.666672</v>
      </c>
      <c r="R236" s="1" t="e">
        <f>Pcfu43[[#This Row],[SD CFU/mL]]*Pcfu43[[#This Row],[mL]]/Pcfu43[[#This Row],[grams]]</f>
        <v>#DIV/0!</v>
      </c>
      <c r="S236" s="7" t="e">
        <f>_xlfn.STDEV.S(Pcfu43[[#This Row],[R1]:[R3]])/AVERAGE(Pcfu43[[#This Row],[R1]:[R3]])</f>
        <v>#DIV/0!</v>
      </c>
    </row>
    <row r="237" spans="1:20" x14ac:dyDescent="0.25">
      <c r="A237" t="s">
        <v>722</v>
      </c>
      <c r="B237" t="s">
        <v>758</v>
      </c>
      <c r="C237" s="4"/>
      <c r="D237" t="s">
        <v>173</v>
      </c>
      <c r="E237" s="3">
        <v>3</v>
      </c>
      <c r="G237">
        <v>0.3</v>
      </c>
      <c r="H237" s="5">
        <v>5.7</v>
      </c>
      <c r="I237" s="3" t="s">
        <v>170</v>
      </c>
      <c r="J237" s="59">
        <v>45015</v>
      </c>
      <c r="K237" s="1">
        <v>1000000</v>
      </c>
      <c r="L237">
        <v>102</v>
      </c>
      <c r="O237" s="6">
        <f>(SUM(Pcfu43[[#This Row],[R1]:[R3]]))/(Pcfu43[[#This Row],[No. Reps]]*0.015)*Pcfu43[[#This Row],[Best DF]]</f>
        <v>2266666666.666667</v>
      </c>
      <c r="P237" s="1" t="e">
        <f>_xlfn.STDEV.S(Pcfu43[[#This Row],[R1]:[R3]])/0.015*Pcfu43[[#This Row],[Best DF]]</f>
        <v>#DIV/0!</v>
      </c>
      <c r="Q237" s="6">
        <f>Pcfu43[[#This Row],[CFU/mL]]*Pcfu43[[#This Row],[mL]]/Pcfu43[[#This Row],[grams]]</f>
        <v>43066666666.666672</v>
      </c>
      <c r="R237" s="1" t="e">
        <f>Pcfu43[[#This Row],[SD CFU/mL]]*Pcfu43[[#This Row],[mL]]/Pcfu43[[#This Row],[grams]]</f>
        <v>#DIV/0!</v>
      </c>
      <c r="S237" s="7" t="e">
        <f>_xlfn.STDEV.S(Pcfu43[[#This Row],[R1]:[R3]])/AVERAGE(Pcfu43[[#This Row],[R1]:[R3]])</f>
        <v>#DIV/0!</v>
      </c>
    </row>
    <row r="238" spans="1:20" x14ac:dyDescent="0.25">
      <c r="A238" t="s">
        <v>722</v>
      </c>
      <c r="B238" t="s">
        <v>759</v>
      </c>
      <c r="C238" s="4"/>
      <c r="D238" t="s">
        <v>173</v>
      </c>
      <c r="E238" s="3">
        <v>3</v>
      </c>
      <c r="G238">
        <v>0.3</v>
      </c>
      <c r="H238" s="5">
        <v>5.7</v>
      </c>
      <c r="I238" s="3" t="s">
        <v>170</v>
      </c>
      <c r="J238" s="59">
        <v>45015</v>
      </c>
      <c r="K238" s="1">
        <v>1000000</v>
      </c>
      <c r="L238">
        <v>88</v>
      </c>
      <c r="O238" s="6">
        <f>(SUM(Pcfu43[[#This Row],[R1]:[R3]]))/(Pcfu43[[#This Row],[No. Reps]]*0.015)*Pcfu43[[#This Row],[Best DF]]</f>
        <v>1955555555.5555556</v>
      </c>
      <c r="P238" s="1" t="e">
        <f>_xlfn.STDEV.S(Pcfu43[[#This Row],[R1]:[R3]])/0.015*Pcfu43[[#This Row],[Best DF]]</f>
        <v>#DIV/0!</v>
      </c>
      <c r="Q238" s="6">
        <f>Pcfu43[[#This Row],[CFU/mL]]*Pcfu43[[#This Row],[mL]]/Pcfu43[[#This Row],[grams]]</f>
        <v>37155555555.555565</v>
      </c>
      <c r="R238" s="1" t="e">
        <f>Pcfu43[[#This Row],[SD CFU/mL]]*Pcfu43[[#This Row],[mL]]/Pcfu43[[#This Row],[grams]]</f>
        <v>#DIV/0!</v>
      </c>
      <c r="S238" s="7" t="e">
        <f>_xlfn.STDEV.S(Pcfu43[[#This Row],[R1]:[R3]])/AVERAGE(Pcfu43[[#This Row],[R1]:[R3]])</f>
        <v>#DIV/0!</v>
      </c>
    </row>
    <row r="239" spans="1:20" x14ac:dyDescent="0.25">
      <c r="A239" t="s">
        <v>722</v>
      </c>
      <c r="B239" t="s">
        <v>760</v>
      </c>
      <c r="C239" s="4"/>
      <c r="D239" t="s">
        <v>173</v>
      </c>
      <c r="E239" s="3">
        <v>3</v>
      </c>
      <c r="G239">
        <v>0.3</v>
      </c>
      <c r="H239" s="5">
        <v>5.7</v>
      </c>
      <c r="I239" s="3" t="s">
        <v>170</v>
      </c>
      <c r="J239" s="59">
        <v>45015</v>
      </c>
      <c r="K239" s="1">
        <v>1000000</v>
      </c>
      <c r="L239">
        <v>115</v>
      </c>
      <c r="O239" s="6">
        <f>(SUM(Pcfu43[[#This Row],[R1]:[R3]]))/(Pcfu43[[#This Row],[No. Reps]]*0.015)*Pcfu43[[#This Row],[Best DF]]</f>
        <v>2555555555.5555558</v>
      </c>
      <c r="P239" s="1" t="e">
        <f>_xlfn.STDEV.S(Pcfu43[[#This Row],[R1]:[R3]])/0.015*Pcfu43[[#This Row],[Best DF]]</f>
        <v>#DIV/0!</v>
      </c>
      <c r="Q239" s="6">
        <f>Pcfu43[[#This Row],[CFU/mL]]*Pcfu43[[#This Row],[mL]]/Pcfu43[[#This Row],[grams]]</f>
        <v>48555555555.555565</v>
      </c>
      <c r="R239" s="1" t="e">
        <f>Pcfu43[[#This Row],[SD CFU/mL]]*Pcfu43[[#This Row],[mL]]/Pcfu43[[#This Row],[grams]]</f>
        <v>#DIV/0!</v>
      </c>
      <c r="S239" s="7" t="e">
        <f>_xlfn.STDEV.S(Pcfu43[[#This Row],[R1]:[R3]])/AVERAGE(Pcfu43[[#This Row],[R1]:[R3]])</f>
        <v>#DIV/0!</v>
      </c>
    </row>
    <row r="240" spans="1:20" x14ac:dyDescent="0.25">
      <c r="A240" t="s">
        <v>718</v>
      </c>
      <c r="B240" t="s">
        <v>758</v>
      </c>
      <c r="C240" s="4"/>
      <c r="D240" t="s">
        <v>173</v>
      </c>
      <c r="E240" s="3">
        <v>3</v>
      </c>
      <c r="G240">
        <v>0.3</v>
      </c>
      <c r="H240" s="5">
        <v>5.7</v>
      </c>
      <c r="I240" s="3" t="s">
        <v>170</v>
      </c>
      <c r="J240" s="59">
        <v>45015</v>
      </c>
      <c r="K240" s="1">
        <v>1000000</v>
      </c>
      <c r="L240">
        <v>110</v>
      </c>
      <c r="O240" s="6">
        <f>(SUM(Pcfu43[[#This Row],[R1]:[R3]]))/(Pcfu43[[#This Row],[No. Reps]]*0.015)*Pcfu43[[#This Row],[Best DF]]</f>
        <v>2444444444.4444442</v>
      </c>
      <c r="P240" s="1" t="e">
        <f>_xlfn.STDEV.S(Pcfu43[[#This Row],[R1]:[R3]])/0.015*Pcfu43[[#This Row],[Best DF]]</f>
        <v>#DIV/0!</v>
      </c>
      <c r="Q240" s="6">
        <f>Pcfu43[[#This Row],[CFU/mL]]*Pcfu43[[#This Row],[mL]]/Pcfu43[[#This Row],[grams]]</f>
        <v>46444444444.444443</v>
      </c>
      <c r="R240" s="1" t="e">
        <f>Pcfu43[[#This Row],[SD CFU/mL]]*Pcfu43[[#This Row],[mL]]/Pcfu43[[#This Row],[grams]]</f>
        <v>#DIV/0!</v>
      </c>
      <c r="S240" s="7" t="e">
        <f>_xlfn.STDEV.S(Pcfu43[[#This Row],[R1]:[R3]])/AVERAGE(Pcfu43[[#This Row],[R1]:[R3]])</f>
        <v>#DIV/0!</v>
      </c>
    </row>
    <row r="241" spans="1:19" x14ac:dyDescent="0.25">
      <c r="A241" t="s">
        <v>718</v>
      </c>
      <c r="B241" t="s">
        <v>759</v>
      </c>
      <c r="C241" s="4"/>
      <c r="D241" t="s">
        <v>173</v>
      </c>
      <c r="E241" s="3">
        <v>3</v>
      </c>
      <c r="G241">
        <v>0.3</v>
      </c>
      <c r="H241" s="5">
        <v>5.7</v>
      </c>
      <c r="I241" s="3" t="s">
        <v>170</v>
      </c>
      <c r="J241" s="59">
        <v>45015</v>
      </c>
      <c r="K241" s="1">
        <v>1000000</v>
      </c>
      <c r="L241">
        <v>97</v>
      </c>
      <c r="O241" s="6">
        <f>(SUM(Pcfu43[[#This Row],[R1]:[R3]]))/(Pcfu43[[#This Row],[No. Reps]]*0.015)*Pcfu43[[#This Row],[Best DF]]</f>
        <v>2155555555.5555558</v>
      </c>
      <c r="P241" s="1" t="e">
        <f>_xlfn.STDEV.S(Pcfu43[[#This Row],[R1]:[R3]])/0.015*Pcfu43[[#This Row],[Best DF]]</f>
        <v>#DIV/0!</v>
      </c>
      <c r="Q241" s="6">
        <f>Pcfu43[[#This Row],[CFU/mL]]*Pcfu43[[#This Row],[mL]]/Pcfu43[[#This Row],[grams]]</f>
        <v>40955555555.555565</v>
      </c>
      <c r="R241" s="1" t="e">
        <f>Pcfu43[[#This Row],[SD CFU/mL]]*Pcfu43[[#This Row],[mL]]/Pcfu43[[#This Row],[grams]]</f>
        <v>#DIV/0!</v>
      </c>
      <c r="S241" s="7" t="e">
        <f>_xlfn.STDEV.S(Pcfu43[[#This Row],[R1]:[R3]])/AVERAGE(Pcfu43[[#This Row],[R1]:[R3]])</f>
        <v>#DIV/0!</v>
      </c>
    </row>
    <row r="242" spans="1:19" x14ac:dyDescent="0.25">
      <c r="A242" t="s">
        <v>718</v>
      </c>
      <c r="B242" t="s">
        <v>760</v>
      </c>
      <c r="C242" s="4"/>
      <c r="D242" t="s">
        <v>173</v>
      </c>
      <c r="E242" s="3">
        <v>3</v>
      </c>
      <c r="G242">
        <v>0.3</v>
      </c>
      <c r="H242" s="5">
        <v>5.7</v>
      </c>
      <c r="I242" s="3" t="s">
        <v>170</v>
      </c>
      <c r="J242" s="59">
        <v>45015</v>
      </c>
      <c r="K242" s="1">
        <v>1000000</v>
      </c>
      <c r="L242">
        <v>107</v>
      </c>
      <c r="O242" s="6">
        <f>(SUM(Pcfu43[[#This Row],[R1]:[R3]]))/(Pcfu43[[#This Row],[No. Reps]]*0.015)*Pcfu43[[#This Row],[Best DF]]</f>
        <v>2377777777.7777777</v>
      </c>
      <c r="P242" s="1" t="e">
        <f>_xlfn.STDEV.S(Pcfu43[[#This Row],[R1]:[R3]])/0.015*Pcfu43[[#This Row],[Best DF]]</f>
        <v>#DIV/0!</v>
      </c>
      <c r="Q242" s="6">
        <f>Pcfu43[[#This Row],[CFU/mL]]*Pcfu43[[#This Row],[mL]]/Pcfu43[[#This Row],[grams]]</f>
        <v>45177777777.777779</v>
      </c>
      <c r="R242" s="1" t="e">
        <f>Pcfu43[[#This Row],[SD CFU/mL]]*Pcfu43[[#This Row],[mL]]/Pcfu43[[#This Row],[grams]]</f>
        <v>#DIV/0!</v>
      </c>
      <c r="S242" s="7" t="e">
        <f>_xlfn.STDEV.S(Pcfu43[[#This Row],[R1]:[R3]])/AVERAGE(Pcfu43[[#This Row],[R1]:[R3]])</f>
        <v>#DIV/0!</v>
      </c>
    </row>
    <row r="243" spans="1:19" x14ac:dyDescent="0.25">
      <c r="A243" t="s">
        <v>720</v>
      </c>
      <c r="B243" t="s">
        <v>758</v>
      </c>
      <c r="C243" s="4"/>
      <c r="D243" t="s">
        <v>173</v>
      </c>
      <c r="E243" s="3">
        <v>3</v>
      </c>
      <c r="G243">
        <v>0.3</v>
      </c>
      <c r="H243" s="5">
        <v>5.7</v>
      </c>
      <c r="I243" s="3" t="s">
        <v>170</v>
      </c>
      <c r="J243" s="59">
        <v>45015</v>
      </c>
      <c r="K243" s="1">
        <v>100000</v>
      </c>
      <c r="L243">
        <v>130</v>
      </c>
      <c r="O243" s="6">
        <f>(SUM(Pcfu43[[#This Row],[R1]:[R3]]))/(Pcfu43[[#This Row],[No. Reps]]*0.015)*Pcfu43[[#This Row],[Best DF]]</f>
        <v>288888888.8888889</v>
      </c>
      <c r="P243" s="1" t="e">
        <f>_xlfn.STDEV.S(Pcfu43[[#This Row],[R1]:[R3]])/0.015*Pcfu43[[#This Row],[Best DF]]</f>
        <v>#DIV/0!</v>
      </c>
      <c r="Q243" s="6">
        <f>Pcfu43[[#This Row],[CFU/mL]]*Pcfu43[[#This Row],[mL]]/Pcfu43[[#This Row],[grams]]</f>
        <v>5488888888.8888893</v>
      </c>
      <c r="R243" s="1" t="e">
        <f>Pcfu43[[#This Row],[SD CFU/mL]]*Pcfu43[[#This Row],[mL]]/Pcfu43[[#This Row],[grams]]</f>
        <v>#DIV/0!</v>
      </c>
      <c r="S243" s="7" t="e">
        <f>_xlfn.STDEV.S(Pcfu43[[#This Row],[R1]:[R3]])/AVERAGE(Pcfu43[[#This Row],[R1]:[R3]])</f>
        <v>#DIV/0!</v>
      </c>
    </row>
    <row r="244" spans="1:19" x14ac:dyDescent="0.25">
      <c r="A244" t="s">
        <v>720</v>
      </c>
      <c r="B244" t="s">
        <v>759</v>
      </c>
      <c r="C244" s="4"/>
      <c r="D244" t="s">
        <v>173</v>
      </c>
      <c r="E244" s="3">
        <v>3</v>
      </c>
      <c r="G244">
        <v>0.3</v>
      </c>
      <c r="H244" s="5">
        <v>5.7</v>
      </c>
      <c r="I244" s="3" t="s">
        <v>170</v>
      </c>
      <c r="J244" s="59">
        <v>45015</v>
      </c>
      <c r="K244" s="1">
        <v>100000</v>
      </c>
      <c r="L244">
        <v>77</v>
      </c>
      <c r="O244" s="6">
        <f>(SUM(Pcfu43[[#This Row],[R1]:[R3]]))/(Pcfu43[[#This Row],[No. Reps]]*0.015)*Pcfu43[[#This Row],[Best DF]]</f>
        <v>171111111.1111111</v>
      </c>
      <c r="P244" s="1" t="e">
        <f>_xlfn.STDEV.S(Pcfu43[[#This Row],[R1]:[R3]])/0.015*Pcfu43[[#This Row],[Best DF]]</f>
        <v>#DIV/0!</v>
      </c>
      <c r="Q244" s="6">
        <f>Pcfu43[[#This Row],[CFU/mL]]*Pcfu43[[#This Row],[mL]]/Pcfu43[[#This Row],[grams]]</f>
        <v>3251111111.1111112</v>
      </c>
      <c r="R244" s="1" t="e">
        <f>Pcfu43[[#This Row],[SD CFU/mL]]*Pcfu43[[#This Row],[mL]]/Pcfu43[[#This Row],[grams]]</f>
        <v>#DIV/0!</v>
      </c>
      <c r="S244" s="7" t="e">
        <f>_xlfn.STDEV.S(Pcfu43[[#This Row],[R1]:[R3]])/AVERAGE(Pcfu43[[#This Row],[R1]:[R3]])</f>
        <v>#DIV/0!</v>
      </c>
    </row>
    <row r="245" spans="1:19" x14ac:dyDescent="0.25">
      <c r="A245" t="s">
        <v>720</v>
      </c>
      <c r="B245" t="s">
        <v>760</v>
      </c>
      <c r="C245" s="4"/>
      <c r="D245" t="s">
        <v>173</v>
      </c>
      <c r="E245" s="3">
        <v>3</v>
      </c>
      <c r="G245">
        <v>0.3</v>
      </c>
      <c r="H245" s="5">
        <v>5.7</v>
      </c>
      <c r="I245" s="3" t="s">
        <v>170</v>
      </c>
      <c r="J245" s="59">
        <v>45015</v>
      </c>
      <c r="K245" s="1">
        <v>100000</v>
      </c>
      <c r="L245">
        <v>85</v>
      </c>
      <c r="O245" s="6">
        <f>(SUM(Pcfu43[[#This Row],[R1]:[R3]]))/(Pcfu43[[#This Row],[No. Reps]]*0.015)*Pcfu43[[#This Row],[Best DF]]</f>
        <v>188888888.8888889</v>
      </c>
      <c r="P245" s="1" t="e">
        <f>_xlfn.STDEV.S(Pcfu43[[#This Row],[R1]:[R3]])/0.015*Pcfu43[[#This Row],[Best DF]]</f>
        <v>#DIV/0!</v>
      </c>
      <c r="Q245" s="6">
        <f>Pcfu43[[#This Row],[CFU/mL]]*Pcfu43[[#This Row],[mL]]/Pcfu43[[#This Row],[grams]]</f>
        <v>3588888888.8888893</v>
      </c>
      <c r="R245" s="1" t="e">
        <f>Pcfu43[[#This Row],[SD CFU/mL]]*Pcfu43[[#This Row],[mL]]/Pcfu43[[#This Row],[grams]]</f>
        <v>#DIV/0!</v>
      </c>
      <c r="S245" s="7" t="e">
        <f>_xlfn.STDEV.S(Pcfu43[[#This Row],[R1]:[R3]])/AVERAGE(Pcfu43[[#This Row],[R1]:[R3]])</f>
        <v>#DIV/0!</v>
      </c>
    </row>
    <row r="246" spans="1:19" x14ac:dyDescent="0.25">
      <c r="A246" t="s">
        <v>775</v>
      </c>
      <c r="C246" s="4"/>
      <c r="D246" t="s">
        <v>86</v>
      </c>
      <c r="E246" s="3">
        <v>2</v>
      </c>
      <c r="G246">
        <v>0.1</v>
      </c>
      <c r="H246" s="5">
        <v>1.9</v>
      </c>
      <c r="I246" s="3" t="s">
        <v>170</v>
      </c>
      <c r="J246" s="59">
        <v>45019</v>
      </c>
      <c r="K246" s="1">
        <v>10000000</v>
      </c>
      <c r="L246">
        <v>46</v>
      </c>
      <c r="M246">
        <v>40</v>
      </c>
      <c r="O246" s="6">
        <f>(SUM(Pcfu43[[#This Row],[R1]:[R3]]))/(Pcfu43[[#This Row],[No. Reps]]*0.015)*Pcfu43[[#This Row],[Best DF]]</f>
        <v>28666666666.666668</v>
      </c>
      <c r="P246" s="1">
        <f>_xlfn.STDEV.S(Pcfu43[[#This Row],[R1]:[R3]])/0.015*Pcfu43[[#This Row],[Best DF]]</f>
        <v>2828427124.7461901</v>
      </c>
      <c r="Q246" s="6">
        <f>Pcfu43[[#This Row],[CFU/mL]]*Pcfu43[[#This Row],[mL]]/Pcfu43[[#This Row],[grams]]</f>
        <v>544666666666.66663</v>
      </c>
      <c r="R246" s="1">
        <f>Pcfu43[[#This Row],[SD CFU/mL]]*Pcfu43[[#This Row],[mL]]/Pcfu43[[#This Row],[grams]]</f>
        <v>53740115370.177612</v>
      </c>
      <c r="S246" s="7">
        <f>_xlfn.STDEV.S(Pcfu43[[#This Row],[R1]:[R3]])/AVERAGE(Pcfu43[[#This Row],[R1]:[R3]])</f>
        <v>9.8666062491146164E-2</v>
      </c>
    </row>
    <row r="247" spans="1:19" x14ac:dyDescent="0.25">
      <c r="A247" t="s">
        <v>776</v>
      </c>
      <c r="C247" s="4"/>
      <c r="D247" t="s">
        <v>86</v>
      </c>
      <c r="E247" s="3">
        <v>2</v>
      </c>
      <c r="G247">
        <v>0.1</v>
      </c>
      <c r="H247" s="5">
        <v>1.9</v>
      </c>
      <c r="I247" s="3" t="s">
        <v>170</v>
      </c>
      <c r="J247" s="59">
        <v>45019</v>
      </c>
      <c r="K247" s="1">
        <v>10000000</v>
      </c>
      <c r="L247">
        <v>153</v>
      </c>
      <c r="M247">
        <v>139</v>
      </c>
      <c r="O247" s="6">
        <f>(SUM(Pcfu43[[#This Row],[R1]:[R3]]))/(Pcfu43[[#This Row],[No. Reps]]*0.015)*Pcfu43[[#This Row],[Best DF]]</f>
        <v>97333333333.333344</v>
      </c>
      <c r="P247" s="1">
        <f>_xlfn.STDEV.S(Pcfu43[[#This Row],[R1]:[R3]])/0.015*Pcfu43[[#This Row],[Best DF]]</f>
        <v>6599663291.0744438</v>
      </c>
      <c r="Q247" s="6">
        <f>Pcfu43[[#This Row],[CFU/mL]]*Pcfu43[[#This Row],[mL]]/Pcfu43[[#This Row],[grams]]</f>
        <v>1849333333333.3333</v>
      </c>
      <c r="R247" s="1">
        <f>Pcfu43[[#This Row],[SD CFU/mL]]*Pcfu43[[#This Row],[mL]]/Pcfu43[[#This Row],[grams]]</f>
        <v>125393602530.41443</v>
      </c>
      <c r="S247" s="7">
        <f>_xlfn.STDEV.S(Pcfu43[[#This Row],[R1]:[R3]])/AVERAGE(Pcfu43[[#This Row],[R1]:[R3]])</f>
        <v>6.7804759839805925E-2</v>
      </c>
    </row>
    <row r="248" spans="1:19" x14ac:dyDescent="0.25">
      <c r="A248" t="s">
        <v>777</v>
      </c>
      <c r="C248" s="4"/>
      <c r="D248" t="s">
        <v>86</v>
      </c>
      <c r="E248" s="3">
        <v>2</v>
      </c>
      <c r="G248">
        <v>0.1</v>
      </c>
      <c r="H248" s="5">
        <v>1.9</v>
      </c>
      <c r="I248" s="3" t="s">
        <v>170</v>
      </c>
      <c r="J248" s="59">
        <v>45019</v>
      </c>
      <c r="K248" s="1">
        <v>10000000</v>
      </c>
      <c r="L248">
        <v>35</v>
      </c>
      <c r="M248">
        <v>33</v>
      </c>
      <c r="O248" s="6">
        <f>(SUM(Pcfu43[[#This Row],[R1]:[R3]]))/(Pcfu43[[#This Row],[No. Reps]]*0.015)*Pcfu43[[#This Row],[Best DF]]</f>
        <v>22666666666.666668</v>
      </c>
      <c r="P248" s="1">
        <f>_xlfn.STDEV.S(Pcfu43[[#This Row],[R1]:[R3]])/0.015*Pcfu43[[#This Row],[Best DF]]</f>
        <v>942809041.58206344</v>
      </c>
      <c r="Q248" s="6">
        <f>Pcfu43[[#This Row],[CFU/mL]]*Pcfu43[[#This Row],[mL]]/Pcfu43[[#This Row],[grams]]</f>
        <v>430666666666.66663</v>
      </c>
      <c r="R248" s="1">
        <f>Pcfu43[[#This Row],[SD CFU/mL]]*Pcfu43[[#This Row],[mL]]/Pcfu43[[#This Row],[grams]]</f>
        <v>17913371790.059204</v>
      </c>
      <c r="S248" s="7">
        <f>_xlfn.STDEV.S(Pcfu43[[#This Row],[R1]:[R3]])/AVERAGE(Pcfu43[[#This Row],[R1]:[R3]])</f>
        <v>4.1594516540385151E-2</v>
      </c>
    </row>
    <row r="249" spans="1:19" x14ac:dyDescent="0.25">
      <c r="A249" t="s">
        <v>778</v>
      </c>
      <c r="C249" s="4"/>
      <c r="D249" t="s">
        <v>86</v>
      </c>
      <c r="E249" s="3">
        <v>2</v>
      </c>
      <c r="G249">
        <v>0.1</v>
      </c>
      <c r="H249" s="5">
        <v>1.9</v>
      </c>
      <c r="I249" s="3" t="s">
        <v>170</v>
      </c>
      <c r="J249" s="59">
        <v>45019</v>
      </c>
      <c r="K249" s="1">
        <v>10000000</v>
      </c>
      <c r="L249">
        <v>47</v>
      </c>
      <c r="M249">
        <v>36</v>
      </c>
      <c r="O249" s="6">
        <f>(SUM(Pcfu43[[#This Row],[R1]:[R3]]))/(Pcfu43[[#This Row],[No. Reps]]*0.015)*Pcfu43[[#This Row],[Best DF]]</f>
        <v>27666666666.666668</v>
      </c>
      <c r="P249" s="1">
        <f>_xlfn.STDEV.S(Pcfu43[[#This Row],[R1]:[R3]])/0.015*Pcfu43[[#This Row],[Best DF]]</f>
        <v>5185449728.7013483</v>
      </c>
      <c r="Q249" s="6">
        <f>Pcfu43[[#This Row],[CFU/mL]]*Pcfu43[[#This Row],[mL]]/Pcfu43[[#This Row],[grams]]</f>
        <v>525666666666.66663</v>
      </c>
      <c r="R249" s="1">
        <f>Pcfu43[[#This Row],[SD CFU/mL]]*Pcfu43[[#This Row],[mL]]/Pcfu43[[#This Row],[grams]]</f>
        <v>98523544845.325623</v>
      </c>
      <c r="S249" s="7">
        <f>_xlfn.STDEV.S(Pcfu43[[#This Row],[R1]:[R3]])/AVERAGE(Pcfu43[[#This Row],[R1]:[R3]])</f>
        <v>0.18742589380848246</v>
      </c>
    </row>
    <row r="250" spans="1:19" x14ac:dyDescent="0.25">
      <c r="A250" t="s">
        <v>779</v>
      </c>
      <c r="C250" s="4"/>
      <c r="D250" t="s">
        <v>86</v>
      </c>
      <c r="E250" s="3">
        <v>3</v>
      </c>
      <c r="G250">
        <v>0.1</v>
      </c>
      <c r="H250" s="5">
        <v>1.9</v>
      </c>
      <c r="I250" s="3" t="s">
        <v>170</v>
      </c>
      <c r="J250" s="59">
        <v>45019</v>
      </c>
      <c r="K250" s="1">
        <v>10000000</v>
      </c>
      <c r="L250">
        <v>32</v>
      </c>
      <c r="M250">
        <v>36</v>
      </c>
      <c r="N250">
        <v>29</v>
      </c>
      <c r="O250" s="6">
        <f>(SUM(Pcfu43[[#This Row],[R1]:[R3]]))/(Pcfu43[[#This Row],[No. Reps]]*0.015)*Pcfu43[[#This Row],[Best DF]]</f>
        <v>21555555555.555557</v>
      </c>
      <c r="P250" s="1">
        <f>_xlfn.STDEV.S(Pcfu43[[#This Row],[R1]:[R3]])/0.015*Pcfu43[[#This Row],[Best DF]]</f>
        <v>2341256389.522831</v>
      </c>
      <c r="Q250" s="6">
        <f>Pcfu43[[#This Row],[CFU/mL]]*Pcfu43[[#This Row],[mL]]/Pcfu43[[#This Row],[grams]]</f>
        <v>409555555555.55554</v>
      </c>
      <c r="R250" s="1">
        <f>Pcfu43[[#This Row],[SD CFU/mL]]*Pcfu43[[#This Row],[mL]]/Pcfu43[[#This Row],[grams]]</f>
        <v>44483871400.933784</v>
      </c>
      <c r="S250" s="7">
        <f>_xlfn.STDEV.S(Pcfu43[[#This Row],[R1]:[R3]])/AVERAGE(Pcfu43[[#This Row],[R1]:[R3]])</f>
        <v>0.10861498714281173</v>
      </c>
    </row>
    <row r="251" spans="1:19" x14ac:dyDescent="0.25">
      <c r="A251" t="s">
        <v>780</v>
      </c>
      <c r="C251" s="4"/>
      <c r="D251" t="s">
        <v>86</v>
      </c>
      <c r="E251" s="3">
        <v>3</v>
      </c>
      <c r="G251">
        <v>0.1</v>
      </c>
      <c r="H251" s="5">
        <v>1.9</v>
      </c>
      <c r="I251" s="3" t="s">
        <v>170</v>
      </c>
      <c r="J251" s="59">
        <v>45019</v>
      </c>
      <c r="K251" s="1">
        <v>1000000</v>
      </c>
      <c r="L251">
        <v>114</v>
      </c>
      <c r="M251">
        <v>107</v>
      </c>
      <c r="N251">
        <v>121</v>
      </c>
      <c r="O251" s="6">
        <f>(SUM(Pcfu43[[#This Row],[R1]:[R3]]))/(Pcfu43[[#This Row],[No. Reps]]*0.015)*Pcfu43[[#This Row],[Best DF]]</f>
        <v>7600000000</v>
      </c>
      <c r="P251" s="1">
        <f>_xlfn.STDEV.S(Pcfu43[[#This Row],[R1]:[R3]])/0.015*Pcfu43[[#This Row],[Best DF]]</f>
        <v>466666666.66666669</v>
      </c>
      <c r="Q251" s="6">
        <f>Pcfu43[[#This Row],[CFU/mL]]*Pcfu43[[#This Row],[mL]]/Pcfu43[[#This Row],[grams]]</f>
        <v>144400000000</v>
      </c>
      <c r="R251" s="1">
        <f>Pcfu43[[#This Row],[SD CFU/mL]]*Pcfu43[[#This Row],[mL]]/Pcfu43[[#This Row],[grams]]</f>
        <v>8866666666.666666</v>
      </c>
      <c r="S251" s="7">
        <f>_xlfn.STDEV.S(Pcfu43[[#This Row],[R1]:[R3]])/AVERAGE(Pcfu43[[#This Row],[R1]:[R3]])</f>
        <v>6.1403508771929821E-2</v>
      </c>
    </row>
    <row r="252" spans="1:19" x14ac:dyDescent="0.25">
      <c r="A252" t="s">
        <v>781</v>
      </c>
      <c r="C252" s="4"/>
      <c r="D252" t="s">
        <v>86</v>
      </c>
      <c r="E252" s="3">
        <v>3</v>
      </c>
      <c r="G252">
        <v>0.1</v>
      </c>
      <c r="H252" s="5">
        <v>1.9</v>
      </c>
      <c r="I252" s="3" t="s">
        <v>170</v>
      </c>
      <c r="J252" s="59">
        <v>45019</v>
      </c>
      <c r="K252" s="1">
        <v>1000000</v>
      </c>
      <c r="L252">
        <v>137</v>
      </c>
      <c r="M252">
        <v>144</v>
      </c>
      <c r="N252">
        <v>146</v>
      </c>
      <c r="O252" s="6">
        <f>(SUM(Pcfu43[[#This Row],[R1]:[R3]]))/(Pcfu43[[#This Row],[No. Reps]]*0.015)*Pcfu43[[#This Row],[Best DF]]</f>
        <v>9488888888.8888893</v>
      </c>
      <c r="P252" s="1">
        <f>_xlfn.STDEV.S(Pcfu43[[#This Row],[R1]:[R3]])/0.015*Pcfu43[[#This Row],[Best DF]]</f>
        <v>315054375.08350724</v>
      </c>
      <c r="Q252" s="6">
        <f>Pcfu43[[#This Row],[CFU/mL]]*Pcfu43[[#This Row],[mL]]/Pcfu43[[#This Row],[grams]]</f>
        <v>180288888888.88889</v>
      </c>
      <c r="R252" s="1">
        <f>Pcfu43[[#This Row],[SD CFU/mL]]*Pcfu43[[#This Row],[mL]]/Pcfu43[[#This Row],[grams]]</f>
        <v>5986033126.5866375</v>
      </c>
      <c r="S252" s="7">
        <f>_xlfn.STDEV.S(Pcfu43[[#This Row],[R1]:[R3]])/AVERAGE(Pcfu43[[#This Row],[R1]:[R3]])</f>
        <v>3.3202451706692802E-2</v>
      </c>
    </row>
    <row r="253" spans="1:19" x14ac:dyDescent="0.25">
      <c r="A253" t="s">
        <v>782</v>
      </c>
      <c r="C253" s="4"/>
      <c r="D253" t="s">
        <v>86</v>
      </c>
      <c r="E253" s="3">
        <v>3</v>
      </c>
      <c r="G253">
        <v>0.1</v>
      </c>
      <c r="H253" s="5">
        <v>1.9</v>
      </c>
      <c r="I253" s="3" t="s">
        <v>170</v>
      </c>
      <c r="J253" s="59">
        <v>45019</v>
      </c>
      <c r="K253" s="1">
        <v>1000000</v>
      </c>
      <c r="L253">
        <v>135</v>
      </c>
      <c r="M253">
        <v>133</v>
      </c>
      <c r="N253">
        <v>124</v>
      </c>
      <c r="O253" s="6">
        <f>(SUM(Pcfu43[[#This Row],[R1]:[R3]]))/(Pcfu43[[#This Row],[No. Reps]]*0.015)*Pcfu43[[#This Row],[Best DF]]</f>
        <v>8711111111.1111107</v>
      </c>
      <c r="P253" s="1">
        <f>_xlfn.STDEV.S(Pcfu43[[#This Row],[R1]:[R3]])/0.015*Pcfu43[[#This Row],[Best DF]]</f>
        <v>390631018.47215432</v>
      </c>
      <c r="Q253" s="6">
        <f>Pcfu43[[#This Row],[CFU/mL]]*Pcfu43[[#This Row],[mL]]/Pcfu43[[#This Row],[grams]]</f>
        <v>165511111111.11108</v>
      </c>
      <c r="R253" s="1">
        <f>Pcfu43[[#This Row],[SD CFU/mL]]*Pcfu43[[#This Row],[mL]]/Pcfu43[[#This Row],[grams]]</f>
        <v>7421989350.970932</v>
      </c>
      <c r="S253" s="7">
        <f>_xlfn.STDEV.S(Pcfu43[[#This Row],[R1]:[R3]])/AVERAGE(Pcfu43[[#This Row],[R1]:[R3]])</f>
        <v>4.4842846508283025E-2</v>
      </c>
    </row>
    <row r="254" spans="1:19" x14ac:dyDescent="0.25">
      <c r="A254" t="s">
        <v>783</v>
      </c>
      <c r="C254" s="4"/>
      <c r="D254" t="s">
        <v>86</v>
      </c>
      <c r="E254" s="3">
        <v>3</v>
      </c>
      <c r="G254">
        <v>0.1</v>
      </c>
      <c r="H254" s="5">
        <v>1.9</v>
      </c>
      <c r="I254" s="3" t="s">
        <v>170</v>
      </c>
      <c r="J254" s="59">
        <v>45019</v>
      </c>
      <c r="K254" s="1">
        <v>1000000</v>
      </c>
      <c r="L254">
        <v>154</v>
      </c>
      <c r="M254">
        <v>142</v>
      </c>
      <c r="N254">
        <v>152</v>
      </c>
      <c r="O254" s="6">
        <f>(SUM(Pcfu43[[#This Row],[R1]:[R3]]))/(Pcfu43[[#This Row],[No. Reps]]*0.015)*Pcfu43[[#This Row],[Best DF]]</f>
        <v>9955555555.5555573</v>
      </c>
      <c r="P254" s="1">
        <f>_xlfn.STDEV.S(Pcfu43[[#This Row],[R1]:[R3]])/0.015*Pcfu43[[#This Row],[Best DF]]</f>
        <v>428606700.48857576</v>
      </c>
      <c r="Q254" s="6">
        <f>Pcfu43[[#This Row],[CFU/mL]]*Pcfu43[[#This Row],[mL]]/Pcfu43[[#This Row],[grams]]</f>
        <v>189155555555.55557</v>
      </c>
      <c r="R254" s="1">
        <f>Pcfu43[[#This Row],[SD CFU/mL]]*Pcfu43[[#This Row],[mL]]/Pcfu43[[#This Row],[grams]]</f>
        <v>8143527309.282939</v>
      </c>
      <c r="S254" s="7">
        <f>_xlfn.STDEV.S(Pcfu43[[#This Row],[R1]:[R3]])/AVERAGE(Pcfu43[[#This Row],[R1]:[R3]])</f>
        <v>4.3052012325861401E-2</v>
      </c>
    </row>
    <row r="255" spans="1:19" x14ac:dyDescent="0.25">
      <c r="A255" t="s">
        <v>784</v>
      </c>
      <c r="C255" s="4"/>
      <c r="D255" t="s">
        <v>86</v>
      </c>
      <c r="E255" s="3">
        <v>3</v>
      </c>
      <c r="G255">
        <v>0.1</v>
      </c>
      <c r="H255" s="5">
        <v>1.9</v>
      </c>
      <c r="I255" s="3" t="s">
        <v>170</v>
      </c>
      <c r="J255" s="59">
        <v>45019</v>
      </c>
      <c r="K255" s="1">
        <v>1000000</v>
      </c>
      <c r="L255">
        <v>154</v>
      </c>
      <c r="M255">
        <v>129</v>
      </c>
      <c r="N255">
        <v>146</v>
      </c>
      <c r="O255" s="6">
        <f>(SUM(Pcfu43[[#This Row],[R1]:[R3]]))/(Pcfu43[[#This Row],[No. Reps]]*0.015)*Pcfu43[[#This Row],[Best DF]]</f>
        <v>9533333333.333334</v>
      </c>
      <c r="P255" s="1">
        <f>_xlfn.STDEV.S(Pcfu43[[#This Row],[R1]:[R3]])/0.015*Pcfu43[[#This Row],[Best DF]]</f>
        <v>851143022.32024693</v>
      </c>
      <c r="Q255" s="6">
        <f>Pcfu43[[#This Row],[CFU/mL]]*Pcfu43[[#This Row],[mL]]/Pcfu43[[#This Row],[grams]]</f>
        <v>181133333333.33331</v>
      </c>
      <c r="R255" s="1">
        <f>Pcfu43[[#This Row],[SD CFU/mL]]*Pcfu43[[#This Row],[mL]]/Pcfu43[[#This Row],[grams]]</f>
        <v>16171717424.084692</v>
      </c>
      <c r="S255" s="7">
        <f>_xlfn.STDEV.S(Pcfu43[[#This Row],[R1]:[R3]])/AVERAGE(Pcfu43[[#This Row],[R1]:[R3]])</f>
        <v>8.9280736607018907E-2</v>
      </c>
    </row>
    <row r="256" spans="1:19" x14ac:dyDescent="0.25">
      <c r="A256" t="s">
        <v>649</v>
      </c>
      <c r="C256" s="4"/>
      <c r="D256" t="s">
        <v>86</v>
      </c>
      <c r="E256" s="3">
        <v>3</v>
      </c>
      <c r="G256">
        <v>0.3</v>
      </c>
      <c r="H256" s="5">
        <v>5.7</v>
      </c>
      <c r="I256" s="3" t="s">
        <v>170</v>
      </c>
      <c r="J256" s="59">
        <v>45019</v>
      </c>
      <c r="K256" s="1">
        <v>1000000</v>
      </c>
      <c r="L256">
        <v>16</v>
      </c>
      <c r="M256">
        <v>9</v>
      </c>
      <c r="N256">
        <v>12</v>
      </c>
      <c r="O256" s="6">
        <f>(SUM(Pcfu43[[#This Row],[R1]:[R3]]))/(Pcfu43[[#This Row],[No. Reps]]*0.015)*Pcfu43[[#This Row],[Best DF]]</f>
        <v>822222222.22222233</v>
      </c>
      <c r="P256" s="1">
        <f>_xlfn.STDEV.S(Pcfu43[[#This Row],[R1]:[R3]])/0.015*Pcfu43[[#This Row],[Best DF]]</f>
        <v>234125638.95228317</v>
      </c>
      <c r="Q256" s="6">
        <f>Pcfu43[[#This Row],[CFU/mL]]*Pcfu43[[#This Row],[mL]]/Pcfu43[[#This Row],[grams]]</f>
        <v>15622222222.222223</v>
      </c>
      <c r="R256" s="1">
        <f>Pcfu43[[#This Row],[SD CFU/mL]]*Pcfu43[[#This Row],[mL]]/Pcfu43[[#This Row],[grams]]</f>
        <v>4448387140.0933809</v>
      </c>
      <c r="S256" s="7">
        <f>_xlfn.STDEV.S(Pcfu43[[#This Row],[R1]:[R3]])/AVERAGE(Pcfu43[[#This Row],[R1]:[R3]])</f>
        <v>0.28474739872574978</v>
      </c>
    </row>
    <row r="257" spans="1:19" x14ac:dyDescent="0.25">
      <c r="A257" t="s">
        <v>650</v>
      </c>
      <c r="C257" s="4"/>
      <c r="D257" t="s">
        <v>86</v>
      </c>
      <c r="E257" s="3">
        <v>3</v>
      </c>
      <c r="G257">
        <v>0.3</v>
      </c>
      <c r="H257" s="5">
        <v>5.7</v>
      </c>
      <c r="I257" s="3" t="s">
        <v>170</v>
      </c>
      <c r="J257" s="59">
        <v>45019</v>
      </c>
      <c r="K257" s="1">
        <v>1000000</v>
      </c>
      <c r="L257">
        <v>20</v>
      </c>
      <c r="M257">
        <v>16</v>
      </c>
      <c r="N257">
        <v>11</v>
      </c>
      <c r="O257" s="6">
        <f>(SUM(Pcfu43[[#This Row],[R1]:[R3]]))/(Pcfu43[[#This Row],[No. Reps]]*0.015)*Pcfu43[[#This Row],[Best DF]]</f>
        <v>1044444444.4444445</v>
      </c>
      <c r="P257" s="1">
        <f>_xlfn.STDEV.S(Pcfu43[[#This Row],[R1]:[R3]])/0.015*Pcfu43[[#This Row],[Best DF]]</f>
        <v>300616650.18819284</v>
      </c>
      <c r="Q257" s="6">
        <f>Pcfu43[[#This Row],[CFU/mL]]*Pcfu43[[#This Row],[mL]]/Pcfu43[[#This Row],[grams]]</f>
        <v>19844444444.444447</v>
      </c>
      <c r="R257" s="1">
        <f>Pcfu43[[#This Row],[SD CFU/mL]]*Pcfu43[[#This Row],[mL]]/Pcfu43[[#This Row],[grams]]</f>
        <v>5711716353.5756645</v>
      </c>
      <c r="S257" s="7">
        <f>_xlfn.STDEV.S(Pcfu43[[#This Row],[R1]:[R3]])/AVERAGE(Pcfu43[[#This Row],[R1]:[R3]])</f>
        <v>0.2878244523078442</v>
      </c>
    </row>
    <row r="258" spans="1:19" x14ac:dyDescent="0.25">
      <c r="A258" t="s">
        <v>651</v>
      </c>
      <c r="C258" s="4"/>
      <c r="D258" t="s">
        <v>86</v>
      </c>
      <c r="E258" s="3">
        <v>3</v>
      </c>
      <c r="G258">
        <v>0.3</v>
      </c>
      <c r="H258" s="5">
        <v>5.7</v>
      </c>
      <c r="I258" s="3" t="s">
        <v>170</v>
      </c>
      <c r="J258" s="59">
        <v>45019</v>
      </c>
      <c r="K258" s="1">
        <v>1000000</v>
      </c>
      <c r="L258">
        <v>2</v>
      </c>
      <c r="M258">
        <v>1</v>
      </c>
      <c r="N258">
        <v>2</v>
      </c>
      <c r="O258" s="6">
        <f>(SUM(Pcfu43[[#This Row],[R1]:[R3]]))/(Pcfu43[[#This Row],[No. Reps]]*0.015)*Pcfu43[[#This Row],[Best DF]]</f>
        <v>111111111.11111112</v>
      </c>
      <c r="P258" s="1">
        <f>_xlfn.STDEV.S(Pcfu43[[#This Row],[R1]:[R3]])/0.015*Pcfu43[[#This Row],[Best DF]]</f>
        <v>38490017.945975035</v>
      </c>
      <c r="Q258" s="6">
        <f>Pcfu43[[#This Row],[CFU/mL]]*Pcfu43[[#This Row],[mL]]/Pcfu43[[#This Row],[grams]]</f>
        <v>2111111111.1111114</v>
      </c>
      <c r="R258" s="1">
        <f>Pcfu43[[#This Row],[SD CFU/mL]]*Pcfu43[[#This Row],[mL]]/Pcfu43[[#This Row],[grams]]</f>
        <v>731310340.97352576</v>
      </c>
      <c r="S258" s="7">
        <f>_xlfn.STDEV.S(Pcfu43[[#This Row],[R1]:[R3]])/AVERAGE(Pcfu43[[#This Row],[R1]:[R3]])</f>
        <v>0.34641016151377529</v>
      </c>
    </row>
    <row r="259" spans="1:19" x14ac:dyDescent="0.25">
      <c r="A259" t="s">
        <v>652</v>
      </c>
      <c r="C259" s="4"/>
      <c r="D259" t="s">
        <v>86</v>
      </c>
      <c r="E259" s="3">
        <v>3</v>
      </c>
      <c r="G259">
        <v>0.3</v>
      </c>
      <c r="H259" s="5">
        <v>5.7</v>
      </c>
      <c r="I259" s="3" t="s">
        <v>170</v>
      </c>
      <c r="J259" s="59">
        <v>45019</v>
      </c>
      <c r="K259" s="1">
        <v>1000000</v>
      </c>
      <c r="L259">
        <v>19</v>
      </c>
      <c r="M259">
        <v>16</v>
      </c>
      <c r="N259">
        <v>17</v>
      </c>
      <c r="O259" s="6">
        <f>(SUM(Pcfu43[[#This Row],[R1]:[R3]]))/(Pcfu43[[#This Row],[No. Reps]]*0.015)*Pcfu43[[#This Row],[Best DF]]</f>
        <v>1155555555.5555556</v>
      </c>
      <c r="P259" s="1">
        <f>_xlfn.STDEV.S(Pcfu43[[#This Row],[R1]:[R3]])/0.015*Pcfu43[[#This Row],[Best DF]]</f>
        <v>101835015.44346312</v>
      </c>
      <c r="Q259" s="6">
        <f>Pcfu43[[#This Row],[CFU/mL]]*Pcfu43[[#This Row],[mL]]/Pcfu43[[#This Row],[grams]]</f>
        <v>21955555555.555557</v>
      </c>
      <c r="R259" s="1">
        <f>Pcfu43[[#This Row],[SD CFU/mL]]*Pcfu43[[#This Row],[mL]]/Pcfu43[[#This Row],[grams]]</f>
        <v>1934865293.4257994</v>
      </c>
      <c r="S259" s="7">
        <f>_xlfn.STDEV.S(Pcfu43[[#This Row],[R1]:[R3]])/AVERAGE(Pcfu43[[#This Row],[R1]:[R3]])</f>
        <v>8.812645567222771E-2</v>
      </c>
    </row>
    <row r="260" spans="1:19" x14ac:dyDescent="0.25">
      <c r="A260" t="s">
        <v>653</v>
      </c>
      <c r="C260" s="4"/>
      <c r="D260" t="s">
        <v>86</v>
      </c>
      <c r="E260" s="3">
        <v>3</v>
      </c>
      <c r="G260">
        <v>0.3</v>
      </c>
      <c r="H260" s="5">
        <v>5.7</v>
      </c>
      <c r="I260" s="3" t="s">
        <v>170</v>
      </c>
      <c r="J260" s="59">
        <v>45019</v>
      </c>
      <c r="K260" s="1">
        <v>1000000</v>
      </c>
      <c r="L260">
        <v>27</v>
      </c>
      <c r="M260">
        <v>21</v>
      </c>
      <c r="N260">
        <v>20</v>
      </c>
      <c r="O260" s="6">
        <f>(SUM(Pcfu43[[#This Row],[R1]:[R3]]))/(Pcfu43[[#This Row],[No. Reps]]*0.015)*Pcfu43[[#This Row],[Best DF]]</f>
        <v>1511111111.1111112</v>
      </c>
      <c r="P260" s="1">
        <f>_xlfn.STDEV.S(Pcfu43[[#This Row],[R1]:[R3]])/0.015*Pcfu43[[#This Row],[Best DF]]</f>
        <v>252395926.48001248</v>
      </c>
      <c r="Q260" s="6">
        <f>Pcfu43[[#This Row],[CFU/mL]]*Pcfu43[[#This Row],[mL]]/Pcfu43[[#This Row],[grams]]</f>
        <v>28711111111.111115</v>
      </c>
      <c r="R260" s="1">
        <f>Pcfu43[[#This Row],[SD CFU/mL]]*Pcfu43[[#This Row],[mL]]/Pcfu43[[#This Row],[grams]]</f>
        <v>4795522603.1202374</v>
      </c>
      <c r="S260" s="7">
        <f>_xlfn.STDEV.S(Pcfu43[[#This Row],[R1]:[R3]])/AVERAGE(Pcfu43[[#This Row],[R1]:[R3]])</f>
        <v>0.16702671605294944</v>
      </c>
    </row>
    <row r="261" spans="1:19" x14ac:dyDescent="0.25">
      <c r="A261" t="s">
        <v>654</v>
      </c>
      <c r="C261" s="4"/>
      <c r="D261" t="s">
        <v>86</v>
      </c>
      <c r="E261" s="3">
        <v>3</v>
      </c>
      <c r="G261">
        <v>0.3</v>
      </c>
      <c r="H261" s="5">
        <v>5.7</v>
      </c>
      <c r="I261" s="3" t="s">
        <v>170</v>
      </c>
      <c r="J261" s="59">
        <v>45019</v>
      </c>
      <c r="K261" s="1">
        <v>1000000</v>
      </c>
      <c r="L261">
        <v>2</v>
      </c>
      <c r="M261">
        <v>2</v>
      </c>
      <c r="N261">
        <v>3</v>
      </c>
      <c r="O261" s="6">
        <f>(SUM(Pcfu43[[#This Row],[R1]:[R3]]))/(Pcfu43[[#This Row],[No. Reps]]*0.015)*Pcfu43[[#This Row],[Best DF]]</f>
        <v>155555555.55555558</v>
      </c>
      <c r="P261" s="1">
        <f>_xlfn.STDEV.S(Pcfu43[[#This Row],[R1]:[R3]])/0.015*Pcfu43[[#This Row],[Best DF]]</f>
        <v>38490017.945975088</v>
      </c>
      <c r="Q261" s="6">
        <f>Pcfu43[[#This Row],[CFU/mL]]*Pcfu43[[#This Row],[mL]]/Pcfu43[[#This Row],[grams]]</f>
        <v>2955555555.5555563</v>
      </c>
      <c r="R261" s="1">
        <f>Pcfu43[[#This Row],[SD CFU/mL]]*Pcfu43[[#This Row],[mL]]/Pcfu43[[#This Row],[grams]]</f>
        <v>731310340.97352672</v>
      </c>
      <c r="S261" s="7">
        <f>_xlfn.STDEV.S(Pcfu43[[#This Row],[R1]:[R3]])/AVERAGE(Pcfu43[[#This Row],[R1]:[R3]])</f>
        <v>0.24743582965269698</v>
      </c>
    </row>
    <row r="262" spans="1:19" x14ac:dyDescent="0.25">
      <c r="A262" t="s">
        <v>653</v>
      </c>
      <c r="B262" t="s">
        <v>697</v>
      </c>
      <c r="C262" s="4"/>
      <c r="D262" t="s">
        <v>173</v>
      </c>
      <c r="E262" s="3">
        <v>1</v>
      </c>
      <c r="G262">
        <v>0.3</v>
      </c>
      <c r="H262" s="5">
        <v>5.7</v>
      </c>
      <c r="I262" s="3" t="s">
        <v>170</v>
      </c>
      <c r="J262" s="59">
        <v>45020</v>
      </c>
      <c r="K262" s="1">
        <v>1000000</v>
      </c>
      <c r="L262">
        <v>15</v>
      </c>
      <c r="O262" s="6">
        <f>(SUM(Pcfu43[[#This Row],[R1]:[R3]]))/(Pcfu43[[#This Row],[No. Reps]]*0.015)*Pcfu43[[#This Row],[Best DF]]</f>
        <v>1000000000</v>
      </c>
      <c r="P262" s="1" t="e">
        <f>_xlfn.STDEV.S(Pcfu43[[#This Row],[R1]:[R3]])/0.015*Pcfu43[[#This Row],[Best DF]]</f>
        <v>#DIV/0!</v>
      </c>
      <c r="Q262" s="6">
        <f>Pcfu43[[#This Row],[CFU/mL]]*Pcfu43[[#This Row],[mL]]/Pcfu43[[#This Row],[grams]]</f>
        <v>19000000000</v>
      </c>
      <c r="R262" s="1" t="e">
        <f>Pcfu43[[#This Row],[SD CFU/mL]]*Pcfu43[[#This Row],[mL]]/Pcfu43[[#This Row],[grams]]</f>
        <v>#DIV/0!</v>
      </c>
      <c r="S262" s="7" t="e">
        <f>_xlfn.STDEV.S(Pcfu43[[#This Row],[R1]:[R3]])/AVERAGE(Pcfu43[[#This Row],[R1]:[R3]])</f>
        <v>#DIV/0!</v>
      </c>
    </row>
    <row r="263" spans="1:19" x14ac:dyDescent="0.25">
      <c r="A263" t="s">
        <v>653</v>
      </c>
      <c r="B263" t="s">
        <v>698</v>
      </c>
      <c r="C263" s="4"/>
      <c r="D263" t="s">
        <v>173</v>
      </c>
      <c r="E263" s="3">
        <v>1</v>
      </c>
      <c r="G263">
        <v>0.3</v>
      </c>
      <c r="H263" s="5">
        <v>5.7</v>
      </c>
      <c r="I263" s="3" t="s">
        <v>170</v>
      </c>
      <c r="J263" s="59">
        <v>45020</v>
      </c>
      <c r="K263" s="1">
        <v>1000000</v>
      </c>
      <c r="L263">
        <v>35</v>
      </c>
      <c r="O263" s="6">
        <f>(SUM(Pcfu43[[#This Row],[R1]:[R3]]))/(Pcfu43[[#This Row],[No. Reps]]*0.015)*Pcfu43[[#This Row],[Best DF]]</f>
        <v>2333333333.3333335</v>
      </c>
      <c r="P263" s="1" t="e">
        <f>_xlfn.STDEV.S(Pcfu43[[#This Row],[R1]:[R3]])/0.015*Pcfu43[[#This Row],[Best DF]]</f>
        <v>#DIV/0!</v>
      </c>
      <c r="Q263" s="6">
        <f>Pcfu43[[#This Row],[CFU/mL]]*Pcfu43[[#This Row],[mL]]/Pcfu43[[#This Row],[grams]]</f>
        <v>44333333333.333344</v>
      </c>
      <c r="R263" s="1" t="e">
        <f>Pcfu43[[#This Row],[SD CFU/mL]]*Pcfu43[[#This Row],[mL]]/Pcfu43[[#This Row],[grams]]</f>
        <v>#DIV/0!</v>
      </c>
      <c r="S263" s="7" t="e">
        <f>_xlfn.STDEV.S(Pcfu43[[#This Row],[R1]:[R3]])/AVERAGE(Pcfu43[[#This Row],[R1]:[R3]])</f>
        <v>#DIV/0!</v>
      </c>
    </row>
    <row r="264" spans="1:19" x14ac:dyDescent="0.25">
      <c r="A264" t="s">
        <v>653</v>
      </c>
      <c r="B264" t="s">
        <v>699</v>
      </c>
      <c r="C264" s="4"/>
      <c r="D264" t="s">
        <v>173</v>
      </c>
      <c r="E264" s="3">
        <v>1</v>
      </c>
      <c r="G264">
        <v>0.3</v>
      </c>
      <c r="H264" s="5">
        <v>5.7</v>
      </c>
      <c r="I264" s="3" t="s">
        <v>170</v>
      </c>
      <c r="J264" s="59">
        <v>45020</v>
      </c>
      <c r="K264" s="1">
        <v>1000000</v>
      </c>
      <c r="L264">
        <v>23</v>
      </c>
      <c r="O264" s="6">
        <f>(SUM(Pcfu43[[#This Row],[R1]:[R3]]))/(Pcfu43[[#This Row],[No. Reps]]*0.015)*Pcfu43[[#This Row],[Best DF]]</f>
        <v>1533333333.3333335</v>
      </c>
      <c r="P264" s="1" t="e">
        <f>_xlfn.STDEV.S(Pcfu43[[#This Row],[R1]:[R3]])/0.015*Pcfu43[[#This Row],[Best DF]]</f>
        <v>#DIV/0!</v>
      </c>
      <c r="Q264" s="6">
        <f>Pcfu43[[#This Row],[CFU/mL]]*Pcfu43[[#This Row],[mL]]/Pcfu43[[#This Row],[grams]]</f>
        <v>29133333333.33334</v>
      </c>
      <c r="R264" s="1" t="e">
        <f>Pcfu43[[#This Row],[SD CFU/mL]]*Pcfu43[[#This Row],[mL]]/Pcfu43[[#This Row],[grams]]</f>
        <v>#DIV/0!</v>
      </c>
      <c r="S264" s="7" t="e">
        <f>_xlfn.STDEV.S(Pcfu43[[#This Row],[R1]:[R3]])/AVERAGE(Pcfu43[[#This Row],[R1]:[R3]])</f>
        <v>#DIV/0!</v>
      </c>
    </row>
    <row r="265" spans="1:19" x14ac:dyDescent="0.25">
      <c r="A265" t="s">
        <v>785</v>
      </c>
      <c r="B265" t="s">
        <v>697</v>
      </c>
      <c r="C265" s="4"/>
      <c r="D265" t="s">
        <v>173</v>
      </c>
      <c r="E265" s="3">
        <v>1</v>
      </c>
      <c r="G265">
        <v>0.3</v>
      </c>
      <c r="H265" s="5">
        <v>5.7</v>
      </c>
      <c r="I265" s="3" t="s">
        <v>170</v>
      </c>
      <c r="J265" s="59">
        <v>45020</v>
      </c>
      <c r="K265" s="1">
        <v>100000</v>
      </c>
      <c r="L265">
        <v>16</v>
      </c>
      <c r="O265" s="6">
        <f>(SUM(Pcfu43[[#This Row],[R1]:[R3]]))/(Pcfu43[[#This Row],[No. Reps]]*0.015)*Pcfu43[[#This Row],[Best DF]]</f>
        <v>106666666.66666667</v>
      </c>
      <c r="P265" s="1" t="e">
        <f>_xlfn.STDEV.S(Pcfu43[[#This Row],[R1]:[R3]])/0.015*Pcfu43[[#This Row],[Best DF]]</f>
        <v>#DIV/0!</v>
      </c>
      <c r="Q265" s="6">
        <f>Pcfu43[[#This Row],[CFU/mL]]*Pcfu43[[#This Row],[mL]]/Pcfu43[[#This Row],[grams]]</f>
        <v>2026666666.6666667</v>
      </c>
      <c r="R265" s="1" t="e">
        <f>Pcfu43[[#This Row],[SD CFU/mL]]*Pcfu43[[#This Row],[mL]]/Pcfu43[[#This Row],[grams]]</f>
        <v>#DIV/0!</v>
      </c>
      <c r="S265" s="7" t="e">
        <f>_xlfn.STDEV.S(Pcfu43[[#This Row],[R1]:[R3]])/AVERAGE(Pcfu43[[#This Row],[R1]:[R3]])</f>
        <v>#DIV/0!</v>
      </c>
    </row>
    <row r="266" spans="1:19" x14ac:dyDescent="0.25">
      <c r="A266" t="s">
        <v>785</v>
      </c>
      <c r="B266" t="s">
        <v>698</v>
      </c>
      <c r="C266" s="4"/>
      <c r="D266" t="s">
        <v>173</v>
      </c>
      <c r="E266" s="3">
        <v>1</v>
      </c>
      <c r="G266">
        <v>0.3</v>
      </c>
      <c r="H266" s="5">
        <v>5.7</v>
      </c>
      <c r="I266" s="3" t="s">
        <v>170</v>
      </c>
      <c r="J266" s="59">
        <v>45020</v>
      </c>
      <c r="K266" s="1">
        <v>100000</v>
      </c>
      <c r="L266">
        <v>24</v>
      </c>
      <c r="O266" s="6">
        <f>(SUM(Pcfu43[[#This Row],[R1]:[R3]]))/(Pcfu43[[#This Row],[No. Reps]]*0.015)*Pcfu43[[#This Row],[Best DF]]</f>
        <v>160000000</v>
      </c>
      <c r="P266" s="1" t="e">
        <f>_xlfn.STDEV.S(Pcfu43[[#This Row],[R1]:[R3]])/0.015*Pcfu43[[#This Row],[Best DF]]</f>
        <v>#DIV/0!</v>
      </c>
      <c r="Q266" s="6">
        <f>Pcfu43[[#This Row],[CFU/mL]]*Pcfu43[[#This Row],[mL]]/Pcfu43[[#This Row],[grams]]</f>
        <v>3040000000</v>
      </c>
      <c r="R266" s="1" t="e">
        <f>Pcfu43[[#This Row],[SD CFU/mL]]*Pcfu43[[#This Row],[mL]]/Pcfu43[[#This Row],[grams]]</f>
        <v>#DIV/0!</v>
      </c>
      <c r="S266" s="7" t="e">
        <f>_xlfn.STDEV.S(Pcfu43[[#This Row],[R1]:[R3]])/AVERAGE(Pcfu43[[#This Row],[R1]:[R3]])</f>
        <v>#DIV/0!</v>
      </c>
    </row>
    <row r="267" spans="1:19" x14ac:dyDescent="0.25">
      <c r="A267" t="s">
        <v>785</v>
      </c>
      <c r="B267" t="s">
        <v>699</v>
      </c>
      <c r="C267" s="4"/>
      <c r="D267" t="s">
        <v>173</v>
      </c>
      <c r="E267" s="3">
        <v>1</v>
      </c>
      <c r="G267">
        <v>0.3</v>
      </c>
      <c r="H267" s="5">
        <v>5.7</v>
      </c>
      <c r="I267" s="3" t="s">
        <v>170</v>
      </c>
      <c r="J267" s="59">
        <v>45020</v>
      </c>
      <c r="K267" s="1">
        <v>100000</v>
      </c>
      <c r="L267">
        <v>18</v>
      </c>
      <c r="O267" s="6">
        <f>(SUM(Pcfu43[[#This Row],[R1]:[R3]]))/(Pcfu43[[#This Row],[No. Reps]]*0.015)*Pcfu43[[#This Row],[Best DF]]</f>
        <v>120000000</v>
      </c>
      <c r="P267" s="1" t="e">
        <f>_xlfn.STDEV.S(Pcfu43[[#This Row],[R1]:[R3]])/0.015*Pcfu43[[#This Row],[Best DF]]</f>
        <v>#DIV/0!</v>
      </c>
      <c r="Q267" s="6">
        <f>Pcfu43[[#This Row],[CFU/mL]]*Pcfu43[[#This Row],[mL]]/Pcfu43[[#This Row],[grams]]</f>
        <v>2280000000</v>
      </c>
      <c r="R267" s="1" t="e">
        <f>Pcfu43[[#This Row],[SD CFU/mL]]*Pcfu43[[#This Row],[mL]]/Pcfu43[[#This Row],[grams]]</f>
        <v>#DIV/0!</v>
      </c>
      <c r="S267" s="7" t="e">
        <f>_xlfn.STDEV.S(Pcfu43[[#This Row],[R1]:[R3]])/AVERAGE(Pcfu43[[#This Row],[R1]:[R3]])</f>
        <v>#DIV/0!</v>
      </c>
    </row>
    <row r="268" spans="1:19" x14ac:dyDescent="0.25">
      <c r="A268" t="s">
        <v>644</v>
      </c>
      <c r="B268" t="s">
        <v>758</v>
      </c>
      <c r="C268" s="4"/>
      <c r="D268" t="s">
        <v>173</v>
      </c>
      <c r="E268" s="3">
        <v>1</v>
      </c>
      <c r="G268">
        <v>0.3</v>
      </c>
      <c r="H268" s="5">
        <v>5.7</v>
      </c>
      <c r="I268" s="3" t="s">
        <v>170</v>
      </c>
      <c r="J268" s="59">
        <v>45021</v>
      </c>
      <c r="K268" s="1">
        <v>100000</v>
      </c>
      <c r="L268">
        <v>83</v>
      </c>
      <c r="O268" s="6">
        <f>(SUM(Pcfu43[[#This Row],[R1]:[R3]]))/(Pcfu43[[#This Row],[No. Reps]]*0.015)*Pcfu43[[#This Row],[Best DF]]</f>
        <v>553333333.33333337</v>
      </c>
      <c r="P268" s="1" t="e">
        <f>_xlfn.STDEV.S(Pcfu43[[#This Row],[R1]:[R3]])/0.015*Pcfu43[[#This Row],[Best DF]]</f>
        <v>#DIV/0!</v>
      </c>
      <c r="Q268" s="6">
        <f>Pcfu43[[#This Row],[CFU/mL]]*Pcfu43[[#This Row],[mL]]/Pcfu43[[#This Row],[grams]]</f>
        <v>10513333333.333336</v>
      </c>
      <c r="R268" s="1" t="e">
        <f>Pcfu43[[#This Row],[SD CFU/mL]]*Pcfu43[[#This Row],[mL]]/Pcfu43[[#This Row],[grams]]</f>
        <v>#DIV/0!</v>
      </c>
      <c r="S268" s="7" t="e">
        <f>_xlfn.STDEV.S(Pcfu43[[#This Row],[R1]:[R3]])/AVERAGE(Pcfu43[[#This Row],[R1]:[R3]])</f>
        <v>#DIV/0!</v>
      </c>
    </row>
    <row r="269" spans="1:19" x14ac:dyDescent="0.25">
      <c r="A269" t="s">
        <v>644</v>
      </c>
      <c r="B269" t="s">
        <v>759</v>
      </c>
      <c r="C269" s="4"/>
      <c r="D269" t="s">
        <v>173</v>
      </c>
      <c r="E269" s="3">
        <v>1</v>
      </c>
      <c r="G269">
        <v>0.3</v>
      </c>
      <c r="H269" s="5">
        <v>5.7</v>
      </c>
      <c r="I269" s="3" t="s">
        <v>170</v>
      </c>
      <c r="J269" s="59">
        <v>45021</v>
      </c>
      <c r="K269" s="1">
        <v>100000</v>
      </c>
      <c r="L269">
        <v>82</v>
      </c>
      <c r="O269" s="6">
        <f>(SUM(Pcfu43[[#This Row],[R1]:[R3]]))/(Pcfu43[[#This Row],[No. Reps]]*0.015)*Pcfu43[[#This Row],[Best DF]]</f>
        <v>546666666.66666675</v>
      </c>
      <c r="P269" s="1" t="e">
        <f>_xlfn.STDEV.S(Pcfu43[[#This Row],[R1]:[R3]])/0.015*Pcfu43[[#This Row],[Best DF]]</f>
        <v>#DIV/0!</v>
      </c>
      <c r="Q269" s="6">
        <f>Pcfu43[[#This Row],[CFU/mL]]*Pcfu43[[#This Row],[mL]]/Pcfu43[[#This Row],[grams]]</f>
        <v>10386666666.666668</v>
      </c>
      <c r="R269" s="1" t="e">
        <f>Pcfu43[[#This Row],[SD CFU/mL]]*Pcfu43[[#This Row],[mL]]/Pcfu43[[#This Row],[grams]]</f>
        <v>#DIV/0!</v>
      </c>
      <c r="S269" s="7" t="e">
        <f>_xlfn.STDEV.S(Pcfu43[[#This Row],[R1]:[R3]])/AVERAGE(Pcfu43[[#This Row],[R1]:[R3]])</f>
        <v>#DIV/0!</v>
      </c>
    </row>
    <row r="270" spans="1:19" x14ac:dyDescent="0.25">
      <c r="A270" t="s">
        <v>644</v>
      </c>
      <c r="B270" t="s">
        <v>760</v>
      </c>
      <c r="C270" s="4"/>
      <c r="D270" t="s">
        <v>173</v>
      </c>
      <c r="E270" s="3">
        <v>1</v>
      </c>
      <c r="G270">
        <v>0.3</v>
      </c>
      <c r="H270" s="5">
        <v>5.7</v>
      </c>
      <c r="I270" s="3" t="s">
        <v>170</v>
      </c>
      <c r="J270" s="59">
        <v>45021</v>
      </c>
      <c r="K270" s="1">
        <v>100000</v>
      </c>
      <c r="L270">
        <v>77</v>
      </c>
      <c r="O270" s="6">
        <f>(SUM(Pcfu43[[#This Row],[R1]:[R3]]))/(Pcfu43[[#This Row],[No. Reps]]*0.015)*Pcfu43[[#This Row],[Best DF]]</f>
        <v>513333333.33333337</v>
      </c>
      <c r="P270" s="1" t="e">
        <f>_xlfn.STDEV.S(Pcfu43[[#This Row],[R1]:[R3]])/0.015*Pcfu43[[#This Row],[Best DF]]</f>
        <v>#DIV/0!</v>
      </c>
      <c r="Q270" s="6">
        <f>Pcfu43[[#This Row],[CFU/mL]]*Pcfu43[[#This Row],[mL]]/Pcfu43[[#This Row],[grams]]</f>
        <v>9753333333.3333359</v>
      </c>
      <c r="R270" s="1" t="e">
        <f>Pcfu43[[#This Row],[SD CFU/mL]]*Pcfu43[[#This Row],[mL]]/Pcfu43[[#This Row],[grams]]</f>
        <v>#DIV/0!</v>
      </c>
      <c r="S270" s="7" t="e">
        <f>_xlfn.STDEV.S(Pcfu43[[#This Row],[R1]:[R3]])/AVERAGE(Pcfu43[[#This Row],[R1]:[R3]])</f>
        <v>#DIV/0!</v>
      </c>
    </row>
    <row r="271" spans="1:19" x14ac:dyDescent="0.25">
      <c r="A271" t="s">
        <v>645</v>
      </c>
      <c r="B271" t="s">
        <v>758</v>
      </c>
      <c r="C271" s="4"/>
      <c r="D271" t="s">
        <v>173</v>
      </c>
      <c r="E271" s="3">
        <v>1</v>
      </c>
      <c r="G271">
        <v>0.3</v>
      </c>
      <c r="H271" s="5">
        <v>5.7</v>
      </c>
      <c r="I271" s="3" t="s">
        <v>170</v>
      </c>
      <c r="J271" s="59">
        <v>45021</v>
      </c>
      <c r="K271" s="1">
        <v>100000</v>
      </c>
      <c r="L271">
        <v>74</v>
      </c>
      <c r="O271" s="6">
        <f>(SUM(Pcfu43[[#This Row],[R1]:[R3]]))/(Pcfu43[[#This Row],[No. Reps]]*0.015)*Pcfu43[[#This Row],[Best DF]]</f>
        <v>493333333.33333337</v>
      </c>
      <c r="P271" s="1" t="e">
        <f>_xlfn.STDEV.S(Pcfu43[[#This Row],[R1]:[R3]])/0.015*Pcfu43[[#This Row],[Best DF]]</f>
        <v>#DIV/0!</v>
      </c>
      <c r="Q271" s="6">
        <f>Pcfu43[[#This Row],[CFU/mL]]*Pcfu43[[#This Row],[mL]]/Pcfu43[[#This Row],[grams]]</f>
        <v>9373333333.3333359</v>
      </c>
      <c r="R271" s="1" t="e">
        <f>Pcfu43[[#This Row],[SD CFU/mL]]*Pcfu43[[#This Row],[mL]]/Pcfu43[[#This Row],[grams]]</f>
        <v>#DIV/0!</v>
      </c>
      <c r="S271" s="7" t="e">
        <f>_xlfn.STDEV.S(Pcfu43[[#This Row],[R1]:[R3]])/AVERAGE(Pcfu43[[#This Row],[R1]:[R3]])</f>
        <v>#DIV/0!</v>
      </c>
    </row>
    <row r="272" spans="1:19" x14ac:dyDescent="0.25">
      <c r="A272" t="s">
        <v>645</v>
      </c>
      <c r="B272" t="s">
        <v>759</v>
      </c>
      <c r="C272" s="4"/>
      <c r="D272" t="s">
        <v>173</v>
      </c>
      <c r="E272" s="3">
        <v>1</v>
      </c>
      <c r="G272">
        <v>0.3</v>
      </c>
      <c r="H272" s="5">
        <v>5.7</v>
      </c>
      <c r="I272" s="3" t="s">
        <v>170</v>
      </c>
      <c r="J272" s="59">
        <v>45021</v>
      </c>
      <c r="K272" s="1">
        <v>100000</v>
      </c>
      <c r="L272">
        <v>82</v>
      </c>
      <c r="O272" s="6">
        <f>(SUM(Pcfu43[[#This Row],[R1]:[R3]]))/(Pcfu43[[#This Row],[No. Reps]]*0.015)*Pcfu43[[#This Row],[Best DF]]</f>
        <v>546666666.66666675</v>
      </c>
      <c r="P272" s="1" t="e">
        <f>_xlfn.STDEV.S(Pcfu43[[#This Row],[R1]:[R3]])/0.015*Pcfu43[[#This Row],[Best DF]]</f>
        <v>#DIV/0!</v>
      </c>
      <c r="Q272" s="6">
        <f>Pcfu43[[#This Row],[CFU/mL]]*Pcfu43[[#This Row],[mL]]/Pcfu43[[#This Row],[grams]]</f>
        <v>10386666666.666668</v>
      </c>
      <c r="R272" s="1" t="e">
        <f>Pcfu43[[#This Row],[SD CFU/mL]]*Pcfu43[[#This Row],[mL]]/Pcfu43[[#This Row],[grams]]</f>
        <v>#DIV/0!</v>
      </c>
      <c r="S272" s="7" t="e">
        <f>_xlfn.STDEV.S(Pcfu43[[#This Row],[R1]:[R3]])/AVERAGE(Pcfu43[[#This Row],[R1]:[R3]])</f>
        <v>#DIV/0!</v>
      </c>
    </row>
    <row r="273" spans="1:20" x14ac:dyDescent="0.25">
      <c r="A273" t="s">
        <v>645</v>
      </c>
      <c r="B273" t="s">
        <v>760</v>
      </c>
      <c r="C273" s="4"/>
      <c r="D273" t="s">
        <v>173</v>
      </c>
      <c r="E273" s="3">
        <v>1</v>
      </c>
      <c r="G273">
        <v>0.3</v>
      </c>
      <c r="H273" s="5">
        <v>5.7</v>
      </c>
      <c r="I273" s="3" t="s">
        <v>170</v>
      </c>
      <c r="J273" s="59">
        <v>45021</v>
      </c>
      <c r="K273" s="1">
        <v>100000</v>
      </c>
      <c r="L273">
        <v>82</v>
      </c>
      <c r="O273" s="6">
        <f>(SUM(Pcfu43[[#This Row],[R1]:[R3]]))/(Pcfu43[[#This Row],[No. Reps]]*0.015)*Pcfu43[[#This Row],[Best DF]]</f>
        <v>546666666.66666675</v>
      </c>
      <c r="P273" s="1" t="e">
        <f>_xlfn.STDEV.S(Pcfu43[[#This Row],[R1]:[R3]])/0.015*Pcfu43[[#This Row],[Best DF]]</f>
        <v>#DIV/0!</v>
      </c>
      <c r="Q273" s="6">
        <f>Pcfu43[[#This Row],[CFU/mL]]*Pcfu43[[#This Row],[mL]]/Pcfu43[[#This Row],[grams]]</f>
        <v>10386666666.666668</v>
      </c>
      <c r="R273" s="1" t="e">
        <f>Pcfu43[[#This Row],[SD CFU/mL]]*Pcfu43[[#This Row],[mL]]/Pcfu43[[#This Row],[grams]]</f>
        <v>#DIV/0!</v>
      </c>
      <c r="S273" s="7" t="e">
        <f>_xlfn.STDEV.S(Pcfu43[[#This Row],[R1]:[R3]])/AVERAGE(Pcfu43[[#This Row],[R1]:[R3]])</f>
        <v>#DIV/0!</v>
      </c>
    </row>
    <row r="274" spans="1:20" x14ac:dyDescent="0.25">
      <c r="A274" t="s">
        <v>646</v>
      </c>
      <c r="B274" t="s">
        <v>758</v>
      </c>
      <c r="C274" s="4"/>
      <c r="D274" t="s">
        <v>173</v>
      </c>
      <c r="E274" s="3">
        <v>1</v>
      </c>
      <c r="G274">
        <v>0.3</v>
      </c>
      <c r="H274" s="5">
        <v>5.7</v>
      </c>
      <c r="I274" s="3" t="s">
        <v>170</v>
      </c>
      <c r="J274" s="59">
        <v>45021</v>
      </c>
      <c r="K274" s="1">
        <v>100000</v>
      </c>
      <c r="L274">
        <v>14</v>
      </c>
      <c r="O274" s="6">
        <f>(SUM(Pcfu43[[#This Row],[R1]:[R3]]))/(Pcfu43[[#This Row],[No. Reps]]*0.015)*Pcfu43[[#This Row],[Best DF]]</f>
        <v>93333333.333333343</v>
      </c>
      <c r="P274" s="1" t="e">
        <f>_xlfn.STDEV.S(Pcfu43[[#This Row],[R1]:[R3]])/0.015*Pcfu43[[#This Row],[Best DF]]</f>
        <v>#DIV/0!</v>
      </c>
      <c r="Q274" s="6">
        <f>Pcfu43[[#This Row],[CFU/mL]]*Pcfu43[[#This Row],[mL]]/Pcfu43[[#This Row],[grams]]</f>
        <v>1773333333.3333335</v>
      </c>
      <c r="R274" s="1" t="e">
        <f>Pcfu43[[#This Row],[SD CFU/mL]]*Pcfu43[[#This Row],[mL]]/Pcfu43[[#This Row],[grams]]</f>
        <v>#DIV/0!</v>
      </c>
      <c r="S274" s="7" t="e">
        <f>_xlfn.STDEV.S(Pcfu43[[#This Row],[R1]:[R3]])/AVERAGE(Pcfu43[[#This Row],[R1]:[R3]])</f>
        <v>#DIV/0!</v>
      </c>
    </row>
    <row r="275" spans="1:20" x14ac:dyDescent="0.25">
      <c r="A275" t="s">
        <v>646</v>
      </c>
      <c r="B275" t="s">
        <v>759</v>
      </c>
      <c r="C275" s="4"/>
      <c r="D275" t="s">
        <v>173</v>
      </c>
      <c r="E275" s="3">
        <v>1</v>
      </c>
      <c r="G275">
        <v>0.3</v>
      </c>
      <c r="H275" s="5">
        <v>5.7</v>
      </c>
      <c r="I275" s="3" t="s">
        <v>170</v>
      </c>
      <c r="J275" s="59">
        <v>45021</v>
      </c>
      <c r="K275" s="1">
        <v>100000</v>
      </c>
      <c r="L275">
        <v>16</v>
      </c>
      <c r="O275" s="6">
        <f>(SUM(Pcfu43[[#This Row],[R1]:[R3]]))/(Pcfu43[[#This Row],[No. Reps]]*0.015)*Pcfu43[[#This Row],[Best DF]]</f>
        <v>106666666.66666667</v>
      </c>
      <c r="P275" s="1" t="e">
        <f>_xlfn.STDEV.S(Pcfu43[[#This Row],[R1]:[R3]])/0.015*Pcfu43[[#This Row],[Best DF]]</f>
        <v>#DIV/0!</v>
      </c>
      <c r="Q275" s="6">
        <f>Pcfu43[[#This Row],[CFU/mL]]*Pcfu43[[#This Row],[mL]]/Pcfu43[[#This Row],[grams]]</f>
        <v>2026666666.6666667</v>
      </c>
      <c r="R275" s="1" t="e">
        <f>Pcfu43[[#This Row],[SD CFU/mL]]*Pcfu43[[#This Row],[mL]]/Pcfu43[[#This Row],[grams]]</f>
        <v>#DIV/0!</v>
      </c>
      <c r="S275" s="7" t="e">
        <f>_xlfn.STDEV.S(Pcfu43[[#This Row],[R1]:[R3]])/AVERAGE(Pcfu43[[#This Row],[R1]:[R3]])</f>
        <v>#DIV/0!</v>
      </c>
    </row>
    <row r="276" spans="1:20" x14ac:dyDescent="0.25">
      <c r="A276" t="s">
        <v>646</v>
      </c>
      <c r="B276" t="s">
        <v>760</v>
      </c>
      <c r="C276" s="4"/>
      <c r="D276" t="s">
        <v>173</v>
      </c>
      <c r="E276" s="3">
        <v>1</v>
      </c>
      <c r="G276">
        <v>0.3</v>
      </c>
      <c r="H276" s="5">
        <v>5.7</v>
      </c>
      <c r="I276" s="3" t="s">
        <v>170</v>
      </c>
      <c r="J276" s="59">
        <v>45021</v>
      </c>
      <c r="K276" s="1">
        <v>100000</v>
      </c>
      <c r="L276">
        <v>20</v>
      </c>
      <c r="O276" s="6">
        <f>(SUM(Pcfu43[[#This Row],[R1]:[R3]]))/(Pcfu43[[#This Row],[No. Reps]]*0.015)*Pcfu43[[#This Row],[Best DF]]</f>
        <v>133333333.33333334</v>
      </c>
      <c r="P276" s="1" t="e">
        <f>_xlfn.STDEV.S(Pcfu43[[#This Row],[R1]:[R3]])/0.015*Pcfu43[[#This Row],[Best DF]]</f>
        <v>#DIV/0!</v>
      </c>
      <c r="Q276" s="6">
        <f>Pcfu43[[#This Row],[CFU/mL]]*Pcfu43[[#This Row],[mL]]/Pcfu43[[#This Row],[grams]]</f>
        <v>2533333333.333334</v>
      </c>
      <c r="R276" s="1" t="e">
        <f>Pcfu43[[#This Row],[SD CFU/mL]]*Pcfu43[[#This Row],[mL]]/Pcfu43[[#This Row],[grams]]</f>
        <v>#DIV/0!</v>
      </c>
      <c r="S276" s="7" t="e">
        <f>_xlfn.STDEV.S(Pcfu43[[#This Row],[R1]:[R3]])/AVERAGE(Pcfu43[[#This Row],[R1]:[R3]])</f>
        <v>#DIV/0!</v>
      </c>
    </row>
    <row r="277" spans="1:20" x14ac:dyDescent="0.25">
      <c r="A277" t="s">
        <v>652</v>
      </c>
      <c r="B277" t="s">
        <v>758</v>
      </c>
      <c r="C277" s="4"/>
      <c r="D277" t="s">
        <v>173</v>
      </c>
      <c r="E277" s="3">
        <v>1</v>
      </c>
      <c r="G277">
        <v>0.3</v>
      </c>
      <c r="H277" s="5">
        <v>5.7</v>
      </c>
      <c r="I277" s="3" t="s">
        <v>170</v>
      </c>
      <c r="J277" s="59">
        <v>45021</v>
      </c>
      <c r="K277" s="1">
        <v>100000</v>
      </c>
      <c r="L277">
        <v>55</v>
      </c>
      <c r="O277" s="6">
        <f>(SUM(Pcfu43[[#This Row],[R1]:[R3]]))/(Pcfu43[[#This Row],[No. Reps]]*0.015)*Pcfu43[[#This Row],[Best DF]]</f>
        <v>366666666.66666669</v>
      </c>
      <c r="P277" s="1" t="e">
        <f>_xlfn.STDEV.S(Pcfu43[[#This Row],[R1]:[R3]])/0.015*Pcfu43[[#This Row],[Best DF]]</f>
        <v>#DIV/0!</v>
      </c>
      <c r="Q277" s="6">
        <f>Pcfu43[[#This Row],[CFU/mL]]*Pcfu43[[#This Row],[mL]]/Pcfu43[[#This Row],[grams]]</f>
        <v>6966666666.6666679</v>
      </c>
      <c r="R277" s="1" t="e">
        <f>Pcfu43[[#This Row],[SD CFU/mL]]*Pcfu43[[#This Row],[mL]]/Pcfu43[[#This Row],[grams]]</f>
        <v>#DIV/0!</v>
      </c>
      <c r="S277" s="7" t="e">
        <f>_xlfn.STDEV.S(Pcfu43[[#This Row],[R1]:[R3]])/AVERAGE(Pcfu43[[#This Row],[R1]:[R3]])</f>
        <v>#DIV/0!</v>
      </c>
    </row>
    <row r="278" spans="1:20" x14ac:dyDescent="0.25">
      <c r="A278" t="s">
        <v>652</v>
      </c>
      <c r="B278" t="s">
        <v>759</v>
      </c>
      <c r="C278" s="4"/>
      <c r="D278" t="s">
        <v>173</v>
      </c>
      <c r="E278" s="3">
        <v>1</v>
      </c>
      <c r="G278">
        <v>0.3</v>
      </c>
      <c r="H278" s="5">
        <v>5.7</v>
      </c>
      <c r="I278" s="3" t="s">
        <v>170</v>
      </c>
      <c r="J278" s="59">
        <v>45021</v>
      </c>
      <c r="K278" s="1">
        <v>100000</v>
      </c>
      <c r="L278">
        <v>88</v>
      </c>
      <c r="O278" s="6">
        <f>(SUM(Pcfu43[[#This Row],[R1]:[R3]]))/(Pcfu43[[#This Row],[No. Reps]]*0.015)*Pcfu43[[#This Row],[Best DF]]</f>
        <v>586666666.66666675</v>
      </c>
      <c r="P278" s="1" t="e">
        <f>_xlfn.STDEV.S(Pcfu43[[#This Row],[R1]:[R3]])/0.015*Pcfu43[[#This Row],[Best DF]]</f>
        <v>#DIV/0!</v>
      </c>
      <c r="Q278" s="6">
        <f>Pcfu43[[#This Row],[CFU/mL]]*Pcfu43[[#This Row],[mL]]/Pcfu43[[#This Row],[grams]]</f>
        <v>11146666666.666668</v>
      </c>
      <c r="R278" s="1" t="e">
        <f>Pcfu43[[#This Row],[SD CFU/mL]]*Pcfu43[[#This Row],[mL]]/Pcfu43[[#This Row],[grams]]</f>
        <v>#DIV/0!</v>
      </c>
      <c r="S278" s="7" t="e">
        <f>_xlfn.STDEV.S(Pcfu43[[#This Row],[R1]:[R3]])/AVERAGE(Pcfu43[[#This Row],[R1]:[R3]])</f>
        <v>#DIV/0!</v>
      </c>
    </row>
    <row r="279" spans="1:20" x14ac:dyDescent="0.25">
      <c r="A279" t="s">
        <v>652</v>
      </c>
      <c r="B279" t="s">
        <v>760</v>
      </c>
      <c r="C279" s="4"/>
      <c r="D279" t="s">
        <v>173</v>
      </c>
      <c r="E279" s="3">
        <v>1</v>
      </c>
      <c r="G279">
        <v>0.3</v>
      </c>
      <c r="H279" s="5">
        <v>5.7</v>
      </c>
      <c r="I279" s="3" t="s">
        <v>170</v>
      </c>
      <c r="J279" s="59">
        <v>45021</v>
      </c>
      <c r="K279" s="1">
        <v>100000</v>
      </c>
      <c r="L279">
        <v>61</v>
      </c>
      <c r="O279" s="6">
        <f>(SUM(Pcfu43[[#This Row],[R1]:[R3]]))/(Pcfu43[[#This Row],[No. Reps]]*0.015)*Pcfu43[[#This Row],[Best DF]]</f>
        <v>406666666.66666669</v>
      </c>
      <c r="P279" s="1" t="e">
        <f>_xlfn.STDEV.S(Pcfu43[[#This Row],[R1]:[R3]])/0.015*Pcfu43[[#This Row],[Best DF]]</f>
        <v>#DIV/0!</v>
      </c>
      <c r="Q279" s="6">
        <f>Pcfu43[[#This Row],[CFU/mL]]*Pcfu43[[#This Row],[mL]]/Pcfu43[[#This Row],[grams]]</f>
        <v>7726666666.666667</v>
      </c>
      <c r="R279" s="1" t="e">
        <f>Pcfu43[[#This Row],[SD CFU/mL]]*Pcfu43[[#This Row],[mL]]/Pcfu43[[#This Row],[grams]]</f>
        <v>#DIV/0!</v>
      </c>
      <c r="S279" s="7" t="e">
        <f>_xlfn.STDEV.S(Pcfu43[[#This Row],[R1]:[R3]])/AVERAGE(Pcfu43[[#This Row],[R1]:[R3]])</f>
        <v>#DIV/0!</v>
      </c>
    </row>
    <row r="280" spans="1:20" x14ac:dyDescent="0.25">
      <c r="A280" t="s">
        <v>653</v>
      </c>
      <c r="B280" t="s">
        <v>758</v>
      </c>
      <c r="C280" s="4"/>
      <c r="D280" t="s">
        <v>173</v>
      </c>
      <c r="E280" s="3">
        <v>1</v>
      </c>
      <c r="G280">
        <v>0.3</v>
      </c>
      <c r="H280" s="5">
        <v>5.7</v>
      </c>
      <c r="I280" s="3" t="s">
        <v>170</v>
      </c>
      <c r="J280" s="59">
        <v>45021</v>
      </c>
      <c r="K280" s="1">
        <v>100000</v>
      </c>
      <c r="L280">
        <v>56</v>
      </c>
      <c r="O280" s="6">
        <f>(SUM(Pcfu43[[#This Row],[R1]:[R3]]))/(Pcfu43[[#This Row],[No. Reps]]*0.015)*Pcfu43[[#This Row],[Best DF]]</f>
        <v>373333333.33333337</v>
      </c>
      <c r="P280" s="1" t="e">
        <f>_xlfn.STDEV.S(Pcfu43[[#This Row],[R1]:[R3]])/0.015*Pcfu43[[#This Row],[Best DF]]</f>
        <v>#DIV/0!</v>
      </c>
      <c r="Q280" s="6">
        <f>Pcfu43[[#This Row],[CFU/mL]]*Pcfu43[[#This Row],[mL]]/Pcfu43[[#This Row],[grams]]</f>
        <v>7093333333.333334</v>
      </c>
      <c r="R280" s="1" t="e">
        <f>Pcfu43[[#This Row],[SD CFU/mL]]*Pcfu43[[#This Row],[mL]]/Pcfu43[[#This Row],[grams]]</f>
        <v>#DIV/0!</v>
      </c>
      <c r="S280" s="7" t="e">
        <f>_xlfn.STDEV.S(Pcfu43[[#This Row],[R1]:[R3]])/AVERAGE(Pcfu43[[#This Row],[R1]:[R3]])</f>
        <v>#DIV/0!</v>
      </c>
    </row>
    <row r="281" spans="1:20" x14ac:dyDescent="0.25">
      <c r="A281" t="s">
        <v>653</v>
      </c>
      <c r="B281" t="s">
        <v>759</v>
      </c>
      <c r="C281" s="4"/>
      <c r="D281" t="s">
        <v>173</v>
      </c>
      <c r="E281" s="3">
        <v>1</v>
      </c>
      <c r="G281">
        <v>0.3</v>
      </c>
      <c r="H281" s="5">
        <v>5.7</v>
      </c>
      <c r="I281" s="3" t="s">
        <v>170</v>
      </c>
      <c r="J281" s="59">
        <v>45021</v>
      </c>
      <c r="K281" s="1">
        <v>100000</v>
      </c>
      <c r="L281">
        <v>99</v>
      </c>
      <c r="O281" s="6">
        <f>(SUM(Pcfu43[[#This Row],[R1]:[R3]]))/(Pcfu43[[#This Row],[No. Reps]]*0.015)*Pcfu43[[#This Row],[Best DF]]</f>
        <v>660000000</v>
      </c>
      <c r="P281" s="1" t="e">
        <f>_xlfn.STDEV.S(Pcfu43[[#This Row],[R1]:[R3]])/0.015*Pcfu43[[#This Row],[Best DF]]</f>
        <v>#DIV/0!</v>
      </c>
      <c r="Q281" s="6">
        <f>Pcfu43[[#This Row],[CFU/mL]]*Pcfu43[[#This Row],[mL]]/Pcfu43[[#This Row],[grams]]</f>
        <v>12540000000</v>
      </c>
      <c r="R281" s="1" t="e">
        <f>Pcfu43[[#This Row],[SD CFU/mL]]*Pcfu43[[#This Row],[mL]]/Pcfu43[[#This Row],[grams]]</f>
        <v>#DIV/0!</v>
      </c>
      <c r="S281" s="7" t="e">
        <f>_xlfn.STDEV.S(Pcfu43[[#This Row],[R1]:[R3]])/AVERAGE(Pcfu43[[#This Row],[R1]:[R3]])</f>
        <v>#DIV/0!</v>
      </c>
    </row>
    <row r="282" spans="1:20" x14ac:dyDescent="0.25">
      <c r="A282" t="s">
        <v>653</v>
      </c>
      <c r="B282" t="s">
        <v>760</v>
      </c>
      <c r="C282" s="4"/>
      <c r="D282" t="s">
        <v>173</v>
      </c>
      <c r="E282" s="3">
        <v>1</v>
      </c>
      <c r="G282">
        <v>0.3</v>
      </c>
      <c r="H282" s="5">
        <v>5.7</v>
      </c>
      <c r="I282" s="3" t="s">
        <v>170</v>
      </c>
      <c r="J282" s="59">
        <v>45021</v>
      </c>
      <c r="K282" s="1">
        <v>100000</v>
      </c>
      <c r="L282">
        <v>90</v>
      </c>
      <c r="O282" s="6">
        <f>(SUM(Pcfu43[[#This Row],[R1]:[R3]]))/(Pcfu43[[#This Row],[No. Reps]]*0.015)*Pcfu43[[#This Row],[Best DF]]</f>
        <v>600000000</v>
      </c>
      <c r="P282" s="1" t="e">
        <f>_xlfn.STDEV.S(Pcfu43[[#This Row],[R1]:[R3]])/0.015*Pcfu43[[#This Row],[Best DF]]</f>
        <v>#DIV/0!</v>
      </c>
      <c r="Q282" s="6">
        <f>Pcfu43[[#This Row],[CFU/mL]]*Pcfu43[[#This Row],[mL]]/Pcfu43[[#This Row],[grams]]</f>
        <v>11400000000</v>
      </c>
      <c r="R282" s="1" t="e">
        <f>Pcfu43[[#This Row],[SD CFU/mL]]*Pcfu43[[#This Row],[mL]]/Pcfu43[[#This Row],[grams]]</f>
        <v>#DIV/0!</v>
      </c>
      <c r="S282" s="7" t="e">
        <f>_xlfn.STDEV.S(Pcfu43[[#This Row],[R1]:[R3]])/AVERAGE(Pcfu43[[#This Row],[R1]:[R3]])</f>
        <v>#DIV/0!</v>
      </c>
    </row>
    <row r="283" spans="1:20" x14ac:dyDescent="0.25">
      <c r="A283" t="s">
        <v>654</v>
      </c>
      <c r="B283" t="s">
        <v>758</v>
      </c>
      <c r="C283" s="4"/>
      <c r="D283" t="s">
        <v>173</v>
      </c>
      <c r="E283" s="3">
        <v>1</v>
      </c>
      <c r="G283">
        <v>0.3</v>
      </c>
      <c r="H283" s="5">
        <v>5.7</v>
      </c>
      <c r="I283" s="3" t="s">
        <v>170</v>
      </c>
      <c r="J283" s="59">
        <v>45021</v>
      </c>
      <c r="K283" s="1">
        <v>100000</v>
      </c>
      <c r="L283">
        <v>19</v>
      </c>
      <c r="O283" s="6">
        <f>(SUM(Pcfu43[[#This Row],[R1]:[R3]]))/(Pcfu43[[#This Row],[No. Reps]]*0.015)*Pcfu43[[#This Row],[Best DF]]</f>
        <v>126666666.66666667</v>
      </c>
      <c r="P283" s="1" t="e">
        <f>_xlfn.STDEV.S(Pcfu43[[#This Row],[R1]:[R3]])/0.015*Pcfu43[[#This Row],[Best DF]]</f>
        <v>#DIV/0!</v>
      </c>
      <c r="Q283" s="6">
        <f>Pcfu43[[#This Row],[CFU/mL]]*Pcfu43[[#This Row],[mL]]/Pcfu43[[#This Row],[grams]]</f>
        <v>2406666666.666667</v>
      </c>
      <c r="R283" s="1" t="e">
        <f>Pcfu43[[#This Row],[SD CFU/mL]]*Pcfu43[[#This Row],[mL]]/Pcfu43[[#This Row],[grams]]</f>
        <v>#DIV/0!</v>
      </c>
      <c r="S283" s="7" t="e">
        <f>_xlfn.STDEV.S(Pcfu43[[#This Row],[R1]:[R3]])/AVERAGE(Pcfu43[[#This Row],[R1]:[R3]])</f>
        <v>#DIV/0!</v>
      </c>
    </row>
    <row r="284" spans="1:20" x14ac:dyDescent="0.25">
      <c r="A284" t="s">
        <v>654</v>
      </c>
      <c r="B284" t="s">
        <v>759</v>
      </c>
      <c r="C284" s="4"/>
      <c r="D284" t="s">
        <v>173</v>
      </c>
      <c r="E284" s="3">
        <v>1</v>
      </c>
      <c r="G284">
        <v>0.3</v>
      </c>
      <c r="H284" s="5">
        <v>5.7</v>
      </c>
      <c r="I284" s="3" t="s">
        <v>170</v>
      </c>
      <c r="J284" s="59">
        <v>45021</v>
      </c>
      <c r="K284" s="1">
        <v>100000</v>
      </c>
      <c r="L284">
        <v>16</v>
      </c>
      <c r="O284" s="6">
        <f>(SUM(Pcfu43[[#This Row],[R1]:[R3]]))/(Pcfu43[[#This Row],[No. Reps]]*0.015)*Pcfu43[[#This Row],[Best DF]]</f>
        <v>106666666.66666667</v>
      </c>
      <c r="P284" s="1" t="e">
        <f>_xlfn.STDEV.S(Pcfu43[[#This Row],[R1]:[R3]])/0.015*Pcfu43[[#This Row],[Best DF]]</f>
        <v>#DIV/0!</v>
      </c>
      <c r="Q284" s="6">
        <f>Pcfu43[[#This Row],[CFU/mL]]*Pcfu43[[#This Row],[mL]]/Pcfu43[[#This Row],[grams]]</f>
        <v>2026666666.6666667</v>
      </c>
      <c r="R284" s="1" t="e">
        <f>Pcfu43[[#This Row],[SD CFU/mL]]*Pcfu43[[#This Row],[mL]]/Pcfu43[[#This Row],[grams]]</f>
        <v>#DIV/0!</v>
      </c>
      <c r="S284" s="7" t="e">
        <f>_xlfn.STDEV.S(Pcfu43[[#This Row],[R1]:[R3]])/AVERAGE(Pcfu43[[#This Row],[R1]:[R3]])</f>
        <v>#DIV/0!</v>
      </c>
    </row>
    <row r="285" spans="1:20" x14ac:dyDescent="0.25">
      <c r="A285" t="s">
        <v>654</v>
      </c>
      <c r="B285" t="s">
        <v>760</v>
      </c>
      <c r="C285" s="4"/>
      <c r="D285" t="s">
        <v>173</v>
      </c>
      <c r="E285" s="3">
        <v>1</v>
      </c>
      <c r="G285">
        <v>0.3</v>
      </c>
      <c r="H285" s="5">
        <v>5.7</v>
      </c>
      <c r="I285" s="3" t="s">
        <v>170</v>
      </c>
      <c r="J285" s="59">
        <v>45021</v>
      </c>
      <c r="K285" s="1">
        <v>100000</v>
      </c>
      <c r="L285">
        <v>9</v>
      </c>
      <c r="O285" s="6">
        <f>(SUM(Pcfu43[[#This Row],[R1]:[R3]]))/(Pcfu43[[#This Row],[No. Reps]]*0.015)*Pcfu43[[#This Row],[Best DF]]</f>
        <v>60000000</v>
      </c>
      <c r="P285" s="1" t="e">
        <f>_xlfn.STDEV.S(Pcfu43[[#This Row],[R1]:[R3]])/0.015*Pcfu43[[#This Row],[Best DF]]</f>
        <v>#DIV/0!</v>
      </c>
      <c r="Q285" s="6">
        <f>Pcfu43[[#This Row],[CFU/mL]]*Pcfu43[[#This Row],[mL]]/Pcfu43[[#This Row],[grams]]</f>
        <v>1140000000</v>
      </c>
      <c r="R285" s="1" t="e">
        <f>Pcfu43[[#This Row],[SD CFU/mL]]*Pcfu43[[#This Row],[mL]]/Pcfu43[[#This Row],[grams]]</f>
        <v>#DIV/0!</v>
      </c>
      <c r="S285" s="7" t="e">
        <f>_xlfn.STDEV.S(Pcfu43[[#This Row],[R1]:[R3]])/AVERAGE(Pcfu43[[#This Row],[R1]:[R3]])</f>
        <v>#DIV/0!</v>
      </c>
    </row>
    <row r="286" spans="1:20" x14ac:dyDescent="0.25">
      <c r="A286" t="s">
        <v>662</v>
      </c>
      <c r="B286" t="s">
        <v>328</v>
      </c>
      <c r="C286" s="4"/>
      <c r="D286" t="s">
        <v>86</v>
      </c>
      <c r="E286" s="3">
        <v>2</v>
      </c>
      <c r="G286">
        <v>0.3</v>
      </c>
      <c r="H286" s="5">
        <v>5.7</v>
      </c>
      <c r="I286" s="3" t="s">
        <v>170</v>
      </c>
      <c r="J286" s="59">
        <v>45022</v>
      </c>
      <c r="K286" s="1">
        <v>1000000</v>
      </c>
      <c r="L286">
        <v>27</v>
      </c>
      <c r="M286">
        <v>29</v>
      </c>
      <c r="O286" s="6">
        <f>(SUM(Pcfu43[[#This Row],[R1]:[R3]]))/(Pcfu43[[#This Row],[No. Reps]]*0.015)*Pcfu43[[#This Row],[Best DF]]</f>
        <v>1866666666.6666667</v>
      </c>
      <c r="P286" s="1">
        <f>_xlfn.STDEV.S(Pcfu43[[#This Row],[R1]:[R3]])/0.015*Pcfu43[[#This Row],[Best DF]]</f>
        <v>94280904.158206344</v>
      </c>
      <c r="Q286" s="6">
        <f>Pcfu43[[#This Row],[CFU/mL]]*Pcfu43[[#This Row],[mL]]/Pcfu43[[#This Row],[grams]]</f>
        <v>35466666666.666672</v>
      </c>
      <c r="R286" s="1">
        <f>Pcfu43[[#This Row],[SD CFU/mL]]*Pcfu43[[#This Row],[mL]]/Pcfu43[[#This Row],[grams]]</f>
        <v>1791337179.0059206</v>
      </c>
      <c r="S286" s="7">
        <f>_xlfn.STDEV.S(Pcfu43[[#This Row],[R1]:[R3]])/AVERAGE(Pcfu43[[#This Row],[R1]:[R3]])</f>
        <v>5.0507627227610541E-2</v>
      </c>
      <c r="T286" t="s">
        <v>529</v>
      </c>
    </row>
    <row r="287" spans="1:20" x14ac:dyDescent="0.25">
      <c r="A287" t="s">
        <v>663</v>
      </c>
      <c r="B287" t="s">
        <v>328</v>
      </c>
      <c r="C287" s="4"/>
      <c r="D287" t="s">
        <v>86</v>
      </c>
      <c r="E287" s="3">
        <v>2</v>
      </c>
      <c r="G287">
        <v>0.3</v>
      </c>
      <c r="H287" s="5">
        <v>5.7</v>
      </c>
      <c r="I287" s="3" t="s">
        <v>170</v>
      </c>
      <c r="J287" s="59">
        <v>45022</v>
      </c>
      <c r="K287" s="1">
        <v>1000000</v>
      </c>
      <c r="L287">
        <v>4</v>
      </c>
      <c r="M287">
        <v>4</v>
      </c>
      <c r="O287" s="6">
        <f>(SUM(Pcfu43[[#This Row],[R1]:[R3]]))/(Pcfu43[[#This Row],[No. Reps]]*0.015)*Pcfu43[[#This Row],[Best DF]]</f>
        <v>266666666.66666669</v>
      </c>
      <c r="P287" s="1">
        <f>_xlfn.STDEV.S(Pcfu43[[#This Row],[R1]:[R3]])/0.015*Pcfu43[[#This Row],[Best DF]]</f>
        <v>0</v>
      </c>
      <c r="Q287" s="6">
        <f>Pcfu43[[#This Row],[CFU/mL]]*Pcfu43[[#This Row],[mL]]/Pcfu43[[#This Row],[grams]]</f>
        <v>5066666666.6666679</v>
      </c>
      <c r="R287" s="1">
        <f>Pcfu43[[#This Row],[SD CFU/mL]]*Pcfu43[[#This Row],[mL]]/Pcfu43[[#This Row],[grams]]</f>
        <v>0</v>
      </c>
      <c r="S287" s="7">
        <f>_xlfn.STDEV.S(Pcfu43[[#This Row],[R1]:[R3]])/AVERAGE(Pcfu43[[#This Row],[R1]:[R3]])</f>
        <v>0</v>
      </c>
      <c r="T287" t="s">
        <v>786</v>
      </c>
    </row>
    <row r="288" spans="1:20" x14ac:dyDescent="0.25">
      <c r="A288" t="s">
        <v>587</v>
      </c>
      <c r="B288" t="s">
        <v>328</v>
      </c>
      <c r="C288" s="4"/>
      <c r="D288" t="s">
        <v>86</v>
      </c>
      <c r="E288" s="3">
        <v>2</v>
      </c>
      <c r="G288">
        <v>0.3</v>
      </c>
      <c r="H288" s="5">
        <v>5.7</v>
      </c>
      <c r="I288" s="3" t="s">
        <v>170</v>
      </c>
      <c r="J288" s="59">
        <v>45022</v>
      </c>
      <c r="K288" s="1">
        <v>1000000</v>
      </c>
      <c r="L288">
        <v>10</v>
      </c>
      <c r="M288">
        <v>15</v>
      </c>
      <c r="O288" s="6">
        <f>(SUM(Pcfu43[[#This Row],[R1]:[R3]]))/(Pcfu43[[#This Row],[No. Reps]]*0.015)*Pcfu43[[#This Row],[Best DF]]</f>
        <v>833333333.33333337</v>
      </c>
      <c r="P288" s="1">
        <f>_xlfn.STDEV.S(Pcfu43[[#This Row],[R1]:[R3]])/0.015*Pcfu43[[#This Row],[Best DF]]</f>
        <v>235702260.39551586</v>
      </c>
      <c r="Q288" s="6">
        <f>Pcfu43[[#This Row],[CFU/mL]]*Pcfu43[[#This Row],[mL]]/Pcfu43[[#This Row],[grams]]</f>
        <v>15833333333.333334</v>
      </c>
      <c r="R288" s="1">
        <f>Pcfu43[[#This Row],[SD CFU/mL]]*Pcfu43[[#This Row],[mL]]/Pcfu43[[#This Row],[grams]]</f>
        <v>4478342947.514802</v>
      </c>
      <c r="S288" s="7">
        <f>_xlfn.STDEV.S(Pcfu43[[#This Row],[R1]:[R3]])/AVERAGE(Pcfu43[[#This Row],[R1]:[R3]])</f>
        <v>0.28284271247461901</v>
      </c>
      <c r="T288" t="s">
        <v>379</v>
      </c>
    </row>
    <row r="289" spans="1:20" x14ac:dyDescent="0.25">
      <c r="A289" t="s">
        <v>590</v>
      </c>
      <c r="B289" t="s">
        <v>328</v>
      </c>
      <c r="C289" s="4"/>
      <c r="D289" t="s">
        <v>86</v>
      </c>
      <c r="E289" s="3">
        <v>2</v>
      </c>
      <c r="G289">
        <v>0.3</v>
      </c>
      <c r="H289" s="5">
        <v>5.7</v>
      </c>
      <c r="I289" s="3" t="s">
        <v>170</v>
      </c>
      <c r="J289" s="59">
        <v>45022</v>
      </c>
      <c r="K289" s="1">
        <v>1000000</v>
      </c>
      <c r="L289">
        <v>3</v>
      </c>
      <c r="M289">
        <v>2</v>
      </c>
      <c r="O289" s="6">
        <f>(SUM(Pcfu43[[#This Row],[R1]:[R3]]))/(Pcfu43[[#This Row],[No. Reps]]*0.015)*Pcfu43[[#This Row],[Best DF]]</f>
        <v>166666666.66666669</v>
      </c>
      <c r="P289" s="1">
        <f>_xlfn.STDEV.S(Pcfu43[[#This Row],[R1]:[R3]])/0.015*Pcfu43[[#This Row],[Best DF]]</f>
        <v>47140452.079103172</v>
      </c>
      <c r="Q289" s="6">
        <f>Pcfu43[[#This Row],[CFU/mL]]*Pcfu43[[#This Row],[mL]]/Pcfu43[[#This Row],[grams]]</f>
        <v>3166666666.666667</v>
      </c>
      <c r="R289" s="1">
        <f>Pcfu43[[#This Row],[SD CFU/mL]]*Pcfu43[[#This Row],[mL]]/Pcfu43[[#This Row],[grams]]</f>
        <v>895668589.50296032</v>
      </c>
      <c r="S289" s="7">
        <f>_xlfn.STDEV.S(Pcfu43[[#This Row],[R1]:[R3]])/AVERAGE(Pcfu43[[#This Row],[R1]:[R3]])</f>
        <v>0.28284271247461901</v>
      </c>
      <c r="T289" t="s">
        <v>787</v>
      </c>
    </row>
    <row r="290" spans="1:20" x14ac:dyDescent="0.25">
      <c r="A290" t="s">
        <v>788</v>
      </c>
      <c r="B290" t="s">
        <v>328</v>
      </c>
      <c r="C290" s="4"/>
      <c r="D290" t="s">
        <v>173</v>
      </c>
      <c r="E290" s="3">
        <v>3</v>
      </c>
      <c r="G290">
        <v>0.3</v>
      </c>
      <c r="H290" s="5">
        <v>5.7</v>
      </c>
      <c r="I290" s="3" t="s">
        <v>170</v>
      </c>
      <c r="J290" s="59">
        <v>45026</v>
      </c>
      <c r="K290" s="1">
        <v>1000000</v>
      </c>
      <c r="L290">
        <v>125</v>
      </c>
      <c r="M290">
        <v>111</v>
      </c>
      <c r="N290">
        <v>122</v>
      </c>
      <c r="O290" s="6">
        <f>(SUM(Pcfu43[[#This Row],[R1]:[R3]]))/(Pcfu43[[#This Row],[No. Reps]]*0.015)*Pcfu43[[#This Row],[Best DF]]</f>
        <v>7955555555.5555553</v>
      </c>
      <c r="P290" s="1">
        <f>_xlfn.STDEV.S(Pcfu43[[#This Row],[R1]:[R3]])/0.015*Pcfu43[[#This Row],[Best DF]]</f>
        <v>491407653.05546629</v>
      </c>
      <c r="Q290" s="6">
        <f>Pcfu43[[#This Row],[CFU/mL]]*Pcfu43[[#This Row],[mL]]/Pcfu43[[#This Row],[grams]]</f>
        <v>151155555555.55554</v>
      </c>
      <c r="R290" s="1">
        <f>Pcfu43[[#This Row],[SD CFU/mL]]*Pcfu43[[#This Row],[mL]]/Pcfu43[[#This Row],[grams]]</f>
        <v>9336745408.0538616</v>
      </c>
      <c r="S290" s="7">
        <f>_xlfn.STDEV.S(Pcfu43[[#This Row],[R1]:[R3]])/AVERAGE(Pcfu43[[#This Row],[R1]:[R3]])</f>
        <v>6.1769118400826772E-2</v>
      </c>
    </row>
    <row r="291" spans="1:20" x14ac:dyDescent="0.25">
      <c r="A291" t="s">
        <v>789</v>
      </c>
      <c r="B291" t="s">
        <v>328</v>
      </c>
      <c r="C291" s="4"/>
      <c r="D291" t="s">
        <v>173</v>
      </c>
      <c r="E291" s="3">
        <v>3</v>
      </c>
      <c r="G291">
        <v>0.3</v>
      </c>
      <c r="H291" s="5">
        <v>5.7</v>
      </c>
      <c r="I291" s="3" t="s">
        <v>170</v>
      </c>
      <c r="J291" s="59">
        <v>45026</v>
      </c>
      <c r="K291" s="1">
        <v>1000000</v>
      </c>
      <c r="L291">
        <v>153</v>
      </c>
      <c r="M291">
        <v>129</v>
      </c>
      <c r="N291">
        <v>132</v>
      </c>
      <c r="O291" s="6">
        <f>(SUM(Pcfu43[[#This Row],[R1]:[R3]]))/(Pcfu43[[#This Row],[No. Reps]]*0.015)*Pcfu43[[#This Row],[Best DF]]</f>
        <v>9200000000</v>
      </c>
      <c r="P291" s="1">
        <f>_xlfn.STDEV.S(Pcfu43[[#This Row],[R1]:[R3]])/0.015*Pcfu43[[#This Row],[Best DF]]</f>
        <v>871779788.70813477</v>
      </c>
      <c r="Q291" s="6">
        <f>Pcfu43[[#This Row],[CFU/mL]]*Pcfu43[[#This Row],[mL]]/Pcfu43[[#This Row],[grams]]</f>
        <v>174800000000</v>
      </c>
      <c r="R291" s="1">
        <f>Pcfu43[[#This Row],[SD CFU/mL]]*Pcfu43[[#This Row],[mL]]/Pcfu43[[#This Row],[grams]]</f>
        <v>16563815985.454563</v>
      </c>
      <c r="S291" s="7">
        <f>_xlfn.STDEV.S(Pcfu43[[#This Row],[R1]:[R3]])/AVERAGE(Pcfu43[[#This Row],[R1]:[R3]])</f>
        <v>9.4758672685666817E-2</v>
      </c>
    </row>
    <row r="292" spans="1:20" x14ac:dyDescent="0.25">
      <c r="A292" t="s">
        <v>790</v>
      </c>
      <c r="B292" t="s">
        <v>328</v>
      </c>
      <c r="C292" s="4"/>
      <c r="D292" t="s">
        <v>173</v>
      </c>
      <c r="E292" s="3">
        <v>3</v>
      </c>
      <c r="G292">
        <v>0.3</v>
      </c>
      <c r="H292" s="5">
        <v>5.7</v>
      </c>
      <c r="I292" s="3" t="s">
        <v>170</v>
      </c>
      <c r="J292" s="59">
        <v>45026</v>
      </c>
      <c r="K292" s="1">
        <v>1000000</v>
      </c>
      <c r="L292">
        <v>120</v>
      </c>
      <c r="M292">
        <v>100</v>
      </c>
      <c r="N292">
        <v>109</v>
      </c>
      <c r="O292" s="6">
        <f>(SUM(Pcfu43[[#This Row],[R1]:[R3]]))/(Pcfu43[[#This Row],[No. Reps]]*0.015)*Pcfu43[[#This Row],[Best DF]]</f>
        <v>7311111111.1111116</v>
      </c>
      <c r="P292" s="1">
        <f>_xlfn.STDEV.S(Pcfu43[[#This Row],[R1]:[R3]])/0.015*Pcfu43[[#This Row],[Best DF]]</f>
        <v>667776853.39185417</v>
      </c>
      <c r="Q292" s="6">
        <f>Pcfu43[[#This Row],[CFU/mL]]*Pcfu43[[#This Row],[mL]]/Pcfu43[[#This Row],[grams]]</f>
        <v>138911111111.11111</v>
      </c>
      <c r="R292" s="1">
        <f>Pcfu43[[#This Row],[SD CFU/mL]]*Pcfu43[[#This Row],[mL]]/Pcfu43[[#This Row],[grams]]</f>
        <v>12687760214.44523</v>
      </c>
      <c r="S292" s="7">
        <f>_xlfn.STDEV.S(Pcfu43[[#This Row],[R1]:[R3]])/AVERAGE(Pcfu43[[#This Row],[R1]:[R3]])</f>
        <v>9.1337259582472449E-2</v>
      </c>
    </row>
    <row r="293" spans="1:20" x14ac:dyDescent="0.25">
      <c r="A293" t="s">
        <v>791</v>
      </c>
      <c r="B293" t="s">
        <v>328</v>
      </c>
      <c r="C293" s="4"/>
      <c r="D293" t="s">
        <v>173</v>
      </c>
      <c r="E293" s="3">
        <v>3</v>
      </c>
      <c r="G293">
        <v>0.3</v>
      </c>
      <c r="H293" s="5">
        <v>5.7</v>
      </c>
      <c r="I293" s="3" t="s">
        <v>170</v>
      </c>
      <c r="J293" s="59">
        <v>45026</v>
      </c>
      <c r="K293" s="1">
        <v>1000000</v>
      </c>
      <c r="L293">
        <v>103</v>
      </c>
      <c r="M293">
        <v>98</v>
      </c>
      <c r="N293">
        <v>105</v>
      </c>
      <c r="O293" s="6">
        <f>(SUM(Pcfu43[[#This Row],[R1]:[R3]]))/(Pcfu43[[#This Row],[No. Reps]]*0.015)*Pcfu43[[#This Row],[Best DF]]</f>
        <v>6800000000</v>
      </c>
      <c r="P293" s="1">
        <f>_xlfn.STDEV.S(Pcfu43[[#This Row],[R1]:[R3]])/0.015*Pcfu43[[#This Row],[Best DF]]</f>
        <v>240370085.03093261</v>
      </c>
      <c r="Q293" s="6">
        <f>Pcfu43[[#This Row],[CFU/mL]]*Pcfu43[[#This Row],[mL]]/Pcfu43[[#This Row],[grams]]</f>
        <v>129200000000</v>
      </c>
      <c r="R293" s="1">
        <f>Pcfu43[[#This Row],[SD CFU/mL]]*Pcfu43[[#This Row],[mL]]/Pcfu43[[#This Row],[grams]]</f>
        <v>4567031615.5877199</v>
      </c>
      <c r="S293" s="7">
        <f>_xlfn.STDEV.S(Pcfu43[[#This Row],[R1]:[R3]])/AVERAGE(Pcfu43[[#This Row],[R1]:[R3]])</f>
        <v>3.5348541916313619E-2</v>
      </c>
    </row>
    <row r="294" spans="1:20" x14ac:dyDescent="0.25">
      <c r="A294" t="s">
        <v>792</v>
      </c>
      <c r="B294" t="s">
        <v>328</v>
      </c>
      <c r="C294" s="4"/>
      <c r="D294" t="s">
        <v>173</v>
      </c>
      <c r="E294" s="3">
        <v>3</v>
      </c>
      <c r="G294">
        <v>0.3</v>
      </c>
      <c r="H294" s="5">
        <v>5.7</v>
      </c>
      <c r="I294" s="3" t="s">
        <v>170</v>
      </c>
      <c r="J294" s="59">
        <v>45026</v>
      </c>
      <c r="K294" s="1">
        <v>1000000</v>
      </c>
      <c r="L294">
        <v>94</v>
      </c>
      <c r="M294">
        <v>107</v>
      </c>
      <c r="N294">
        <v>99</v>
      </c>
      <c r="O294" s="6">
        <f>(SUM(Pcfu43[[#This Row],[R1]:[R3]]))/(Pcfu43[[#This Row],[No. Reps]]*0.015)*Pcfu43[[#This Row],[Best DF]]</f>
        <v>6666666666.666667</v>
      </c>
      <c r="P294" s="1">
        <f>_xlfn.STDEV.S(Pcfu43[[#This Row],[R1]:[R3]])/0.015*Pcfu43[[#This Row],[Best DF]]</f>
        <v>437162568.28680003</v>
      </c>
      <c r="Q294" s="6">
        <f>Pcfu43[[#This Row],[CFU/mL]]*Pcfu43[[#This Row],[mL]]/Pcfu43[[#This Row],[grams]]</f>
        <v>126666666666.66667</v>
      </c>
      <c r="R294" s="1">
        <f>Pcfu43[[#This Row],[SD CFU/mL]]*Pcfu43[[#This Row],[mL]]/Pcfu43[[#This Row],[grams]]</f>
        <v>8306088797.4492016</v>
      </c>
      <c r="S294" s="7">
        <f>_xlfn.STDEV.S(Pcfu43[[#This Row],[R1]:[R3]])/AVERAGE(Pcfu43[[#This Row],[R1]:[R3]])</f>
        <v>6.5574385243020006E-2</v>
      </c>
    </row>
    <row r="295" spans="1:20" x14ac:dyDescent="0.25">
      <c r="A295" t="s">
        <v>793</v>
      </c>
      <c r="B295" t="s">
        <v>328</v>
      </c>
      <c r="C295" s="4"/>
      <c r="D295" t="s">
        <v>173</v>
      </c>
      <c r="E295" s="3">
        <v>3</v>
      </c>
      <c r="G295">
        <v>0.3</v>
      </c>
      <c r="H295" s="5">
        <v>5.7</v>
      </c>
      <c r="I295" s="3" t="s">
        <v>170</v>
      </c>
      <c r="J295" s="59">
        <v>45026</v>
      </c>
      <c r="K295" s="1">
        <v>1000000</v>
      </c>
      <c r="L295">
        <v>87</v>
      </c>
      <c r="M295">
        <v>74</v>
      </c>
      <c r="N295">
        <v>93</v>
      </c>
      <c r="O295" s="6">
        <f>(SUM(Pcfu43[[#This Row],[R1]:[R3]]))/(Pcfu43[[#This Row],[No. Reps]]*0.015)*Pcfu43[[#This Row],[Best DF]]</f>
        <v>5644444444.4444447</v>
      </c>
      <c r="P295" s="1">
        <f>_xlfn.STDEV.S(Pcfu43[[#This Row],[R1]:[R3]])/0.015*Pcfu43[[#This Row],[Best DF]]</f>
        <v>647502323.74815404</v>
      </c>
      <c r="Q295" s="6">
        <f>Pcfu43[[#This Row],[CFU/mL]]*Pcfu43[[#This Row],[mL]]/Pcfu43[[#This Row],[grams]]</f>
        <v>107244444444.44446</v>
      </c>
      <c r="R295" s="1">
        <f>Pcfu43[[#This Row],[SD CFU/mL]]*Pcfu43[[#This Row],[mL]]/Pcfu43[[#This Row],[grams]]</f>
        <v>12302544151.214928</v>
      </c>
      <c r="S295" s="7">
        <f>_xlfn.STDEV.S(Pcfu43[[#This Row],[R1]:[R3]])/AVERAGE(Pcfu43[[#This Row],[R1]:[R3]])</f>
        <v>0.11471497861679894</v>
      </c>
    </row>
    <row r="296" spans="1:20" x14ac:dyDescent="0.25">
      <c r="A296" t="s">
        <v>794</v>
      </c>
      <c r="B296" t="s">
        <v>328</v>
      </c>
      <c r="C296" s="4"/>
      <c r="D296" t="s">
        <v>173</v>
      </c>
      <c r="E296" s="3">
        <v>3</v>
      </c>
      <c r="G296">
        <v>0.3</v>
      </c>
      <c r="H296" s="5">
        <v>5.7</v>
      </c>
      <c r="I296" s="3" t="s">
        <v>170</v>
      </c>
      <c r="J296" s="59">
        <v>45026</v>
      </c>
      <c r="K296" s="1">
        <v>1000000</v>
      </c>
      <c r="L296">
        <v>126</v>
      </c>
      <c r="M296">
        <v>113</v>
      </c>
      <c r="N296">
        <v>116</v>
      </c>
      <c r="O296" s="6">
        <f>(SUM(Pcfu43[[#This Row],[R1]:[R3]]))/(Pcfu43[[#This Row],[No. Reps]]*0.015)*Pcfu43[[#This Row],[Best DF]]</f>
        <v>7888888888.8888893</v>
      </c>
      <c r="P296" s="1">
        <f>_xlfn.STDEV.S(Pcfu43[[#This Row],[R1]:[R3]])/0.015*Pcfu43[[#This Row],[Best DF]]</f>
        <v>453790619.0369364</v>
      </c>
      <c r="Q296" s="6">
        <f>Pcfu43[[#This Row],[CFU/mL]]*Pcfu43[[#This Row],[mL]]/Pcfu43[[#This Row],[grams]]</f>
        <v>149888888888.88892</v>
      </c>
      <c r="R296" s="1">
        <f>Pcfu43[[#This Row],[SD CFU/mL]]*Pcfu43[[#This Row],[mL]]/Pcfu43[[#This Row],[grams]]</f>
        <v>8622021761.7017918</v>
      </c>
      <c r="S296" s="7">
        <f>_xlfn.STDEV.S(Pcfu43[[#This Row],[R1]:[R3]])/AVERAGE(Pcfu43[[#This Row],[R1]:[R3]])</f>
        <v>5.7522754525808836E-2</v>
      </c>
    </row>
    <row r="297" spans="1:20" x14ac:dyDescent="0.25">
      <c r="A297" t="s">
        <v>795</v>
      </c>
      <c r="B297" t="s">
        <v>328</v>
      </c>
      <c r="C297" s="4"/>
      <c r="D297" t="s">
        <v>173</v>
      </c>
      <c r="E297" s="3">
        <v>3</v>
      </c>
      <c r="G297">
        <v>0.3</v>
      </c>
      <c r="H297" s="5">
        <v>5.7</v>
      </c>
      <c r="I297" s="3" t="s">
        <v>170</v>
      </c>
      <c r="J297" s="59">
        <v>45026</v>
      </c>
      <c r="K297" s="1">
        <v>1000000</v>
      </c>
      <c r="L297">
        <v>103</v>
      </c>
      <c r="M297">
        <v>114</v>
      </c>
      <c r="N297">
        <v>118</v>
      </c>
      <c r="O297" s="6">
        <f>(SUM(Pcfu43[[#This Row],[R1]:[R3]]))/(Pcfu43[[#This Row],[No. Reps]]*0.015)*Pcfu43[[#This Row],[Best DF]]</f>
        <v>7444444444.4444447</v>
      </c>
      <c r="P297" s="1">
        <f>_xlfn.STDEV.S(Pcfu43[[#This Row],[R1]:[R3]])/0.015*Pcfu43[[#This Row],[Best DF]]</f>
        <v>517830231.01026869</v>
      </c>
      <c r="Q297" s="6">
        <f>Pcfu43[[#This Row],[CFU/mL]]*Pcfu43[[#This Row],[mL]]/Pcfu43[[#This Row],[grams]]</f>
        <v>141444444444.44446</v>
      </c>
      <c r="R297" s="1">
        <f>Pcfu43[[#This Row],[SD CFU/mL]]*Pcfu43[[#This Row],[mL]]/Pcfu43[[#This Row],[grams]]</f>
        <v>9838774389.1951065</v>
      </c>
      <c r="S297" s="7">
        <f>_xlfn.STDEV.S(Pcfu43[[#This Row],[R1]:[R3]])/AVERAGE(Pcfu43[[#This Row],[R1]:[R3]])</f>
        <v>6.9559284762573392E-2</v>
      </c>
    </row>
    <row r="298" spans="1:20" x14ac:dyDescent="0.25">
      <c r="A298" t="s">
        <v>796</v>
      </c>
      <c r="B298" t="s">
        <v>328</v>
      </c>
      <c r="C298" s="4"/>
      <c r="D298" t="s">
        <v>173</v>
      </c>
      <c r="E298" s="3">
        <v>3</v>
      </c>
      <c r="G298">
        <v>0.3</v>
      </c>
      <c r="H298" s="5">
        <v>5.7</v>
      </c>
      <c r="I298" s="3" t="s">
        <v>170</v>
      </c>
      <c r="J298" s="59">
        <v>45026</v>
      </c>
      <c r="K298" s="1">
        <v>1000000</v>
      </c>
      <c r="L298">
        <v>133</v>
      </c>
      <c r="M298">
        <v>122</v>
      </c>
      <c r="N298">
        <v>118</v>
      </c>
      <c r="O298" s="6">
        <f>(SUM(Pcfu43[[#This Row],[R1]:[R3]]))/(Pcfu43[[#This Row],[No. Reps]]*0.015)*Pcfu43[[#This Row],[Best DF]]</f>
        <v>8288888888.8888884</v>
      </c>
      <c r="P298" s="1">
        <f>_xlfn.STDEV.S(Pcfu43[[#This Row],[R1]:[R3]])/0.015*Pcfu43[[#This Row],[Best DF]]</f>
        <v>517830231.01026869</v>
      </c>
      <c r="Q298" s="6">
        <f>Pcfu43[[#This Row],[CFU/mL]]*Pcfu43[[#This Row],[mL]]/Pcfu43[[#This Row],[grams]]</f>
        <v>157488888888.88889</v>
      </c>
      <c r="R298" s="1">
        <f>Pcfu43[[#This Row],[SD CFU/mL]]*Pcfu43[[#This Row],[mL]]/Pcfu43[[#This Row],[grams]]</f>
        <v>9838774389.1951065</v>
      </c>
      <c r="S298" s="7">
        <f>_xlfn.STDEV.S(Pcfu43[[#This Row],[R1]:[R3]])/AVERAGE(Pcfu43[[#This Row],[R1]:[R3]])</f>
        <v>6.2472816073624905E-2</v>
      </c>
    </row>
    <row r="299" spans="1:20" x14ac:dyDescent="0.25">
      <c r="C299" s="4"/>
      <c r="H299" s="5"/>
      <c r="J299" s="59"/>
      <c r="O299" s="6" t="e">
        <f>(SUM(Pcfu43[[#This Row],[R1]:[R3]]))/(Pcfu43[[#This Row],[No. Reps]]*0.015)*Pcfu43[[#This Row],[Best DF]]</f>
        <v>#DIV/0!</v>
      </c>
      <c r="P299" s="1" t="e">
        <f>_xlfn.STDEV.S(Pcfu43[[#This Row],[R1]:[R3]])/0.015*Pcfu43[[#This Row],[Best DF]]</f>
        <v>#DIV/0!</v>
      </c>
      <c r="Q299" s="6" t="e">
        <f>Pcfu43[[#This Row],[CFU/mL]]*Pcfu43[[#This Row],[mL]]/Pcfu43[[#This Row],[grams]]</f>
        <v>#DIV/0!</v>
      </c>
      <c r="R299" s="1" t="e">
        <f>Pcfu43[[#This Row],[SD CFU/mL]]*Pcfu43[[#This Row],[mL]]/Pcfu43[[#This Row],[grams]]</f>
        <v>#DIV/0!</v>
      </c>
      <c r="S299" s="7" t="e">
        <f>_xlfn.STDEV.S(Pcfu43[[#This Row],[R1]:[R3]])/AVERAGE(Pcfu43[[#This Row],[R1]:[R3]])</f>
        <v>#DIV/0!</v>
      </c>
    </row>
    <row r="300" spans="1:20" x14ac:dyDescent="0.25">
      <c r="C300" s="4"/>
      <c r="H300" s="5"/>
      <c r="J300" s="59"/>
      <c r="O300" s="6" t="e">
        <f>(SUM(Pcfu43[[#This Row],[R1]:[R3]]))/(Pcfu43[[#This Row],[No. Reps]]*0.015)*Pcfu43[[#This Row],[Best DF]]</f>
        <v>#DIV/0!</v>
      </c>
      <c r="P300" s="1" t="e">
        <f>_xlfn.STDEV.S(Pcfu43[[#This Row],[R1]:[R3]])/0.015*Pcfu43[[#This Row],[Best DF]]</f>
        <v>#DIV/0!</v>
      </c>
      <c r="Q300" s="6" t="e">
        <f>Pcfu43[[#This Row],[CFU/mL]]*Pcfu43[[#This Row],[mL]]/Pcfu43[[#This Row],[grams]]</f>
        <v>#DIV/0!</v>
      </c>
      <c r="R300" s="1" t="e">
        <f>Pcfu43[[#This Row],[SD CFU/mL]]*Pcfu43[[#This Row],[mL]]/Pcfu43[[#This Row],[grams]]</f>
        <v>#DIV/0!</v>
      </c>
      <c r="S300" s="7" t="e">
        <f>_xlfn.STDEV.S(Pcfu43[[#This Row],[R1]:[R3]])/AVERAGE(Pcfu43[[#This Row],[R1]:[R3]])</f>
        <v>#DIV/0!</v>
      </c>
    </row>
    <row r="301" spans="1:20" x14ac:dyDescent="0.25">
      <c r="C301" s="4"/>
      <c r="H301" s="5"/>
      <c r="J301" s="59"/>
      <c r="O301" s="6" t="e">
        <f>(SUM(Pcfu43[[#This Row],[R1]:[R3]]))/(Pcfu43[[#This Row],[No. Reps]]*0.015)*Pcfu43[[#This Row],[Best DF]]</f>
        <v>#DIV/0!</v>
      </c>
      <c r="P301" s="1" t="e">
        <f>_xlfn.STDEV.S(Pcfu43[[#This Row],[R1]:[R3]])/0.015*Pcfu43[[#This Row],[Best DF]]</f>
        <v>#DIV/0!</v>
      </c>
      <c r="Q301" s="6" t="e">
        <f>Pcfu43[[#This Row],[CFU/mL]]*Pcfu43[[#This Row],[mL]]/Pcfu43[[#This Row],[grams]]</f>
        <v>#DIV/0!</v>
      </c>
      <c r="R301" s="1" t="e">
        <f>Pcfu43[[#This Row],[SD CFU/mL]]*Pcfu43[[#This Row],[mL]]/Pcfu43[[#This Row],[grams]]</f>
        <v>#DIV/0!</v>
      </c>
      <c r="S301" s="7" t="e">
        <f>_xlfn.STDEV.S(Pcfu43[[#This Row],[R1]:[R3]])/AVERAGE(Pcfu43[[#This Row],[R1]:[R3]])</f>
        <v>#DIV/0!</v>
      </c>
    </row>
    <row r="302" spans="1:20" x14ac:dyDescent="0.25">
      <c r="C302" s="4"/>
      <c r="H302" s="5"/>
      <c r="J302" s="59"/>
      <c r="O302" s="6" t="e">
        <f>(SUM(Pcfu43[[#This Row],[R1]:[R3]]))/(Pcfu43[[#This Row],[No. Reps]]*0.015)*Pcfu43[[#This Row],[Best DF]]</f>
        <v>#DIV/0!</v>
      </c>
      <c r="P302" s="1" t="e">
        <f>_xlfn.STDEV.S(Pcfu43[[#This Row],[R1]:[R3]])/0.015*Pcfu43[[#This Row],[Best DF]]</f>
        <v>#DIV/0!</v>
      </c>
      <c r="Q302" s="6" t="e">
        <f>Pcfu43[[#This Row],[CFU/mL]]*Pcfu43[[#This Row],[mL]]/Pcfu43[[#This Row],[grams]]</f>
        <v>#DIV/0!</v>
      </c>
      <c r="R302" s="1" t="e">
        <f>Pcfu43[[#This Row],[SD CFU/mL]]*Pcfu43[[#This Row],[mL]]/Pcfu43[[#This Row],[grams]]</f>
        <v>#DIV/0!</v>
      </c>
      <c r="S302" s="7" t="e">
        <f>_xlfn.STDEV.S(Pcfu43[[#This Row],[R1]:[R3]])/AVERAGE(Pcfu43[[#This Row],[R1]:[R3]])</f>
        <v>#DIV/0!</v>
      </c>
    </row>
    <row r="303" spans="1:20" x14ac:dyDescent="0.25">
      <c r="C303" s="4"/>
      <c r="H303" s="5"/>
      <c r="J303" s="59"/>
      <c r="O303" s="6" t="e">
        <f>(SUM(Pcfu43[[#This Row],[R1]:[R3]]))/(Pcfu43[[#This Row],[No. Reps]]*0.015)*Pcfu43[[#This Row],[Best DF]]</f>
        <v>#DIV/0!</v>
      </c>
      <c r="P303" s="1" t="e">
        <f>_xlfn.STDEV.S(Pcfu43[[#This Row],[R1]:[R3]])/0.015*Pcfu43[[#This Row],[Best DF]]</f>
        <v>#DIV/0!</v>
      </c>
      <c r="Q303" s="6" t="e">
        <f>Pcfu43[[#This Row],[CFU/mL]]*Pcfu43[[#This Row],[mL]]/Pcfu43[[#This Row],[grams]]</f>
        <v>#DIV/0!</v>
      </c>
      <c r="R303" s="1" t="e">
        <f>Pcfu43[[#This Row],[SD CFU/mL]]*Pcfu43[[#This Row],[mL]]/Pcfu43[[#This Row],[grams]]</f>
        <v>#DIV/0!</v>
      </c>
      <c r="S303" s="7" t="e">
        <f>_xlfn.STDEV.S(Pcfu43[[#This Row],[R1]:[R3]])/AVERAGE(Pcfu43[[#This Row],[R1]:[R3]])</f>
        <v>#DIV/0!</v>
      </c>
    </row>
    <row r="304" spans="1:20" x14ac:dyDescent="0.25">
      <c r="C304" s="4"/>
      <c r="H304" s="5"/>
      <c r="J304" s="59"/>
      <c r="O304" s="6" t="e">
        <f>(SUM(Pcfu43[[#This Row],[R1]:[R3]]))/(Pcfu43[[#This Row],[No. Reps]]*0.015)*Pcfu43[[#This Row],[Best DF]]</f>
        <v>#DIV/0!</v>
      </c>
      <c r="P304" s="1" t="e">
        <f>_xlfn.STDEV.S(Pcfu43[[#This Row],[R1]:[R3]])/0.015*Pcfu43[[#This Row],[Best DF]]</f>
        <v>#DIV/0!</v>
      </c>
      <c r="Q304" s="6" t="e">
        <f>Pcfu43[[#This Row],[CFU/mL]]*Pcfu43[[#This Row],[mL]]/Pcfu43[[#This Row],[grams]]</f>
        <v>#DIV/0!</v>
      </c>
      <c r="R304" s="1" t="e">
        <f>Pcfu43[[#This Row],[SD CFU/mL]]*Pcfu43[[#This Row],[mL]]/Pcfu43[[#This Row],[grams]]</f>
        <v>#DIV/0!</v>
      </c>
      <c r="S304" s="7" t="e">
        <f>_xlfn.STDEV.S(Pcfu43[[#This Row],[R1]:[R3]])/AVERAGE(Pcfu43[[#This Row],[R1]:[R3]])</f>
        <v>#DIV/0!</v>
      </c>
    </row>
    <row r="305" spans="3:19" x14ac:dyDescent="0.25">
      <c r="C305" s="4"/>
      <c r="H305" s="5"/>
      <c r="J305" s="59"/>
      <c r="O305" s="6" t="e">
        <f>(SUM(Pcfu43[[#This Row],[R1]:[R3]]))/(Pcfu43[[#This Row],[No. Reps]]*0.015)*Pcfu43[[#This Row],[Best DF]]</f>
        <v>#DIV/0!</v>
      </c>
      <c r="P305" s="1" t="e">
        <f>_xlfn.STDEV.S(Pcfu43[[#This Row],[R1]:[R3]])/0.015*Pcfu43[[#This Row],[Best DF]]</f>
        <v>#DIV/0!</v>
      </c>
      <c r="Q305" s="6" t="e">
        <f>Pcfu43[[#This Row],[CFU/mL]]*Pcfu43[[#This Row],[mL]]/Pcfu43[[#This Row],[grams]]</f>
        <v>#DIV/0!</v>
      </c>
      <c r="R305" s="1" t="e">
        <f>Pcfu43[[#This Row],[SD CFU/mL]]*Pcfu43[[#This Row],[mL]]/Pcfu43[[#This Row],[grams]]</f>
        <v>#DIV/0!</v>
      </c>
      <c r="S305" s="7" t="e">
        <f>_xlfn.STDEV.S(Pcfu43[[#This Row],[R1]:[R3]])/AVERAGE(Pcfu43[[#This Row],[R1]:[R3]])</f>
        <v>#DIV/0!</v>
      </c>
    </row>
    <row r="306" spans="3:19" x14ac:dyDescent="0.25">
      <c r="C306" s="4"/>
      <c r="H306" s="5"/>
      <c r="J306" s="59"/>
      <c r="O306" s="6" t="e">
        <f>(SUM(Pcfu43[[#This Row],[R1]:[R3]]))/(Pcfu43[[#This Row],[No. Reps]]*0.015)*Pcfu43[[#This Row],[Best DF]]</f>
        <v>#DIV/0!</v>
      </c>
      <c r="P306" s="1" t="e">
        <f>_xlfn.STDEV.S(Pcfu43[[#This Row],[R1]:[R3]])/0.015*Pcfu43[[#This Row],[Best DF]]</f>
        <v>#DIV/0!</v>
      </c>
      <c r="Q306" s="6" t="e">
        <f>Pcfu43[[#This Row],[CFU/mL]]*Pcfu43[[#This Row],[mL]]/Pcfu43[[#This Row],[grams]]</f>
        <v>#DIV/0!</v>
      </c>
      <c r="R306" s="1" t="e">
        <f>Pcfu43[[#This Row],[SD CFU/mL]]*Pcfu43[[#This Row],[mL]]/Pcfu43[[#This Row],[grams]]</f>
        <v>#DIV/0!</v>
      </c>
      <c r="S306" s="7" t="e">
        <f>_xlfn.STDEV.S(Pcfu43[[#This Row],[R1]:[R3]])/AVERAGE(Pcfu43[[#This Row],[R1]:[R3]])</f>
        <v>#DIV/0!</v>
      </c>
    </row>
    <row r="307" spans="3:19" x14ac:dyDescent="0.25">
      <c r="C307" s="4"/>
      <c r="H307" s="5"/>
      <c r="J307" s="59"/>
      <c r="O307" s="6" t="e">
        <f>(SUM(Pcfu43[[#This Row],[R1]:[R3]]))/(Pcfu43[[#This Row],[No. Reps]]*0.015)*Pcfu43[[#This Row],[Best DF]]</f>
        <v>#DIV/0!</v>
      </c>
      <c r="P307" s="1" t="e">
        <f>_xlfn.STDEV.S(Pcfu43[[#This Row],[R1]:[R3]])/0.015*Pcfu43[[#This Row],[Best DF]]</f>
        <v>#DIV/0!</v>
      </c>
      <c r="Q307" s="6" t="e">
        <f>Pcfu43[[#This Row],[CFU/mL]]*Pcfu43[[#This Row],[mL]]/Pcfu43[[#This Row],[grams]]</f>
        <v>#DIV/0!</v>
      </c>
      <c r="R307" s="1" t="e">
        <f>Pcfu43[[#This Row],[SD CFU/mL]]*Pcfu43[[#This Row],[mL]]/Pcfu43[[#This Row],[grams]]</f>
        <v>#DIV/0!</v>
      </c>
      <c r="S307" s="7" t="e">
        <f>_xlfn.STDEV.S(Pcfu43[[#This Row],[R1]:[R3]])/AVERAGE(Pcfu43[[#This Row],[R1]:[R3]])</f>
        <v>#DIV/0!</v>
      </c>
    </row>
    <row r="308" spans="3:19" x14ac:dyDescent="0.25">
      <c r="C308" s="4"/>
      <c r="H308" s="5"/>
      <c r="J308" s="59"/>
      <c r="O308" s="6" t="e">
        <f>(SUM(Pcfu43[[#This Row],[R1]:[R3]]))/(Pcfu43[[#This Row],[No. Reps]]*0.015)*Pcfu43[[#This Row],[Best DF]]</f>
        <v>#DIV/0!</v>
      </c>
      <c r="P308" s="1" t="e">
        <f>_xlfn.STDEV.S(Pcfu43[[#This Row],[R1]:[R3]])/0.015*Pcfu43[[#This Row],[Best DF]]</f>
        <v>#DIV/0!</v>
      </c>
      <c r="Q308" s="6" t="e">
        <f>Pcfu43[[#This Row],[CFU/mL]]*Pcfu43[[#This Row],[mL]]/Pcfu43[[#This Row],[grams]]</f>
        <v>#DIV/0!</v>
      </c>
      <c r="R308" s="1" t="e">
        <f>Pcfu43[[#This Row],[SD CFU/mL]]*Pcfu43[[#This Row],[mL]]/Pcfu43[[#This Row],[grams]]</f>
        <v>#DIV/0!</v>
      </c>
      <c r="S308" s="7" t="e">
        <f>_xlfn.STDEV.S(Pcfu43[[#This Row],[R1]:[R3]])/AVERAGE(Pcfu43[[#This Row],[R1]:[R3]])</f>
        <v>#DIV/0!</v>
      </c>
    </row>
  </sheetData>
  <mergeCells count="1">
    <mergeCell ref="A1:T1"/>
  </mergeCells>
  <pageMargins left="0.7" right="0.7" top="0.75" bottom="0.75" header="0.3" footer="0.3"/>
  <pageSetup orientation="portrait" r:id="rId1"/>
  <headerFooter>
    <oddHeader>&amp;C&amp;"Calibri"&amp;10&amp;K000000Internal&amp;1#</oddHeader>
    <oddFooter>&amp;C&amp;1#&amp;"Calibri"&amp;10&amp;K000000Internal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1860-A515-457A-9309-4A97C180421A}">
  <dimension ref="A1:H11"/>
  <sheetViews>
    <sheetView workbookViewId="0">
      <selection activeCell="G9" sqref="G9"/>
    </sheetView>
  </sheetViews>
  <sheetFormatPr defaultRowHeight="11.5" x14ac:dyDescent="0.25"/>
  <cols>
    <col min="1" max="1" width="10.09765625" bestFit="1" customWidth="1"/>
    <col min="2" max="2" width="9.296875" bestFit="1" customWidth="1"/>
    <col min="3" max="3" width="10.296875" customWidth="1"/>
    <col min="4" max="4" width="23.3984375" customWidth="1"/>
    <col min="5" max="5" width="23.09765625" customWidth="1"/>
    <col min="7" max="7" width="9.8984375" customWidth="1"/>
    <col min="8" max="8" width="7.69921875" customWidth="1"/>
  </cols>
  <sheetData>
    <row r="1" spans="1:8" x14ac:dyDescent="0.25">
      <c r="A1" t="s">
        <v>797</v>
      </c>
      <c r="B1" t="s">
        <v>798</v>
      </c>
      <c r="C1" t="s">
        <v>799</v>
      </c>
      <c r="D1" t="s">
        <v>800</v>
      </c>
      <c r="E1" t="s">
        <v>801</v>
      </c>
      <c r="G1" t="s">
        <v>802</v>
      </c>
      <c r="H1" t="s">
        <v>803</v>
      </c>
    </row>
    <row r="2" spans="1:8" x14ac:dyDescent="0.25">
      <c r="A2" s="87">
        <v>44927</v>
      </c>
      <c r="B2" s="1">
        <v>500000</v>
      </c>
      <c r="G2" t="s">
        <v>804</v>
      </c>
      <c r="H2" s="88">
        <f>_xlfn.FORECAST.ETS.STAT($B$2:$B$6,$A$2:$A$6,1,1,1)</f>
        <v>0.25</v>
      </c>
    </row>
    <row r="3" spans="1:8" x14ac:dyDescent="0.25">
      <c r="A3" s="87">
        <v>44934</v>
      </c>
      <c r="B3" s="1">
        <v>450000</v>
      </c>
      <c r="G3" t="s">
        <v>805</v>
      </c>
      <c r="H3" s="88">
        <f>_xlfn.FORECAST.ETS.STAT($B$2:$B$6,$A$2:$A$6,2,1,1)</f>
        <v>1E-3</v>
      </c>
    </row>
    <row r="4" spans="1:8" x14ac:dyDescent="0.25">
      <c r="A4" s="87">
        <v>44941</v>
      </c>
      <c r="B4" s="1">
        <v>410000</v>
      </c>
      <c r="G4" t="s">
        <v>806</v>
      </c>
      <c r="H4" s="88">
        <f>_xlfn.FORECAST.ETS.STAT($B$2:$B$6,$A$2:$A$6,3,1,1)</f>
        <v>2.2204460492503131E-16</v>
      </c>
    </row>
    <row r="5" spans="1:8" x14ac:dyDescent="0.25">
      <c r="A5" s="87">
        <v>44948</v>
      </c>
      <c r="B5" s="1">
        <v>390000</v>
      </c>
      <c r="G5" t="s">
        <v>807</v>
      </c>
      <c r="H5" s="88">
        <f>_xlfn.FORECAST.ETS.STAT($B$2:$B$6,$A$2:$A$6,4,1,1)</f>
        <v>0.18725774982780902</v>
      </c>
    </row>
    <row r="6" spans="1:8" x14ac:dyDescent="0.25">
      <c r="A6" s="87">
        <v>44955</v>
      </c>
      <c r="B6" s="1">
        <v>350000</v>
      </c>
      <c r="C6" s="1">
        <v>350000</v>
      </c>
      <c r="D6" s="1">
        <v>350000</v>
      </c>
      <c r="E6" s="1">
        <v>350000</v>
      </c>
      <c r="G6" t="s">
        <v>808</v>
      </c>
      <c r="H6" s="88">
        <f>_xlfn.FORECAST.ETS.STAT($B$2:$B$6,$A$2:$A$6,5,1,1)</f>
        <v>1.6485869371313709E-2</v>
      </c>
    </row>
    <row r="7" spans="1:8" x14ac:dyDescent="0.25">
      <c r="A7" s="87">
        <v>44962</v>
      </c>
      <c r="C7" s="1">
        <f>_xlfn.FORECAST.ETS(A7,$B$2:$B$6,$A$2:$A$6,1,1)</f>
        <v>315356.0127483001</v>
      </c>
      <c r="D7" s="1">
        <f>C7-_xlfn.FORECAST.ETS.CONFINT(A7,$B$2:$B$6,$A$2:$A$6,0.95,1,1)</f>
        <v>296569.9707749355</v>
      </c>
      <c r="E7" s="1">
        <f>C7+_xlfn.FORECAST.ETS.CONFINT(A7,$B$2:$B$6,$A$2:$A$6,0.95,1,1)</f>
        <v>334142.0547216647</v>
      </c>
      <c r="G7" t="s">
        <v>809</v>
      </c>
      <c r="H7" s="88">
        <f>_xlfn.FORECAST.ETS.STAT($B$2:$B$6,$A$2:$A$6,6,1,1)</f>
        <v>7022.1656185428383</v>
      </c>
    </row>
    <row r="8" spans="1:8" x14ac:dyDescent="0.25">
      <c r="A8" s="87">
        <v>44969</v>
      </c>
      <c r="C8" s="1">
        <f>_xlfn.FORECAST.ETS(A8,$B$2:$B$6,$A$2:$A$6,1,1)</f>
        <v>279757.82217706449</v>
      </c>
      <c r="D8" s="1">
        <f>C8-_xlfn.FORECAST.ETS.CONFINT(A8,$B$2:$B$6,$A$2:$A$6,0.95,1,1)</f>
        <v>260389.04848224929</v>
      </c>
      <c r="E8" s="1">
        <f>C8+_xlfn.FORECAST.ETS.CONFINT(A8,$B$2:$B$6,$A$2:$A$6,0.95,1,1)</f>
        <v>299126.59587187966</v>
      </c>
      <c r="G8" t="s">
        <v>810</v>
      </c>
      <c r="H8" s="88">
        <f>_xlfn.FORECAST.ETS.STAT($B$2:$B$6,$A$2:$A$6,7,1,1)</f>
        <v>9584.8914171619926</v>
      </c>
    </row>
    <row r="9" spans="1:8" x14ac:dyDescent="0.25">
      <c r="A9" s="87">
        <v>44976</v>
      </c>
      <c r="C9" s="1">
        <f>_xlfn.FORECAST.ETS(A9,$B$2:$B$6,$A$2:$A$6,1,1)</f>
        <v>244159.63160582894</v>
      </c>
      <c r="D9" s="1">
        <f>C9-_xlfn.FORECAST.ETS.CONFINT(A9,$B$2:$B$6,$A$2:$A$6,0.95,1,1)</f>
        <v>224220.70153700263</v>
      </c>
      <c r="E9" s="1">
        <f>C9+_xlfn.FORECAST.ETS.CONFINT(A9,$B$2:$B$6,$A$2:$A$6,0.95,1,1)</f>
        <v>264098.56167465524</v>
      </c>
    </row>
    <row r="10" spans="1:8" x14ac:dyDescent="0.25">
      <c r="A10" s="87">
        <v>44983</v>
      </c>
      <c r="C10" s="1">
        <f>_xlfn.FORECAST.ETS(A10,$B$2:$B$6,$A$2:$A$6,1,1)</f>
        <v>208561.44103459336</v>
      </c>
      <c r="D10" s="1">
        <f>C10-_xlfn.FORECAST.ETS.CONFINT(A10,$B$2:$B$6,$A$2:$A$6,0.95,1,1)</f>
        <v>188063.86331425031</v>
      </c>
      <c r="E10" s="1">
        <f>C10+_xlfn.FORECAST.ETS.CONFINT(A10,$B$2:$B$6,$A$2:$A$6,0.95,1,1)</f>
        <v>229059.01875493641</v>
      </c>
    </row>
    <row r="11" spans="1:8" x14ac:dyDescent="0.25">
      <c r="A11" s="87">
        <v>44986</v>
      </c>
      <c r="C11" s="1">
        <f>_xlfn.FORECAST.ETS(A11,$B$2:$B$6,$A$2:$A$6,1,1)</f>
        <v>193305.07364692097</v>
      </c>
      <c r="D11" s="1">
        <f>C11-_xlfn.FORECAST.ETS.CONFINT(A11,$B$2:$B$6,$A$2:$A$6,0.95,1,1)</f>
        <v>172570.83380957265</v>
      </c>
      <c r="E11" s="1">
        <f>C11+_xlfn.FORECAST.ETS.CONFINT(A11,$B$2:$B$6,$A$2:$A$6,0.95,1,1)</f>
        <v>214039.31348426928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231A-F362-49FD-B429-E01DBF696C53}">
  <dimension ref="A1:N7"/>
  <sheetViews>
    <sheetView zoomScaleNormal="100" workbookViewId="0">
      <selection activeCell="K16" sqref="K16"/>
    </sheetView>
  </sheetViews>
  <sheetFormatPr defaultRowHeight="11.5" x14ac:dyDescent="0.25"/>
  <cols>
    <col min="1" max="1" width="17.3984375" customWidth="1"/>
    <col min="2" max="2" width="23.3984375" customWidth="1"/>
    <col min="3" max="3" width="10.8984375" hidden="1" customWidth="1"/>
    <col min="4" max="4" width="12.09765625" hidden="1" customWidth="1"/>
    <col min="5" max="5" width="12" customWidth="1"/>
    <col min="6" max="6" width="14.296875" customWidth="1"/>
    <col min="7" max="7" width="11.296875" customWidth="1"/>
    <col min="8" max="8" width="9.09765625" customWidth="1"/>
    <col min="9" max="11" width="7.69921875" customWidth="1"/>
    <col min="27" max="27" width="10.8984375" customWidth="1"/>
    <col min="28" max="31" width="9.296875" bestFit="1" customWidth="1"/>
  </cols>
  <sheetData>
    <row r="1" spans="1:14" ht="12.75" customHeight="1" x14ac:dyDescent="0.25">
      <c r="A1" s="11" t="s">
        <v>3</v>
      </c>
      <c r="B1" s="11" t="s">
        <v>4</v>
      </c>
      <c r="C1" s="11" t="s">
        <v>5</v>
      </c>
      <c r="D1" s="11" t="s">
        <v>6</v>
      </c>
      <c r="E1" s="89" t="s">
        <v>811</v>
      </c>
      <c r="F1" s="90" t="s">
        <v>11</v>
      </c>
      <c r="G1" s="90" t="s">
        <v>12</v>
      </c>
      <c r="H1" s="91" t="s">
        <v>13</v>
      </c>
      <c r="I1" s="11" t="s">
        <v>812</v>
      </c>
      <c r="J1" s="11" t="s">
        <v>813</v>
      </c>
      <c r="K1" s="11" t="s">
        <v>814</v>
      </c>
      <c r="L1" s="11" t="s">
        <v>815</v>
      </c>
      <c r="M1" s="11" t="s">
        <v>816</v>
      </c>
      <c r="N1" s="11" t="s">
        <v>21</v>
      </c>
    </row>
    <row r="2" spans="1:14" x14ac:dyDescent="0.25">
      <c r="A2" s="58" t="s">
        <v>817</v>
      </c>
      <c r="B2" s="93" t="s">
        <v>818</v>
      </c>
      <c r="C2" s="4"/>
      <c r="D2" t="s">
        <v>173</v>
      </c>
      <c r="E2" s="3" t="s">
        <v>242</v>
      </c>
      <c r="F2" s="93" t="s">
        <v>819</v>
      </c>
      <c r="G2" s="95">
        <v>45012</v>
      </c>
      <c r="H2" s="1">
        <v>100</v>
      </c>
      <c r="I2">
        <v>31</v>
      </c>
      <c r="J2">
        <v>72</v>
      </c>
      <c r="K2">
        <v>47</v>
      </c>
      <c r="L2" s="6">
        <f>SUM(I2:K2)/0.075*H2</f>
        <v>200000</v>
      </c>
      <c r="M2" s="1">
        <f>_xlfn.STDEV.S(I2:K2)/0.025*H2</f>
        <v>82655.913279087297</v>
      </c>
      <c r="N2" s="7">
        <f>M2/L2</f>
        <v>0.4132795663954365</v>
      </c>
    </row>
    <row r="3" spans="1:14" x14ac:dyDescent="0.25">
      <c r="A3" t="s">
        <v>820</v>
      </c>
      <c r="B3" s="94"/>
      <c r="E3" s="3" t="s">
        <v>248</v>
      </c>
      <c r="F3" s="94"/>
      <c r="G3" s="96"/>
      <c r="H3" s="1">
        <v>10</v>
      </c>
      <c r="I3">
        <v>26</v>
      </c>
      <c r="J3">
        <v>48</v>
      </c>
      <c r="K3">
        <v>45</v>
      </c>
      <c r="L3" s="6">
        <f t="shared" ref="L3:L7" si="0">SUM(I3:K3)/0.075*H3</f>
        <v>15866.666666666668</v>
      </c>
      <c r="M3" s="1">
        <f t="shared" ref="M3:M7" si="1">_xlfn.STDEV.S(I3:K3)/0.025*H3</f>
        <v>4772.1413781795436</v>
      </c>
      <c r="N3" s="7">
        <f t="shared" ref="N3:N7" si="2">M3/L3</f>
        <v>0.30076521291047542</v>
      </c>
    </row>
    <row r="4" spans="1:14" x14ac:dyDescent="0.25">
      <c r="A4" t="s">
        <v>821</v>
      </c>
      <c r="B4" s="94"/>
      <c r="E4" s="3" t="s">
        <v>242</v>
      </c>
      <c r="F4" s="94"/>
      <c r="G4" s="96"/>
      <c r="H4" s="1">
        <v>100</v>
      </c>
      <c r="I4">
        <v>23</v>
      </c>
      <c r="J4">
        <v>28</v>
      </c>
      <c r="K4">
        <v>22</v>
      </c>
      <c r="L4" s="6">
        <f t="shared" si="0"/>
        <v>97333.333333333343</v>
      </c>
      <c r="M4" s="1">
        <f t="shared" si="1"/>
        <v>12858.201014657297</v>
      </c>
      <c r="N4" s="7">
        <f t="shared" si="2"/>
        <v>0.13210480494510921</v>
      </c>
    </row>
    <row r="5" spans="1:14" x14ac:dyDescent="0.25">
      <c r="A5" t="s">
        <v>822</v>
      </c>
      <c r="B5" s="94"/>
      <c r="E5" s="3">
        <v>0</v>
      </c>
      <c r="F5" s="94"/>
      <c r="G5" s="96"/>
      <c r="H5" s="1">
        <v>1</v>
      </c>
      <c r="I5">
        <v>36</v>
      </c>
      <c r="J5">
        <v>61</v>
      </c>
      <c r="K5">
        <v>62</v>
      </c>
      <c r="L5" s="6">
        <f t="shared" si="0"/>
        <v>2120</v>
      </c>
      <c r="M5" s="1">
        <f t="shared" si="1"/>
        <v>589.23679450624934</v>
      </c>
      <c r="N5" s="7">
        <f t="shared" si="2"/>
        <v>0.27794188420106103</v>
      </c>
    </row>
    <row r="6" spans="1:14" x14ac:dyDescent="0.25">
      <c r="A6" t="s">
        <v>823</v>
      </c>
      <c r="B6" s="94"/>
      <c r="E6" s="3" t="s">
        <v>242</v>
      </c>
      <c r="F6" s="94"/>
      <c r="G6" s="96"/>
      <c r="H6" s="1">
        <v>10</v>
      </c>
      <c r="I6">
        <v>78</v>
      </c>
      <c r="J6">
        <v>52</v>
      </c>
      <c r="K6">
        <v>110</v>
      </c>
      <c r="L6" s="6">
        <f t="shared" si="0"/>
        <v>32000</v>
      </c>
      <c r="M6" s="1">
        <f t="shared" si="1"/>
        <v>11620.671237067159</v>
      </c>
      <c r="N6" s="7">
        <f t="shared" si="2"/>
        <v>0.3631459761583487</v>
      </c>
    </row>
    <row r="7" spans="1:14" x14ac:dyDescent="0.25">
      <c r="A7" t="s">
        <v>824</v>
      </c>
      <c r="B7" s="94"/>
      <c r="E7" s="3" t="s">
        <v>242</v>
      </c>
      <c r="F7" s="94"/>
      <c r="G7" s="96"/>
      <c r="H7" s="1">
        <v>10</v>
      </c>
      <c r="I7">
        <v>85</v>
      </c>
      <c r="J7">
        <v>142</v>
      </c>
      <c r="K7">
        <v>135</v>
      </c>
      <c r="L7" s="6">
        <f t="shared" si="0"/>
        <v>48266.666666666672</v>
      </c>
      <c r="M7" s="1">
        <f t="shared" si="1"/>
        <v>12434.360994169871</v>
      </c>
      <c r="N7" s="7">
        <f t="shared" si="2"/>
        <v>0.257617976398547</v>
      </c>
    </row>
  </sheetData>
  <mergeCells count="3">
    <mergeCell ref="F2:F7"/>
    <mergeCell ref="B2:B7"/>
    <mergeCell ref="G2:G7"/>
  </mergeCells>
  <pageMargins left="0.7" right="0.7" top="0.75" bottom="0.75" header="0.3" footer="0.3"/>
  <pageSetup orientation="portrait" r:id="rId1"/>
  <headerFooter>
    <oddHeader>&amp;C&amp;"Calibri"&amp;10&amp;K000000Internal&amp;1#</oddHead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10e42b3-6221-48bc-949e-3f86a0a99ece">
      <UserInfo>
        <DisplayName>Katherine Hillsbery</DisplayName>
        <AccountId>19</AccountId>
        <AccountType/>
      </UserInfo>
      <UserInfo>
        <DisplayName>Anyi Wang</DisplayName>
        <AccountId>17</AccountId>
        <AccountType/>
      </UserInfo>
      <UserInfo>
        <DisplayName>Jacob Sligar</DisplayName>
        <AccountId>15</AccountId>
        <AccountType/>
      </UserInfo>
    </SharedWithUsers>
    <TaxCatchAll xmlns="210e42b3-6221-48bc-949e-3f86a0a99ece" xsi:nil="true"/>
    <lcf76f155ced4ddcb4097134ff3c332f xmlns="b9cd21b6-c306-4718-b3fb-1870c0883dd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7861FCAFE834AA3F4E1944A629F44" ma:contentTypeVersion="14" ma:contentTypeDescription="Create a new document." ma:contentTypeScope="" ma:versionID="bacc2098568a66b8bf1e42dda0774db7">
  <xsd:schema xmlns:xsd="http://www.w3.org/2001/XMLSchema" xmlns:xs="http://www.w3.org/2001/XMLSchema" xmlns:p="http://schemas.microsoft.com/office/2006/metadata/properties" xmlns:ns2="b9cd21b6-c306-4718-b3fb-1870c0883dd8" xmlns:ns3="210e42b3-6221-48bc-949e-3f86a0a99ece" targetNamespace="http://schemas.microsoft.com/office/2006/metadata/properties" ma:root="true" ma:fieldsID="dc59ed66905a55e4db677ed64f83ffdf" ns2:_="" ns3:_="">
    <xsd:import namespace="b9cd21b6-c306-4718-b3fb-1870c0883dd8"/>
    <xsd:import namespace="210e42b3-6221-48bc-949e-3f86a0a99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d21b6-c306-4718-b3fb-1870c0883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1d45d5a-0efd-4c16-8dbd-2223f7fedf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42b3-6221-48bc-949e-3f86a0a99e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2345634-3e30-4044-b61c-28eef7aee721}" ma:internalName="TaxCatchAll" ma:showField="CatchAllData" ma:web="210e42b3-6221-48bc-949e-3f86a0a99e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764E1-2017-418E-8C8F-7A30FDA897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05D992-F90C-4269-B2E8-3B3409ADC232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210e42b3-6221-48bc-949e-3f86a0a99ece"/>
    <ds:schemaRef ds:uri="b9cd21b6-c306-4718-b3fb-1870c0883d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8C46795-785D-4794-B1AC-63B11AF3C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d21b6-c306-4718-b3fb-1870c0883dd8"/>
    <ds:schemaRef ds:uri="210e42b3-6221-48bc-949e-3f86a0a99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PivotJS</vt:lpstr>
      <vt:lpstr>Pivot Spread Plate</vt:lpstr>
      <vt:lpstr>Pivot Spot Plate</vt:lpstr>
      <vt:lpstr>Sheet1</vt:lpstr>
      <vt:lpstr>scratch_pad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Lay, Cliff</dc:creator>
  <cp:keywords/>
  <dc:description/>
  <cp:lastModifiedBy>Nguyen Pham</cp:lastModifiedBy>
  <cp:revision/>
  <dcterms:created xsi:type="dcterms:W3CDTF">2022-06-29T18:21:54Z</dcterms:created>
  <dcterms:modified xsi:type="dcterms:W3CDTF">2023-04-12T23:14:59Z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0x0101005457861FCAFE834AA3F4E1944A629F44</vt:lpwstr>
  </property>
  <property fmtid="{D5CDD505-2E9C-101B-9397-08002B2CF9AE}" pid="3" name="MSIP_Label_76bd7a18-54e6-45d9-8525-7703eb491273_Enabled">
    <vt:lpwstr>true</vt:lpwstr>
  </property>
  <property fmtid="{D5CDD505-2E9C-101B-9397-08002B2CF9AE}" pid="4" name="MSIP_Label_76bd7a18-54e6-45d9-8525-7703eb491273_SetDate">
    <vt:lpwstr>2022-07-15T17:05:25Z</vt:lpwstr>
  </property>
  <property fmtid="{D5CDD505-2E9C-101B-9397-08002B2CF9AE}" pid="5" name="MSIP_Label_76bd7a18-54e6-45d9-8525-7703eb491273_Method">
    <vt:lpwstr>Privileged</vt:lpwstr>
  </property>
  <property fmtid="{D5CDD505-2E9C-101B-9397-08002B2CF9AE}" pid="6" name="MSIP_Label_76bd7a18-54e6-45d9-8525-7703eb491273_Name">
    <vt:lpwstr>Internal</vt:lpwstr>
  </property>
  <property fmtid="{D5CDD505-2E9C-101B-9397-08002B2CF9AE}" pid="7" name="MSIP_Label_76bd7a18-54e6-45d9-8525-7703eb491273_SiteId">
    <vt:lpwstr>a2a9bf31-fc44-425c-a6d2-3ae9379573ea</vt:lpwstr>
  </property>
  <property fmtid="{D5CDD505-2E9C-101B-9397-08002B2CF9AE}" pid="8" name="MSIP_Label_76bd7a18-54e6-45d9-8525-7703eb491273_ActionId">
    <vt:lpwstr>f6914d58-2dba-4b30-9b64-d99021493efc</vt:lpwstr>
  </property>
  <property fmtid="{D5CDD505-2E9C-101B-9397-08002B2CF9AE}" pid="9" name="MSIP_Label_76bd7a18-54e6-45d9-8525-7703eb491273_ContentBits">
    <vt:lpwstr>3</vt:lpwstr>
  </property>
  <property fmtid="{D5CDD505-2E9C-101B-9397-08002B2CF9AE}" pid="10" name="MediaServiceImageTags">
    <vt:lpwstr/>
  </property>
</Properties>
</file>