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mdazamuddin\Desktop\AZAM\FACILITY\Solarvest\"/>
    </mc:Choice>
  </mc:AlternateContent>
  <xr:revisionPtr revIDLastSave="0" documentId="13_ncr:1_{43F4162F-96EB-417E-A00F-97EBF17DF77A}" xr6:coauthVersionLast="47" xr6:coauthVersionMax="47" xr10:uidLastSave="{00000000-0000-0000-0000-000000000000}"/>
  <bookViews>
    <workbookView xWindow="-110" yWindow="-110" windowWidth="19420" windowHeight="10300" tabRatio="625" xr2:uid="{A13E6984-F063-4242-8447-B3B2707677D4}"/>
  </bookViews>
  <sheets>
    <sheet name="Dashboard" sheetId="7" r:id="rId1"/>
    <sheet name="Data" sheetId="5" r:id="rId2"/>
    <sheet name="P1 CO2 Reduction Forecast" sheetId="10" r:id="rId3"/>
    <sheet name="P2 CO2 Reduction Forecast" sheetId="11" r:id="rId4"/>
    <sheet name="Pivottable" sheetId="8" r:id="rId5"/>
    <sheet name="Summary" sheetId="4" state="hidden" r:id="rId6"/>
  </sheets>
  <definedNames>
    <definedName name="Slicer_Year1">#N/A</definedName>
  </definedNames>
  <calcPr calcId="191029"/>
  <pivotCaches>
    <pivotCache cacheId="2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0" i="8" l="1"/>
  <c r="B28" i="11"/>
  <c r="B28" i="10"/>
  <c r="N15" i="8"/>
  <c r="S5" i="8" l="1"/>
  <c r="S6" i="8"/>
  <c r="S7" i="8"/>
  <c r="S8" i="8"/>
  <c r="S9" i="8"/>
  <c r="S10" i="8"/>
  <c r="S4" i="8"/>
  <c r="R5" i="8"/>
  <c r="R6" i="8"/>
  <c r="R7" i="8"/>
  <c r="R8" i="8"/>
  <c r="R9" i="8"/>
  <c r="R10" i="8"/>
  <c r="R4" i="8"/>
  <c r="F5" i="8"/>
  <c r="G5" i="8" s="1"/>
  <c r="F6" i="8"/>
  <c r="F7" i="8"/>
  <c r="F8" i="8"/>
  <c r="F9" i="8"/>
  <c r="G9" i="8" s="1"/>
  <c r="F10" i="8"/>
  <c r="G10" i="8" s="1"/>
  <c r="F4" i="8"/>
  <c r="C7" i="11"/>
  <c r="C11" i="11"/>
  <c r="C15" i="11"/>
  <c r="C19" i="11"/>
  <c r="C23" i="11"/>
  <c r="C27" i="11"/>
  <c r="D10" i="11"/>
  <c r="D14" i="11"/>
  <c r="D18" i="11"/>
  <c r="D22" i="11"/>
  <c r="D26" i="11"/>
  <c r="H4" i="11"/>
  <c r="H8" i="11"/>
  <c r="C12" i="11"/>
  <c r="C20" i="11"/>
  <c r="D7" i="11"/>
  <c r="D15" i="11"/>
  <c r="D23" i="11"/>
  <c r="H5" i="11"/>
  <c r="C17" i="11"/>
  <c r="C25" i="11"/>
  <c r="D12" i="11"/>
  <c r="D24" i="11"/>
  <c r="H6" i="11"/>
  <c r="C8" i="11"/>
  <c r="C9" i="11"/>
  <c r="C10" i="11"/>
  <c r="C14" i="11"/>
  <c r="C18" i="11"/>
  <c r="C22" i="11"/>
  <c r="C26" i="11"/>
  <c r="D9" i="11"/>
  <c r="D13" i="11"/>
  <c r="D17" i="11"/>
  <c r="D21" i="11"/>
  <c r="D25" i="11"/>
  <c r="H3" i="11"/>
  <c r="H7" i="11"/>
  <c r="C16" i="11"/>
  <c r="C24" i="11"/>
  <c r="D11" i="11"/>
  <c r="D19" i="11"/>
  <c r="D27" i="11"/>
  <c r="C13" i="11"/>
  <c r="C21" i="11"/>
  <c r="D8" i="11"/>
  <c r="D16" i="11"/>
  <c r="D20" i="11"/>
  <c r="H2" i="11"/>
  <c r="C7" i="10"/>
  <c r="C11" i="10"/>
  <c r="C15" i="10"/>
  <c r="C19" i="10"/>
  <c r="C23" i="10"/>
  <c r="C27" i="10"/>
  <c r="D10" i="10"/>
  <c r="D14" i="10"/>
  <c r="D18" i="10"/>
  <c r="D22" i="10"/>
  <c r="D26" i="10"/>
  <c r="H4" i="10"/>
  <c r="H8" i="10"/>
  <c r="C13" i="10"/>
  <c r="C21" i="10"/>
  <c r="C25" i="10"/>
  <c r="D16" i="10"/>
  <c r="D20" i="10"/>
  <c r="H2" i="10"/>
  <c r="C14" i="10"/>
  <c r="C22" i="10"/>
  <c r="D9" i="10"/>
  <c r="D17" i="10"/>
  <c r="D25" i="10"/>
  <c r="H7" i="10"/>
  <c r="C8" i="10"/>
  <c r="C12" i="10"/>
  <c r="C16" i="10"/>
  <c r="C20" i="10"/>
  <c r="C24" i="10"/>
  <c r="D7" i="10"/>
  <c r="D11" i="10"/>
  <c r="D15" i="10"/>
  <c r="D19" i="10"/>
  <c r="D23" i="10"/>
  <c r="D27" i="10"/>
  <c r="H5" i="10"/>
  <c r="C9" i="10"/>
  <c r="C17" i="10"/>
  <c r="D8" i="10"/>
  <c r="D12" i="10"/>
  <c r="D24" i="10"/>
  <c r="H6" i="10"/>
  <c r="C10" i="10"/>
  <c r="C18" i="10"/>
  <c r="C26" i="10"/>
  <c r="D13" i="10"/>
  <c r="D21" i="10"/>
  <c r="H3" i="10"/>
  <c r="AE13" i="8"/>
  <c r="B14" i="8"/>
  <c r="C28" i="11" l="1"/>
  <c r="E28" i="11" s="1"/>
  <c r="C28" i="10"/>
  <c r="E28" i="10" s="1"/>
  <c r="X9" i="8"/>
  <c r="X5" i="8"/>
  <c r="X10" i="8"/>
  <c r="X6" i="8"/>
  <c r="X8" i="8"/>
  <c r="X4" i="8"/>
  <c r="X7" i="8"/>
  <c r="T9" i="8"/>
  <c r="V9" i="8"/>
  <c r="T7" i="8"/>
  <c r="T8" i="8"/>
  <c r="V4" i="8"/>
  <c r="V7" i="8"/>
  <c r="U4" i="8"/>
  <c r="U7" i="8"/>
  <c r="V10" i="8"/>
  <c r="V6" i="8"/>
  <c r="T10" i="8"/>
  <c r="T6" i="8"/>
  <c r="W9" i="8"/>
  <c r="W5" i="8"/>
  <c r="U10" i="8"/>
  <c r="U6" i="8"/>
  <c r="W8" i="8"/>
  <c r="U9" i="8"/>
  <c r="U5" i="8"/>
  <c r="V8" i="8"/>
  <c r="W4" i="8"/>
  <c r="W7" i="8"/>
  <c r="T4" i="8"/>
  <c r="V5" i="8"/>
  <c r="T5" i="8"/>
  <c r="U8" i="8"/>
  <c r="W10" i="8"/>
  <c r="W6" i="8"/>
  <c r="H8" i="8"/>
  <c r="I4" i="8"/>
  <c r="I7" i="8"/>
  <c r="G8" i="8"/>
  <c r="H10" i="8"/>
  <c r="H6" i="8"/>
  <c r="G6" i="8"/>
  <c r="H4" i="8"/>
  <c r="H7" i="8"/>
  <c r="I10" i="8"/>
  <c r="I6" i="8"/>
  <c r="G4" i="8"/>
  <c r="G7" i="8"/>
  <c r="I9" i="8"/>
  <c r="I5" i="8"/>
  <c r="H9" i="8"/>
  <c r="H5" i="8"/>
  <c r="I8" i="8"/>
  <c r="X17" i="8" l="1"/>
  <c r="X18" i="8"/>
  <c r="X13" i="8"/>
  <c r="J5" i="8"/>
  <c r="J6" i="8"/>
  <c r="J8" i="8"/>
  <c r="K6" i="8"/>
  <c r="K10" i="8"/>
  <c r="J10" i="8"/>
  <c r="K8" i="8"/>
  <c r="J7" i="8"/>
  <c r="K7" i="8"/>
  <c r="J9" i="8"/>
  <c r="J4" i="8"/>
  <c r="K4" i="8"/>
  <c r="K9" i="8"/>
  <c r="K5" i="8"/>
  <c r="C17" i="4" l="1"/>
  <c r="D16" i="4" l="1"/>
</calcChain>
</file>

<file path=xl/sharedStrings.xml><?xml version="1.0" encoding="utf-8"?>
<sst xmlns="http://schemas.openxmlformats.org/spreadsheetml/2006/main" count="234" uniqueCount="88">
  <si>
    <t>May</t>
  </si>
  <si>
    <t>*Exclude performance on 2019 for Highest and Lowest</t>
  </si>
  <si>
    <t>System Description</t>
  </si>
  <si>
    <t>Solarvest Proposal Summary Rev 6</t>
  </si>
  <si>
    <t>ITG</t>
  </si>
  <si>
    <t>Total system size</t>
  </si>
  <si>
    <t>370kWp</t>
  </si>
  <si>
    <t>395.6 kW (based on PO I128994-A)</t>
  </si>
  <si>
    <t>- 72kWp tariff B</t>
  </si>
  <si>
    <t>- 71.6kWp tariff B (based on report)</t>
  </si>
  <si>
    <t>- 298kWp tariff D</t>
  </si>
  <si>
    <t>- 298.4kWp tariff D(based on report)</t>
  </si>
  <si>
    <t>Estimated annual production</t>
  </si>
  <si>
    <t>476,500 kWh</t>
  </si>
  <si>
    <t>446,613.31 kWh</t>
  </si>
  <si>
    <t>Highest Total generated year 2021</t>
  </si>
  <si>
    <t>Solar PV panels</t>
  </si>
  <si>
    <t>Qty 989 - Sunpower SPR-P19-400-COM</t>
  </si>
  <si>
    <t>Inverter</t>
  </si>
  <si>
    <t>Qty 6–Sungrow SG50KTL</t>
  </si>
  <si>
    <t>Qty 2–Sungrow SG36KTL</t>
  </si>
  <si>
    <t>25 Years Financial Analysis</t>
  </si>
  <si>
    <t>Gross Cost of the system</t>
  </si>
  <si>
    <t>Estimated Utility Saving per year</t>
  </si>
  <si>
    <t>Highest Total Saving year 2020</t>
  </si>
  <si>
    <t>Total Saving in 25 years</t>
  </si>
  <si>
    <t>Forecast based on highest total saving</t>
  </si>
  <si>
    <t>Plant 1 Total Generate</t>
  </si>
  <si>
    <t>Plant 2 Total Generate</t>
  </si>
  <si>
    <t>Plant 1 Total Bill</t>
  </si>
  <si>
    <t>Plant 2 Total Bill</t>
  </si>
  <si>
    <t>Plant 1 Total Saving</t>
  </si>
  <si>
    <t>Plant 2 Total Saving</t>
  </si>
  <si>
    <t>Plant 1 Percentage Svg</t>
  </si>
  <si>
    <t>Plant 2 Percentage Svg</t>
  </si>
  <si>
    <t>Plant 1 CO2 Reduction</t>
  </si>
  <si>
    <t>Plant 2 CO2 Reduction</t>
  </si>
  <si>
    <t>Year</t>
  </si>
  <si>
    <t>July</t>
  </si>
  <si>
    <t>Row Labels</t>
  </si>
  <si>
    <t>Grand Total</t>
  </si>
  <si>
    <t>Plant 1</t>
  </si>
  <si>
    <t>Plant 2</t>
  </si>
  <si>
    <t>Nov</t>
  </si>
  <si>
    <t>P1Max</t>
  </si>
  <si>
    <t>P2 Max</t>
  </si>
  <si>
    <t>P1</t>
  </si>
  <si>
    <t>P2</t>
  </si>
  <si>
    <t>Total Saving</t>
  </si>
  <si>
    <t>P1 No Max</t>
  </si>
  <si>
    <t>Plant 1 Solar Energy Consume</t>
  </si>
  <si>
    <t>Plant 2 Solar Energy Consume</t>
  </si>
  <si>
    <t>P2 No Max</t>
  </si>
  <si>
    <t>Difference</t>
  </si>
  <si>
    <t>Dec</t>
  </si>
  <si>
    <t>Jan</t>
  </si>
  <si>
    <t>Feb</t>
  </si>
  <si>
    <t>Mar</t>
  </si>
  <si>
    <t>Apr</t>
  </si>
  <si>
    <t>Aug</t>
  </si>
  <si>
    <t>Sept</t>
  </si>
  <si>
    <t>Oct</t>
  </si>
  <si>
    <t>Month Name</t>
  </si>
  <si>
    <t>Jun</t>
  </si>
  <si>
    <t>Yearly Generate</t>
  </si>
  <si>
    <t>Yearly Saving</t>
  </si>
  <si>
    <t xml:space="preserve">Plant 1 </t>
  </si>
  <si>
    <t>Sum of Plant 1 CO2 Reduction</t>
  </si>
  <si>
    <t>Sum of Plant 2 CO2 Reduction</t>
  </si>
  <si>
    <t>Total</t>
  </si>
  <si>
    <t>Highest Saving</t>
  </si>
  <si>
    <t>Lowest Saving</t>
  </si>
  <si>
    <t>Timeline</t>
  </si>
  <si>
    <t>Values</t>
  </si>
  <si>
    <t>Forecast</t>
  </si>
  <si>
    <t>Confidence Interval</t>
  </si>
  <si>
    <t>Statistic</t>
  </si>
  <si>
    <t>Value</t>
  </si>
  <si>
    <t>Alpha</t>
  </si>
  <si>
    <t>Beta</t>
  </si>
  <si>
    <t>Gamma</t>
  </si>
  <si>
    <t>MASE</t>
  </si>
  <si>
    <t>SMAPE</t>
  </si>
  <si>
    <t>MAE</t>
  </si>
  <si>
    <t>RMSE</t>
  </si>
  <si>
    <t>Column1</t>
  </si>
  <si>
    <t>25years forecast</t>
  </si>
  <si>
    <t>CO2 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</si>
</sst>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MYR]\ * #,##0.00_);_([$MYR]\ * \(#,##0.00\);_([$MYR]\ * &quot;-&quot;??_);_(@_)"/>
    <numFmt numFmtId="165" formatCode="[$MYR]\ #,##0.00"/>
  </numFmts>
  <fonts count="6" x14ac:knownFonts="1">
    <font>
      <sz val="11"/>
      <color theme="1"/>
      <name val="Aptos Narrow"/>
      <family val="2"/>
      <scheme val="minor"/>
    </font>
    <font>
      <sz val="11"/>
      <color theme="1"/>
      <name val="Aptos Narrow"/>
      <family val="2"/>
      <scheme val="minor"/>
    </font>
    <font>
      <i/>
      <sz val="11"/>
      <color theme="1"/>
      <name val="Aptos Narrow"/>
      <family val="2"/>
      <scheme val="minor"/>
    </font>
    <font>
      <sz val="11"/>
      <color rgb="FFFFFF00"/>
      <name val="Aptos Narrow"/>
      <family val="2"/>
      <scheme val="minor"/>
    </font>
    <font>
      <sz val="8"/>
      <name val="Aptos Narrow"/>
      <family val="2"/>
      <scheme val="minor"/>
    </font>
    <font>
      <b/>
      <sz val="11"/>
      <color theme="1"/>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1"/>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0" fontId="0" fillId="0" borderId="1" xfId="0" applyBorder="1"/>
    <xf numFmtId="4" fontId="0" fillId="0" borderId="1" xfId="0" applyNumberFormat="1" applyBorder="1"/>
    <xf numFmtId="0" fontId="2" fillId="2" borderId="0" xfId="0" applyFont="1" applyFill="1"/>
    <xf numFmtId="0" fontId="0" fillId="3" borderId="1" xfId="0" applyFill="1" applyBorder="1"/>
    <xf numFmtId="0" fontId="0" fillId="0" borderId="1" xfId="0" quotePrefix="1" applyBorder="1"/>
    <xf numFmtId="164" fontId="0" fillId="0" borderId="1" xfId="0" applyNumberFormat="1" applyBorder="1"/>
    <xf numFmtId="0" fontId="0" fillId="4" borderId="0" xfId="0" applyFill="1"/>
    <xf numFmtId="0" fontId="0" fillId="0" borderId="0" xfId="0" pivotButton="1"/>
    <xf numFmtId="0" fontId="0" fillId="0" borderId="0" xfId="0" applyAlignment="1">
      <alignment horizontal="left"/>
    </xf>
    <xf numFmtId="0" fontId="0" fillId="5" borderId="0" xfId="0" applyFill="1"/>
    <xf numFmtId="14" fontId="0" fillId="0" borderId="0" xfId="0" applyNumberFormat="1"/>
    <xf numFmtId="10" fontId="0" fillId="0" borderId="0" xfId="2" applyNumberFormat="1" applyFont="1"/>
    <xf numFmtId="10" fontId="0" fillId="0" borderId="0" xfId="0" applyNumberFormat="1"/>
    <xf numFmtId="0" fontId="3" fillId="4" borderId="0" xfId="0" applyFont="1" applyFill="1"/>
    <xf numFmtId="164" fontId="0" fillId="0" borderId="0" xfId="0" applyNumberFormat="1"/>
    <xf numFmtId="0" fontId="0" fillId="0" borderId="0" xfId="1" applyNumberFormat="1" applyFont="1"/>
    <xf numFmtId="0" fontId="0" fillId="0" borderId="0" xfId="2" applyNumberFormat="1" applyFont="1"/>
    <xf numFmtId="0" fontId="5" fillId="0" borderId="1" xfId="0" applyFont="1" applyBorder="1"/>
    <xf numFmtId="0" fontId="5" fillId="0" borderId="4" xfId="0" applyFont="1" applyBorder="1"/>
    <xf numFmtId="4" fontId="0" fillId="0" borderId="0" xfId="0" applyNumberFormat="1"/>
    <xf numFmtId="43" fontId="0" fillId="0" borderId="0" xfId="1" applyFont="1"/>
    <xf numFmtId="165" fontId="0" fillId="0" borderId="0" xfId="0" applyNumberFormat="1"/>
    <xf numFmtId="0" fontId="0" fillId="0" borderId="0" xfId="0" applyAlignment="1">
      <alignment horizontal="right"/>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0" fillId="3" borderId="2"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9" fontId="0" fillId="0" borderId="0" xfId="2" applyFont="1"/>
    <xf numFmtId="9" fontId="0" fillId="0" borderId="0" xfId="2" applyNumberFormat="1" applyFont="1"/>
    <xf numFmtId="0" fontId="0" fillId="0" borderId="0" xfId="0" applyNumberFormat="1"/>
  </cellXfs>
  <cellStyles count="3">
    <cellStyle name="Comma" xfId="1" builtinId="3"/>
    <cellStyle name="Normal" xfId="0" builtinId="0"/>
    <cellStyle name="Percent" xfId="2" builtinId="5"/>
  </cellStyles>
  <dxfs count="15">
    <dxf>
      <numFmt numFmtId="4" formatCode="#,##0.00"/>
    </dxf>
    <dxf>
      <numFmt numFmtId="4" formatCode="#,##0.00"/>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sz val="11"/>
        <color rgb="FFFFFF00"/>
      </font>
      <fill>
        <patternFill>
          <bgColor rgb="FF343131"/>
        </patternFill>
      </fill>
      <border diagonalUp="0" diagonalDown="0">
        <left style="thick">
          <color rgb="FFEEDF7A"/>
        </left>
        <right style="thick">
          <color rgb="FFEEDF7A"/>
        </right>
        <top style="thick">
          <color rgb="FFEEDF7A"/>
        </top>
        <bottom style="thick">
          <color rgb="FFEEDF7A"/>
        </bottom>
        <vertical/>
        <horizontal/>
      </border>
    </dxf>
    <dxf>
      <font>
        <b val="0"/>
        <i val="0"/>
        <sz val="9"/>
        <color rgb="FFFFFF00"/>
        <name val="Times New Roman"/>
        <family val="1"/>
        <scheme val="none"/>
      </font>
      <fill>
        <patternFill>
          <bgColor rgb="FF343131"/>
        </patternFill>
      </fill>
      <border diagonalUp="0" diagonalDown="0">
        <left/>
        <right/>
        <top/>
        <bottom/>
        <vertical/>
        <horizontal/>
      </border>
    </dxf>
    <dxf>
      <font>
        <sz val="10"/>
        <name val="Avenir Next LT Pro Demi"/>
        <family val="2"/>
        <scheme val="none"/>
      </font>
      <fill>
        <patternFill patternType="solid">
          <bgColor rgb="FF17153B"/>
        </patternFill>
      </fill>
      <border diagonalUp="0" diagonalDown="0">
        <left/>
        <right/>
        <top/>
        <bottom/>
        <vertical/>
        <horizontal/>
      </border>
    </dxf>
  </dxfs>
  <tableStyles count="2" defaultTableStyle="TableStyleMedium2" defaultPivotStyle="PivotStyleLight16">
    <tableStyle name="Slicer Style 1" pivot="0" table="0" count="3" xr9:uid="{E6D57897-2B27-4E9A-8E9D-F948F8537638}">
      <tableStyleElement type="wholeTable" dxfId="14"/>
    </tableStyle>
    <tableStyle name="Slicer Style 2" pivot="0" table="0" count="3" xr9:uid="{97CB7034-9751-4466-9273-89ABD10ADDBE}">
      <tableStyleElement type="wholeTable" dxfId="13"/>
      <tableStyleElement type="headerRow" dxfId="12"/>
    </tableStyle>
  </tableStyles>
  <colors>
    <mruColors>
      <color rgb="FFE90074"/>
      <color rgb="FFE97132"/>
      <color rgb="FF83B4FF"/>
      <color rgb="FFFF3300"/>
      <color rgb="FFFFB22C"/>
      <color rgb="FFA27B5C"/>
      <color rgb="FF379777"/>
      <color rgb="FFFFF078"/>
      <color rgb="FF48CFCB"/>
      <color rgb="FFC890A7"/>
    </mruColors>
  </colors>
  <extLst>
    <ext xmlns:x14="http://schemas.microsoft.com/office/spreadsheetml/2009/9/main" uri="{46F421CA-312F-682f-3DD2-61675219B42D}">
      <x14:dxfs count="3">
        <dxf>
          <font>
            <b/>
            <i val="0"/>
            <sz val="10"/>
            <color theme="1"/>
            <name val="Times New Roman"/>
            <family val="1"/>
            <scheme val="none"/>
          </font>
          <fill>
            <patternFill>
              <bgColor rgb="FFFFFF00"/>
            </patternFill>
          </fill>
        </dxf>
        <dxf>
          <font>
            <color theme="0"/>
          </font>
          <fill>
            <patternFill>
              <bgColor rgb="FF2E236C"/>
            </patternFill>
          </fill>
        </dxf>
        <dxf>
          <font>
            <color rgb="FFC8ACD6"/>
          </font>
          <fill>
            <patternFill>
              <bgColor rgb="FF2E236C"/>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[Solar Performance Report (version 1) .xlsx]Pivottable!Yearly Total Saving</c:name>
    <c:fmtId val="3"/>
  </c:pivotSource>
  <c:chart>
    <c:autoTitleDeleted val="0"/>
    <c:pivotFmts>
      <c:pivotFmt>
        <c:idx val="0"/>
        <c:spPr>
          <a:gradFill>
            <a:gsLst>
              <a:gs pos="100000">
                <a:schemeClr val="accent1">
                  <a:lumMod val="45000"/>
                  <a:lumOff val="55000"/>
                </a:schemeClr>
              </a:gs>
              <a:gs pos="100000">
                <a:schemeClr val="accent1">
                  <a:lumMod val="45000"/>
                  <a:lumOff val="55000"/>
                </a:schemeClr>
              </a:gs>
              <a:gs pos="100000">
                <a:srgbClr val="81B6D2"/>
              </a:gs>
              <a:gs pos="0">
                <a:srgbClr val="7030A0"/>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3300"/>
              </a:gs>
              <a:gs pos="96000">
                <a:schemeClr val="accent5"/>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lumMod val="45000"/>
                  <a:lumOff val="55000"/>
                </a:schemeClr>
              </a:gs>
              <a:gs pos="100000">
                <a:schemeClr val="accent1">
                  <a:lumMod val="45000"/>
                  <a:lumOff val="55000"/>
                </a:schemeClr>
              </a:gs>
              <a:gs pos="100000">
                <a:srgbClr val="81B6D2"/>
              </a:gs>
              <a:gs pos="0">
                <a:srgbClr val="7030A0"/>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FF3300"/>
              </a:gs>
              <a:gs pos="96000">
                <a:schemeClr val="accent5"/>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lumMod val="45000"/>
                  <a:lumOff val="55000"/>
                </a:schemeClr>
              </a:gs>
              <a:gs pos="100000">
                <a:schemeClr val="accent1">
                  <a:lumMod val="45000"/>
                  <a:lumOff val="55000"/>
                </a:schemeClr>
              </a:gs>
              <a:gs pos="100000">
                <a:srgbClr val="81B6D2"/>
              </a:gs>
              <a:gs pos="0">
                <a:srgbClr val="7030A0"/>
              </a:gs>
            </a:gsLst>
            <a:lin ang="5400000" scaled="1"/>
          </a:gra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44000">
                <a:srgbClr val="FF3300"/>
              </a:gs>
              <a:gs pos="96000">
                <a:srgbClr val="7030A0"/>
              </a:gs>
            </a:gsLst>
            <a:lin ang="5400000" scaled="1"/>
          </a:gra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Pivottable!$N$3</c:f>
              <c:strCache>
                <c:ptCount val="1"/>
                <c:pt idx="0">
                  <c:v>Plant 1</c:v>
                </c:pt>
              </c:strCache>
            </c:strRef>
          </c:tx>
          <c:spPr>
            <a:gradFill>
              <a:gsLst>
                <a:gs pos="100000">
                  <a:schemeClr val="accent1">
                    <a:lumMod val="45000"/>
                    <a:lumOff val="55000"/>
                  </a:schemeClr>
                </a:gs>
                <a:gs pos="100000">
                  <a:schemeClr val="accent1">
                    <a:lumMod val="45000"/>
                    <a:lumOff val="55000"/>
                  </a:schemeClr>
                </a:gs>
                <a:gs pos="100000">
                  <a:srgbClr val="81B6D2"/>
                </a:gs>
                <a:gs pos="0">
                  <a:srgbClr val="7030A0"/>
                </a:gs>
              </a:gsLst>
              <a:lin ang="5400000" scaled="1"/>
            </a:gra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Pivottable!$M$4:$M$11</c:f>
              <c:strCache>
                <c:ptCount val="7"/>
                <c:pt idx="0">
                  <c:v>2019</c:v>
                </c:pt>
                <c:pt idx="1">
                  <c:v>2020</c:v>
                </c:pt>
                <c:pt idx="2">
                  <c:v>2021</c:v>
                </c:pt>
                <c:pt idx="3">
                  <c:v>2022</c:v>
                </c:pt>
                <c:pt idx="4">
                  <c:v>2023</c:v>
                </c:pt>
                <c:pt idx="5">
                  <c:v>2024</c:v>
                </c:pt>
                <c:pt idx="6">
                  <c:v>2025</c:v>
                </c:pt>
              </c:strCache>
            </c:strRef>
          </c:cat>
          <c:val>
            <c:numRef>
              <c:f>Pivottable!$N$4:$N$11</c:f>
              <c:numCache>
                <c:formatCode>[$MYR]\ #,##0.00</c:formatCode>
                <c:ptCount val="7"/>
                <c:pt idx="0">
                  <c:v>18948.080000000002</c:v>
                </c:pt>
                <c:pt idx="1">
                  <c:v>174183.97999999998</c:v>
                </c:pt>
                <c:pt idx="2">
                  <c:v>157742.82999999999</c:v>
                </c:pt>
                <c:pt idx="3">
                  <c:v>152322.58000000002</c:v>
                </c:pt>
                <c:pt idx="4">
                  <c:v>127064.44999999998</c:v>
                </c:pt>
                <c:pt idx="5">
                  <c:v>143674.21000000002</c:v>
                </c:pt>
                <c:pt idx="6">
                  <c:v>47693.659999999996</c:v>
                </c:pt>
              </c:numCache>
            </c:numRef>
          </c:val>
          <c:extLst>
            <c:ext xmlns:c16="http://schemas.microsoft.com/office/drawing/2014/chart" uri="{C3380CC4-5D6E-409C-BE32-E72D297353CC}">
              <c16:uniqueId val="{00000000-8087-4347-A29B-64C019CBD079}"/>
            </c:ext>
          </c:extLst>
        </c:ser>
        <c:ser>
          <c:idx val="1"/>
          <c:order val="1"/>
          <c:tx>
            <c:strRef>
              <c:f>Pivottable!$O$3</c:f>
              <c:strCache>
                <c:ptCount val="1"/>
                <c:pt idx="0">
                  <c:v>Plant 2</c:v>
                </c:pt>
              </c:strCache>
            </c:strRef>
          </c:tx>
          <c:spPr>
            <a:gradFill>
              <a:gsLst>
                <a:gs pos="44000">
                  <a:srgbClr val="FF3300"/>
                </a:gs>
                <a:gs pos="96000">
                  <a:srgbClr val="7030A0"/>
                </a:gs>
              </a:gsLst>
              <a:lin ang="5400000" scaled="1"/>
            </a:gra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Pivottable!$M$4:$M$11</c:f>
              <c:strCache>
                <c:ptCount val="7"/>
                <c:pt idx="0">
                  <c:v>2019</c:v>
                </c:pt>
                <c:pt idx="1">
                  <c:v>2020</c:v>
                </c:pt>
                <c:pt idx="2">
                  <c:v>2021</c:v>
                </c:pt>
                <c:pt idx="3">
                  <c:v>2022</c:v>
                </c:pt>
                <c:pt idx="4">
                  <c:v>2023</c:v>
                </c:pt>
                <c:pt idx="5">
                  <c:v>2024</c:v>
                </c:pt>
                <c:pt idx="6">
                  <c:v>2025</c:v>
                </c:pt>
              </c:strCache>
            </c:strRef>
          </c:cat>
          <c:val>
            <c:numRef>
              <c:f>Pivottable!$O$4:$O$11</c:f>
              <c:numCache>
                <c:formatCode>[$MYR]\ #,##0.00</c:formatCode>
                <c:ptCount val="7"/>
                <c:pt idx="0">
                  <c:v>4056.54</c:v>
                </c:pt>
                <c:pt idx="1">
                  <c:v>43737.549999999996</c:v>
                </c:pt>
                <c:pt idx="2">
                  <c:v>45260.180000000008</c:v>
                </c:pt>
                <c:pt idx="3">
                  <c:v>44199.53</c:v>
                </c:pt>
                <c:pt idx="4">
                  <c:v>41936.53</c:v>
                </c:pt>
                <c:pt idx="5">
                  <c:v>43300.450000000004</c:v>
                </c:pt>
                <c:pt idx="6">
                  <c:v>14470.869999999999</c:v>
                </c:pt>
              </c:numCache>
            </c:numRef>
          </c:val>
          <c:extLst>
            <c:ext xmlns:c16="http://schemas.microsoft.com/office/drawing/2014/chart" uri="{C3380CC4-5D6E-409C-BE32-E72D297353CC}">
              <c16:uniqueId val="{00000001-8087-4347-A29B-64C019CBD079}"/>
            </c:ext>
          </c:extLst>
        </c:ser>
        <c:dLbls>
          <c:showLegendKey val="0"/>
          <c:showVal val="1"/>
          <c:showCatName val="0"/>
          <c:showSerName val="0"/>
          <c:showPercent val="0"/>
          <c:showBubbleSize val="0"/>
        </c:dLbls>
        <c:gapWidth val="150"/>
        <c:shape val="box"/>
        <c:axId val="1603047120"/>
        <c:axId val="1603047600"/>
        <c:axId val="0"/>
      </c:bar3DChart>
      <c:catAx>
        <c:axId val="1603047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3047600"/>
        <c:crosses val="autoZero"/>
        <c:auto val="1"/>
        <c:lblAlgn val="ctr"/>
        <c:lblOffset val="100"/>
        <c:noMultiLvlLbl val="0"/>
      </c:catAx>
      <c:valAx>
        <c:axId val="1603047600"/>
        <c:scaling>
          <c:orientation val="minMax"/>
        </c:scaling>
        <c:delete val="1"/>
        <c:axPos val="l"/>
        <c:numFmt formatCode="[$MYR]\ #,##0.00" sourceLinked="1"/>
        <c:majorTickMark val="none"/>
        <c:minorTickMark val="none"/>
        <c:tickLblPos val="nextTo"/>
        <c:crossAx val="160304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[Solar Performance Report (version 1) .xlsx]Pivottable!Monthly Saving</c:name>
    <c:fmtId val="7"/>
  </c:pivotSource>
  <c:chart>
    <c:autoTitleDeleted val="0"/>
    <c:pivotFmts>
      <c:pivotFmt>
        <c:idx val="0"/>
        <c:spPr>
          <a:gradFill flip="none" rotWithShape="1">
            <a:gsLst>
              <a:gs pos="0">
                <a:srgbClr val="83B4FF"/>
              </a:gs>
              <a:gs pos="48000">
                <a:srgbClr val="7030A0"/>
              </a:gs>
            </a:gsLst>
            <a:lin ang="0" scaled="1"/>
            <a:tileRect/>
          </a:gradFill>
          <a:ln>
            <a:noFill/>
          </a:ln>
          <a:effectLst/>
        </c:spPr>
        <c:marker>
          <c:symbol val="none"/>
        </c:marker>
        <c:dLbl>
          <c:idx val="0"/>
          <c:delete val="1"/>
          <c:extLst>
            <c:ext xmlns:c15="http://schemas.microsoft.com/office/drawing/2012/chart" uri="{CE6537A1-D6FC-4f65-9D91-7224C49458BB}"/>
          </c:extLst>
        </c:dLbl>
      </c:pivotFmt>
      <c:pivotFmt>
        <c:idx val="1"/>
        <c:spPr>
          <a:gradFill flip="none" rotWithShape="1">
            <a:gsLst>
              <a:gs pos="62000">
                <a:srgbClr val="FF3300"/>
              </a:gs>
              <a:gs pos="0">
                <a:srgbClr val="7030A0"/>
              </a:gs>
            </a:gsLst>
            <a:lin ang="0" scaled="1"/>
            <a:tileRect/>
          </a:gradFill>
          <a:ln>
            <a:noFill/>
          </a:ln>
          <a:effectLst/>
        </c:spPr>
        <c:marker>
          <c:symbol val="none"/>
        </c:marker>
        <c:dLbl>
          <c:idx val="0"/>
          <c:delete val="1"/>
          <c:extLst>
            <c:ext xmlns:c15="http://schemas.microsoft.com/office/drawing/2012/chart" uri="{CE6537A1-D6FC-4f65-9D91-7224C49458BB}"/>
          </c:extLst>
        </c:dLbl>
      </c:pivotFmt>
      <c:pivotFmt>
        <c:idx val="2"/>
        <c:spPr>
          <a:gradFill flip="none" rotWithShape="1">
            <a:gsLst>
              <a:gs pos="0">
                <a:srgbClr val="83B4FF"/>
              </a:gs>
              <a:gs pos="48000">
                <a:srgbClr val="7030A0"/>
              </a:gs>
            </a:gsLst>
            <a:lin ang="0" scaled="1"/>
            <a:tileRect/>
          </a:gradFill>
          <a:ln>
            <a:noFill/>
          </a:ln>
          <a:effectLst/>
        </c:spPr>
        <c:marker>
          <c:symbol val="none"/>
        </c:marker>
        <c:dLbl>
          <c:idx val="0"/>
          <c:delete val="1"/>
          <c:extLst>
            <c:ext xmlns:c15="http://schemas.microsoft.com/office/drawing/2012/chart" uri="{CE6537A1-D6FC-4f65-9D91-7224C49458BB}"/>
          </c:extLst>
        </c:dLbl>
      </c:pivotFmt>
      <c:pivotFmt>
        <c:idx val="3"/>
        <c:spPr>
          <a:gradFill flip="none" rotWithShape="1">
            <a:gsLst>
              <a:gs pos="62000">
                <a:srgbClr val="FF3300"/>
              </a:gs>
              <a:gs pos="0">
                <a:srgbClr val="7030A0"/>
              </a:gs>
            </a:gsLst>
            <a:lin ang="0" scaled="1"/>
            <a:tileRect/>
          </a:gradFill>
          <a:ln>
            <a:noFill/>
          </a:ln>
          <a:effectLst/>
        </c:spPr>
        <c:marker>
          <c:symbol val="none"/>
        </c:marker>
        <c:dLbl>
          <c:idx val="0"/>
          <c:delete val="1"/>
          <c:extLst>
            <c:ext xmlns:c15="http://schemas.microsoft.com/office/drawing/2012/chart" uri="{CE6537A1-D6FC-4f65-9D91-7224C49458BB}"/>
          </c:extLst>
        </c:dLbl>
      </c:pivotFmt>
      <c:pivotFmt>
        <c:idx val="4"/>
        <c:spPr>
          <a:gradFill flip="none" rotWithShape="1">
            <a:gsLst>
              <a:gs pos="0">
                <a:srgbClr val="83B4FF"/>
              </a:gs>
              <a:gs pos="48000">
                <a:srgbClr val="7030A0"/>
              </a:gs>
            </a:gsLst>
            <a:lin ang="0" scaled="1"/>
            <a:tileRect/>
          </a:gra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gradFill flip="none" rotWithShape="1">
            <a:gsLst>
              <a:gs pos="62000">
                <a:srgbClr val="FF3300"/>
              </a:gs>
              <a:gs pos="0">
                <a:srgbClr val="7030A0"/>
              </a:gs>
            </a:gsLst>
            <a:lin ang="0" scaled="1"/>
            <a:tileRect/>
          </a:gra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19"/>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0"/>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1"/>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2"/>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3"/>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4"/>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5"/>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6"/>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7"/>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8"/>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9"/>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s>
    <c:plotArea>
      <c:layout>
        <c:manualLayout>
          <c:layoutTarget val="inner"/>
          <c:xMode val="edge"/>
          <c:yMode val="edge"/>
          <c:x val="0.16961951882791287"/>
          <c:y val="4.8841696614399875E-2"/>
          <c:w val="0.77760398009619447"/>
          <c:h val="0.90231660677120029"/>
        </c:manualLayout>
      </c:layout>
      <c:barChart>
        <c:barDir val="bar"/>
        <c:grouping val="clustered"/>
        <c:varyColors val="0"/>
        <c:ser>
          <c:idx val="0"/>
          <c:order val="0"/>
          <c:tx>
            <c:strRef>
              <c:f>Pivottable!$N$18</c:f>
              <c:strCache>
                <c:ptCount val="1"/>
                <c:pt idx="0">
                  <c:v>Plant 1</c:v>
                </c:pt>
              </c:strCache>
            </c:strRef>
          </c:tx>
          <c:spPr>
            <a:gradFill flip="none" rotWithShape="1">
              <a:gsLst>
                <a:gs pos="0">
                  <a:srgbClr val="83B4FF"/>
                </a:gs>
                <a:gs pos="48000">
                  <a:srgbClr val="7030A0"/>
                </a:gs>
              </a:gsLst>
              <a:lin ang="0" scaled="1"/>
              <a:tileRect/>
            </a:gra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Pivottable!$M$19:$M$31</c:f>
              <c:strCache>
                <c:ptCount val="12"/>
                <c:pt idx="0">
                  <c:v>Jan</c:v>
                </c:pt>
                <c:pt idx="1">
                  <c:v>Feb</c:v>
                </c:pt>
                <c:pt idx="2">
                  <c:v>Mar</c:v>
                </c:pt>
                <c:pt idx="3">
                  <c:v>Apr</c:v>
                </c:pt>
                <c:pt idx="4">
                  <c:v>May</c:v>
                </c:pt>
                <c:pt idx="5">
                  <c:v>Jun</c:v>
                </c:pt>
                <c:pt idx="6">
                  <c:v>July</c:v>
                </c:pt>
                <c:pt idx="7">
                  <c:v>Aug</c:v>
                </c:pt>
                <c:pt idx="8">
                  <c:v>Sept</c:v>
                </c:pt>
                <c:pt idx="9">
                  <c:v>Oct</c:v>
                </c:pt>
                <c:pt idx="10">
                  <c:v>Nov</c:v>
                </c:pt>
                <c:pt idx="11">
                  <c:v>Dec</c:v>
                </c:pt>
              </c:strCache>
            </c:strRef>
          </c:cat>
          <c:val>
            <c:numRef>
              <c:f>Pivottable!$N$19:$N$31</c:f>
              <c:numCache>
                <c:formatCode>[$MYR]\ #,##0.00</c:formatCode>
                <c:ptCount val="12"/>
                <c:pt idx="0">
                  <c:v>74844.37</c:v>
                </c:pt>
                <c:pt idx="1">
                  <c:v>84296.05</c:v>
                </c:pt>
                <c:pt idx="2">
                  <c:v>88437.1</c:v>
                </c:pt>
                <c:pt idx="3">
                  <c:v>79849.279999999984</c:v>
                </c:pt>
                <c:pt idx="4">
                  <c:v>60894.98</c:v>
                </c:pt>
                <c:pt idx="5">
                  <c:v>58635.79</c:v>
                </c:pt>
                <c:pt idx="6">
                  <c:v>62569.599999999999</c:v>
                </c:pt>
                <c:pt idx="7">
                  <c:v>52339.070000000007</c:v>
                </c:pt>
                <c:pt idx="8">
                  <c:v>62305.55</c:v>
                </c:pt>
                <c:pt idx="9">
                  <c:v>63802.930000000008</c:v>
                </c:pt>
                <c:pt idx="10">
                  <c:v>59704.139999999992</c:v>
                </c:pt>
                <c:pt idx="11">
                  <c:v>73950.929999999993</c:v>
                </c:pt>
              </c:numCache>
            </c:numRef>
          </c:val>
          <c:extLst>
            <c:ext xmlns:c16="http://schemas.microsoft.com/office/drawing/2014/chart" uri="{C3380CC4-5D6E-409C-BE32-E72D297353CC}">
              <c16:uniqueId val="{00000000-55E4-4E0B-AEB4-6D0DFC1D4EE6}"/>
            </c:ext>
          </c:extLst>
        </c:ser>
        <c:ser>
          <c:idx val="1"/>
          <c:order val="1"/>
          <c:tx>
            <c:strRef>
              <c:f>Pivottable!$O$18</c:f>
              <c:strCache>
                <c:ptCount val="1"/>
                <c:pt idx="0">
                  <c:v>Plant 2</c:v>
                </c:pt>
              </c:strCache>
            </c:strRef>
          </c:tx>
          <c:spPr>
            <a:gradFill flip="none" rotWithShape="1">
              <a:gsLst>
                <a:gs pos="62000">
                  <a:srgbClr val="FF3300"/>
                </a:gs>
                <a:gs pos="0">
                  <a:srgbClr val="7030A0"/>
                </a:gs>
              </a:gsLst>
              <a:lin ang="0" scaled="1"/>
              <a:tileRect/>
            </a:gradFill>
            <a:ln>
              <a:noFill/>
            </a:ln>
            <a:effectLst/>
          </c:spPr>
          <c:invertIfNegative val="0"/>
          <c:dPt>
            <c:idx val="0"/>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0E-55E4-4E0B-AEB4-6D0DFC1D4EE6}"/>
              </c:ext>
            </c:extLst>
          </c:dPt>
          <c:dPt>
            <c:idx val="1"/>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0F-55E4-4E0B-AEB4-6D0DFC1D4EE6}"/>
              </c:ext>
            </c:extLst>
          </c:dPt>
          <c:dPt>
            <c:idx val="2"/>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0-55E4-4E0B-AEB4-6D0DFC1D4EE6}"/>
              </c:ext>
            </c:extLst>
          </c:dPt>
          <c:dPt>
            <c:idx val="3"/>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1-55E4-4E0B-AEB4-6D0DFC1D4EE6}"/>
              </c:ext>
            </c:extLst>
          </c:dPt>
          <c:dPt>
            <c:idx val="4"/>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2-55E4-4E0B-AEB4-6D0DFC1D4EE6}"/>
              </c:ext>
            </c:extLst>
          </c:dPt>
          <c:dPt>
            <c:idx val="5"/>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3-55E4-4E0B-AEB4-6D0DFC1D4EE6}"/>
              </c:ext>
            </c:extLst>
          </c:dPt>
          <c:dPt>
            <c:idx val="6"/>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4-55E4-4E0B-AEB4-6D0DFC1D4EE6}"/>
              </c:ext>
            </c:extLst>
          </c:dPt>
          <c:dPt>
            <c:idx val="7"/>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5-55E4-4E0B-AEB4-6D0DFC1D4EE6}"/>
              </c:ext>
            </c:extLst>
          </c:dPt>
          <c:dPt>
            <c:idx val="8"/>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6-55E4-4E0B-AEB4-6D0DFC1D4EE6}"/>
              </c:ext>
            </c:extLst>
          </c:dPt>
          <c:dPt>
            <c:idx val="9"/>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7-55E4-4E0B-AEB4-6D0DFC1D4EE6}"/>
              </c:ext>
            </c:extLst>
          </c:dPt>
          <c:dPt>
            <c:idx val="10"/>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8-55E4-4E0B-AEB4-6D0DFC1D4EE6}"/>
              </c:ext>
            </c:extLst>
          </c:dPt>
          <c:dPt>
            <c:idx val="11"/>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9-55E4-4E0B-AEB4-6D0DFC1D4EE6}"/>
              </c:ext>
            </c:extLst>
          </c:dPt>
          <c:dLbls>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0E-55E4-4E0B-AEB4-6D0DFC1D4EE6}"/>
                </c:ext>
              </c:extLst>
            </c:dLbl>
            <c:dLbl>
              <c:idx val="1"/>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0F-55E4-4E0B-AEB4-6D0DFC1D4EE6}"/>
                </c:ext>
              </c:extLst>
            </c:dLbl>
            <c:dLbl>
              <c:idx val="2"/>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0-55E4-4E0B-AEB4-6D0DFC1D4EE6}"/>
                </c:ext>
              </c:extLst>
            </c:dLbl>
            <c:dLbl>
              <c:idx val="3"/>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1-55E4-4E0B-AEB4-6D0DFC1D4EE6}"/>
                </c:ext>
              </c:extLst>
            </c:dLbl>
            <c:dLbl>
              <c:idx val="4"/>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2-55E4-4E0B-AEB4-6D0DFC1D4EE6}"/>
                </c:ext>
              </c:extLst>
            </c:dLbl>
            <c:dLbl>
              <c:idx val="5"/>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3-55E4-4E0B-AEB4-6D0DFC1D4EE6}"/>
                </c:ext>
              </c:extLst>
            </c:dLbl>
            <c:dLbl>
              <c:idx val="6"/>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4-55E4-4E0B-AEB4-6D0DFC1D4EE6}"/>
                </c:ext>
              </c:extLst>
            </c:dLbl>
            <c:dLbl>
              <c:idx val="7"/>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5-55E4-4E0B-AEB4-6D0DFC1D4EE6}"/>
                </c:ext>
              </c:extLst>
            </c:dLbl>
            <c:dLbl>
              <c:idx val="8"/>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6-55E4-4E0B-AEB4-6D0DFC1D4EE6}"/>
                </c:ext>
              </c:extLst>
            </c:dLbl>
            <c:dLbl>
              <c:idx val="9"/>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7-55E4-4E0B-AEB4-6D0DFC1D4EE6}"/>
                </c:ext>
              </c:extLst>
            </c:dLbl>
            <c:dLbl>
              <c:idx val="1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8-55E4-4E0B-AEB4-6D0DFC1D4EE6}"/>
                </c:ext>
              </c:extLst>
            </c:dLbl>
            <c:dLbl>
              <c:idx val="11"/>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9-55E4-4E0B-AEB4-6D0DFC1D4EE6}"/>
                </c:ext>
              </c:extLst>
            </c:dLbl>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Pivottable!$M$19:$M$31</c:f>
              <c:strCache>
                <c:ptCount val="12"/>
                <c:pt idx="0">
                  <c:v>Jan</c:v>
                </c:pt>
                <c:pt idx="1">
                  <c:v>Feb</c:v>
                </c:pt>
                <c:pt idx="2">
                  <c:v>Mar</c:v>
                </c:pt>
                <c:pt idx="3">
                  <c:v>Apr</c:v>
                </c:pt>
                <c:pt idx="4">
                  <c:v>May</c:v>
                </c:pt>
                <c:pt idx="5">
                  <c:v>Jun</c:v>
                </c:pt>
                <c:pt idx="6">
                  <c:v>July</c:v>
                </c:pt>
                <c:pt idx="7">
                  <c:v>Aug</c:v>
                </c:pt>
                <c:pt idx="8">
                  <c:v>Sept</c:v>
                </c:pt>
                <c:pt idx="9">
                  <c:v>Oct</c:v>
                </c:pt>
                <c:pt idx="10">
                  <c:v>Nov</c:v>
                </c:pt>
                <c:pt idx="11">
                  <c:v>Dec</c:v>
                </c:pt>
              </c:strCache>
            </c:strRef>
          </c:cat>
          <c:val>
            <c:numRef>
              <c:f>Pivottable!$O$19:$O$31</c:f>
              <c:numCache>
                <c:formatCode>[$MYR]\ #,##0.00</c:formatCode>
                <c:ptCount val="12"/>
                <c:pt idx="0">
                  <c:v>21244.27</c:v>
                </c:pt>
                <c:pt idx="1">
                  <c:v>23082.720000000001</c:v>
                </c:pt>
                <c:pt idx="2">
                  <c:v>24755.610000000004</c:v>
                </c:pt>
                <c:pt idx="3">
                  <c:v>21729.69</c:v>
                </c:pt>
                <c:pt idx="4">
                  <c:v>17697.169999999998</c:v>
                </c:pt>
                <c:pt idx="5">
                  <c:v>16708.129999999997</c:v>
                </c:pt>
                <c:pt idx="6">
                  <c:v>18061.45</c:v>
                </c:pt>
                <c:pt idx="7">
                  <c:v>17930.55</c:v>
                </c:pt>
                <c:pt idx="8">
                  <c:v>19104.300000000003</c:v>
                </c:pt>
                <c:pt idx="9">
                  <c:v>19495.72</c:v>
                </c:pt>
                <c:pt idx="10">
                  <c:v>17481.62</c:v>
                </c:pt>
                <c:pt idx="11">
                  <c:v>19670.419999999998</c:v>
                </c:pt>
              </c:numCache>
            </c:numRef>
          </c:val>
          <c:extLst>
            <c:ext xmlns:c16="http://schemas.microsoft.com/office/drawing/2014/chart" uri="{C3380CC4-5D6E-409C-BE32-E72D297353CC}">
              <c16:uniqueId val="{00000001-55E4-4E0B-AEB4-6D0DFC1D4EE6}"/>
            </c:ext>
          </c:extLst>
        </c:ser>
        <c:dLbls>
          <c:dLblPos val="outEnd"/>
          <c:showLegendKey val="0"/>
          <c:showVal val="1"/>
          <c:showCatName val="0"/>
          <c:showSerName val="0"/>
          <c:showPercent val="0"/>
          <c:showBubbleSize val="0"/>
        </c:dLbls>
        <c:gapWidth val="182"/>
        <c:axId val="953345791"/>
        <c:axId val="953346751"/>
      </c:barChart>
      <c:catAx>
        <c:axId val="95334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3346751"/>
        <c:crosses val="autoZero"/>
        <c:auto val="1"/>
        <c:lblAlgn val="ctr"/>
        <c:lblOffset val="100"/>
        <c:noMultiLvlLbl val="0"/>
      </c:catAx>
      <c:valAx>
        <c:axId val="953346751"/>
        <c:scaling>
          <c:orientation val="minMax"/>
        </c:scaling>
        <c:delete val="1"/>
        <c:axPos val="b"/>
        <c:numFmt formatCode="[$MYR]\ #,##0.00" sourceLinked="1"/>
        <c:majorTickMark val="none"/>
        <c:minorTickMark val="none"/>
        <c:tickLblPos val="nextTo"/>
        <c:crossAx val="95334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[Solar Performance Report (version 1) .xlsx]Pivottable!P1 Percentage Saving</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2"/>
          </a:solidFill>
          <a:ln w="19050">
            <a:solidFill>
              <a:schemeClr val="lt1"/>
            </a:solidFill>
          </a:ln>
          <a:effectLst/>
        </c:spPr>
        <c:dLbl>
          <c:idx val="0"/>
          <c:layout>
            <c:manualLayout>
              <c:x val="6.1111111111111012E-2"/>
              <c:y val="-6.018518518518521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dLbl>
          <c:idx val="0"/>
          <c:layout>
            <c:manualLayout>
              <c:x val="8.3333333333333332E-3"/>
              <c:y val="-0.10185185185185185"/>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lumMod val="60000"/>
            </a:schemeClr>
          </a:solidFill>
          <a:ln w="19050">
            <a:solidFill>
              <a:schemeClr val="lt1"/>
            </a:solidFill>
          </a:ln>
          <a:effectLst/>
        </c:spPr>
        <c:dLbl>
          <c:idx val="0"/>
          <c:layout>
            <c:manualLayout>
              <c:x val="-5.2777777777777826E-2"/>
              <c:y val="-9.7222222222222224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6"/>
          </a:solidFill>
          <a:ln w="19050">
            <a:solidFill>
              <a:schemeClr val="lt1"/>
            </a:solidFill>
          </a:ln>
          <a:effectLst/>
        </c:spPr>
        <c:dLbl>
          <c:idx val="0"/>
          <c:layout>
            <c:manualLayout>
              <c:x val="-6.1111111111111109E-2"/>
              <c:y val="-7.4074074074074098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5"/>
          </a:solidFill>
          <a:ln w="19050">
            <a:solidFill>
              <a:schemeClr val="lt1"/>
            </a:solidFill>
          </a:ln>
          <a:effectLst/>
        </c:spPr>
        <c:dLbl>
          <c:idx val="0"/>
          <c:layout>
            <c:manualLayout>
              <c:x val="-6.1111111111111109E-2"/>
              <c:y val="3.7037037037037035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4"/>
          </a:solidFill>
          <a:ln w="19050">
            <a:solidFill>
              <a:schemeClr val="lt1"/>
            </a:solidFill>
          </a:ln>
          <a:effectLst/>
        </c:spPr>
        <c:dLbl>
          <c:idx val="0"/>
          <c:layout>
            <c:manualLayout>
              <c:x val="2.7777777777777267E-3"/>
              <c:y val="9.7222222222222224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3"/>
          </a:solidFill>
          <a:ln w="19050">
            <a:solidFill>
              <a:schemeClr val="lt1"/>
            </a:solidFill>
          </a:ln>
          <a:effectLst/>
        </c:spPr>
        <c:dLbl>
          <c:idx val="0"/>
          <c:layout>
            <c:manualLayout>
              <c:x val="6.6666666666666666E-2"/>
              <c:y val="6.0185185185185099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19050">
            <a:solidFill>
              <a:schemeClr val="lt1"/>
            </a:solidFill>
          </a:ln>
          <a:effectLst/>
        </c:spPr>
        <c:dLbl>
          <c:idx val="0"/>
          <c:layout>
            <c:manualLayout>
              <c:x val="8.3333333333333332E-3"/>
              <c:y val="-0.10185185185185185"/>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9050">
            <a:solidFill>
              <a:schemeClr val="lt1"/>
            </a:solidFill>
          </a:ln>
          <a:effectLst/>
        </c:spPr>
        <c:dLbl>
          <c:idx val="0"/>
          <c:layout>
            <c:manualLayout>
              <c:x val="6.1111111111111012E-2"/>
              <c:y val="-6.018518518518521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9050">
            <a:solidFill>
              <a:schemeClr val="lt1"/>
            </a:solidFill>
          </a:ln>
          <a:effectLst/>
        </c:spPr>
        <c:dLbl>
          <c:idx val="0"/>
          <c:layout>
            <c:manualLayout>
              <c:x val="6.6666666666666666E-2"/>
              <c:y val="6.0185185185185099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19050">
            <a:solidFill>
              <a:schemeClr val="lt1"/>
            </a:solidFill>
          </a:ln>
          <a:effectLst/>
        </c:spPr>
        <c:dLbl>
          <c:idx val="0"/>
          <c:layout>
            <c:manualLayout>
              <c:x val="2.7777777777777267E-3"/>
              <c:y val="9.7222222222222224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w="19050">
            <a:solidFill>
              <a:schemeClr val="lt1"/>
            </a:solidFill>
          </a:ln>
          <a:effectLst/>
        </c:spPr>
        <c:dLbl>
          <c:idx val="0"/>
          <c:layout>
            <c:manualLayout>
              <c:x val="-6.1111111111111109E-2"/>
              <c:y val="3.7037037037037035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w="19050">
            <a:solidFill>
              <a:schemeClr val="lt1"/>
            </a:solidFill>
          </a:ln>
          <a:effectLst/>
        </c:spPr>
        <c:dLbl>
          <c:idx val="0"/>
          <c:layout>
            <c:manualLayout>
              <c:x val="-6.1111111111111109E-2"/>
              <c:y val="-7.4074074074074098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1"/>
          </a:solidFill>
          <a:ln w="19050">
            <a:solidFill>
              <a:schemeClr val="lt1"/>
            </a:solidFill>
          </a:ln>
          <a:effectLst/>
        </c:spPr>
        <c:dLbl>
          <c:idx val="0"/>
          <c:layout>
            <c:manualLayout>
              <c:x val="-5.2777777777777826E-2"/>
              <c:y val="-9.7222222222222224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1"/>
          </a:solidFill>
          <a:ln w="19050">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gradFill>
            <a:gsLst>
              <a:gs pos="0">
                <a:srgbClr val="83B4FF"/>
              </a:gs>
              <a:gs pos="48000">
                <a:srgbClr val="7030A0"/>
              </a:gs>
            </a:gsLst>
            <a:lin ang="0" scaled="1"/>
          </a:gradFill>
          <a:ln w="19050">
            <a:noFill/>
          </a:ln>
          <a:effectLst/>
        </c:spPr>
        <c:dLbl>
          <c:idx val="0"/>
          <c:layout>
            <c:manualLayout>
              <c:x val="4.5670713637240214E-2"/>
              <c:y val="-9.3804436057493987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gradFill>
            <a:gsLst>
              <a:gs pos="0">
                <a:srgbClr val="83B4FF"/>
              </a:gs>
              <a:gs pos="48000">
                <a:srgbClr val="7030A0"/>
              </a:gs>
            </a:gsLst>
            <a:lin ang="0" scaled="1"/>
          </a:gradFill>
          <a:ln w="19050">
            <a:noFill/>
          </a:ln>
          <a:effectLst/>
        </c:spPr>
        <c:dLbl>
          <c:idx val="0"/>
          <c:layout>
            <c:manualLayout>
              <c:x val="6.1111111111111012E-2"/>
              <c:y val="-6.018518518518521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gradFill flip="none" rotWithShape="1">
            <a:gsLst>
              <a:gs pos="7000">
                <a:srgbClr val="83B4FF"/>
              </a:gs>
              <a:gs pos="87000">
                <a:srgbClr val="7030A0"/>
              </a:gs>
            </a:gsLst>
            <a:lin ang="10800000" scaled="1"/>
            <a:tileRect/>
          </a:gradFill>
          <a:ln w="19050">
            <a:noFill/>
          </a:ln>
          <a:effectLst/>
        </c:spPr>
        <c:dLbl>
          <c:idx val="0"/>
          <c:layout>
            <c:manualLayout>
              <c:x val="6.6666666666666666E-2"/>
              <c:y val="6.0185185185185099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gradFill flip="none" rotWithShape="1">
            <a:gsLst>
              <a:gs pos="0">
                <a:srgbClr val="83B4FF"/>
              </a:gs>
              <a:gs pos="48000">
                <a:srgbClr val="7030A0"/>
              </a:gs>
            </a:gsLst>
            <a:lin ang="10800000" scaled="1"/>
            <a:tileRect/>
          </a:gradFill>
          <a:ln w="19050">
            <a:noFill/>
          </a:ln>
          <a:effectLst/>
        </c:spPr>
        <c:dLbl>
          <c:idx val="0"/>
          <c:layout>
            <c:manualLayout>
              <c:x val="-4.6898446283169457E-3"/>
              <c:y val="-1.5443760998103431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gradFill flip="none" rotWithShape="1">
            <a:gsLst>
              <a:gs pos="30000">
                <a:srgbClr val="83B4FF"/>
              </a:gs>
              <a:gs pos="65000">
                <a:srgbClr val="7030A0"/>
              </a:gs>
            </a:gsLst>
            <a:lin ang="10800000" scaled="1"/>
            <a:tileRect/>
          </a:gradFill>
          <a:ln w="19050">
            <a:noFill/>
          </a:ln>
          <a:effectLst/>
        </c:spPr>
        <c:dLbl>
          <c:idx val="0"/>
          <c:layout>
            <c:manualLayout>
              <c:x val="-6.1111111111111109E-2"/>
              <c:y val="3.7037037037037035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gradFill>
            <a:gsLst>
              <a:gs pos="0">
                <a:srgbClr val="83B4FF"/>
              </a:gs>
              <a:gs pos="48000">
                <a:srgbClr val="7030A0"/>
              </a:gs>
            </a:gsLst>
            <a:lin ang="0" scaled="1"/>
          </a:gradFill>
          <a:ln w="19050">
            <a:noFill/>
          </a:ln>
          <a:effectLst/>
        </c:spPr>
        <c:dLbl>
          <c:idx val="0"/>
          <c:layout>
            <c:manualLayout>
              <c:x val="-6.1111111111111109E-2"/>
              <c:y val="-7.4074074074074098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gradFill>
            <a:gsLst>
              <a:gs pos="0">
                <a:srgbClr val="83B4FF"/>
              </a:gs>
              <a:gs pos="48000">
                <a:srgbClr val="7030A0"/>
              </a:gs>
            </a:gsLst>
            <a:lin ang="0" scaled="1"/>
          </a:gradFill>
          <a:ln w="19050">
            <a:noFill/>
          </a:ln>
          <a:effectLst/>
        </c:spPr>
        <c:dLbl>
          <c:idx val="0"/>
          <c:layout>
            <c:manualLayout>
              <c:x val="-8.2647927671964896E-2"/>
              <c:y val="-9.7222442245897475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Pivottable!$AA$3</c:f>
              <c:strCache>
                <c:ptCount val="1"/>
                <c:pt idx="0">
                  <c:v>Total</c:v>
                </c:pt>
              </c:strCache>
            </c:strRef>
          </c:tx>
          <c:spPr>
            <a:ln>
              <a:noFill/>
            </a:ln>
          </c:spPr>
          <c:dPt>
            <c:idx val="0"/>
            <c:bubble3D val="0"/>
            <c:spPr>
              <a:gradFill>
                <a:gsLst>
                  <a:gs pos="0">
                    <a:srgbClr val="83B4FF"/>
                  </a:gs>
                  <a:gs pos="48000">
                    <a:srgbClr val="7030A0"/>
                  </a:gs>
                </a:gsLst>
                <a:lin ang="0" scaled="1"/>
              </a:gradFill>
              <a:ln w="19050">
                <a:noFill/>
              </a:ln>
              <a:effectLst/>
            </c:spPr>
            <c:extLst>
              <c:ext xmlns:c16="http://schemas.microsoft.com/office/drawing/2014/chart" uri="{C3380CC4-5D6E-409C-BE32-E72D297353CC}">
                <c16:uniqueId val="{00000001-FBA2-40D0-9AD1-291ED29B39B5}"/>
              </c:ext>
            </c:extLst>
          </c:dPt>
          <c:dPt>
            <c:idx val="1"/>
            <c:bubble3D val="0"/>
            <c:spPr>
              <a:gradFill>
                <a:gsLst>
                  <a:gs pos="0">
                    <a:srgbClr val="83B4FF"/>
                  </a:gs>
                  <a:gs pos="48000">
                    <a:srgbClr val="7030A0"/>
                  </a:gs>
                </a:gsLst>
                <a:lin ang="0" scaled="1"/>
              </a:gradFill>
              <a:ln w="19050">
                <a:noFill/>
              </a:ln>
              <a:effectLst/>
            </c:spPr>
            <c:extLst>
              <c:ext xmlns:c16="http://schemas.microsoft.com/office/drawing/2014/chart" uri="{C3380CC4-5D6E-409C-BE32-E72D297353CC}">
                <c16:uniqueId val="{00000003-FBA2-40D0-9AD1-291ED29B39B5}"/>
              </c:ext>
            </c:extLst>
          </c:dPt>
          <c:dPt>
            <c:idx val="2"/>
            <c:bubble3D val="0"/>
            <c:spPr>
              <a:gradFill flip="none" rotWithShape="1">
                <a:gsLst>
                  <a:gs pos="7000">
                    <a:srgbClr val="83B4FF"/>
                  </a:gs>
                  <a:gs pos="87000">
                    <a:srgbClr val="7030A0"/>
                  </a:gs>
                </a:gsLst>
                <a:lin ang="10800000" scaled="1"/>
                <a:tileRect/>
              </a:gradFill>
              <a:ln w="19050">
                <a:noFill/>
              </a:ln>
              <a:effectLst/>
            </c:spPr>
            <c:extLst>
              <c:ext xmlns:c16="http://schemas.microsoft.com/office/drawing/2014/chart" uri="{C3380CC4-5D6E-409C-BE32-E72D297353CC}">
                <c16:uniqueId val="{00000005-FBA2-40D0-9AD1-291ED29B39B5}"/>
              </c:ext>
            </c:extLst>
          </c:dPt>
          <c:dPt>
            <c:idx val="3"/>
            <c:bubble3D val="0"/>
            <c:spPr>
              <a:gradFill flip="none" rotWithShape="1">
                <a:gsLst>
                  <a:gs pos="0">
                    <a:srgbClr val="83B4FF"/>
                  </a:gs>
                  <a:gs pos="48000">
                    <a:srgbClr val="7030A0"/>
                  </a:gs>
                </a:gsLst>
                <a:lin ang="10800000" scaled="1"/>
                <a:tileRect/>
              </a:gradFill>
              <a:ln w="19050">
                <a:noFill/>
              </a:ln>
              <a:effectLst/>
            </c:spPr>
            <c:extLst>
              <c:ext xmlns:c16="http://schemas.microsoft.com/office/drawing/2014/chart" uri="{C3380CC4-5D6E-409C-BE32-E72D297353CC}">
                <c16:uniqueId val="{00000007-FBA2-40D0-9AD1-291ED29B39B5}"/>
              </c:ext>
            </c:extLst>
          </c:dPt>
          <c:dPt>
            <c:idx val="4"/>
            <c:bubble3D val="0"/>
            <c:spPr>
              <a:gradFill flip="none" rotWithShape="1">
                <a:gsLst>
                  <a:gs pos="30000">
                    <a:srgbClr val="83B4FF"/>
                  </a:gs>
                  <a:gs pos="65000">
                    <a:srgbClr val="7030A0"/>
                  </a:gs>
                </a:gsLst>
                <a:lin ang="10800000" scaled="1"/>
                <a:tileRect/>
              </a:gradFill>
              <a:ln w="19050">
                <a:noFill/>
              </a:ln>
              <a:effectLst/>
            </c:spPr>
            <c:extLst>
              <c:ext xmlns:c16="http://schemas.microsoft.com/office/drawing/2014/chart" uri="{C3380CC4-5D6E-409C-BE32-E72D297353CC}">
                <c16:uniqueId val="{00000009-FBA2-40D0-9AD1-291ED29B39B5}"/>
              </c:ext>
            </c:extLst>
          </c:dPt>
          <c:dPt>
            <c:idx val="5"/>
            <c:bubble3D val="0"/>
            <c:spPr>
              <a:gradFill>
                <a:gsLst>
                  <a:gs pos="0">
                    <a:srgbClr val="83B4FF"/>
                  </a:gs>
                  <a:gs pos="48000">
                    <a:srgbClr val="7030A0"/>
                  </a:gs>
                </a:gsLst>
                <a:lin ang="0" scaled="1"/>
              </a:gradFill>
              <a:ln w="19050">
                <a:noFill/>
              </a:ln>
              <a:effectLst/>
            </c:spPr>
            <c:extLst>
              <c:ext xmlns:c16="http://schemas.microsoft.com/office/drawing/2014/chart" uri="{C3380CC4-5D6E-409C-BE32-E72D297353CC}">
                <c16:uniqueId val="{0000000B-FBA2-40D0-9AD1-291ED29B39B5}"/>
              </c:ext>
            </c:extLst>
          </c:dPt>
          <c:dPt>
            <c:idx val="6"/>
            <c:bubble3D val="0"/>
            <c:spPr>
              <a:gradFill>
                <a:gsLst>
                  <a:gs pos="0">
                    <a:srgbClr val="83B4FF"/>
                  </a:gs>
                  <a:gs pos="48000">
                    <a:srgbClr val="7030A0"/>
                  </a:gs>
                </a:gsLst>
                <a:lin ang="0" scaled="1"/>
              </a:gradFill>
              <a:ln w="19050">
                <a:noFill/>
              </a:ln>
              <a:effectLst/>
            </c:spPr>
            <c:extLst>
              <c:ext xmlns:c16="http://schemas.microsoft.com/office/drawing/2014/chart" uri="{C3380CC4-5D6E-409C-BE32-E72D297353CC}">
                <c16:uniqueId val="{0000000D-FBA2-40D0-9AD1-291ED29B39B5}"/>
              </c:ext>
            </c:extLst>
          </c:dPt>
          <c:dLbls>
            <c:dLbl>
              <c:idx val="0"/>
              <c:layout>
                <c:manualLayout>
                  <c:x val="4.5670713637240214E-2"/>
                  <c:y val="-9.3804436057493987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FBA2-40D0-9AD1-291ED29B39B5}"/>
                </c:ext>
              </c:extLst>
            </c:dLbl>
            <c:dLbl>
              <c:idx val="1"/>
              <c:layout>
                <c:manualLayout>
                  <c:x val="6.1111111111111012E-2"/>
                  <c:y val="-6.01851851851852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FBA2-40D0-9AD1-291ED29B39B5}"/>
                </c:ext>
              </c:extLst>
            </c:dLbl>
            <c:dLbl>
              <c:idx val="2"/>
              <c:layout>
                <c:manualLayout>
                  <c:x val="6.6666666666666666E-2"/>
                  <c:y val="6.018518518518509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FBA2-40D0-9AD1-291ED29B39B5}"/>
                </c:ext>
              </c:extLst>
            </c:dLbl>
            <c:dLbl>
              <c:idx val="3"/>
              <c:layout>
                <c:manualLayout>
                  <c:x val="-4.6898446283169457E-3"/>
                  <c:y val="-1.544376099810343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FBA2-40D0-9AD1-291ED29B39B5}"/>
                </c:ext>
              </c:extLst>
            </c:dLbl>
            <c:dLbl>
              <c:idx val="4"/>
              <c:layout>
                <c:manualLayout>
                  <c:x val="-6.1111111111111109E-2"/>
                  <c:y val="3.703703703703703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FBA2-40D0-9AD1-291ED29B39B5}"/>
                </c:ext>
              </c:extLst>
            </c:dLbl>
            <c:dLbl>
              <c:idx val="5"/>
              <c:layout>
                <c:manualLayout>
                  <c:x val="-6.1111111111111109E-2"/>
                  <c:y val="-7.407407407407409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FBA2-40D0-9AD1-291ED29B39B5}"/>
                </c:ext>
              </c:extLst>
            </c:dLbl>
            <c:dLbl>
              <c:idx val="6"/>
              <c:layout>
                <c:manualLayout>
                  <c:x val="-8.2647927671964896E-2"/>
                  <c:y val="-9.722244224589747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FBA2-40D0-9AD1-291ED29B39B5}"/>
                </c:ext>
              </c:extLst>
            </c:dLbl>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Pivottable!$Z$4:$Z$11</c:f>
              <c:strCache>
                <c:ptCount val="7"/>
                <c:pt idx="0">
                  <c:v>2019</c:v>
                </c:pt>
                <c:pt idx="1">
                  <c:v>2020</c:v>
                </c:pt>
                <c:pt idx="2">
                  <c:v>2021</c:v>
                </c:pt>
                <c:pt idx="3">
                  <c:v>2022</c:v>
                </c:pt>
                <c:pt idx="4">
                  <c:v>2023</c:v>
                </c:pt>
                <c:pt idx="5">
                  <c:v>2024</c:v>
                </c:pt>
                <c:pt idx="6">
                  <c:v>2025</c:v>
                </c:pt>
              </c:strCache>
            </c:strRef>
          </c:cat>
          <c:val>
            <c:numRef>
              <c:f>Pivottable!$AA$4:$AA$11</c:f>
              <c:numCache>
                <c:formatCode>0.00%</c:formatCode>
                <c:ptCount val="7"/>
                <c:pt idx="0">
                  <c:v>2.3061578621680696E-2</c:v>
                </c:pt>
                <c:pt idx="1">
                  <c:v>0.21199813117778987</c:v>
                </c:pt>
                <c:pt idx="2">
                  <c:v>0.19198771991945418</c:v>
                </c:pt>
                <c:pt idx="3">
                  <c:v>0.18539077070221613</c:v>
                </c:pt>
                <c:pt idx="4">
                  <c:v>0.15464927336677989</c:v>
                </c:pt>
                <c:pt idx="5">
                  <c:v>0.17486489870334423</c:v>
                </c:pt>
                <c:pt idx="6">
                  <c:v>5.8047627508734788E-2</c:v>
                </c:pt>
              </c:numCache>
            </c:numRef>
          </c:val>
          <c:extLst>
            <c:ext xmlns:c16="http://schemas.microsoft.com/office/drawing/2014/chart" uri="{C3380CC4-5D6E-409C-BE32-E72D297353CC}">
              <c16:uniqueId val="{0000000E-FBA2-40D0-9AD1-291ED29B39B5}"/>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[Solar Performance Report (version 1) .xlsx]Pivottable!P2 Percentage Saving</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ln>
            <a:noFill/>
          </a:ln>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0"/>
        <c:spPr>
          <a:gradFill flip="none" rotWithShape="1">
            <a:gsLst>
              <a:gs pos="0">
                <a:srgbClr val="FF3300"/>
              </a:gs>
              <a:gs pos="68000">
                <a:srgbClr val="7030A0"/>
              </a:gs>
            </a:gsLst>
            <a:lin ang="0" scaled="1"/>
            <a:tileRect/>
          </a:gradFill>
          <a:ln w="19050">
            <a:noFill/>
          </a:ln>
          <a:effectLst/>
        </c:spPr>
        <c:dLbl>
          <c:idx val="0"/>
          <c:layout>
            <c:manualLayout>
              <c:x val="5.9737156511350059E-2"/>
              <c:y val="-9.6339113680154145E-2"/>
            </c:manualLayout>
          </c:layout>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1"/>
        <c:spPr>
          <a:gradFill>
            <a:gsLst>
              <a:gs pos="0">
                <a:srgbClr val="FF3300"/>
              </a:gs>
              <a:gs pos="78000">
                <a:srgbClr val="7030A0"/>
              </a:gs>
            </a:gsLst>
            <a:lin ang="5400000" scaled="1"/>
          </a:gradFill>
          <a:ln w="19050">
            <a:noFill/>
          </a:ln>
          <a:effectLst/>
        </c:spPr>
        <c:dLbl>
          <c:idx val="0"/>
          <c:layout>
            <c:manualLayout>
              <c:x val="0.12694145758661873"/>
              <c:y val="0"/>
            </c:manualLayout>
          </c:layout>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2"/>
        <c:spPr>
          <a:gradFill>
            <a:gsLst>
              <a:gs pos="0">
                <a:srgbClr val="FF3300"/>
              </a:gs>
              <a:gs pos="78000">
                <a:srgbClr val="7030A0"/>
              </a:gs>
            </a:gsLst>
            <a:lin ang="5400000" scaled="1"/>
          </a:gradFill>
          <a:ln w="19050">
            <a:noFill/>
          </a:ln>
          <a:effectLst/>
        </c:spPr>
        <c:dLbl>
          <c:idx val="0"/>
          <c:layout>
            <c:manualLayout>
              <c:x val="6.7204301075268813E-2"/>
              <c:y val="0.11239563262684635"/>
            </c:manualLayout>
          </c:layout>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3"/>
        <c:spPr>
          <a:gradFill flip="none" rotWithShape="1">
            <a:gsLst>
              <a:gs pos="0">
                <a:srgbClr val="FF3300"/>
              </a:gs>
              <a:gs pos="78000">
                <a:srgbClr val="7030A0"/>
              </a:gs>
            </a:gsLst>
            <a:lin ang="10800000" scaled="1"/>
            <a:tileRect/>
          </a:gradFill>
          <a:ln w="19050">
            <a:noFill/>
          </a:ln>
          <a:effectLst/>
        </c:spPr>
        <c:dLbl>
          <c:idx val="0"/>
          <c:layout>
            <c:manualLayout>
              <c:x val="0"/>
              <c:y val="4.0141297366730895E-2"/>
            </c:manualLayout>
          </c:layout>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4"/>
        <c:spPr>
          <a:gradFill>
            <a:gsLst>
              <a:gs pos="0">
                <a:srgbClr val="FF3300"/>
              </a:gs>
              <a:gs pos="78000">
                <a:srgbClr val="7030A0"/>
              </a:gs>
            </a:gsLst>
            <a:lin ang="10800000" scaled="1"/>
          </a:gradFill>
          <a:ln w="19050">
            <a:noFill/>
          </a:ln>
          <a:effectLst/>
        </c:spPr>
        <c:dLbl>
          <c:idx val="0"/>
          <c:layout>
            <c:manualLayout>
              <c:x val="-8.9605734767025089E-2"/>
              <c:y val="4.0141297366730895E-2"/>
            </c:manualLayout>
          </c:layout>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5"/>
        <c:spPr>
          <a:gradFill flip="none" rotWithShape="1">
            <a:gsLst>
              <a:gs pos="0">
                <a:srgbClr val="FF3300"/>
              </a:gs>
              <a:gs pos="78000">
                <a:srgbClr val="7030A0"/>
              </a:gs>
            </a:gsLst>
            <a:lin ang="0" scaled="1"/>
            <a:tileRect/>
          </a:gradFill>
          <a:ln w="19050">
            <a:noFill/>
          </a:ln>
          <a:effectLst/>
        </c:spPr>
        <c:dLbl>
          <c:idx val="0"/>
          <c:layout>
            <c:manualLayout>
              <c:x val="-0.15681003584229392"/>
              <c:y val="-1.6056518946692359E-2"/>
            </c:manualLayout>
          </c:layout>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6"/>
        <c:spPr>
          <a:gradFill>
            <a:gsLst>
              <a:gs pos="0">
                <a:srgbClr val="FF3300"/>
              </a:gs>
              <a:gs pos="78000">
                <a:srgbClr val="7030A0"/>
              </a:gs>
            </a:gsLst>
            <a:lin ang="0" scaled="1"/>
          </a:gradFill>
          <a:ln w="19050">
            <a:noFill/>
          </a:ln>
          <a:effectLst/>
        </c:spPr>
        <c:dLbl>
          <c:idx val="0"/>
          <c:layout>
            <c:manualLayout>
              <c:x val="-0.11200716845878139"/>
              <c:y val="-8.8310854206807968E-2"/>
            </c:manualLayout>
          </c:layout>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Pivottable!$AA$17</c:f>
              <c:strCache>
                <c:ptCount val="1"/>
                <c:pt idx="0">
                  <c:v>Total</c:v>
                </c:pt>
              </c:strCache>
            </c:strRef>
          </c:tx>
          <c:spPr>
            <a:ln>
              <a:noFill/>
            </a:ln>
          </c:spPr>
          <c:dPt>
            <c:idx val="0"/>
            <c:bubble3D val="0"/>
            <c:spPr>
              <a:gradFill flip="none" rotWithShape="1">
                <a:gsLst>
                  <a:gs pos="0">
                    <a:srgbClr val="FF3300"/>
                  </a:gs>
                  <a:gs pos="68000">
                    <a:srgbClr val="7030A0"/>
                  </a:gs>
                </a:gsLst>
                <a:lin ang="0" scaled="1"/>
                <a:tileRect/>
              </a:gradFill>
              <a:ln w="19050">
                <a:noFill/>
              </a:ln>
              <a:effectLst/>
            </c:spPr>
            <c:extLst>
              <c:ext xmlns:c16="http://schemas.microsoft.com/office/drawing/2014/chart" uri="{C3380CC4-5D6E-409C-BE32-E72D297353CC}">
                <c16:uniqueId val="{00000001-C2D1-4633-BB6A-EB7FC14D6715}"/>
              </c:ext>
            </c:extLst>
          </c:dPt>
          <c:dPt>
            <c:idx val="1"/>
            <c:bubble3D val="0"/>
            <c:spPr>
              <a:gradFill>
                <a:gsLst>
                  <a:gs pos="0">
                    <a:srgbClr val="FF3300"/>
                  </a:gs>
                  <a:gs pos="78000">
                    <a:srgbClr val="7030A0"/>
                  </a:gs>
                </a:gsLst>
                <a:lin ang="5400000" scaled="1"/>
              </a:gradFill>
              <a:ln w="19050">
                <a:noFill/>
              </a:ln>
              <a:effectLst/>
            </c:spPr>
            <c:extLst>
              <c:ext xmlns:c16="http://schemas.microsoft.com/office/drawing/2014/chart" uri="{C3380CC4-5D6E-409C-BE32-E72D297353CC}">
                <c16:uniqueId val="{00000003-C2D1-4633-BB6A-EB7FC14D6715}"/>
              </c:ext>
            </c:extLst>
          </c:dPt>
          <c:dPt>
            <c:idx val="2"/>
            <c:bubble3D val="0"/>
            <c:spPr>
              <a:gradFill>
                <a:gsLst>
                  <a:gs pos="0">
                    <a:srgbClr val="FF3300"/>
                  </a:gs>
                  <a:gs pos="78000">
                    <a:srgbClr val="7030A0"/>
                  </a:gs>
                </a:gsLst>
                <a:lin ang="5400000" scaled="1"/>
              </a:gradFill>
              <a:ln w="19050">
                <a:noFill/>
              </a:ln>
              <a:effectLst/>
            </c:spPr>
            <c:extLst>
              <c:ext xmlns:c16="http://schemas.microsoft.com/office/drawing/2014/chart" uri="{C3380CC4-5D6E-409C-BE32-E72D297353CC}">
                <c16:uniqueId val="{00000005-C2D1-4633-BB6A-EB7FC14D6715}"/>
              </c:ext>
            </c:extLst>
          </c:dPt>
          <c:dPt>
            <c:idx val="3"/>
            <c:bubble3D val="0"/>
            <c:spPr>
              <a:gradFill flip="none" rotWithShape="1">
                <a:gsLst>
                  <a:gs pos="0">
                    <a:srgbClr val="FF3300"/>
                  </a:gs>
                  <a:gs pos="78000">
                    <a:srgbClr val="7030A0"/>
                  </a:gs>
                </a:gsLst>
                <a:lin ang="10800000" scaled="1"/>
                <a:tileRect/>
              </a:gradFill>
              <a:ln w="19050">
                <a:noFill/>
              </a:ln>
              <a:effectLst/>
            </c:spPr>
            <c:extLst>
              <c:ext xmlns:c16="http://schemas.microsoft.com/office/drawing/2014/chart" uri="{C3380CC4-5D6E-409C-BE32-E72D297353CC}">
                <c16:uniqueId val="{00000007-C2D1-4633-BB6A-EB7FC14D6715}"/>
              </c:ext>
            </c:extLst>
          </c:dPt>
          <c:dPt>
            <c:idx val="4"/>
            <c:bubble3D val="0"/>
            <c:spPr>
              <a:gradFill>
                <a:gsLst>
                  <a:gs pos="0">
                    <a:srgbClr val="FF3300"/>
                  </a:gs>
                  <a:gs pos="78000">
                    <a:srgbClr val="7030A0"/>
                  </a:gs>
                </a:gsLst>
                <a:lin ang="10800000" scaled="1"/>
              </a:gradFill>
              <a:ln w="19050">
                <a:noFill/>
              </a:ln>
              <a:effectLst/>
            </c:spPr>
            <c:extLst>
              <c:ext xmlns:c16="http://schemas.microsoft.com/office/drawing/2014/chart" uri="{C3380CC4-5D6E-409C-BE32-E72D297353CC}">
                <c16:uniqueId val="{00000009-C2D1-4633-BB6A-EB7FC14D6715}"/>
              </c:ext>
            </c:extLst>
          </c:dPt>
          <c:dPt>
            <c:idx val="5"/>
            <c:bubble3D val="0"/>
            <c:spPr>
              <a:gradFill flip="none" rotWithShape="1">
                <a:gsLst>
                  <a:gs pos="0">
                    <a:srgbClr val="FF3300"/>
                  </a:gs>
                  <a:gs pos="78000">
                    <a:srgbClr val="7030A0"/>
                  </a:gs>
                </a:gsLst>
                <a:lin ang="0" scaled="1"/>
                <a:tileRect/>
              </a:gradFill>
              <a:ln w="19050">
                <a:noFill/>
              </a:ln>
              <a:effectLst/>
            </c:spPr>
            <c:extLst>
              <c:ext xmlns:c16="http://schemas.microsoft.com/office/drawing/2014/chart" uri="{C3380CC4-5D6E-409C-BE32-E72D297353CC}">
                <c16:uniqueId val="{0000000B-C2D1-4633-BB6A-EB7FC14D6715}"/>
              </c:ext>
            </c:extLst>
          </c:dPt>
          <c:dPt>
            <c:idx val="6"/>
            <c:bubble3D val="0"/>
            <c:spPr>
              <a:gradFill>
                <a:gsLst>
                  <a:gs pos="0">
                    <a:srgbClr val="FF3300"/>
                  </a:gs>
                  <a:gs pos="78000">
                    <a:srgbClr val="7030A0"/>
                  </a:gs>
                </a:gsLst>
                <a:lin ang="0" scaled="1"/>
              </a:gradFill>
              <a:ln w="19050">
                <a:noFill/>
              </a:ln>
              <a:effectLst/>
            </c:spPr>
            <c:extLst>
              <c:ext xmlns:c16="http://schemas.microsoft.com/office/drawing/2014/chart" uri="{C3380CC4-5D6E-409C-BE32-E72D297353CC}">
                <c16:uniqueId val="{0000000D-C2D1-4633-BB6A-EB7FC14D6715}"/>
              </c:ext>
            </c:extLst>
          </c:dPt>
          <c:dLbls>
            <c:dLbl>
              <c:idx val="0"/>
              <c:layout>
                <c:manualLayout>
                  <c:x val="5.9737156511350059E-2"/>
                  <c:y val="-9.633911368015414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2D1-4633-BB6A-EB7FC14D6715}"/>
                </c:ext>
              </c:extLst>
            </c:dLbl>
            <c:dLbl>
              <c:idx val="1"/>
              <c:layout>
                <c:manualLayout>
                  <c:x val="0.12694145758661873"/>
                  <c:y val="0"/>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2D1-4633-BB6A-EB7FC14D6715}"/>
                </c:ext>
              </c:extLst>
            </c:dLbl>
            <c:dLbl>
              <c:idx val="2"/>
              <c:layout>
                <c:manualLayout>
                  <c:x val="6.7204301075268813E-2"/>
                  <c:y val="0.11239563262684635"/>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2D1-4633-BB6A-EB7FC14D6715}"/>
                </c:ext>
              </c:extLst>
            </c:dLbl>
            <c:dLbl>
              <c:idx val="3"/>
              <c:layout>
                <c:manualLayout>
                  <c:x val="0"/>
                  <c:y val="4.014129736673089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2D1-4633-BB6A-EB7FC14D6715}"/>
                </c:ext>
              </c:extLst>
            </c:dLbl>
            <c:dLbl>
              <c:idx val="4"/>
              <c:layout>
                <c:manualLayout>
                  <c:x val="-8.9605734767025089E-2"/>
                  <c:y val="4.014129736673089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C2D1-4633-BB6A-EB7FC14D6715}"/>
                </c:ext>
              </c:extLst>
            </c:dLbl>
            <c:dLbl>
              <c:idx val="5"/>
              <c:layout>
                <c:manualLayout>
                  <c:x val="-0.15681003584229392"/>
                  <c:y val="-1.605651894669235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C2D1-4633-BB6A-EB7FC14D6715}"/>
                </c:ext>
              </c:extLst>
            </c:dLbl>
            <c:dLbl>
              <c:idx val="6"/>
              <c:layout>
                <c:manualLayout>
                  <c:x val="-0.11200716845878139"/>
                  <c:y val="-8.831085420680796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C2D1-4633-BB6A-EB7FC14D6715}"/>
                </c:ext>
              </c:extLst>
            </c:dLbl>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ext>
            </c:extLst>
          </c:dLbls>
          <c:cat>
            <c:strRef>
              <c:f>Pivottable!$Z$18:$Z$25</c:f>
              <c:strCache>
                <c:ptCount val="7"/>
                <c:pt idx="0">
                  <c:v>2019</c:v>
                </c:pt>
                <c:pt idx="1">
                  <c:v>2020</c:v>
                </c:pt>
                <c:pt idx="2">
                  <c:v>2021</c:v>
                </c:pt>
                <c:pt idx="3">
                  <c:v>2022</c:v>
                </c:pt>
                <c:pt idx="4">
                  <c:v>2023</c:v>
                </c:pt>
                <c:pt idx="5">
                  <c:v>2024</c:v>
                </c:pt>
                <c:pt idx="6">
                  <c:v>2025</c:v>
                </c:pt>
              </c:strCache>
            </c:strRef>
          </c:cat>
          <c:val>
            <c:numRef>
              <c:f>Pivottable!$AA$18:$AA$25</c:f>
              <c:numCache>
                <c:formatCode>0.00%</c:formatCode>
                <c:ptCount val="7"/>
                <c:pt idx="0">
                  <c:v>1.7118972627005256E-2</c:v>
                </c:pt>
                <c:pt idx="1">
                  <c:v>0.184576491596847</c:v>
                </c:pt>
                <c:pt idx="2">
                  <c:v>0.19100213051352405</c:v>
                </c:pt>
                <c:pt idx="3">
                  <c:v>0.18652608977022231</c:v>
                </c:pt>
                <c:pt idx="4">
                  <c:v>0.17697602122537551</c:v>
                </c:pt>
                <c:pt idx="5">
                  <c:v>0.18273188931626702</c:v>
                </c:pt>
                <c:pt idx="6">
                  <c:v>6.1068404950758909E-2</c:v>
                </c:pt>
              </c:numCache>
            </c:numRef>
          </c:val>
          <c:extLst>
            <c:ext xmlns:c16="http://schemas.microsoft.com/office/drawing/2014/chart" uri="{C3380CC4-5D6E-409C-BE32-E72D297353CC}">
              <c16:uniqueId val="{0000000E-C2D1-4633-BB6A-EB7FC14D6715}"/>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[Solar Performance Report (version 1) .xlsx]Pivottable!CO2 Reduction</c:name>
    <c:fmtId val="9"/>
  </c:pivotSource>
  <c:chart>
    <c:autoTitleDeleted val="0"/>
    <c:pivotFmts>
      <c:pivotFmt>
        <c:idx val="0"/>
        <c:spPr>
          <a:gradFill flip="none" rotWithShape="1">
            <a:gsLst>
              <a:gs pos="0">
                <a:srgbClr val="00B0F0"/>
              </a:gs>
              <a:gs pos="78000">
                <a:srgbClr val="7030A0"/>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
                <a:srgbClr val="7030A0"/>
              </a:gs>
              <a:gs pos="78000">
                <a:srgbClr val="FF3300"/>
              </a:gs>
            </a:gsLst>
            <a:lin ang="162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0B0F0"/>
              </a:gs>
              <a:gs pos="78000">
                <a:srgbClr val="7030A0"/>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
                <a:srgbClr val="7030A0"/>
              </a:gs>
              <a:gs pos="78000">
                <a:srgbClr val="FF3300"/>
              </a:gs>
            </a:gsLst>
            <a:lin ang="162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00B0F0"/>
              </a:gs>
              <a:gs pos="78000">
                <a:srgbClr val="7030A0"/>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
                <a:srgbClr val="7030A0"/>
              </a:gs>
              <a:gs pos="78000">
                <a:srgbClr val="FF3300"/>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Pivottable!$AE$3</c:f>
              <c:strCache>
                <c:ptCount val="1"/>
                <c:pt idx="0">
                  <c:v>Sum of Plant 1 CO2 Reduction</c:v>
                </c:pt>
              </c:strCache>
            </c:strRef>
          </c:tx>
          <c:spPr>
            <a:gradFill flip="none" rotWithShape="1">
              <a:gsLst>
                <a:gs pos="0">
                  <a:srgbClr val="00B0F0"/>
                </a:gs>
                <a:gs pos="78000">
                  <a:srgbClr val="7030A0"/>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Pivottable!$AD$4:$AD$11</c:f>
              <c:strCache>
                <c:ptCount val="7"/>
                <c:pt idx="0">
                  <c:v>2019</c:v>
                </c:pt>
                <c:pt idx="1">
                  <c:v>2020</c:v>
                </c:pt>
                <c:pt idx="2">
                  <c:v>2021</c:v>
                </c:pt>
                <c:pt idx="3">
                  <c:v>2022</c:v>
                </c:pt>
                <c:pt idx="4">
                  <c:v>2023</c:v>
                </c:pt>
                <c:pt idx="5">
                  <c:v>2024</c:v>
                </c:pt>
                <c:pt idx="6">
                  <c:v>2025</c:v>
                </c:pt>
              </c:strCache>
            </c:strRef>
          </c:cat>
          <c:val>
            <c:numRef>
              <c:f>Pivottable!$AE$4:$AE$11</c:f>
              <c:numCache>
                <c:formatCode>General</c:formatCode>
                <c:ptCount val="7"/>
                <c:pt idx="0">
                  <c:v>23.78</c:v>
                </c:pt>
                <c:pt idx="1">
                  <c:v>225.41</c:v>
                </c:pt>
                <c:pt idx="2">
                  <c:v>228.56000000000003</c:v>
                </c:pt>
                <c:pt idx="3">
                  <c:v>220.71999999999997</c:v>
                </c:pt>
                <c:pt idx="4">
                  <c:v>184.11999999999998</c:v>
                </c:pt>
                <c:pt idx="5">
                  <c:v>208.17000000000002</c:v>
                </c:pt>
                <c:pt idx="6">
                  <c:v>69.070000000000007</c:v>
                </c:pt>
              </c:numCache>
            </c:numRef>
          </c:val>
          <c:extLst>
            <c:ext xmlns:c16="http://schemas.microsoft.com/office/drawing/2014/chart" uri="{C3380CC4-5D6E-409C-BE32-E72D297353CC}">
              <c16:uniqueId val="{00000000-4182-4836-AE2E-C64357830805}"/>
            </c:ext>
          </c:extLst>
        </c:ser>
        <c:ser>
          <c:idx val="1"/>
          <c:order val="1"/>
          <c:tx>
            <c:strRef>
              <c:f>Pivottable!$AF$3</c:f>
              <c:strCache>
                <c:ptCount val="1"/>
                <c:pt idx="0">
                  <c:v>Sum of Plant 2 CO2 Reduction</c:v>
                </c:pt>
              </c:strCache>
            </c:strRef>
          </c:tx>
          <c:spPr>
            <a:gradFill>
              <a:gsLst>
                <a:gs pos="1000">
                  <a:srgbClr val="7030A0"/>
                </a:gs>
                <a:gs pos="78000">
                  <a:srgbClr val="FF3300"/>
                </a:gs>
              </a:gsLst>
              <a:lin ang="162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Pivottable!$AD$4:$AD$11</c:f>
              <c:strCache>
                <c:ptCount val="7"/>
                <c:pt idx="0">
                  <c:v>2019</c:v>
                </c:pt>
                <c:pt idx="1">
                  <c:v>2020</c:v>
                </c:pt>
                <c:pt idx="2">
                  <c:v>2021</c:v>
                </c:pt>
                <c:pt idx="3">
                  <c:v>2022</c:v>
                </c:pt>
                <c:pt idx="4">
                  <c:v>2023</c:v>
                </c:pt>
                <c:pt idx="5">
                  <c:v>2024</c:v>
                </c:pt>
                <c:pt idx="6">
                  <c:v>2025</c:v>
                </c:pt>
              </c:strCache>
            </c:strRef>
          </c:cat>
          <c:val>
            <c:numRef>
              <c:f>Pivottable!$AF$4:$AF$11</c:f>
              <c:numCache>
                <c:formatCode>General</c:formatCode>
                <c:ptCount val="7"/>
                <c:pt idx="0">
                  <c:v>5.88</c:v>
                </c:pt>
                <c:pt idx="1">
                  <c:v>58.449999999999996</c:v>
                </c:pt>
                <c:pt idx="2">
                  <c:v>56.820000000000007</c:v>
                </c:pt>
                <c:pt idx="3">
                  <c:v>55.480000000000004</c:v>
                </c:pt>
                <c:pt idx="4">
                  <c:v>52.659999999999989</c:v>
                </c:pt>
                <c:pt idx="5">
                  <c:v>54.38000000000001</c:v>
                </c:pt>
                <c:pt idx="6">
                  <c:v>18.170000000000002</c:v>
                </c:pt>
              </c:numCache>
            </c:numRef>
          </c:val>
          <c:extLst>
            <c:ext xmlns:c16="http://schemas.microsoft.com/office/drawing/2014/chart" uri="{C3380CC4-5D6E-409C-BE32-E72D297353CC}">
              <c16:uniqueId val="{00000001-4182-4836-AE2E-C64357830805}"/>
            </c:ext>
          </c:extLst>
        </c:ser>
        <c:dLbls>
          <c:dLblPos val="inEnd"/>
          <c:showLegendKey val="0"/>
          <c:showVal val="1"/>
          <c:showCatName val="0"/>
          <c:showSerName val="0"/>
          <c:showPercent val="0"/>
          <c:showBubbleSize val="0"/>
        </c:dLbls>
        <c:gapWidth val="150"/>
        <c:axId val="21309471"/>
        <c:axId val="21308511"/>
      </c:barChart>
      <c:catAx>
        <c:axId val="2130947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08511"/>
        <c:crosses val="autoZero"/>
        <c:auto val="1"/>
        <c:lblAlgn val="ctr"/>
        <c:lblOffset val="100"/>
        <c:noMultiLvlLbl val="0"/>
      </c:catAx>
      <c:valAx>
        <c:axId val="21308511"/>
        <c:scaling>
          <c:orientation val="minMax"/>
        </c:scaling>
        <c:delete val="1"/>
        <c:axPos val="l"/>
        <c:numFmt formatCode="General" sourceLinked="1"/>
        <c:majorTickMark val="out"/>
        <c:minorTickMark val="none"/>
        <c:tickLblPos val="nextTo"/>
        <c:crossAx val="2130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[Solar Performance Report (version 1) .xlsx]Pivottable!PivotTable8</c:name>
    <c:fmtId val="7"/>
  </c:pivotSource>
  <c:chart>
    <c:autoTitleDeleted val="0"/>
    <c:pivotFmts>
      <c:pivotFmt>
        <c:idx val="0"/>
        <c:spPr>
          <a:gradFill flip="none" rotWithShape="1">
            <a:gsLst>
              <a:gs pos="37000">
                <a:srgbClr val="7030A0"/>
              </a:gs>
              <a:gs pos="2000">
                <a:schemeClr val="accent1">
                  <a:lumMod val="30000"/>
                  <a:lumOff val="70000"/>
                </a:schemeClr>
              </a:gs>
            </a:gsLst>
            <a:lin ang="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rgbClr val="FF3300"/>
              </a:gs>
              <a:gs pos="30000">
                <a:srgbClr val="7030A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7000">
                <a:srgbClr val="7030A0"/>
              </a:gs>
              <a:gs pos="2000">
                <a:schemeClr val="accent1">
                  <a:lumMod val="30000"/>
                  <a:lumOff val="70000"/>
                </a:schemeClr>
              </a:gs>
            </a:gsLst>
            <a:lin ang="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rgbClr val="FF3300"/>
              </a:gs>
              <a:gs pos="30000">
                <a:srgbClr val="7030A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46000">
                <a:srgbClr val="7030A0"/>
              </a:gs>
              <a:gs pos="2000">
                <a:schemeClr val="accent1">
                  <a:lumMod val="30000"/>
                  <a:lumOff val="70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63000">
                <a:srgbClr val="FF3300"/>
              </a:gs>
              <a:gs pos="14000">
                <a:srgbClr val="7030A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Pivottable!$AE$18</c:f>
              <c:strCache>
                <c:ptCount val="1"/>
                <c:pt idx="0">
                  <c:v>Sum of Plant 1 CO2 Reduction</c:v>
                </c:pt>
              </c:strCache>
            </c:strRef>
          </c:tx>
          <c:spPr>
            <a:gradFill flip="none" rotWithShape="1">
              <a:gsLst>
                <a:gs pos="46000">
                  <a:srgbClr val="7030A0"/>
                </a:gs>
                <a:gs pos="2000">
                  <a:schemeClr val="accent1">
                    <a:lumMod val="30000"/>
                    <a:lumOff val="70000"/>
                  </a:scheme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Pivottable!$AD$19:$AD$31</c:f>
              <c:strCache>
                <c:ptCount val="12"/>
                <c:pt idx="0">
                  <c:v>Jan</c:v>
                </c:pt>
                <c:pt idx="1">
                  <c:v>Feb</c:v>
                </c:pt>
                <c:pt idx="2">
                  <c:v>Mar</c:v>
                </c:pt>
                <c:pt idx="3">
                  <c:v>Apr</c:v>
                </c:pt>
                <c:pt idx="4">
                  <c:v>May</c:v>
                </c:pt>
                <c:pt idx="5">
                  <c:v>Jun</c:v>
                </c:pt>
                <c:pt idx="6">
                  <c:v>July</c:v>
                </c:pt>
                <c:pt idx="7">
                  <c:v>Aug</c:v>
                </c:pt>
                <c:pt idx="8">
                  <c:v>Sept</c:v>
                </c:pt>
                <c:pt idx="9">
                  <c:v>Oct</c:v>
                </c:pt>
                <c:pt idx="10">
                  <c:v>Nov</c:v>
                </c:pt>
                <c:pt idx="11">
                  <c:v>Dec</c:v>
                </c:pt>
              </c:strCache>
            </c:strRef>
          </c:cat>
          <c:val>
            <c:numRef>
              <c:f>Pivottable!$AE$19:$AE$31</c:f>
              <c:numCache>
                <c:formatCode>General</c:formatCode>
                <c:ptCount val="12"/>
                <c:pt idx="0">
                  <c:v>105.13999999999999</c:v>
                </c:pt>
                <c:pt idx="1">
                  <c:v>117.13999999999999</c:v>
                </c:pt>
                <c:pt idx="2">
                  <c:v>122.99000000000001</c:v>
                </c:pt>
                <c:pt idx="3">
                  <c:v>111.05</c:v>
                </c:pt>
                <c:pt idx="4">
                  <c:v>84.37</c:v>
                </c:pt>
                <c:pt idx="5">
                  <c:v>82.48</c:v>
                </c:pt>
                <c:pt idx="6">
                  <c:v>88.12</c:v>
                </c:pt>
                <c:pt idx="7">
                  <c:v>75.84</c:v>
                </c:pt>
                <c:pt idx="8">
                  <c:v>90.28</c:v>
                </c:pt>
                <c:pt idx="9">
                  <c:v>92.45</c:v>
                </c:pt>
                <c:pt idx="10">
                  <c:v>85.61999999999999</c:v>
                </c:pt>
                <c:pt idx="11">
                  <c:v>104.35000000000001</c:v>
                </c:pt>
              </c:numCache>
            </c:numRef>
          </c:val>
          <c:extLst>
            <c:ext xmlns:c16="http://schemas.microsoft.com/office/drawing/2014/chart" uri="{C3380CC4-5D6E-409C-BE32-E72D297353CC}">
              <c16:uniqueId val="{00000000-CC09-4344-8043-B97250447BA9}"/>
            </c:ext>
          </c:extLst>
        </c:ser>
        <c:ser>
          <c:idx val="1"/>
          <c:order val="1"/>
          <c:tx>
            <c:strRef>
              <c:f>Pivottable!$AF$18</c:f>
              <c:strCache>
                <c:ptCount val="1"/>
                <c:pt idx="0">
                  <c:v>Sum of Plant 2 CO2 Reduction</c:v>
                </c:pt>
              </c:strCache>
            </c:strRef>
          </c:tx>
          <c:spPr>
            <a:gradFill flip="none" rotWithShape="1">
              <a:gsLst>
                <a:gs pos="63000">
                  <a:srgbClr val="FF3300"/>
                </a:gs>
                <a:gs pos="14000">
                  <a:srgbClr val="7030A0"/>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Pivottable!$AD$19:$AD$31</c:f>
              <c:strCache>
                <c:ptCount val="12"/>
                <c:pt idx="0">
                  <c:v>Jan</c:v>
                </c:pt>
                <c:pt idx="1">
                  <c:v>Feb</c:v>
                </c:pt>
                <c:pt idx="2">
                  <c:v>Mar</c:v>
                </c:pt>
                <c:pt idx="3">
                  <c:v>Apr</c:v>
                </c:pt>
                <c:pt idx="4">
                  <c:v>May</c:v>
                </c:pt>
                <c:pt idx="5">
                  <c:v>Jun</c:v>
                </c:pt>
                <c:pt idx="6">
                  <c:v>July</c:v>
                </c:pt>
                <c:pt idx="7">
                  <c:v>Aug</c:v>
                </c:pt>
                <c:pt idx="8">
                  <c:v>Sept</c:v>
                </c:pt>
                <c:pt idx="9">
                  <c:v>Oct</c:v>
                </c:pt>
                <c:pt idx="10">
                  <c:v>Nov</c:v>
                </c:pt>
                <c:pt idx="11">
                  <c:v>Dec</c:v>
                </c:pt>
              </c:strCache>
            </c:strRef>
          </c:cat>
          <c:val>
            <c:numRef>
              <c:f>Pivottable!$AF$19:$AF$31</c:f>
              <c:numCache>
                <c:formatCode>General</c:formatCode>
                <c:ptCount val="12"/>
                <c:pt idx="0">
                  <c:v>27.39</c:v>
                </c:pt>
                <c:pt idx="1">
                  <c:v>29.389999999999997</c:v>
                </c:pt>
                <c:pt idx="2">
                  <c:v>31.57</c:v>
                </c:pt>
                <c:pt idx="3">
                  <c:v>27.71</c:v>
                </c:pt>
                <c:pt idx="4">
                  <c:v>22.59</c:v>
                </c:pt>
                <c:pt idx="5">
                  <c:v>21.529999999999998</c:v>
                </c:pt>
                <c:pt idx="6">
                  <c:v>23.25</c:v>
                </c:pt>
                <c:pt idx="7">
                  <c:v>22.509999999999998</c:v>
                </c:pt>
                <c:pt idx="8">
                  <c:v>23.979999999999997</c:v>
                </c:pt>
                <c:pt idx="9">
                  <c:v>24.479999999999997</c:v>
                </c:pt>
                <c:pt idx="10">
                  <c:v>22.14</c:v>
                </c:pt>
                <c:pt idx="11">
                  <c:v>25.300000000000004</c:v>
                </c:pt>
              </c:numCache>
            </c:numRef>
          </c:val>
          <c:extLst>
            <c:ext xmlns:c16="http://schemas.microsoft.com/office/drawing/2014/chart" uri="{C3380CC4-5D6E-409C-BE32-E72D297353CC}">
              <c16:uniqueId val="{00000001-CC09-4344-8043-B97250447BA9}"/>
            </c:ext>
          </c:extLst>
        </c:ser>
        <c:dLbls>
          <c:dLblPos val="outEnd"/>
          <c:showLegendKey val="0"/>
          <c:showVal val="1"/>
          <c:showCatName val="0"/>
          <c:showSerName val="0"/>
          <c:showPercent val="0"/>
          <c:showBubbleSize val="0"/>
        </c:dLbls>
        <c:gapWidth val="182"/>
        <c:axId val="1119193567"/>
        <c:axId val="1119195487"/>
      </c:barChart>
      <c:catAx>
        <c:axId val="1119193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9195487"/>
        <c:crosses val="autoZero"/>
        <c:auto val="1"/>
        <c:lblAlgn val="ctr"/>
        <c:lblOffset val="100"/>
        <c:noMultiLvlLbl val="0"/>
      </c:catAx>
      <c:valAx>
        <c:axId val="1119195487"/>
        <c:scaling>
          <c:orientation val="minMax"/>
        </c:scaling>
        <c:delete val="1"/>
        <c:axPos val="b"/>
        <c:numFmt formatCode="General" sourceLinked="1"/>
        <c:majorTickMark val="none"/>
        <c:minorTickMark val="none"/>
        <c:tickLblPos val="nextTo"/>
        <c:crossAx val="111919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[Solar Performance Report (version 1) .xlsx]Pivottable!Monthly Saving</c:name>
    <c:fmtId val="11"/>
  </c:pivotSource>
  <c:chart>
    <c:autoTitleDeleted val="0"/>
    <c:pivotFmts>
      <c:pivotFmt>
        <c:idx val="0"/>
        <c:spPr>
          <a:gradFill>
            <a:gsLst>
              <a:gs pos="12000">
                <a:srgbClr val="83B4FF"/>
              </a:gs>
              <a:gs pos="56000">
                <a:srgbClr val="7030A0"/>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59000">
                <a:srgbClr val="E97132"/>
              </a:gs>
              <a:gs pos="16000">
                <a:srgbClr val="7030A0"/>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2000">
                <a:srgbClr val="83B4FF"/>
              </a:gs>
              <a:gs pos="56000">
                <a:srgbClr val="7030A0"/>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59000">
                <a:srgbClr val="E97132"/>
              </a:gs>
              <a:gs pos="16000">
                <a:srgbClr val="7030A0"/>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2000">
                <a:srgbClr val="83B4FF"/>
              </a:gs>
              <a:gs pos="56000">
                <a:srgbClr val="7030A0"/>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59000">
                <a:srgbClr val="E97132"/>
              </a:gs>
              <a:gs pos="16000">
                <a:srgbClr val="7030A0"/>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Pivottable!$N$18</c:f>
              <c:strCache>
                <c:ptCount val="1"/>
                <c:pt idx="0">
                  <c:v>Plant 1</c:v>
                </c:pt>
              </c:strCache>
            </c:strRef>
          </c:tx>
          <c:spPr>
            <a:gradFill>
              <a:gsLst>
                <a:gs pos="12000">
                  <a:srgbClr val="83B4FF"/>
                </a:gs>
                <a:gs pos="56000">
                  <a:srgbClr val="7030A0"/>
                </a:gs>
              </a:gsLst>
              <a:lin ang="16200000" scaled="1"/>
            </a:gradFill>
            <a:ln>
              <a:noFill/>
            </a:ln>
            <a:effectLst/>
          </c:spPr>
          <c:cat>
            <c:strRef>
              <c:f>Pivottable!$M$19:$M$31</c:f>
              <c:strCache>
                <c:ptCount val="12"/>
                <c:pt idx="0">
                  <c:v>Jan</c:v>
                </c:pt>
                <c:pt idx="1">
                  <c:v>Feb</c:v>
                </c:pt>
                <c:pt idx="2">
                  <c:v>Mar</c:v>
                </c:pt>
                <c:pt idx="3">
                  <c:v>Apr</c:v>
                </c:pt>
                <c:pt idx="4">
                  <c:v>May</c:v>
                </c:pt>
                <c:pt idx="5">
                  <c:v>Jun</c:v>
                </c:pt>
                <c:pt idx="6">
                  <c:v>July</c:v>
                </c:pt>
                <c:pt idx="7">
                  <c:v>Aug</c:v>
                </c:pt>
                <c:pt idx="8">
                  <c:v>Sept</c:v>
                </c:pt>
                <c:pt idx="9">
                  <c:v>Oct</c:v>
                </c:pt>
                <c:pt idx="10">
                  <c:v>Nov</c:v>
                </c:pt>
                <c:pt idx="11">
                  <c:v>Dec</c:v>
                </c:pt>
              </c:strCache>
            </c:strRef>
          </c:cat>
          <c:val>
            <c:numRef>
              <c:f>Pivottable!$N$19:$N$31</c:f>
              <c:numCache>
                <c:formatCode>[$MYR]\ #,##0.00</c:formatCode>
                <c:ptCount val="12"/>
                <c:pt idx="0">
                  <c:v>74844.37</c:v>
                </c:pt>
                <c:pt idx="1">
                  <c:v>84296.05</c:v>
                </c:pt>
                <c:pt idx="2">
                  <c:v>88437.1</c:v>
                </c:pt>
                <c:pt idx="3">
                  <c:v>79849.279999999984</c:v>
                </c:pt>
                <c:pt idx="4">
                  <c:v>60894.98</c:v>
                </c:pt>
                <c:pt idx="5">
                  <c:v>58635.79</c:v>
                </c:pt>
                <c:pt idx="6">
                  <c:v>62569.599999999999</c:v>
                </c:pt>
                <c:pt idx="7">
                  <c:v>52339.070000000007</c:v>
                </c:pt>
                <c:pt idx="8">
                  <c:v>62305.55</c:v>
                </c:pt>
                <c:pt idx="9">
                  <c:v>63802.930000000008</c:v>
                </c:pt>
                <c:pt idx="10">
                  <c:v>59704.139999999992</c:v>
                </c:pt>
                <c:pt idx="11">
                  <c:v>73950.929999999993</c:v>
                </c:pt>
              </c:numCache>
            </c:numRef>
          </c:val>
          <c:extLst>
            <c:ext xmlns:c16="http://schemas.microsoft.com/office/drawing/2014/chart" uri="{C3380CC4-5D6E-409C-BE32-E72D297353CC}">
              <c16:uniqueId val="{00000000-536F-4BB7-B834-0D88E996E0B2}"/>
            </c:ext>
          </c:extLst>
        </c:ser>
        <c:ser>
          <c:idx val="1"/>
          <c:order val="1"/>
          <c:tx>
            <c:strRef>
              <c:f>Pivottable!$O$18</c:f>
              <c:strCache>
                <c:ptCount val="1"/>
                <c:pt idx="0">
                  <c:v>Plant 2</c:v>
                </c:pt>
              </c:strCache>
            </c:strRef>
          </c:tx>
          <c:spPr>
            <a:gradFill flip="none" rotWithShape="1">
              <a:gsLst>
                <a:gs pos="59000">
                  <a:srgbClr val="E97132"/>
                </a:gs>
                <a:gs pos="16000">
                  <a:srgbClr val="7030A0"/>
                </a:gs>
              </a:gsLst>
              <a:lin ang="16200000" scaled="1"/>
              <a:tileRect/>
            </a:gradFill>
            <a:ln>
              <a:noFill/>
            </a:ln>
            <a:effectLst/>
          </c:spPr>
          <c:cat>
            <c:strRef>
              <c:f>Pivottable!$M$19:$M$31</c:f>
              <c:strCache>
                <c:ptCount val="12"/>
                <c:pt idx="0">
                  <c:v>Jan</c:v>
                </c:pt>
                <c:pt idx="1">
                  <c:v>Feb</c:v>
                </c:pt>
                <c:pt idx="2">
                  <c:v>Mar</c:v>
                </c:pt>
                <c:pt idx="3">
                  <c:v>Apr</c:v>
                </c:pt>
                <c:pt idx="4">
                  <c:v>May</c:v>
                </c:pt>
                <c:pt idx="5">
                  <c:v>Jun</c:v>
                </c:pt>
                <c:pt idx="6">
                  <c:v>July</c:v>
                </c:pt>
                <c:pt idx="7">
                  <c:v>Aug</c:v>
                </c:pt>
                <c:pt idx="8">
                  <c:v>Sept</c:v>
                </c:pt>
                <c:pt idx="9">
                  <c:v>Oct</c:v>
                </c:pt>
                <c:pt idx="10">
                  <c:v>Nov</c:v>
                </c:pt>
                <c:pt idx="11">
                  <c:v>Dec</c:v>
                </c:pt>
              </c:strCache>
            </c:strRef>
          </c:cat>
          <c:val>
            <c:numRef>
              <c:f>Pivottable!$O$19:$O$31</c:f>
              <c:numCache>
                <c:formatCode>[$MYR]\ #,##0.00</c:formatCode>
                <c:ptCount val="12"/>
                <c:pt idx="0">
                  <c:v>21244.27</c:v>
                </c:pt>
                <c:pt idx="1">
                  <c:v>23082.720000000001</c:v>
                </c:pt>
                <c:pt idx="2">
                  <c:v>24755.610000000004</c:v>
                </c:pt>
                <c:pt idx="3">
                  <c:v>21729.69</c:v>
                </c:pt>
                <c:pt idx="4">
                  <c:v>17697.169999999998</c:v>
                </c:pt>
                <c:pt idx="5">
                  <c:v>16708.129999999997</c:v>
                </c:pt>
                <c:pt idx="6">
                  <c:v>18061.45</c:v>
                </c:pt>
                <c:pt idx="7">
                  <c:v>17930.55</c:v>
                </c:pt>
                <c:pt idx="8">
                  <c:v>19104.300000000003</c:v>
                </c:pt>
                <c:pt idx="9">
                  <c:v>19495.72</c:v>
                </c:pt>
                <c:pt idx="10">
                  <c:v>17481.62</c:v>
                </c:pt>
                <c:pt idx="11">
                  <c:v>19670.419999999998</c:v>
                </c:pt>
              </c:numCache>
            </c:numRef>
          </c:val>
          <c:extLst>
            <c:ext xmlns:c16="http://schemas.microsoft.com/office/drawing/2014/chart" uri="{C3380CC4-5D6E-409C-BE32-E72D297353CC}">
              <c16:uniqueId val="{00000001-536F-4BB7-B834-0D88E996E0B2}"/>
            </c:ext>
          </c:extLst>
        </c:ser>
        <c:dLbls>
          <c:showLegendKey val="0"/>
          <c:showVal val="0"/>
          <c:showCatName val="0"/>
          <c:showSerName val="0"/>
          <c:showPercent val="0"/>
          <c:showBubbleSize val="0"/>
        </c:dLbls>
        <c:axId val="853626832"/>
        <c:axId val="853627312"/>
      </c:areaChart>
      <c:catAx>
        <c:axId val="853626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853627312"/>
        <c:crosses val="autoZero"/>
        <c:auto val="1"/>
        <c:lblAlgn val="ctr"/>
        <c:lblOffset val="100"/>
        <c:noMultiLvlLbl val="0"/>
      </c:catAx>
      <c:valAx>
        <c:axId val="853627312"/>
        <c:scaling>
          <c:orientation val="minMax"/>
        </c:scaling>
        <c:delete val="1"/>
        <c:axPos val="l"/>
        <c:numFmt formatCode="[$MYR]\ #,##0.00" sourceLinked="1"/>
        <c:majorTickMark val="none"/>
        <c:minorTickMark val="none"/>
        <c:tickLblPos val="nextTo"/>
        <c:crossAx val="8536268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'P1 CO2 Reduction Forecast'!$B$1</c:f>
              <c:strCache>
                <c:ptCount val="1"/>
                <c:pt idx="0">
                  <c:v>Values</c:v>
                </c:pt>
              </c:strCache>
            </c:strRef>
          </c:tx>
          <c:spPr>
            <a:gradFill>
              <a:gsLst>
                <a:gs pos="12000">
                  <a:srgbClr val="83B4FF"/>
                </a:gs>
                <a:gs pos="56000">
                  <a:srgbClr val="E90074"/>
                </a:gs>
              </a:gsLst>
              <a:lin ang="16200000" scaled="1"/>
            </a:gradFill>
            <a:ln w="12700">
              <a:noFill/>
              <a:prstDash val="solid"/>
            </a:ln>
            <a:effectLst/>
          </c:spPr>
          <c:invertIfNegative val="0"/>
          <c:val>
            <c:numRef>
              <c:f>'P1 CO2 Reduction Forecast'!$B$2:$B$27</c:f>
              <c:numCache>
                <c:formatCode>General</c:formatCode>
                <c:ptCount val="26"/>
                <c:pt idx="0">
                  <c:v>225.41</c:v>
                </c:pt>
                <c:pt idx="1">
                  <c:v>228.56000000000003</c:v>
                </c:pt>
                <c:pt idx="2">
                  <c:v>220.71999999999997</c:v>
                </c:pt>
                <c:pt idx="3">
                  <c:v>184.11999999999998</c:v>
                </c:pt>
                <c:pt idx="4">
                  <c:v>208.17000000000002</c:v>
                </c:pt>
              </c:numCache>
            </c:numRef>
          </c:val>
          <c:extLst>
            <c:ext xmlns:c16="http://schemas.microsoft.com/office/drawing/2014/chart" uri="{C3380CC4-5D6E-409C-BE32-E72D297353CC}">
              <c16:uniqueId val="{00000000-0D91-4326-A75B-7DD9EA362D2E}"/>
            </c:ext>
          </c:extLst>
        </c:ser>
        <c:ser>
          <c:idx val="1"/>
          <c:order val="1"/>
          <c:tx>
            <c:strRef>
              <c:f>'P1 CO2 Reduction Forecast'!$C$1</c:f>
              <c:strCache>
                <c:ptCount val="1"/>
                <c:pt idx="0">
                  <c:v>Forecast</c:v>
                </c:pt>
              </c:strCache>
            </c:strRef>
          </c:tx>
          <c:spPr>
            <a:gradFill>
              <a:gsLst>
                <a:gs pos="12000">
                  <a:srgbClr val="E90074"/>
                </a:gs>
                <a:gs pos="56000">
                  <a:srgbClr val="E97132"/>
                </a:gs>
              </a:gsLst>
              <a:lin ang="16200000" scaled="1"/>
            </a:gradFill>
            <a:ln w="12700">
              <a:noFill/>
              <a:prstDash val="solid"/>
            </a:ln>
            <a:effectLst/>
          </c:spPr>
          <c:invertIfNegative val="0"/>
          <c:errBars>
            <c:errBarType val="both"/>
            <c:errValType val="cust"/>
            <c:noEndCap val="0"/>
            <c:plus>
              <c:numRef>
                <c:f>'P1 CO2 Reduction Forecast'!$D$2:$D$27</c:f>
                <c:numCache>
                  <c:formatCode>General</c:formatCode>
                  <c:ptCount val="26"/>
                  <c:pt idx="5">
                    <c:v>33.797735564252726</c:v>
                  </c:pt>
                  <c:pt idx="6">
                    <c:v>34.854364410036069</c:v>
                  </c:pt>
                  <c:pt idx="7">
                    <c:v>35.895995625646698</c:v>
                  </c:pt>
                  <c:pt idx="8">
                    <c:v>36.908241430408253</c:v>
                  </c:pt>
                  <c:pt idx="9">
                    <c:v>37.908827490203635</c:v>
                  </c:pt>
                  <c:pt idx="10">
                    <c:v>38.883674181830258</c:v>
                  </c:pt>
                  <c:pt idx="11">
                    <c:v>39.849407837993503</c:v>
                  </c:pt>
                  <c:pt idx="12">
                    <c:v>40.79228471413122</c:v>
                  </c:pt>
                  <c:pt idx="13">
                    <c:v>41.728037200633743</c:v>
                  </c:pt>
                  <c:pt idx="14">
                    <c:v>42.643260722372098</c:v>
                  </c:pt>
                  <c:pt idx="15">
                    <c:v>43.552942828345046</c:v>
                  </c:pt>
                  <c:pt idx="16">
                    <c:v>44.444009416140453</c:v>
                  </c:pt>
                  <c:pt idx="17">
                    <c:v>45.330815157070177</c:v>
                  </c:pt>
                  <c:pt idx="18">
                    <c:v>46.20060208078403</c:v>
                  </c:pt>
                  <c:pt idx="19">
                    <c:v>47.067178443098278</c:v>
                  </c:pt>
                  <c:pt idx="20">
                    <c:v>47.918085735575517</c:v>
                  </c:pt>
                  <c:pt idx="21">
                    <c:v>48.76665414983826</c:v>
                  </c:pt>
                  <c:pt idx="22">
                    <c:v>49.600707387878131</c:v>
                  </c:pt>
                  <c:pt idx="23">
                    <c:v>50.433152692666113</c:v>
                  </c:pt>
                  <c:pt idx="24">
                    <c:v>51.252079057006483</c:v>
                  </c:pt>
                  <c:pt idx="25">
                    <c:v>52.070015976959716</c:v>
                  </c:pt>
                </c:numCache>
              </c:numRef>
            </c:plus>
            <c:minus>
              <c:numRef>
                <c:f>'P1 CO2 Reduction Forecast'!$D$2:$D$27</c:f>
                <c:numCache>
                  <c:formatCode>General</c:formatCode>
                  <c:ptCount val="26"/>
                  <c:pt idx="5">
                    <c:v>33.797735564252726</c:v>
                  </c:pt>
                  <c:pt idx="6">
                    <c:v>34.854364410036069</c:v>
                  </c:pt>
                  <c:pt idx="7">
                    <c:v>35.895995625646698</c:v>
                  </c:pt>
                  <c:pt idx="8">
                    <c:v>36.908241430408253</c:v>
                  </c:pt>
                  <c:pt idx="9">
                    <c:v>37.908827490203635</c:v>
                  </c:pt>
                  <c:pt idx="10">
                    <c:v>38.883674181830258</c:v>
                  </c:pt>
                  <c:pt idx="11">
                    <c:v>39.849407837993503</c:v>
                  </c:pt>
                  <c:pt idx="12">
                    <c:v>40.79228471413122</c:v>
                  </c:pt>
                  <c:pt idx="13">
                    <c:v>41.728037200633743</c:v>
                  </c:pt>
                  <c:pt idx="14">
                    <c:v>42.643260722372098</c:v>
                  </c:pt>
                  <c:pt idx="15">
                    <c:v>43.552942828345046</c:v>
                  </c:pt>
                  <c:pt idx="16">
                    <c:v>44.444009416140453</c:v>
                  </c:pt>
                  <c:pt idx="17">
                    <c:v>45.330815157070177</c:v>
                  </c:pt>
                  <c:pt idx="18">
                    <c:v>46.20060208078403</c:v>
                  </c:pt>
                  <c:pt idx="19">
                    <c:v>47.067178443098278</c:v>
                  </c:pt>
                  <c:pt idx="20">
                    <c:v>47.918085735575517</c:v>
                  </c:pt>
                  <c:pt idx="21">
                    <c:v>48.76665414983826</c:v>
                  </c:pt>
                  <c:pt idx="22">
                    <c:v>49.600707387878131</c:v>
                  </c:pt>
                  <c:pt idx="23">
                    <c:v>50.433152692666113</c:v>
                  </c:pt>
                  <c:pt idx="24">
                    <c:v>51.252079057006483</c:v>
                  </c:pt>
                  <c:pt idx="25">
                    <c:v>52.070015976959716</c:v>
                  </c:pt>
                </c:numCache>
              </c:numRef>
            </c:minus>
            <c:spPr>
              <a:noFill/>
              <a:ln w="9525" cap="flat" cmpd="sng" algn="ctr">
                <a:solidFill>
                  <a:srgbClr val="FFFF00">
                    <a:alpha val="40000"/>
                  </a:srgbClr>
                </a:solidFill>
                <a:prstDash val="solid"/>
                <a:round/>
              </a:ln>
              <a:effectLst/>
            </c:spPr>
          </c:errBars>
          <c:cat>
            <c:numRef>
              <c:f>'P1 CO2 Reduction Forecast'!$A$2:$A$27</c:f>
              <c:numCache>
                <c:formatCode>General</c:formatCode>
                <c:ptCount val="2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numCache>
            </c:numRef>
          </c:cat>
          <c:val>
            <c:numRef>
              <c:f>'P1 CO2 Reduction Forecast'!$C$2:$C$27</c:f>
              <c:numCache>
                <c:formatCode>General</c:formatCode>
                <c:ptCount val="26"/>
                <c:pt idx="5">
                  <c:v>174.92394793804675</c:v>
                </c:pt>
                <c:pt idx="6">
                  <c:v>161.23240362046482</c:v>
                </c:pt>
                <c:pt idx="7">
                  <c:v>149.48978486857916</c:v>
                </c:pt>
                <c:pt idx="8">
                  <c:v>135.79824055099721</c:v>
                </c:pt>
                <c:pt idx="9">
                  <c:v>124.05562179911156</c:v>
                </c:pt>
                <c:pt idx="10">
                  <c:v>110.36407748152962</c:v>
                </c:pt>
                <c:pt idx="11">
                  <c:v>98.621458729643962</c:v>
                </c:pt>
                <c:pt idx="12">
                  <c:v>84.929914412062018</c:v>
                </c:pt>
                <c:pt idx="13">
                  <c:v>73.187295660176375</c:v>
                </c:pt>
                <c:pt idx="14">
                  <c:v>59.495751342594424</c:v>
                </c:pt>
                <c:pt idx="15">
                  <c:v>47.753132590708752</c:v>
                </c:pt>
                <c:pt idx="16">
                  <c:v>34.061588273126837</c:v>
                </c:pt>
                <c:pt idx="17">
                  <c:v>22.318969521241169</c:v>
                </c:pt>
                <c:pt idx="18">
                  <c:v>8.6274252036592181</c:v>
                </c:pt>
                <c:pt idx="19">
                  <c:v>-3.1151935482264195</c:v>
                </c:pt>
                <c:pt idx="20">
                  <c:v>-16.806737865808369</c:v>
                </c:pt>
                <c:pt idx="21">
                  <c:v>-28.549356617694034</c:v>
                </c:pt>
                <c:pt idx="22">
                  <c:v>-42.240900935275953</c:v>
                </c:pt>
                <c:pt idx="23">
                  <c:v>-53.983519687161625</c:v>
                </c:pt>
                <c:pt idx="24">
                  <c:v>-67.675064004743575</c:v>
                </c:pt>
                <c:pt idx="25">
                  <c:v>-79.417682756629205</c:v>
                </c:pt>
              </c:numCache>
            </c:numRef>
          </c:val>
          <c:extLst>
            <c:ext xmlns:c16="http://schemas.microsoft.com/office/drawing/2014/chart" uri="{C3380CC4-5D6E-409C-BE32-E72D297353CC}">
              <c16:uniqueId val="{00000001-0D91-4326-A75B-7DD9EA362D2E}"/>
            </c:ext>
          </c:extLst>
        </c:ser>
        <c:dLbls>
          <c:showLegendKey val="0"/>
          <c:showVal val="0"/>
          <c:showCatName val="0"/>
          <c:showSerName val="0"/>
          <c:showPercent val="0"/>
          <c:showBubbleSize val="0"/>
        </c:dLbls>
        <c:gapWidth val="0"/>
        <c:overlap val="100"/>
        <c:axId val="728598943"/>
        <c:axId val="728600383"/>
      </c:barChart>
      <c:catAx>
        <c:axId val="72859894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728600383"/>
        <c:crosses val="autoZero"/>
        <c:auto val="1"/>
        <c:lblAlgn val="ctr"/>
        <c:lblOffset val="100"/>
        <c:noMultiLvlLbl val="0"/>
      </c:catAx>
      <c:valAx>
        <c:axId val="728600383"/>
        <c:scaling>
          <c:orientation val="minMax"/>
        </c:scaling>
        <c:delete val="1"/>
        <c:axPos val="l"/>
        <c:numFmt formatCode="General" sourceLinked="1"/>
        <c:majorTickMark val="none"/>
        <c:minorTickMark val="none"/>
        <c:tickLblPos val="nextTo"/>
        <c:crossAx val="72859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'P2 CO2 Reduction Forecast'!$B$1</c:f>
              <c:strCache>
                <c:ptCount val="1"/>
                <c:pt idx="0">
                  <c:v>Values</c:v>
                </c:pt>
              </c:strCache>
            </c:strRef>
          </c:tx>
          <c:spPr>
            <a:gradFill>
              <a:gsLst>
                <a:gs pos="12000">
                  <a:srgbClr val="83B4FF"/>
                </a:gs>
                <a:gs pos="56000">
                  <a:srgbClr val="E90074"/>
                </a:gs>
              </a:gsLst>
              <a:lin ang="16200000" scaled="1"/>
            </a:gradFill>
            <a:ln w="12700">
              <a:noFill/>
              <a:prstDash val="solid"/>
            </a:ln>
            <a:effectLst/>
          </c:spPr>
          <c:invertIfNegative val="0"/>
          <c:val>
            <c:numRef>
              <c:f>'P2 CO2 Reduction Forecast'!$B$2:$B$27</c:f>
              <c:numCache>
                <c:formatCode>General</c:formatCode>
                <c:ptCount val="26"/>
                <c:pt idx="0">
                  <c:v>58.449999999999996</c:v>
                </c:pt>
                <c:pt idx="1">
                  <c:v>56.820000000000007</c:v>
                </c:pt>
                <c:pt idx="2">
                  <c:v>55.480000000000004</c:v>
                </c:pt>
                <c:pt idx="3">
                  <c:v>52.659999999999989</c:v>
                </c:pt>
                <c:pt idx="4">
                  <c:v>54.38000000000001</c:v>
                </c:pt>
              </c:numCache>
            </c:numRef>
          </c:val>
          <c:extLst>
            <c:ext xmlns:c16="http://schemas.microsoft.com/office/drawing/2014/chart" uri="{C3380CC4-5D6E-409C-BE32-E72D297353CC}">
              <c16:uniqueId val="{00000000-8DAC-415A-AAE8-5BB29C75C675}"/>
            </c:ext>
          </c:extLst>
        </c:ser>
        <c:ser>
          <c:idx val="1"/>
          <c:order val="1"/>
          <c:tx>
            <c:strRef>
              <c:f>'P2 CO2 Reduction Forecast'!$C$1</c:f>
              <c:strCache>
                <c:ptCount val="1"/>
                <c:pt idx="0">
                  <c:v>Forecast</c:v>
                </c:pt>
              </c:strCache>
            </c:strRef>
          </c:tx>
          <c:spPr>
            <a:gradFill>
              <a:gsLst>
                <a:gs pos="12000">
                  <a:srgbClr val="E90074"/>
                </a:gs>
                <a:gs pos="56000">
                  <a:srgbClr val="E97132"/>
                </a:gs>
              </a:gsLst>
              <a:lin ang="16200000" scaled="1"/>
            </a:gradFill>
            <a:ln w="12700">
              <a:noFill/>
              <a:prstDash val="solid"/>
            </a:ln>
            <a:effectLst/>
          </c:spPr>
          <c:invertIfNegative val="0"/>
          <c:errBars>
            <c:errBarType val="both"/>
            <c:errValType val="cust"/>
            <c:noEndCap val="0"/>
            <c:plus>
              <c:numRef>
                <c:f>'P2 CO2 Reduction Forecast'!$D$2:$D$27</c:f>
                <c:numCache>
                  <c:formatCode>General</c:formatCode>
                  <c:ptCount val="26"/>
                  <c:pt idx="5">
                    <c:v>2.1581357135060308</c:v>
                  </c:pt>
                  <c:pt idx="6">
                    <c:v>2.16911535492943</c:v>
                  </c:pt>
                  <c:pt idx="7">
                    <c:v>2.1802565378119896</c:v>
                  </c:pt>
                  <c:pt idx="8">
                    <c:v>2.1915589237010247</c:v>
                  </c:pt>
                  <c:pt idx="9">
                    <c:v>2.2030221456524557</c:v>
                  </c:pt>
                  <c:pt idx="10">
                    <c:v>2.214645809224606</c:v>
                  </c:pt>
                  <c:pt idx="11">
                    <c:v>2.2264294934706528</c:v>
                  </c:pt>
                  <c:pt idx="12">
                    <c:v>2.2383727519281282</c:v>
                  </c:pt>
                  <c:pt idx="13">
                    <c:v>2.2504751136039181</c:v>
                  </c:pt>
                  <c:pt idx="14">
                    <c:v>2.2627360839532957</c:v>
                  </c:pt>
                  <c:pt idx="15">
                    <c:v>2.2751551458515991</c:v>
                  </c:pt>
                  <c:pt idx="16">
                    <c:v>2.2877317605572167</c:v>
                  </c:pt>
                  <c:pt idx="17">
                    <c:v>2.3004653686646641</c:v>
                  </c:pt>
                  <c:pt idx="18">
                    <c:v>2.3133553910465645</c:v>
                  </c:pt>
                  <c:pt idx="19">
                    <c:v>2.3264012297834618</c:v>
                  </c:pt>
                  <c:pt idx="20">
                    <c:v>2.3396022690804448</c:v>
                  </c:pt>
                  <c:pt idx="21">
                    <c:v>2.3529578761696532</c:v>
                  </c:pt>
                  <c:pt idx="22">
                    <c:v>2.3664674021978072</c:v>
                  </c:pt>
                  <c:pt idx="23">
                    <c:v>2.3801301830979713</c:v>
                  </c:pt>
                  <c:pt idx="24">
                    <c:v>2.3939455404448418</c:v>
                  </c:pt>
                  <c:pt idx="25">
                    <c:v>2.4079127822929243</c:v>
                  </c:pt>
                </c:numCache>
              </c:numRef>
            </c:plus>
            <c:minus>
              <c:numRef>
                <c:f>'P2 CO2 Reduction Forecast'!$D$2:$D$27</c:f>
                <c:numCache>
                  <c:formatCode>General</c:formatCode>
                  <c:ptCount val="26"/>
                  <c:pt idx="5">
                    <c:v>2.1581357135060308</c:v>
                  </c:pt>
                  <c:pt idx="6">
                    <c:v>2.16911535492943</c:v>
                  </c:pt>
                  <c:pt idx="7">
                    <c:v>2.1802565378119896</c:v>
                  </c:pt>
                  <c:pt idx="8">
                    <c:v>2.1915589237010247</c:v>
                  </c:pt>
                  <c:pt idx="9">
                    <c:v>2.2030221456524557</c:v>
                  </c:pt>
                  <c:pt idx="10">
                    <c:v>2.214645809224606</c:v>
                  </c:pt>
                  <c:pt idx="11">
                    <c:v>2.2264294934706528</c:v>
                  </c:pt>
                  <c:pt idx="12">
                    <c:v>2.2383727519281282</c:v>
                  </c:pt>
                  <c:pt idx="13">
                    <c:v>2.2504751136039181</c:v>
                  </c:pt>
                  <c:pt idx="14">
                    <c:v>2.2627360839532957</c:v>
                  </c:pt>
                  <c:pt idx="15">
                    <c:v>2.2751551458515991</c:v>
                  </c:pt>
                  <c:pt idx="16">
                    <c:v>2.2877317605572167</c:v>
                  </c:pt>
                  <c:pt idx="17">
                    <c:v>2.3004653686646641</c:v>
                  </c:pt>
                  <c:pt idx="18">
                    <c:v>2.3133553910465645</c:v>
                  </c:pt>
                  <c:pt idx="19">
                    <c:v>2.3264012297834618</c:v>
                  </c:pt>
                  <c:pt idx="20">
                    <c:v>2.3396022690804448</c:v>
                  </c:pt>
                  <c:pt idx="21">
                    <c:v>2.3529578761696532</c:v>
                  </c:pt>
                  <c:pt idx="22">
                    <c:v>2.3664674021978072</c:v>
                  </c:pt>
                  <c:pt idx="23">
                    <c:v>2.3801301830979713</c:v>
                  </c:pt>
                  <c:pt idx="24">
                    <c:v>2.3939455404448418</c:v>
                  </c:pt>
                  <c:pt idx="25">
                    <c:v>2.4079127822929243</c:v>
                  </c:pt>
                </c:numCache>
              </c:numRef>
            </c:minus>
            <c:spPr>
              <a:noFill/>
              <a:ln w="9525" cap="flat" cmpd="sng" algn="ctr">
                <a:solidFill>
                  <a:srgbClr val="FFFF00">
                    <a:alpha val="40000"/>
                  </a:srgbClr>
                </a:solidFill>
                <a:prstDash val="solid"/>
                <a:round/>
              </a:ln>
              <a:effectLst/>
            </c:spPr>
          </c:errBars>
          <c:cat>
            <c:numRef>
              <c:f>'P2 CO2 Reduction Forecast'!$A$2:$A$27</c:f>
              <c:numCache>
                <c:formatCode>General</c:formatCode>
                <c:ptCount val="2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numCache>
            </c:numRef>
          </c:cat>
          <c:val>
            <c:numRef>
              <c:f>'P2 CO2 Reduction Forecast'!$C$2:$C$27</c:f>
              <c:numCache>
                <c:formatCode>General</c:formatCode>
                <c:ptCount val="26"/>
                <c:pt idx="5">
                  <c:v>52.318273223081199</c:v>
                </c:pt>
                <c:pt idx="6">
                  <c:v>51.134666717823336</c:v>
                </c:pt>
                <c:pt idx="7">
                  <c:v>49.95106021256548</c:v>
                </c:pt>
                <c:pt idx="8">
                  <c:v>48.767453707307617</c:v>
                </c:pt>
                <c:pt idx="9">
                  <c:v>47.583847202049753</c:v>
                </c:pt>
                <c:pt idx="10">
                  <c:v>46.40024069679189</c:v>
                </c:pt>
                <c:pt idx="11">
                  <c:v>45.216634191534027</c:v>
                </c:pt>
                <c:pt idx="12">
                  <c:v>44.033027686276171</c:v>
                </c:pt>
                <c:pt idx="13">
                  <c:v>42.849421181018307</c:v>
                </c:pt>
                <c:pt idx="14">
                  <c:v>41.665814675760444</c:v>
                </c:pt>
                <c:pt idx="15">
                  <c:v>40.482208170502581</c:v>
                </c:pt>
                <c:pt idx="16">
                  <c:v>39.298601665244718</c:v>
                </c:pt>
                <c:pt idx="17">
                  <c:v>38.114995159986861</c:v>
                </c:pt>
                <c:pt idx="18">
                  <c:v>36.931388654728991</c:v>
                </c:pt>
                <c:pt idx="19">
                  <c:v>35.747782149471135</c:v>
                </c:pt>
                <c:pt idx="20">
                  <c:v>34.564175644213272</c:v>
                </c:pt>
                <c:pt idx="21">
                  <c:v>33.380569138955408</c:v>
                </c:pt>
                <c:pt idx="22">
                  <c:v>32.196962633697552</c:v>
                </c:pt>
                <c:pt idx="23">
                  <c:v>31.013356128439685</c:v>
                </c:pt>
                <c:pt idx="24">
                  <c:v>29.829749623181826</c:v>
                </c:pt>
                <c:pt idx="25">
                  <c:v>28.646143117923963</c:v>
                </c:pt>
              </c:numCache>
            </c:numRef>
          </c:val>
          <c:extLst>
            <c:ext xmlns:c16="http://schemas.microsoft.com/office/drawing/2014/chart" uri="{C3380CC4-5D6E-409C-BE32-E72D297353CC}">
              <c16:uniqueId val="{00000001-8DAC-415A-AAE8-5BB29C75C675}"/>
            </c:ext>
          </c:extLst>
        </c:ser>
        <c:dLbls>
          <c:showLegendKey val="0"/>
          <c:showVal val="0"/>
          <c:showCatName val="0"/>
          <c:showSerName val="0"/>
          <c:showPercent val="0"/>
          <c:showBubbleSize val="0"/>
        </c:dLbls>
        <c:gapWidth val="0"/>
        <c:overlap val="100"/>
        <c:axId val="1323759983"/>
        <c:axId val="1323760943"/>
      </c:barChart>
      <c:catAx>
        <c:axId val="132375998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323760943"/>
        <c:crosses val="autoZero"/>
        <c:auto val="1"/>
        <c:lblAlgn val="ctr"/>
        <c:lblOffset val="100"/>
        <c:noMultiLvlLbl val="0"/>
      </c:catAx>
      <c:valAx>
        <c:axId val="1323760943"/>
        <c:scaling>
          <c:orientation val="minMax"/>
        </c:scaling>
        <c:delete val="1"/>
        <c:axPos val="l"/>
        <c:numFmt formatCode="General" sourceLinked="1"/>
        <c:majorTickMark val="none"/>
        <c:minorTickMark val="none"/>
        <c:tickLblPos val="nextTo"/>
        <c:crossAx val="132375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www.intecglobal.com.my/" TargetMode="Externa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9.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8.xm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381000</xdr:colOff>
      <xdr:row>33</xdr:row>
      <xdr:rowOff>6350</xdr:rowOff>
    </xdr:to>
    <xdr:sp macro="" textlink="">
      <xdr:nvSpPr>
        <xdr:cNvPr id="3" name="Rectangle: Top Corners Rounded 2">
          <a:extLst>
            <a:ext uri="{FF2B5EF4-FFF2-40B4-BE49-F238E27FC236}">
              <a16:creationId xmlns:a16="http://schemas.microsoft.com/office/drawing/2014/main" id="{483CC1A3-8293-3A50-BFA3-F723FD105238}"/>
            </a:ext>
          </a:extLst>
        </xdr:cNvPr>
        <xdr:cNvSpPr/>
      </xdr:nvSpPr>
      <xdr:spPr>
        <a:xfrm rot="16200000">
          <a:off x="-2241550" y="2241550"/>
          <a:ext cx="6083300" cy="1600200"/>
        </a:xfrm>
        <a:prstGeom prst="round2SameRect">
          <a:avLst/>
        </a:prstGeom>
        <a:solidFill>
          <a:srgbClr val="1715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16</xdr:col>
      <xdr:colOff>603250</xdr:colOff>
      <xdr:row>0</xdr:row>
      <xdr:rowOff>0</xdr:rowOff>
    </xdr:from>
    <xdr:to>
      <xdr:col>19</xdr:col>
      <xdr:colOff>374650</xdr:colOff>
      <xdr:row>33</xdr:row>
      <xdr:rowOff>6350</xdr:rowOff>
    </xdr:to>
    <xdr:sp macro="" textlink="">
      <xdr:nvSpPr>
        <xdr:cNvPr id="19" name="Rectangle: Top Corners Rounded 18">
          <a:extLst>
            <a:ext uri="{FF2B5EF4-FFF2-40B4-BE49-F238E27FC236}">
              <a16:creationId xmlns:a16="http://schemas.microsoft.com/office/drawing/2014/main" id="{F4975242-FF98-49F6-A1BA-5BB738256396}"/>
            </a:ext>
          </a:extLst>
        </xdr:cNvPr>
        <xdr:cNvSpPr/>
      </xdr:nvSpPr>
      <xdr:spPr>
        <a:xfrm rot="5400000">
          <a:off x="8115300" y="2241550"/>
          <a:ext cx="6083300" cy="1600200"/>
        </a:xfrm>
        <a:prstGeom prst="round2SameRect">
          <a:avLst/>
        </a:prstGeom>
        <a:solidFill>
          <a:srgbClr val="1715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58743</xdr:colOff>
      <xdr:row>0</xdr:row>
      <xdr:rowOff>50800</xdr:rowOff>
    </xdr:from>
    <xdr:to>
      <xdr:col>2</xdr:col>
      <xdr:colOff>322257</xdr:colOff>
      <xdr:row>4</xdr:row>
      <xdr:rowOff>14585</xdr:rowOff>
    </xdr:to>
    <xdr:sp macro="" textlink="">
      <xdr:nvSpPr>
        <xdr:cNvPr id="4" name="TextBox 3">
          <a:extLst>
            <a:ext uri="{FF2B5EF4-FFF2-40B4-BE49-F238E27FC236}">
              <a16:creationId xmlns:a16="http://schemas.microsoft.com/office/drawing/2014/main" id="{28D15FCA-E946-B434-2091-41B643E8517C}"/>
            </a:ext>
          </a:extLst>
        </xdr:cNvPr>
        <xdr:cNvSpPr txBox="1"/>
      </xdr:nvSpPr>
      <xdr:spPr>
        <a:xfrm>
          <a:off x="58743" y="50800"/>
          <a:ext cx="1482714" cy="700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a:solidFill>
                <a:schemeClr val="bg1"/>
              </a:solidFill>
              <a:latin typeface="Aharoni" panose="02010803020104030203" pitchFamily="2" charset="-79"/>
              <a:cs typeface="Aharoni" panose="02010803020104030203" pitchFamily="2" charset="-79"/>
            </a:rPr>
            <a:t>ITG</a:t>
          </a:r>
        </a:p>
        <a:p>
          <a:pPr algn="ctr"/>
          <a:r>
            <a:rPr lang="en-US" sz="1600">
              <a:solidFill>
                <a:schemeClr val="bg1"/>
              </a:solidFill>
              <a:latin typeface="Aharoni" panose="02010803020104030203" pitchFamily="2" charset="-79"/>
              <a:cs typeface="Aharoni" panose="02010803020104030203" pitchFamily="2" charset="-79"/>
            </a:rPr>
            <a:t>ELECTRONICS SDN BHD</a:t>
          </a:r>
        </a:p>
      </xdr:txBody>
    </xdr:sp>
    <xdr:clientData/>
  </xdr:twoCellAnchor>
  <xdr:twoCellAnchor editAs="absolute">
    <xdr:from>
      <xdr:col>0</xdr:col>
      <xdr:colOff>274643</xdr:colOff>
      <xdr:row>7</xdr:row>
      <xdr:rowOff>31750</xdr:rowOff>
    </xdr:from>
    <xdr:to>
      <xdr:col>2</xdr:col>
      <xdr:colOff>19050</xdr:colOff>
      <xdr:row>8</xdr:row>
      <xdr:rowOff>72918</xdr:rowOff>
    </xdr:to>
    <xdr:sp macro="" textlink="">
      <xdr:nvSpPr>
        <xdr:cNvPr id="8" name="TextBox 7">
          <a:extLst>
            <a:ext uri="{FF2B5EF4-FFF2-40B4-BE49-F238E27FC236}">
              <a16:creationId xmlns:a16="http://schemas.microsoft.com/office/drawing/2014/main" id="{F7A7A80F-ECC8-450F-A393-1CF16BD30A66}"/>
            </a:ext>
          </a:extLst>
        </xdr:cNvPr>
        <xdr:cNvSpPr txBox="1"/>
      </xdr:nvSpPr>
      <xdr:spPr>
        <a:xfrm>
          <a:off x="274643" y="1320800"/>
          <a:ext cx="963607" cy="2253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50">
              <a:solidFill>
                <a:schemeClr val="bg1"/>
              </a:solidFill>
              <a:latin typeface="Aharoni" panose="02010803020104030203" pitchFamily="2" charset="-79"/>
              <a:cs typeface="Aharoni" panose="02010803020104030203" pitchFamily="2" charset="-79"/>
            </a:rPr>
            <a:t>VISIT</a:t>
          </a:r>
          <a:r>
            <a:rPr lang="en-US" sz="1050" baseline="0">
              <a:solidFill>
                <a:schemeClr val="bg1"/>
              </a:solidFill>
              <a:latin typeface="Aharoni" panose="02010803020104030203" pitchFamily="2" charset="-79"/>
              <a:cs typeface="Aharoni" panose="02010803020104030203" pitchFamily="2" charset="-79"/>
            </a:rPr>
            <a:t> US</a:t>
          </a:r>
          <a:endParaRPr lang="en-US" sz="1050">
            <a:solidFill>
              <a:schemeClr val="bg1"/>
            </a:solidFill>
            <a:latin typeface="Aharoni" panose="02010803020104030203" pitchFamily="2" charset="-79"/>
            <a:cs typeface="Aharoni" panose="02010803020104030203" pitchFamily="2" charset="-79"/>
          </a:endParaRPr>
        </a:p>
      </xdr:txBody>
    </xdr:sp>
    <xdr:clientData/>
  </xdr:twoCellAnchor>
  <xdr:twoCellAnchor editAs="absolute">
    <xdr:from>
      <xdr:col>0</xdr:col>
      <xdr:colOff>101600</xdr:colOff>
      <xdr:row>8</xdr:row>
      <xdr:rowOff>50800</xdr:rowOff>
    </xdr:from>
    <xdr:to>
      <xdr:col>2</xdr:col>
      <xdr:colOff>273050</xdr:colOff>
      <xdr:row>8</xdr:row>
      <xdr:rowOff>50800</xdr:rowOff>
    </xdr:to>
    <xdr:cxnSp macro="">
      <xdr:nvCxnSpPr>
        <xdr:cNvPr id="10" name="Straight Connector 9">
          <a:extLst>
            <a:ext uri="{FF2B5EF4-FFF2-40B4-BE49-F238E27FC236}">
              <a16:creationId xmlns:a16="http://schemas.microsoft.com/office/drawing/2014/main" id="{06EDB74C-98C4-C3BB-D32A-CEF4A7174A20}"/>
            </a:ext>
          </a:extLst>
        </xdr:cNvPr>
        <xdr:cNvCxnSpPr/>
      </xdr:nvCxnSpPr>
      <xdr:spPr>
        <a:xfrm>
          <a:off x="101600" y="1524000"/>
          <a:ext cx="1390650" cy="0"/>
        </a:xfrm>
        <a:prstGeom prst="line">
          <a:avLst/>
        </a:prstGeom>
        <a:ln>
          <a:solidFill>
            <a:schemeClr val="bg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editAs="absolute">
    <xdr:from>
      <xdr:col>0</xdr:col>
      <xdr:colOff>0</xdr:colOff>
      <xdr:row>16</xdr:row>
      <xdr:rowOff>25400</xdr:rowOff>
    </xdr:from>
    <xdr:to>
      <xdr:col>2</xdr:col>
      <xdr:colOff>368300</xdr:colOff>
      <xdr:row>32</xdr:row>
      <xdr:rowOff>139700</xdr:rowOff>
    </xdr:to>
    <xdr:sp macro="" textlink="">
      <xdr:nvSpPr>
        <xdr:cNvPr id="12" name="TextBox 11">
          <a:extLst>
            <a:ext uri="{FF2B5EF4-FFF2-40B4-BE49-F238E27FC236}">
              <a16:creationId xmlns:a16="http://schemas.microsoft.com/office/drawing/2014/main" id="{11678191-2A51-46C1-A162-DCB30E843A9F}"/>
            </a:ext>
          </a:extLst>
        </xdr:cNvPr>
        <xdr:cNvSpPr txBox="1"/>
      </xdr:nvSpPr>
      <xdr:spPr>
        <a:xfrm>
          <a:off x="0" y="2971800"/>
          <a:ext cx="1587500" cy="3060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a:solidFill>
                <a:schemeClr val="bg1"/>
              </a:solidFill>
              <a:effectLst/>
              <a:latin typeface="+mn-lt"/>
              <a:ea typeface="+mn-ea"/>
              <a:cs typeface="+mn-cs"/>
            </a:rPr>
            <a:t>At ITG Electronics Sdn Bhd, we are committed to a sustainable future by integrating solar energy solutions into our operations. As part of our effort to support green energy, we install solar systems to reduce carbon footprints, enhance energy efficiency, and contribute to a cleaner environment. Our dedication to renewable energy reflects our vision of a more sustainable and eco-friendly future for businesses and communities.</a:t>
          </a:r>
        </a:p>
        <a:p>
          <a:r>
            <a:rPr lang="en-US" sz="1000">
              <a:solidFill>
                <a:schemeClr val="bg1"/>
              </a:solidFill>
              <a:effectLst/>
              <a:latin typeface="+mn-lt"/>
              <a:ea typeface="+mn-ea"/>
              <a:cs typeface="+mn-cs"/>
            </a:rPr>
            <a:t> </a:t>
          </a:r>
        </a:p>
      </xdr:txBody>
    </xdr:sp>
    <xdr:clientData/>
  </xdr:twoCellAnchor>
  <xdr:twoCellAnchor editAs="absolute">
    <xdr:from>
      <xdr:col>2</xdr:col>
      <xdr:colOff>476250</xdr:colOff>
      <xdr:row>15</xdr:row>
      <xdr:rowOff>177800</xdr:rowOff>
    </xdr:from>
    <xdr:to>
      <xdr:col>16</xdr:col>
      <xdr:colOff>406400</xdr:colOff>
      <xdr:row>16</xdr:row>
      <xdr:rowOff>0</xdr:rowOff>
    </xdr:to>
    <xdr:cxnSp macro="">
      <xdr:nvCxnSpPr>
        <xdr:cNvPr id="64" name="Straight Connector 63">
          <a:extLst>
            <a:ext uri="{FF2B5EF4-FFF2-40B4-BE49-F238E27FC236}">
              <a16:creationId xmlns:a16="http://schemas.microsoft.com/office/drawing/2014/main" id="{7B8E7399-E335-48D2-AB86-193E284A4989}"/>
            </a:ext>
          </a:extLst>
        </xdr:cNvPr>
        <xdr:cNvCxnSpPr/>
      </xdr:nvCxnSpPr>
      <xdr:spPr>
        <a:xfrm>
          <a:off x="1695450" y="2940050"/>
          <a:ext cx="8464550" cy="6350"/>
        </a:xfrm>
        <a:prstGeom prst="line">
          <a:avLst/>
        </a:prstGeom>
        <a:ln w="6350">
          <a:solidFill>
            <a:schemeClr val="bg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editAs="absolute">
    <xdr:from>
      <xdr:col>14</xdr:col>
      <xdr:colOff>82550</xdr:colOff>
      <xdr:row>16</xdr:row>
      <xdr:rowOff>25400</xdr:rowOff>
    </xdr:from>
    <xdr:to>
      <xdr:col>14</xdr:col>
      <xdr:colOff>88900</xdr:colOff>
      <xdr:row>32</xdr:row>
      <xdr:rowOff>31750</xdr:rowOff>
    </xdr:to>
    <xdr:cxnSp macro="">
      <xdr:nvCxnSpPr>
        <xdr:cNvPr id="66" name="Straight Connector 65">
          <a:extLst>
            <a:ext uri="{FF2B5EF4-FFF2-40B4-BE49-F238E27FC236}">
              <a16:creationId xmlns:a16="http://schemas.microsoft.com/office/drawing/2014/main" id="{F57729B2-0F00-421C-8273-70D60CA5DBD8}"/>
            </a:ext>
          </a:extLst>
        </xdr:cNvPr>
        <xdr:cNvCxnSpPr/>
      </xdr:nvCxnSpPr>
      <xdr:spPr>
        <a:xfrm flipH="1">
          <a:off x="8616950" y="2971800"/>
          <a:ext cx="6350" cy="2952750"/>
        </a:xfrm>
        <a:prstGeom prst="line">
          <a:avLst/>
        </a:prstGeom>
        <a:ln w="6350">
          <a:solidFill>
            <a:schemeClr val="bg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editAs="absolute">
    <xdr:from>
      <xdr:col>13</xdr:col>
      <xdr:colOff>438150</xdr:colOff>
      <xdr:row>16</xdr:row>
      <xdr:rowOff>0</xdr:rowOff>
    </xdr:from>
    <xdr:to>
      <xdr:col>17</xdr:col>
      <xdr:colOff>44450</xdr:colOff>
      <xdr:row>19</xdr:row>
      <xdr:rowOff>50800</xdr:rowOff>
    </xdr:to>
    <xdr:grpSp>
      <xdr:nvGrpSpPr>
        <xdr:cNvPr id="100" name="Group 99">
          <a:extLst>
            <a:ext uri="{FF2B5EF4-FFF2-40B4-BE49-F238E27FC236}">
              <a16:creationId xmlns:a16="http://schemas.microsoft.com/office/drawing/2014/main" id="{787B57AE-CCD1-63A6-A818-237B0F797B76}"/>
            </a:ext>
          </a:extLst>
        </xdr:cNvPr>
        <xdr:cNvGrpSpPr/>
      </xdr:nvGrpSpPr>
      <xdr:grpSpPr>
        <a:xfrm>
          <a:off x="8362950" y="2946400"/>
          <a:ext cx="2044700" cy="603250"/>
          <a:chOff x="8362950" y="2946400"/>
          <a:chExt cx="2044700" cy="603250"/>
        </a:xfrm>
      </xdr:grpSpPr>
      <xdr:sp macro="" textlink="">
        <xdr:nvSpPr>
          <xdr:cNvPr id="80" name="TextBox 79">
            <a:extLst>
              <a:ext uri="{FF2B5EF4-FFF2-40B4-BE49-F238E27FC236}">
                <a16:creationId xmlns:a16="http://schemas.microsoft.com/office/drawing/2014/main" id="{2C35DF6C-B66D-4294-BE30-2EF0ED083834}"/>
              </a:ext>
            </a:extLst>
          </xdr:cNvPr>
          <xdr:cNvSpPr txBox="1"/>
        </xdr:nvSpPr>
        <xdr:spPr>
          <a:xfrm>
            <a:off x="8362950" y="2946400"/>
            <a:ext cx="2044700" cy="206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b="1">
                <a:solidFill>
                  <a:srgbClr val="FFFF00"/>
                </a:solidFill>
                <a:latin typeface="+mn-lt"/>
                <a:cs typeface="Aharoni" panose="02010803020104030203" pitchFamily="2" charset="-79"/>
              </a:rPr>
              <a:t>Target</a:t>
            </a:r>
            <a:r>
              <a:rPr lang="en-US" sz="900" b="1" baseline="0">
                <a:solidFill>
                  <a:srgbClr val="FFFF00"/>
                </a:solidFill>
                <a:latin typeface="+mn-lt"/>
                <a:cs typeface="Aharoni" panose="02010803020104030203" pitchFamily="2" charset="-79"/>
              </a:rPr>
              <a:t> Total Saving in 25 Years</a:t>
            </a:r>
            <a:endParaRPr lang="en-US" sz="900" b="1">
              <a:solidFill>
                <a:srgbClr val="FFFF00"/>
              </a:solidFill>
              <a:latin typeface="+mn-lt"/>
              <a:cs typeface="Aharoni" panose="02010803020104030203" pitchFamily="2" charset="-79"/>
            </a:endParaRPr>
          </a:p>
        </xdr:txBody>
      </xdr:sp>
      <xdr:sp macro="" textlink="Summary!C16">
        <xdr:nvSpPr>
          <xdr:cNvPr id="81" name="TextBox 80">
            <a:extLst>
              <a:ext uri="{FF2B5EF4-FFF2-40B4-BE49-F238E27FC236}">
                <a16:creationId xmlns:a16="http://schemas.microsoft.com/office/drawing/2014/main" id="{BFBBA73C-4569-4D06-B205-8950FA7A8D09}"/>
              </a:ext>
            </a:extLst>
          </xdr:cNvPr>
          <xdr:cNvSpPr txBox="1"/>
        </xdr:nvSpPr>
        <xdr:spPr>
          <a:xfrm>
            <a:off x="8489950" y="3155950"/>
            <a:ext cx="18796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D5F0EBF6-1FAD-47DE-80FF-6A88E5BCD322}" type="TxLink">
              <a:rPr lang="en-US" sz="1600" b="0" i="0" u="none" strike="noStrike">
                <a:solidFill>
                  <a:schemeClr val="bg1"/>
                </a:solidFill>
                <a:latin typeface="Aptos Narrow"/>
                <a:cs typeface="Aharoni" panose="02010803020104030203" pitchFamily="2" charset="-79"/>
              </a:rPr>
              <a:pPr algn="ctr"/>
              <a:t> MYR 7,605,152.00 </a:t>
            </a:fld>
            <a:endParaRPr lang="en-US" sz="1100" b="1">
              <a:solidFill>
                <a:schemeClr val="bg1"/>
              </a:solidFill>
              <a:latin typeface="+mn-lt"/>
              <a:cs typeface="Aharoni" panose="02010803020104030203" pitchFamily="2" charset="-79"/>
            </a:endParaRPr>
          </a:p>
        </xdr:txBody>
      </xdr:sp>
    </xdr:grpSp>
    <xdr:clientData/>
  </xdr:twoCellAnchor>
  <xdr:twoCellAnchor editAs="absolute">
    <xdr:from>
      <xdr:col>13</xdr:col>
      <xdr:colOff>457200</xdr:colOff>
      <xdr:row>19</xdr:row>
      <xdr:rowOff>25400</xdr:rowOff>
    </xdr:from>
    <xdr:to>
      <xdr:col>17</xdr:col>
      <xdr:colOff>63500</xdr:colOff>
      <xdr:row>22</xdr:row>
      <xdr:rowOff>107950</xdr:rowOff>
    </xdr:to>
    <xdr:grpSp>
      <xdr:nvGrpSpPr>
        <xdr:cNvPr id="99" name="Group 98">
          <a:extLst>
            <a:ext uri="{FF2B5EF4-FFF2-40B4-BE49-F238E27FC236}">
              <a16:creationId xmlns:a16="http://schemas.microsoft.com/office/drawing/2014/main" id="{2E368DE3-7921-FCCD-AB2B-BFA82254DCDC}"/>
            </a:ext>
          </a:extLst>
        </xdr:cNvPr>
        <xdr:cNvGrpSpPr/>
      </xdr:nvGrpSpPr>
      <xdr:grpSpPr>
        <a:xfrm>
          <a:off x="8382000" y="3524250"/>
          <a:ext cx="2044700" cy="635000"/>
          <a:chOff x="8382000" y="3524250"/>
          <a:chExt cx="2044700" cy="635000"/>
        </a:xfrm>
      </xdr:grpSpPr>
      <xdr:sp macro="" textlink="">
        <xdr:nvSpPr>
          <xdr:cNvPr id="83" name="TextBox 82">
            <a:extLst>
              <a:ext uri="{FF2B5EF4-FFF2-40B4-BE49-F238E27FC236}">
                <a16:creationId xmlns:a16="http://schemas.microsoft.com/office/drawing/2014/main" id="{87FB1CA3-E3D7-46CD-BDE3-F859C66DEC6A}"/>
              </a:ext>
            </a:extLst>
          </xdr:cNvPr>
          <xdr:cNvSpPr txBox="1"/>
        </xdr:nvSpPr>
        <xdr:spPr>
          <a:xfrm>
            <a:off x="8382000" y="3524250"/>
            <a:ext cx="2044700" cy="206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b="1">
                <a:solidFill>
                  <a:srgbClr val="FFFF00"/>
                </a:solidFill>
                <a:latin typeface="+mn-lt"/>
                <a:cs typeface="Aharoni" panose="02010803020104030203" pitchFamily="2" charset="-79"/>
              </a:rPr>
              <a:t>Based On Current Performance</a:t>
            </a:r>
          </a:p>
        </xdr:txBody>
      </xdr:sp>
      <xdr:sp macro="" textlink="Summary!D16">
        <xdr:nvSpPr>
          <xdr:cNvPr id="84" name="TextBox 83">
            <a:extLst>
              <a:ext uri="{FF2B5EF4-FFF2-40B4-BE49-F238E27FC236}">
                <a16:creationId xmlns:a16="http://schemas.microsoft.com/office/drawing/2014/main" id="{A132A2A1-773A-430E-9C2A-A270CA51FC37}"/>
              </a:ext>
            </a:extLst>
          </xdr:cNvPr>
          <xdr:cNvSpPr txBox="1"/>
        </xdr:nvSpPr>
        <xdr:spPr>
          <a:xfrm>
            <a:off x="8489950" y="3765550"/>
            <a:ext cx="18796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E9A37A72-FFAB-4F0D-8125-513B5BE8E6D3}" type="TxLink">
              <a:rPr lang="en-US" sz="1600" b="0" i="0" u="none" strike="noStrike">
                <a:solidFill>
                  <a:schemeClr val="bg1"/>
                </a:solidFill>
                <a:latin typeface="Aptos Narrow"/>
                <a:cs typeface="Aharoni" panose="02010803020104030203" pitchFamily="2" charset="-79"/>
              </a:rPr>
              <a:pPr algn="ctr"/>
              <a:t> MYR 5,448,038.25 </a:t>
            </a:fld>
            <a:endParaRPr lang="en-US" sz="1600" b="1">
              <a:solidFill>
                <a:schemeClr val="bg1"/>
              </a:solidFill>
              <a:latin typeface="+mn-lt"/>
              <a:cs typeface="Aharoni" panose="02010803020104030203" pitchFamily="2" charset="-79"/>
            </a:endParaRPr>
          </a:p>
        </xdr:txBody>
      </xdr:sp>
    </xdr:grpSp>
    <xdr:clientData/>
  </xdr:twoCellAnchor>
  <xdr:twoCellAnchor editAs="absolute">
    <xdr:from>
      <xdr:col>13</xdr:col>
      <xdr:colOff>508000</xdr:colOff>
      <xdr:row>22</xdr:row>
      <xdr:rowOff>76201</xdr:rowOff>
    </xdr:from>
    <xdr:to>
      <xdr:col>17</xdr:col>
      <xdr:colOff>0</xdr:colOff>
      <xdr:row>25</xdr:row>
      <xdr:rowOff>82550</xdr:rowOff>
    </xdr:to>
    <xdr:grpSp>
      <xdr:nvGrpSpPr>
        <xdr:cNvPr id="98" name="Group 97">
          <a:extLst>
            <a:ext uri="{FF2B5EF4-FFF2-40B4-BE49-F238E27FC236}">
              <a16:creationId xmlns:a16="http://schemas.microsoft.com/office/drawing/2014/main" id="{0B343845-E95D-BBE3-9E68-4272C528503E}"/>
            </a:ext>
          </a:extLst>
        </xdr:cNvPr>
        <xdr:cNvGrpSpPr/>
      </xdr:nvGrpSpPr>
      <xdr:grpSpPr>
        <a:xfrm>
          <a:off x="8432800" y="4127501"/>
          <a:ext cx="1930400" cy="558799"/>
          <a:chOff x="8432800" y="4127501"/>
          <a:chExt cx="1930400" cy="558799"/>
        </a:xfrm>
      </xdr:grpSpPr>
      <xdr:sp macro="" textlink="">
        <xdr:nvSpPr>
          <xdr:cNvPr id="85" name="TextBox 84">
            <a:extLst>
              <a:ext uri="{FF2B5EF4-FFF2-40B4-BE49-F238E27FC236}">
                <a16:creationId xmlns:a16="http://schemas.microsoft.com/office/drawing/2014/main" id="{7F236ABD-3A4D-4D13-A8CE-911C5AB9CF3A}"/>
              </a:ext>
            </a:extLst>
          </xdr:cNvPr>
          <xdr:cNvSpPr txBox="1"/>
        </xdr:nvSpPr>
        <xdr:spPr>
          <a:xfrm>
            <a:off x="8432800" y="4127501"/>
            <a:ext cx="93980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b="1">
                <a:solidFill>
                  <a:srgbClr val="FFFF00"/>
                </a:solidFill>
                <a:latin typeface="+mn-lt"/>
                <a:cs typeface="Aharoni" panose="02010803020104030203" pitchFamily="2" charset="-79"/>
              </a:rPr>
              <a:t>Variance</a:t>
            </a:r>
          </a:p>
        </xdr:txBody>
      </xdr:sp>
      <xdr:sp macro="" textlink="Summary!C17">
        <xdr:nvSpPr>
          <xdr:cNvPr id="86" name="TextBox 85">
            <a:extLst>
              <a:ext uri="{FF2B5EF4-FFF2-40B4-BE49-F238E27FC236}">
                <a16:creationId xmlns:a16="http://schemas.microsoft.com/office/drawing/2014/main" id="{406EFB65-73A8-4FBB-AB44-B3D2696217A1}"/>
              </a:ext>
            </a:extLst>
          </xdr:cNvPr>
          <xdr:cNvSpPr txBox="1"/>
        </xdr:nvSpPr>
        <xdr:spPr>
          <a:xfrm>
            <a:off x="8483600" y="4292600"/>
            <a:ext cx="18796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2314A403-9603-4F0A-94A4-ADBE1DFB7CE1}" type="TxLink">
              <a:rPr lang="en-US" sz="1600" b="0" i="0" u="none" strike="noStrike">
                <a:solidFill>
                  <a:schemeClr val="bg1"/>
                </a:solidFill>
                <a:latin typeface="Aptos Narrow"/>
                <a:cs typeface="Aharoni" panose="02010803020104030203" pitchFamily="2" charset="-79"/>
              </a:rPr>
              <a:pPr algn="ctr"/>
              <a:t> MYR 2,157,113.75 </a:t>
            </a:fld>
            <a:endParaRPr lang="en-US" sz="2400" b="1">
              <a:solidFill>
                <a:schemeClr val="bg1"/>
              </a:solidFill>
              <a:latin typeface="+mn-lt"/>
              <a:cs typeface="Aharoni" panose="02010803020104030203" pitchFamily="2" charset="-79"/>
            </a:endParaRPr>
          </a:p>
        </xdr:txBody>
      </xdr:sp>
    </xdr:grpSp>
    <xdr:clientData/>
  </xdr:twoCellAnchor>
  <xdr:twoCellAnchor editAs="absolute">
    <xdr:from>
      <xdr:col>16</xdr:col>
      <xdr:colOff>368300</xdr:colOff>
      <xdr:row>0</xdr:row>
      <xdr:rowOff>76200</xdr:rowOff>
    </xdr:from>
    <xdr:to>
      <xdr:col>19</xdr:col>
      <xdr:colOff>584200</xdr:colOff>
      <xdr:row>3</xdr:row>
      <xdr:rowOff>171450</xdr:rowOff>
    </xdr:to>
    <xdr:grpSp>
      <xdr:nvGrpSpPr>
        <xdr:cNvPr id="103" name="Group 102">
          <a:extLst>
            <a:ext uri="{FF2B5EF4-FFF2-40B4-BE49-F238E27FC236}">
              <a16:creationId xmlns:a16="http://schemas.microsoft.com/office/drawing/2014/main" id="{F610F565-16A9-8BB6-25CE-859C079B9099}"/>
            </a:ext>
          </a:extLst>
        </xdr:cNvPr>
        <xdr:cNvGrpSpPr/>
      </xdr:nvGrpSpPr>
      <xdr:grpSpPr>
        <a:xfrm>
          <a:off x="10121900" y="76200"/>
          <a:ext cx="2044700" cy="647700"/>
          <a:chOff x="10121900" y="57150"/>
          <a:chExt cx="2044700" cy="647700"/>
        </a:xfrm>
      </xdr:grpSpPr>
      <xdr:sp macro="" textlink="">
        <xdr:nvSpPr>
          <xdr:cNvPr id="89" name="TextBox 88">
            <a:extLst>
              <a:ext uri="{FF2B5EF4-FFF2-40B4-BE49-F238E27FC236}">
                <a16:creationId xmlns:a16="http://schemas.microsoft.com/office/drawing/2014/main" id="{1DEBD37A-00B1-4F1A-8788-FFAEDB4CB388}"/>
              </a:ext>
            </a:extLst>
          </xdr:cNvPr>
          <xdr:cNvSpPr txBox="1"/>
        </xdr:nvSpPr>
        <xdr:spPr>
          <a:xfrm>
            <a:off x="10121900" y="57150"/>
            <a:ext cx="2044700" cy="2064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a:solidFill>
                  <a:srgbClr val="E97132"/>
                </a:solidFill>
                <a:latin typeface="Aharoni" panose="02010803020104030203" pitchFamily="2" charset="-79"/>
                <a:cs typeface="Aharoni" panose="02010803020104030203" pitchFamily="2" charset="-79"/>
              </a:rPr>
              <a:t>Overall Total Saving</a:t>
            </a:r>
          </a:p>
        </xdr:txBody>
      </xdr:sp>
      <xdr:sp macro="" textlink="Pivottable!N15">
        <xdr:nvSpPr>
          <xdr:cNvPr id="90" name="TextBox 89">
            <a:extLst>
              <a:ext uri="{FF2B5EF4-FFF2-40B4-BE49-F238E27FC236}">
                <a16:creationId xmlns:a16="http://schemas.microsoft.com/office/drawing/2014/main" id="{AA2438C7-1902-49CE-8B06-534F71244CA5}"/>
              </a:ext>
            </a:extLst>
          </xdr:cNvPr>
          <xdr:cNvSpPr txBox="1"/>
        </xdr:nvSpPr>
        <xdr:spPr>
          <a:xfrm>
            <a:off x="10204450" y="311150"/>
            <a:ext cx="18796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E85ADE38-FCA2-4AF4-A23B-CC957E0BF041}" type="TxLink">
              <a:rPr lang="en-US" sz="1600" b="0" i="0" u="none" strike="noStrike">
                <a:solidFill>
                  <a:schemeClr val="bg1"/>
                </a:solidFill>
                <a:latin typeface="Aptos Narrow"/>
                <a:cs typeface="Aharoni" panose="02010803020104030203" pitchFamily="2" charset="-79"/>
              </a:rPr>
              <a:t>MYR 1,058,591.44</a:t>
            </a:fld>
            <a:endParaRPr lang="en-US" sz="1600">
              <a:solidFill>
                <a:schemeClr val="bg1"/>
              </a:solidFill>
              <a:cs typeface="Aharoni" panose="02010803020104030203" pitchFamily="2" charset="-79"/>
            </a:endParaRPr>
          </a:p>
        </xdr:txBody>
      </xdr:sp>
    </xdr:grpSp>
    <xdr:clientData/>
  </xdr:twoCellAnchor>
  <xdr:twoCellAnchor editAs="absolute">
    <xdr:from>
      <xdr:col>16</xdr:col>
      <xdr:colOff>406400</xdr:colOff>
      <xdr:row>13</xdr:row>
      <xdr:rowOff>165102</xdr:rowOff>
    </xdr:from>
    <xdr:to>
      <xdr:col>20</xdr:col>
      <xdr:colOff>12700</xdr:colOff>
      <xdr:row>17</xdr:row>
      <xdr:rowOff>33684</xdr:rowOff>
    </xdr:to>
    <xdr:grpSp>
      <xdr:nvGrpSpPr>
        <xdr:cNvPr id="102" name="Group 101">
          <a:extLst>
            <a:ext uri="{FF2B5EF4-FFF2-40B4-BE49-F238E27FC236}">
              <a16:creationId xmlns:a16="http://schemas.microsoft.com/office/drawing/2014/main" id="{886D6F86-BA41-9784-BDBD-F3EB9A394ABE}"/>
            </a:ext>
          </a:extLst>
        </xdr:cNvPr>
        <xdr:cNvGrpSpPr/>
      </xdr:nvGrpSpPr>
      <xdr:grpSpPr>
        <a:xfrm>
          <a:off x="10160000" y="2559052"/>
          <a:ext cx="2044700" cy="605182"/>
          <a:chOff x="10128250" y="647700"/>
          <a:chExt cx="2044700" cy="603250"/>
        </a:xfrm>
      </xdr:grpSpPr>
      <xdr:sp macro="" textlink="">
        <xdr:nvSpPr>
          <xdr:cNvPr id="94" name="TextBox 93">
            <a:extLst>
              <a:ext uri="{FF2B5EF4-FFF2-40B4-BE49-F238E27FC236}">
                <a16:creationId xmlns:a16="http://schemas.microsoft.com/office/drawing/2014/main" id="{1F79B079-445D-4A88-8276-F9F96420A176}"/>
              </a:ext>
            </a:extLst>
          </xdr:cNvPr>
          <xdr:cNvSpPr txBox="1"/>
        </xdr:nvSpPr>
        <xdr:spPr>
          <a:xfrm>
            <a:off x="10128250" y="647700"/>
            <a:ext cx="2044700" cy="3334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a:solidFill>
                  <a:schemeClr val="accent2"/>
                </a:solidFill>
                <a:latin typeface="Aharoni" panose="02010803020104030203" pitchFamily="2" charset="-79"/>
                <a:cs typeface="Aharoni" panose="02010803020104030203" pitchFamily="2" charset="-79"/>
              </a:rPr>
              <a:t>Total</a:t>
            </a:r>
            <a:r>
              <a:rPr lang="en-US" sz="900" baseline="0">
                <a:solidFill>
                  <a:schemeClr val="accent2"/>
                </a:solidFill>
                <a:latin typeface="Aharoni" panose="02010803020104030203" pitchFamily="2" charset="-79"/>
                <a:cs typeface="Aharoni" panose="02010803020104030203" pitchFamily="2" charset="-79"/>
              </a:rPr>
              <a:t> Carbon Reduction</a:t>
            </a:r>
          </a:p>
          <a:p>
            <a:pPr algn="ctr"/>
            <a:r>
              <a:rPr lang="en-US" sz="900" baseline="0">
                <a:solidFill>
                  <a:schemeClr val="accent2"/>
                </a:solidFill>
                <a:latin typeface="Aharoni" panose="02010803020104030203" pitchFamily="2" charset="-79"/>
                <a:cs typeface="Aharoni" panose="02010803020104030203" pitchFamily="2" charset="-79"/>
              </a:rPr>
              <a:t>(Tonne)</a:t>
            </a:r>
            <a:endParaRPr lang="en-US" sz="900">
              <a:solidFill>
                <a:schemeClr val="accent2"/>
              </a:solidFill>
              <a:latin typeface="Aharoni" panose="02010803020104030203" pitchFamily="2" charset="-79"/>
              <a:cs typeface="Aharoni" panose="02010803020104030203" pitchFamily="2" charset="-79"/>
            </a:endParaRPr>
          </a:p>
        </xdr:txBody>
      </xdr:sp>
      <xdr:sp macro="" textlink="Pivottable!AE13">
        <xdr:nvSpPr>
          <xdr:cNvPr id="95" name="TextBox 94">
            <a:extLst>
              <a:ext uri="{FF2B5EF4-FFF2-40B4-BE49-F238E27FC236}">
                <a16:creationId xmlns:a16="http://schemas.microsoft.com/office/drawing/2014/main" id="{ED298AEA-595E-4289-B025-62CC1717EBC7}"/>
              </a:ext>
            </a:extLst>
          </xdr:cNvPr>
          <xdr:cNvSpPr txBox="1"/>
        </xdr:nvSpPr>
        <xdr:spPr>
          <a:xfrm>
            <a:off x="10356850" y="914400"/>
            <a:ext cx="1600200" cy="336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2BDBE86C-B305-49D5-B384-BB4ED0F1A809}" type="TxLink">
              <a:rPr lang="en-US" sz="1600" b="0" i="0" u="none" strike="noStrike">
                <a:solidFill>
                  <a:schemeClr val="bg1"/>
                </a:solidFill>
                <a:latin typeface="Aptos Narrow"/>
                <a:cs typeface="Aharoni" panose="02010803020104030203" pitchFamily="2" charset="-79"/>
              </a:rPr>
              <a:pPr algn="ctr"/>
              <a:t> 1,461.67 </a:t>
            </a:fld>
            <a:endParaRPr lang="en-US" sz="4000" b="1">
              <a:solidFill>
                <a:schemeClr val="bg1"/>
              </a:solidFill>
              <a:latin typeface="+mn-lt"/>
              <a:cs typeface="Aharoni" panose="02010803020104030203" pitchFamily="2" charset="-79"/>
            </a:endParaRPr>
          </a:p>
        </xdr:txBody>
      </xdr:sp>
    </xdr:grpSp>
    <xdr:clientData/>
  </xdr:twoCellAnchor>
  <xdr:twoCellAnchor editAs="absolute">
    <xdr:from>
      <xdr:col>2</xdr:col>
      <xdr:colOff>444500</xdr:colOff>
      <xdr:row>0</xdr:row>
      <xdr:rowOff>95250</xdr:rowOff>
    </xdr:from>
    <xdr:to>
      <xdr:col>10</xdr:col>
      <xdr:colOff>374650</xdr:colOff>
      <xdr:row>15</xdr:row>
      <xdr:rowOff>76200</xdr:rowOff>
    </xdr:to>
    <xdr:graphicFrame macro="">
      <xdr:nvGraphicFramePr>
        <xdr:cNvPr id="9" name="Chart 8">
          <a:extLst>
            <a:ext uri="{FF2B5EF4-FFF2-40B4-BE49-F238E27FC236}">
              <a16:creationId xmlns:a16="http://schemas.microsoft.com/office/drawing/2014/main" id="{AD6F0411-C699-486C-AD38-D9A014FBD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6350</xdr:colOff>
      <xdr:row>0</xdr:row>
      <xdr:rowOff>44450</xdr:rowOff>
    </xdr:from>
    <xdr:to>
      <xdr:col>13</xdr:col>
      <xdr:colOff>590550</xdr:colOff>
      <xdr:row>15</xdr:row>
      <xdr:rowOff>171450</xdr:rowOff>
    </xdr:to>
    <xdr:graphicFrame macro="">
      <xdr:nvGraphicFramePr>
        <xdr:cNvPr id="15" name="Chart 14">
          <a:extLst>
            <a:ext uri="{FF2B5EF4-FFF2-40B4-BE49-F238E27FC236}">
              <a16:creationId xmlns:a16="http://schemas.microsoft.com/office/drawing/2014/main" id="{A1EAB6FA-1F8C-4B50-9EE8-D7E728242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447260</xdr:colOff>
      <xdr:row>0</xdr:row>
      <xdr:rowOff>50800</xdr:rowOff>
    </xdr:from>
    <xdr:to>
      <xdr:col>4</xdr:col>
      <xdr:colOff>83487</xdr:colOff>
      <xdr:row>1</xdr:row>
      <xdr:rowOff>70954</xdr:rowOff>
    </xdr:to>
    <xdr:sp macro="" textlink="">
      <xdr:nvSpPr>
        <xdr:cNvPr id="16" name="TextBox 15">
          <a:extLst>
            <a:ext uri="{FF2B5EF4-FFF2-40B4-BE49-F238E27FC236}">
              <a16:creationId xmlns:a16="http://schemas.microsoft.com/office/drawing/2014/main" id="{7641D06D-569C-701D-2863-0D11758E39E1}"/>
            </a:ext>
          </a:extLst>
        </xdr:cNvPr>
        <xdr:cNvSpPr txBox="1"/>
      </xdr:nvSpPr>
      <xdr:spPr>
        <a:xfrm>
          <a:off x="1666460" y="50800"/>
          <a:ext cx="855427" cy="204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u="sng">
              <a:solidFill>
                <a:srgbClr val="FFFF00"/>
              </a:solidFill>
            </a:rPr>
            <a:t>Total Saving</a:t>
          </a:r>
        </a:p>
      </xdr:txBody>
    </xdr:sp>
    <xdr:clientData/>
  </xdr:twoCellAnchor>
  <xdr:twoCellAnchor editAs="absolute">
    <xdr:from>
      <xdr:col>2</xdr:col>
      <xdr:colOff>447260</xdr:colOff>
      <xdr:row>1</xdr:row>
      <xdr:rowOff>182217</xdr:rowOff>
    </xdr:from>
    <xdr:to>
      <xdr:col>3</xdr:col>
      <xdr:colOff>493481</xdr:colOff>
      <xdr:row>3</xdr:row>
      <xdr:rowOff>1657</xdr:rowOff>
    </xdr:to>
    <xdr:sp macro="" textlink="">
      <xdr:nvSpPr>
        <xdr:cNvPr id="22" name="TextBox 21">
          <a:extLst>
            <a:ext uri="{FF2B5EF4-FFF2-40B4-BE49-F238E27FC236}">
              <a16:creationId xmlns:a16="http://schemas.microsoft.com/office/drawing/2014/main" id="{3AF862CE-7221-B7A1-C81A-9C5E95695AD1}"/>
            </a:ext>
          </a:extLst>
        </xdr:cNvPr>
        <xdr:cNvSpPr txBox="1"/>
      </xdr:nvSpPr>
      <xdr:spPr>
        <a:xfrm>
          <a:off x="1666460" y="366367"/>
          <a:ext cx="655821" cy="187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a:solidFill>
                <a:srgbClr val="7030A0"/>
              </a:solidFill>
            </a:rPr>
            <a:t>PLANT</a:t>
          </a:r>
          <a:r>
            <a:rPr lang="en-US" sz="1000" b="1" baseline="0">
              <a:solidFill>
                <a:srgbClr val="7030A0"/>
              </a:solidFill>
            </a:rPr>
            <a:t> 1</a:t>
          </a:r>
          <a:endParaRPr lang="en-US" sz="1000" b="1">
            <a:solidFill>
              <a:srgbClr val="7030A0"/>
            </a:solidFill>
          </a:endParaRPr>
        </a:p>
      </xdr:txBody>
    </xdr:sp>
    <xdr:clientData/>
  </xdr:twoCellAnchor>
  <xdr:twoCellAnchor editAs="absolute">
    <xdr:from>
      <xdr:col>2</xdr:col>
      <xdr:colOff>447260</xdr:colOff>
      <xdr:row>3</xdr:row>
      <xdr:rowOff>38652</xdr:rowOff>
    </xdr:from>
    <xdr:to>
      <xdr:col>3</xdr:col>
      <xdr:colOff>493481</xdr:colOff>
      <xdr:row>4</xdr:row>
      <xdr:rowOff>50592</xdr:rowOff>
    </xdr:to>
    <xdr:sp macro="" textlink="">
      <xdr:nvSpPr>
        <xdr:cNvPr id="23" name="TextBox 22">
          <a:extLst>
            <a:ext uri="{FF2B5EF4-FFF2-40B4-BE49-F238E27FC236}">
              <a16:creationId xmlns:a16="http://schemas.microsoft.com/office/drawing/2014/main" id="{F6AE862A-AEE1-4333-B1DE-13CC9AF9CE5D}"/>
            </a:ext>
          </a:extLst>
        </xdr:cNvPr>
        <xdr:cNvSpPr txBox="1"/>
      </xdr:nvSpPr>
      <xdr:spPr>
        <a:xfrm>
          <a:off x="1666460" y="591102"/>
          <a:ext cx="655821" cy="196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a:solidFill>
                <a:srgbClr val="FF3300"/>
              </a:solidFill>
            </a:rPr>
            <a:t>PLANT</a:t>
          </a:r>
          <a:r>
            <a:rPr lang="en-US" sz="1000" b="1" baseline="0">
              <a:solidFill>
                <a:srgbClr val="FF3300"/>
              </a:solidFill>
            </a:rPr>
            <a:t> 2</a:t>
          </a:r>
          <a:endParaRPr lang="en-US" sz="1000" b="1">
            <a:solidFill>
              <a:srgbClr val="FF3300"/>
            </a:solidFill>
          </a:endParaRPr>
        </a:p>
      </xdr:txBody>
    </xdr:sp>
    <xdr:clientData/>
  </xdr:twoCellAnchor>
  <xdr:twoCellAnchor editAs="absolute">
    <xdr:from>
      <xdr:col>14</xdr:col>
      <xdr:colOff>30326</xdr:colOff>
      <xdr:row>0</xdr:row>
      <xdr:rowOff>27608</xdr:rowOff>
    </xdr:from>
    <xdr:to>
      <xdr:col>16</xdr:col>
      <xdr:colOff>516327</xdr:colOff>
      <xdr:row>16</xdr:row>
      <xdr:rowOff>102086</xdr:rowOff>
    </xdr:to>
    <xdr:grpSp>
      <xdr:nvGrpSpPr>
        <xdr:cNvPr id="45" name="Group 44">
          <a:extLst>
            <a:ext uri="{FF2B5EF4-FFF2-40B4-BE49-F238E27FC236}">
              <a16:creationId xmlns:a16="http://schemas.microsoft.com/office/drawing/2014/main" id="{77EBB764-1EFC-05BB-D56A-228AB69EFC4C}"/>
            </a:ext>
          </a:extLst>
        </xdr:cNvPr>
        <xdr:cNvGrpSpPr/>
      </xdr:nvGrpSpPr>
      <xdr:grpSpPr>
        <a:xfrm>
          <a:off x="8564726" y="27608"/>
          <a:ext cx="1705201" cy="3020878"/>
          <a:chOff x="8564726" y="27608"/>
          <a:chExt cx="1705201" cy="3020878"/>
        </a:xfrm>
      </xdr:grpSpPr>
      <xdr:graphicFrame macro="">
        <xdr:nvGraphicFramePr>
          <xdr:cNvPr id="31" name="Chart 30">
            <a:extLst>
              <a:ext uri="{FF2B5EF4-FFF2-40B4-BE49-F238E27FC236}">
                <a16:creationId xmlns:a16="http://schemas.microsoft.com/office/drawing/2014/main" id="{16A6C087-38C6-4002-A875-0CE8FCF28E34}"/>
              </a:ext>
            </a:extLst>
          </xdr:cNvPr>
          <xdr:cNvGraphicFramePr>
            <a:graphicFrameLocks/>
          </xdr:cNvGraphicFramePr>
        </xdr:nvGraphicFramePr>
        <xdr:xfrm>
          <a:off x="8564770" y="27608"/>
          <a:ext cx="1705113" cy="159357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3" name="TextBox 32">
            <a:extLst>
              <a:ext uri="{FF2B5EF4-FFF2-40B4-BE49-F238E27FC236}">
                <a16:creationId xmlns:a16="http://schemas.microsoft.com/office/drawing/2014/main" id="{B86C23C6-AD6D-4F4F-A5CE-A93B328504FD}"/>
              </a:ext>
            </a:extLst>
          </xdr:cNvPr>
          <xdr:cNvSpPr txBox="1"/>
        </xdr:nvSpPr>
        <xdr:spPr>
          <a:xfrm>
            <a:off x="9099550" y="709724"/>
            <a:ext cx="655821" cy="187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a:solidFill>
                  <a:srgbClr val="7030A0"/>
                </a:solidFill>
              </a:rPr>
              <a:t>PLANT</a:t>
            </a:r>
            <a:r>
              <a:rPr lang="en-US" sz="1000" b="1" baseline="0">
                <a:solidFill>
                  <a:srgbClr val="7030A0"/>
                </a:solidFill>
              </a:rPr>
              <a:t> 1</a:t>
            </a:r>
            <a:endParaRPr lang="en-US" sz="1000" b="1">
              <a:solidFill>
                <a:srgbClr val="7030A0"/>
              </a:solidFill>
            </a:endParaRPr>
          </a:p>
        </xdr:txBody>
      </xdr:sp>
      <xdr:graphicFrame macro="">
        <xdr:nvGraphicFramePr>
          <xdr:cNvPr id="41" name="Chart 40">
            <a:extLst>
              <a:ext uri="{FF2B5EF4-FFF2-40B4-BE49-F238E27FC236}">
                <a16:creationId xmlns:a16="http://schemas.microsoft.com/office/drawing/2014/main" id="{47D270DD-D4B5-4B54-8E12-734C4BCE52CB}"/>
              </a:ext>
            </a:extLst>
          </xdr:cNvPr>
          <xdr:cNvGraphicFramePr>
            <a:graphicFrameLocks/>
          </xdr:cNvGraphicFramePr>
        </xdr:nvGraphicFramePr>
        <xdr:xfrm>
          <a:off x="8564726" y="1449180"/>
          <a:ext cx="1705201" cy="1599306"/>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4" name="TextBox 43">
            <a:extLst>
              <a:ext uri="{FF2B5EF4-FFF2-40B4-BE49-F238E27FC236}">
                <a16:creationId xmlns:a16="http://schemas.microsoft.com/office/drawing/2014/main" id="{F3461FBE-0DD0-4C7E-A5A9-FF6CBB53C1AC}"/>
              </a:ext>
            </a:extLst>
          </xdr:cNvPr>
          <xdr:cNvSpPr txBox="1"/>
        </xdr:nvSpPr>
        <xdr:spPr>
          <a:xfrm>
            <a:off x="9099550" y="2120900"/>
            <a:ext cx="655821" cy="196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a:solidFill>
                  <a:srgbClr val="FF3300"/>
                </a:solidFill>
              </a:rPr>
              <a:t>PLANT</a:t>
            </a:r>
            <a:r>
              <a:rPr lang="en-US" sz="1000" b="1" baseline="0">
                <a:solidFill>
                  <a:srgbClr val="FF3300"/>
                </a:solidFill>
              </a:rPr>
              <a:t> 2</a:t>
            </a:r>
            <a:endParaRPr lang="en-US" sz="1000" b="1">
              <a:solidFill>
                <a:srgbClr val="FF3300"/>
              </a:solidFill>
            </a:endParaRPr>
          </a:p>
        </xdr:txBody>
      </xdr:sp>
    </xdr:grpSp>
    <xdr:clientData/>
  </xdr:twoCellAnchor>
  <xdr:twoCellAnchor editAs="absolute">
    <xdr:from>
      <xdr:col>14</xdr:col>
      <xdr:colOff>122115</xdr:colOff>
      <xdr:row>7</xdr:row>
      <xdr:rowOff>136769</xdr:rowOff>
    </xdr:from>
    <xdr:to>
      <xdr:col>16</xdr:col>
      <xdr:colOff>425450</xdr:colOff>
      <xdr:row>7</xdr:row>
      <xdr:rowOff>146050</xdr:rowOff>
    </xdr:to>
    <xdr:cxnSp macro="">
      <xdr:nvCxnSpPr>
        <xdr:cNvPr id="46" name="Straight Connector 45">
          <a:extLst>
            <a:ext uri="{FF2B5EF4-FFF2-40B4-BE49-F238E27FC236}">
              <a16:creationId xmlns:a16="http://schemas.microsoft.com/office/drawing/2014/main" id="{D42D4E53-4C31-4490-BDD9-E2FF763618E1}"/>
            </a:ext>
          </a:extLst>
        </xdr:cNvPr>
        <xdr:cNvCxnSpPr/>
      </xdr:nvCxnSpPr>
      <xdr:spPr>
        <a:xfrm>
          <a:off x="8656515" y="1425819"/>
          <a:ext cx="1522535" cy="9281"/>
        </a:xfrm>
        <a:prstGeom prst="line">
          <a:avLst/>
        </a:prstGeom>
        <a:ln w="6350">
          <a:solidFill>
            <a:schemeClr val="bg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editAs="absolute">
    <xdr:from>
      <xdr:col>2</xdr:col>
      <xdr:colOff>444500</xdr:colOff>
      <xdr:row>15</xdr:row>
      <xdr:rowOff>165100</xdr:rowOff>
    </xdr:from>
    <xdr:to>
      <xdr:col>10</xdr:col>
      <xdr:colOff>76200</xdr:colOff>
      <xdr:row>32</xdr:row>
      <xdr:rowOff>146050</xdr:rowOff>
    </xdr:to>
    <xdr:graphicFrame macro="">
      <xdr:nvGraphicFramePr>
        <xdr:cNvPr id="51" name="Chart 50">
          <a:extLst>
            <a:ext uri="{FF2B5EF4-FFF2-40B4-BE49-F238E27FC236}">
              <a16:creationId xmlns:a16="http://schemas.microsoft.com/office/drawing/2014/main" id="{3E0DA17B-FF3C-4C85-9838-BE060DEFB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10</xdr:col>
      <xdr:colOff>19050</xdr:colOff>
      <xdr:row>15</xdr:row>
      <xdr:rowOff>139700</xdr:rowOff>
    </xdr:from>
    <xdr:to>
      <xdr:col>14</xdr:col>
      <xdr:colOff>19050</xdr:colOff>
      <xdr:row>32</xdr:row>
      <xdr:rowOff>38100</xdr:rowOff>
    </xdr:to>
    <xdr:graphicFrame macro="">
      <xdr:nvGraphicFramePr>
        <xdr:cNvPr id="60" name="Chart 59">
          <a:extLst>
            <a:ext uri="{FF2B5EF4-FFF2-40B4-BE49-F238E27FC236}">
              <a16:creationId xmlns:a16="http://schemas.microsoft.com/office/drawing/2014/main" id="{A221CF7A-37D4-4983-B68E-E91AA3DEE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xdr:col>
      <xdr:colOff>419100</xdr:colOff>
      <xdr:row>15</xdr:row>
      <xdr:rowOff>152400</xdr:rowOff>
    </xdr:from>
    <xdr:to>
      <xdr:col>5</xdr:col>
      <xdr:colOff>476250</xdr:colOff>
      <xdr:row>17</xdr:row>
      <xdr:rowOff>0</xdr:rowOff>
    </xdr:to>
    <xdr:sp macro="" textlink="">
      <xdr:nvSpPr>
        <xdr:cNvPr id="65" name="TextBox 64">
          <a:extLst>
            <a:ext uri="{FF2B5EF4-FFF2-40B4-BE49-F238E27FC236}">
              <a16:creationId xmlns:a16="http://schemas.microsoft.com/office/drawing/2014/main" id="{5520391E-FA7A-4116-A5A7-41456CFABB83}"/>
            </a:ext>
          </a:extLst>
        </xdr:cNvPr>
        <xdr:cNvSpPr txBox="1"/>
      </xdr:nvSpPr>
      <xdr:spPr>
        <a:xfrm>
          <a:off x="1638300" y="2914650"/>
          <a:ext cx="1885950" cy="215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u="sng">
              <a:solidFill>
                <a:srgbClr val="FFFF00"/>
              </a:solidFill>
            </a:rPr>
            <a:t>CO2</a:t>
          </a:r>
          <a:r>
            <a:rPr lang="en-US" sz="1000" b="1" u="sng" baseline="0">
              <a:solidFill>
                <a:srgbClr val="FFFF00"/>
              </a:solidFill>
            </a:rPr>
            <a:t> Emission Reduction (Tonne)</a:t>
          </a:r>
          <a:endParaRPr lang="en-US" sz="1000" b="1" u="sng">
            <a:solidFill>
              <a:srgbClr val="FFFF00"/>
            </a:solidFill>
          </a:endParaRPr>
        </a:p>
      </xdr:txBody>
    </xdr:sp>
    <xdr:clientData/>
  </xdr:twoCellAnchor>
  <xdr:twoCellAnchor editAs="absolute">
    <xdr:from>
      <xdr:col>14</xdr:col>
      <xdr:colOff>19050</xdr:colOff>
      <xdr:row>28</xdr:row>
      <xdr:rowOff>95251</xdr:rowOff>
    </xdr:from>
    <xdr:to>
      <xdr:col>16</xdr:col>
      <xdr:colOff>546100</xdr:colOff>
      <xdr:row>32</xdr:row>
      <xdr:rowOff>38100</xdr:rowOff>
    </xdr:to>
    <xdr:grpSp>
      <xdr:nvGrpSpPr>
        <xdr:cNvPr id="96" name="Group 95">
          <a:extLst>
            <a:ext uri="{FF2B5EF4-FFF2-40B4-BE49-F238E27FC236}">
              <a16:creationId xmlns:a16="http://schemas.microsoft.com/office/drawing/2014/main" id="{043358C9-2723-75E1-6D84-C4C271B53F5D}"/>
            </a:ext>
          </a:extLst>
        </xdr:cNvPr>
        <xdr:cNvGrpSpPr/>
      </xdr:nvGrpSpPr>
      <xdr:grpSpPr>
        <a:xfrm>
          <a:off x="8553450" y="5251451"/>
          <a:ext cx="1746250" cy="679449"/>
          <a:chOff x="8553450" y="5175251"/>
          <a:chExt cx="1746250" cy="679449"/>
        </a:xfrm>
      </xdr:grpSpPr>
      <xdr:sp macro="" textlink="Pivottable!S18">
        <xdr:nvSpPr>
          <xdr:cNvPr id="92" name="TextBox 91">
            <a:extLst>
              <a:ext uri="{FF2B5EF4-FFF2-40B4-BE49-F238E27FC236}">
                <a16:creationId xmlns:a16="http://schemas.microsoft.com/office/drawing/2014/main" id="{2A0A8DF2-0E66-42C8-BBDC-FCB46AE496DB}"/>
              </a:ext>
            </a:extLst>
          </xdr:cNvPr>
          <xdr:cNvSpPr txBox="1"/>
        </xdr:nvSpPr>
        <xdr:spPr>
          <a:xfrm>
            <a:off x="8553450" y="5353050"/>
            <a:ext cx="1720850" cy="374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86288DB1-677E-4674-8F9D-0D9BCBFB7B16}" type="TxLink">
              <a:rPr lang="en-US" sz="1600" b="0" i="0" u="none" strike="noStrike">
                <a:solidFill>
                  <a:schemeClr val="bg1"/>
                </a:solidFill>
                <a:latin typeface="Aptos Narrow"/>
                <a:cs typeface="Aharoni" panose="02010803020104030203" pitchFamily="2" charset="-79"/>
              </a:rPr>
              <a:pPr algn="ctr"/>
              <a:t> MYR 169,000.98 </a:t>
            </a:fld>
            <a:endParaRPr lang="en-US" sz="6600" b="1">
              <a:solidFill>
                <a:schemeClr val="bg1"/>
              </a:solidFill>
              <a:latin typeface="+mn-lt"/>
              <a:cs typeface="Aharoni" panose="02010803020104030203" pitchFamily="2" charset="-79"/>
            </a:endParaRPr>
          </a:p>
        </xdr:txBody>
      </xdr:sp>
      <xdr:sp macro="" textlink="">
        <xdr:nvSpPr>
          <xdr:cNvPr id="93" name="TextBox 92">
            <a:extLst>
              <a:ext uri="{FF2B5EF4-FFF2-40B4-BE49-F238E27FC236}">
                <a16:creationId xmlns:a16="http://schemas.microsoft.com/office/drawing/2014/main" id="{14325911-81A3-4110-B03C-8AE82A1F8BFF}"/>
              </a:ext>
            </a:extLst>
          </xdr:cNvPr>
          <xdr:cNvSpPr txBox="1"/>
        </xdr:nvSpPr>
        <xdr:spPr>
          <a:xfrm>
            <a:off x="8956675" y="5619750"/>
            <a:ext cx="914400" cy="234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a:solidFill>
                  <a:schemeClr val="bg1"/>
                </a:solidFill>
                <a:cs typeface="Aharoni" panose="02010803020104030203" pitchFamily="2" charset="-79"/>
              </a:rPr>
              <a:t> 2023</a:t>
            </a:r>
          </a:p>
        </xdr:txBody>
      </xdr:sp>
      <xdr:sp macro="" textlink="">
        <xdr:nvSpPr>
          <xdr:cNvPr id="69" name="TextBox 68">
            <a:extLst>
              <a:ext uri="{FF2B5EF4-FFF2-40B4-BE49-F238E27FC236}">
                <a16:creationId xmlns:a16="http://schemas.microsoft.com/office/drawing/2014/main" id="{A009BFEE-20F9-460A-B194-1B019D866D30}"/>
              </a:ext>
            </a:extLst>
          </xdr:cNvPr>
          <xdr:cNvSpPr txBox="1"/>
        </xdr:nvSpPr>
        <xdr:spPr>
          <a:xfrm>
            <a:off x="8578850" y="5175251"/>
            <a:ext cx="1720850" cy="2158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b="1">
                <a:solidFill>
                  <a:srgbClr val="FFFF00"/>
                </a:solidFill>
                <a:latin typeface="+mn-lt"/>
                <a:cs typeface="Aharoni" panose="02010803020104030203" pitchFamily="2" charset="-79"/>
              </a:rPr>
              <a:t>Lowest Full Year</a:t>
            </a:r>
            <a:r>
              <a:rPr lang="en-US" sz="900" b="1" baseline="0">
                <a:solidFill>
                  <a:srgbClr val="FFFF00"/>
                </a:solidFill>
                <a:latin typeface="+mn-lt"/>
                <a:cs typeface="Aharoni" panose="02010803020104030203" pitchFamily="2" charset="-79"/>
              </a:rPr>
              <a:t> Of Total Saving</a:t>
            </a:r>
            <a:endParaRPr lang="en-US" sz="900" b="1">
              <a:solidFill>
                <a:srgbClr val="FFFF00"/>
              </a:solidFill>
              <a:latin typeface="+mn-lt"/>
              <a:cs typeface="Aharoni" panose="02010803020104030203" pitchFamily="2" charset="-79"/>
            </a:endParaRPr>
          </a:p>
        </xdr:txBody>
      </xdr:sp>
    </xdr:grpSp>
    <xdr:clientData/>
  </xdr:twoCellAnchor>
  <xdr:twoCellAnchor editAs="absolute">
    <xdr:from>
      <xdr:col>14</xdr:col>
      <xdr:colOff>12700</xdr:colOff>
      <xdr:row>25</xdr:row>
      <xdr:rowOff>6351</xdr:rowOff>
    </xdr:from>
    <xdr:to>
      <xdr:col>16</xdr:col>
      <xdr:colOff>590550</xdr:colOff>
      <xdr:row>28</xdr:row>
      <xdr:rowOff>114300</xdr:rowOff>
    </xdr:to>
    <xdr:grpSp>
      <xdr:nvGrpSpPr>
        <xdr:cNvPr id="97" name="Group 96">
          <a:extLst>
            <a:ext uri="{FF2B5EF4-FFF2-40B4-BE49-F238E27FC236}">
              <a16:creationId xmlns:a16="http://schemas.microsoft.com/office/drawing/2014/main" id="{3037BC16-D481-39AF-2100-E0EEDD689015}"/>
            </a:ext>
          </a:extLst>
        </xdr:cNvPr>
        <xdr:cNvGrpSpPr/>
      </xdr:nvGrpSpPr>
      <xdr:grpSpPr>
        <a:xfrm>
          <a:off x="8547100" y="4610101"/>
          <a:ext cx="1797050" cy="660399"/>
          <a:chOff x="8547100" y="4610101"/>
          <a:chExt cx="1797050" cy="660399"/>
        </a:xfrm>
      </xdr:grpSpPr>
      <xdr:sp macro="" textlink="">
        <xdr:nvSpPr>
          <xdr:cNvPr id="91" name="TextBox 90">
            <a:extLst>
              <a:ext uri="{FF2B5EF4-FFF2-40B4-BE49-F238E27FC236}">
                <a16:creationId xmlns:a16="http://schemas.microsoft.com/office/drawing/2014/main" id="{397DD619-F228-4197-B550-F01FBF549908}"/>
              </a:ext>
            </a:extLst>
          </xdr:cNvPr>
          <xdr:cNvSpPr txBox="1"/>
        </xdr:nvSpPr>
        <xdr:spPr>
          <a:xfrm>
            <a:off x="8553450" y="4610101"/>
            <a:ext cx="1790700" cy="2158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b="1">
                <a:solidFill>
                  <a:srgbClr val="FFFF00"/>
                </a:solidFill>
                <a:latin typeface="+mn-lt"/>
                <a:cs typeface="Aharoni" panose="02010803020104030203" pitchFamily="2" charset="-79"/>
              </a:rPr>
              <a:t>Highest Full Year</a:t>
            </a:r>
            <a:r>
              <a:rPr lang="en-US" sz="900" b="1" baseline="0">
                <a:solidFill>
                  <a:srgbClr val="FFFF00"/>
                </a:solidFill>
                <a:latin typeface="+mn-lt"/>
                <a:cs typeface="Aharoni" panose="02010803020104030203" pitchFamily="2" charset="-79"/>
              </a:rPr>
              <a:t> Of Total Saving</a:t>
            </a:r>
            <a:endParaRPr lang="en-US" sz="900" b="1">
              <a:solidFill>
                <a:srgbClr val="FFFF00"/>
              </a:solidFill>
              <a:latin typeface="+mn-lt"/>
              <a:cs typeface="Aharoni" panose="02010803020104030203" pitchFamily="2" charset="-79"/>
            </a:endParaRPr>
          </a:p>
        </xdr:txBody>
      </xdr:sp>
      <xdr:sp macro="" textlink="Pivottable!S17">
        <xdr:nvSpPr>
          <xdr:cNvPr id="72" name="TextBox 71">
            <a:extLst>
              <a:ext uri="{FF2B5EF4-FFF2-40B4-BE49-F238E27FC236}">
                <a16:creationId xmlns:a16="http://schemas.microsoft.com/office/drawing/2014/main" id="{2179D3EA-4A49-47C1-B3BD-5A55867B5B33}"/>
              </a:ext>
            </a:extLst>
          </xdr:cNvPr>
          <xdr:cNvSpPr txBox="1"/>
        </xdr:nvSpPr>
        <xdr:spPr>
          <a:xfrm>
            <a:off x="8547100" y="4800600"/>
            <a:ext cx="1720850" cy="374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0C34F99D-D79B-45BE-B2C6-59F27529F348}" type="TxLink">
              <a:rPr lang="en-US" sz="1600" b="0" i="0" u="none" strike="noStrike">
                <a:solidFill>
                  <a:schemeClr val="bg1"/>
                </a:solidFill>
                <a:latin typeface="Aptos Narrow"/>
                <a:cs typeface="Aharoni" panose="02010803020104030203" pitchFamily="2" charset="-79"/>
              </a:rPr>
              <a:pPr algn="ctr"/>
              <a:t> MYR 217,921.53 </a:t>
            </a:fld>
            <a:endParaRPr lang="en-US" sz="8800" b="1">
              <a:solidFill>
                <a:schemeClr val="bg1"/>
              </a:solidFill>
              <a:latin typeface="+mn-lt"/>
              <a:cs typeface="Aharoni" panose="02010803020104030203" pitchFamily="2" charset="-79"/>
            </a:endParaRPr>
          </a:p>
        </xdr:txBody>
      </xdr:sp>
      <xdr:sp macro="" textlink="">
        <xdr:nvSpPr>
          <xdr:cNvPr id="82" name="TextBox 81">
            <a:extLst>
              <a:ext uri="{FF2B5EF4-FFF2-40B4-BE49-F238E27FC236}">
                <a16:creationId xmlns:a16="http://schemas.microsoft.com/office/drawing/2014/main" id="{26E4DF58-4678-4FB8-859D-F2D19AEF7028}"/>
              </a:ext>
            </a:extLst>
          </xdr:cNvPr>
          <xdr:cNvSpPr txBox="1"/>
        </xdr:nvSpPr>
        <xdr:spPr>
          <a:xfrm>
            <a:off x="8943975" y="5035550"/>
            <a:ext cx="914400" cy="234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a:solidFill>
                  <a:schemeClr val="bg1"/>
                </a:solidFill>
                <a:cs typeface="Aharoni" panose="02010803020104030203" pitchFamily="2" charset="-79"/>
              </a:rPr>
              <a:t> 2020</a:t>
            </a:r>
          </a:p>
        </xdr:txBody>
      </xdr:sp>
    </xdr:grpSp>
    <xdr:clientData/>
  </xdr:twoCellAnchor>
  <xdr:twoCellAnchor editAs="absolute">
    <xdr:from>
      <xdr:col>16</xdr:col>
      <xdr:colOff>393700</xdr:colOff>
      <xdr:row>4</xdr:row>
      <xdr:rowOff>133350</xdr:rowOff>
    </xdr:from>
    <xdr:to>
      <xdr:col>20</xdr:col>
      <xdr:colOff>0</xdr:colOff>
      <xdr:row>13</xdr:row>
      <xdr:rowOff>25397</xdr:rowOff>
    </xdr:to>
    <xdr:grpSp>
      <xdr:nvGrpSpPr>
        <xdr:cNvPr id="109" name="Group 108">
          <a:extLst>
            <a:ext uri="{FF2B5EF4-FFF2-40B4-BE49-F238E27FC236}">
              <a16:creationId xmlns:a16="http://schemas.microsoft.com/office/drawing/2014/main" id="{B11F6E42-E1C4-5B70-BC54-8C8594B0CC78}"/>
            </a:ext>
          </a:extLst>
        </xdr:cNvPr>
        <xdr:cNvGrpSpPr/>
      </xdr:nvGrpSpPr>
      <xdr:grpSpPr>
        <a:xfrm>
          <a:off x="10147300" y="869950"/>
          <a:ext cx="2044700" cy="1549397"/>
          <a:chOff x="10140950" y="1416050"/>
          <a:chExt cx="2044700" cy="1463688"/>
        </a:xfrm>
      </xdr:grpSpPr>
      <xdr:grpSp>
        <xdr:nvGrpSpPr>
          <xdr:cNvPr id="101" name="Group 100">
            <a:extLst>
              <a:ext uri="{FF2B5EF4-FFF2-40B4-BE49-F238E27FC236}">
                <a16:creationId xmlns:a16="http://schemas.microsoft.com/office/drawing/2014/main" id="{9100EB66-2282-93BF-A646-343DE80BA708}"/>
              </a:ext>
            </a:extLst>
          </xdr:cNvPr>
          <xdr:cNvGrpSpPr/>
        </xdr:nvGrpSpPr>
        <xdr:grpSpPr>
          <a:xfrm>
            <a:off x="10140950" y="1416050"/>
            <a:ext cx="2044700" cy="514350"/>
            <a:chOff x="10140950" y="1416050"/>
            <a:chExt cx="2044700" cy="514350"/>
          </a:xfrm>
        </xdr:grpSpPr>
        <xdr:sp macro="" textlink="">
          <xdr:nvSpPr>
            <xdr:cNvPr id="67" name="TextBox 66">
              <a:extLst>
                <a:ext uri="{FF2B5EF4-FFF2-40B4-BE49-F238E27FC236}">
                  <a16:creationId xmlns:a16="http://schemas.microsoft.com/office/drawing/2014/main" id="{CBB50F8E-8CEF-4EF5-A0DE-02CB1092AC81}"/>
                </a:ext>
              </a:extLst>
            </xdr:cNvPr>
            <xdr:cNvSpPr txBox="1"/>
          </xdr:nvSpPr>
          <xdr:spPr>
            <a:xfrm>
              <a:off x="10140950" y="1416050"/>
              <a:ext cx="204470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a:solidFill>
                    <a:schemeClr val="accent2"/>
                  </a:solidFill>
                  <a:latin typeface="Aharoni" panose="02010803020104030203" pitchFamily="2" charset="-79"/>
                  <a:cs typeface="Aharoni" panose="02010803020104030203" pitchFamily="2" charset="-79"/>
                </a:rPr>
                <a:t>Total</a:t>
              </a:r>
              <a:r>
                <a:rPr lang="en-US" sz="900" baseline="0">
                  <a:solidFill>
                    <a:schemeClr val="accent2"/>
                  </a:solidFill>
                  <a:latin typeface="Aharoni" panose="02010803020104030203" pitchFamily="2" charset="-79"/>
                  <a:cs typeface="Aharoni" panose="02010803020104030203" pitchFamily="2" charset="-79"/>
                </a:rPr>
                <a:t> Solar</a:t>
              </a:r>
              <a:r>
                <a:rPr lang="en-US" sz="900">
                  <a:solidFill>
                    <a:schemeClr val="accent2"/>
                  </a:solidFill>
                  <a:latin typeface="Aharoni" panose="02010803020104030203" pitchFamily="2" charset="-79"/>
                  <a:cs typeface="Aharoni" panose="02010803020104030203" pitchFamily="2" charset="-79"/>
                </a:rPr>
                <a:t> Generate (kWh)</a:t>
              </a:r>
            </a:p>
          </xdr:txBody>
        </xdr:sp>
        <xdr:sp macro="" textlink="Pivottable!B14">
          <xdr:nvSpPr>
            <xdr:cNvPr id="68" name="TextBox 67">
              <a:extLst>
                <a:ext uri="{FF2B5EF4-FFF2-40B4-BE49-F238E27FC236}">
                  <a16:creationId xmlns:a16="http://schemas.microsoft.com/office/drawing/2014/main" id="{771FFCB8-DAED-41BF-86B1-2B6B00258BB5}"/>
                </a:ext>
              </a:extLst>
            </xdr:cNvPr>
            <xdr:cNvSpPr txBox="1"/>
          </xdr:nvSpPr>
          <xdr:spPr>
            <a:xfrm>
              <a:off x="10375900" y="1593850"/>
              <a:ext cx="1600200" cy="336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1C550A24-22AE-4038-B8A1-5EB5C32805D2}" type="TxLink">
                <a:rPr lang="en-US" sz="1600" b="0" i="0" u="none" strike="noStrike">
                  <a:solidFill>
                    <a:schemeClr val="bg1"/>
                  </a:solidFill>
                  <a:latin typeface="Aptos Narrow"/>
                  <a:cs typeface="Aharoni" panose="02010803020104030203" pitchFamily="2" charset="-79"/>
                </a:rPr>
                <a:pPr algn="ctr"/>
                <a:t> 2,285,773.66 </a:t>
              </a:fld>
              <a:endParaRPr lang="en-US" sz="7200" b="1">
                <a:solidFill>
                  <a:schemeClr val="bg1"/>
                </a:solidFill>
                <a:latin typeface="+mn-lt"/>
                <a:cs typeface="Aharoni" panose="02010803020104030203" pitchFamily="2" charset="-79"/>
              </a:endParaRPr>
            </a:p>
          </xdr:txBody>
        </xdr:sp>
      </xdr:grpSp>
      <xdr:graphicFrame macro="">
        <xdr:nvGraphicFramePr>
          <xdr:cNvPr id="107" name="Chart 106">
            <a:extLst>
              <a:ext uri="{FF2B5EF4-FFF2-40B4-BE49-F238E27FC236}">
                <a16:creationId xmlns:a16="http://schemas.microsoft.com/office/drawing/2014/main" id="{9F960A3E-9A1B-4E4F-B47E-CD3356B25386}"/>
              </a:ext>
            </a:extLst>
          </xdr:cNvPr>
          <xdr:cNvGraphicFramePr>
            <a:graphicFrameLocks/>
          </xdr:cNvGraphicFramePr>
        </xdr:nvGraphicFramePr>
        <xdr:xfrm>
          <a:off x="10309225" y="1730388"/>
          <a:ext cx="1708150" cy="114935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editAs="absolute">
    <xdr:from>
      <xdr:col>0</xdr:col>
      <xdr:colOff>73025</xdr:colOff>
      <xdr:row>8</xdr:row>
      <xdr:rowOff>114300</xdr:rowOff>
    </xdr:from>
    <xdr:to>
      <xdr:col>2</xdr:col>
      <xdr:colOff>371475</xdr:colOff>
      <xdr:row>15</xdr:row>
      <xdr:rowOff>127000</xdr:rowOff>
    </xdr:to>
    <mc:AlternateContent xmlns:mc="http://schemas.openxmlformats.org/markup-compatibility/2006" xmlns:a14="http://schemas.microsoft.com/office/drawing/2010/main">
      <mc:Choice Requires="a14">
        <xdr:graphicFrame macro="">
          <xdr:nvGraphicFramePr>
            <xdr:cNvPr id="2" name="Year 3">
              <a:extLst>
                <a:ext uri="{FF2B5EF4-FFF2-40B4-BE49-F238E27FC236}">
                  <a16:creationId xmlns:a16="http://schemas.microsoft.com/office/drawing/2014/main" id="{0BAFF57B-AD45-4C91-8B1C-528B99830B7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73025" y="1587500"/>
              <a:ext cx="1517650" cy="130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501649</xdr:colOff>
      <xdr:row>4</xdr:row>
      <xdr:rowOff>123824</xdr:rowOff>
    </xdr:from>
    <xdr:to>
      <xdr:col>1</xdr:col>
      <xdr:colOff>422274</xdr:colOff>
      <xdr:row>7</xdr:row>
      <xdr:rowOff>101599</xdr:rowOff>
    </xdr:to>
    <xdr:pic>
      <xdr:nvPicPr>
        <xdr:cNvPr id="7" name="Graphic 6" descr="Internet Of Things outline">
          <a:hlinkClick xmlns:r="http://schemas.openxmlformats.org/officeDocument/2006/relationships" r:id="rId8" tooltip="https://www.intecglobal.com.my/"/>
          <a:extLst>
            <a:ext uri="{FF2B5EF4-FFF2-40B4-BE49-F238E27FC236}">
              <a16:creationId xmlns:a16="http://schemas.microsoft.com/office/drawing/2014/main" id="{EF4C26D9-8631-AC08-CDA7-11267B5D29D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01649" y="860424"/>
          <a:ext cx="530225" cy="530225"/>
        </a:xfrm>
        <a:prstGeom prst="rect">
          <a:avLst/>
        </a:prstGeom>
      </xdr:spPr>
    </xdr:pic>
    <xdr:clientData/>
  </xdr:twoCellAnchor>
  <xdr:twoCellAnchor editAs="absolute">
    <xdr:from>
      <xdr:col>16</xdr:col>
      <xdr:colOff>412750</xdr:colOff>
      <xdr:row>17</xdr:row>
      <xdr:rowOff>180004</xdr:rowOff>
    </xdr:from>
    <xdr:to>
      <xdr:col>20</xdr:col>
      <xdr:colOff>19050</xdr:colOff>
      <xdr:row>20</xdr:row>
      <xdr:rowOff>129204</xdr:rowOff>
    </xdr:to>
    <xdr:sp macro="" textlink="">
      <xdr:nvSpPr>
        <xdr:cNvPr id="111" name="TextBox 110">
          <a:extLst>
            <a:ext uri="{FF2B5EF4-FFF2-40B4-BE49-F238E27FC236}">
              <a16:creationId xmlns:a16="http://schemas.microsoft.com/office/drawing/2014/main" id="{11034D6C-3E86-DE41-090C-0582D8A02E50}"/>
            </a:ext>
          </a:extLst>
        </xdr:cNvPr>
        <xdr:cNvSpPr txBox="1"/>
      </xdr:nvSpPr>
      <xdr:spPr>
        <a:xfrm>
          <a:off x="10131011" y="3277700"/>
          <a:ext cx="2035865" cy="495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baseline="0">
              <a:solidFill>
                <a:schemeClr val="accent2"/>
              </a:solidFill>
              <a:latin typeface="Aharoni" panose="02010803020104030203" pitchFamily="2" charset="-79"/>
              <a:cs typeface="Aharoni" panose="02010803020104030203" pitchFamily="2" charset="-79"/>
            </a:rPr>
            <a:t>Projection Estimate </a:t>
          </a:r>
        </a:p>
        <a:p>
          <a:pPr algn="ctr"/>
          <a:r>
            <a:rPr lang="en-US" sz="900" baseline="0">
              <a:solidFill>
                <a:schemeClr val="accent2"/>
              </a:solidFill>
              <a:latin typeface="Aharoni" panose="02010803020104030203" pitchFamily="2" charset="-79"/>
              <a:cs typeface="Aharoni" panose="02010803020104030203" pitchFamily="2" charset="-79"/>
            </a:rPr>
            <a:t>Carbon Reduction in </a:t>
          </a:r>
          <a:r>
            <a:rPr lang="en-US" sz="1050" baseline="0">
              <a:solidFill>
                <a:schemeClr val="accent2"/>
              </a:solidFill>
              <a:latin typeface="Aharoni" panose="02010803020104030203" pitchFamily="2" charset="-79"/>
              <a:cs typeface="Aharoni" panose="02010803020104030203" pitchFamily="2" charset="-79"/>
            </a:rPr>
            <a:t>25</a:t>
          </a:r>
          <a:r>
            <a:rPr lang="en-US" sz="900" baseline="0">
              <a:solidFill>
                <a:schemeClr val="accent2"/>
              </a:solidFill>
              <a:latin typeface="Aharoni" panose="02010803020104030203" pitchFamily="2" charset="-79"/>
              <a:cs typeface="Aharoni" panose="02010803020104030203" pitchFamily="2" charset="-79"/>
            </a:rPr>
            <a:t> Years</a:t>
          </a:r>
        </a:p>
        <a:p>
          <a:pPr algn="ctr"/>
          <a:r>
            <a:rPr lang="en-US" sz="900" baseline="0">
              <a:solidFill>
                <a:schemeClr val="accent2"/>
              </a:solidFill>
              <a:latin typeface="Aharoni" panose="02010803020104030203" pitchFamily="2" charset="-79"/>
              <a:cs typeface="Aharoni" panose="02010803020104030203" pitchFamily="2" charset="-79"/>
            </a:rPr>
            <a:t>(Tonne)</a:t>
          </a:r>
          <a:endParaRPr lang="en-US" sz="900">
            <a:solidFill>
              <a:schemeClr val="accent2"/>
            </a:solidFill>
            <a:latin typeface="Aharoni" panose="02010803020104030203" pitchFamily="2" charset="-79"/>
            <a:cs typeface="Aharoni" panose="02010803020104030203" pitchFamily="2" charset="-79"/>
          </a:endParaRPr>
        </a:p>
      </xdr:txBody>
    </xdr:sp>
    <xdr:clientData/>
  </xdr:twoCellAnchor>
  <xdr:twoCellAnchor editAs="absolute">
    <xdr:from>
      <xdr:col>16</xdr:col>
      <xdr:colOff>537264</xdr:colOff>
      <xdr:row>22</xdr:row>
      <xdr:rowOff>53285</xdr:rowOff>
    </xdr:from>
    <xdr:to>
      <xdr:col>19</xdr:col>
      <xdr:colOff>448365</xdr:colOff>
      <xdr:row>27</xdr:row>
      <xdr:rowOff>148535</xdr:rowOff>
    </xdr:to>
    <xdr:graphicFrame macro="">
      <xdr:nvGraphicFramePr>
        <xdr:cNvPr id="113" name="Chart 112">
          <a:extLst>
            <a:ext uri="{FF2B5EF4-FFF2-40B4-BE49-F238E27FC236}">
              <a16:creationId xmlns:a16="http://schemas.microsoft.com/office/drawing/2014/main" id="{DFD36F4D-496C-4994-BAE3-8AC313C92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17</xdr:col>
      <xdr:colOff>496957</xdr:colOff>
      <xdr:row>22</xdr:row>
      <xdr:rowOff>176696</xdr:rowOff>
    </xdr:from>
    <xdr:to>
      <xdr:col>18</xdr:col>
      <xdr:colOff>543178</xdr:colOff>
      <xdr:row>23</xdr:row>
      <xdr:rowOff>178354</xdr:rowOff>
    </xdr:to>
    <xdr:sp macro="" textlink="">
      <xdr:nvSpPr>
        <xdr:cNvPr id="114" name="TextBox 113">
          <a:extLst>
            <a:ext uri="{FF2B5EF4-FFF2-40B4-BE49-F238E27FC236}">
              <a16:creationId xmlns:a16="http://schemas.microsoft.com/office/drawing/2014/main" id="{A9C04D3D-570F-4125-B603-365DC730FE06}"/>
            </a:ext>
          </a:extLst>
        </xdr:cNvPr>
        <xdr:cNvSpPr txBox="1"/>
      </xdr:nvSpPr>
      <xdr:spPr>
        <a:xfrm>
          <a:off x="10822609" y="4185479"/>
          <a:ext cx="653612" cy="183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a:solidFill>
                <a:srgbClr val="7030A0"/>
              </a:solidFill>
            </a:rPr>
            <a:t>PLANT</a:t>
          </a:r>
          <a:r>
            <a:rPr lang="en-US" sz="1000" b="1" baseline="0">
              <a:solidFill>
                <a:srgbClr val="7030A0"/>
              </a:solidFill>
            </a:rPr>
            <a:t> 1</a:t>
          </a:r>
          <a:endParaRPr lang="en-US" sz="1000" b="1">
            <a:solidFill>
              <a:srgbClr val="7030A0"/>
            </a:solidFill>
          </a:endParaRPr>
        </a:p>
      </xdr:txBody>
    </xdr:sp>
    <xdr:clientData/>
  </xdr:twoCellAnchor>
  <xdr:twoCellAnchor editAs="absolute">
    <xdr:from>
      <xdr:col>16</xdr:col>
      <xdr:colOff>541130</xdr:colOff>
      <xdr:row>27</xdr:row>
      <xdr:rowOff>110434</xdr:rowOff>
    </xdr:from>
    <xdr:to>
      <xdr:col>19</xdr:col>
      <xdr:colOff>485913</xdr:colOff>
      <xdr:row>32</xdr:row>
      <xdr:rowOff>51627</xdr:rowOff>
    </xdr:to>
    <xdr:graphicFrame macro="">
      <xdr:nvGraphicFramePr>
        <xdr:cNvPr id="115" name="Chart 114">
          <a:extLst>
            <a:ext uri="{FF2B5EF4-FFF2-40B4-BE49-F238E27FC236}">
              <a16:creationId xmlns:a16="http://schemas.microsoft.com/office/drawing/2014/main" id="{D7E3E503-A50B-4474-9DB1-2B165F7AC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17</xdr:col>
      <xdr:colOff>496957</xdr:colOff>
      <xdr:row>27</xdr:row>
      <xdr:rowOff>138044</xdr:rowOff>
    </xdr:from>
    <xdr:to>
      <xdr:col>18</xdr:col>
      <xdr:colOff>543178</xdr:colOff>
      <xdr:row>28</xdr:row>
      <xdr:rowOff>149985</xdr:rowOff>
    </xdr:to>
    <xdr:sp macro="" textlink="">
      <xdr:nvSpPr>
        <xdr:cNvPr id="116" name="TextBox 115">
          <a:extLst>
            <a:ext uri="{FF2B5EF4-FFF2-40B4-BE49-F238E27FC236}">
              <a16:creationId xmlns:a16="http://schemas.microsoft.com/office/drawing/2014/main" id="{A162497E-69F3-43AA-BFBE-7AA142A878F8}"/>
            </a:ext>
          </a:extLst>
        </xdr:cNvPr>
        <xdr:cNvSpPr txBox="1"/>
      </xdr:nvSpPr>
      <xdr:spPr>
        <a:xfrm>
          <a:off x="10822609" y="5057914"/>
          <a:ext cx="653612" cy="1941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a:solidFill>
                <a:srgbClr val="FF3300"/>
              </a:solidFill>
            </a:rPr>
            <a:t>PLANT</a:t>
          </a:r>
          <a:r>
            <a:rPr lang="en-US" sz="1000" b="1" baseline="0">
              <a:solidFill>
                <a:srgbClr val="FF3300"/>
              </a:solidFill>
            </a:rPr>
            <a:t> 2</a:t>
          </a:r>
          <a:endParaRPr lang="en-US" sz="1000" b="1">
            <a:solidFill>
              <a:srgbClr val="FF3300"/>
            </a:solidFill>
          </a:endParaRPr>
        </a:p>
      </xdr:txBody>
    </xdr:sp>
    <xdr:clientData/>
  </xdr:twoCellAnchor>
  <xdr:twoCellAnchor editAs="absolute">
    <xdr:from>
      <xdr:col>17</xdr:col>
      <xdr:colOff>32579</xdr:colOff>
      <xdr:row>20</xdr:row>
      <xdr:rowOff>104363</xdr:rowOff>
    </xdr:from>
    <xdr:to>
      <xdr:col>19</xdr:col>
      <xdr:colOff>411082</xdr:colOff>
      <xdr:row>22</xdr:row>
      <xdr:rowOff>73243</xdr:rowOff>
    </xdr:to>
    <xdr:sp macro="" textlink="Pivottable!AI30">
      <xdr:nvSpPr>
        <xdr:cNvPr id="117" name="TextBox 116">
          <a:extLst>
            <a:ext uri="{FF2B5EF4-FFF2-40B4-BE49-F238E27FC236}">
              <a16:creationId xmlns:a16="http://schemas.microsoft.com/office/drawing/2014/main" id="{0526560E-587A-4E8F-8F7B-91F129EF7DCD}"/>
            </a:ext>
          </a:extLst>
        </xdr:cNvPr>
        <xdr:cNvSpPr txBox="1"/>
      </xdr:nvSpPr>
      <xdr:spPr>
        <a:xfrm>
          <a:off x="10395779" y="3787363"/>
          <a:ext cx="1597703" cy="33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47095746-281F-458C-80F8-BE337D00B6BD}" type="TxLink">
            <a:rPr lang="en-US" sz="1600" b="0" i="0" u="none" strike="noStrike">
              <a:solidFill>
                <a:schemeClr val="bg1"/>
              </a:solidFill>
              <a:latin typeface="Aptos Narrow"/>
              <a:cs typeface="Aharoni" panose="02010803020104030203" pitchFamily="2" charset="-79"/>
            </a:rPr>
            <a:pPr algn="ctr"/>
            <a:t> 3,479.76 </a:t>
          </a:fld>
          <a:endParaRPr lang="en-US" sz="1600" b="0" i="0" u="none" strike="noStrike">
            <a:solidFill>
              <a:schemeClr val="bg1"/>
            </a:solidFill>
            <a:latin typeface="Aptos Narrow"/>
            <a:cs typeface="Aharoni" panose="02010803020104030203" pitchFamily="2" charset="-79"/>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19</xdr:row>
      <xdr:rowOff>127000</xdr:rowOff>
    </xdr:from>
    <xdr:to>
      <xdr:col>18</xdr:col>
      <xdr:colOff>355600</xdr:colOff>
      <xdr:row>26</xdr:row>
      <xdr:rowOff>139700</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C1E18087-CA3F-BF04-F50D-B9D2229E7AA7}"/>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2115800" y="3073400"/>
              <a:ext cx="2025650" cy="130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Azamuddin Mohd Hashim" refreshedDate="45796.354329166665" createdVersion="8" refreshedVersion="8" minRefreshableVersion="3" recordCount="67" xr:uid="{06FE3830-4F01-4810-AC00-E542F529717F}">
  <cacheSource type="worksheet">
    <worksheetSource name="Table1"/>
  </cacheSource>
  <cacheFields count="14">
    <cacheField name="Year" numFmtId="0">
      <sharedItems containsString="0" containsBlank="1" containsNumber="1" containsInteger="1" minValue="2019" maxValue="2025" count="8">
        <n v="2019"/>
        <n v="2020"/>
        <n v="2021"/>
        <n v="2022"/>
        <n v="2023"/>
        <n v="2024"/>
        <n v="2025"/>
        <m/>
      </sharedItems>
    </cacheField>
    <cacheField name="Month Name" numFmtId="0">
      <sharedItems containsBlank="1" count="13">
        <s v="Nov"/>
        <s v="Dec"/>
        <s v="Jan"/>
        <s v="Feb"/>
        <s v="Mar"/>
        <s v="Apr"/>
        <s v="May"/>
        <s v="Jun"/>
        <s v="July"/>
        <s v="Aug"/>
        <s v="Sept"/>
        <s v="Oct"/>
        <m/>
      </sharedItems>
    </cacheField>
    <cacheField name="Plant 1 Total Generate" numFmtId="43">
      <sharedItems containsString="0" containsBlank="1" containsNumber="1" minValue="8862.6" maxValue="37034.800000000003"/>
    </cacheField>
    <cacheField name="Plant 2 Total Generate" numFmtId="43">
      <sharedItems containsString="0" containsBlank="1" containsNumber="1" minValue="2163" maxValue="9278"/>
    </cacheField>
    <cacheField name="Plant 1 Total Bill" numFmtId="43">
      <sharedItems containsString="0" containsBlank="1" containsNumber="1" minValue="29766.09" maxValue="91696.35"/>
    </cacheField>
    <cacheField name="Plant 2 Total Bill" numFmtId="43">
      <sharedItems containsString="0" containsBlank="1" containsNumber="1" minValue="3111.78" maxValue="12622.15"/>
    </cacheField>
    <cacheField name="Plant 1 Total Saving" numFmtId="43">
      <sharedItems containsString="0" containsBlank="1" containsNumber="1" minValue="4417.04" maxValue="19893.02"/>
    </cacheField>
    <cacheField name="Plant 2 Total Saving" numFmtId="43">
      <sharedItems containsString="0" containsBlank="1" containsNumber="1" minValue="953.88" maxValue="4518.3900000000003"/>
    </cacheField>
    <cacheField name="Plant 1 Percentage Svg" numFmtId="0">
      <sharedItems containsString="0" containsBlank="1" containsNumber="1" minValue="5.8500000000000003E-2" maxValue="0.37409999999999999"/>
    </cacheField>
    <cacheField name="Plant 2 Percentage Svg" numFmtId="0">
      <sharedItems containsString="0" containsBlank="1" containsNumber="1" minValue="0.1048" maxValue="0.59219999999999995"/>
    </cacheField>
    <cacheField name="Plant 1 CO2 Reduction" numFmtId="0">
      <sharedItems containsString="0" containsBlank="1" containsNumber="1" minValue="5.66" maxValue="23.67"/>
    </cacheField>
    <cacheField name="Plant 2 CO2 Reduction" numFmtId="0">
      <sharedItems containsString="0" containsBlank="1" containsNumber="1" minValue="1.38" maxValue="5.93"/>
    </cacheField>
    <cacheField name="Plant 1 Solar Energy Consume" numFmtId="0">
      <sharedItems containsString="0" containsBlank="1" containsNumber="1" minValue="0" maxValue="29486.31"/>
    </cacheField>
    <cacheField name="Plant 2 Solar Energy Consume" numFmtId="0">
      <sharedItems containsString="0" containsBlank="1" containsNumber="1" containsInteger="1" minValue="0" maxValue="7669"/>
    </cacheField>
  </cacheFields>
  <extLst>
    <ext xmlns:x14="http://schemas.microsoft.com/office/spreadsheetml/2009/9/main" uri="{725AE2AE-9491-48be-B2B4-4EB974FC3084}">
      <x14:pivotCacheDefinition pivotCacheId="391483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x v="0"/>
    <n v="8862.6"/>
    <n v="2163"/>
    <n v="50269.3"/>
    <n v="8144.7"/>
    <n v="4511.0600000000004"/>
    <n v="953.88"/>
    <n v="8.2299999999999998E-2"/>
    <n v="0.1048"/>
    <n v="5.66"/>
    <n v="1.38"/>
    <n v="0"/>
    <n v="0"/>
  </r>
  <r>
    <x v="0"/>
    <x v="1"/>
    <n v="28363.5"/>
    <n v="7035.5"/>
    <n v="42734.95"/>
    <n v="4635.8999999999996"/>
    <n v="14437.02"/>
    <n v="3102.66"/>
    <n v="0.2525"/>
    <n v="0.40089999999999998"/>
    <n v="18.12"/>
    <n v="4.5"/>
    <n v="0"/>
    <n v="0"/>
  </r>
  <r>
    <x v="1"/>
    <x v="2"/>
    <n v="33556.6"/>
    <n v="8416"/>
    <n v="50667.46"/>
    <n v="4617.53"/>
    <n v="17080.310000000001"/>
    <n v="3711.46"/>
    <n v="0.25209999999999999"/>
    <n v="0.4456"/>
    <n v="21.44"/>
    <n v="5.38"/>
    <n v="0"/>
    <n v="0"/>
  </r>
  <r>
    <x v="1"/>
    <x v="3"/>
    <n v="35775.9"/>
    <n v="7853.9"/>
    <n v="42428.52"/>
    <n v="5584.94"/>
    <n v="19216.810000000001"/>
    <n v="3676.07"/>
    <n v="0.31169999999999998"/>
    <n v="0.39689999999999998"/>
    <n v="22.86"/>
    <n v="5.0199999999999996"/>
    <n v="0"/>
    <n v="0"/>
  </r>
  <r>
    <x v="1"/>
    <x v="4"/>
    <n v="37034.800000000003"/>
    <n v="9278"/>
    <n v="33313.300000000003"/>
    <n v="3507.5"/>
    <n v="19893.02"/>
    <n v="4342.62"/>
    <n v="0.37390000000000001"/>
    <n v="0.55320000000000003"/>
    <n v="23.67"/>
    <n v="5.93"/>
    <n v="0"/>
    <n v="0"/>
  </r>
  <r>
    <x v="1"/>
    <x v="5"/>
    <n v="33120.300000000003"/>
    <n v="8412"/>
    <n v="29766.09"/>
    <n v="3919.99"/>
    <n v="17790.37"/>
    <n v="3937.29"/>
    <n v="0.37409999999999999"/>
    <n v="0.50109999999999999"/>
    <n v="21.16"/>
    <n v="5.38"/>
    <n v="0"/>
    <n v="0"/>
  </r>
  <r>
    <x v="1"/>
    <x v="6"/>
    <n v="27729.599999999999"/>
    <n v="7213"/>
    <n v="43712.45"/>
    <n v="4374.16"/>
    <n v="14894.79"/>
    <n v="3376.09"/>
    <n v="0.25409999999999999"/>
    <n v="0.43559999999999999"/>
    <n v="17.72"/>
    <n v="4.6100000000000003"/>
    <n v="0"/>
    <n v="0"/>
  </r>
  <r>
    <x v="1"/>
    <x v="7"/>
    <n v="25291.1"/>
    <n v="6397"/>
    <n v="57396.88"/>
    <n v="6058.33"/>
    <n v="12873.17"/>
    <n v="2821.08"/>
    <n v="0.1832"/>
    <n v="0.31769999999999998"/>
    <n v="16.16"/>
    <n v="4.09"/>
    <n v="0"/>
    <n v="0"/>
  </r>
  <r>
    <x v="1"/>
    <x v="8"/>
    <n v="25909.7"/>
    <n v="6689"/>
    <n v="62084.800000000003"/>
    <n v="6101.37"/>
    <n v="13188.04"/>
    <n v="2949.85"/>
    <n v="0.17519999999999999"/>
    <n v="0.32590000000000002"/>
    <n v="16.559999999999999"/>
    <n v="4.2699999999999996"/>
    <n v="0"/>
    <n v="0"/>
  </r>
  <r>
    <x v="1"/>
    <x v="9"/>
    <n v="30208.2"/>
    <n v="7978"/>
    <n v="60268.82"/>
    <n v="4899.6099999999997"/>
    <n v="13321.82"/>
    <n v="4060.8"/>
    <n v="0.18099999999999999"/>
    <n v="0.45319999999999999"/>
    <n v="19.3"/>
    <n v="5.0999999999999996"/>
    <n v="0"/>
    <n v="0"/>
  </r>
  <r>
    <x v="1"/>
    <x v="10"/>
    <n v="27500.6"/>
    <n v="7436"/>
    <n v="63175.79"/>
    <n v="5627.49"/>
    <n v="12127.76"/>
    <n v="3784.92"/>
    <n v="0.16109999999999999"/>
    <n v="0.40210000000000001"/>
    <n v="17.57"/>
    <n v="4.75"/>
    <n v="0"/>
    <n v="0"/>
  </r>
  <r>
    <x v="1"/>
    <x v="11"/>
    <n v="28729.9"/>
    <n v="7911"/>
    <n v="72156.91"/>
    <n v="6421.48"/>
    <n v="12669.89"/>
    <n v="4026.7"/>
    <n v="0.14940000000000001"/>
    <n v="0.38540000000000002"/>
    <n v="18.36"/>
    <n v="5.0599999999999996"/>
    <n v="0"/>
    <n v="0"/>
  </r>
  <r>
    <x v="1"/>
    <x v="0"/>
    <n v="21726.1"/>
    <n v="6207"/>
    <n v="70366.47"/>
    <n v="4919.9399999999996"/>
    <n v="9581.2099999999991"/>
    <n v="3159.36"/>
    <n v="0.1198"/>
    <n v="0.33679999999999999"/>
    <n v="13.88"/>
    <n v="3.97"/>
    <n v="0"/>
    <n v="0"/>
  </r>
  <r>
    <x v="1"/>
    <x v="1"/>
    <n v="26183.200000000001"/>
    <n v="7645"/>
    <n v="61351.49"/>
    <n v="3891.31"/>
    <n v="11546.79"/>
    <n v="3891.31"/>
    <n v="0.15840000000000001"/>
    <n v="0.44159999999999999"/>
    <n v="16.73"/>
    <n v="4.8899999999999997"/>
    <n v="0"/>
    <n v="0"/>
  </r>
  <r>
    <x v="2"/>
    <x v="2"/>
    <n v="22717.1"/>
    <n v="6469"/>
    <n v="62560.95"/>
    <n v="4030.86"/>
    <n v="10018.24"/>
    <n v="3292.72"/>
    <n v="0.13800000000000001"/>
    <n v="0.4496"/>
    <n v="14.52"/>
    <n v="4.13"/>
    <n v="0"/>
    <n v="0"/>
  </r>
  <r>
    <x v="2"/>
    <x v="3"/>
    <n v="36121.410000000003"/>
    <n v="8877"/>
    <n v="50886.11"/>
    <n v="3111.78"/>
    <n v="15929.54"/>
    <n v="4518.3900000000003"/>
    <n v="0.2384"/>
    <n v="0.59219999999999995"/>
    <n v="23.08"/>
    <n v="5.67"/>
    <n v="0"/>
    <n v="0"/>
  </r>
  <r>
    <x v="2"/>
    <x v="4"/>
    <n v="36077.379999999997"/>
    <n v="8868"/>
    <n v="58071.56"/>
    <n v="4993.51"/>
    <n v="15910.12"/>
    <n v="4513.8100000000004"/>
    <n v="0.21510000000000001"/>
    <n v="0.4748"/>
    <n v="23.05"/>
    <n v="5.67"/>
    <n v="0"/>
    <n v="0"/>
  </r>
  <r>
    <x v="2"/>
    <x v="5"/>
    <n v="31069.41"/>
    <n v="7558"/>
    <n v="64344.21"/>
    <n v="5192.88"/>
    <n v="13701.61"/>
    <n v="3847.02"/>
    <n v="0.17560000000000001"/>
    <n v="0.42559999999999998"/>
    <n v="19.850000000000001"/>
    <n v="4.83"/>
    <n v="0"/>
    <n v="0"/>
  </r>
  <r>
    <x v="2"/>
    <x v="6"/>
    <n v="29662.41"/>
    <n v="7351"/>
    <n v="59352.75"/>
    <n v="5727.22"/>
    <n v="13081.12"/>
    <n v="3741.66"/>
    <n v="0.18060000000000001"/>
    <n v="0.3952"/>
    <n v="18.95"/>
    <n v="4.7"/>
    <n v="0"/>
    <n v="0"/>
  </r>
  <r>
    <x v="2"/>
    <x v="7"/>
    <n v="29367.19"/>
    <n v="7415"/>
    <n v="63471.58"/>
    <n v="5773.36"/>
    <n v="12950.93"/>
    <n v="3774.24"/>
    <n v="0.16950000000000001"/>
    <n v="0.39529999999999998"/>
    <n v="18.77"/>
    <n v="4.74"/>
    <n v="0"/>
    <n v="0"/>
  </r>
  <r>
    <x v="2"/>
    <x v="8"/>
    <n v="30339.200000000001"/>
    <n v="7805.8"/>
    <n v="60718.73"/>
    <n v="6035.71"/>
    <n v="13379.59"/>
    <n v="3973.15"/>
    <n v="0.18060000000000001"/>
    <n v="0.39700000000000002"/>
    <n v="19.39"/>
    <n v="4.99"/>
    <n v="0"/>
    <n v="0"/>
  </r>
  <r>
    <x v="2"/>
    <x v="9"/>
    <n v="25533.88"/>
    <n v="6664"/>
    <n v="55876.480000000003"/>
    <n v="5433.45"/>
    <n v="11260.44"/>
    <n v="3391.98"/>
    <n v="0.16769999999999999"/>
    <n v="0.38429999999999997"/>
    <n v="16.32"/>
    <n v="4.26"/>
    <n v="0"/>
    <n v="0"/>
  </r>
  <r>
    <x v="2"/>
    <x v="10"/>
    <n v="29998.39"/>
    <n v="7882"/>
    <n v="53117.47"/>
    <n v="6349.09"/>
    <n v="13229.29"/>
    <n v="4011.94"/>
    <n v="0.19939999999999999"/>
    <n v="0.38719999999999999"/>
    <n v="19.170000000000002"/>
    <n v="5.04"/>
    <n v="0"/>
    <n v="0"/>
  </r>
  <r>
    <x v="2"/>
    <x v="11"/>
    <n v="29974.02"/>
    <n v="8047"/>
    <n v="55947.34"/>
    <n v="7499.66"/>
    <n v="13218.54"/>
    <n v="4095.92"/>
    <n v="0.19109999999999999"/>
    <n v="0.35320000000000001"/>
    <n v="19.149999999999999"/>
    <n v="5.14"/>
    <n v="0"/>
    <n v="0"/>
  </r>
  <r>
    <x v="2"/>
    <x v="0"/>
    <n v="26015.62"/>
    <n v="6859"/>
    <n v="61093.35"/>
    <n v="6726.69"/>
    <n v="11472.89"/>
    <n v="3491.23"/>
    <n v="0.15809999999999999"/>
    <n v="0.3417"/>
    <n v="16.62"/>
    <n v="4.38"/>
    <n v="0"/>
    <n v="0"/>
  </r>
  <r>
    <x v="2"/>
    <x v="1"/>
    <n v="30817.5"/>
    <n v="5124"/>
    <n v="52270.46"/>
    <n v="6695.21"/>
    <n v="13590.52"/>
    <n v="2608.12"/>
    <n v="0.2064"/>
    <n v="0.28029999999999999"/>
    <n v="19.690000000000001"/>
    <n v="3.27"/>
    <n v="0"/>
    <n v="0"/>
  </r>
  <r>
    <x v="3"/>
    <x v="2"/>
    <n v="34956.51"/>
    <n v="8802.4"/>
    <n v="52332.04"/>
    <n v="5811.4"/>
    <n v="15415.82"/>
    <n v="4480.42"/>
    <n v="0.22750000000000001"/>
    <n v="0.43530000000000002"/>
    <n v="22.34"/>
    <n v="5.62"/>
    <n v="0"/>
    <n v="0"/>
  </r>
  <r>
    <x v="3"/>
    <x v="3"/>
    <n v="26861.53"/>
    <n v="6932"/>
    <n v="60706.83"/>
    <n v="6429.82"/>
    <n v="11845.93"/>
    <n v="3528.39"/>
    <n v="0.1633"/>
    <n v="0.3543"/>
    <n v="17.16"/>
    <n v="4.43"/>
    <n v="0"/>
    <n v="0"/>
  </r>
  <r>
    <x v="3"/>
    <x v="4"/>
    <n v="32784.28"/>
    <n v="8413"/>
    <n v="69400.7"/>
    <n v="8518.77"/>
    <n v="14457.87"/>
    <n v="4282.22"/>
    <n v="0.1724"/>
    <n v="0.33450000000000002"/>
    <n v="20.95"/>
    <n v="5.38"/>
    <n v="0"/>
    <n v="0"/>
  </r>
  <r>
    <x v="3"/>
    <x v="5"/>
    <n v="28418.31"/>
    <n v="7330"/>
    <n v="67257.240000000005"/>
    <n v="7503.46"/>
    <n v="12532.47"/>
    <n v="3730.97"/>
    <n v="0.15709999999999999"/>
    <n v="0.33210000000000001"/>
    <n v="18.16"/>
    <n v="4.68"/>
    <n v="0"/>
    <n v="0"/>
  </r>
  <r>
    <x v="3"/>
    <x v="6"/>
    <n v="30499.09"/>
    <n v="6600"/>
    <n v="69396.009999999995"/>
    <n v="8095.79"/>
    <n v="13450.1"/>
    <n v="3359.4"/>
    <n v="0.16239999999999999"/>
    <n v="0.29330000000000001"/>
    <n v="19.489999999999998"/>
    <n v="4.22"/>
    <n v="0"/>
    <n v="0"/>
  </r>
  <r>
    <x v="3"/>
    <x v="7"/>
    <n v="26111.3"/>
    <n v="6869"/>
    <n v="78879.05"/>
    <n v="7785.45"/>
    <n v="11515.08"/>
    <n v="3496.32"/>
    <n v="0.12740000000000001"/>
    <n v="0.30990000000000001"/>
    <n v="16.690000000000001"/>
    <n v="4.3899999999999997"/>
    <n v="0"/>
    <n v="0"/>
  </r>
  <r>
    <x v="3"/>
    <x v="8"/>
    <n v="27286.41"/>
    <n v="7276"/>
    <n v="83504.86"/>
    <n v="8577.0499999999993"/>
    <n v="12033.31"/>
    <n v="3703.48"/>
    <n v="0.126"/>
    <n v="0.30159999999999998"/>
    <n v="17.440000000000001"/>
    <n v="4.6500000000000004"/>
    <n v="0"/>
    <n v="0"/>
  </r>
  <r>
    <x v="3"/>
    <x v="9"/>
    <n v="27363.41"/>
    <n v="7032"/>
    <n v="91696.35"/>
    <n v="9040.75"/>
    <n v="12067.26"/>
    <n v="3579.29"/>
    <n v="0.1163"/>
    <n v="0.28360000000000002"/>
    <n v="17.489999999999998"/>
    <n v="4.49"/>
    <n v="0"/>
    <n v="0"/>
  </r>
  <r>
    <x v="3"/>
    <x v="10"/>
    <n v="28971.19"/>
    <n v="7112"/>
    <n v="84574.11"/>
    <n v="9319.2800000000007"/>
    <n v="12776.29"/>
    <n v="3620.01"/>
    <n v="0.13120000000000001"/>
    <n v="0.27979999999999999"/>
    <n v="18.510000000000002"/>
    <n v="4.54"/>
    <n v="0"/>
    <n v="0"/>
  </r>
  <r>
    <x v="3"/>
    <x v="11"/>
    <n v="29646.59"/>
    <n v="7249"/>
    <n v="79957.47"/>
    <n v="8451.5"/>
    <n v="13074.15"/>
    <n v="3689.74"/>
    <n v="0.14050000000000001"/>
    <n v="0.3039"/>
    <n v="18.940000000000001"/>
    <n v="4.63"/>
    <n v="0"/>
    <n v="0"/>
  </r>
  <r>
    <x v="3"/>
    <x v="0"/>
    <n v="28487.63"/>
    <n v="6912"/>
    <n v="77217.42"/>
    <n v="7947.7"/>
    <n v="12563.04"/>
    <n v="3518.21"/>
    <n v="0.1399"/>
    <n v="0.30680000000000002"/>
    <n v="18.2"/>
    <n v="4.42"/>
    <n v="0"/>
    <n v="0"/>
  </r>
  <r>
    <x v="3"/>
    <x v="1"/>
    <n v="24016.46"/>
    <n v="6308.6"/>
    <n v="69706.27"/>
    <n v="6854.52"/>
    <n v="10591.26"/>
    <n v="3211.08"/>
    <n v="0.13189999999999999"/>
    <n v="0.31900000000000001"/>
    <n v="15.35"/>
    <n v="4.03"/>
    <n v="0"/>
    <n v="0"/>
  </r>
  <r>
    <x v="4"/>
    <x v="2"/>
    <n v="23798.240000000002"/>
    <n v="6350"/>
    <n v="69603.75"/>
    <n v="6096.6"/>
    <n v="10495.02"/>
    <n v="3232.15"/>
    <n v="0.13100000000000001"/>
    <n v="0.34649999999999997"/>
    <n v="15.21"/>
    <n v="4.0599999999999996"/>
    <n v="0"/>
    <n v="0"/>
  </r>
  <r>
    <x v="4"/>
    <x v="3"/>
    <n v="25890.080000000002"/>
    <n v="6925"/>
    <n v="62330.9"/>
    <n v="6943.75"/>
    <n v="11417.53"/>
    <n v="3524.83"/>
    <n v="0.15479999999999999"/>
    <n v="0.3367"/>
    <n v="16.54"/>
    <n v="4.43"/>
    <n v="0"/>
    <n v="0"/>
  </r>
  <r>
    <x v="4"/>
    <x v="4"/>
    <n v="27295"/>
    <n v="7348"/>
    <n v="65345.15"/>
    <n v="7076.25"/>
    <n v="12037.09"/>
    <n v="3740.13"/>
    <n v="0.15559999999999999"/>
    <n v="0.3458"/>
    <n v="17.440000000000001"/>
    <n v="4.7"/>
    <n v="0"/>
    <n v="0"/>
  </r>
  <r>
    <x v="4"/>
    <x v="5"/>
    <n v="26200.5"/>
    <n v="5561"/>
    <n v="50231.5"/>
    <n v="5495.9"/>
    <n v="11554.42"/>
    <n v="2830.55"/>
    <n v="0.187"/>
    <n v="0.33989999999999998"/>
    <n v="16.739999999999998"/>
    <n v="3.55"/>
    <n v="0"/>
    <n v="0"/>
  </r>
  <r>
    <x v="4"/>
    <x v="6"/>
    <n v="19886"/>
    <n v="7845"/>
    <n v="66024.350000000006"/>
    <n v="8097.45"/>
    <n v="8769.73"/>
    <n v="3993.11"/>
    <n v="0.1173"/>
    <n v="0.33029999999999998"/>
    <n v="12.71"/>
    <n v="5.01"/>
    <n v="0"/>
    <n v="0"/>
  </r>
  <r>
    <x v="4"/>
    <x v="7"/>
    <n v="24500"/>
    <n v="6683"/>
    <n v="68393"/>
    <n v="8150.85"/>
    <n v="10804.5"/>
    <n v="3401.65"/>
    <n v="0.13639999999999999"/>
    <n v="0.29449999999999998"/>
    <n v="15.66"/>
    <n v="4.2699999999999996"/>
    <n v="0"/>
    <n v="0"/>
  </r>
  <r>
    <x v="4"/>
    <x v="8"/>
    <n v="25586.3"/>
    <n v="6863"/>
    <n v="70911.3"/>
    <n v="8970.75"/>
    <n v="11283.56"/>
    <n v="3493.27"/>
    <n v="0.13730000000000001"/>
    <n v="0.28029999999999999"/>
    <n v="16.350000000000001"/>
    <n v="4.3899999999999997"/>
    <n v="0"/>
    <n v="0"/>
  </r>
  <r>
    <x v="4"/>
    <x v="9"/>
    <n v="10015.969999999999"/>
    <n v="6638"/>
    <n v="71049.899999999994"/>
    <n v="8564.4500000000007"/>
    <n v="4417.04"/>
    <n v="3378.74"/>
    <n v="5.8500000000000003E-2"/>
    <n v="0.28289999999999998"/>
    <n v="6.4"/>
    <n v="4.24"/>
    <n v="0"/>
    <n v="0"/>
  </r>
  <r>
    <x v="4"/>
    <x v="10"/>
    <n v="26802.5"/>
    <n v="7455"/>
    <n v="61831"/>
    <n v="9578.5"/>
    <n v="11819.9"/>
    <n v="3794.6"/>
    <n v="0.1605"/>
    <n v="0.28370000000000001"/>
    <n v="17.13"/>
    <n v="4.76"/>
    <n v="0"/>
    <n v="0"/>
  </r>
  <r>
    <x v="4"/>
    <x v="11"/>
    <n v="29196"/>
    <n v="8073"/>
    <n v="69148.600000000006"/>
    <n v="9797.4500000000007"/>
    <n v="12875.44"/>
    <n v="4109.16"/>
    <n v="0.157"/>
    <n v="0.29549999999999998"/>
    <n v="18.66"/>
    <n v="5.16"/>
    <n v="0"/>
    <n v="0"/>
  </r>
  <r>
    <x v="4"/>
    <x v="0"/>
    <n v="24508.71"/>
    <n v="6488"/>
    <n v="60186.95"/>
    <n v="10182.85"/>
    <n v="10808.34"/>
    <n v="3302.39"/>
    <n v="0.1522"/>
    <n v="0.24490000000000001"/>
    <n v="15.66"/>
    <n v="4.1500000000000004"/>
    <n v="0"/>
    <n v="0"/>
  </r>
  <r>
    <x v="4"/>
    <x v="1"/>
    <n v="24448.7"/>
    <n v="6161"/>
    <n v="73921.850000000006"/>
    <n v="9852.08"/>
    <n v="10781.88"/>
    <n v="3135.95"/>
    <n v="0.1273"/>
    <n v="0.2414"/>
    <n v="15.62"/>
    <n v="3.94"/>
    <n v="0"/>
    <n v="0"/>
  </r>
  <r>
    <x v="5"/>
    <x v="2"/>
    <n v="25858.7"/>
    <n v="5032"/>
    <n v="64559.35"/>
    <n v="8411.5"/>
    <n v="11403.69"/>
    <n v="3407.86"/>
    <n v="0.15010000000000001"/>
    <n v="0.2883"/>
    <n v="16.52"/>
    <n v="4.28"/>
    <n v="0"/>
    <n v="0"/>
  </r>
  <r>
    <x v="5"/>
    <x v="3"/>
    <n v="29646.41"/>
    <n v="7793"/>
    <n v="52159.45"/>
    <n v="8092.65"/>
    <n v="13074.07"/>
    <n v="3966.64"/>
    <n v="0.20039999999999999"/>
    <n v="0.32890000000000003"/>
    <n v="18.940000000000001"/>
    <n v="4.9800000000000004"/>
    <n v="0"/>
    <n v="0"/>
  </r>
  <r>
    <x v="5"/>
    <x v="4"/>
    <n v="32515.19"/>
    <n v="8443.1"/>
    <n v="62440.7"/>
    <n v="12138.35"/>
    <n v="14339.2"/>
    <n v="4297.54"/>
    <n v="0.18679999999999999"/>
    <n v="0.26150000000000001"/>
    <n v="20.78"/>
    <n v="5.4"/>
    <n v="0"/>
    <n v="0"/>
  </r>
  <r>
    <x v="5"/>
    <x v="5"/>
    <n v="26349.24"/>
    <n v="6837.6"/>
    <n v="61218.75"/>
    <n v="9595.85"/>
    <n v="11620.01"/>
    <n v="3480.34"/>
    <n v="0.1595"/>
    <n v="0.26619999999999999"/>
    <n v="16.84"/>
    <n v="4.37"/>
    <n v="0"/>
    <n v="0"/>
  </r>
  <r>
    <x v="5"/>
    <x v="6"/>
    <n v="24261.31"/>
    <n v="6339.7"/>
    <n v="75010.399999999994"/>
    <n v="10761.25"/>
    <n v="10699.24"/>
    <n v="3226.91"/>
    <n v="0.12479999999999999"/>
    <n v="0.23069999999999999"/>
    <n v="15.5"/>
    <n v="4.05"/>
    <n v="0"/>
    <n v="0"/>
  </r>
  <r>
    <x v="5"/>
    <x v="7"/>
    <n v="23791.63"/>
    <n v="6316"/>
    <n v="73429.25"/>
    <n v="8147.5"/>
    <n v="10492.11"/>
    <n v="3214.84"/>
    <n v="0.125"/>
    <n v="0.28289999999999998"/>
    <n v="15.2"/>
    <n v="4.04"/>
    <n v="0"/>
    <n v="0"/>
  </r>
  <r>
    <x v="5"/>
    <x v="8"/>
    <n v="28764.41"/>
    <n v="7744"/>
    <n v="87539"/>
    <n v="10614.75"/>
    <n v="12685.1"/>
    <n v="3941.7"/>
    <n v="0.12659999999999999"/>
    <n v="0.27079999999999999"/>
    <n v="18.38"/>
    <n v="4.95"/>
    <n v="28764.41"/>
    <n v="7312"/>
  </r>
  <r>
    <x v="5"/>
    <x v="9"/>
    <n v="25561.25"/>
    <n v="6915"/>
    <n v="82452.69"/>
    <n v="11062.33"/>
    <n v="11272.51"/>
    <n v="3519.74"/>
    <n v="0.1203"/>
    <n v="0.2414"/>
    <n v="16.329999999999998"/>
    <n v="4.42"/>
    <n v="25209.25"/>
    <n v="6537"/>
  </r>
  <r>
    <x v="5"/>
    <x v="10"/>
    <n v="28009.78"/>
    <n v="7648"/>
    <n v="74683.3"/>
    <n v="10463.1"/>
    <n v="12352.31"/>
    <n v="3892.83"/>
    <n v="0.1419"/>
    <n v="0.2712"/>
    <n v="17.899999999999999"/>
    <n v="4.8899999999999997"/>
    <n v="26983.78"/>
    <n v="6948"/>
  </r>
  <r>
    <x v="5"/>
    <x v="11"/>
    <n v="27131.31"/>
    <n v="7022"/>
    <n v="75789.5"/>
    <n v="12276.25"/>
    <n v="11964.91"/>
    <n v="3574.2"/>
    <n v="0.1363"/>
    <n v="0.22550000000000001"/>
    <n v="17.34"/>
    <n v="4.49"/>
    <n v="26543.31"/>
    <n v="6507"/>
  </r>
  <r>
    <x v="5"/>
    <x v="0"/>
    <n v="24416.33"/>
    <n v="6005"/>
    <n v="84676.9"/>
    <n v="10704.55"/>
    <n v="10767.6"/>
    <n v="3056.55"/>
    <n v="0.1128"/>
    <n v="0.22209999999999999"/>
    <n v="15.6"/>
    <n v="3.84"/>
    <n v="24120.33"/>
    <n v="5526"/>
  </r>
  <r>
    <x v="5"/>
    <x v="1"/>
    <n v="29486.31"/>
    <n v="7311"/>
    <n v="87472.95"/>
    <n v="12622.15"/>
    <n v="13003.46"/>
    <n v="3721.3"/>
    <n v="0.12939999999999999"/>
    <n v="0.22770000000000001"/>
    <n v="18.84"/>
    <n v="4.67"/>
    <n v="29486.31"/>
    <n v="7048"/>
  </r>
  <r>
    <x v="6"/>
    <x v="2"/>
    <n v="23653.72"/>
    <n v="6129"/>
    <n v="86868.25"/>
    <n v="11319.95"/>
    <n v="10431.290000000001"/>
    <n v="3119.66"/>
    <n v="0.1072"/>
    <n v="0.216"/>
    <n v="15.11"/>
    <n v="3.92"/>
    <n v="23444.720000000001"/>
    <n v="5853"/>
  </r>
  <r>
    <x v="6"/>
    <x v="3"/>
    <n v="29052.53"/>
    <n v="7600"/>
    <n v="88501"/>
    <n v="10382.4"/>
    <n v="12812.17"/>
    <n v="3868.4"/>
    <n v="0.1265"/>
    <n v="0.27150000000000002"/>
    <n v="18.559999999999999"/>
    <n v="4.8600000000000003"/>
    <n v="29024.53"/>
    <n v="6998"/>
  </r>
  <r>
    <x v="6"/>
    <x v="4"/>
    <n v="26756.91"/>
    <n v="7032"/>
    <n v="72607.8"/>
    <n v="11367.05"/>
    <n v="11799.8"/>
    <n v="3579.29"/>
    <n v="0.13980000000000001"/>
    <n v="0.23949999999999999"/>
    <n v="17.100000000000001"/>
    <n v="4.49"/>
    <n v="25771.91"/>
    <n v="6437"/>
  </r>
  <r>
    <x v="6"/>
    <x v="5"/>
    <n v="28685.71"/>
    <n v="7669"/>
    <n v="78713.600000000006"/>
    <n v="11491.5"/>
    <n v="12650.4"/>
    <n v="3903.52"/>
    <n v="0.13850000000000001"/>
    <n v="0.25359999999999999"/>
    <n v="18.3"/>
    <n v="4.9000000000000004"/>
    <n v="27926.71"/>
    <n v="7669"/>
  </r>
  <r>
    <x v="7"/>
    <x v="1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E8EE3D-AB02-48A5-A1C8-75D6090468F6}" name="P1 Percentage Saving"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Z3:AA11" firstHeaderRow="1" firstDataRow="1" firstDataCol="1"/>
  <pivotFields count="14">
    <pivotField axis="axisRow" showAll="0">
      <items count="9">
        <item x="0"/>
        <item x="1"/>
        <item x="2"/>
        <item x="3"/>
        <item x="4"/>
        <item x="5"/>
        <item x="6"/>
        <item h="1" x="7"/>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8">
    <i>
      <x/>
    </i>
    <i>
      <x v="1"/>
    </i>
    <i>
      <x v="2"/>
    </i>
    <i>
      <x v="3"/>
    </i>
    <i>
      <x v="4"/>
    </i>
    <i>
      <x v="5"/>
    </i>
    <i>
      <x v="6"/>
    </i>
    <i t="grand">
      <x/>
    </i>
  </rowItems>
  <colItems count="1">
    <i/>
  </colItems>
  <dataFields count="1">
    <dataField name="Plant 1" fld="6" showDataAs="percentOfCol" baseField="0" baseItem="0" numFmtId="10"/>
  </dataFields>
  <chartFormats count="9">
    <chartFormat chart="3" format="4"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0" count="1" selected="0">
            <x v="0"/>
          </reference>
        </references>
      </pivotArea>
    </chartFormat>
    <chartFormat chart="9" format="18">
      <pivotArea type="data" outline="0" fieldPosition="0">
        <references count="2">
          <reference field="4294967294" count="1" selected="0">
            <x v="0"/>
          </reference>
          <reference field="0" count="1" selected="0">
            <x v="1"/>
          </reference>
        </references>
      </pivotArea>
    </chartFormat>
    <chartFormat chart="9" format="19">
      <pivotArea type="data" outline="0" fieldPosition="0">
        <references count="2">
          <reference field="4294967294" count="1" selected="0">
            <x v="0"/>
          </reference>
          <reference field="0" count="1" selected="0">
            <x v="2"/>
          </reference>
        </references>
      </pivotArea>
    </chartFormat>
    <chartFormat chart="9" format="20">
      <pivotArea type="data" outline="0" fieldPosition="0">
        <references count="2">
          <reference field="4294967294" count="1" selected="0">
            <x v="0"/>
          </reference>
          <reference field="0" count="1" selected="0">
            <x v="3"/>
          </reference>
        </references>
      </pivotArea>
    </chartFormat>
    <chartFormat chart="9" format="21">
      <pivotArea type="data" outline="0" fieldPosition="0">
        <references count="2">
          <reference field="4294967294" count="1" selected="0">
            <x v="0"/>
          </reference>
          <reference field="0" count="1" selected="0">
            <x v="4"/>
          </reference>
        </references>
      </pivotArea>
    </chartFormat>
    <chartFormat chart="9" format="22">
      <pivotArea type="data" outline="0" fieldPosition="0">
        <references count="2">
          <reference field="4294967294" count="1" selected="0">
            <x v="0"/>
          </reference>
          <reference field="0" count="1" selected="0">
            <x v="5"/>
          </reference>
        </references>
      </pivotArea>
    </chartFormat>
    <chartFormat chart="9" format="23">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5EA4A6A-FBD3-4C83-A57D-BC7518D32F03}" name="P1 Forecast CO2 reduction"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H3:AI11" firstHeaderRow="1" firstDataRow="1" firstDataCol="1"/>
  <pivotFields count="14">
    <pivotField axis="axisRow" showAll="0">
      <items count="9">
        <item x="0"/>
        <item x="1"/>
        <item x="2"/>
        <item x="3"/>
        <item x="4"/>
        <item x="5"/>
        <item x="6"/>
        <item h="1" x="7"/>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8">
    <i>
      <x/>
    </i>
    <i>
      <x v="1"/>
    </i>
    <i>
      <x v="2"/>
    </i>
    <i>
      <x v="3"/>
    </i>
    <i>
      <x v="4"/>
    </i>
    <i>
      <x v="5"/>
    </i>
    <i>
      <x v="6"/>
    </i>
    <i t="grand">
      <x/>
    </i>
  </rowItems>
  <colItems count="1">
    <i/>
  </colItems>
  <dataFields count="1">
    <dataField name="Sum of Plant 1 CO2 Reduction" fld="10" baseField="0" baseItem="0"/>
  </dataField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B8ADE8-BB07-4B72-A598-64948E97F644}" name="Yearly Total Generate"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1" firstHeaderRow="0" firstDataRow="1" firstDataCol="1"/>
  <pivotFields count="14">
    <pivotField axis="axisRow" showAll="0">
      <items count="9">
        <item x="0"/>
        <item x="1"/>
        <item x="2"/>
        <item x="3"/>
        <item x="4"/>
        <item x="5"/>
        <item x="6"/>
        <item h="1" x="7"/>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Plant 1 " fld="2" baseField="0" baseItem="0" numFmtId="4"/>
    <dataField name="Plant 2" fld="3"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A8BDAA-2FA1-48CC-A039-27C6EE41801A}" name="CO2 Reduction"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D3:AF11" firstHeaderRow="0" firstDataRow="1" firstDataCol="1"/>
  <pivotFields count="14">
    <pivotField axis="axisRow" showAll="0">
      <items count="9">
        <item x="0"/>
        <item x="1"/>
        <item x="2"/>
        <item x="3"/>
        <item x="4"/>
        <item x="5"/>
        <item x="6"/>
        <item h="1" x="7"/>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Plant 1 CO2 Reduction" fld="10" baseField="0" baseItem="0"/>
    <dataField name="Sum of Plant 2 CO2 Reduction" fld="11" baseField="0" baseItem="0"/>
  </dataField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91F0FD-C7FC-46BE-9C3E-2058BCA88606}" name="P2 Forecast CO2 Reduction"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H18:AI26" firstHeaderRow="1" firstDataRow="1" firstDataCol="1"/>
  <pivotFields count="14">
    <pivotField axis="axisRow" showAll="0">
      <items count="9">
        <item x="0"/>
        <item x="1"/>
        <item x="2"/>
        <item x="3"/>
        <item x="4"/>
        <item x="5"/>
        <item x="6"/>
        <item h="1" x="7"/>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8">
    <i>
      <x/>
    </i>
    <i>
      <x v="1"/>
    </i>
    <i>
      <x v="2"/>
    </i>
    <i>
      <x v="3"/>
    </i>
    <i>
      <x v="4"/>
    </i>
    <i>
      <x v="5"/>
    </i>
    <i>
      <x v="6"/>
    </i>
    <i t="grand">
      <x/>
    </i>
  </rowItems>
  <colItems count="1">
    <i/>
  </colItems>
  <dataFields count="1">
    <dataField name="Sum of Plant 2 CO2 Reduction"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F500AE-FD34-44EC-AC82-48CA2F63DDF0}"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C31" firstHeaderRow="0" firstDataRow="1" firstDataCol="1"/>
  <pivotFields count="14">
    <pivotField showAll="0">
      <items count="9">
        <item x="0"/>
        <item x="1"/>
        <item x="2"/>
        <item x="3"/>
        <item x="4"/>
        <item x="5"/>
        <item x="6"/>
        <item h="1" x="7"/>
        <item t="default"/>
      </items>
    </pivotField>
    <pivotField axis="axisRow" showAll="0">
      <items count="14">
        <item x="2"/>
        <item x="3"/>
        <item x="4"/>
        <item x="5"/>
        <item x="6"/>
        <item x="7"/>
        <item x="8"/>
        <item x="9"/>
        <item x="10"/>
        <item x="11"/>
        <item x="0"/>
        <item x="1"/>
        <item x="12"/>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Plant 1 " fld="2" baseField="0" baseItem="0" numFmtId="4"/>
    <dataField name="Plant 2" fld="3"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C72B62-5ADD-40BB-8C0A-BB2A952F3A49}" name="Yearly Total Saving"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3:O11" firstHeaderRow="0" firstDataRow="1" firstDataCol="1"/>
  <pivotFields count="14">
    <pivotField axis="axisRow" showAll="0">
      <items count="9">
        <item x="0"/>
        <item x="1"/>
        <item x="2"/>
        <item x="3"/>
        <item x="4"/>
        <item x="5"/>
        <item x="6"/>
        <item h="1" x="7"/>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Plant 1" fld="6" baseField="0" baseItem="0" numFmtId="165"/>
    <dataField name="Plant 2" fld="7" baseField="0" baseItem="0" numFmtId="165"/>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3FF891-872B-4FD9-896C-7204A80C1CED}"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D18:AF31" firstHeaderRow="0" firstDataRow="1" firstDataCol="1"/>
  <pivotFields count="14">
    <pivotField showAll="0">
      <items count="9">
        <item x="0"/>
        <item x="1"/>
        <item x="2"/>
        <item x="3"/>
        <item x="4"/>
        <item x="5"/>
        <item x="6"/>
        <item h="1" x="7"/>
        <item t="default"/>
      </items>
    </pivotField>
    <pivotField axis="axisRow" showAll="0">
      <items count="14">
        <item x="2"/>
        <item x="3"/>
        <item x="4"/>
        <item x="5"/>
        <item x="6"/>
        <item x="7"/>
        <item x="8"/>
        <item x="9"/>
        <item x="10"/>
        <item x="11"/>
        <item x="0"/>
        <item x="1"/>
        <item x="12"/>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Plant 1 CO2 Reduction" fld="10" baseField="0" baseItem="0"/>
    <dataField name="Sum of Plant 2 CO2 Reduction" fld="11"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B96CCA-F956-4201-9D1C-69A3C7AEB99A}" name="P2 Percentage Saving"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Z17:AA25" firstHeaderRow="1" firstDataRow="1" firstDataCol="1"/>
  <pivotFields count="14">
    <pivotField axis="axisRow" showAll="0">
      <items count="9">
        <item x="0"/>
        <item x="1"/>
        <item x="2"/>
        <item x="3"/>
        <item x="4"/>
        <item x="5"/>
        <item x="6"/>
        <item h="1" x="7"/>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8">
    <i>
      <x/>
    </i>
    <i>
      <x v="1"/>
    </i>
    <i>
      <x v="2"/>
    </i>
    <i>
      <x v="3"/>
    </i>
    <i>
      <x v="4"/>
    </i>
    <i>
      <x v="5"/>
    </i>
    <i>
      <x v="6"/>
    </i>
    <i t="grand">
      <x/>
    </i>
  </rowItems>
  <colItems count="1">
    <i/>
  </colItems>
  <dataFields count="1">
    <dataField name="Plant 2" fld="7" showDataAs="percentOfCol" baseField="0" baseItem="0" numFmtId="10"/>
  </dataFields>
  <chartFormats count="9">
    <chartFormat chart="3" format="5"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0" count="1" selected="0">
            <x v="0"/>
          </reference>
        </references>
      </pivotArea>
    </chartFormat>
    <chartFormat chart="7" format="11">
      <pivotArea type="data" outline="0" fieldPosition="0">
        <references count="2">
          <reference field="4294967294" count="1" selected="0">
            <x v="0"/>
          </reference>
          <reference field="0" count="1" selected="0">
            <x v="1"/>
          </reference>
        </references>
      </pivotArea>
    </chartFormat>
    <chartFormat chart="7" format="12">
      <pivotArea type="data" outline="0" fieldPosition="0">
        <references count="2">
          <reference field="4294967294" count="1" selected="0">
            <x v="0"/>
          </reference>
          <reference field="0" count="1" selected="0">
            <x v="2"/>
          </reference>
        </references>
      </pivotArea>
    </chartFormat>
    <chartFormat chart="7" format="13">
      <pivotArea type="data" outline="0" fieldPosition="0">
        <references count="2">
          <reference field="4294967294" count="1" selected="0">
            <x v="0"/>
          </reference>
          <reference field="0" count="1" selected="0">
            <x v="3"/>
          </reference>
        </references>
      </pivotArea>
    </chartFormat>
    <chartFormat chart="7" format="14">
      <pivotArea type="data" outline="0" fieldPosition="0">
        <references count="2">
          <reference field="4294967294" count="1" selected="0">
            <x v="0"/>
          </reference>
          <reference field="0" count="1" selected="0">
            <x v="4"/>
          </reference>
        </references>
      </pivotArea>
    </chartFormat>
    <chartFormat chart="7" format="15">
      <pivotArea type="data" outline="0" fieldPosition="0">
        <references count="2">
          <reference field="4294967294" count="1" selected="0">
            <x v="0"/>
          </reference>
          <reference field="0" count="1" selected="0">
            <x v="5"/>
          </reference>
        </references>
      </pivotArea>
    </chartFormat>
    <chartFormat chart="7" format="16">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D5155E-60B7-44BF-9CAE-EDA55F72DE03}" name="Monthly Saving"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18:O31" firstHeaderRow="0" firstDataRow="1" firstDataCol="1"/>
  <pivotFields count="14">
    <pivotField showAll="0">
      <items count="9">
        <item x="0"/>
        <item x="1"/>
        <item x="2"/>
        <item x="3"/>
        <item x="4"/>
        <item x="5"/>
        <item x="6"/>
        <item h="1" x="7"/>
        <item t="default"/>
      </items>
    </pivotField>
    <pivotField axis="axisRow" showAll="0">
      <items count="14">
        <item x="2"/>
        <item x="3"/>
        <item x="4"/>
        <item x="5"/>
        <item x="6"/>
        <item x="7"/>
        <item x="8"/>
        <item x="9"/>
        <item x="10"/>
        <item x="11"/>
        <item x="0"/>
        <item x="1"/>
        <item x="12"/>
        <item t="default"/>
      </items>
    </pivotField>
    <pivotField showAll="0"/>
    <pivotField showAll="0"/>
    <pivotField showAll="0"/>
    <pivotField showAll="0"/>
    <pivotField dataField="1" showAll="0"/>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Plant 1" fld="6" baseField="0" baseItem="0" numFmtId="165"/>
    <dataField name="Plant 2" fld="7" baseField="0" baseItem="0" numFmtId="165"/>
  </dataFields>
  <chartFormats count="3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7" format="7">
      <pivotArea type="data" outline="0" fieldPosition="0">
        <references count="2">
          <reference field="4294967294" count="1" selected="0">
            <x v="0"/>
          </reference>
          <reference field="1" count="1" selected="0">
            <x v="1"/>
          </reference>
        </references>
      </pivotArea>
    </chartFormat>
    <chartFormat chart="7" format="8">
      <pivotArea type="data" outline="0" fieldPosition="0">
        <references count="2">
          <reference field="4294967294" count="1" selected="0">
            <x v="0"/>
          </reference>
          <reference field="1" count="1" selected="0">
            <x v="2"/>
          </reference>
        </references>
      </pivotArea>
    </chartFormat>
    <chartFormat chart="7" format="9">
      <pivotArea type="data" outline="0" fieldPosition="0">
        <references count="2">
          <reference field="4294967294" count="1" selected="0">
            <x v="0"/>
          </reference>
          <reference field="1" count="1" selected="0">
            <x v="3"/>
          </reference>
        </references>
      </pivotArea>
    </chartFormat>
    <chartFormat chart="7" format="10">
      <pivotArea type="data" outline="0" fieldPosition="0">
        <references count="2">
          <reference field="4294967294" count="1" selected="0">
            <x v="0"/>
          </reference>
          <reference field="1" count="1" selected="0">
            <x v="4"/>
          </reference>
        </references>
      </pivotArea>
    </chartFormat>
    <chartFormat chart="7" format="11">
      <pivotArea type="data" outline="0" fieldPosition="0">
        <references count="2">
          <reference field="4294967294" count="1" selected="0">
            <x v="0"/>
          </reference>
          <reference field="1" count="1" selected="0">
            <x v="5"/>
          </reference>
        </references>
      </pivotArea>
    </chartFormat>
    <chartFormat chart="7" format="12">
      <pivotArea type="data" outline="0" fieldPosition="0">
        <references count="2">
          <reference field="4294967294" count="1" selected="0">
            <x v="0"/>
          </reference>
          <reference field="1" count="1" selected="0">
            <x v="6"/>
          </reference>
        </references>
      </pivotArea>
    </chartFormat>
    <chartFormat chart="7" format="13">
      <pivotArea type="data" outline="0" fieldPosition="0">
        <references count="2">
          <reference field="4294967294" count="1" selected="0">
            <x v="0"/>
          </reference>
          <reference field="1" count="1" selected="0">
            <x v="7"/>
          </reference>
        </references>
      </pivotArea>
    </chartFormat>
    <chartFormat chart="7" format="14">
      <pivotArea type="data" outline="0" fieldPosition="0">
        <references count="2">
          <reference field="4294967294" count="1" selected="0">
            <x v="0"/>
          </reference>
          <reference field="1" count="1" selected="0">
            <x v="8"/>
          </reference>
        </references>
      </pivotArea>
    </chartFormat>
    <chartFormat chart="7" format="15">
      <pivotArea type="data" outline="0" fieldPosition="0">
        <references count="2">
          <reference field="4294967294" count="1" selected="0">
            <x v="0"/>
          </reference>
          <reference field="1" count="1" selected="0">
            <x v="9"/>
          </reference>
        </references>
      </pivotArea>
    </chartFormat>
    <chartFormat chart="7" format="16">
      <pivotArea type="data" outline="0" fieldPosition="0">
        <references count="2">
          <reference field="4294967294" count="1" selected="0">
            <x v="0"/>
          </reference>
          <reference field="1" count="1" selected="0">
            <x v="10"/>
          </reference>
        </references>
      </pivotArea>
    </chartFormat>
    <chartFormat chart="7" format="17">
      <pivotArea type="data" outline="0" fieldPosition="0">
        <references count="2">
          <reference field="4294967294" count="1" selected="0">
            <x v="0"/>
          </reference>
          <reference field="1" count="1" selected="0">
            <x v="11"/>
          </reference>
        </references>
      </pivotArea>
    </chartFormat>
    <chartFormat chart="7" format="18">
      <pivotArea type="data" outline="0" fieldPosition="0">
        <references count="2">
          <reference field="4294967294" count="1" selected="0">
            <x v="1"/>
          </reference>
          <reference field="1" count="1" selected="0">
            <x v="0"/>
          </reference>
        </references>
      </pivotArea>
    </chartFormat>
    <chartFormat chart="7" format="19">
      <pivotArea type="data" outline="0" fieldPosition="0">
        <references count="2">
          <reference field="4294967294" count="1" selected="0">
            <x v="1"/>
          </reference>
          <reference field="1" count="1" selected="0">
            <x v="1"/>
          </reference>
        </references>
      </pivotArea>
    </chartFormat>
    <chartFormat chart="7" format="20">
      <pivotArea type="data" outline="0" fieldPosition="0">
        <references count="2">
          <reference field="4294967294" count="1" selected="0">
            <x v="1"/>
          </reference>
          <reference field="1" count="1" selected="0">
            <x v="2"/>
          </reference>
        </references>
      </pivotArea>
    </chartFormat>
    <chartFormat chart="7" format="21">
      <pivotArea type="data" outline="0" fieldPosition="0">
        <references count="2">
          <reference field="4294967294" count="1" selected="0">
            <x v="1"/>
          </reference>
          <reference field="1" count="1" selected="0">
            <x v="3"/>
          </reference>
        </references>
      </pivotArea>
    </chartFormat>
    <chartFormat chart="7" format="22">
      <pivotArea type="data" outline="0" fieldPosition="0">
        <references count="2">
          <reference field="4294967294" count="1" selected="0">
            <x v="1"/>
          </reference>
          <reference field="1" count="1" selected="0">
            <x v="4"/>
          </reference>
        </references>
      </pivotArea>
    </chartFormat>
    <chartFormat chart="7" format="23">
      <pivotArea type="data" outline="0" fieldPosition="0">
        <references count="2">
          <reference field="4294967294" count="1" selected="0">
            <x v="1"/>
          </reference>
          <reference field="1" count="1" selected="0">
            <x v="5"/>
          </reference>
        </references>
      </pivotArea>
    </chartFormat>
    <chartFormat chart="7" format="24">
      <pivotArea type="data" outline="0" fieldPosition="0">
        <references count="2">
          <reference field="4294967294" count="1" selected="0">
            <x v="1"/>
          </reference>
          <reference field="1" count="1" selected="0">
            <x v="6"/>
          </reference>
        </references>
      </pivotArea>
    </chartFormat>
    <chartFormat chart="7" format="25">
      <pivotArea type="data" outline="0" fieldPosition="0">
        <references count="2">
          <reference field="4294967294" count="1" selected="0">
            <x v="1"/>
          </reference>
          <reference field="1" count="1" selected="0">
            <x v="7"/>
          </reference>
        </references>
      </pivotArea>
    </chartFormat>
    <chartFormat chart="7" format="26">
      <pivotArea type="data" outline="0" fieldPosition="0">
        <references count="2">
          <reference field="4294967294" count="1" selected="0">
            <x v="1"/>
          </reference>
          <reference field="1" count="1" selected="0">
            <x v="8"/>
          </reference>
        </references>
      </pivotArea>
    </chartFormat>
    <chartFormat chart="7" format="27">
      <pivotArea type="data" outline="0" fieldPosition="0">
        <references count="2">
          <reference field="4294967294" count="1" selected="0">
            <x v="1"/>
          </reference>
          <reference field="1" count="1" selected="0">
            <x v="9"/>
          </reference>
        </references>
      </pivotArea>
    </chartFormat>
    <chartFormat chart="7" format="28">
      <pivotArea type="data" outline="0" fieldPosition="0">
        <references count="2">
          <reference field="4294967294" count="1" selected="0">
            <x v="1"/>
          </reference>
          <reference field="1" count="1" selected="0">
            <x v="10"/>
          </reference>
        </references>
      </pivotArea>
    </chartFormat>
    <chartFormat chart="7" format="29">
      <pivotArea type="data" outline="0" fieldPosition="0">
        <references count="2">
          <reference field="4294967294" count="1" selected="0">
            <x v="1"/>
          </reference>
          <reference field="1" count="1" selected="0">
            <x v="1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78221CDB-EC9A-43DD-9AF9-FC0142C71AE9}" sourceName="Year">
  <pivotTables>
    <pivotTable tabId="8" name="Yearly Total Generate"/>
    <pivotTable tabId="8" name="Monthly Saving"/>
    <pivotTable tabId="8" name="PivotTable8"/>
    <pivotTable tabId="8" name="CO2 Reduction"/>
    <pivotTable tabId="8" name="PivotTable9"/>
    <pivotTable tabId="8" name="P1 Forecast CO2 reduction"/>
    <pivotTable tabId="8" name="P2 Forecast CO2 Reduction"/>
  </pivotTables>
  <data>
    <tabular pivotCacheId="391483736">
      <items count="8">
        <i x="0" s="1"/>
        <i x="1" s="1"/>
        <i x="2" s="1"/>
        <i x="3" s="1"/>
        <i x="4" s="1"/>
        <i x="5" s="1"/>
        <i x="6" s="1"/>
        <i x="7"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C822387C-0640-4A3D-9C50-AC5B3E17178F}" cache="Slicer_Year1" caption="Year" columnCount="2" showCaption="0" style="Slicer Style 1" lockedPosition="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C295079F-64AD-4A38-8267-E8AF2B7B0DDC}" cache="Slicer_Year1" caption="Year" columnCount="2" showCaption="0" style="Slicer Style 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E9DD01-72FE-4438-9C6B-4011D62AA679}" name="Table1" displayName="Table1" ref="A1:N68" totalsRowShown="0">
  <autoFilter ref="A1:N68" xr:uid="{88E9DD01-72FE-4438-9C6B-4011D62AA67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1B65EEA7-F0E5-4BE0-B5EB-799A99C0D079}" name="Year"/>
    <tableColumn id="2" xr3:uid="{6D2ADBC9-FFEE-42D3-9055-DEF825C8D71A}" name="Month Name"/>
    <tableColumn id="3" xr3:uid="{ADEC2312-5CEA-4244-B9A3-8CC56D5738BD}" name="Plant 1 Total Generate" dataDxfId="11" dataCellStyle="Comma"/>
    <tableColumn id="4" xr3:uid="{9662AFF7-308D-45B4-B911-7E56DD3A008C}" name="Plant 2 Total Generate" dataDxfId="10" dataCellStyle="Comma"/>
    <tableColumn id="5" xr3:uid="{0ECAB6B3-679D-4360-AB48-E84460115C50}" name="Plant 1 Total Bill" dataDxfId="9" dataCellStyle="Comma"/>
    <tableColumn id="6" xr3:uid="{37EF92E6-7047-43E1-9FD9-CEA65A56FF72}" name="Plant 2 Total Bill" dataDxfId="8" dataCellStyle="Comma"/>
    <tableColumn id="7" xr3:uid="{5899F69D-D313-415F-96BE-F7A0D688E913}" name="Plant 1 Total Saving" dataDxfId="7" dataCellStyle="Comma"/>
    <tableColumn id="8" xr3:uid="{6331CC3B-5FE6-4417-901F-D42D02F12640}" name="Plant 2 Total Saving" dataDxfId="6" dataCellStyle="Comma"/>
    <tableColumn id="9" xr3:uid="{E709F18E-6FC7-4C93-826B-5294DC4E29B4}" name="Plant 1 Percentage Svg" dataDxfId="5" dataCellStyle="Percent"/>
    <tableColumn id="10" xr3:uid="{2625DBD9-CC20-4B3F-9CE8-12CCA0995139}" name="Plant 2 Percentage Svg" dataDxfId="4" dataCellStyle="Percent"/>
    <tableColumn id="11" xr3:uid="{879319D5-7E05-403B-9A55-1DFA22139962}" name="Plant 1 CO2 Reduction" dataDxfId="3" dataCellStyle="Comma"/>
    <tableColumn id="12" xr3:uid="{B3ADA734-E2A6-4D62-BE51-A76492C3F292}" name="Plant 2 CO2 Reduction" dataDxfId="2" dataCellStyle="Comma"/>
    <tableColumn id="13" xr3:uid="{A255F9CD-4EDD-4B62-B8C8-BB24EBD9C55E}" name="Plant 1 Solar Energy Consume"/>
    <tableColumn id="14" xr3:uid="{EE4E91DF-7150-4410-B24F-03D960947E26}" name="Plant 2 Solar Energy Consum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134994-7726-4816-A7EC-5FC91C52C9DF}" name="Table3" displayName="Table3" ref="A1:E28" totalsRowCount="1">
  <autoFilter ref="A1:E27" xr:uid="{7C134994-7726-4816-A7EC-5FC91C52C9DF}"/>
  <tableColumns count="5">
    <tableColumn id="1" xr3:uid="{DE43FF99-DD8B-4FA0-9220-85241692742F}" name="Timeline"/>
    <tableColumn id="2" xr3:uid="{47C35EE9-2E32-4BF9-BA0B-DA1E9C7110CB}" name="Values" totalsRowFunction="custom">
      <totalsRowFormula>SUM(B2:B6)</totalsRowFormula>
    </tableColumn>
    <tableColumn id="3" xr3:uid="{C21D893D-8370-48C6-8E9E-4165A8B7ACA9}" name="Forecast" totalsRowFunction="custom">
      <calculatedColumnFormula>_xlfn.FORECAST.ETS(A2,$B$2:$B$6,$A$2:$A$6,1,1)</calculatedColumnFormula>
      <totalsRowFormula>SUM(C7:C20)</totalsRowFormula>
    </tableColumn>
    <tableColumn id="4" xr3:uid="{A5BDBC16-C609-4BA2-BA24-78408511EF38}" name="Confidence Interval">
      <calculatedColumnFormula>_xlfn.FORECAST.ETS.CONFINT(A2,$B$2:$B$6,$A$2:$A$6,0.95,1,1)</calculatedColumnFormula>
    </tableColumn>
    <tableColumn id="5" xr3:uid="{48ECF7AC-E5F0-4FDC-B89C-55117DEAF4ED}" name="Column1" totalsRowFunction="custom">
      <totalsRowFormula>Table3[[#Totals],[Values]]+Table3[[#Totals],[Forecast]]</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1D7552-5CAF-49C5-858F-27461A6A9BB3}" name="Table4" displayName="Table4" ref="G1:H8" totalsRowShown="0">
  <autoFilter ref="G1:H8" xr:uid="{0F1D7552-5CAF-49C5-858F-27461A6A9BB3}"/>
  <tableColumns count="2">
    <tableColumn id="1" xr3:uid="{7D90A26F-3972-4A27-8A5C-66CBCE633FE5}" name="Statistic"/>
    <tableColumn id="2" xr3:uid="{CE302750-27B0-4A54-BAAE-1B8858D488C2}" name="Value"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7A29339-79DC-4C76-B13B-BFC1A551A4CE}" name="Table5" displayName="Table5" ref="A1:E28" totalsRowCount="1">
  <autoFilter ref="A1:E27" xr:uid="{17A29339-79DC-4C76-B13B-BFC1A551A4CE}"/>
  <tableColumns count="5">
    <tableColumn id="1" xr3:uid="{47668A78-9BA9-4245-B2F1-97884FF309AA}" name="Timeline"/>
    <tableColumn id="2" xr3:uid="{BE414EE9-E55F-499F-8001-AC4688278DE0}" name="Values" totalsRowFunction="custom">
      <totalsRowFormula>SUM(B2:B6)</totalsRowFormula>
    </tableColumn>
    <tableColumn id="3" xr3:uid="{45909156-2ADC-4C59-A8DA-59F73C2FBDE5}" name="Forecast" totalsRowFunction="custom">
      <calculatedColumnFormula>_xlfn.FORECAST.ETS(A2,$B$2:$B$6,$A$2:$A$6,1,1)</calculatedColumnFormula>
      <totalsRowFormula>SUM(C7:C27)</totalsRowFormula>
    </tableColumn>
    <tableColumn id="4" xr3:uid="{80B3D263-307F-4C68-817B-CFE15C5FF46E}" name="Confidence Interval">
      <calculatedColumnFormula>_xlfn.FORECAST.ETS.CONFINT(A2,$B$2:$B$6,$A$2:$A$6,0.95,1,1)</calculatedColumnFormula>
    </tableColumn>
    <tableColumn id="5" xr3:uid="{8EEC7C33-31D2-435D-AD8C-6C53B78B7916}" name="Column1" totalsRowFunction="custom">
      <totalsRowFormula>Table5[[#Totals],[Values]]+Table5[[#Totals],[Forecast]]</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86B084-49D5-4E91-843C-F58FC9CEB14D}" name="Table6" displayName="Table6" ref="G1:H8" totalsRowShown="0">
  <autoFilter ref="G1:H8" xr:uid="{AE86B084-49D5-4E91-843C-F58FC9CEB14D}"/>
  <tableColumns count="2">
    <tableColumn id="1" xr3:uid="{29E475D3-FCA4-4098-ADE5-9A4A1A13E081}" name="Statistic"/>
    <tableColumn id="2" xr3:uid="{FA023211-C95F-465E-B4D4-8B4AB47D707E}" name="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3E400-A9F9-4775-BC72-1AF4FCBE32EE}">
  <dimension ref="O20:P20"/>
  <sheetViews>
    <sheetView showGridLines="0" showRowColHeaders="0" tabSelected="1" zoomScaleNormal="100" workbookViewId="0">
      <selection activeCell="J40" sqref="J40"/>
    </sheetView>
  </sheetViews>
  <sheetFormatPr defaultRowHeight="14.5" x14ac:dyDescent="0.35"/>
  <cols>
    <col min="1" max="16384" width="8.7265625" style="7"/>
  </cols>
  <sheetData>
    <row r="20" spans="15:16" x14ac:dyDescent="0.35">
      <c r="O20" s="14"/>
      <c r="P20" s="14"/>
    </row>
  </sheetData>
  <sheetProtection algorithmName="SHA-512" hashValue="MlnNLSwLiEcPU4rqbghnIwB0EHsTwXU5UHGdQdg4zaDu3phCoeNKn7f8jHR/NfzGW+1T+Ot0wduBsG/dtBXmMg==" saltValue="h+GDv4GJ5VpBLwGP+v9TYQ=="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9D2F2-9610-4023-81D4-FC35BD4C3B86}">
  <dimension ref="A1:N68"/>
  <sheetViews>
    <sheetView topLeftCell="A58" workbookViewId="0">
      <selection activeCell="L71" sqref="L71"/>
    </sheetView>
  </sheetViews>
  <sheetFormatPr defaultRowHeight="14.5" x14ac:dyDescent="0.35"/>
  <cols>
    <col min="1" max="1" width="6.7265625" bestFit="1" customWidth="1"/>
    <col min="2" max="2" width="13.36328125" style="11" bestFit="1" customWidth="1"/>
    <col min="3" max="4" width="21.08984375" bestFit="1" customWidth="1"/>
    <col min="5" max="6" width="16.08984375" customWidth="1"/>
    <col min="7" max="8" width="18.90625" customWidth="1"/>
    <col min="9" max="9" width="21.54296875" style="12" bestFit="1" customWidth="1"/>
    <col min="10" max="10" width="21.54296875" bestFit="1" customWidth="1"/>
    <col min="11" max="12" width="21.453125" customWidth="1"/>
    <col min="13" max="14" width="27.453125" customWidth="1"/>
    <col min="15" max="16" width="21.6328125" bestFit="1" customWidth="1"/>
  </cols>
  <sheetData>
    <row r="1" spans="1:14" x14ac:dyDescent="0.35">
      <c r="A1" t="s">
        <v>37</v>
      </c>
      <c r="B1" s="11" t="s">
        <v>62</v>
      </c>
      <c r="C1" t="s">
        <v>27</v>
      </c>
      <c r="D1" t="s">
        <v>28</v>
      </c>
      <c r="E1" t="s">
        <v>29</v>
      </c>
      <c r="F1" t="s">
        <v>30</v>
      </c>
      <c r="G1" t="s">
        <v>31</v>
      </c>
      <c r="H1" t="s">
        <v>32</v>
      </c>
      <c r="I1" s="12" t="s">
        <v>33</v>
      </c>
      <c r="J1" t="s">
        <v>34</v>
      </c>
      <c r="K1" t="s">
        <v>35</v>
      </c>
      <c r="L1" t="s">
        <v>36</v>
      </c>
      <c r="M1" t="s">
        <v>50</v>
      </c>
      <c r="N1" t="s">
        <v>51</v>
      </c>
    </row>
    <row r="2" spans="1:14" x14ac:dyDescent="0.35">
      <c r="A2">
        <v>2019</v>
      </c>
      <c r="B2" t="s">
        <v>43</v>
      </c>
      <c r="C2" s="21">
        <v>8862.6</v>
      </c>
      <c r="D2" s="21">
        <v>2163</v>
      </c>
      <c r="E2" s="21">
        <v>50269.3</v>
      </c>
      <c r="F2" s="21">
        <v>8144.7</v>
      </c>
      <c r="G2" s="21">
        <v>4511.0600000000004</v>
      </c>
      <c r="H2" s="21">
        <v>953.88</v>
      </c>
      <c r="I2" s="30">
        <v>8.2299999999999998E-2</v>
      </c>
      <c r="J2" s="30">
        <v>0.1048</v>
      </c>
      <c r="K2" s="16">
        <v>5.66</v>
      </c>
      <c r="L2" s="16">
        <v>1.38</v>
      </c>
      <c r="M2">
        <v>0</v>
      </c>
      <c r="N2">
        <v>0</v>
      </c>
    </row>
    <row r="3" spans="1:14" x14ac:dyDescent="0.35">
      <c r="A3">
        <v>2019</v>
      </c>
      <c r="B3" t="s">
        <v>54</v>
      </c>
      <c r="C3" s="21">
        <v>28363.5</v>
      </c>
      <c r="D3" s="21">
        <v>7035.5</v>
      </c>
      <c r="E3" s="21">
        <v>42734.95</v>
      </c>
      <c r="F3" s="21">
        <v>4635.8999999999996</v>
      </c>
      <c r="G3" s="21">
        <v>14437.02</v>
      </c>
      <c r="H3" s="21">
        <v>3102.66</v>
      </c>
      <c r="I3" s="30">
        <v>0.2525</v>
      </c>
      <c r="J3" s="30">
        <v>0.40089999999999998</v>
      </c>
      <c r="K3" s="16">
        <v>18.12</v>
      </c>
      <c r="L3" s="16">
        <v>4.5</v>
      </c>
      <c r="M3">
        <v>0</v>
      </c>
      <c r="N3">
        <v>0</v>
      </c>
    </row>
    <row r="4" spans="1:14" x14ac:dyDescent="0.35">
      <c r="A4">
        <v>2020</v>
      </c>
      <c r="B4" t="s">
        <v>55</v>
      </c>
      <c r="C4" s="21">
        <v>33556.6</v>
      </c>
      <c r="D4" s="21">
        <v>8416</v>
      </c>
      <c r="E4" s="21">
        <v>50667.46</v>
      </c>
      <c r="F4" s="21">
        <v>4617.53</v>
      </c>
      <c r="G4" s="21">
        <v>17080.310000000001</v>
      </c>
      <c r="H4" s="21">
        <v>3711.46</v>
      </c>
      <c r="I4" s="30">
        <v>0.25209999999999999</v>
      </c>
      <c r="J4" s="30">
        <v>0.4456</v>
      </c>
      <c r="K4" s="16">
        <v>21.44</v>
      </c>
      <c r="L4" s="16">
        <v>5.38</v>
      </c>
      <c r="M4">
        <v>0</v>
      </c>
      <c r="N4">
        <v>0</v>
      </c>
    </row>
    <row r="5" spans="1:14" x14ac:dyDescent="0.35">
      <c r="A5">
        <v>2020</v>
      </c>
      <c r="B5" t="s">
        <v>56</v>
      </c>
      <c r="C5" s="21">
        <v>35775.9</v>
      </c>
      <c r="D5" s="21">
        <v>7853.9</v>
      </c>
      <c r="E5" s="21">
        <v>42428.52</v>
      </c>
      <c r="F5" s="21">
        <v>5584.94</v>
      </c>
      <c r="G5" s="21">
        <v>19216.810000000001</v>
      </c>
      <c r="H5" s="21">
        <v>3676.07</v>
      </c>
      <c r="I5" s="30">
        <v>0.31169999999999998</v>
      </c>
      <c r="J5" s="30">
        <v>0.39689999999999998</v>
      </c>
      <c r="K5" s="16">
        <v>22.86</v>
      </c>
      <c r="L5" s="16">
        <v>5.0199999999999996</v>
      </c>
      <c r="M5">
        <v>0</v>
      </c>
      <c r="N5">
        <v>0</v>
      </c>
    </row>
    <row r="6" spans="1:14" x14ac:dyDescent="0.35">
      <c r="A6">
        <v>2020</v>
      </c>
      <c r="B6" t="s">
        <v>57</v>
      </c>
      <c r="C6" s="21">
        <v>37034.800000000003</v>
      </c>
      <c r="D6" s="21">
        <v>9278</v>
      </c>
      <c r="E6" s="21">
        <v>33313.300000000003</v>
      </c>
      <c r="F6" s="21">
        <v>3507.5</v>
      </c>
      <c r="G6" s="21">
        <v>19893.02</v>
      </c>
      <c r="H6" s="21">
        <v>4342.62</v>
      </c>
      <c r="I6" s="30">
        <v>0.37390000000000001</v>
      </c>
      <c r="J6" s="30">
        <v>0.55320000000000003</v>
      </c>
      <c r="K6" s="16">
        <v>23.67</v>
      </c>
      <c r="L6" s="16">
        <v>5.93</v>
      </c>
      <c r="M6">
        <v>0</v>
      </c>
      <c r="N6">
        <v>0</v>
      </c>
    </row>
    <row r="7" spans="1:14" x14ac:dyDescent="0.35">
      <c r="A7">
        <v>2020</v>
      </c>
      <c r="B7" t="s">
        <v>58</v>
      </c>
      <c r="C7" s="21">
        <v>33120.300000000003</v>
      </c>
      <c r="D7" s="21">
        <v>8412</v>
      </c>
      <c r="E7" s="21">
        <v>29766.09</v>
      </c>
      <c r="F7" s="21">
        <v>3919.99</v>
      </c>
      <c r="G7" s="21">
        <v>17790.37</v>
      </c>
      <c r="H7" s="21">
        <v>3937.29</v>
      </c>
      <c r="I7" s="30">
        <v>0.37409999999999999</v>
      </c>
      <c r="J7" s="30">
        <v>0.50109999999999999</v>
      </c>
      <c r="K7" s="16">
        <v>21.16</v>
      </c>
      <c r="L7" s="16">
        <v>5.38</v>
      </c>
      <c r="M7">
        <v>0</v>
      </c>
      <c r="N7">
        <v>0</v>
      </c>
    </row>
    <row r="8" spans="1:14" x14ac:dyDescent="0.35">
      <c r="A8">
        <v>2020</v>
      </c>
      <c r="B8" t="s">
        <v>0</v>
      </c>
      <c r="C8" s="21">
        <v>27729.599999999999</v>
      </c>
      <c r="D8" s="21">
        <v>7213</v>
      </c>
      <c r="E8" s="21">
        <v>43712.45</v>
      </c>
      <c r="F8" s="21">
        <v>4374.16</v>
      </c>
      <c r="G8" s="21">
        <v>14894.79</v>
      </c>
      <c r="H8" s="21">
        <v>3376.09</v>
      </c>
      <c r="I8" s="30">
        <v>0.25409999999999999</v>
      </c>
      <c r="J8" s="30">
        <v>0.43559999999999999</v>
      </c>
      <c r="K8" s="16">
        <v>17.72</v>
      </c>
      <c r="L8" s="16">
        <v>4.6100000000000003</v>
      </c>
      <c r="M8">
        <v>0</v>
      </c>
      <c r="N8">
        <v>0</v>
      </c>
    </row>
    <row r="9" spans="1:14" x14ac:dyDescent="0.35">
      <c r="A9">
        <v>2020</v>
      </c>
      <c r="B9" t="s">
        <v>63</v>
      </c>
      <c r="C9" s="21">
        <v>25291.1</v>
      </c>
      <c r="D9" s="21">
        <v>6397</v>
      </c>
      <c r="E9" s="21">
        <v>57396.88</v>
      </c>
      <c r="F9" s="21">
        <v>6058.33</v>
      </c>
      <c r="G9" s="21">
        <v>12873.17</v>
      </c>
      <c r="H9" s="21">
        <v>2821.08</v>
      </c>
      <c r="I9" s="30">
        <v>0.1832</v>
      </c>
      <c r="J9" s="30">
        <v>0.31769999999999998</v>
      </c>
      <c r="K9" s="16">
        <v>16.16</v>
      </c>
      <c r="L9" s="16">
        <v>4.09</v>
      </c>
      <c r="M9">
        <v>0</v>
      </c>
      <c r="N9">
        <v>0</v>
      </c>
    </row>
    <row r="10" spans="1:14" x14ac:dyDescent="0.35">
      <c r="A10">
        <v>2020</v>
      </c>
      <c r="B10" t="s">
        <v>38</v>
      </c>
      <c r="C10" s="21">
        <v>25909.7</v>
      </c>
      <c r="D10" s="21">
        <v>6689</v>
      </c>
      <c r="E10" s="21">
        <v>62084.800000000003</v>
      </c>
      <c r="F10" s="21">
        <v>6101.37</v>
      </c>
      <c r="G10" s="21">
        <v>13188.04</v>
      </c>
      <c r="H10" s="21">
        <v>2949.85</v>
      </c>
      <c r="I10" s="30">
        <v>0.17519999999999999</v>
      </c>
      <c r="J10" s="30">
        <v>0.32590000000000002</v>
      </c>
      <c r="K10" s="16">
        <v>16.559999999999999</v>
      </c>
      <c r="L10" s="16">
        <v>4.2699999999999996</v>
      </c>
      <c r="M10">
        <v>0</v>
      </c>
      <c r="N10">
        <v>0</v>
      </c>
    </row>
    <row r="11" spans="1:14" x14ac:dyDescent="0.35">
      <c r="A11">
        <v>2020</v>
      </c>
      <c r="B11" t="s">
        <v>59</v>
      </c>
      <c r="C11" s="21">
        <v>30208.2</v>
      </c>
      <c r="D11" s="21">
        <v>7978</v>
      </c>
      <c r="E11" s="21">
        <v>60268.82</v>
      </c>
      <c r="F11" s="21">
        <v>4899.6099999999997</v>
      </c>
      <c r="G11" s="21">
        <v>13321.82</v>
      </c>
      <c r="H11" s="21">
        <v>4060.8</v>
      </c>
      <c r="I11" s="30">
        <v>0.18099999999999999</v>
      </c>
      <c r="J11" s="30">
        <v>0.45319999999999999</v>
      </c>
      <c r="K11" s="16">
        <v>19.3</v>
      </c>
      <c r="L11" s="16">
        <v>5.0999999999999996</v>
      </c>
      <c r="M11">
        <v>0</v>
      </c>
      <c r="N11">
        <v>0</v>
      </c>
    </row>
    <row r="12" spans="1:14" x14ac:dyDescent="0.35">
      <c r="A12">
        <v>2020</v>
      </c>
      <c r="B12" t="s">
        <v>60</v>
      </c>
      <c r="C12" s="21">
        <v>27500.6</v>
      </c>
      <c r="D12" s="21">
        <v>7436</v>
      </c>
      <c r="E12" s="21">
        <v>63175.79</v>
      </c>
      <c r="F12" s="21">
        <v>5627.49</v>
      </c>
      <c r="G12" s="21">
        <v>12127.76</v>
      </c>
      <c r="H12" s="21">
        <v>3784.92</v>
      </c>
      <c r="I12" s="30">
        <v>0.16109999999999999</v>
      </c>
      <c r="J12" s="30">
        <v>0.40210000000000001</v>
      </c>
      <c r="K12" s="16">
        <v>17.57</v>
      </c>
      <c r="L12" s="16">
        <v>4.75</v>
      </c>
      <c r="M12">
        <v>0</v>
      </c>
      <c r="N12">
        <v>0</v>
      </c>
    </row>
    <row r="13" spans="1:14" x14ac:dyDescent="0.35">
      <c r="A13">
        <v>2020</v>
      </c>
      <c r="B13" t="s">
        <v>61</v>
      </c>
      <c r="C13" s="21">
        <v>28729.9</v>
      </c>
      <c r="D13" s="21">
        <v>7911</v>
      </c>
      <c r="E13" s="21">
        <v>72156.91</v>
      </c>
      <c r="F13" s="21">
        <v>6421.48</v>
      </c>
      <c r="G13" s="21">
        <v>12669.89</v>
      </c>
      <c r="H13" s="21">
        <v>4026.7</v>
      </c>
      <c r="I13" s="30">
        <v>0.14940000000000001</v>
      </c>
      <c r="J13" s="30">
        <v>0.38540000000000002</v>
      </c>
      <c r="K13" s="16">
        <v>18.36</v>
      </c>
      <c r="L13" s="16">
        <v>5.0599999999999996</v>
      </c>
      <c r="M13">
        <v>0</v>
      </c>
      <c r="N13">
        <v>0</v>
      </c>
    </row>
    <row r="14" spans="1:14" x14ac:dyDescent="0.35">
      <c r="A14">
        <v>2020</v>
      </c>
      <c r="B14" t="s">
        <v>43</v>
      </c>
      <c r="C14" s="21">
        <v>21726.1</v>
      </c>
      <c r="D14" s="21">
        <v>6207</v>
      </c>
      <c r="E14" s="21">
        <v>70366.47</v>
      </c>
      <c r="F14" s="21">
        <v>4919.9399999999996</v>
      </c>
      <c r="G14" s="21">
        <v>9581.2099999999991</v>
      </c>
      <c r="H14" s="21">
        <v>3159.36</v>
      </c>
      <c r="I14" s="30">
        <v>0.1198</v>
      </c>
      <c r="J14" s="30">
        <v>0.33679999999999999</v>
      </c>
      <c r="K14" s="16">
        <v>13.88</v>
      </c>
      <c r="L14" s="16">
        <v>3.97</v>
      </c>
      <c r="M14">
        <v>0</v>
      </c>
      <c r="N14">
        <v>0</v>
      </c>
    </row>
    <row r="15" spans="1:14" x14ac:dyDescent="0.35">
      <c r="A15">
        <v>2020</v>
      </c>
      <c r="B15" t="s">
        <v>54</v>
      </c>
      <c r="C15" s="21">
        <v>26183.200000000001</v>
      </c>
      <c r="D15" s="21">
        <v>7645</v>
      </c>
      <c r="E15" s="21">
        <v>61351.49</v>
      </c>
      <c r="F15" s="21">
        <v>3891.31</v>
      </c>
      <c r="G15" s="21">
        <v>11546.79</v>
      </c>
      <c r="H15" s="21">
        <v>3891.31</v>
      </c>
      <c r="I15" s="30">
        <v>0.15840000000000001</v>
      </c>
      <c r="J15" s="30">
        <v>0.44159999999999999</v>
      </c>
      <c r="K15" s="16">
        <v>16.73</v>
      </c>
      <c r="L15" s="16">
        <v>4.8899999999999997</v>
      </c>
      <c r="M15">
        <v>0</v>
      </c>
      <c r="N15">
        <v>0</v>
      </c>
    </row>
    <row r="16" spans="1:14" x14ac:dyDescent="0.35">
      <c r="A16">
        <v>2021</v>
      </c>
      <c r="B16" t="s">
        <v>55</v>
      </c>
      <c r="C16" s="21">
        <v>22717.1</v>
      </c>
      <c r="D16" s="21">
        <v>6469</v>
      </c>
      <c r="E16" s="21">
        <v>62560.95</v>
      </c>
      <c r="F16" s="21">
        <v>4030.86</v>
      </c>
      <c r="G16" s="21">
        <v>10018.24</v>
      </c>
      <c r="H16" s="21">
        <v>3292.72</v>
      </c>
      <c r="I16" s="30">
        <v>0.13800000000000001</v>
      </c>
      <c r="J16" s="30">
        <v>0.4496</v>
      </c>
      <c r="K16" s="16">
        <v>14.52</v>
      </c>
      <c r="L16" s="16">
        <v>4.13</v>
      </c>
      <c r="M16">
        <v>0</v>
      </c>
      <c r="N16">
        <v>0</v>
      </c>
    </row>
    <row r="17" spans="1:14" x14ac:dyDescent="0.35">
      <c r="A17">
        <v>2021</v>
      </c>
      <c r="B17" t="s">
        <v>56</v>
      </c>
      <c r="C17" s="21">
        <v>36121.410000000003</v>
      </c>
      <c r="D17" s="21">
        <v>8877</v>
      </c>
      <c r="E17" s="21">
        <v>50886.11</v>
      </c>
      <c r="F17" s="21">
        <v>3111.78</v>
      </c>
      <c r="G17" s="21">
        <v>15929.54</v>
      </c>
      <c r="H17" s="21">
        <v>4518.3900000000003</v>
      </c>
      <c r="I17" s="30">
        <v>0.2384</v>
      </c>
      <c r="J17" s="30">
        <v>0.59219999999999995</v>
      </c>
      <c r="K17" s="16">
        <v>23.08</v>
      </c>
      <c r="L17" s="16">
        <v>5.67</v>
      </c>
      <c r="M17">
        <v>0</v>
      </c>
      <c r="N17">
        <v>0</v>
      </c>
    </row>
    <row r="18" spans="1:14" x14ac:dyDescent="0.35">
      <c r="A18">
        <v>2021</v>
      </c>
      <c r="B18" t="s">
        <v>57</v>
      </c>
      <c r="C18" s="21">
        <v>36077.379999999997</v>
      </c>
      <c r="D18" s="21">
        <v>8868</v>
      </c>
      <c r="E18" s="21">
        <v>58071.56</v>
      </c>
      <c r="F18" s="21">
        <v>4993.51</v>
      </c>
      <c r="G18" s="21">
        <v>15910.12</v>
      </c>
      <c r="H18" s="21">
        <v>4513.8100000000004</v>
      </c>
      <c r="I18" s="30">
        <v>0.21510000000000001</v>
      </c>
      <c r="J18" s="30">
        <v>0.4748</v>
      </c>
      <c r="K18" s="16">
        <v>23.05</v>
      </c>
      <c r="L18" s="16">
        <v>5.67</v>
      </c>
      <c r="M18">
        <v>0</v>
      </c>
      <c r="N18">
        <v>0</v>
      </c>
    </row>
    <row r="19" spans="1:14" x14ac:dyDescent="0.35">
      <c r="A19">
        <v>2021</v>
      </c>
      <c r="B19" t="s">
        <v>58</v>
      </c>
      <c r="C19" s="21">
        <v>31069.41</v>
      </c>
      <c r="D19" s="21">
        <v>7558</v>
      </c>
      <c r="E19" s="21">
        <v>64344.21</v>
      </c>
      <c r="F19" s="21">
        <v>5192.88</v>
      </c>
      <c r="G19" s="21">
        <v>13701.61</v>
      </c>
      <c r="H19" s="21">
        <v>3847.02</v>
      </c>
      <c r="I19" s="30">
        <v>0.17560000000000001</v>
      </c>
      <c r="J19" s="30">
        <v>0.42559999999999998</v>
      </c>
      <c r="K19" s="16">
        <v>19.850000000000001</v>
      </c>
      <c r="L19" s="16">
        <v>4.83</v>
      </c>
      <c r="M19">
        <v>0</v>
      </c>
      <c r="N19">
        <v>0</v>
      </c>
    </row>
    <row r="20" spans="1:14" x14ac:dyDescent="0.35">
      <c r="A20">
        <v>2021</v>
      </c>
      <c r="B20" t="s">
        <v>0</v>
      </c>
      <c r="C20" s="21">
        <v>29662.41</v>
      </c>
      <c r="D20" s="21">
        <v>7351</v>
      </c>
      <c r="E20" s="21">
        <v>59352.75</v>
      </c>
      <c r="F20" s="21">
        <v>5727.22</v>
      </c>
      <c r="G20" s="21">
        <v>13081.12</v>
      </c>
      <c r="H20" s="21">
        <v>3741.66</v>
      </c>
      <c r="I20" s="30">
        <v>0.18060000000000001</v>
      </c>
      <c r="J20" s="30">
        <v>0.3952</v>
      </c>
      <c r="K20" s="16">
        <v>18.95</v>
      </c>
      <c r="L20" s="16">
        <v>4.7</v>
      </c>
      <c r="M20">
        <v>0</v>
      </c>
      <c r="N20">
        <v>0</v>
      </c>
    </row>
    <row r="21" spans="1:14" x14ac:dyDescent="0.35">
      <c r="A21">
        <v>2021</v>
      </c>
      <c r="B21" t="s">
        <v>63</v>
      </c>
      <c r="C21" s="21">
        <v>29367.19</v>
      </c>
      <c r="D21" s="21">
        <v>7415</v>
      </c>
      <c r="E21" s="21">
        <v>63471.58</v>
      </c>
      <c r="F21" s="21">
        <v>5773.36</v>
      </c>
      <c r="G21" s="21">
        <v>12950.93</v>
      </c>
      <c r="H21" s="21">
        <v>3774.24</v>
      </c>
      <c r="I21" s="30">
        <v>0.16950000000000001</v>
      </c>
      <c r="J21" s="30">
        <v>0.39529999999999998</v>
      </c>
      <c r="K21" s="16">
        <v>18.77</v>
      </c>
      <c r="L21" s="16">
        <v>4.74</v>
      </c>
      <c r="M21">
        <v>0</v>
      </c>
      <c r="N21">
        <v>0</v>
      </c>
    </row>
    <row r="22" spans="1:14" x14ac:dyDescent="0.35">
      <c r="A22">
        <v>2021</v>
      </c>
      <c r="B22" t="s">
        <v>38</v>
      </c>
      <c r="C22" s="21">
        <v>30339.200000000001</v>
      </c>
      <c r="D22" s="21">
        <v>7805.8</v>
      </c>
      <c r="E22" s="21">
        <v>60718.73</v>
      </c>
      <c r="F22" s="21">
        <v>6035.71</v>
      </c>
      <c r="G22" s="21">
        <v>13379.59</v>
      </c>
      <c r="H22" s="21">
        <v>3973.15</v>
      </c>
      <c r="I22" s="30">
        <v>0.18060000000000001</v>
      </c>
      <c r="J22" s="30">
        <v>0.39700000000000002</v>
      </c>
      <c r="K22" s="16">
        <v>19.39</v>
      </c>
      <c r="L22" s="16">
        <v>4.99</v>
      </c>
      <c r="M22">
        <v>0</v>
      </c>
      <c r="N22">
        <v>0</v>
      </c>
    </row>
    <row r="23" spans="1:14" x14ac:dyDescent="0.35">
      <c r="A23">
        <v>2021</v>
      </c>
      <c r="B23" t="s">
        <v>59</v>
      </c>
      <c r="C23" s="21">
        <v>25533.88</v>
      </c>
      <c r="D23" s="21">
        <v>6664</v>
      </c>
      <c r="E23" s="21">
        <v>55876.480000000003</v>
      </c>
      <c r="F23" s="21">
        <v>5433.45</v>
      </c>
      <c r="G23" s="21">
        <v>11260.44</v>
      </c>
      <c r="H23" s="21">
        <v>3391.98</v>
      </c>
      <c r="I23" s="30">
        <v>0.16769999999999999</v>
      </c>
      <c r="J23" s="30">
        <v>0.38429999999999997</v>
      </c>
      <c r="K23" s="16">
        <v>16.32</v>
      </c>
      <c r="L23" s="16">
        <v>4.26</v>
      </c>
      <c r="M23">
        <v>0</v>
      </c>
      <c r="N23">
        <v>0</v>
      </c>
    </row>
    <row r="24" spans="1:14" x14ac:dyDescent="0.35">
      <c r="A24">
        <v>2021</v>
      </c>
      <c r="B24" t="s">
        <v>60</v>
      </c>
      <c r="C24" s="21">
        <v>29998.39</v>
      </c>
      <c r="D24" s="21">
        <v>7882</v>
      </c>
      <c r="E24" s="21">
        <v>53117.47</v>
      </c>
      <c r="F24" s="21">
        <v>6349.09</v>
      </c>
      <c r="G24" s="21">
        <v>13229.29</v>
      </c>
      <c r="H24" s="21">
        <v>4011.94</v>
      </c>
      <c r="I24" s="30">
        <v>0.19939999999999999</v>
      </c>
      <c r="J24" s="30">
        <v>0.38719999999999999</v>
      </c>
      <c r="K24" s="16">
        <v>19.170000000000002</v>
      </c>
      <c r="L24" s="16">
        <v>5.04</v>
      </c>
      <c r="M24">
        <v>0</v>
      </c>
      <c r="N24">
        <v>0</v>
      </c>
    </row>
    <row r="25" spans="1:14" x14ac:dyDescent="0.35">
      <c r="A25">
        <v>2021</v>
      </c>
      <c r="B25" t="s">
        <v>61</v>
      </c>
      <c r="C25" s="21">
        <v>29974.02</v>
      </c>
      <c r="D25" s="21">
        <v>8047</v>
      </c>
      <c r="E25" s="21">
        <v>55947.34</v>
      </c>
      <c r="F25" s="21">
        <v>7499.66</v>
      </c>
      <c r="G25" s="21">
        <v>13218.54</v>
      </c>
      <c r="H25" s="21">
        <v>4095.92</v>
      </c>
      <c r="I25" s="30">
        <v>0.19109999999999999</v>
      </c>
      <c r="J25" s="30">
        <v>0.35320000000000001</v>
      </c>
      <c r="K25" s="16">
        <v>19.149999999999999</v>
      </c>
      <c r="L25" s="16">
        <v>5.14</v>
      </c>
      <c r="M25">
        <v>0</v>
      </c>
      <c r="N25">
        <v>0</v>
      </c>
    </row>
    <row r="26" spans="1:14" x14ac:dyDescent="0.35">
      <c r="A26">
        <v>2021</v>
      </c>
      <c r="B26" t="s">
        <v>43</v>
      </c>
      <c r="C26" s="21">
        <v>26015.62</v>
      </c>
      <c r="D26" s="21">
        <v>6859</v>
      </c>
      <c r="E26" s="21">
        <v>61093.35</v>
      </c>
      <c r="F26" s="21">
        <v>6726.69</v>
      </c>
      <c r="G26" s="21">
        <v>11472.89</v>
      </c>
      <c r="H26" s="21">
        <v>3491.23</v>
      </c>
      <c r="I26" s="30">
        <v>0.15809999999999999</v>
      </c>
      <c r="J26" s="30">
        <v>0.3417</v>
      </c>
      <c r="K26" s="16">
        <v>16.62</v>
      </c>
      <c r="L26" s="16">
        <v>4.38</v>
      </c>
      <c r="M26">
        <v>0</v>
      </c>
      <c r="N26">
        <v>0</v>
      </c>
    </row>
    <row r="27" spans="1:14" x14ac:dyDescent="0.35">
      <c r="A27">
        <v>2021</v>
      </c>
      <c r="B27" t="s">
        <v>54</v>
      </c>
      <c r="C27" s="21">
        <v>30817.5</v>
      </c>
      <c r="D27" s="21">
        <v>5124</v>
      </c>
      <c r="E27" s="21">
        <v>52270.46</v>
      </c>
      <c r="F27" s="21">
        <v>6695.21</v>
      </c>
      <c r="G27" s="21">
        <v>13590.52</v>
      </c>
      <c r="H27" s="21">
        <v>2608.12</v>
      </c>
      <c r="I27" s="30">
        <v>0.2064</v>
      </c>
      <c r="J27" s="30">
        <v>0.28029999999999999</v>
      </c>
      <c r="K27" s="16">
        <v>19.690000000000001</v>
      </c>
      <c r="L27" s="16">
        <v>3.27</v>
      </c>
      <c r="M27">
        <v>0</v>
      </c>
      <c r="N27">
        <v>0</v>
      </c>
    </row>
    <row r="28" spans="1:14" x14ac:dyDescent="0.35">
      <c r="A28">
        <v>2022</v>
      </c>
      <c r="B28" t="s">
        <v>55</v>
      </c>
      <c r="C28" s="21">
        <v>34956.51</v>
      </c>
      <c r="D28" s="21">
        <v>8802.4</v>
      </c>
      <c r="E28" s="21">
        <v>52332.04</v>
      </c>
      <c r="F28" s="21">
        <v>5811.4</v>
      </c>
      <c r="G28" s="21">
        <v>15415.82</v>
      </c>
      <c r="H28" s="21">
        <v>4480.42</v>
      </c>
      <c r="I28" s="30">
        <v>0.22750000000000001</v>
      </c>
      <c r="J28" s="30">
        <v>0.43530000000000002</v>
      </c>
      <c r="K28" s="16">
        <v>22.34</v>
      </c>
      <c r="L28" s="16">
        <v>5.62</v>
      </c>
      <c r="M28">
        <v>0</v>
      </c>
      <c r="N28">
        <v>0</v>
      </c>
    </row>
    <row r="29" spans="1:14" x14ac:dyDescent="0.35">
      <c r="A29">
        <v>2022</v>
      </c>
      <c r="B29" t="s">
        <v>56</v>
      </c>
      <c r="C29" s="21">
        <v>26861.53</v>
      </c>
      <c r="D29" s="21">
        <v>6932</v>
      </c>
      <c r="E29" s="21">
        <v>60706.83</v>
      </c>
      <c r="F29" s="21">
        <v>6429.82</v>
      </c>
      <c r="G29" s="21">
        <v>11845.93</v>
      </c>
      <c r="H29" s="21">
        <v>3528.39</v>
      </c>
      <c r="I29" s="30">
        <v>0.1633</v>
      </c>
      <c r="J29" s="30">
        <v>0.3543</v>
      </c>
      <c r="K29" s="16">
        <v>17.16</v>
      </c>
      <c r="L29" s="16">
        <v>4.43</v>
      </c>
      <c r="M29">
        <v>0</v>
      </c>
      <c r="N29">
        <v>0</v>
      </c>
    </row>
    <row r="30" spans="1:14" x14ac:dyDescent="0.35">
      <c r="A30">
        <v>2022</v>
      </c>
      <c r="B30" t="s">
        <v>57</v>
      </c>
      <c r="C30" s="21">
        <v>32784.28</v>
      </c>
      <c r="D30" s="21">
        <v>8413</v>
      </c>
      <c r="E30" s="21">
        <v>69400.7</v>
      </c>
      <c r="F30" s="21">
        <v>8518.77</v>
      </c>
      <c r="G30" s="21">
        <v>14457.87</v>
      </c>
      <c r="H30" s="21">
        <v>4282.22</v>
      </c>
      <c r="I30" s="30">
        <v>0.1724</v>
      </c>
      <c r="J30" s="30">
        <v>0.33450000000000002</v>
      </c>
      <c r="K30" s="16">
        <v>20.95</v>
      </c>
      <c r="L30" s="16">
        <v>5.38</v>
      </c>
      <c r="M30">
        <v>0</v>
      </c>
      <c r="N30">
        <v>0</v>
      </c>
    </row>
    <row r="31" spans="1:14" x14ac:dyDescent="0.35">
      <c r="A31">
        <v>2022</v>
      </c>
      <c r="B31" t="s">
        <v>58</v>
      </c>
      <c r="C31" s="21">
        <v>28418.31</v>
      </c>
      <c r="D31" s="21">
        <v>7330</v>
      </c>
      <c r="E31" s="21">
        <v>67257.240000000005</v>
      </c>
      <c r="F31" s="21">
        <v>7503.46</v>
      </c>
      <c r="G31" s="21">
        <v>12532.47</v>
      </c>
      <c r="H31" s="21">
        <v>3730.97</v>
      </c>
      <c r="I31" s="30">
        <v>0.15709999999999999</v>
      </c>
      <c r="J31" s="30">
        <v>0.33210000000000001</v>
      </c>
      <c r="K31" s="16">
        <v>18.16</v>
      </c>
      <c r="L31" s="16">
        <v>4.68</v>
      </c>
      <c r="M31">
        <v>0</v>
      </c>
      <c r="N31">
        <v>0</v>
      </c>
    </row>
    <row r="32" spans="1:14" x14ac:dyDescent="0.35">
      <c r="A32">
        <v>2022</v>
      </c>
      <c r="B32" t="s">
        <v>0</v>
      </c>
      <c r="C32" s="21">
        <v>30499.09</v>
      </c>
      <c r="D32" s="21">
        <v>6600</v>
      </c>
      <c r="E32" s="21">
        <v>69396.009999999995</v>
      </c>
      <c r="F32" s="21">
        <v>8095.79</v>
      </c>
      <c r="G32" s="21">
        <v>13450.1</v>
      </c>
      <c r="H32" s="21">
        <v>3359.4</v>
      </c>
      <c r="I32" s="30">
        <v>0.16239999999999999</v>
      </c>
      <c r="J32" s="30">
        <v>0.29330000000000001</v>
      </c>
      <c r="K32" s="16">
        <v>19.489999999999998</v>
      </c>
      <c r="L32" s="16">
        <v>4.22</v>
      </c>
      <c r="M32">
        <v>0</v>
      </c>
      <c r="N32">
        <v>0</v>
      </c>
    </row>
    <row r="33" spans="1:14" x14ac:dyDescent="0.35">
      <c r="A33">
        <v>2022</v>
      </c>
      <c r="B33" t="s">
        <v>63</v>
      </c>
      <c r="C33" s="21">
        <v>26111.3</v>
      </c>
      <c r="D33" s="21">
        <v>6869</v>
      </c>
      <c r="E33" s="21">
        <v>78879.05</v>
      </c>
      <c r="F33" s="21">
        <v>7785.45</v>
      </c>
      <c r="G33" s="21">
        <v>11515.08</v>
      </c>
      <c r="H33" s="21">
        <v>3496.32</v>
      </c>
      <c r="I33" s="30">
        <v>0.12740000000000001</v>
      </c>
      <c r="J33" s="30">
        <v>0.30990000000000001</v>
      </c>
      <c r="K33" s="16">
        <v>16.690000000000001</v>
      </c>
      <c r="L33" s="16">
        <v>4.3899999999999997</v>
      </c>
      <c r="M33">
        <v>0</v>
      </c>
      <c r="N33">
        <v>0</v>
      </c>
    </row>
    <row r="34" spans="1:14" x14ac:dyDescent="0.35">
      <c r="A34">
        <v>2022</v>
      </c>
      <c r="B34" t="s">
        <v>38</v>
      </c>
      <c r="C34" s="21">
        <v>27286.41</v>
      </c>
      <c r="D34" s="21">
        <v>7276</v>
      </c>
      <c r="E34" s="21">
        <v>83504.86</v>
      </c>
      <c r="F34" s="21">
        <v>8577.0499999999993</v>
      </c>
      <c r="G34" s="21">
        <v>12033.31</v>
      </c>
      <c r="H34" s="21">
        <v>3703.48</v>
      </c>
      <c r="I34" s="30">
        <v>0.126</v>
      </c>
      <c r="J34" s="30">
        <v>0.30159999999999998</v>
      </c>
      <c r="K34" s="16">
        <v>17.440000000000001</v>
      </c>
      <c r="L34" s="16">
        <v>4.6500000000000004</v>
      </c>
      <c r="M34">
        <v>0</v>
      </c>
      <c r="N34">
        <v>0</v>
      </c>
    </row>
    <row r="35" spans="1:14" x14ac:dyDescent="0.35">
      <c r="A35">
        <v>2022</v>
      </c>
      <c r="B35" t="s">
        <v>59</v>
      </c>
      <c r="C35" s="21">
        <v>27363.41</v>
      </c>
      <c r="D35" s="21">
        <v>7032</v>
      </c>
      <c r="E35" s="21">
        <v>91696.35</v>
      </c>
      <c r="F35" s="21">
        <v>9040.75</v>
      </c>
      <c r="G35" s="21">
        <v>12067.26</v>
      </c>
      <c r="H35" s="21">
        <v>3579.29</v>
      </c>
      <c r="I35" s="30">
        <v>0.1163</v>
      </c>
      <c r="J35" s="30">
        <v>0.28360000000000002</v>
      </c>
      <c r="K35" s="16">
        <v>17.489999999999998</v>
      </c>
      <c r="L35" s="16">
        <v>4.49</v>
      </c>
      <c r="M35">
        <v>0</v>
      </c>
      <c r="N35">
        <v>0</v>
      </c>
    </row>
    <row r="36" spans="1:14" x14ac:dyDescent="0.35">
      <c r="A36">
        <v>2022</v>
      </c>
      <c r="B36" t="s">
        <v>60</v>
      </c>
      <c r="C36" s="21">
        <v>28971.19</v>
      </c>
      <c r="D36" s="21">
        <v>7112</v>
      </c>
      <c r="E36" s="21">
        <v>84574.11</v>
      </c>
      <c r="F36" s="21">
        <v>9319.2800000000007</v>
      </c>
      <c r="G36" s="21">
        <v>12776.29</v>
      </c>
      <c r="H36" s="21">
        <v>3620.01</v>
      </c>
      <c r="I36" s="30">
        <v>0.13120000000000001</v>
      </c>
      <c r="J36" s="30">
        <v>0.27979999999999999</v>
      </c>
      <c r="K36" s="16">
        <v>18.510000000000002</v>
      </c>
      <c r="L36" s="16">
        <v>4.54</v>
      </c>
      <c r="M36">
        <v>0</v>
      </c>
      <c r="N36">
        <v>0</v>
      </c>
    </row>
    <row r="37" spans="1:14" x14ac:dyDescent="0.35">
      <c r="A37">
        <v>2022</v>
      </c>
      <c r="B37" t="s">
        <v>61</v>
      </c>
      <c r="C37" s="21">
        <v>29646.59</v>
      </c>
      <c r="D37" s="21">
        <v>7249</v>
      </c>
      <c r="E37" s="21">
        <v>79957.47</v>
      </c>
      <c r="F37" s="21">
        <v>8451.5</v>
      </c>
      <c r="G37" s="21">
        <v>13074.15</v>
      </c>
      <c r="H37" s="21">
        <v>3689.74</v>
      </c>
      <c r="I37" s="30">
        <v>0.14050000000000001</v>
      </c>
      <c r="J37" s="30">
        <v>0.3039</v>
      </c>
      <c r="K37" s="16">
        <v>18.940000000000001</v>
      </c>
      <c r="L37" s="16">
        <v>4.63</v>
      </c>
      <c r="M37">
        <v>0</v>
      </c>
      <c r="N37">
        <v>0</v>
      </c>
    </row>
    <row r="38" spans="1:14" x14ac:dyDescent="0.35">
      <c r="A38">
        <v>2022</v>
      </c>
      <c r="B38" t="s">
        <v>43</v>
      </c>
      <c r="C38" s="21">
        <v>28487.63</v>
      </c>
      <c r="D38" s="21">
        <v>6912</v>
      </c>
      <c r="E38" s="21">
        <v>77217.42</v>
      </c>
      <c r="F38" s="21">
        <v>7947.7</v>
      </c>
      <c r="G38" s="21">
        <v>12563.04</v>
      </c>
      <c r="H38" s="21">
        <v>3518.21</v>
      </c>
      <c r="I38" s="30">
        <v>0.1399</v>
      </c>
      <c r="J38" s="30">
        <v>0.30680000000000002</v>
      </c>
      <c r="K38" s="16">
        <v>18.2</v>
      </c>
      <c r="L38" s="16">
        <v>4.42</v>
      </c>
      <c r="M38">
        <v>0</v>
      </c>
      <c r="N38">
        <v>0</v>
      </c>
    </row>
    <row r="39" spans="1:14" x14ac:dyDescent="0.35">
      <c r="A39">
        <v>2022</v>
      </c>
      <c r="B39" t="s">
        <v>54</v>
      </c>
      <c r="C39" s="21">
        <v>24016.46</v>
      </c>
      <c r="D39" s="21">
        <v>6308.6</v>
      </c>
      <c r="E39" s="21">
        <v>69706.27</v>
      </c>
      <c r="F39" s="21">
        <v>6854.52</v>
      </c>
      <c r="G39" s="21">
        <v>10591.26</v>
      </c>
      <c r="H39" s="21">
        <v>3211.08</v>
      </c>
      <c r="I39" s="30">
        <v>0.13189999999999999</v>
      </c>
      <c r="J39" s="30">
        <v>0.31900000000000001</v>
      </c>
      <c r="K39" s="16">
        <v>15.35</v>
      </c>
      <c r="L39" s="16">
        <v>4.03</v>
      </c>
      <c r="M39">
        <v>0</v>
      </c>
      <c r="N39">
        <v>0</v>
      </c>
    </row>
    <row r="40" spans="1:14" x14ac:dyDescent="0.35">
      <c r="A40">
        <v>2023</v>
      </c>
      <c r="B40" t="s">
        <v>55</v>
      </c>
      <c r="C40" s="21">
        <v>23798.240000000002</v>
      </c>
      <c r="D40" s="21">
        <v>6350</v>
      </c>
      <c r="E40" s="21">
        <v>69603.75</v>
      </c>
      <c r="F40" s="21">
        <v>6096.6</v>
      </c>
      <c r="G40" s="21">
        <v>10495.02</v>
      </c>
      <c r="H40" s="21">
        <v>3232.15</v>
      </c>
      <c r="I40" s="30">
        <v>0.13100000000000001</v>
      </c>
      <c r="J40" s="30">
        <v>0.34649999999999997</v>
      </c>
      <c r="K40" s="16">
        <v>15.21</v>
      </c>
      <c r="L40" s="16">
        <v>4.0599999999999996</v>
      </c>
      <c r="M40">
        <v>0</v>
      </c>
      <c r="N40">
        <v>0</v>
      </c>
    </row>
    <row r="41" spans="1:14" x14ac:dyDescent="0.35">
      <c r="A41">
        <v>2023</v>
      </c>
      <c r="B41" t="s">
        <v>56</v>
      </c>
      <c r="C41" s="21">
        <v>25890.080000000002</v>
      </c>
      <c r="D41" s="21">
        <v>6925</v>
      </c>
      <c r="E41" s="21">
        <v>62330.9</v>
      </c>
      <c r="F41" s="21">
        <v>6943.75</v>
      </c>
      <c r="G41" s="21">
        <v>11417.53</v>
      </c>
      <c r="H41" s="21">
        <v>3524.83</v>
      </c>
      <c r="I41" s="30">
        <v>0.15479999999999999</v>
      </c>
      <c r="J41" s="30">
        <v>0.3367</v>
      </c>
      <c r="K41" s="16">
        <v>16.54</v>
      </c>
      <c r="L41" s="16">
        <v>4.43</v>
      </c>
      <c r="M41">
        <v>0</v>
      </c>
      <c r="N41">
        <v>0</v>
      </c>
    </row>
    <row r="42" spans="1:14" x14ac:dyDescent="0.35">
      <c r="A42">
        <v>2023</v>
      </c>
      <c r="B42" t="s">
        <v>57</v>
      </c>
      <c r="C42" s="21">
        <v>27295</v>
      </c>
      <c r="D42" s="21">
        <v>7348</v>
      </c>
      <c r="E42" s="21">
        <v>65345.15</v>
      </c>
      <c r="F42" s="21">
        <v>7076.25</v>
      </c>
      <c r="G42" s="21">
        <v>12037.09</v>
      </c>
      <c r="H42" s="21">
        <v>3740.13</v>
      </c>
      <c r="I42" s="30">
        <v>0.15559999999999999</v>
      </c>
      <c r="J42" s="30">
        <v>0.3458</v>
      </c>
      <c r="K42" s="16">
        <v>17.440000000000001</v>
      </c>
      <c r="L42" s="16">
        <v>4.7</v>
      </c>
      <c r="M42">
        <v>0</v>
      </c>
      <c r="N42">
        <v>0</v>
      </c>
    </row>
    <row r="43" spans="1:14" x14ac:dyDescent="0.35">
      <c r="A43">
        <v>2023</v>
      </c>
      <c r="B43" t="s">
        <v>58</v>
      </c>
      <c r="C43" s="21">
        <v>26200.5</v>
      </c>
      <c r="D43" s="21">
        <v>5561</v>
      </c>
      <c r="E43" s="21">
        <v>50231.5</v>
      </c>
      <c r="F43" s="21">
        <v>5495.9</v>
      </c>
      <c r="G43" s="21">
        <v>11554.42</v>
      </c>
      <c r="H43" s="21">
        <v>2830.55</v>
      </c>
      <c r="I43" s="30">
        <v>0.187</v>
      </c>
      <c r="J43" s="30">
        <v>0.33989999999999998</v>
      </c>
      <c r="K43" s="16">
        <v>16.739999999999998</v>
      </c>
      <c r="L43" s="16">
        <v>3.55</v>
      </c>
      <c r="M43">
        <v>0</v>
      </c>
      <c r="N43">
        <v>0</v>
      </c>
    </row>
    <row r="44" spans="1:14" x14ac:dyDescent="0.35">
      <c r="A44">
        <v>2023</v>
      </c>
      <c r="B44" t="s">
        <v>0</v>
      </c>
      <c r="C44" s="21">
        <v>19886</v>
      </c>
      <c r="D44" s="21">
        <v>7845</v>
      </c>
      <c r="E44" s="21">
        <v>66024.350000000006</v>
      </c>
      <c r="F44" s="21">
        <v>8097.45</v>
      </c>
      <c r="G44" s="21">
        <v>8769.73</v>
      </c>
      <c r="H44" s="21">
        <v>3993.11</v>
      </c>
      <c r="I44" s="30">
        <v>0.1173</v>
      </c>
      <c r="J44" s="30">
        <v>0.33029999999999998</v>
      </c>
      <c r="K44" s="16">
        <v>12.71</v>
      </c>
      <c r="L44" s="16">
        <v>5.01</v>
      </c>
      <c r="M44">
        <v>0</v>
      </c>
      <c r="N44">
        <v>0</v>
      </c>
    </row>
    <row r="45" spans="1:14" x14ac:dyDescent="0.35">
      <c r="A45">
        <v>2023</v>
      </c>
      <c r="B45" t="s">
        <v>63</v>
      </c>
      <c r="C45" s="21">
        <v>24500</v>
      </c>
      <c r="D45" s="21">
        <v>6683</v>
      </c>
      <c r="E45" s="21">
        <v>68393</v>
      </c>
      <c r="F45" s="21">
        <v>8150.85</v>
      </c>
      <c r="G45" s="21">
        <v>10804.5</v>
      </c>
      <c r="H45" s="21">
        <v>3401.65</v>
      </c>
      <c r="I45" s="30">
        <v>0.13639999999999999</v>
      </c>
      <c r="J45" s="30">
        <v>0.29449999999999998</v>
      </c>
      <c r="K45" s="16">
        <v>15.66</v>
      </c>
      <c r="L45" s="16">
        <v>4.2699999999999996</v>
      </c>
      <c r="M45">
        <v>0</v>
      </c>
      <c r="N45">
        <v>0</v>
      </c>
    </row>
    <row r="46" spans="1:14" x14ac:dyDescent="0.35">
      <c r="A46">
        <v>2023</v>
      </c>
      <c r="B46" t="s">
        <v>38</v>
      </c>
      <c r="C46" s="21">
        <v>25586.3</v>
      </c>
      <c r="D46" s="21">
        <v>6863</v>
      </c>
      <c r="E46" s="21">
        <v>70911.3</v>
      </c>
      <c r="F46" s="21">
        <v>8970.75</v>
      </c>
      <c r="G46" s="21">
        <v>11283.56</v>
      </c>
      <c r="H46" s="21">
        <v>3493.27</v>
      </c>
      <c r="I46" s="30">
        <v>0.13730000000000001</v>
      </c>
      <c r="J46" s="30">
        <v>0.28029999999999999</v>
      </c>
      <c r="K46" s="16">
        <v>16.350000000000001</v>
      </c>
      <c r="L46" s="16">
        <v>4.3899999999999997</v>
      </c>
      <c r="M46">
        <v>0</v>
      </c>
      <c r="N46">
        <v>0</v>
      </c>
    </row>
    <row r="47" spans="1:14" x14ac:dyDescent="0.35">
      <c r="A47">
        <v>2023</v>
      </c>
      <c r="B47" t="s">
        <v>59</v>
      </c>
      <c r="C47" s="21">
        <v>10015.969999999999</v>
      </c>
      <c r="D47" s="21">
        <v>6638</v>
      </c>
      <c r="E47" s="21">
        <v>71049.899999999994</v>
      </c>
      <c r="F47" s="21">
        <v>8564.4500000000007</v>
      </c>
      <c r="G47" s="21">
        <v>4417.04</v>
      </c>
      <c r="H47" s="21">
        <v>3378.74</v>
      </c>
      <c r="I47" s="30">
        <v>5.8500000000000003E-2</v>
      </c>
      <c r="J47" s="30">
        <v>0.28289999999999998</v>
      </c>
      <c r="K47" s="16">
        <v>6.4</v>
      </c>
      <c r="L47" s="16">
        <v>4.24</v>
      </c>
      <c r="M47">
        <v>0</v>
      </c>
      <c r="N47">
        <v>0</v>
      </c>
    </row>
    <row r="48" spans="1:14" x14ac:dyDescent="0.35">
      <c r="A48">
        <v>2023</v>
      </c>
      <c r="B48" t="s">
        <v>60</v>
      </c>
      <c r="C48" s="21">
        <v>26802.5</v>
      </c>
      <c r="D48" s="21">
        <v>7455</v>
      </c>
      <c r="E48" s="21">
        <v>61831</v>
      </c>
      <c r="F48" s="21">
        <v>9578.5</v>
      </c>
      <c r="G48" s="21">
        <v>11819.9</v>
      </c>
      <c r="H48" s="21">
        <v>3794.6</v>
      </c>
      <c r="I48" s="30">
        <v>0.1605</v>
      </c>
      <c r="J48" s="30">
        <v>0.28370000000000001</v>
      </c>
      <c r="K48" s="16">
        <v>17.13</v>
      </c>
      <c r="L48" s="16">
        <v>4.76</v>
      </c>
      <c r="M48">
        <v>0</v>
      </c>
      <c r="N48">
        <v>0</v>
      </c>
    </row>
    <row r="49" spans="1:14" x14ac:dyDescent="0.35">
      <c r="A49">
        <v>2023</v>
      </c>
      <c r="B49" t="s">
        <v>61</v>
      </c>
      <c r="C49" s="21">
        <v>29196</v>
      </c>
      <c r="D49" s="21">
        <v>8073</v>
      </c>
      <c r="E49" s="21">
        <v>69148.600000000006</v>
      </c>
      <c r="F49" s="21">
        <v>9797.4500000000007</v>
      </c>
      <c r="G49" s="21">
        <v>12875.44</v>
      </c>
      <c r="H49" s="21">
        <v>4109.16</v>
      </c>
      <c r="I49" s="30">
        <v>0.157</v>
      </c>
      <c r="J49" s="30">
        <v>0.29549999999999998</v>
      </c>
      <c r="K49" s="16">
        <v>18.66</v>
      </c>
      <c r="L49" s="16">
        <v>5.16</v>
      </c>
      <c r="M49">
        <v>0</v>
      </c>
      <c r="N49">
        <v>0</v>
      </c>
    </row>
    <row r="50" spans="1:14" x14ac:dyDescent="0.35">
      <c r="A50">
        <v>2023</v>
      </c>
      <c r="B50" t="s">
        <v>43</v>
      </c>
      <c r="C50" s="21">
        <v>24508.71</v>
      </c>
      <c r="D50" s="21">
        <v>6488</v>
      </c>
      <c r="E50" s="21">
        <v>60186.95</v>
      </c>
      <c r="F50" s="21">
        <v>10182.85</v>
      </c>
      <c r="G50" s="21">
        <v>10808.34</v>
      </c>
      <c r="H50" s="21">
        <v>3302.39</v>
      </c>
      <c r="I50" s="30">
        <v>0.1522</v>
      </c>
      <c r="J50" s="30">
        <v>0.24490000000000001</v>
      </c>
      <c r="K50" s="16">
        <v>15.66</v>
      </c>
      <c r="L50" s="16">
        <v>4.1500000000000004</v>
      </c>
      <c r="M50">
        <v>0</v>
      </c>
      <c r="N50">
        <v>0</v>
      </c>
    </row>
    <row r="51" spans="1:14" x14ac:dyDescent="0.35">
      <c r="A51">
        <v>2023</v>
      </c>
      <c r="B51" t="s">
        <v>54</v>
      </c>
      <c r="C51" s="21">
        <v>24448.7</v>
      </c>
      <c r="D51" s="21">
        <v>6161</v>
      </c>
      <c r="E51" s="21">
        <v>73921.850000000006</v>
      </c>
      <c r="F51" s="21">
        <v>9852.08</v>
      </c>
      <c r="G51" s="21">
        <v>10781.88</v>
      </c>
      <c r="H51" s="21">
        <v>3135.95</v>
      </c>
      <c r="I51" s="30">
        <v>0.1273</v>
      </c>
      <c r="J51" s="30">
        <v>0.2414</v>
      </c>
      <c r="K51" s="16">
        <v>15.62</v>
      </c>
      <c r="L51" s="16">
        <v>3.94</v>
      </c>
      <c r="M51">
        <v>0</v>
      </c>
      <c r="N51">
        <v>0</v>
      </c>
    </row>
    <row r="52" spans="1:14" x14ac:dyDescent="0.35">
      <c r="A52">
        <v>2024</v>
      </c>
      <c r="B52" t="s">
        <v>55</v>
      </c>
      <c r="C52" s="21">
        <v>25858.7</v>
      </c>
      <c r="D52" s="21">
        <v>5032</v>
      </c>
      <c r="E52" s="21">
        <v>64559.35</v>
      </c>
      <c r="F52" s="21">
        <v>8411.5</v>
      </c>
      <c r="G52" s="21">
        <v>11403.69</v>
      </c>
      <c r="H52" s="21">
        <v>3407.86</v>
      </c>
      <c r="I52" s="30">
        <v>0.15010000000000001</v>
      </c>
      <c r="J52" s="30">
        <v>0.2883</v>
      </c>
      <c r="K52" s="16">
        <v>16.52</v>
      </c>
      <c r="L52" s="16">
        <v>4.28</v>
      </c>
      <c r="M52">
        <v>0</v>
      </c>
      <c r="N52">
        <v>0</v>
      </c>
    </row>
    <row r="53" spans="1:14" x14ac:dyDescent="0.35">
      <c r="A53">
        <v>2024</v>
      </c>
      <c r="B53" t="s">
        <v>56</v>
      </c>
      <c r="C53" s="21">
        <v>29646.41</v>
      </c>
      <c r="D53" s="21">
        <v>7793</v>
      </c>
      <c r="E53" s="21">
        <v>52159.45</v>
      </c>
      <c r="F53" s="21">
        <v>8092.65</v>
      </c>
      <c r="G53" s="21">
        <v>13074.07</v>
      </c>
      <c r="H53" s="21">
        <v>3966.64</v>
      </c>
      <c r="I53" s="30">
        <v>0.20039999999999999</v>
      </c>
      <c r="J53" s="30">
        <v>0.32890000000000003</v>
      </c>
      <c r="K53" s="16">
        <v>18.940000000000001</v>
      </c>
      <c r="L53" s="16">
        <v>4.9800000000000004</v>
      </c>
      <c r="M53">
        <v>0</v>
      </c>
      <c r="N53">
        <v>0</v>
      </c>
    </row>
    <row r="54" spans="1:14" x14ac:dyDescent="0.35">
      <c r="A54">
        <v>2024</v>
      </c>
      <c r="B54" t="s">
        <v>57</v>
      </c>
      <c r="C54" s="21">
        <v>32515.19</v>
      </c>
      <c r="D54" s="21">
        <v>8443.1</v>
      </c>
      <c r="E54" s="21">
        <v>62440.7</v>
      </c>
      <c r="F54" s="21">
        <v>12138.35</v>
      </c>
      <c r="G54" s="21">
        <v>14339.2</v>
      </c>
      <c r="H54" s="21">
        <v>4297.54</v>
      </c>
      <c r="I54" s="30">
        <v>0.18679999999999999</v>
      </c>
      <c r="J54" s="30">
        <v>0.26150000000000001</v>
      </c>
      <c r="K54" s="16">
        <v>20.78</v>
      </c>
      <c r="L54" s="16">
        <v>5.4</v>
      </c>
      <c r="M54">
        <v>0</v>
      </c>
      <c r="N54">
        <v>0</v>
      </c>
    </row>
    <row r="55" spans="1:14" x14ac:dyDescent="0.35">
      <c r="A55">
        <v>2024</v>
      </c>
      <c r="B55" t="s">
        <v>58</v>
      </c>
      <c r="C55" s="21">
        <v>26349.24</v>
      </c>
      <c r="D55" s="21">
        <v>6837.6</v>
      </c>
      <c r="E55" s="21">
        <v>61218.75</v>
      </c>
      <c r="F55" s="21">
        <v>9595.85</v>
      </c>
      <c r="G55" s="21">
        <v>11620.01</v>
      </c>
      <c r="H55" s="21">
        <v>3480.34</v>
      </c>
      <c r="I55" s="30">
        <v>0.1595</v>
      </c>
      <c r="J55" s="30">
        <v>0.26619999999999999</v>
      </c>
      <c r="K55" s="16">
        <v>16.84</v>
      </c>
      <c r="L55" s="16">
        <v>4.37</v>
      </c>
      <c r="M55">
        <v>0</v>
      </c>
      <c r="N55">
        <v>0</v>
      </c>
    </row>
    <row r="56" spans="1:14" x14ac:dyDescent="0.35">
      <c r="A56">
        <v>2024</v>
      </c>
      <c r="B56" t="s">
        <v>0</v>
      </c>
      <c r="C56" s="21">
        <v>24261.31</v>
      </c>
      <c r="D56" s="21">
        <v>6339.7</v>
      </c>
      <c r="E56" s="21">
        <v>75010.399999999994</v>
      </c>
      <c r="F56" s="21">
        <v>10761.25</v>
      </c>
      <c r="G56" s="21">
        <v>10699.24</v>
      </c>
      <c r="H56" s="21">
        <v>3226.91</v>
      </c>
      <c r="I56" s="30">
        <v>0.12479999999999999</v>
      </c>
      <c r="J56" s="30">
        <v>0.23069999999999999</v>
      </c>
      <c r="K56" s="16">
        <v>15.5</v>
      </c>
      <c r="L56" s="16">
        <v>4.05</v>
      </c>
      <c r="M56">
        <v>0</v>
      </c>
      <c r="N56">
        <v>0</v>
      </c>
    </row>
    <row r="57" spans="1:14" x14ac:dyDescent="0.35">
      <c r="A57">
        <v>2024</v>
      </c>
      <c r="B57" t="s">
        <v>63</v>
      </c>
      <c r="C57" s="21">
        <v>23791.63</v>
      </c>
      <c r="D57" s="21">
        <v>6316</v>
      </c>
      <c r="E57" s="21">
        <v>73429.25</v>
      </c>
      <c r="F57" s="21">
        <v>8147.5</v>
      </c>
      <c r="G57" s="21">
        <v>10492.11</v>
      </c>
      <c r="H57" s="21">
        <v>3214.84</v>
      </c>
      <c r="I57" s="30">
        <v>0.125</v>
      </c>
      <c r="J57" s="30">
        <v>0.28289999999999998</v>
      </c>
      <c r="K57" s="16">
        <v>15.2</v>
      </c>
      <c r="L57" s="16">
        <v>4.04</v>
      </c>
      <c r="M57">
        <v>0</v>
      </c>
      <c r="N57">
        <v>0</v>
      </c>
    </row>
    <row r="58" spans="1:14" x14ac:dyDescent="0.35">
      <c r="A58">
        <v>2024</v>
      </c>
      <c r="B58" t="s">
        <v>38</v>
      </c>
      <c r="C58" s="21">
        <v>28764.41</v>
      </c>
      <c r="D58" s="21">
        <v>7744</v>
      </c>
      <c r="E58" s="21">
        <v>87539</v>
      </c>
      <c r="F58" s="21">
        <v>10614.75</v>
      </c>
      <c r="G58" s="21">
        <v>12685.1</v>
      </c>
      <c r="H58" s="21">
        <v>3941.7</v>
      </c>
      <c r="I58" s="30">
        <v>0.12659999999999999</v>
      </c>
      <c r="J58" s="30">
        <v>0.27079999999999999</v>
      </c>
      <c r="K58" s="16">
        <v>18.38</v>
      </c>
      <c r="L58" s="16">
        <v>4.95</v>
      </c>
      <c r="M58" s="21">
        <v>28764.41</v>
      </c>
      <c r="N58" s="21">
        <v>7312</v>
      </c>
    </row>
    <row r="59" spans="1:14" x14ac:dyDescent="0.35">
      <c r="A59">
        <v>2024</v>
      </c>
      <c r="B59" t="s">
        <v>59</v>
      </c>
      <c r="C59" s="21">
        <v>25561.25</v>
      </c>
      <c r="D59" s="21">
        <v>6915</v>
      </c>
      <c r="E59" s="21">
        <v>82452.69</v>
      </c>
      <c r="F59" s="21">
        <v>11062.33</v>
      </c>
      <c r="G59" s="21">
        <v>11272.51</v>
      </c>
      <c r="H59" s="21">
        <v>3519.74</v>
      </c>
      <c r="I59" s="30">
        <v>0.1203</v>
      </c>
      <c r="J59" s="30">
        <v>0.2414</v>
      </c>
      <c r="K59" s="16">
        <v>16.329999999999998</v>
      </c>
      <c r="L59" s="16">
        <v>4.42</v>
      </c>
      <c r="M59" s="21">
        <v>25209.25</v>
      </c>
      <c r="N59" s="21">
        <v>6537</v>
      </c>
    </row>
    <row r="60" spans="1:14" x14ac:dyDescent="0.35">
      <c r="A60">
        <v>2024</v>
      </c>
      <c r="B60" t="s">
        <v>60</v>
      </c>
      <c r="C60" s="21">
        <v>28009.78</v>
      </c>
      <c r="D60" s="21">
        <v>7648</v>
      </c>
      <c r="E60" s="21">
        <v>74683.3</v>
      </c>
      <c r="F60" s="21">
        <v>10463.1</v>
      </c>
      <c r="G60" s="21">
        <v>12352.31</v>
      </c>
      <c r="H60" s="21">
        <v>3892.83</v>
      </c>
      <c r="I60" s="30">
        <v>0.1419</v>
      </c>
      <c r="J60" s="30">
        <v>0.2712</v>
      </c>
      <c r="K60" s="16">
        <v>17.899999999999999</v>
      </c>
      <c r="L60" s="16">
        <v>4.8899999999999997</v>
      </c>
      <c r="M60" s="21">
        <v>26983.78</v>
      </c>
      <c r="N60" s="21">
        <v>6948</v>
      </c>
    </row>
    <row r="61" spans="1:14" x14ac:dyDescent="0.35">
      <c r="A61">
        <v>2024</v>
      </c>
      <c r="B61" t="s">
        <v>61</v>
      </c>
      <c r="C61" s="21">
        <v>27131.31</v>
      </c>
      <c r="D61" s="21">
        <v>7022</v>
      </c>
      <c r="E61" s="21">
        <v>75789.5</v>
      </c>
      <c r="F61" s="21">
        <v>12276.25</v>
      </c>
      <c r="G61" s="21">
        <v>11964.91</v>
      </c>
      <c r="H61" s="21">
        <v>3574.2</v>
      </c>
      <c r="I61" s="30">
        <v>0.1363</v>
      </c>
      <c r="J61" s="30">
        <v>0.22550000000000001</v>
      </c>
      <c r="K61" s="16">
        <v>17.34</v>
      </c>
      <c r="L61" s="16">
        <v>4.49</v>
      </c>
      <c r="M61" s="21">
        <v>26543.31</v>
      </c>
      <c r="N61" s="21">
        <v>6507</v>
      </c>
    </row>
    <row r="62" spans="1:14" x14ac:dyDescent="0.35">
      <c r="A62">
        <v>2024</v>
      </c>
      <c r="B62" t="s">
        <v>43</v>
      </c>
      <c r="C62" s="21">
        <v>24416.33</v>
      </c>
      <c r="D62" s="21">
        <v>6005</v>
      </c>
      <c r="E62" s="21">
        <v>84676.9</v>
      </c>
      <c r="F62" s="21">
        <v>10704.55</v>
      </c>
      <c r="G62" s="21">
        <v>10767.6</v>
      </c>
      <c r="H62" s="21">
        <v>3056.55</v>
      </c>
      <c r="I62" s="30">
        <v>0.1128</v>
      </c>
      <c r="J62" s="30">
        <v>0.22209999999999999</v>
      </c>
      <c r="K62" s="16">
        <v>15.6</v>
      </c>
      <c r="L62" s="16">
        <v>3.84</v>
      </c>
      <c r="M62" s="21">
        <v>24120.33</v>
      </c>
      <c r="N62" s="21">
        <v>5526</v>
      </c>
    </row>
    <row r="63" spans="1:14" x14ac:dyDescent="0.35">
      <c r="A63">
        <v>2024</v>
      </c>
      <c r="B63" t="s">
        <v>54</v>
      </c>
      <c r="C63" s="21">
        <v>29486.31</v>
      </c>
      <c r="D63" s="21">
        <v>7311</v>
      </c>
      <c r="E63" s="21">
        <v>87472.95</v>
      </c>
      <c r="F63" s="21">
        <v>12622.15</v>
      </c>
      <c r="G63" s="21">
        <v>13003.46</v>
      </c>
      <c r="H63" s="21">
        <v>3721.3</v>
      </c>
      <c r="I63" s="30">
        <v>0.12939999999999999</v>
      </c>
      <c r="J63" s="30">
        <v>0.22770000000000001</v>
      </c>
      <c r="K63" s="16">
        <v>18.84</v>
      </c>
      <c r="L63" s="16">
        <v>4.67</v>
      </c>
      <c r="M63" s="21">
        <v>29486.31</v>
      </c>
      <c r="N63" s="21">
        <v>7048</v>
      </c>
    </row>
    <row r="64" spans="1:14" x14ac:dyDescent="0.35">
      <c r="A64">
        <v>2025</v>
      </c>
      <c r="B64" t="s">
        <v>55</v>
      </c>
      <c r="C64" s="21">
        <v>23653.72</v>
      </c>
      <c r="D64" s="21">
        <v>6129</v>
      </c>
      <c r="E64" s="21">
        <v>86868.25</v>
      </c>
      <c r="F64" s="21">
        <v>11319.95</v>
      </c>
      <c r="G64" s="21">
        <v>10431.290000000001</v>
      </c>
      <c r="H64" s="21">
        <v>3119.66</v>
      </c>
      <c r="I64" s="30">
        <v>0.1072</v>
      </c>
      <c r="J64" s="30">
        <v>0.216</v>
      </c>
      <c r="K64" s="16">
        <v>15.11</v>
      </c>
      <c r="L64" s="16">
        <v>3.92</v>
      </c>
      <c r="M64" s="21">
        <v>23444.720000000001</v>
      </c>
      <c r="N64" s="21">
        <v>5853</v>
      </c>
    </row>
    <row r="65" spans="1:14" x14ac:dyDescent="0.35">
      <c r="A65">
        <v>2025</v>
      </c>
      <c r="B65" t="s">
        <v>56</v>
      </c>
      <c r="C65" s="21">
        <v>29052.53</v>
      </c>
      <c r="D65" s="21">
        <v>7600</v>
      </c>
      <c r="E65" s="21">
        <v>88501</v>
      </c>
      <c r="F65" s="21">
        <v>10382.4</v>
      </c>
      <c r="G65" s="21">
        <v>12812.17</v>
      </c>
      <c r="H65" s="21">
        <v>3868.4</v>
      </c>
      <c r="I65" s="30">
        <v>0.1265</v>
      </c>
      <c r="J65" s="30">
        <v>0.27150000000000002</v>
      </c>
      <c r="K65" s="16">
        <v>18.559999999999999</v>
      </c>
      <c r="L65" s="16">
        <v>4.8600000000000003</v>
      </c>
      <c r="M65" s="21">
        <v>29024.53</v>
      </c>
      <c r="N65" s="21">
        <v>6998</v>
      </c>
    </row>
    <row r="66" spans="1:14" x14ac:dyDescent="0.35">
      <c r="A66">
        <v>2025</v>
      </c>
      <c r="B66" t="s">
        <v>57</v>
      </c>
      <c r="C66" s="21">
        <v>26756.91</v>
      </c>
      <c r="D66" s="21">
        <v>7032</v>
      </c>
      <c r="E66" s="21">
        <v>72607.8</v>
      </c>
      <c r="F66" s="21">
        <v>11367.05</v>
      </c>
      <c r="G66" s="21">
        <v>11799.8</v>
      </c>
      <c r="H66" s="21">
        <v>3579.29</v>
      </c>
      <c r="I66" s="31">
        <v>0.13980000000000001</v>
      </c>
      <c r="J66" s="30">
        <v>0.23949999999999999</v>
      </c>
      <c r="K66" s="16">
        <v>17.100000000000001</v>
      </c>
      <c r="L66" s="16">
        <v>4.49</v>
      </c>
      <c r="M66" s="21">
        <v>25771.91</v>
      </c>
      <c r="N66" s="21">
        <v>6437</v>
      </c>
    </row>
    <row r="67" spans="1:14" x14ac:dyDescent="0.35">
      <c r="A67">
        <v>2025</v>
      </c>
      <c r="B67" s="11" t="s">
        <v>58</v>
      </c>
      <c r="C67" s="21">
        <v>28685.71</v>
      </c>
      <c r="D67" s="21">
        <v>7669</v>
      </c>
      <c r="E67" s="21">
        <v>78713.600000000006</v>
      </c>
      <c r="F67" s="21">
        <v>11491.5</v>
      </c>
      <c r="G67" s="21">
        <v>12650.4</v>
      </c>
      <c r="H67" s="21">
        <v>3903.52</v>
      </c>
      <c r="I67" s="31">
        <v>0.13850000000000001</v>
      </c>
      <c r="J67" s="30">
        <v>0.25359999999999999</v>
      </c>
      <c r="K67" s="16">
        <v>18.3</v>
      </c>
      <c r="L67" s="16">
        <v>4.9000000000000004</v>
      </c>
      <c r="M67" s="21">
        <v>27926.71</v>
      </c>
      <c r="N67" s="21">
        <v>7669</v>
      </c>
    </row>
    <row r="68" spans="1:14" x14ac:dyDescent="0.35">
      <c r="C68" s="21"/>
      <c r="D68" s="21"/>
      <c r="E68" s="21"/>
      <c r="F68" s="21"/>
      <c r="G68" s="21"/>
      <c r="H68" s="21"/>
      <c r="I68" s="17"/>
      <c r="J68" s="17"/>
      <c r="K68" s="16"/>
      <c r="L68" s="16"/>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0C003-757B-48A8-B42B-2201752E4809}">
  <dimension ref="A1:H28"/>
  <sheetViews>
    <sheetView topLeftCell="A6" zoomScale="85" zoomScaleNormal="85" workbookViewId="0">
      <selection activeCell="E29" sqref="E29"/>
    </sheetView>
  </sheetViews>
  <sheetFormatPr defaultRowHeight="14.5" x14ac:dyDescent="0.35"/>
  <cols>
    <col min="1" max="1" width="10.08984375" customWidth="1"/>
    <col min="3" max="3" width="10" customWidth="1"/>
    <col min="4" max="4" width="19.26953125" customWidth="1"/>
    <col min="7" max="7" width="9.81640625" customWidth="1"/>
    <col min="8" max="8" width="7.54296875" customWidth="1"/>
  </cols>
  <sheetData>
    <row r="1" spans="1:8" x14ac:dyDescent="0.35">
      <c r="A1" t="s">
        <v>72</v>
      </c>
      <c r="B1" t="s">
        <v>73</v>
      </c>
      <c r="C1" t="s">
        <v>74</v>
      </c>
      <c r="D1" t="s">
        <v>75</v>
      </c>
      <c r="E1" t="s">
        <v>85</v>
      </c>
      <c r="G1" t="s">
        <v>76</v>
      </c>
      <c r="H1" t="s">
        <v>77</v>
      </c>
    </row>
    <row r="2" spans="1:8" x14ac:dyDescent="0.35">
      <c r="A2">
        <v>2020</v>
      </c>
      <c r="B2">
        <v>225.41</v>
      </c>
      <c r="G2" t="s">
        <v>78</v>
      </c>
      <c r="H2" s="20">
        <f>_xlfn.FORECAST.ETS.STAT($B$2:$B$6,$A$2:$A$6,1,1,1)</f>
        <v>0.251</v>
      </c>
    </row>
    <row r="3" spans="1:8" x14ac:dyDescent="0.35">
      <c r="A3">
        <v>2021</v>
      </c>
      <c r="B3">
        <v>228.56000000000003</v>
      </c>
      <c r="G3" t="s">
        <v>79</v>
      </c>
      <c r="H3" s="20">
        <f>_xlfn.FORECAST.ETS.STAT($B$2:$B$6,$A$2:$A$6,2,1,1)</f>
        <v>1E-3</v>
      </c>
    </row>
    <row r="4" spans="1:8" x14ac:dyDescent="0.35">
      <c r="A4">
        <v>2022</v>
      </c>
      <c r="B4">
        <v>220.71999999999997</v>
      </c>
      <c r="G4" t="s">
        <v>80</v>
      </c>
      <c r="H4" s="20">
        <f>_xlfn.FORECAST.ETS.STAT($B$2:$B$6,$A$2:$A$6,3,1,1)</f>
        <v>1E-3</v>
      </c>
    </row>
    <row r="5" spans="1:8" x14ac:dyDescent="0.35">
      <c r="A5">
        <v>2023</v>
      </c>
      <c r="B5">
        <v>184.11999999999998</v>
      </c>
      <c r="G5" t="s">
        <v>81</v>
      </c>
      <c r="H5" s="20">
        <f>_xlfn.FORECAST.ETS.STAT($B$2:$B$6,$A$2:$A$6,4,1,1)</f>
        <v>0.81332937714476927</v>
      </c>
    </row>
    <row r="6" spans="1:8" x14ac:dyDescent="0.35">
      <c r="A6">
        <v>2024</v>
      </c>
      <c r="B6">
        <v>208.17000000000002</v>
      </c>
      <c r="G6" t="s">
        <v>82</v>
      </c>
      <c r="H6" s="20">
        <f>_xlfn.FORECAST.ETS.STAT($B$2:$B$6,$A$2:$A$6,5,1,1)</f>
        <v>7.1976381984556664E-2</v>
      </c>
    </row>
    <row r="7" spans="1:8" x14ac:dyDescent="0.35">
      <c r="A7">
        <v>2025</v>
      </c>
      <c r="C7">
        <f t="shared" ref="C7:C27" si="0">_xlfn.FORECAST.ETS(A7,$B$2:$B$6,$A$2:$A$6,1,1)</f>
        <v>174.92394793804675</v>
      </c>
      <c r="D7">
        <f t="shared" ref="D7:D27" si="1">_xlfn.FORECAST.ETS.CONFINT(A7,$B$2:$B$6,$A$2:$A$6,0.95,1,1)</f>
        <v>33.797735564252726</v>
      </c>
      <c r="G7" t="s">
        <v>83</v>
      </c>
      <c r="H7" s="20">
        <f>_xlfn.FORECAST.ETS.STAT($B$2:$B$6,$A$2:$A$6,6,1,1)</f>
        <v>14.566729144662844</v>
      </c>
    </row>
    <row r="8" spans="1:8" x14ac:dyDescent="0.35">
      <c r="A8">
        <v>2026</v>
      </c>
      <c r="C8">
        <f t="shared" si="0"/>
        <v>161.23240362046482</v>
      </c>
      <c r="D8">
        <f t="shared" si="1"/>
        <v>34.854364410036069</v>
      </c>
      <c r="G8" t="s">
        <v>84</v>
      </c>
      <c r="H8" s="20">
        <f>_xlfn.FORECAST.ETS.STAT($B$2:$B$6,$A$2:$A$6,7,1,1)</f>
        <v>17.244059498462708</v>
      </c>
    </row>
    <row r="9" spans="1:8" x14ac:dyDescent="0.35">
      <c r="A9">
        <v>2027</v>
      </c>
      <c r="C9">
        <f t="shared" si="0"/>
        <v>149.48978486857916</v>
      </c>
      <c r="D9">
        <f t="shared" si="1"/>
        <v>35.895995625646698</v>
      </c>
    </row>
    <row r="10" spans="1:8" x14ac:dyDescent="0.35">
      <c r="A10">
        <v>2028</v>
      </c>
      <c r="C10">
        <f t="shared" si="0"/>
        <v>135.79824055099721</v>
      </c>
      <c r="D10">
        <f t="shared" si="1"/>
        <v>36.908241430408253</v>
      </c>
    </row>
    <row r="11" spans="1:8" x14ac:dyDescent="0.35">
      <c r="A11">
        <v>2029</v>
      </c>
      <c r="C11">
        <f t="shared" si="0"/>
        <v>124.05562179911156</v>
      </c>
      <c r="D11">
        <f t="shared" si="1"/>
        <v>37.908827490203635</v>
      </c>
    </row>
    <row r="12" spans="1:8" x14ac:dyDescent="0.35">
      <c r="A12">
        <v>2030</v>
      </c>
      <c r="C12">
        <f t="shared" si="0"/>
        <v>110.36407748152962</v>
      </c>
      <c r="D12">
        <f t="shared" si="1"/>
        <v>38.883674181830258</v>
      </c>
    </row>
    <row r="13" spans="1:8" x14ac:dyDescent="0.35">
      <c r="A13">
        <v>2031</v>
      </c>
      <c r="C13">
        <f t="shared" si="0"/>
        <v>98.621458729643962</v>
      </c>
      <c r="D13">
        <f t="shared" si="1"/>
        <v>39.849407837993503</v>
      </c>
    </row>
    <row r="14" spans="1:8" x14ac:dyDescent="0.35">
      <c r="A14">
        <v>2032</v>
      </c>
      <c r="C14">
        <f t="shared" si="0"/>
        <v>84.929914412062018</v>
      </c>
      <c r="D14">
        <f t="shared" si="1"/>
        <v>40.79228471413122</v>
      </c>
    </row>
    <row r="15" spans="1:8" x14ac:dyDescent="0.35">
      <c r="A15">
        <v>2033</v>
      </c>
      <c r="C15">
        <f t="shared" si="0"/>
        <v>73.187295660176375</v>
      </c>
      <c r="D15">
        <f t="shared" si="1"/>
        <v>41.728037200633743</v>
      </c>
    </row>
    <row r="16" spans="1:8" x14ac:dyDescent="0.35">
      <c r="A16">
        <v>2034</v>
      </c>
      <c r="C16">
        <f t="shared" si="0"/>
        <v>59.495751342594424</v>
      </c>
      <c r="D16">
        <f t="shared" si="1"/>
        <v>42.643260722372098</v>
      </c>
    </row>
    <row r="17" spans="1:5" x14ac:dyDescent="0.35">
      <c r="A17">
        <v>2035</v>
      </c>
      <c r="C17">
        <f t="shared" si="0"/>
        <v>47.753132590708752</v>
      </c>
      <c r="D17">
        <f t="shared" si="1"/>
        <v>43.552942828345046</v>
      </c>
    </row>
    <row r="18" spans="1:5" x14ac:dyDescent="0.35">
      <c r="A18">
        <v>2036</v>
      </c>
      <c r="C18">
        <f t="shared" si="0"/>
        <v>34.061588273126837</v>
      </c>
      <c r="D18">
        <f t="shared" si="1"/>
        <v>44.444009416140453</v>
      </c>
    </row>
    <row r="19" spans="1:5" x14ac:dyDescent="0.35">
      <c r="A19">
        <v>2037</v>
      </c>
      <c r="C19">
        <f t="shared" si="0"/>
        <v>22.318969521241169</v>
      </c>
      <c r="D19">
        <f t="shared" si="1"/>
        <v>45.330815157070177</v>
      </c>
    </row>
    <row r="20" spans="1:5" x14ac:dyDescent="0.35">
      <c r="A20">
        <v>2038</v>
      </c>
      <c r="C20">
        <f t="shared" si="0"/>
        <v>8.6274252036592181</v>
      </c>
      <c r="D20">
        <f t="shared" si="1"/>
        <v>46.20060208078403</v>
      </c>
    </row>
    <row r="21" spans="1:5" x14ac:dyDescent="0.35">
      <c r="A21">
        <v>2039</v>
      </c>
      <c r="C21">
        <f t="shared" si="0"/>
        <v>-3.1151935482264195</v>
      </c>
      <c r="D21">
        <f t="shared" si="1"/>
        <v>47.067178443098278</v>
      </c>
    </row>
    <row r="22" spans="1:5" x14ac:dyDescent="0.35">
      <c r="A22">
        <v>2040</v>
      </c>
      <c r="C22">
        <f t="shared" si="0"/>
        <v>-16.806737865808369</v>
      </c>
      <c r="D22">
        <f t="shared" si="1"/>
        <v>47.918085735575517</v>
      </c>
    </row>
    <row r="23" spans="1:5" x14ac:dyDescent="0.35">
      <c r="A23">
        <v>2041</v>
      </c>
      <c r="C23">
        <f t="shared" si="0"/>
        <v>-28.549356617694034</v>
      </c>
      <c r="D23">
        <f t="shared" si="1"/>
        <v>48.76665414983826</v>
      </c>
    </row>
    <row r="24" spans="1:5" x14ac:dyDescent="0.35">
      <c r="A24">
        <v>2042</v>
      </c>
      <c r="C24">
        <f t="shared" si="0"/>
        <v>-42.240900935275953</v>
      </c>
      <c r="D24">
        <f t="shared" si="1"/>
        <v>49.600707387878131</v>
      </c>
    </row>
    <row r="25" spans="1:5" x14ac:dyDescent="0.35">
      <c r="A25">
        <v>2043</v>
      </c>
      <c r="C25">
        <f t="shared" si="0"/>
        <v>-53.983519687161625</v>
      </c>
      <c r="D25">
        <f t="shared" si="1"/>
        <v>50.433152692666113</v>
      </c>
    </row>
    <row r="26" spans="1:5" x14ac:dyDescent="0.35">
      <c r="A26">
        <v>2044</v>
      </c>
      <c r="C26">
        <f t="shared" si="0"/>
        <v>-67.675064004743575</v>
      </c>
      <c r="D26">
        <f t="shared" si="1"/>
        <v>51.252079057006483</v>
      </c>
    </row>
    <row r="27" spans="1:5" x14ac:dyDescent="0.35">
      <c r="A27">
        <v>2045</v>
      </c>
      <c r="C27">
        <f t="shared" si="0"/>
        <v>-79.417682756629205</v>
      </c>
      <c r="D27">
        <f t="shared" si="1"/>
        <v>52.070015976959716</v>
      </c>
    </row>
    <row r="28" spans="1:5" x14ac:dyDescent="0.35">
      <c r="B28">
        <f>SUM(B2:B6)</f>
        <v>1066.98</v>
      </c>
      <c r="C28">
        <f>SUM(C7:C20)</f>
        <v>1284.8596119919418</v>
      </c>
      <c r="E28">
        <f>Table3[[#Totals],[Values]]+Table3[[#Totals],[Forecast]]</f>
        <v>2351.8396119919416</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2A7C7-178C-455F-88C7-3CA192EAB2AB}">
  <dimension ref="A1:H28"/>
  <sheetViews>
    <sheetView workbookViewId="0">
      <selection activeCell="E29" sqref="E29"/>
    </sheetView>
  </sheetViews>
  <sheetFormatPr defaultRowHeight="14.5" x14ac:dyDescent="0.35"/>
  <cols>
    <col min="1" max="1" width="10.08984375" customWidth="1"/>
    <col min="3" max="3" width="10" customWidth="1"/>
    <col min="4" max="4" width="19.26953125" customWidth="1"/>
    <col min="7" max="7" width="9.81640625" customWidth="1"/>
    <col min="8" max="8" width="7.54296875" customWidth="1"/>
  </cols>
  <sheetData>
    <row r="1" spans="1:8" x14ac:dyDescent="0.35">
      <c r="A1" t="s">
        <v>72</v>
      </c>
      <c r="B1" t="s">
        <v>73</v>
      </c>
      <c r="C1" t="s">
        <v>74</v>
      </c>
      <c r="D1" t="s">
        <v>75</v>
      </c>
      <c r="E1" t="s">
        <v>85</v>
      </c>
      <c r="G1" t="s">
        <v>76</v>
      </c>
      <c r="H1" t="s">
        <v>77</v>
      </c>
    </row>
    <row r="2" spans="1:8" x14ac:dyDescent="0.35">
      <c r="A2">
        <v>2020</v>
      </c>
      <c r="B2">
        <v>58.449999999999996</v>
      </c>
      <c r="G2" t="s">
        <v>78</v>
      </c>
      <c r="H2" s="20">
        <f>_xlfn.FORECAST.ETS.STAT($B$2:$B$6,$A$2:$A$6,1,1,1)</f>
        <v>0.1</v>
      </c>
    </row>
    <row r="3" spans="1:8" x14ac:dyDescent="0.35">
      <c r="A3">
        <v>2021</v>
      </c>
      <c r="B3">
        <v>56.820000000000007</v>
      </c>
      <c r="G3" t="s">
        <v>79</v>
      </c>
      <c r="H3" s="20">
        <f>_xlfn.FORECAST.ETS.STAT($B$2:$B$6,$A$2:$A$6,2,1,1)</f>
        <v>1E-3</v>
      </c>
    </row>
    <row r="4" spans="1:8" x14ac:dyDescent="0.35">
      <c r="A4">
        <v>2022</v>
      </c>
      <c r="B4">
        <v>55.480000000000004</v>
      </c>
      <c r="G4" t="s">
        <v>80</v>
      </c>
      <c r="H4" s="20">
        <f>_xlfn.FORECAST.ETS.STAT($B$2:$B$6,$A$2:$A$6,3,1,1)</f>
        <v>2.2204460492503131E-16</v>
      </c>
    </row>
    <row r="5" spans="1:8" x14ac:dyDescent="0.35">
      <c r="A5">
        <v>2023</v>
      </c>
      <c r="B5">
        <v>52.659999999999989</v>
      </c>
      <c r="G5" t="s">
        <v>81</v>
      </c>
      <c r="H5" s="20">
        <f>_xlfn.FORECAST.ETS.STAT($B$2:$B$6,$A$2:$A$6,4,1,1)</f>
        <v>0.43987347118340553</v>
      </c>
    </row>
    <row r="6" spans="1:8" x14ac:dyDescent="0.35">
      <c r="A6">
        <v>2024</v>
      </c>
      <c r="B6">
        <v>54.38000000000001</v>
      </c>
      <c r="G6" t="s">
        <v>82</v>
      </c>
      <c r="H6" s="20">
        <f>_xlfn.FORECAST.ETS.STAT($B$2:$B$6,$A$2:$A$6,5,1,1)</f>
        <v>1.5186253818355594E-2</v>
      </c>
    </row>
    <row r="7" spans="1:8" x14ac:dyDescent="0.35">
      <c r="A7">
        <v>2025</v>
      </c>
      <c r="C7">
        <f t="shared" ref="C7:C27" si="0">_xlfn.FORECAST.ETS(A7,$B$2:$B$6,$A$2:$A$6,1,1)</f>
        <v>52.318273223081199</v>
      </c>
      <c r="D7">
        <f t="shared" ref="D7:D27" si="1">_xlfn.FORECAST.ETS.CONFINT(A7,$B$2:$B$6,$A$2:$A$6,0.95,1,1)</f>
        <v>2.1581357135060308</v>
      </c>
      <c r="G7" t="s">
        <v>83</v>
      </c>
      <c r="H7" s="20">
        <f>_xlfn.FORECAST.ETS.STAT($B$2:$B$6,$A$2:$A$6,6,1,1)</f>
        <v>0.82586244214684679</v>
      </c>
    </row>
    <row r="8" spans="1:8" x14ac:dyDescent="0.35">
      <c r="A8">
        <v>2026</v>
      </c>
      <c r="C8">
        <f t="shared" si="0"/>
        <v>51.134666717823336</v>
      </c>
      <c r="D8">
        <f t="shared" si="1"/>
        <v>2.16911535492943</v>
      </c>
      <c r="G8" t="s">
        <v>84</v>
      </c>
      <c r="H8" s="20">
        <f>_xlfn.FORECAST.ETS.STAT($B$2:$B$6,$A$2:$A$6,7,1,1)</f>
        <v>1.1011098829004669</v>
      </c>
    </row>
    <row r="9" spans="1:8" x14ac:dyDescent="0.35">
      <c r="A9">
        <v>2027</v>
      </c>
      <c r="C9">
        <f t="shared" si="0"/>
        <v>49.95106021256548</v>
      </c>
      <c r="D9">
        <f t="shared" si="1"/>
        <v>2.1802565378119896</v>
      </c>
    </row>
    <row r="10" spans="1:8" x14ac:dyDescent="0.35">
      <c r="A10">
        <v>2028</v>
      </c>
      <c r="C10">
        <f t="shared" si="0"/>
        <v>48.767453707307617</v>
      </c>
      <c r="D10">
        <f t="shared" si="1"/>
        <v>2.1915589237010247</v>
      </c>
    </row>
    <row r="11" spans="1:8" x14ac:dyDescent="0.35">
      <c r="A11">
        <v>2029</v>
      </c>
      <c r="C11">
        <f t="shared" si="0"/>
        <v>47.583847202049753</v>
      </c>
      <c r="D11">
        <f t="shared" si="1"/>
        <v>2.2030221456524557</v>
      </c>
    </row>
    <row r="12" spans="1:8" x14ac:dyDescent="0.35">
      <c r="A12">
        <v>2030</v>
      </c>
      <c r="C12">
        <f t="shared" si="0"/>
        <v>46.40024069679189</v>
      </c>
      <c r="D12">
        <f t="shared" si="1"/>
        <v>2.214645809224606</v>
      </c>
    </row>
    <row r="13" spans="1:8" x14ac:dyDescent="0.35">
      <c r="A13">
        <v>2031</v>
      </c>
      <c r="C13">
        <f t="shared" si="0"/>
        <v>45.216634191534027</v>
      </c>
      <c r="D13">
        <f t="shared" si="1"/>
        <v>2.2264294934706528</v>
      </c>
    </row>
    <row r="14" spans="1:8" x14ac:dyDescent="0.35">
      <c r="A14">
        <v>2032</v>
      </c>
      <c r="C14">
        <f t="shared" si="0"/>
        <v>44.033027686276171</v>
      </c>
      <c r="D14">
        <f t="shared" si="1"/>
        <v>2.2383727519281282</v>
      </c>
    </row>
    <row r="15" spans="1:8" x14ac:dyDescent="0.35">
      <c r="A15">
        <v>2033</v>
      </c>
      <c r="C15">
        <f t="shared" si="0"/>
        <v>42.849421181018307</v>
      </c>
      <c r="D15">
        <f t="shared" si="1"/>
        <v>2.2504751136039181</v>
      </c>
    </row>
    <row r="16" spans="1:8" x14ac:dyDescent="0.35">
      <c r="A16">
        <v>2034</v>
      </c>
      <c r="C16">
        <f t="shared" si="0"/>
        <v>41.665814675760444</v>
      </c>
      <c r="D16">
        <f t="shared" si="1"/>
        <v>2.2627360839532957</v>
      </c>
    </row>
    <row r="17" spans="1:5" x14ac:dyDescent="0.35">
      <c r="A17">
        <v>2035</v>
      </c>
      <c r="C17">
        <f t="shared" si="0"/>
        <v>40.482208170502581</v>
      </c>
      <c r="D17">
        <f t="shared" si="1"/>
        <v>2.2751551458515991</v>
      </c>
    </row>
    <row r="18" spans="1:5" x14ac:dyDescent="0.35">
      <c r="A18">
        <v>2036</v>
      </c>
      <c r="C18">
        <f t="shared" si="0"/>
        <v>39.298601665244718</v>
      </c>
      <c r="D18">
        <f t="shared" si="1"/>
        <v>2.2877317605572167</v>
      </c>
    </row>
    <row r="19" spans="1:5" x14ac:dyDescent="0.35">
      <c r="A19">
        <v>2037</v>
      </c>
      <c r="C19">
        <f t="shared" si="0"/>
        <v>38.114995159986861</v>
      </c>
      <c r="D19">
        <f t="shared" si="1"/>
        <v>2.3004653686646641</v>
      </c>
    </row>
    <row r="20" spans="1:5" x14ac:dyDescent="0.35">
      <c r="A20">
        <v>2038</v>
      </c>
      <c r="C20">
        <f t="shared" si="0"/>
        <v>36.931388654728991</v>
      </c>
      <c r="D20">
        <f t="shared" si="1"/>
        <v>2.3133553910465645</v>
      </c>
    </row>
    <row r="21" spans="1:5" x14ac:dyDescent="0.35">
      <c r="A21">
        <v>2039</v>
      </c>
      <c r="C21">
        <f t="shared" si="0"/>
        <v>35.747782149471135</v>
      </c>
      <c r="D21">
        <f t="shared" si="1"/>
        <v>2.3264012297834618</v>
      </c>
    </row>
    <row r="22" spans="1:5" x14ac:dyDescent="0.35">
      <c r="A22">
        <v>2040</v>
      </c>
      <c r="C22">
        <f t="shared" si="0"/>
        <v>34.564175644213272</v>
      </c>
      <c r="D22">
        <f t="shared" si="1"/>
        <v>2.3396022690804448</v>
      </c>
    </row>
    <row r="23" spans="1:5" x14ac:dyDescent="0.35">
      <c r="A23">
        <v>2041</v>
      </c>
      <c r="C23">
        <f t="shared" si="0"/>
        <v>33.380569138955408</v>
      </c>
      <c r="D23">
        <f t="shared" si="1"/>
        <v>2.3529578761696532</v>
      </c>
    </row>
    <row r="24" spans="1:5" x14ac:dyDescent="0.35">
      <c r="A24">
        <v>2042</v>
      </c>
      <c r="C24">
        <f t="shared" si="0"/>
        <v>32.196962633697552</v>
      </c>
      <c r="D24">
        <f t="shared" si="1"/>
        <v>2.3664674021978072</v>
      </c>
    </row>
    <row r="25" spans="1:5" x14ac:dyDescent="0.35">
      <c r="A25">
        <v>2043</v>
      </c>
      <c r="C25">
        <f t="shared" si="0"/>
        <v>31.013356128439685</v>
      </c>
      <c r="D25">
        <f t="shared" si="1"/>
        <v>2.3801301830979713</v>
      </c>
    </row>
    <row r="26" spans="1:5" x14ac:dyDescent="0.35">
      <c r="A26">
        <v>2044</v>
      </c>
      <c r="C26">
        <f t="shared" si="0"/>
        <v>29.829749623181826</v>
      </c>
      <c r="D26">
        <f t="shared" si="1"/>
        <v>2.3939455404448418</v>
      </c>
    </row>
    <row r="27" spans="1:5" x14ac:dyDescent="0.35">
      <c r="A27">
        <v>2045</v>
      </c>
      <c r="C27">
        <f t="shared" si="0"/>
        <v>28.646143117923963</v>
      </c>
      <c r="D27">
        <f t="shared" si="1"/>
        <v>2.4079127822929243</v>
      </c>
    </row>
    <row r="28" spans="1:5" x14ac:dyDescent="0.35">
      <c r="B28">
        <f>SUM(B2:B6)</f>
        <v>277.79000000000002</v>
      </c>
      <c r="C28">
        <f>SUM(C7:C27)</f>
        <v>850.12637158055418</v>
      </c>
      <c r="E28">
        <f>Table5[[#Totals],[Values]]+Table5[[#Totals],[Forecast]]</f>
        <v>1127.9163715805541</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027E6-BD63-4834-BD5F-4CBDB949BDF8}">
  <dimension ref="A2:AI31"/>
  <sheetViews>
    <sheetView showGridLines="0" topLeftCell="A16" workbookViewId="0">
      <selection activeCell="Z18" sqref="Z18:Z24"/>
      <pivotSelection pane="bottomRight" showHeader="1" activeRow="17" activeCol="25" click="1" r:id="rId8">
        <pivotArea dataOnly="0" labelOnly="1" fieldPosition="0">
          <references count="1">
            <reference field="0" count="0"/>
          </references>
        </pivotArea>
      </pivotSelection>
    </sheetView>
  </sheetViews>
  <sheetFormatPr defaultRowHeight="14.5" x14ac:dyDescent="0.35"/>
  <cols>
    <col min="1" max="1" width="12.453125" bestFit="1" customWidth="1"/>
    <col min="2" max="2" width="11.453125" bestFit="1" customWidth="1"/>
    <col min="3" max="3" width="9.90625" bestFit="1" customWidth="1"/>
    <col min="6" max="6" width="11.1796875" bestFit="1" customWidth="1"/>
    <col min="7" max="7" width="10.1796875" bestFit="1" customWidth="1"/>
    <col min="8" max="9" width="11.1796875" bestFit="1" customWidth="1"/>
    <col min="10" max="11" width="10.1796875" bestFit="1" customWidth="1"/>
    <col min="13" max="13" width="12.453125" bestFit="1" customWidth="1"/>
    <col min="14" max="15" width="14.08984375" bestFit="1" customWidth="1"/>
    <col min="18" max="19" width="15.1796875" bestFit="1" customWidth="1"/>
    <col min="20" max="20" width="16.7265625" bestFit="1" customWidth="1"/>
    <col min="21" max="21" width="15.1796875" bestFit="1" customWidth="1"/>
    <col min="22" max="23" width="14.1796875" bestFit="1" customWidth="1"/>
    <col min="24" max="24" width="16.7265625" bestFit="1" customWidth="1"/>
    <col min="26" max="26" width="12.453125" bestFit="1" customWidth="1"/>
    <col min="27" max="28" width="7.90625" bestFit="1" customWidth="1"/>
    <col min="30" max="30" width="12.453125" bestFit="1" customWidth="1"/>
    <col min="31" max="32" width="26" bestFit="1" customWidth="1"/>
    <col min="33" max="33" width="27" bestFit="1" customWidth="1"/>
    <col min="34" max="34" width="12.453125" bestFit="1" customWidth="1"/>
    <col min="35" max="36" width="26" bestFit="1" customWidth="1"/>
  </cols>
  <sheetData>
    <row r="2" spans="1:35" x14ac:dyDescent="0.35">
      <c r="F2" t="s">
        <v>64</v>
      </c>
      <c r="R2" t="s">
        <v>65</v>
      </c>
    </row>
    <row r="3" spans="1:35" x14ac:dyDescent="0.35">
      <c r="A3" s="8" t="s">
        <v>39</v>
      </c>
      <c r="B3" t="s">
        <v>66</v>
      </c>
      <c r="C3" t="s">
        <v>42</v>
      </c>
      <c r="F3" s="10" t="s">
        <v>46</v>
      </c>
      <c r="G3" s="10" t="s">
        <v>47</v>
      </c>
      <c r="H3" s="10" t="s">
        <v>44</v>
      </c>
      <c r="I3" s="10" t="s">
        <v>49</v>
      </c>
      <c r="J3" s="10" t="s">
        <v>45</v>
      </c>
      <c r="K3" s="10" t="s">
        <v>52</v>
      </c>
      <c r="M3" s="8" t="s">
        <v>39</v>
      </c>
      <c r="N3" t="s">
        <v>41</v>
      </c>
      <c r="O3" t="s">
        <v>42</v>
      </c>
      <c r="R3" s="10" t="s">
        <v>46</v>
      </c>
      <c r="S3" s="10" t="s">
        <v>47</v>
      </c>
      <c r="T3" s="10" t="s">
        <v>44</v>
      </c>
      <c r="U3" s="10" t="s">
        <v>49</v>
      </c>
      <c r="V3" s="10" t="s">
        <v>45</v>
      </c>
      <c r="W3" s="10" t="s">
        <v>52</v>
      </c>
      <c r="X3" s="10" t="s">
        <v>48</v>
      </c>
      <c r="Z3" s="8" t="s">
        <v>39</v>
      </c>
      <c r="AA3" t="s">
        <v>41</v>
      </c>
      <c r="AD3" s="8" t="s">
        <v>39</v>
      </c>
      <c r="AE3" t="s">
        <v>67</v>
      </c>
      <c r="AF3" t="s">
        <v>68</v>
      </c>
      <c r="AH3" s="8" t="s">
        <v>39</v>
      </c>
      <c r="AI3" t="s">
        <v>67</v>
      </c>
    </row>
    <row r="4" spans="1:35" x14ac:dyDescent="0.35">
      <c r="A4" s="9">
        <v>2019</v>
      </c>
      <c r="B4" s="20">
        <v>37226.1</v>
      </c>
      <c r="C4" s="20">
        <v>9198.5</v>
      </c>
      <c r="E4" s="9">
        <v>2019</v>
      </c>
      <c r="F4" s="21">
        <f>VLOOKUP(E4,A4:$C$10,2,0)</f>
        <v>37226.1</v>
      </c>
      <c r="G4" s="21">
        <f>VLOOKUP(F4,B4:$C$10,2,0)</f>
        <v>9198.5</v>
      </c>
      <c r="H4" s="21" t="str">
        <f>IF(F4=MAX($F$4:$F$10),F4,"")</f>
        <v/>
      </c>
      <c r="I4" s="21">
        <f>IF(F4=MAX($F$4:$F$10),"",F4)</f>
        <v>37226.1</v>
      </c>
      <c r="J4" s="21" t="str">
        <f>IF(G4=MAX($G$4:$G$10),G4,"")</f>
        <v/>
      </c>
      <c r="K4" s="21">
        <f>IF(G4=MAX($G$4:$G$10),"",G4)</f>
        <v>9198.5</v>
      </c>
      <c r="M4" s="9">
        <v>2019</v>
      </c>
      <c r="N4" s="22">
        <v>18948.080000000002</v>
      </c>
      <c r="O4" s="22">
        <v>4056.54</v>
      </c>
      <c r="Q4" s="9">
        <v>2019</v>
      </c>
      <c r="R4" s="15">
        <f>VLOOKUP(Q4,$M$4:$O$10,2,0)</f>
        <v>18948.080000000002</v>
      </c>
      <c r="S4" s="15">
        <f>VLOOKUP(Q4,$M$4:$O$10,3,0)</f>
        <v>4056.54</v>
      </c>
      <c r="T4" s="15">
        <f>IF(R4=MAX($R$4:$R$10),R4,0)</f>
        <v>0</v>
      </c>
      <c r="U4" s="15">
        <f>IF(R4=MAX($R$4:$R$10),0,R4)</f>
        <v>18948.080000000002</v>
      </c>
      <c r="V4" s="15">
        <f>IF(S4=MAX($S$4:$S$10),S4,0)</f>
        <v>0</v>
      </c>
      <c r="W4" s="15">
        <f>IF(S4=MAX($S$4:$S$10),0,S4)</f>
        <v>4056.54</v>
      </c>
      <c r="X4" s="15">
        <f>R4+S4</f>
        <v>23004.620000000003</v>
      </c>
      <c r="Z4" s="9">
        <v>2019</v>
      </c>
      <c r="AA4" s="13">
        <v>2.3061578621680696E-2</v>
      </c>
      <c r="AD4" s="9">
        <v>2019</v>
      </c>
      <c r="AE4" s="32">
        <v>23.78</v>
      </c>
      <c r="AF4" s="32">
        <v>5.88</v>
      </c>
      <c r="AH4" s="9">
        <v>2019</v>
      </c>
      <c r="AI4" s="32">
        <v>23.78</v>
      </c>
    </row>
    <row r="5" spans="1:35" x14ac:dyDescent="0.35">
      <c r="A5" s="9">
        <v>2020</v>
      </c>
      <c r="B5" s="20">
        <v>352766.00000000006</v>
      </c>
      <c r="C5" s="20">
        <v>91435.9</v>
      </c>
      <c r="E5" s="9">
        <v>2020</v>
      </c>
      <c r="F5" s="21">
        <f>VLOOKUP(E5,A5:$C$10,2,0)</f>
        <v>352766.00000000006</v>
      </c>
      <c r="G5" s="21">
        <f>VLOOKUP(F5,B5:$C$10,2,0)</f>
        <v>91435.9</v>
      </c>
      <c r="H5" s="21" t="str">
        <f t="shared" ref="H5:H10" si="0">IF(F5=MAX($F$4:$F$10),F5,"")</f>
        <v/>
      </c>
      <c r="I5" s="21">
        <f t="shared" ref="I5:I10" si="1">IF(F5=MAX($F$4:$F$10),"",F5)</f>
        <v>352766.00000000006</v>
      </c>
      <c r="J5" s="21">
        <f t="shared" ref="J5:J10" si="2">IF(G5=MAX($G$4:$G$10),G5,"")</f>
        <v>91435.9</v>
      </c>
      <c r="K5" s="21" t="str">
        <f t="shared" ref="K5:K10" si="3">IF(G5=MAX($G$4:$G$10),"",G5)</f>
        <v/>
      </c>
      <c r="M5" s="9">
        <v>2020</v>
      </c>
      <c r="N5" s="22">
        <v>174183.97999999998</v>
      </c>
      <c r="O5" s="22">
        <v>43737.549999999996</v>
      </c>
      <c r="Q5" s="9">
        <v>2020</v>
      </c>
      <c r="R5" s="15">
        <f t="shared" ref="R5:R10" si="4">VLOOKUP(Q5,$M$4:$O$10,2,0)</f>
        <v>174183.97999999998</v>
      </c>
      <c r="S5" s="15">
        <f t="shared" ref="S5:S10" si="5">VLOOKUP(Q5,$M$4:$O$10,3,0)</f>
        <v>43737.549999999996</v>
      </c>
      <c r="T5" s="15">
        <f t="shared" ref="T5:T10" si="6">IF(R5=MAX($R$4:$R$10),R5,0)</f>
        <v>174183.97999999998</v>
      </c>
      <c r="U5" s="15">
        <f t="shared" ref="U5:U10" si="7">IF(R5=MAX($R$4:$R$10),0,R5)</f>
        <v>0</v>
      </c>
      <c r="V5" s="15">
        <f t="shared" ref="V5:V10" si="8">IF(S5=MAX($S$4:$S$10),S5,0)</f>
        <v>0</v>
      </c>
      <c r="W5" s="15">
        <f t="shared" ref="W5:W10" si="9">IF(S5=MAX($S$4:$S$10),0,S5)</f>
        <v>43737.549999999996</v>
      </c>
      <c r="X5" s="15">
        <f t="shared" ref="X5:X10" si="10">R5+S5</f>
        <v>217921.52999999997</v>
      </c>
      <c r="Z5" s="9">
        <v>2020</v>
      </c>
      <c r="AA5" s="13">
        <v>0.21199813117778987</v>
      </c>
      <c r="AD5" s="9">
        <v>2020</v>
      </c>
      <c r="AE5" s="32">
        <v>225.41</v>
      </c>
      <c r="AF5" s="32">
        <v>58.449999999999996</v>
      </c>
      <c r="AH5" s="9">
        <v>2020</v>
      </c>
      <c r="AI5" s="32">
        <v>225.41</v>
      </c>
    </row>
    <row r="6" spans="1:35" x14ac:dyDescent="0.35">
      <c r="A6" s="9">
        <v>2021</v>
      </c>
      <c r="B6" s="20">
        <v>357693.51</v>
      </c>
      <c r="C6" s="20">
        <v>88919.8</v>
      </c>
      <c r="E6" s="9">
        <v>2021</v>
      </c>
      <c r="F6" s="21">
        <f>VLOOKUP(E6,A6:$C$10,2,0)</f>
        <v>357693.51</v>
      </c>
      <c r="G6" s="21">
        <f>VLOOKUP(F6,B6:$C$10,2,0)</f>
        <v>88919.8</v>
      </c>
      <c r="H6" s="21">
        <f t="shared" si="0"/>
        <v>357693.51</v>
      </c>
      <c r="I6" s="21" t="str">
        <f t="shared" si="1"/>
        <v/>
      </c>
      <c r="J6" s="21" t="str">
        <f t="shared" si="2"/>
        <v/>
      </c>
      <c r="K6" s="21">
        <f t="shared" si="3"/>
        <v>88919.8</v>
      </c>
      <c r="M6" s="9">
        <v>2021</v>
      </c>
      <c r="N6" s="22">
        <v>157742.82999999999</v>
      </c>
      <c r="O6" s="22">
        <v>45260.180000000008</v>
      </c>
      <c r="Q6" s="9">
        <v>2021</v>
      </c>
      <c r="R6" s="15">
        <f t="shared" si="4"/>
        <v>157742.82999999999</v>
      </c>
      <c r="S6" s="15">
        <f t="shared" si="5"/>
        <v>45260.180000000008</v>
      </c>
      <c r="T6" s="15">
        <f t="shared" si="6"/>
        <v>0</v>
      </c>
      <c r="U6" s="15">
        <f t="shared" si="7"/>
        <v>157742.82999999999</v>
      </c>
      <c r="V6" s="15">
        <f t="shared" si="8"/>
        <v>45260.180000000008</v>
      </c>
      <c r="W6" s="15">
        <f t="shared" si="9"/>
        <v>0</v>
      </c>
      <c r="X6" s="15">
        <f t="shared" si="10"/>
        <v>203003.01</v>
      </c>
      <c r="Z6" s="9">
        <v>2021</v>
      </c>
      <c r="AA6" s="13">
        <v>0.19198771991945418</v>
      </c>
      <c r="AD6" s="9">
        <v>2021</v>
      </c>
      <c r="AE6" s="32">
        <v>228.56000000000003</v>
      </c>
      <c r="AF6" s="32">
        <v>56.820000000000007</v>
      </c>
      <c r="AH6" s="9">
        <v>2021</v>
      </c>
      <c r="AI6" s="32">
        <v>228.56000000000003</v>
      </c>
    </row>
    <row r="7" spans="1:35" x14ac:dyDescent="0.35">
      <c r="A7" s="9">
        <v>2022</v>
      </c>
      <c r="B7" s="20">
        <v>345402.71</v>
      </c>
      <c r="C7" s="20">
        <v>86836</v>
      </c>
      <c r="E7" s="9">
        <v>2022</v>
      </c>
      <c r="F7" s="21">
        <f>VLOOKUP(E7,A7:$C$10,2,0)</f>
        <v>345402.71</v>
      </c>
      <c r="G7" s="21">
        <f>VLOOKUP(F7,B7:$C$10,2,0)</f>
        <v>86836</v>
      </c>
      <c r="H7" s="21" t="str">
        <f t="shared" si="0"/>
        <v/>
      </c>
      <c r="I7" s="21">
        <f t="shared" si="1"/>
        <v>345402.71</v>
      </c>
      <c r="J7" s="21" t="str">
        <f t="shared" si="2"/>
        <v/>
      </c>
      <c r="K7" s="21">
        <f t="shared" si="3"/>
        <v>86836</v>
      </c>
      <c r="M7" s="9">
        <v>2022</v>
      </c>
      <c r="N7" s="22">
        <v>152322.58000000002</v>
      </c>
      <c r="O7" s="22">
        <v>44199.53</v>
      </c>
      <c r="Q7" s="9">
        <v>2022</v>
      </c>
      <c r="R7" s="15">
        <f t="shared" si="4"/>
        <v>152322.58000000002</v>
      </c>
      <c r="S7" s="15">
        <f t="shared" si="5"/>
        <v>44199.53</v>
      </c>
      <c r="T7" s="15">
        <f t="shared" si="6"/>
        <v>0</v>
      </c>
      <c r="U7" s="15">
        <f t="shared" si="7"/>
        <v>152322.58000000002</v>
      </c>
      <c r="V7" s="15">
        <f t="shared" si="8"/>
        <v>0</v>
      </c>
      <c r="W7" s="15">
        <f t="shared" si="9"/>
        <v>44199.53</v>
      </c>
      <c r="X7" s="15">
        <f t="shared" si="10"/>
        <v>196522.11000000002</v>
      </c>
      <c r="Z7" s="9">
        <v>2022</v>
      </c>
      <c r="AA7" s="13">
        <v>0.18539077070221613</v>
      </c>
      <c r="AD7" s="9">
        <v>2022</v>
      </c>
      <c r="AE7" s="32">
        <v>220.71999999999997</v>
      </c>
      <c r="AF7" s="32">
        <v>55.480000000000004</v>
      </c>
      <c r="AH7" s="9">
        <v>2022</v>
      </c>
      <c r="AI7" s="32">
        <v>220.71999999999997</v>
      </c>
    </row>
    <row r="8" spans="1:35" x14ac:dyDescent="0.35">
      <c r="A8" s="9">
        <v>2023</v>
      </c>
      <c r="B8" s="20">
        <v>288128</v>
      </c>
      <c r="C8" s="20">
        <v>82390</v>
      </c>
      <c r="E8" s="9">
        <v>2023</v>
      </c>
      <c r="F8" s="21">
        <f>VLOOKUP(E8,A8:$C$10,2,0)</f>
        <v>288128</v>
      </c>
      <c r="G8" s="21">
        <f>VLOOKUP(F8,B8:$C$10,2,0)</f>
        <v>82390</v>
      </c>
      <c r="H8" s="21" t="str">
        <f t="shared" si="0"/>
        <v/>
      </c>
      <c r="I8" s="21">
        <f t="shared" si="1"/>
        <v>288128</v>
      </c>
      <c r="J8" s="21" t="str">
        <f t="shared" si="2"/>
        <v/>
      </c>
      <c r="K8" s="21">
        <f t="shared" si="3"/>
        <v>82390</v>
      </c>
      <c r="M8" s="9">
        <v>2023</v>
      </c>
      <c r="N8" s="22">
        <v>127064.44999999998</v>
      </c>
      <c r="O8" s="22">
        <v>41936.53</v>
      </c>
      <c r="Q8" s="9">
        <v>2023</v>
      </c>
      <c r="R8" s="15">
        <f t="shared" si="4"/>
        <v>127064.44999999998</v>
      </c>
      <c r="S8" s="15">
        <f t="shared" si="5"/>
        <v>41936.53</v>
      </c>
      <c r="T8" s="15">
        <f t="shared" si="6"/>
        <v>0</v>
      </c>
      <c r="U8" s="15">
        <f t="shared" si="7"/>
        <v>127064.44999999998</v>
      </c>
      <c r="V8" s="15">
        <f t="shared" si="8"/>
        <v>0</v>
      </c>
      <c r="W8" s="15">
        <f t="shared" si="9"/>
        <v>41936.53</v>
      </c>
      <c r="X8" s="15">
        <f t="shared" si="10"/>
        <v>169000.97999999998</v>
      </c>
      <c r="Z8" s="9">
        <v>2023</v>
      </c>
      <c r="AA8" s="13">
        <v>0.15464927336677989</v>
      </c>
      <c r="AD8" s="9">
        <v>2023</v>
      </c>
      <c r="AE8" s="32">
        <v>184.11999999999998</v>
      </c>
      <c r="AF8" s="32">
        <v>52.659999999999989</v>
      </c>
      <c r="AH8" s="9">
        <v>2023</v>
      </c>
      <c r="AI8" s="32">
        <v>184.11999999999998</v>
      </c>
    </row>
    <row r="9" spans="1:35" x14ac:dyDescent="0.35">
      <c r="A9" s="9">
        <v>2024</v>
      </c>
      <c r="B9" s="20">
        <v>325791.87000000005</v>
      </c>
      <c r="C9" s="20">
        <v>83406.399999999994</v>
      </c>
      <c r="E9" s="9">
        <v>2024</v>
      </c>
      <c r="F9" s="21">
        <f>VLOOKUP(E9,A9:$C$10,2,0)</f>
        <v>325791.87000000005</v>
      </c>
      <c r="G9" s="21">
        <f>VLOOKUP(F9,B9:$C$10,2,0)</f>
        <v>83406.399999999994</v>
      </c>
      <c r="H9" s="21" t="str">
        <f t="shared" si="0"/>
        <v/>
      </c>
      <c r="I9" s="21">
        <f t="shared" si="1"/>
        <v>325791.87000000005</v>
      </c>
      <c r="J9" s="21" t="str">
        <f t="shared" si="2"/>
        <v/>
      </c>
      <c r="K9" s="21">
        <f t="shared" si="3"/>
        <v>83406.399999999994</v>
      </c>
      <c r="M9" s="9">
        <v>2024</v>
      </c>
      <c r="N9" s="22">
        <v>143674.21000000002</v>
      </c>
      <c r="O9" s="22">
        <v>43300.450000000004</v>
      </c>
      <c r="Q9" s="9">
        <v>2024</v>
      </c>
      <c r="R9" s="15">
        <f t="shared" si="4"/>
        <v>143674.21000000002</v>
      </c>
      <c r="S9" s="15">
        <f t="shared" si="5"/>
        <v>43300.450000000004</v>
      </c>
      <c r="T9" s="15">
        <f t="shared" si="6"/>
        <v>0</v>
      </c>
      <c r="U9" s="15">
        <f t="shared" si="7"/>
        <v>143674.21000000002</v>
      </c>
      <c r="V9" s="15">
        <f t="shared" si="8"/>
        <v>0</v>
      </c>
      <c r="W9" s="15">
        <f t="shared" si="9"/>
        <v>43300.450000000004</v>
      </c>
      <c r="X9" s="15">
        <f t="shared" si="10"/>
        <v>186974.66000000003</v>
      </c>
      <c r="Z9" s="9">
        <v>2024</v>
      </c>
      <c r="AA9" s="13">
        <v>0.17486489870334423</v>
      </c>
      <c r="AD9" s="9">
        <v>2024</v>
      </c>
      <c r="AE9" s="32">
        <v>208.17000000000002</v>
      </c>
      <c r="AF9" s="32">
        <v>54.38000000000001</v>
      </c>
      <c r="AH9" s="9">
        <v>2024</v>
      </c>
      <c r="AI9" s="32">
        <v>208.17000000000002</v>
      </c>
    </row>
    <row r="10" spans="1:35" x14ac:dyDescent="0.35">
      <c r="A10" s="9">
        <v>2025</v>
      </c>
      <c r="B10" s="20">
        <v>108148.87</v>
      </c>
      <c r="C10" s="20">
        <v>28430</v>
      </c>
      <c r="E10" s="9">
        <v>2025</v>
      </c>
      <c r="F10" s="21">
        <f>VLOOKUP(E10,A10:$C$10,2,0)</f>
        <v>108148.87</v>
      </c>
      <c r="G10" s="21">
        <f>VLOOKUP(F10,B10:$C$10,2,0)</f>
        <v>28430</v>
      </c>
      <c r="H10" s="21" t="str">
        <f t="shared" si="0"/>
        <v/>
      </c>
      <c r="I10" s="21">
        <f t="shared" si="1"/>
        <v>108148.87</v>
      </c>
      <c r="J10" s="21" t="str">
        <f t="shared" si="2"/>
        <v/>
      </c>
      <c r="K10" s="21">
        <f t="shared" si="3"/>
        <v>28430</v>
      </c>
      <c r="M10" s="9">
        <v>2025</v>
      </c>
      <c r="N10" s="22">
        <v>47693.659999999996</v>
      </c>
      <c r="O10" s="22">
        <v>14470.869999999999</v>
      </c>
      <c r="Q10" s="9">
        <v>2025</v>
      </c>
      <c r="R10" s="15">
        <f t="shared" si="4"/>
        <v>47693.659999999996</v>
      </c>
      <c r="S10" s="15">
        <f t="shared" si="5"/>
        <v>14470.869999999999</v>
      </c>
      <c r="T10" s="15">
        <f t="shared" si="6"/>
        <v>0</v>
      </c>
      <c r="U10" s="15">
        <f t="shared" si="7"/>
        <v>47693.659999999996</v>
      </c>
      <c r="V10" s="15">
        <f t="shared" si="8"/>
        <v>0</v>
      </c>
      <c r="W10" s="15">
        <f t="shared" si="9"/>
        <v>14470.869999999999</v>
      </c>
      <c r="X10" s="15">
        <f t="shared" si="10"/>
        <v>62164.53</v>
      </c>
      <c r="Z10" s="9">
        <v>2025</v>
      </c>
      <c r="AA10" s="13">
        <v>5.8047627508734788E-2</v>
      </c>
      <c r="AD10" s="9">
        <v>2025</v>
      </c>
      <c r="AE10" s="32">
        <v>69.070000000000007</v>
      </c>
      <c r="AF10" s="32">
        <v>18.170000000000002</v>
      </c>
      <c r="AH10" s="9">
        <v>2025</v>
      </c>
      <c r="AI10" s="32">
        <v>69.070000000000007</v>
      </c>
    </row>
    <row r="11" spans="1:35" x14ac:dyDescent="0.35">
      <c r="A11" s="9" t="s">
        <v>40</v>
      </c>
      <c r="B11" s="20">
        <v>1815157.06</v>
      </c>
      <c r="C11" s="20">
        <v>470616.6</v>
      </c>
      <c r="M11" s="9" t="s">
        <v>40</v>
      </c>
      <c r="N11" s="22">
        <v>821629.79000000015</v>
      </c>
      <c r="O11" s="22">
        <v>236961.65</v>
      </c>
      <c r="Z11" s="9" t="s">
        <v>40</v>
      </c>
      <c r="AA11" s="13">
        <v>1</v>
      </c>
      <c r="AD11" s="9" t="s">
        <v>40</v>
      </c>
      <c r="AE11" s="32">
        <v>1159.83</v>
      </c>
      <c r="AF11" s="32">
        <v>301.84000000000003</v>
      </c>
      <c r="AH11" s="9" t="s">
        <v>40</v>
      </c>
      <c r="AI11" s="32">
        <v>1159.83</v>
      </c>
    </row>
    <row r="13" spans="1:35" x14ac:dyDescent="0.35">
      <c r="R13" s="15"/>
      <c r="S13" s="15"/>
      <c r="T13" s="15"/>
      <c r="X13" s="15">
        <f>SUM(X4:X10)</f>
        <v>1058591.44</v>
      </c>
      <c r="AD13" t="s">
        <v>69</v>
      </c>
      <c r="AE13" s="21">
        <f>GETPIVOTDATA("Sum of Plant 1 CO2 Reduction",$AD$3)+GETPIVOTDATA("Sum of Plant 2 CO2 Reduction",$AD$3)</f>
        <v>1461.67</v>
      </c>
    </row>
    <row r="14" spans="1:35" x14ac:dyDescent="0.35">
      <c r="A14" t="s">
        <v>69</v>
      </c>
      <c r="B14" s="21">
        <f>GETPIVOTDATA("Plant 1 ",$A$3)+GETPIVOTDATA("Plant 2",$A$3)</f>
        <v>2285773.66</v>
      </c>
      <c r="R14" s="15"/>
      <c r="S14" s="15"/>
      <c r="T14" s="15"/>
      <c r="X14" s="15"/>
      <c r="AE14" s="21"/>
    </row>
    <row r="15" spans="1:35" x14ac:dyDescent="0.35">
      <c r="M15" t="s">
        <v>48</v>
      </c>
      <c r="N15" s="22">
        <f>GETPIVOTDATA("Plant 1",$M$3)+GETPIVOTDATA("Plant 2",$M$3)</f>
        <v>1058591.4400000002</v>
      </c>
      <c r="R15" s="15"/>
      <c r="S15" s="15"/>
      <c r="T15" s="15"/>
      <c r="X15" s="15"/>
      <c r="AE15" s="21"/>
    </row>
    <row r="16" spans="1:35" x14ac:dyDescent="0.35">
      <c r="R16" s="15"/>
      <c r="S16" s="15"/>
      <c r="T16" s="15"/>
      <c r="X16" s="15"/>
      <c r="AE16" s="21"/>
    </row>
    <row r="17" spans="1:35" x14ac:dyDescent="0.35">
      <c r="R17" s="23" t="s">
        <v>70</v>
      </c>
      <c r="S17" s="15">
        <v>217921.53</v>
      </c>
      <c r="T17" s="15"/>
      <c r="V17">
        <v>2020</v>
      </c>
      <c r="W17" t="s">
        <v>70</v>
      </c>
      <c r="X17" s="15">
        <f>MAX(X4:X10)</f>
        <v>217921.52999999997</v>
      </c>
      <c r="Z17" s="8" t="s">
        <v>39</v>
      </c>
      <c r="AA17" t="s">
        <v>42</v>
      </c>
    </row>
    <row r="18" spans="1:35" x14ac:dyDescent="0.35">
      <c r="A18" s="8" t="s">
        <v>39</v>
      </c>
      <c r="B18" t="s">
        <v>66</v>
      </c>
      <c r="C18" t="s">
        <v>42</v>
      </c>
      <c r="F18" s="10"/>
      <c r="G18" s="10"/>
      <c r="M18" s="8" t="s">
        <v>39</v>
      </c>
      <c r="N18" t="s">
        <v>41</v>
      </c>
      <c r="O18" t="s">
        <v>42</v>
      </c>
      <c r="R18" s="23" t="s">
        <v>71</v>
      </c>
      <c r="S18" s="15">
        <v>169000.98</v>
      </c>
      <c r="V18">
        <v>2023</v>
      </c>
      <c r="W18" t="s">
        <v>71</v>
      </c>
      <c r="X18" s="15">
        <f>MIN(X5:X9)</f>
        <v>169000.97999999998</v>
      </c>
      <c r="Z18" s="9">
        <v>2019</v>
      </c>
      <c r="AA18" s="13">
        <v>1.7118972627005256E-2</v>
      </c>
      <c r="AD18" s="8" t="s">
        <v>39</v>
      </c>
      <c r="AE18" t="s">
        <v>67</v>
      </c>
      <c r="AF18" t="s">
        <v>68</v>
      </c>
      <c r="AH18" s="8" t="s">
        <v>39</v>
      </c>
      <c r="AI18" t="s">
        <v>68</v>
      </c>
    </row>
    <row r="19" spans="1:35" x14ac:dyDescent="0.35">
      <c r="A19" s="9" t="s">
        <v>55</v>
      </c>
      <c r="B19" s="20">
        <v>164540.87</v>
      </c>
      <c r="C19" s="20">
        <v>41198.400000000001</v>
      </c>
      <c r="E19" s="9"/>
      <c r="F19" s="21"/>
      <c r="G19" s="21"/>
      <c r="M19" s="9" t="s">
        <v>55</v>
      </c>
      <c r="N19" s="22">
        <v>74844.37</v>
      </c>
      <c r="O19" s="22">
        <v>21244.27</v>
      </c>
      <c r="Z19" s="9">
        <v>2020</v>
      </c>
      <c r="AA19" s="13">
        <v>0.184576491596847</v>
      </c>
      <c r="AD19" s="9" t="s">
        <v>55</v>
      </c>
      <c r="AE19" s="32">
        <v>105.13999999999999</v>
      </c>
      <c r="AF19" s="32">
        <v>27.39</v>
      </c>
      <c r="AH19" s="9">
        <v>2019</v>
      </c>
      <c r="AI19" s="32">
        <v>5.88</v>
      </c>
    </row>
    <row r="20" spans="1:35" x14ac:dyDescent="0.35">
      <c r="A20" s="9" t="s">
        <v>56</v>
      </c>
      <c r="B20" s="20">
        <v>183347.86</v>
      </c>
      <c r="C20" s="20">
        <v>45980.9</v>
      </c>
      <c r="E20" s="9"/>
      <c r="F20" s="21"/>
      <c r="G20" s="21"/>
      <c r="M20" s="9" t="s">
        <v>56</v>
      </c>
      <c r="N20" s="22">
        <v>84296.05</v>
      </c>
      <c r="O20" s="22">
        <v>23082.720000000001</v>
      </c>
      <c r="Z20" s="9">
        <v>2021</v>
      </c>
      <c r="AA20" s="13">
        <v>0.19100213051352405</v>
      </c>
      <c r="AD20" s="9" t="s">
        <v>56</v>
      </c>
      <c r="AE20" s="32">
        <v>117.13999999999999</v>
      </c>
      <c r="AF20" s="32">
        <v>29.389999999999997</v>
      </c>
      <c r="AH20" s="9">
        <v>2020</v>
      </c>
      <c r="AI20" s="32">
        <v>58.449999999999996</v>
      </c>
    </row>
    <row r="21" spans="1:35" x14ac:dyDescent="0.35">
      <c r="A21" s="9" t="s">
        <v>57</v>
      </c>
      <c r="B21" s="20">
        <v>192463.56</v>
      </c>
      <c r="C21" s="20">
        <v>49382.1</v>
      </c>
      <c r="E21" s="9"/>
      <c r="F21" s="21"/>
      <c r="G21" s="21"/>
      <c r="M21" s="9" t="s">
        <v>57</v>
      </c>
      <c r="N21" s="22">
        <v>88437.1</v>
      </c>
      <c r="O21" s="22">
        <v>24755.610000000004</v>
      </c>
      <c r="Z21" s="9">
        <v>2022</v>
      </c>
      <c r="AA21" s="13">
        <v>0.18652608977022231</v>
      </c>
      <c r="AD21" s="9" t="s">
        <v>57</v>
      </c>
      <c r="AE21" s="32">
        <v>122.99000000000001</v>
      </c>
      <c r="AF21" s="32">
        <v>31.57</v>
      </c>
      <c r="AH21" s="9">
        <v>2021</v>
      </c>
      <c r="AI21" s="32">
        <v>56.820000000000007</v>
      </c>
    </row>
    <row r="22" spans="1:35" x14ac:dyDescent="0.35">
      <c r="A22" s="9" t="s">
        <v>58</v>
      </c>
      <c r="B22" s="20">
        <v>173843.47</v>
      </c>
      <c r="C22" s="20">
        <v>43367.6</v>
      </c>
      <c r="E22" s="9"/>
      <c r="F22" s="21"/>
      <c r="G22" s="21"/>
      <c r="M22" s="9" t="s">
        <v>58</v>
      </c>
      <c r="N22" s="22">
        <v>79849.279999999984</v>
      </c>
      <c r="O22" s="22">
        <v>21729.69</v>
      </c>
      <c r="Z22" s="9">
        <v>2023</v>
      </c>
      <c r="AA22" s="13">
        <v>0.17697602122537551</v>
      </c>
      <c r="AD22" s="9" t="s">
        <v>58</v>
      </c>
      <c r="AE22" s="32">
        <v>111.05</v>
      </c>
      <c r="AF22" s="32">
        <v>27.71</v>
      </c>
      <c r="AH22" s="9">
        <v>2022</v>
      </c>
      <c r="AI22" s="32">
        <v>55.480000000000004</v>
      </c>
    </row>
    <row r="23" spans="1:35" x14ac:dyDescent="0.35">
      <c r="A23" s="9" t="s">
        <v>0</v>
      </c>
      <c r="B23" s="20">
        <v>132038.41</v>
      </c>
      <c r="C23" s="20">
        <v>35348.699999999997</v>
      </c>
      <c r="E23" s="9"/>
      <c r="F23" s="21"/>
      <c r="G23" s="21"/>
      <c r="M23" s="9" t="s">
        <v>0</v>
      </c>
      <c r="N23" s="22">
        <v>60894.98</v>
      </c>
      <c r="O23" s="22">
        <v>17697.169999999998</v>
      </c>
      <c r="Z23" s="9">
        <v>2024</v>
      </c>
      <c r="AA23" s="13">
        <v>0.18273188931626702</v>
      </c>
      <c r="AD23" s="9" t="s">
        <v>0</v>
      </c>
      <c r="AE23" s="32">
        <v>84.37</v>
      </c>
      <c r="AF23" s="32">
        <v>22.59</v>
      </c>
      <c r="AH23" s="9">
        <v>2023</v>
      </c>
      <c r="AI23" s="32">
        <v>52.659999999999989</v>
      </c>
    </row>
    <row r="24" spans="1:35" x14ac:dyDescent="0.35">
      <c r="A24" s="9" t="s">
        <v>63</v>
      </c>
      <c r="B24" s="20">
        <v>129061.22</v>
      </c>
      <c r="C24" s="20">
        <v>33680</v>
      </c>
      <c r="E24" s="9"/>
      <c r="F24" s="21"/>
      <c r="G24" s="21"/>
      <c r="M24" s="9" t="s">
        <v>63</v>
      </c>
      <c r="N24" s="22">
        <v>58635.79</v>
      </c>
      <c r="O24" s="22">
        <v>16708.129999999997</v>
      </c>
      <c r="Z24" s="9">
        <v>2025</v>
      </c>
      <c r="AA24" s="13">
        <v>6.1068404950758909E-2</v>
      </c>
      <c r="AD24" s="9" t="s">
        <v>63</v>
      </c>
      <c r="AE24" s="32">
        <v>82.48</v>
      </c>
      <c r="AF24" s="32">
        <v>21.529999999999998</v>
      </c>
      <c r="AH24" s="9">
        <v>2024</v>
      </c>
      <c r="AI24" s="32">
        <v>54.38000000000001</v>
      </c>
    </row>
    <row r="25" spans="1:35" x14ac:dyDescent="0.35">
      <c r="A25" s="9" t="s">
        <v>38</v>
      </c>
      <c r="B25" s="20">
        <v>137886.01999999999</v>
      </c>
      <c r="C25" s="20">
        <v>36377.800000000003</v>
      </c>
      <c r="E25" s="9"/>
      <c r="F25" s="21"/>
      <c r="G25" s="21"/>
      <c r="M25" s="9" t="s">
        <v>38</v>
      </c>
      <c r="N25" s="22">
        <v>62569.599999999999</v>
      </c>
      <c r="O25" s="22">
        <v>18061.45</v>
      </c>
      <c r="Z25" s="9" t="s">
        <v>40</v>
      </c>
      <c r="AA25" s="13">
        <v>1</v>
      </c>
      <c r="AD25" s="9" t="s">
        <v>38</v>
      </c>
      <c r="AE25" s="32">
        <v>88.12</v>
      </c>
      <c r="AF25" s="32">
        <v>23.25</v>
      </c>
      <c r="AH25" s="9">
        <v>2025</v>
      </c>
      <c r="AI25" s="32">
        <v>18.170000000000002</v>
      </c>
    </row>
    <row r="26" spans="1:35" x14ac:dyDescent="0.35">
      <c r="A26" s="9" t="s">
        <v>59</v>
      </c>
      <c r="B26" s="20">
        <v>118682.71</v>
      </c>
      <c r="C26" s="20">
        <v>35227</v>
      </c>
      <c r="M26" s="9" t="s">
        <v>59</v>
      </c>
      <c r="N26" s="22">
        <v>52339.070000000007</v>
      </c>
      <c r="O26" s="22">
        <v>17930.55</v>
      </c>
      <c r="AD26" s="9" t="s">
        <v>59</v>
      </c>
      <c r="AE26" s="32">
        <v>75.84</v>
      </c>
      <c r="AF26" s="32">
        <v>22.509999999999998</v>
      </c>
      <c r="AH26" s="9" t="s">
        <v>40</v>
      </c>
      <c r="AI26" s="32">
        <v>301.84000000000003</v>
      </c>
    </row>
    <row r="27" spans="1:35" x14ac:dyDescent="0.35">
      <c r="A27" s="9" t="s">
        <v>60</v>
      </c>
      <c r="B27" s="20">
        <v>141282.46</v>
      </c>
      <c r="C27" s="20">
        <v>37533</v>
      </c>
      <c r="M27" s="9" t="s">
        <v>60</v>
      </c>
      <c r="N27" s="22">
        <v>62305.55</v>
      </c>
      <c r="O27" s="22">
        <v>19104.300000000003</v>
      </c>
      <c r="AD27" s="9" t="s">
        <v>60</v>
      </c>
      <c r="AE27" s="32">
        <v>90.28</v>
      </c>
      <c r="AF27" s="32">
        <v>23.979999999999997</v>
      </c>
    </row>
    <row r="28" spans="1:35" x14ac:dyDescent="0.35">
      <c r="A28" s="9" t="s">
        <v>61</v>
      </c>
      <c r="B28" s="20">
        <v>144677.82</v>
      </c>
      <c r="C28" s="20">
        <v>38302</v>
      </c>
      <c r="M28" s="9" t="s">
        <v>61</v>
      </c>
      <c r="N28" s="22">
        <v>63802.930000000008</v>
      </c>
      <c r="O28" s="22">
        <v>19495.72</v>
      </c>
      <c r="AD28" s="9" t="s">
        <v>61</v>
      </c>
      <c r="AE28" s="32">
        <v>92.45</v>
      </c>
      <c r="AF28" s="32">
        <v>24.479999999999997</v>
      </c>
    </row>
    <row r="29" spans="1:35" x14ac:dyDescent="0.35">
      <c r="A29" s="9" t="s">
        <v>43</v>
      </c>
      <c r="B29" s="20">
        <v>134016.99</v>
      </c>
      <c r="C29" s="20">
        <v>34634</v>
      </c>
      <c r="M29" s="9" t="s">
        <v>43</v>
      </c>
      <c r="N29" s="22">
        <v>59704.139999999992</v>
      </c>
      <c r="O29" s="22">
        <v>17481.62</v>
      </c>
      <c r="AD29" s="9" t="s">
        <v>43</v>
      </c>
      <c r="AE29" s="32">
        <v>85.61999999999999</v>
      </c>
      <c r="AF29" s="32">
        <v>22.14</v>
      </c>
    </row>
    <row r="30" spans="1:35" x14ac:dyDescent="0.35">
      <c r="A30" s="9" t="s">
        <v>54</v>
      </c>
      <c r="B30" s="20">
        <v>163315.67000000001</v>
      </c>
      <c r="C30" s="20">
        <v>39585.1</v>
      </c>
      <c r="M30" s="9" t="s">
        <v>54</v>
      </c>
      <c r="N30" s="22">
        <v>73950.929999999993</v>
      </c>
      <c r="O30" s="22">
        <v>19670.419999999998</v>
      </c>
      <c r="AD30" s="9" t="s">
        <v>54</v>
      </c>
      <c r="AE30" s="32">
        <v>104.35000000000001</v>
      </c>
      <c r="AF30" s="32">
        <v>25.300000000000004</v>
      </c>
      <c r="AH30" t="s">
        <v>86</v>
      </c>
      <c r="AI30" s="21">
        <f>Table3[[#Totals],[Column1]]+Table5[[#Totals],[Column1]]</f>
        <v>3479.755983572496</v>
      </c>
    </row>
    <row r="31" spans="1:35" x14ac:dyDescent="0.35">
      <c r="A31" s="9" t="s">
        <v>40</v>
      </c>
      <c r="B31" s="20">
        <v>1815157.0599999998</v>
      </c>
      <c r="C31" s="20">
        <v>470616.6</v>
      </c>
      <c r="M31" s="9" t="s">
        <v>40</v>
      </c>
      <c r="N31" s="22">
        <v>821629.79</v>
      </c>
      <c r="O31" s="22">
        <v>236961.65000000002</v>
      </c>
      <c r="AD31" s="9" t="s">
        <v>40</v>
      </c>
      <c r="AE31" s="32">
        <v>1159.83</v>
      </c>
      <c r="AF31" s="32">
        <v>301.83999999999997</v>
      </c>
      <c r="AH31" t="s">
        <v>87</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46313-7B3D-410C-9763-D962E4FFA2FD}">
  <dimension ref="B3:E17"/>
  <sheetViews>
    <sheetView zoomScale="85" zoomScaleNormal="85" workbookViewId="0">
      <selection activeCell="D17" sqref="D17"/>
    </sheetView>
  </sheetViews>
  <sheetFormatPr defaultRowHeight="14.5" x14ac:dyDescent="0.35"/>
  <cols>
    <col min="2" max="2" width="31.26953125" customWidth="1"/>
    <col min="3" max="4" width="33.1796875" bestFit="1" customWidth="1"/>
  </cols>
  <sheetData>
    <row r="3" spans="2:5" x14ac:dyDescent="0.35">
      <c r="B3" s="3" t="s">
        <v>1</v>
      </c>
    </row>
    <row r="5" spans="2:5" x14ac:dyDescent="0.35">
      <c r="B5" s="4" t="s">
        <v>2</v>
      </c>
      <c r="C5" s="4" t="s">
        <v>3</v>
      </c>
      <c r="D5" s="4" t="s">
        <v>4</v>
      </c>
    </row>
    <row r="6" spans="2:5" x14ac:dyDescent="0.35">
      <c r="B6" s="24" t="s">
        <v>5</v>
      </c>
      <c r="C6" s="1" t="s">
        <v>6</v>
      </c>
      <c r="D6" s="1" t="s">
        <v>7</v>
      </c>
    </row>
    <row r="7" spans="2:5" x14ac:dyDescent="0.35">
      <c r="B7" s="25"/>
      <c r="C7" s="5" t="s">
        <v>8</v>
      </c>
      <c r="D7" s="5" t="s">
        <v>9</v>
      </c>
    </row>
    <row r="8" spans="2:5" x14ac:dyDescent="0.35">
      <c r="B8" s="26"/>
      <c r="C8" s="5" t="s">
        <v>10</v>
      </c>
      <c r="D8" s="5" t="s">
        <v>11</v>
      </c>
    </row>
    <row r="9" spans="2:5" x14ac:dyDescent="0.35">
      <c r="B9" s="18" t="s">
        <v>12</v>
      </c>
      <c r="C9" s="1" t="s">
        <v>13</v>
      </c>
      <c r="D9" s="2" t="s">
        <v>14</v>
      </c>
      <c r="E9" t="s">
        <v>15</v>
      </c>
    </row>
    <row r="10" spans="2:5" x14ac:dyDescent="0.35">
      <c r="B10" s="18" t="s">
        <v>16</v>
      </c>
      <c r="C10" s="1" t="s">
        <v>17</v>
      </c>
      <c r="D10" s="1" t="s">
        <v>17</v>
      </c>
    </row>
    <row r="11" spans="2:5" x14ac:dyDescent="0.35">
      <c r="B11" s="24" t="s">
        <v>18</v>
      </c>
      <c r="C11" s="1" t="s">
        <v>19</v>
      </c>
      <c r="D11" s="1" t="s">
        <v>19</v>
      </c>
    </row>
    <row r="12" spans="2:5" x14ac:dyDescent="0.35">
      <c r="B12" s="26"/>
      <c r="C12" s="1" t="s">
        <v>20</v>
      </c>
      <c r="D12" s="1" t="s">
        <v>20</v>
      </c>
    </row>
    <row r="13" spans="2:5" x14ac:dyDescent="0.35">
      <c r="B13" s="27" t="s">
        <v>21</v>
      </c>
      <c r="C13" s="28"/>
      <c r="D13" s="29"/>
    </row>
    <row r="14" spans="2:5" x14ac:dyDescent="0.35">
      <c r="B14" s="18" t="s">
        <v>22</v>
      </c>
      <c r="C14" s="6">
        <v>1460021</v>
      </c>
      <c r="D14" s="6">
        <v>1460021</v>
      </c>
    </row>
    <row r="15" spans="2:5" x14ac:dyDescent="0.35">
      <c r="B15" s="18" t="s">
        <v>23</v>
      </c>
      <c r="C15" s="6">
        <v>216569</v>
      </c>
      <c r="D15" s="6">
        <v>217921.53</v>
      </c>
      <c r="E15" t="s">
        <v>24</v>
      </c>
    </row>
    <row r="16" spans="2:5" x14ac:dyDescent="0.35">
      <c r="B16" s="18" t="s">
        <v>25</v>
      </c>
      <c r="C16" s="6">
        <v>7605152</v>
      </c>
      <c r="D16" s="6">
        <f>D15*25</f>
        <v>5448038.25</v>
      </c>
      <c r="E16" t="s">
        <v>26</v>
      </c>
    </row>
    <row r="17" spans="2:3" x14ac:dyDescent="0.35">
      <c r="B17" s="19" t="s">
        <v>53</v>
      </c>
      <c r="C17" s="15">
        <f>C16-D16</f>
        <v>2157113.75</v>
      </c>
    </row>
  </sheetData>
  <mergeCells count="3">
    <mergeCell ref="B6:B8"/>
    <mergeCell ref="B11:B12"/>
    <mergeCell ref="B13:D1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2 4 6 4 1 9 0 - 8 2 1 7 - 4 7 b 8 - a 0 6 c - 8 4 0 a b 3 9 e 2 2 e 0 "   x m l n s = " h t t p : / / s c h e m a s . m i c r o s o f t . c o m / D a t a M a s h u p " > A A A A A P c D A A B Q S w M E F A A C A A g A x 0 O z 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D H Q 7 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0 O z W o O 7 L 0 T y A A A A D g I A A B M A H A B G b 3 J t d W x h c y 9 T Z W N 0 a W 9 u M S 5 t I K I Y A C i g F A A A A A A A A A A A A A A A A A A A A A A A A A A A A H V R S 4 v C M B C + F / o f h n h R K E J 6 F S 9 b x J M P r L A s 4 m F s h 1 p M J 5 A m o o j / f V O r Y N d t L i H f a 2 Y y N W W 2 1 A x p e 8 t J G I R B f U R D O W z x o C i G K S i y Y Q D + p N q Z j D w y u 2 S k x o k z h t h + a 3 M 6 a H 0 a j m 6 7 J V Y 0 F a 1 T 7 O + 7 R L P 1 k n 3 U B g z E h r T J q Y l P t H I V 1 8 L H P f T j J / X E h 2 2 x 6 C Z + C I 2 I Q C x 8 1 h G a C s 1 r r Z A t S N h q i w r m x G T Q v j F x L / P y f J V K f e q 7 6 E u b 4 r n k 4 l P 9 F 5 e w J t 8 1 W y w I 0 n P H 0 c d I S F Y x b C h 3 j x 2 8 W 3 o I 6 T e h 0 M D M j 1 Z c / U 9 y 7 a r O 7 P / y 9 1 E Y l N y / i c k v U E s B A i 0 A F A A C A A g A x 0 O z W i L k O f y j A A A A 9 g A A A B I A A A A A A A A A A A A A A A A A A A A A A E N v b m Z p Z y 9 Q Y W N r Y W d l L n h t b F B L A Q I t A B Q A A g A I A M d D s 1 o P y u m r p A A A A O k A A A A T A A A A A A A A A A A A A A A A A O 8 A A A B b Q 2 9 u d G V u d F 9 U e X B l c 1 0 u e G 1 s U E s B A i 0 A F A A C A A g A x 0 O z W o O 7 L 0 T y A A A A D g I A A B M A A A A A A A A A A A A A A A A A 4 A E A A E Z v c m 1 1 b G F z L 1 N l Y 3 R p b 2 4 x L m 1 Q S w U G A A A A A A M A A w D C A A A A H 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R E A A A A A A A C v 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l F 1 Z X J 5 S U Q i I F Z h b H V l P S J z O T g 4 M m I 3 Y W E t N W I w O C 0 0 O T U y L T h l Y z k t N T Z k M T A 4 N T Y w Z T A 5 I i A v P j x F b n R y e S B U e X B l P S J G a W x s R W 5 h Y m x l Z C I g V m F s d W U 9 I m w w I i A v P j x F b n R y e S B U e X B l P S J G a W x s T G F z d F V w Z G F 0 Z W Q i I F Z h b H V l P S J k M j A y N S 0 w N S 0 x O V Q w M D o z M D o x N C 4 y N D g 0 O T M 1 W i 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D b 3 V u d C I g V m F s d W U 9 I m w 2 N S I g L z 4 8 R W 5 0 c n k g V H l w Z T 0 i R m l s b E V y c m 9 y Q 2 9 k Z S I g V m F s d W U 9 I n N V b m t u b 3 d u I i A v P j x F b n R y e S B U e X B l P S J G a W x s R X J y b 3 J D b 3 V u d C I g V m F s d W U 9 I m w w I i A v P j x F b n R y e S B U e X B l P S J G a W x s Q 2 9 s d W 1 u V H l w Z X M i I F Z h b H V l P S J z Q U F B Q U F B Q U F B Q U F B Q U F B Q U F B Q T 0 i I C 8 + P E V u d H J 5 I F R 5 c G U 9 I k Z p b G x U b 0 R h d G F N b 2 R l b E V u Y W J s Z W Q i I F Z h b H V l P S J s M C I g L z 4 8 R W 5 0 c n k g V H l w Z T 0 i R m l s b F R h c m d l d E 5 h b W V D d X N 0 b 2 1 p e m V k I i B W Y W x 1 Z T 0 i b D E i I C 8 + P E V u d H J 5 I F R 5 c G U 9 I k Z p b G x P Y m p l Y 3 R U e X B l I i B W Y W x 1 Z T 0 i c 0 N v b m 5 l Y 3 R p b 2 5 P b m x 5 I i A v P j x F b n R y e S B U e X B l P S J G a W x s Q 2 9 s d W 1 u T m F t Z X M i I F Z h b H V l P S J z W y Z x d W 9 0 O 1 l l Y X I m c X V v d D s s J n F 1 b 3 Q 7 T W 9 u d G g g T m F t Z S Z x d W 9 0 O y w m c X V v d D t Q b G F u d C A x I F R v d G F s I E d l b m V y Y X R l J n F 1 b 3 Q 7 L C Z x d W 9 0 O 1 B s Y W 5 0 I D I g V G 9 0 Y W w g R 2 V u Z X J h d G U m c X V v d D s s J n F 1 b 3 Q 7 U G x h b n Q g M S B U b 3 R h b C B C a W x s J n F 1 b 3 Q 7 L C Z x d W 9 0 O 1 B s Y W 5 0 I D I g V G 9 0 Y W w g Q m l s b C Z x d W 9 0 O y w m c X V v d D t Q b G F u d C A x I F R v d G F s I F N h d m l u Z y Z x d W 9 0 O y w m c X V v d D t Q b G F u d C A y I F R v d G F s I F N h d m l u Z y Z x d W 9 0 O y w m c X V v d D t Q b G F u d C A x I F B l c m N l b n R h Z 2 U g U 3 Z n J n F 1 b 3 Q 7 L C Z x d W 9 0 O 1 B s Y W 5 0 I D I g U G V y Y 2 V u d G F n Z S B T d m c m c X V v d D s s J n F 1 b 3 Q 7 U G x h b n Q g M S B D T z I g U m V k d W N 0 a W 9 u J n F 1 b 3 Q 7 L C Z x d W 9 0 O 1 B s Y W 5 0 I D I g Q 0 8 y I F J l Z H V j d G l v b i Z x d W 9 0 O y w m c X V v d D t Q b G F u d C A x I F N v b G F y I E V u Z X J n e S B D b 2 5 z d W 1 l J n F 1 b 3 Q 7 L C Z x d W 9 0 O 1 B s Y W 5 0 I D I g U 2 9 s Y X I g R W 5 l c m d 5 I E N v b n N 1 b W 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y L 0 F 1 d G 9 S Z W 1 v d m V k Q 2 9 s d W 1 u c z E u e 1 l l Y X I s M H 0 m c X V v d D s s J n F 1 b 3 Q 7 U 2 V j d G l v b j E v V G F i b G U y L 0 F 1 d G 9 S Z W 1 v d m V k Q 2 9 s d W 1 u c z E u e 0 1 v b n R o I E 5 h b W U s M X 0 m c X V v d D s s J n F 1 b 3 Q 7 U 2 V j d G l v b j E v V G F i b G U y L 0 F 1 d G 9 S Z W 1 v d m V k Q 2 9 s d W 1 u c z E u e 1 B s Y W 5 0 I D E g V G 9 0 Y W w g R 2 V u Z X J h d G U s M n 0 m c X V v d D s s J n F 1 b 3 Q 7 U 2 V j d G l v b j E v V G F i b G U y L 0 F 1 d G 9 S Z W 1 v d m V k Q 2 9 s d W 1 u c z E u e 1 B s Y W 5 0 I D I g V G 9 0 Y W w g R 2 V u Z X J h d G U s M 3 0 m c X V v d D s s J n F 1 b 3 Q 7 U 2 V j d G l v b j E v V G F i b G U y L 0 F 1 d G 9 S Z W 1 v d m V k Q 2 9 s d W 1 u c z E u e 1 B s Y W 5 0 I D E g V G 9 0 Y W w g Q m l s b C w 0 f S Z x d W 9 0 O y w m c X V v d D t T Z W N 0 a W 9 u M S 9 U Y W J s Z T I v Q X V 0 b 1 J l b W 9 2 Z W R D b 2 x 1 b W 5 z M S 5 7 U G x h b n Q g M i B U b 3 R h b C B C a W x s L D V 9 J n F 1 b 3 Q 7 L C Z x d W 9 0 O 1 N l Y 3 R p b 2 4 x L 1 R h Y m x l M i 9 B d X R v U m V t b 3 Z l Z E N v b H V t b n M x L n t Q b G F u d C A x I F R v d G F s I F N h d m l u Z y w 2 f S Z x d W 9 0 O y w m c X V v d D t T Z W N 0 a W 9 u M S 9 U Y W J s Z T I v Q X V 0 b 1 J l b W 9 2 Z W R D b 2 x 1 b W 5 z M S 5 7 U G x h b n Q g M i B U b 3 R h b C B T Y X Z p b m c s N 3 0 m c X V v d D s s J n F 1 b 3 Q 7 U 2 V j d G l v b j E v V G F i b G U y L 0 F 1 d G 9 S Z W 1 v d m V k Q 2 9 s d W 1 u c z E u e 1 B s Y W 5 0 I D E g U G V y Y 2 V u d G F n Z S B T d m c s O H 0 m c X V v d D s s J n F 1 b 3 Q 7 U 2 V j d G l v b j E v V G F i b G U y L 0 F 1 d G 9 S Z W 1 v d m V k Q 2 9 s d W 1 u c z E u e 1 B s Y W 5 0 I D I g U G V y Y 2 V u d G F n Z S B T d m c s O X 0 m c X V v d D s s J n F 1 b 3 Q 7 U 2 V j d G l v b j E v V G F i b G U y L 0 F 1 d G 9 S Z W 1 v d m V k Q 2 9 s d W 1 u c z E u e 1 B s Y W 5 0 I D E g Q 0 8 y I F J l Z H V j d G l v b i w x M H 0 m c X V v d D s s J n F 1 b 3 Q 7 U 2 V j d G l v b j E v V G F i b G U y L 0 F 1 d G 9 S Z W 1 v d m V k Q 2 9 s d W 1 u c z E u e 1 B s Y W 5 0 I D I g Q 0 8 y I F J l Z H V j d G l v b i w x M X 0 m c X V v d D s s J n F 1 b 3 Q 7 U 2 V j d G l v b j E v V G F i b G U y L 0 F 1 d G 9 S Z W 1 v d m V k Q 2 9 s d W 1 u c z E u e 1 B s Y W 5 0 I D E g U 2 9 s Y X I g R W 5 l c m d 5 I E N v b n N 1 b W U s M T J 9 J n F 1 b 3 Q 7 L C Z x d W 9 0 O 1 N l Y 3 R p b 2 4 x L 1 R h Y m x l M i 9 B d X R v U m V t b 3 Z l Z E N v b H V t b n M x L n t Q b G F u d C A y I F N v b G F y I E V u Z X J n e S B D b 2 5 z d W 1 l L D E z f S Z x d W 9 0 O 1 0 s J n F 1 b 3 Q 7 Q 2 9 s d W 1 u Q 2 9 1 b n Q m c X V v d D s 6 M T Q s J n F 1 b 3 Q 7 S 2 V 5 Q 2 9 s d W 1 u T m F t Z X M m c X V v d D s 6 W 1 0 s J n F 1 b 3 Q 7 Q 2 9 s d W 1 u S W R l b n R p d G l l c y Z x d W 9 0 O z p b J n F 1 b 3 Q 7 U 2 V j d G l v b j E v V G F i b G U y L 0 F 1 d G 9 S Z W 1 v d m V k Q 2 9 s d W 1 u c z E u e 1 l l Y X I s M H 0 m c X V v d D s s J n F 1 b 3 Q 7 U 2 V j d G l v b j E v V G F i b G U y L 0 F 1 d G 9 S Z W 1 v d m V k Q 2 9 s d W 1 u c z E u e 0 1 v b n R o I E 5 h b W U s M X 0 m c X V v d D s s J n F 1 b 3 Q 7 U 2 V j d G l v b j E v V G F i b G U y L 0 F 1 d G 9 S Z W 1 v d m V k Q 2 9 s d W 1 u c z E u e 1 B s Y W 5 0 I D E g V G 9 0 Y W w g R 2 V u Z X J h d G U s M n 0 m c X V v d D s s J n F 1 b 3 Q 7 U 2 V j d G l v b j E v V G F i b G U y L 0 F 1 d G 9 S Z W 1 v d m V k Q 2 9 s d W 1 u c z E u e 1 B s Y W 5 0 I D I g V G 9 0 Y W w g R 2 V u Z X J h d G U s M 3 0 m c X V v d D s s J n F 1 b 3 Q 7 U 2 V j d G l v b j E v V G F i b G U y L 0 F 1 d G 9 S Z W 1 v d m V k Q 2 9 s d W 1 u c z E u e 1 B s Y W 5 0 I D E g V G 9 0 Y W w g Q m l s b C w 0 f S Z x d W 9 0 O y w m c X V v d D t T Z W N 0 a W 9 u M S 9 U Y W J s Z T I v Q X V 0 b 1 J l b W 9 2 Z W R D b 2 x 1 b W 5 z M S 5 7 U G x h b n Q g M i B U b 3 R h b C B C a W x s L D V 9 J n F 1 b 3 Q 7 L C Z x d W 9 0 O 1 N l Y 3 R p b 2 4 x L 1 R h Y m x l M i 9 B d X R v U m V t b 3 Z l Z E N v b H V t b n M x L n t Q b G F u d C A x I F R v d G F s I F N h d m l u Z y w 2 f S Z x d W 9 0 O y w m c X V v d D t T Z W N 0 a W 9 u M S 9 U Y W J s Z T I v Q X V 0 b 1 J l b W 9 2 Z W R D b 2 x 1 b W 5 z M S 5 7 U G x h b n Q g M i B U b 3 R h b C B T Y X Z p b m c s N 3 0 m c X V v d D s s J n F 1 b 3 Q 7 U 2 V j d G l v b j E v V G F i b G U y L 0 F 1 d G 9 S Z W 1 v d m V k Q 2 9 s d W 1 u c z E u e 1 B s Y W 5 0 I D E g U G V y Y 2 V u d G F n Z S B T d m c s O H 0 m c X V v d D s s J n F 1 b 3 Q 7 U 2 V j d G l v b j E v V G F i b G U y L 0 F 1 d G 9 S Z W 1 v d m V k Q 2 9 s d W 1 u c z E u e 1 B s Y W 5 0 I D I g U G V y Y 2 V u d G F n Z S B T d m c s O X 0 m c X V v d D s s J n F 1 b 3 Q 7 U 2 V j d G l v b j E v V G F i b G U y L 0 F 1 d G 9 S Z W 1 v d m V k Q 2 9 s d W 1 u c z E u e 1 B s Y W 5 0 I D E g Q 0 8 y I F J l Z H V j d G l v b i w x M H 0 m c X V v d D s s J n F 1 b 3 Q 7 U 2 V j d G l v b j E v V G F i b G U y L 0 F 1 d G 9 S Z W 1 v d m V k Q 2 9 s d W 1 u c z E u e 1 B s Y W 5 0 I D I g Q 0 8 y I F J l Z H V j d G l v b i w x M X 0 m c X V v d D s s J n F 1 b 3 Q 7 U 2 V j d G l v b j E v V G F i b G U y L 0 F 1 d G 9 S Z W 1 v d m V k Q 2 9 s d W 1 u c z E u e 1 B s Y W 5 0 I D E g U 2 9 s Y X I g R W 5 l c m d 5 I E N v b n N 1 b W U s M T J 9 J n F 1 b 3 Q 7 L C Z x d W 9 0 O 1 N l Y 3 R p b 2 4 x L 1 R h Y m x l M i 9 B d X R v U m V t b 3 Z l Z E N v b H V t b n M x L n t Q b G F u d C A y I F N v b G F y I E V u Z X J n e S B D b 2 5 z d W 1 l L D E z f S Z x d W 9 0 O 1 0 s J n F 1 b 3 Q 7 U m V s Y X R p b 2 5 z a G l w S W 5 m b y Z x d W 9 0 O z p b X X 0 i I C 8 + P E V u d H J 5 I F R 5 c G U 9 I k F k Z G V k V G 9 E Y X R h T W 9 k Z W w i I F Z h b H V l P S J s M C 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1 J l b 3 J k Z X J l Z C U y M E N v b H V t b n M 8 L 0 l 0 Z W 1 Q Y X R o P j w v S X R l b U x v Y 2 F 0 a W 9 u P j x T d G F i b G V F b n R y a W V z I C 8 + P C 9 J d G V t P j w v S X R l b X M + P C 9 M b 2 N h b F B h Y 2 t h Z 2 V N Z X R h Z G F 0 Y U Z p b G U + F g A A A F B L B Q Y A A A A A A A A A A A A A A A A A A A A A A A A m A Q A A A Q A A A N C M n d 8 B F d E R j H o A w E / C l + s B A A A A X q h u y w S y I k m D o u 1 A 5 4 P y l A A A A A A C A A A A A A A Q Z g A A A A E A A C A A A A B Z L f h N B K 4 F K h + M 0 6 D m M x 7 Q H c b B U A 6 N G E W F A k G U 4 5 G J P Q A A A A A O g A A A A A I A A C A A A A B h g G V E x A G i x K C t O K I t K h W h z / Y G u U x + z B 3 t T c n q B R Q z I 1 A A A A D A k F j 3 Z L 3 p g V L w E c A j 3 v g h u o K i z N x y m a m o R K 0 m q J 5 L 5 e P E 5 V c F l O G i w Z 0 X 3 V 9 I E R R p g P W q E Y 9 Y e J L M P + v G v T 7 E 8 D d F U Z E 3 Y / u T o 6 z I K s c 6 9 0 A A A A A I I O h N k U m d / l i g n 8 h p u e 8 t E 3 K 5 B 9 n i Y K a l J q a f v b 4 2 / d Z 9 / J 6 q n B q b 7 q D y D 7 t 1 n I E w F l B 3 g G a G M B Y j R g 2 V + X E 5 < / D a t a M a s h u p > 
</file>

<file path=customXml/itemProps1.xml><?xml version="1.0" encoding="utf-8"?>
<ds:datastoreItem xmlns:ds="http://schemas.openxmlformats.org/officeDocument/2006/customXml" ds:itemID="{FCE07068-A904-4347-8C0B-D57F0B590B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P1 CO2 Reduction Forecast</vt:lpstr>
      <vt:lpstr>P2 CO2 Reduction Forecast</vt:lpstr>
      <vt:lpstr>Pivottable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OFFICE-05</dc:creator>
  <cp:lastModifiedBy>OFFICE-05</cp:lastModifiedBy>
  <dcterms:created xsi:type="dcterms:W3CDTF">2025-01-13T02:42:39Z</dcterms:created>
  <dcterms:modified xsi:type="dcterms:W3CDTF">2025-05-19T00:36:59Z</dcterms:modified>
</cp:coreProperties>
</file>