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203AB49-FBCA-8F41-A831-CF731D4DD580}" xr6:coauthVersionLast="47" xr6:coauthVersionMax="47" xr10:uidLastSave="{00000000-0000-0000-0000-000000000000}"/>
  <bookViews>
    <workbookView xWindow="0" yWindow="0" windowWidth="23040" windowHeight="9060" xr2:uid="{314B0892-2C08-425A-9296-51CE372AC364}"/>
  </bookViews>
  <sheets>
    <sheet name="Лист1" sheetId="1" r:id="rId1"/>
  </sheets>
  <definedNames>
    <definedName name="_xlnm._FilterDatabase" localSheetId="0" hidden="1">Лист1!$B$2:$G$119</definedName>
    <definedName name="_xlnm.Print_Area" localSheetId="0">Лист1!$A$1:$G$120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4" i="1" l="1"/>
  <c r="D99" i="1"/>
  <c r="D82" i="1"/>
  <c r="D97" i="1"/>
  <c r="D81" i="1"/>
  <c r="D116" i="1"/>
  <c r="D115" i="1"/>
  <c r="D114" i="1"/>
  <c r="D113" i="1"/>
  <c r="D112" i="1"/>
  <c r="D111" i="1"/>
  <c r="D110" i="1"/>
  <c r="D109" i="1"/>
  <c r="D107" i="1"/>
  <c r="D106" i="1"/>
  <c r="D105" i="1"/>
  <c r="D104" i="1"/>
  <c r="D103" i="1"/>
  <c r="D98" i="1"/>
  <c r="D96" i="1"/>
  <c r="D95" i="1"/>
  <c r="D94" i="1"/>
  <c r="D79" i="1"/>
  <c r="D80" i="1"/>
  <c r="D83" i="1"/>
  <c r="D85" i="1"/>
  <c r="D86" i="1"/>
  <c r="D45" i="1"/>
  <c r="D44" i="1"/>
  <c r="D16" i="1"/>
  <c r="D17" i="1"/>
  <c r="D64" i="1"/>
  <c r="D65" i="1"/>
  <c r="D68" i="1"/>
  <c r="D67" i="1"/>
  <c r="D62" i="1"/>
  <c r="D52" i="1"/>
  <c r="D23" i="1"/>
  <c r="D36" i="1"/>
  <c r="D34" i="1"/>
  <c r="D37" i="1"/>
  <c r="D33" i="1"/>
  <c r="D41" i="1"/>
  <c r="D13" i="1"/>
  <c r="D5" i="1"/>
  <c r="D42" i="1"/>
  <c r="D32" i="1"/>
  <c r="D40" i="1"/>
  <c r="D35" i="1"/>
  <c r="D14" i="1"/>
  <c r="D7" i="1"/>
  <c r="D9" i="1"/>
  <c r="D8" i="1"/>
  <c r="D6" i="1"/>
  <c r="D4" i="1"/>
  <c r="D84" i="1"/>
  <c r="D78" i="1"/>
  <c r="D12" i="1"/>
  <c r="D66" i="1"/>
  <c r="D10" i="1"/>
  <c r="D11" i="1"/>
  <c r="D38" i="1"/>
  <c r="D39" i="1"/>
  <c r="D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6" authorId="0" shapeId="0" xr:uid="{3BB092BA-F70C-4144-97CB-4E613A2E61F2}">
      <text>
        <r>
          <rPr>
            <b/>
            <sz val="9"/>
            <color indexed="81"/>
            <rFont val="Tahoma"/>
            <family val="2"/>
            <charset val="204"/>
          </rPr>
          <t>С доставкой</t>
        </r>
      </text>
    </comment>
    <comment ref="E10" authorId="0" shapeId="0" xr:uid="{E914CF84-58E4-4D92-9109-F00FF52823CC}">
      <text>
        <r>
          <rPr>
            <b/>
            <sz val="9"/>
            <color indexed="81"/>
            <rFont val="Tahoma"/>
            <family val="2"/>
            <charset val="204"/>
          </rPr>
          <t>БЕЗ ДОСТАВКИ</t>
        </r>
      </text>
    </comment>
    <comment ref="E77" authorId="0" shapeId="0" xr:uid="{99F158FF-BD23-4C00-ACEF-C13F05438A79}">
      <text>
        <r>
          <rPr>
            <b/>
            <sz val="9"/>
            <color indexed="81"/>
            <rFont val="Tahoma"/>
            <family val="2"/>
            <charset val="204"/>
          </rPr>
          <t>С учеом доставки</t>
        </r>
      </text>
    </comment>
    <comment ref="E82" authorId="0" shapeId="0" xr:uid="{80E7E290-0CC6-4B89-97A1-9ED8FA46421D}">
      <text>
        <r>
          <rPr>
            <b/>
            <sz val="9"/>
            <color indexed="81"/>
            <rFont val="Tahoma"/>
            <family val="2"/>
            <charset val="204"/>
          </rPr>
          <t>Цена без доставки 105 руб за м2, а с доставкой 116,07 руб.</t>
        </r>
      </text>
    </comment>
    <comment ref="E84" authorId="0" shapeId="0" xr:uid="{9AF800AE-BA49-4C6C-BBF5-493869256F1E}">
      <text>
        <r>
          <rPr>
            <b/>
            <sz val="9"/>
            <color indexed="81"/>
            <rFont val="Tahoma"/>
            <family val="2"/>
            <charset val="204"/>
          </rPr>
          <t>БЕЗ ДОСТАВКИ</t>
        </r>
      </text>
    </comment>
    <comment ref="E95" authorId="0" shapeId="0" xr:uid="{521B23C3-DF16-45A4-90B3-33C4A7B2B773}">
      <text>
        <r>
          <rPr>
            <b/>
            <sz val="9"/>
            <color indexed="81"/>
            <rFont val="Tahoma"/>
            <family val="2"/>
            <charset val="204"/>
          </rPr>
          <t>Цена без доставки 105 руб за м2, а с доставкой 116,07 руб.</t>
        </r>
      </text>
    </comment>
    <comment ref="E98" authorId="0" shapeId="0" xr:uid="{F836C282-B694-4912-8A6F-FC7DE0B9F00D}">
      <text>
        <r>
          <rPr>
            <b/>
            <sz val="9"/>
            <color indexed="81"/>
            <rFont val="Tahoma"/>
            <family val="2"/>
            <charset val="204"/>
          </rPr>
          <t>Цена без доставки 105 руб за м2, а с доставкой 116,07 руб.</t>
        </r>
      </text>
    </comment>
  </commentList>
</comments>
</file>

<file path=xl/sharedStrings.xml><?xml version="1.0" encoding="utf-8"?>
<sst xmlns="http://schemas.openxmlformats.org/spreadsheetml/2006/main" count="323" uniqueCount="116">
  <si>
    <t>Наименование материалов</t>
  </si>
  <si>
    <t>Ед.
изм.</t>
  </si>
  <si>
    <t>Объем
 по факту</t>
  </si>
  <si>
    <t>№ 
п.п.</t>
  </si>
  <si>
    <t>Техноэласт ЭПП</t>
  </si>
  <si>
    <t>м2</t>
  </si>
  <si>
    <t>м3</t>
  </si>
  <si>
    <t>шт.</t>
  </si>
  <si>
    <t>л.</t>
  </si>
  <si>
    <t>Заборное ограждение по типу 3D</t>
  </si>
  <si>
    <t>м.п.</t>
  </si>
  <si>
    <t>ЮБОС здание № 26:</t>
  </si>
  <si>
    <t>Минираловатные плиты РУФФ БАТТС 135 кг/м3</t>
  </si>
  <si>
    <t>Арматура А240 8 мм</t>
  </si>
  <si>
    <t>кг</t>
  </si>
  <si>
    <t>Сетка сварная 5ВР1 100х100 мм</t>
  </si>
  <si>
    <t xml:space="preserve">кг. </t>
  </si>
  <si>
    <t>Бетона В12,5 F150 W4</t>
  </si>
  <si>
    <t>Праймер "Технониколь № 1"</t>
  </si>
  <si>
    <t>Техноэласт ЭКП</t>
  </si>
  <si>
    <t>Фиброцементная плита 10 мм</t>
  </si>
  <si>
    <t>ЮБОС здание № 21:</t>
  </si>
  <si>
    <t>КРОВЛЯ:</t>
  </si>
  <si>
    <t>Техноэласт ЭПП (пароизоляция)</t>
  </si>
  <si>
    <t>Минираловатные плиты РУФФ БАТТС 135 кг/м3 - 200 мм</t>
  </si>
  <si>
    <t>Минираловатные плиты РУФФ БАТТС 135 кг/м3 - 50 мм</t>
  </si>
  <si>
    <t>Полиэтиленовая пленка толщиной 0,2 мм</t>
  </si>
  <si>
    <t>Смеси строительные М300</t>
  </si>
  <si>
    <t>Емкости строительные  0,25 м2</t>
  </si>
  <si>
    <t>Бетономешалки электрические</t>
  </si>
  <si>
    <t>Емкость пластиковая 1 м3</t>
  </si>
  <si>
    <t>Тен электрический  2 кВт</t>
  </si>
  <si>
    <t>Брус 50*100*6000 мм</t>
  </si>
  <si>
    <t>Пушки электрические 10-20 кВт</t>
  </si>
  <si>
    <t>кг.</t>
  </si>
  <si>
    <t>ФАСАД кирпич:</t>
  </si>
  <si>
    <t>ОКНА:</t>
  </si>
  <si>
    <t>Оконный блок ОП Г1 1200-3600 (4М1-12-4М1-12-4М1)</t>
  </si>
  <si>
    <t>Оконный блок ОП Г1 1200-1200 (4М1-12-4М1-12-4М1)</t>
  </si>
  <si>
    <t>Оконный блок ОП Г1 13600-1200 (4М1-12-4М1-12-4М1)</t>
  </si>
  <si>
    <t>МОНОЛИТ ПОЛОВ:</t>
  </si>
  <si>
    <t>ЗАБОР у корпуса № 21:</t>
  </si>
  <si>
    <t>Бетон B12,5 F150 W4 толщ. 100 мм</t>
  </si>
  <si>
    <t>Бетон B35 F200 W12 толщ. 400 мм</t>
  </si>
  <si>
    <t>Арматура:</t>
  </si>
  <si>
    <t>Шпонка ДЗ-140/30-4/35</t>
  </si>
  <si>
    <t>Шпонка ДВ-320/30.1</t>
  </si>
  <si>
    <t>Шпонка ДЩ-320/30-6/30</t>
  </si>
  <si>
    <t>в том числе AIII 16 мм</t>
  </si>
  <si>
    <t>в том числе AIII 10 мм</t>
  </si>
  <si>
    <t>4.2.</t>
  </si>
  <si>
    <t>4.1.</t>
  </si>
  <si>
    <t>4.3.</t>
  </si>
  <si>
    <t>1.1.</t>
  </si>
  <si>
    <t>1.2.</t>
  </si>
  <si>
    <t>Кирпич облицовочный коричневый 108 м2</t>
  </si>
  <si>
    <t>Кирпич облицовочный красный 900 м2</t>
  </si>
  <si>
    <t>т.н..</t>
  </si>
  <si>
    <t>Полога/Баннеры 6м х 20 м.</t>
  </si>
  <si>
    <t>Жалюзийная решетка наружная AIRO-N1 1300х950 RAL7004</t>
  </si>
  <si>
    <t>Жалюзийная решетка наружная AIRO-N1 200х200 RAL7005</t>
  </si>
  <si>
    <t>Жалюзийная решетка наружная AIRO-N1 300х200(h) мм</t>
  </si>
  <si>
    <t>Жалюзийная решетка наружная AIRO-N1 1800х1400(h) мм</t>
  </si>
  <si>
    <t>Жалюзийная решетка наружная AIRO-N1 1300х1000(h) мм</t>
  </si>
  <si>
    <t>Примечение</t>
  </si>
  <si>
    <t>ЩЕРБИНКА</t>
  </si>
  <si>
    <t>ПОЛЫ:</t>
  </si>
  <si>
    <t>КОЗЫРЬКИ входной группы:</t>
  </si>
  <si>
    <t>Пароизоляция - 
армированная полиэтиленовая пленка Технониколь</t>
  </si>
  <si>
    <t>Утеплитель Техноруф H30 (Технониколь), 100-130 кг/м3</t>
  </si>
  <si>
    <t>Пеностекольный щебень с проливкой цем. молочком 20-250 мм</t>
  </si>
  <si>
    <t>Утеплитель Техноруф В60 (Технониколь), 165-195 кг/м3</t>
  </si>
  <si>
    <t xml:space="preserve">Сетка стальная сварная 4Вр-I-100х100 </t>
  </si>
  <si>
    <t>Стеклохолст</t>
  </si>
  <si>
    <t>Техноэласт ЭПП - 2 слоя</t>
  </si>
  <si>
    <t>Бетон B15F150W6 (М300) h=120 мм</t>
  </si>
  <si>
    <t>СТОЙКИ:</t>
  </si>
  <si>
    <t>Труба d=127х5,5 мм L=3310 мм</t>
  </si>
  <si>
    <t>Листовой металл толщ. 10 мм (пятка опорная 300х300 мм)</t>
  </si>
  <si>
    <t>Листовой металл толщ. 8 мм (пятка опорная 85х100 мм)</t>
  </si>
  <si>
    <t>Листовой металл толщ. 8 мм (пятка опорная 60х85 мм)</t>
  </si>
  <si>
    <t>Анкера Elrmenta ERA 12/70х160</t>
  </si>
  <si>
    <t>КОЗЫРЕК:</t>
  </si>
  <si>
    <t>Двутавр 18Б1 L=3310 мм</t>
  </si>
  <si>
    <t>Швеллер 14П L=1750 мм</t>
  </si>
  <si>
    <t>Уголок 63*5 L= м.п.</t>
  </si>
  <si>
    <t>Уголок 63*5 L=600 мм</t>
  </si>
  <si>
    <t>Уголок 50*5 L= м.п.</t>
  </si>
  <si>
    <t>Листовой металл 8х100х171</t>
  </si>
  <si>
    <t>Профнастил H75-750-0,8</t>
  </si>
  <si>
    <t>Профнастил С10-1000-0,5</t>
  </si>
  <si>
    <t>ЩЕРБИНКА ОРП</t>
  </si>
  <si>
    <t>ПРИОБРЕТЕНО</t>
  </si>
  <si>
    <t>Объект отошел ООО "НОВЫЙ ДОМ"</t>
  </si>
  <si>
    <t>Праймер "Технониколь № 01"</t>
  </si>
  <si>
    <t>Кирпич керамич.ря довой полнотелый одинарный М-150</t>
  </si>
  <si>
    <t>Сухая смесь универсальная CSM M-150 50 кг/меш.</t>
  </si>
  <si>
    <t>ПЕРЕГОРОДКИ:</t>
  </si>
  <si>
    <t>СМР ВЫПОЛНЕН</t>
  </si>
  <si>
    <t xml:space="preserve">18 шт. окон по размерам </t>
  </si>
  <si>
    <t>Передано от ГСИ - 780 м2</t>
  </si>
  <si>
    <t>ВСЕГО ПО ПОЗИЦИЯМ:</t>
  </si>
  <si>
    <t xml:space="preserve"> Экструдированный пенополистирол плотность 28-37 кг/м3</t>
  </si>
  <si>
    <t>БЕРЕМ у АО МИСК</t>
  </si>
  <si>
    <t>Цементно-песчаный раствор (М200) h=65 мм</t>
  </si>
  <si>
    <t>ПОКУПКА</t>
  </si>
  <si>
    <t>ПРИОБРЕТЕНО, но не довезено</t>
  </si>
  <si>
    <t xml:space="preserve">Лист ттлщ. 6 мм по ГОСТ 19903-74 </t>
  </si>
  <si>
    <t>Цементно-песчаный раствор (М200) h=40 мм</t>
  </si>
  <si>
    <t>ПАРАПЕТ:</t>
  </si>
  <si>
    <t>Фанера (шириной 1400-1500 мм, толщиной 10-12 мм)</t>
  </si>
  <si>
    <t>Арматура А500 d12 мм</t>
  </si>
  <si>
    <t>тн</t>
  </si>
  <si>
    <t>Всего стоимость, руб.</t>
  </si>
  <si>
    <t>Цена 
за ед., руб.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</si>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</sst>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0" tint="-0.49998474074526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u/>
      <sz val="1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u/>
      <sz val="11"/>
      <color rgb="FF0070C0"/>
      <name val="Calibri"/>
      <family val="2"/>
      <charset val="204"/>
      <scheme val="minor"/>
    </font>
    <font>
      <i/>
      <sz val="11"/>
      <color rgb="FF00B050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" fontId="2" fillId="0" borderId="0" xfId="0" applyNumberFormat="1" applyFont="1"/>
    <xf numFmtId="0" fontId="2" fillId="2" borderId="1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4" fontId="0" fillId="2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4" fontId="0" fillId="3" borderId="1" xfId="0" applyNumberForma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4" fontId="4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4" fillId="0" borderId="0" xfId="0" applyFont="1"/>
    <xf numFmtId="0" fontId="4" fillId="0" borderId="0" xfId="0" applyFont="1" applyFill="1"/>
    <xf numFmtId="0" fontId="4" fillId="0" borderId="0" xfId="0" applyFont="1" applyFill="1" applyAlignment="1">
      <alignment vertical="center"/>
    </xf>
    <xf numFmtId="0" fontId="4" fillId="4" borderId="0" xfId="0" applyFont="1" applyFill="1"/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" fontId="7" fillId="5" borderId="1" xfId="0" applyNumberFormat="1" applyFont="1" applyFill="1" applyBorder="1" applyAlignment="1">
      <alignment vertical="center"/>
    </xf>
    <xf numFmtId="4" fontId="9" fillId="5" borderId="1" xfId="0" applyNumberFormat="1" applyFont="1" applyFill="1" applyBorder="1" applyAlignment="1">
      <alignment vertical="center"/>
    </xf>
    <xf numFmtId="0" fontId="7" fillId="0" borderId="2" xfId="0" applyFont="1" applyFill="1" applyBorder="1"/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4" fontId="4" fillId="6" borderId="1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4" fontId="1" fillId="6" borderId="1" xfId="0" applyNumberFormat="1" applyFont="1" applyFill="1" applyBorder="1" applyAlignment="1">
      <alignment vertical="center"/>
    </xf>
    <xf numFmtId="0" fontId="4" fillId="6" borderId="1" xfId="0" applyFont="1" applyFill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4" fontId="10" fillId="0" borderId="1" xfId="0" applyNumberFormat="1" applyFont="1" applyBorder="1" applyAlignment="1">
      <alignment vertical="center"/>
    </xf>
    <xf numFmtId="4" fontId="10" fillId="0" borderId="1" xfId="0" applyNumberFormat="1" applyFont="1" applyFill="1" applyBorder="1" applyAlignment="1">
      <alignment vertical="center"/>
    </xf>
    <xf numFmtId="0" fontId="10" fillId="0" borderId="0" xfId="0" applyFont="1"/>
    <xf numFmtId="16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1" fillId="4" borderId="0" xfId="0" applyFont="1" applyFill="1"/>
    <xf numFmtId="0" fontId="10" fillId="0" borderId="0" xfId="0" applyFont="1" applyFill="1"/>
    <xf numFmtId="0" fontId="4" fillId="6" borderId="1" xfId="0" applyFont="1" applyFill="1" applyBorder="1" applyAlignment="1">
      <alignment vertical="center" wrapText="1"/>
    </xf>
    <xf numFmtId="4" fontId="5" fillId="6" borderId="1" xfId="0" applyNumberFormat="1" applyFont="1" applyFill="1" applyBorder="1" applyAlignment="1">
      <alignment vertical="center"/>
    </xf>
    <xf numFmtId="4" fontId="2" fillId="6" borderId="1" xfId="0" applyNumberFormat="1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4" fontId="12" fillId="2" borderId="1" xfId="0" applyNumberFormat="1" applyFont="1" applyFill="1" applyBorder="1" applyAlignment="1">
      <alignment vertical="center"/>
    </xf>
    <xf numFmtId="4" fontId="13" fillId="2" borderId="1" xfId="0" applyNumberFormat="1" applyFont="1" applyFill="1" applyBorder="1" applyAlignment="1">
      <alignment vertical="center"/>
    </xf>
    <xf numFmtId="0" fontId="1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B528-21DE-4CA0-A7A0-801DBCD3B922}">
  <sheetPr>
    <pageSetUpPr fitToPage="1"/>
  </sheetPr>
  <dimension ref="A1:G119"/>
  <sheetViews>
    <sheetView tabSelected="1" view="pageBreakPreview" zoomScale="85" zoomScaleNormal="85" zoomScaleSheetLayoutView="85" workbookViewId="0">
      <pane xSplit="4" ySplit="1" topLeftCell="E16" activePane="bottomRight" state="frozen"/>
      <selection pane="bottomLeft" activeCell="A2" sqref="A2"/>
      <selection pane="topRight" activeCell="E1" sqref="E1"/>
      <selection pane="bottomRight" activeCell="B77" sqref="B77"/>
    </sheetView>
  </sheetViews>
  <sheetFormatPr defaultRowHeight="15" outlineLevelRow="2" x14ac:dyDescent="0.2"/>
  <cols>
    <col min="1" max="1" width="4.70703125" style="1" customWidth="1"/>
    <col min="2" max="2" width="55.421875" bestFit="1" customWidth="1"/>
    <col min="3" max="3" width="6.72265625" style="1" bestFit="1" customWidth="1"/>
    <col min="4" max="4" width="9.55078125" style="5" bestFit="1" customWidth="1"/>
    <col min="5" max="5" width="16.140625" style="5" customWidth="1"/>
    <col min="6" max="6" width="16.140625" style="16" customWidth="1"/>
    <col min="7" max="7" width="36.72265625" style="4" bestFit="1" customWidth="1"/>
  </cols>
  <sheetData>
    <row r="1" spans="1:7" s="2" customFormat="1" ht="54.6" customHeight="1" x14ac:dyDescent="0.2">
      <c r="A1" s="6" t="s">
        <v>3</v>
      </c>
      <c r="B1" s="7" t="s">
        <v>0</v>
      </c>
      <c r="C1" s="6" t="s">
        <v>1</v>
      </c>
      <c r="D1" s="8" t="s">
        <v>2</v>
      </c>
      <c r="E1" s="58" t="s">
        <v>114</v>
      </c>
      <c r="F1" s="58" t="s">
        <v>113</v>
      </c>
      <c r="G1" s="7" t="s">
        <v>64</v>
      </c>
    </row>
    <row r="2" spans="1:7" s="63" customFormat="1" ht="18.75" x14ac:dyDescent="0.25">
      <c r="A2" s="59"/>
      <c r="B2" s="60" t="s">
        <v>11</v>
      </c>
      <c r="C2" s="59"/>
      <c r="D2" s="61"/>
      <c r="E2" s="61"/>
      <c r="F2" s="62"/>
      <c r="G2" s="59"/>
    </row>
    <row r="3" spans="1:7" x14ac:dyDescent="0.2">
      <c r="A3" s="13"/>
      <c r="B3" s="23" t="s">
        <v>22</v>
      </c>
      <c r="C3" s="13"/>
      <c r="D3" s="24"/>
      <c r="E3" s="24"/>
      <c r="F3" s="25"/>
      <c r="G3" s="13"/>
    </row>
    <row r="4" spans="1:7" s="49" customFormat="1" hidden="1" outlineLevel="1" x14ac:dyDescent="0.2">
      <c r="A4" s="45">
        <v>1</v>
      </c>
      <c r="B4" s="46" t="s">
        <v>23</v>
      </c>
      <c r="C4" s="45" t="s">
        <v>5</v>
      </c>
      <c r="D4" s="47">
        <f>((24*18)+(24+24+18+18)*1.2)*1.2</f>
        <v>639.3599999999999</v>
      </c>
      <c r="E4" s="48"/>
      <c r="F4" s="47"/>
      <c r="G4" s="45" t="s">
        <v>98</v>
      </c>
    </row>
    <row r="5" spans="1:7" s="49" customFormat="1" hidden="1" outlineLevel="1" x14ac:dyDescent="0.2">
      <c r="A5" s="45">
        <v>2</v>
      </c>
      <c r="B5" s="46" t="s">
        <v>24</v>
      </c>
      <c r="C5" s="45" t="s">
        <v>5</v>
      </c>
      <c r="D5" s="47">
        <f>((18*24)*1.1)</f>
        <v>475.20000000000005</v>
      </c>
      <c r="E5" s="48"/>
      <c r="F5" s="47"/>
      <c r="G5" s="45" t="s">
        <v>98</v>
      </c>
    </row>
    <row r="6" spans="1:7" s="49" customFormat="1" hidden="1" outlineLevel="1" x14ac:dyDescent="0.2">
      <c r="A6" s="45">
        <v>3</v>
      </c>
      <c r="B6" s="46" t="s">
        <v>26</v>
      </c>
      <c r="C6" s="45" t="s">
        <v>5</v>
      </c>
      <c r="D6" s="47">
        <f>(18*24)*1.2</f>
        <v>518.4</v>
      </c>
      <c r="E6" s="48"/>
      <c r="F6" s="47"/>
      <c r="G6" s="45" t="s">
        <v>98</v>
      </c>
    </row>
    <row r="7" spans="1:7" s="49" customFormat="1" hidden="1" outlineLevel="1" x14ac:dyDescent="0.2">
      <c r="A7" s="45">
        <v>4</v>
      </c>
      <c r="B7" s="46" t="s">
        <v>13</v>
      </c>
      <c r="C7" s="45" t="s">
        <v>16</v>
      </c>
      <c r="D7" s="47">
        <f>122.5*1.1</f>
        <v>134.75</v>
      </c>
      <c r="E7" s="48"/>
      <c r="F7" s="47"/>
      <c r="G7" s="45" t="s">
        <v>98</v>
      </c>
    </row>
    <row r="8" spans="1:7" s="49" customFormat="1" hidden="1" outlineLevel="1" x14ac:dyDescent="0.2">
      <c r="A8" s="45">
        <v>5</v>
      </c>
      <c r="B8" s="46" t="s">
        <v>15</v>
      </c>
      <c r="C8" s="45" t="s">
        <v>5</v>
      </c>
      <c r="D8" s="47">
        <f>(24*18)*1.27</f>
        <v>548.64</v>
      </c>
      <c r="E8" s="48"/>
      <c r="F8" s="47"/>
      <c r="G8" s="45" t="s">
        <v>98</v>
      </c>
    </row>
    <row r="9" spans="1:7" s="49" customFormat="1" hidden="1" outlineLevel="1" x14ac:dyDescent="0.2">
      <c r="A9" s="45">
        <v>6</v>
      </c>
      <c r="B9" s="46" t="s">
        <v>17</v>
      </c>
      <c r="C9" s="45" t="s">
        <v>5</v>
      </c>
      <c r="D9" s="47">
        <f>24*18*0.05*1.02</f>
        <v>22.032000000000004</v>
      </c>
      <c r="E9" s="48"/>
      <c r="F9" s="47"/>
      <c r="G9" s="45" t="s">
        <v>98</v>
      </c>
    </row>
    <row r="10" spans="1:7" s="30" customFormat="1" collapsed="1" x14ac:dyDescent="0.2">
      <c r="A10" s="39">
        <v>7</v>
      </c>
      <c r="B10" s="40" t="s">
        <v>18</v>
      </c>
      <c r="C10" s="39" t="s">
        <v>8</v>
      </c>
      <c r="D10" s="41">
        <f>D4*0.4</f>
        <v>255.74399999999997</v>
      </c>
      <c r="E10" s="41"/>
      <c r="F10" s="41"/>
      <c r="G10" s="39" t="s">
        <v>105</v>
      </c>
    </row>
    <row r="11" spans="1:7" s="30" customFormat="1" x14ac:dyDescent="0.2">
      <c r="A11" s="39">
        <v>8</v>
      </c>
      <c r="B11" s="40" t="s">
        <v>4</v>
      </c>
      <c r="C11" s="39" t="s">
        <v>5</v>
      </c>
      <c r="D11" s="41">
        <f>D4</f>
        <v>639.3599999999999</v>
      </c>
      <c r="E11" s="41"/>
      <c r="F11" s="41"/>
      <c r="G11" s="39" t="s">
        <v>105</v>
      </c>
    </row>
    <row r="12" spans="1:7" s="49" customFormat="1" hidden="1" outlineLevel="1" x14ac:dyDescent="0.2">
      <c r="A12" s="45">
        <v>9</v>
      </c>
      <c r="B12" s="46" t="s">
        <v>19</v>
      </c>
      <c r="C12" s="45" t="s">
        <v>5</v>
      </c>
      <c r="D12" s="47">
        <f>D4</f>
        <v>639.3599999999999</v>
      </c>
      <c r="E12" s="48"/>
      <c r="F12" s="47"/>
      <c r="G12" s="45" t="s">
        <v>100</v>
      </c>
    </row>
    <row r="13" spans="1:7" s="49" customFormat="1" hidden="1" outlineLevel="1" x14ac:dyDescent="0.2">
      <c r="A13" s="45">
        <v>10</v>
      </c>
      <c r="B13" s="46" t="s">
        <v>25</v>
      </c>
      <c r="C13" s="45" t="s">
        <v>5</v>
      </c>
      <c r="D13" s="47">
        <f>(122*1.1)</f>
        <v>134.20000000000002</v>
      </c>
      <c r="E13" s="48"/>
      <c r="F13" s="47"/>
      <c r="G13" s="45" t="s">
        <v>98</v>
      </c>
    </row>
    <row r="14" spans="1:7" s="49" customFormat="1" hidden="1" outlineLevel="1" x14ac:dyDescent="0.2">
      <c r="A14" s="45">
        <v>11</v>
      </c>
      <c r="B14" s="46" t="s">
        <v>20</v>
      </c>
      <c r="C14" s="45" t="s">
        <v>5</v>
      </c>
      <c r="D14" s="47">
        <f>122.6*1.1</f>
        <v>134.86000000000001</v>
      </c>
      <c r="E14" s="48"/>
      <c r="F14" s="47"/>
      <c r="G14" s="45" t="s">
        <v>98</v>
      </c>
    </row>
    <row r="15" spans="1:7" collapsed="1" x14ac:dyDescent="0.2">
      <c r="A15" s="13"/>
      <c r="B15" s="23" t="s">
        <v>35</v>
      </c>
      <c r="C15" s="13"/>
      <c r="D15" s="24"/>
      <c r="E15" s="24"/>
      <c r="F15" s="25"/>
      <c r="G15" s="13"/>
    </row>
    <row r="16" spans="1:7" s="49" customFormat="1" hidden="1" outlineLevel="1" x14ac:dyDescent="0.2">
      <c r="A16" s="50" t="s">
        <v>53</v>
      </c>
      <c r="B16" s="46" t="s">
        <v>55</v>
      </c>
      <c r="C16" s="45" t="s">
        <v>7</v>
      </c>
      <c r="D16" s="47">
        <f>108*51</f>
        <v>5508</v>
      </c>
      <c r="E16" s="47"/>
      <c r="F16" s="47"/>
      <c r="G16" s="45" t="s">
        <v>92</v>
      </c>
    </row>
    <row r="17" spans="1:7" s="49" customFormat="1" hidden="1" outlineLevel="1" x14ac:dyDescent="0.2">
      <c r="A17" s="50" t="s">
        <v>54</v>
      </c>
      <c r="B17" s="46" t="s">
        <v>56</v>
      </c>
      <c r="C17" s="45" t="s">
        <v>7</v>
      </c>
      <c r="D17" s="47">
        <f>900*51</f>
        <v>45900</v>
      </c>
      <c r="E17" s="47"/>
      <c r="F17" s="47"/>
      <c r="G17" s="45" t="s">
        <v>92</v>
      </c>
    </row>
    <row r="18" spans="1:7" s="49" customFormat="1" hidden="1" outlineLevel="1" x14ac:dyDescent="0.2">
      <c r="A18" s="45">
        <v>2</v>
      </c>
      <c r="B18" s="46" t="s">
        <v>27</v>
      </c>
      <c r="C18" s="45" t="s">
        <v>57</v>
      </c>
      <c r="D18" s="47"/>
      <c r="E18" s="47"/>
      <c r="F18" s="47"/>
      <c r="G18" s="45" t="s">
        <v>92</v>
      </c>
    </row>
    <row r="19" spans="1:7" s="49" customFormat="1" hidden="1" outlineLevel="1" x14ac:dyDescent="0.2">
      <c r="A19" s="45">
        <v>4</v>
      </c>
      <c r="B19" s="46" t="s">
        <v>29</v>
      </c>
      <c r="C19" s="45" t="s">
        <v>7</v>
      </c>
      <c r="D19" s="47">
        <v>1</v>
      </c>
      <c r="E19" s="47"/>
      <c r="F19" s="47"/>
      <c r="G19" s="45" t="s">
        <v>92</v>
      </c>
    </row>
    <row r="20" spans="1:7" s="49" customFormat="1" hidden="1" outlineLevel="1" x14ac:dyDescent="0.2">
      <c r="A20" s="45">
        <v>5</v>
      </c>
      <c r="B20" s="46" t="s">
        <v>30</v>
      </c>
      <c r="C20" s="45" t="s">
        <v>7</v>
      </c>
      <c r="D20" s="47">
        <v>4</v>
      </c>
      <c r="E20" s="47"/>
      <c r="F20" s="47"/>
      <c r="G20" s="45" t="s">
        <v>92</v>
      </c>
    </row>
    <row r="21" spans="1:7" s="49" customFormat="1" hidden="1" outlineLevel="1" x14ac:dyDescent="0.2">
      <c r="A21" s="45">
        <v>6</v>
      </c>
      <c r="B21" s="46" t="s">
        <v>31</v>
      </c>
      <c r="C21" s="45" t="s">
        <v>7</v>
      </c>
      <c r="D21" s="47">
        <v>10</v>
      </c>
      <c r="E21" s="47"/>
      <c r="F21" s="47"/>
      <c r="G21" s="45" t="s">
        <v>92</v>
      </c>
    </row>
    <row r="22" spans="1:7" s="49" customFormat="1" hidden="1" outlineLevel="1" x14ac:dyDescent="0.2">
      <c r="A22" s="45">
        <v>7</v>
      </c>
      <c r="B22" s="46" t="s">
        <v>58</v>
      </c>
      <c r="C22" s="45" t="s">
        <v>5</v>
      </c>
      <c r="D22" s="47">
        <v>4</v>
      </c>
      <c r="E22" s="47"/>
      <c r="F22" s="47"/>
      <c r="G22" s="45" t="s">
        <v>92</v>
      </c>
    </row>
    <row r="23" spans="1:7" s="49" customFormat="1" hidden="1" outlineLevel="1" x14ac:dyDescent="0.2">
      <c r="A23" s="45">
        <v>8</v>
      </c>
      <c r="B23" s="46" t="s">
        <v>32</v>
      </c>
      <c r="C23" s="45" t="s">
        <v>6</v>
      </c>
      <c r="D23" s="47">
        <f>(13*4*0.05*0.1*6)*3</f>
        <v>4.68</v>
      </c>
      <c r="E23" s="47"/>
      <c r="F23" s="47"/>
      <c r="G23" s="45" t="s">
        <v>92</v>
      </c>
    </row>
    <row r="24" spans="1:7" collapsed="1" x14ac:dyDescent="0.2">
      <c r="A24" s="13"/>
      <c r="B24" s="23" t="s">
        <v>36</v>
      </c>
      <c r="C24" s="13"/>
      <c r="D24" s="24"/>
      <c r="E24" s="24"/>
      <c r="F24" s="25"/>
      <c r="G24" s="13"/>
    </row>
    <row r="25" spans="1:7" s="30" customFormat="1" x14ac:dyDescent="0.2">
      <c r="A25" s="39">
        <v>1</v>
      </c>
      <c r="B25" s="40" t="s">
        <v>39</v>
      </c>
      <c r="C25" s="39" t="s">
        <v>7</v>
      </c>
      <c r="D25" s="41">
        <v>8</v>
      </c>
      <c r="E25" s="41"/>
      <c r="F25" s="41"/>
      <c r="G25" s="39" t="s">
        <v>105</v>
      </c>
    </row>
    <row r="26" spans="1:7" s="30" customFormat="1" x14ac:dyDescent="0.2">
      <c r="A26" s="39">
        <v>2</v>
      </c>
      <c r="B26" s="40" t="s">
        <v>38</v>
      </c>
      <c r="C26" s="39" t="s">
        <v>7</v>
      </c>
      <c r="D26" s="41">
        <v>8</v>
      </c>
      <c r="E26" s="41"/>
      <c r="F26" s="41"/>
      <c r="G26" s="39" t="s">
        <v>105</v>
      </c>
    </row>
    <row r="27" spans="1:7" s="30" customFormat="1" x14ac:dyDescent="0.2">
      <c r="A27" s="39">
        <v>3</v>
      </c>
      <c r="B27" s="40" t="s">
        <v>38</v>
      </c>
      <c r="C27" s="39" t="s">
        <v>7</v>
      </c>
      <c r="D27" s="41">
        <v>1</v>
      </c>
      <c r="E27" s="41" t="s">
        <v>115</v>
      </c>
      <c r="F27" s="41"/>
      <c r="G27" s="39" t="s">
        <v>105</v>
      </c>
    </row>
    <row r="28" spans="1:7" s="30" customFormat="1" x14ac:dyDescent="0.2">
      <c r="A28" s="39">
        <v>4</v>
      </c>
      <c r="B28" s="40" t="s">
        <v>59</v>
      </c>
      <c r="C28" s="39" t="s">
        <v>7</v>
      </c>
      <c r="D28" s="41">
        <v>2</v>
      </c>
      <c r="E28" s="41"/>
      <c r="F28" s="41"/>
      <c r="G28" s="39" t="s">
        <v>105</v>
      </c>
    </row>
    <row r="29" spans="1:7" s="30" customFormat="1" x14ac:dyDescent="0.2">
      <c r="A29" s="39">
        <v>5</v>
      </c>
      <c r="B29" s="40" t="s">
        <v>60</v>
      </c>
      <c r="C29" s="39" t="s">
        <v>7</v>
      </c>
      <c r="D29" s="41">
        <v>4</v>
      </c>
      <c r="E29" s="41"/>
      <c r="F29" s="41"/>
      <c r="G29" s="39" t="s">
        <v>105</v>
      </c>
    </row>
    <row r="30" spans="1:7" hidden="1" outlineLevel="1" x14ac:dyDescent="0.2">
      <c r="A30" s="10"/>
      <c r="B30" s="17" t="s">
        <v>21</v>
      </c>
      <c r="C30" s="10"/>
      <c r="D30" s="22"/>
      <c r="E30" s="22"/>
      <c r="F30" s="18"/>
      <c r="G30" s="15"/>
    </row>
    <row r="31" spans="1:7" hidden="1" outlineLevel="1" x14ac:dyDescent="0.2">
      <c r="A31" s="13"/>
      <c r="B31" s="23" t="s">
        <v>22</v>
      </c>
      <c r="C31" s="13"/>
      <c r="D31" s="24"/>
      <c r="E31" s="24"/>
      <c r="F31" s="25"/>
      <c r="G31" s="15"/>
    </row>
    <row r="32" spans="1:7" hidden="1" outlineLevel="1" x14ac:dyDescent="0.2">
      <c r="A32" s="9">
        <v>1</v>
      </c>
      <c r="B32" s="19" t="s">
        <v>23</v>
      </c>
      <c r="C32" s="9" t="s">
        <v>5</v>
      </c>
      <c r="D32" s="20">
        <f>((21*15)+(21+21+15+15)*1.2)*1.2</f>
        <v>481.67999999999995</v>
      </c>
      <c r="E32" s="20"/>
      <c r="F32" s="21"/>
      <c r="G32" s="15" t="s">
        <v>93</v>
      </c>
    </row>
    <row r="33" spans="1:7" hidden="1" outlineLevel="1" x14ac:dyDescent="0.2">
      <c r="A33" s="9">
        <v>2</v>
      </c>
      <c r="B33" s="19" t="s">
        <v>12</v>
      </c>
      <c r="C33" s="9" t="s">
        <v>5</v>
      </c>
      <c r="D33" s="20">
        <f>((15*21)*1.1)</f>
        <v>346.5</v>
      </c>
      <c r="E33" s="20"/>
      <c r="F33" s="21"/>
      <c r="G33" s="15" t="s">
        <v>93</v>
      </c>
    </row>
    <row r="34" spans="1:7" hidden="1" outlineLevel="1" x14ac:dyDescent="0.2">
      <c r="A34" s="9">
        <v>3</v>
      </c>
      <c r="B34" s="19" t="s">
        <v>26</v>
      </c>
      <c r="C34" s="9" t="s">
        <v>5</v>
      </c>
      <c r="D34" s="20">
        <f>(15*21)*1.2</f>
        <v>378</v>
      </c>
      <c r="E34" s="20"/>
      <c r="F34" s="21"/>
      <c r="G34" s="15" t="s">
        <v>93</v>
      </c>
    </row>
    <row r="35" spans="1:7" hidden="1" outlineLevel="1" x14ac:dyDescent="0.2">
      <c r="A35" s="9">
        <v>4</v>
      </c>
      <c r="B35" s="19" t="s">
        <v>13</v>
      </c>
      <c r="C35" s="9" t="s">
        <v>16</v>
      </c>
      <c r="D35" s="20">
        <f>122.5*1.1</f>
        <v>134.75</v>
      </c>
      <c r="E35" s="20"/>
      <c r="F35" s="21"/>
      <c r="G35" s="15" t="s">
        <v>93</v>
      </c>
    </row>
    <row r="36" spans="1:7" hidden="1" outlineLevel="1" x14ac:dyDescent="0.2">
      <c r="A36" s="9">
        <v>5</v>
      </c>
      <c r="B36" s="19" t="s">
        <v>15</v>
      </c>
      <c r="C36" s="9" t="s">
        <v>5</v>
      </c>
      <c r="D36" s="20">
        <f>(21*15)*1.27</f>
        <v>400.05</v>
      </c>
      <c r="E36" s="20"/>
      <c r="F36" s="21"/>
      <c r="G36" s="15" t="s">
        <v>93</v>
      </c>
    </row>
    <row r="37" spans="1:7" hidden="1" outlineLevel="1" x14ac:dyDescent="0.2">
      <c r="A37" s="9">
        <v>6</v>
      </c>
      <c r="B37" s="19" t="s">
        <v>17</v>
      </c>
      <c r="C37" s="9" t="s">
        <v>5</v>
      </c>
      <c r="D37" s="20">
        <f>21*15*0.05*1.02</f>
        <v>16.065000000000001</v>
      </c>
      <c r="E37" s="20"/>
      <c r="F37" s="21"/>
      <c r="G37" s="15" t="s">
        <v>93</v>
      </c>
    </row>
    <row r="38" spans="1:7" hidden="1" outlineLevel="1" x14ac:dyDescent="0.2">
      <c r="A38" s="9">
        <v>7</v>
      </c>
      <c r="B38" s="19" t="s">
        <v>18</v>
      </c>
      <c r="C38" s="9" t="s">
        <v>8</v>
      </c>
      <c r="D38" s="20">
        <f>D32*0.4</f>
        <v>192.672</v>
      </c>
      <c r="E38" s="20"/>
      <c r="F38" s="21"/>
      <c r="G38" s="15" t="s">
        <v>93</v>
      </c>
    </row>
    <row r="39" spans="1:7" hidden="1" outlineLevel="1" x14ac:dyDescent="0.2">
      <c r="A39" s="9">
        <v>8</v>
      </c>
      <c r="B39" s="19" t="s">
        <v>4</v>
      </c>
      <c r="C39" s="9" t="s">
        <v>5</v>
      </c>
      <c r="D39" s="20">
        <f>D32</f>
        <v>481.67999999999995</v>
      </c>
      <c r="E39" s="20"/>
      <c r="F39" s="21"/>
      <c r="G39" s="15" t="s">
        <v>93</v>
      </c>
    </row>
    <row r="40" spans="1:7" hidden="1" outlineLevel="1" x14ac:dyDescent="0.2">
      <c r="A40" s="9">
        <v>9</v>
      </c>
      <c r="B40" s="19" t="s">
        <v>19</v>
      </c>
      <c r="C40" s="9" t="s">
        <v>5</v>
      </c>
      <c r="D40" s="20">
        <f>D32</f>
        <v>481.67999999999995</v>
      </c>
      <c r="E40" s="20"/>
      <c r="F40" s="21"/>
      <c r="G40" s="15" t="s">
        <v>93</v>
      </c>
    </row>
    <row r="41" spans="1:7" hidden="1" outlineLevel="1" x14ac:dyDescent="0.2">
      <c r="A41" s="9">
        <v>10</v>
      </c>
      <c r="B41" s="19" t="s">
        <v>25</v>
      </c>
      <c r="C41" s="9" t="s">
        <v>5</v>
      </c>
      <c r="D41" s="20">
        <f>(82*1.1)</f>
        <v>90.2</v>
      </c>
      <c r="E41" s="20"/>
      <c r="F41" s="21"/>
      <c r="G41" s="15" t="s">
        <v>93</v>
      </c>
    </row>
    <row r="42" spans="1:7" hidden="1" outlineLevel="1" x14ac:dyDescent="0.2">
      <c r="A42" s="9">
        <v>11</v>
      </c>
      <c r="B42" s="19" t="s">
        <v>20</v>
      </c>
      <c r="C42" s="9" t="s">
        <v>5</v>
      </c>
      <c r="D42" s="20">
        <f>51.6*1.1</f>
        <v>56.760000000000005</v>
      </c>
      <c r="E42" s="20"/>
      <c r="F42" s="21"/>
      <c r="G42" s="15" t="s">
        <v>93</v>
      </c>
    </row>
    <row r="43" spans="1:7" hidden="1" outlineLevel="1" x14ac:dyDescent="0.2">
      <c r="A43" s="13"/>
      <c r="B43" s="23" t="s">
        <v>35</v>
      </c>
      <c r="C43" s="13"/>
      <c r="D43" s="24"/>
      <c r="E43" s="24"/>
      <c r="F43" s="25"/>
      <c r="G43" s="15"/>
    </row>
    <row r="44" spans="1:7" hidden="1" outlineLevel="1" x14ac:dyDescent="0.2">
      <c r="A44" s="11" t="s">
        <v>53</v>
      </c>
      <c r="B44" s="19" t="s">
        <v>55</v>
      </c>
      <c r="C44" s="9" t="s">
        <v>7</v>
      </c>
      <c r="D44" s="20">
        <f>72.5*51</f>
        <v>3697.5</v>
      </c>
      <c r="E44" s="26"/>
      <c r="F44" s="26"/>
      <c r="G44" s="15" t="s">
        <v>93</v>
      </c>
    </row>
    <row r="45" spans="1:7" hidden="1" outlineLevel="1" x14ac:dyDescent="0.2">
      <c r="A45" s="11" t="s">
        <v>54</v>
      </c>
      <c r="B45" s="19" t="s">
        <v>56</v>
      </c>
      <c r="C45" s="9" t="s">
        <v>7</v>
      </c>
      <c r="D45" s="20">
        <f>672*51</f>
        <v>34272</v>
      </c>
      <c r="E45" s="26"/>
      <c r="F45" s="26"/>
      <c r="G45" s="15" t="s">
        <v>93</v>
      </c>
    </row>
    <row r="46" spans="1:7" hidden="1" outlineLevel="1" x14ac:dyDescent="0.2">
      <c r="A46" s="9">
        <v>2</v>
      </c>
      <c r="B46" s="19" t="s">
        <v>27</v>
      </c>
      <c r="C46" s="9" t="s">
        <v>57</v>
      </c>
      <c r="D46" s="20"/>
      <c r="E46" s="20"/>
      <c r="F46" s="21"/>
      <c r="G46" s="15" t="s">
        <v>93</v>
      </c>
    </row>
    <row r="47" spans="1:7" hidden="1" outlineLevel="1" x14ac:dyDescent="0.2">
      <c r="A47" s="9">
        <v>3</v>
      </c>
      <c r="B47" s="19" t="s">
        <v>28</v>
      </c>
      <c r="C47" s="9" t="s">
        <v>7</v>
      </c>
      <c r="D47" s="20">
        <v>4</v>
      </c>
      <c r="E47" s="20"/>
      <c r="F47" s="21"/>
      <c r="G47" s="15" t="s">
        <v>93</v>
      </c>
    </row>
    <row r="48" spans="1:7" hidden="1" outlineLevel="1" x14ac:dyDescent="0.2">
      <c r="A48" s="9">
        <v>4</v>
      </c>
      <c r="B48" s="19" t="s">
        <v>29</v>
      </c>
      <c r="C48" s="9" t="s">
        <v>7</v>
      </c>
      <c r="D48" s="20">
        <v>2</v>
      </c>
      <c r="E48" s="20"/>
      <c r="F48" s="21"/>
      <c r="G48" s="15" t="s">
        <v>93</v>
      </c>
    </row>
    <row r="49" spans="1:7" hidden="1" outlineLevel="1" x14ac:dyDescent="0.2">
      <c r="A49" s="9">
        <v>5</v>
      </c>
      <c r="B49" s="19" t="s">
        <v>30</v>
      </c>
      <c r="C49" s="9" t="s">
        <v>7</v>
      </c>
      <c r="D49" s="20">
        <v>4</v>
      </c>
      <c r="E49" s="20"/>
      <c r="F49" s="21"/>
      <c r="G49" s="15" t="s">
        <v>93</v>
      </c>
    </row>
    <row r="50" spans="1:7" hidden="1" outlineLevel="1" x14ac:dyDescent="0.2">
      <c r="A50" s="9">
        <v>6</v>
      </c>
      <c r="B50" s="19" t="s">
        <v>31</v>
      </c>
      <c r="C50" s="9" t="s">
        <v>7</v>
      </c>
      <c r="D50" s="20">
        <v>10</v>
      </c>
      <c r="E50" s="20"/>
      <c r="F50" s="21"/>
      <c r="G50" s="15" t="s">
        <v>93</v>
      </c>
    </row>
    <row r="51" spans="1:7" hidden="1" outlineLevel="1" x14ac:dyDescent="0.2">
      <c r="A51" s="9">
        <v>7</v>
      </c>
      <c r="B51" s="19" t="s">
        <v>58</v>
      </c>
      <c r="C51" s="9" t="s">
        <v>5</v>
      </c>
      <c r="D51" s="20">
        <v>4</v>
      </c>
      <c r="E51" s="20"/>
      <c r="F51" s="21"/>
      <c r="G51" s="15" t="s">
        <v>93</v>
      </c>
    </row>
    <row r="52" spans="1:7" hidden="1" outlineLevel="1" x14ac:dyDescent="0.2">
      <c r="A52" s="9">
        <v>8</v>
      </c>
      <c r="B52" s="19" t="s">
        <v>32</v>
      </c>
      <c r="C52" s="9" t="s">
        <v>6</v>
      </c>
      <c r="D52" s="20">
        <f>(13*4*0.05*0.1*6)*3</f>
        <v>4.68</v>
      </c>
      <c r="E52" s="20"/>
      <c r="F52" s="21"/>
      <c r="G52" s="15" t="s">
        <v>93</v>
      </c>
    </row>
    <row r="53" spans="1:7" hidden="1" outlineLevel="1" x14ac:dyDescent="0.2">
      <c r="A53" s="9">
        <v>9</v>
      </c>
      <c r="B53" s="19" t="s">
        <v>33</v>
      </c>
      <c r="C53" s="9" t="s">
        <v>7</v>
      </c>
      <c r="D53" s="20">
        <v>4</v>
      </c>
      <c r="E53" s="20"/>
      <c r="F53" s="21"/>
      <c r="G53" s="15" t="s">
        <v>93</v>
      </c>
    </row>
    <row r="54" spans="1:7" hidden="1" outlineLevel="1" x14ac:dyDescent="0.2">
      <c r="A54" s="13"/>
      <c r="B54" s="23" t="s">
        <v>36</v>
      </c>
      <c r="C54" s="13"/>
      <c r="D54" s="24"/>
      <c r="E54" s="24"/>
      <c r="F54" s="25"/>
      <c r="G54" s="15"/>
    </row>
    <row r="55" spans="1:7" hidden="1" outlineLevel="1" x14ac:dyDescent="0.2">
      <c r="A55" s="9">
        <v>1</v>
      </c>
      <c r="B55" s="19" t="s">
        <v>37</v>
      </c>
      <c r="C55" s="9" t="s">
        <v>7</v>
      </c>
      <c r="D55" s="20">
        <v>3</v>
      </c>
      <c r="E55" s="20"/>
      <c r="F55" s="21"/>
      <c r="G55" s="15" t="s">
        <v>93</v>
      </c>
    </row>
    <row r="56" spans="1:7" hidden="1" outlineLevel="1" x14ac:dyDescent="0.2">
      <c r="A56" s="9">
        <v>2</v>
      </c>
      <c r="B56" s="19" t="s">
        <v>38</v>
      </c>
      <c r="C56" s="9" t="s">
        <v>7</v>
      </c>
      <c r="D56" s="20">
        <v>4</v>
      </c>
      <c r="E56" s="20"/>
      <c r="F56" s="21"/>
      <c r="G56" s="15" t="s">
        <v>93</v>
      </c>
    </row>
    <row r="57" spans="1:7" hidden="1" outlineLevel="1" x14ac:dyDescent="0.2">
      <c r="A57" s="9">
        <v>3</v>
      </c>
      <c r="B57" s="19" t="s">
        <v>61</v>
      </c>
      <c r="C57" s="9" t="s">
        <v>7</v>
      </c>
      <c r="D57" s="20">
        <v>2</v>
      </c>
      <c r="E57" s="20"/>
      <c r="F57" s="21"/>
      <c r="G57" s="15" t="s">
        <v>93</v>
      </c>
    </row>
    <row r="58" spans="1:7" hidden="1" outlineLevel="1" x14ac:dyDescent="0.2">
      <c r="A58" s="9">
        <v>4</v>
      </c>
      <c r="B58" s="19" t="s">
        <v>62</v>
      </c>
      <c r="C58" s="9" t="s">
        <v>7</v>
      </c>
      <c r="D58" s="20">
        <v>1</v>
      </c>
      <c r="E58" s="20"/>
      <c r="F58" s="21"/>
      <c r="G58" s="15" t="s">
        <v>93</v>
      </c>
    </row>
    <row r="59" spans="1:7" hidden="1" outlineLevel="1" x14ac:dyDescent="0.2">
      <c r="A59" s="9">
        <v>5</v>
      </c>
      <c r="B59" s="19" t="s">
        <v>63</v>
      </c>
      <c r="C59" s="9" t="s">
        <v>7</v>
      </c>
      <c r="D59" s="20">
        <v>1</v>
      </c>
      <c r="E59" s="20"/>
      <c r="F59" s="21"/>
      <c r="G59" s="15" t="s">
        <v>93</v>
      </c>
    </row>
    <row r="60" spans="1:7" s="3" customFormat="1" hidden="1" outlineLevel="1" x14ac:dyDescent="0.2">
      <c r="A60" s="14"/>
      <c r="B60" s="23" t="s">
        <v>41</v>
      </c>
      <c r="C60" s="14"/>
      <c r="D60" s="25"/>
      <c r="E60" s="25"/>
      <c r="F60" s="25"/>
      <c r="G60" s="15"/>
    </row>
    <row r="61" spans="1:7" hidden="1" outlineLevel="1" x14ac:dyDescent="0.2">
      <c r="A61" s="9">
        <v>1</v>
      </c>
      <c r="B61" s="19" t="s">
        <v>9</v>
      </c>
      <c r="C61" s="9" t="s">
        <v>10</v>
      </c>
      <c r="D61" s="20">
        <v>200</v>
      </c>
      <c r="E61" s="20"/>
      <c r="F61" s="21"/>
      <c r="G61" s="15" t="s">
        <v>93</v>
      </c>
    </row>
    <row r="62" spans="1:7" hidden="1" outlineLevel="1" x14ac:dyDescent="0.2">
      <c r="A62" s="9">
        <v>2</v>
      </c>
      <c r="B62" s="19" t="s">
        <v>13</v>
      </c>
      <c r="C62" s="9" t="s">
        <v>34</v>
      </c>
      <c r="D62" s="20">
        <f>(0.25*4*84*0.4)*2</f>
        <v>67.2</v>
      </c>
      <c r="E62" s="20"/>
      <c r="F62" s="21"/>
      <c r="G62" s="15" t="s">
        <v>93</v>
      </c>
    </row>
    <row r="63" spans="1:7" hidden="1" outlineLevel="1" x14ac:dyDescent="0.2">
      <c r="A63" s="13"/>
      <c r="B63" s="23" t="s">
        <v>40</v>
      </c>
      <c r="C63" s="13"/>
      <c r="D63" s="24"/>
      <c r="E63" s="24"/>
      <c r="F63" s="25"/>
      <c r="G63" s="15"/>
    </row>
    <row r="64" spans="1:7" hidden="1" outlineLevel="1" x14ac:dyDescent="0.2">
      <c r="A64" s="9">
        <v>1</v>
      </c>
      <c r="B64" s="19" t="s">
        <v>42</v>
      </c>
      <c r="C64" s="9" t="s">
        <v>6</v>
      </c>
      <c r="D64" s="20">
        <f>38.3*1.02</f>
        <v>39.065999999999995</v>
      </c>
      <c r="E64" s="20"/>
      <c r="F64" s="21"/>
      <c r="G64" s="15" t="s">
        <v>93</v>
      </c>
    </row>
    <row r="65" spans="1:7" hidden="1" outlineLevel="1" x14ac:dyDescent="0.2">
      <c r="A65" s="9">
        <v>2</v>
      </c>
      <c r="B65" s="19" t="s">
        <v>43</v>
      </c>
      <c r="C65" s="9" t="s">
        <v>5</v>
      </c>
      <c r="D65" s="20">
        <f>157.2*1.02</f>
        <v>160.34399999999999</v>
      </c>
      <c r="E65" s="20"/>
      <c r="F65" s="21"/>
      <c r="G65" s="15" t="s">
        <v>93</v>
      </c>
    </row>
    <row r="66" spans="1:7" hidden="1" outlineLevel="1" x14ac:dyDescent="0.2">
      <c r="A66" s="9">
        <v>3</v>
      </c>
      <c r="B66" s="27" t="s">
        <v>44</v>
      </c>
      <c r="C66" s="9" t="s">
        <v>57</v>
      </c>
      <c r="D66" s="20">
        <f>(D67+D68)/1000</f>
        <v>20.372315999999994</v>
      </c>
      <c r="E66" s="20"/>
      <c r="F66" s="21"/>
      <c r="G66" s="15" t="s">
        <v>93</v>
      </c>
    </row>
    <row r="67" spans="1:7" hidden="1" outlineLevel="1" x14ac:dyDescent="0.2">
      <c r="A67" s="9"/>
      <c r="B67" s="28" t="s">
        <v>48</v>
      </c>
      <c r="C67" s="12" t="s">
        <v>34</v>
      </c>
      <c r="D67" s="29">
        <f>(8466.13+7897.45+267.96+167.44+44.45+67.66)*1.2</f>
        <v>20293.307999999994</v>
      </c>
      <c r="E67" s="20"/>
      <c r="F67" s="21"/>
      <c r="G67" s="15" t="s">
        <v>93</v>
      </c>
    </row>
    <row r="68" spans="1:7" hidden="1" outlineLevel="1" x14ac:dyDescent="0.2">
      <c r="A68" s="9"/>
      <c r="B68" s="28" t="s">
        <v>49</v>
      </c>
      <c r="C68" s="12" t="s">
        <v>34</v>
      </c>
      <c r="D68" s="29">
        <f>(48.18+17.66)*1.2</f>
        <v>79.007999999999996</v>
      </c>
      <c r="E68" s="20"/>
      <c r="F68" s="21"/>
      <c r="G68" s="15" t="s">
        <v>93</v>
      </c>
    </row>
    <row r="69" spans="1:7" hidden="1" outlineLevel="1" x14ac:dyDescent="0.2">
      <c r="A69" s="11" t="s">
        <v>51</v>
      </c>
      <c r="B69" s="19" t="s">
        <v>45</v>
      </c>
      <c r="C69" s="9" t="s">
        <v>10</v>
      </c>
      <c r="D69" s="20">
        <v>1.8</v>
      </c>
      <c r="E69" s="20"/>
      <c r="F69" s="21"/>
      <c r="G69" s="15" t="s">
        <v>93</v>
      </c>
    </row>
    <row r="70" spans="1:7" hidden="1" outlineLevel="1" x14ac:dyDescent="0.2">
      <c r="A70" s="9" t="s">
        <v>50</v>
      </c>
      <c r="B70" s="19" t="s">
        <v>46</v>
      </c>
      <c r="C70" s="9" t="s">
        <v>10</v>
      </c>
      <c r="D70" s="20">
        <v>7.2</v>
      </c>
      <c r="E70" s="20"/>
      <c r="F70" s="21"/>
      <c r="G70" s="15" t="s">
        <v>93</v>
      </c>
    </row>
    <row r="71" spans="1:7" hidden="1" outlineLevel="1" x14ac:dyDescent="0.2">
      <c r="A71" s="9" t="s">
        <v>52</v>
      </c>
      <c r="B71" s="19" t="s">
        <v>47</v>
      </c>
      <c r="C71" s="9" t="s">
        <v>10</v>
      </c>
      <c r="D71" s="20">
        <v>7.2</v>
      </c>
      <c r="E71" s="20"/>
      <c r="F71" s="21"/>
      <c r="G71" s="15" t="s">
        <v>93</v>
      </c>
    </row>
    <row r="72" spans="1:7" s="63" customFormat="1" ht="18.75" collapsed="1" x14ac:dyDescent="0.25">
      <c r="A72" s="59"/>
      <c r="B72" s="60" t="s">
        <v>91</v>
      </c>
      <c r="C72" s="59"/>
      <c r="D72" s="61"/>
      <c r="E72" s="61"/>
      <c r="F72" s="62"/>
      <c r="G72" s="59"/>
    </row>
    <row r="73" spans="1:7" x14ac:dyDescent="0.2">
      <c r="A73" s="13"/>
      <c r="B73" s="23" t="s">
        <v>109</v>
      </c>
      <c r="C73" s="13"/>
      <c r="D73" s="24"/>
      <c r="E73" s="24"/>
      <c r="F73" s="25"/>
      <c r="G73" s="13"/>
    </row>
    <row r="74" spans="1:7" x14ac:dyDescent="0.2">
      <c r="A74" s="42"/>
      <c r="B74" s="40" t="s">
        <v>110</v>
      </c>
      <c r="C74" s="42" t="s">
        <v>5</v>
      </c>
      <c r="D74" s="43">
        <f>((14.3+14.3+24+24)*2*1.15)-(8*1.2*2.4)</f>
        <v>153.13999999999999</v>
      </c>
      <c r="E74" s="43"/>
      <c r="F74" s="41"/>
      <c r="G74" s="42"/>
    </row>
    <row r="75" spans="1:7" x14ac:dyDescent="0.2">
      <c r="A75" s="42"/>
      <c r="B75" s="40" t="s">
        <v>111</v>
      </c>
      <c r="C75" s="42" t="s">
        <v>112</v>
      </c>
      <c r="D75" s="43">
        <v>0</v>
      </c>
      <c r="E75" s="43"/>
      <c r="F75" s="41"/>
      <c r="G75" s="42"/>
    </row>
    <row r="76" spans="1:7" x14ac:dyDescent="0.2">
      <c r="A76" s="13"/>
      <c r="B76" s="23" t="s">
        <v>22</v>
      </c>
      <c r="C76" s="13"/>
      <c r="D76" s="24"/>
      <c r="E76" s="24"/>
      <c r="F76" s="25"/>
      <c r="G76" s="13"/>
    </row>
    <row r="77" spans="1:7" s="32" customFormat="1" ht="27.75" x14ac:dyDescent="0.2">
      <c r="A77" s="39">
        <v>1</v>
      </c>
      <c r="B77" s="55" t="s">
        <v>68</v>
      </c>
      <c r="C77" s="39" t="s">
        <v>5</v>
      </c>
      <c r="D77" s="41">
        <f>D78</f>
        <v>377.52000000000004</v>
      </c>
      <c r="E77" s="41"/>
      <c r="F77" s="41"/>
      <c r="G77" s="39" t="s">
        <v>105</v>
      </c>
    </row>
    <row r="78" spans="1:7" s="31" customFormat="1" x14ac:dyDescent="0.2">
      <c r="A78" s="39">
        <v>2</v>
      </c>
      <c r="B78" s="40" t="s">
        <v>69</v>
      </c>
      <c r="C78" s="39" t="s">
        <v>5</v>
      </c>
      <c r="D78" s="41">
        <f>D79</f>
        <v>377.52000000000004</v>
      </c>
      <c r="E78" s="41"/>
      <c r="F78" s="41"/>
      <c r="G78" s="39" t="s">
        <v>105</v>
      </c>
    </row>
    <row r="79" spans="1:7" s="31" customFormat="1" x14ac:dyDescent="0.2">
      <c r="A79" s="39">
        <v>3</v>
      </c>
      <c r="B79" s="40" t="s">
        <v>71</v>
      </c>
      <c r="C79" s="39" t="s">
        <v>5</v>
      </c>
      <c r="D79" s="41">
        <f>343.2*1.1</f>
        <v>377.52000000000004</v>
      </c>
      <c r="E79" s="41"/>
      <c r="F79" s="41"/>
      <c r="G79" s="39" t="s">
        <v>105</v>
      </c>
    </row>
    <row r="80" spans="1:7" s="31" customFormat="1" x14ac:dyDescent="0.2">
      <c r="A80" s="39">
        <v>4</v>
      </c>
      <c r="B80" s="40" t="s">
        <v>73</v>
      </c>
      <c r="C80" s="39" t="s">
        <v>5</v>
      </c>
      <c r="D80" s="41">
        <f>343.2*1.2</f>
        <v>411.84</v>
      </c>
      <c r="E80" s="41"/>
      <c r="F80" s="41"/>
      <c r="G80" s="39" t="s">
        <v>105</v>
      </c>
    </row>
    <row r="81" spans="1:7" s="31" customFormat="1" ht="27.75" x14ac:dyDescent="0.2">
      <c r="A81" s="39">
        <v>5</v>
      </c>
      <c r="B81" s="55" t="s">
        <v>70</v>
      </c>
      <c r="C81" s="39" t="s">
        <v>5</v>
      </c>
      <c r="D81" s="41">
        <f>343.2*1.27</f>
        <v>435.86399999999998</v>
      </c>
      <c r="E81" s="41"/>
      <c r="F81" s="41"/>
      <c r="G81" s="39" t="s">
        <v>105</v>
      </c>
    </row>
    <row r="82" spans="1:7" s="31" customFormat="1" x14ac:dyDescent="0.2">
      <c r="A82" s="39">
        <v>6</v>
      </c>
      <c r="B82" s="40" t="s">
        <v>72</v>
      </c>
      <c r="C82" s="39" t="s">
        <v>5</v>
      </c>
      <c r="D82" s="41">
        <f>14.3*24*1.1</f>
        <v>377.5200000000001</v>
      </c>
      <c r="E82" s="41"/>
      <c r="F82" s="41"/>
      <c r="G82" s="39" t="s">
        <v>105</v>
      </c>
    </row>
    <row r="83" spans="1:7" s="31" customFormat="1" x14ac:dyDescent="0.2">
      <c r="A83" s="39">
        <v>7</v>
      </c>
      <c r="B83" s="40" t="s">
        <v>108</v>
      </c>
      <c r="C83" s="39" t="s">
        <v>6</v>
      </c>
      <c r="D83" s="41">
        <f>343.2*1.02*0.04</f>
        <v>14.002560000000001</v>
      </c>
      <c r="E83" s="41"/>
      <c r="F83" s="41"/>
      <c r="G83" s="39" t="s">
        <v>103</v>
      </c>
    </row>
    <row r="84" spans="1:7" s="31" customFormat="1" x14ac:dyDescent="0.2">
      <c r="A84" s="39">
        <v>8</v>
      </c>
      <c r="B84" s="40" t="s">
        <v>94</v>
      </c>
      <c r="C84" s="39" t="s">
        <v>8</v>
      </c>
      <c r="D84" s="41">
        <f>D85*0.4</f>
        <v>164.73599999999999</v>
      </c>
      <c r="E84" s="41"/>
      <c r="F84" s="41"/>
      <c r="G84" s="39" t="s">
        <v>105</v>
      </c>
    </row>
    <row r="85" spans="1:7" s="31" customFormat="1" x14ac:dyDescent="0.2">
      <c r="A85" s="39">
        <v>9</v>
      </c>
      <c r="B85" s="40" t="s">
        <v>4</v>
      </c>
      <c r="C85" s="39" t="s">
        <v>5</v>
      </c>
      <c r="D85" s="41">
        <f>343.2*1.2</f>
        <v>411.84</v>
      </c>
      <c r="E85" s="41"/>
      <c r="F85" s="41"/>
      <c r="G85" s="39" t="s">
        <v>105</v>
      </c>
    </row>
    <row r="86" spans="1:7" s="31" customFormat="1" x14ac:dyDescent="0.2">
      <c r="A86" s="39">
        <v>10</v>
      </c>
      <c r="B86" s="40" t="s">
        <v>19</v>
      </c>
      <c r="C86" s="39" t="s">
        <v>5</v>
      </c>
      <c r="D86" s="41">
        <f>343.2*1.2</f>
        <v>411.84</v>
      </c>
      <c r="E86" s="41"/>
      <c r="F86" s="41"/>
      <c r="G86" s="39" t="s">
        <v>105</v>
      </c>
    </row>
    <row r="87" spans="1:7" x14ac:dyDescent="0.2">
      <c r="A87" s="10"/>
      <c r="B87" s="17" t="s">
        <v>91</v>
      </c>
      <c r="C87" s="10"/>
      <c r="D87" s="22"/>
      <c r="E87" s="22"/>
      <c r="F87" s="18"/>
      <c r="G87" s="10"/>
    </row>
    <row r="88" spans="1:7" x14ac:dyDescent="0.2">
      <c r="A88" s="13"/>
      <c r="B88" s="23" t="s">
        <v>97</v>
      </c>
      <c r="C88" s="13"/>
      <c r="D88" s="24"/>
      <c r="E88" s="24"/>
      <c r="F88" s="25"/>
      <c r="G88" s="13"/>
    </row>
    <row r="89" spans="1:7" s="53" customFormat="1" hidden="1" outlineLevel="1" x14ac:dyDescent="0.2">
      <c r="A89" s="51">
        <v>1</v>
      </c>
      <c r="B89" s="52" t="s">
        <v>95</v>
      </c>
      <c r="C89" s="51" t="s">
        <v>7</v>
      </c>
      <c r="D89" s="48">
        <v>32500</v>
      </c>
      <c r="E89" s="48"/>
      <c r="F89" s="48"/>
      <c r="G89" s="51" t="s">
        <v>106</v>
      </c>
    </row>
    <row r="90" spans="1:7" s="53" customFormat="1" hidden="1" outlineLevel="1" x14ac:dyDescent="0.2">
      <c r="A90" s="51">
        <v>2</v>
      </c>
      <c r="B90" s="52" t="s">
        <v>96</v>
      </c>
      <c r="C90" s="51" t="s">
        <v>7</v>
      </c>
      <c r="D90" s="48">
        <v>60</v>
      </c>
      <c r="E90" s="48"/>
      <c r="F90" s="48"/>
      <c r="G90" s="51" t="s">
        <v>92</v>
      </c>
    </row>
    <row r="91" spans="1:7" s="33" customFormat="1" collapsed="1" x14ac:dyDescent="0.2">
      <c r="A91" s="39">
        <v>3</v>
      </c>
      <c r="B91" s="40" t="s">
        <v>107</v>
      </c>
      <c r="C91" s="39" t="s">
        <v>5</v>
      </c>
      <c r="D91" s="41">
        <v>5</v>
      </c>
      <c r="E91" s="41"/>
      <c r="F91" s="56"/>
      <c r="G91" s="39" t="s">
        <v>105</v>
      </c>
    </row>
    <row r="92" spans="1:7" x14ac:dyDescent="0.2">
      <c r="A92" s="10"/>
      <c r="B92" s="17" t="s">
        <v>91</v>
      </c>
      <c r="C92" s="10"/>
      <c r="D92" s="22"/>
      <c r="E92" s="22"/>
      <c r="F92" s="18"/>
      <c r="G92" s="10"/>
    </row>
    <row r="93" spans="1:7" x14ac:dyDescent="0.2">
      <c r="A93" s="13"/>
      <c r="B93" s="23" t="s">
        <v>66</v>
      </c>
      <c r="C93" s="13"/>
      <c r="D93" s="24"/>
      <c r="E93" s="24"/>
      <c r="F93" s="25"/>
      <c r="G93" s="13"/>
    </row>
    <row r="94" spans="1:7" s="54" customFormat="1" hidden="1" outlineLevel="2" x14ac:dyDescent="0.2">
      <c r="A94" s="51">
        <v>1</v>
      </c>
      <c r="B94" s="52" t="s">
        <v>74</v>
      </c>
      <c r="C94" s="51" t="s">
        <v>5</v>
      </c>
      <c r="D94" s="48">
        <f>343.2*1.2*2</f>
        <v>823.68</v>
      </c>
      <c r="E94" s="48"/>
      <c r="F94" s="48"/>
      <c r="G94" s="45" t="s">
        <v>98</v>
      </c>
    </row>
    <row r="95" spans="1:7" s="54" customFormat="1" hidden="1" outlineLevel="2" x14ac:dyDescent="0.2">
      <c r="A95" s="51">
        <v>2</v>
      </c>
      <c r="B95" s="52" t="s">
        <v>72</v>
      </c>
      <c r="C95" s="51" t="s">
        <v>5</v>
      </c>
      <c r="D95" s="48">
        <f>343.2*1.27*2</f>
        <v>871.72799999999995</v>
      </c>
      <c r="E95" s="48"/>
      <c r="F95" s="48"/>
      <c r="G95" s="45" t="s">
        <v>98</v>
      </c>
    </row>
    <row r="96" spans="1:7" s="54" customFormat="1" hidden="1" outlineLevel="2" x14ac:dyDescent="0.2">
      <c r="A96" s="51">
        <v>3</v>
      </c>
      <c r="B96" s="52" t="s">
        <v>75</v>
      </c>
      <c r="C96" s="51" t="s">
        <v>6</v>
      </c>
      <c r="D96" s="48">
        <f>343.2*1.02*0.12</f>
        <v>42.007680000000001</v>
      </c>
      <c r="E96" s="48"/>
      <c r="F96" s="48"/>
      <c r="G96" s="45" t="s">
        <v>98</v>
      </c>
    </row>
    <row r="97" spans="1:7" s="54" customFormat="1" hidden="1" outlineLevel="2" x14ac:dyDescent="0.2">
      <c r="A97" s="51">
        <v>4</v>
      </c>
      <c r="B97" s="52" t="s">
        <v>102</v>
      </c>
      <c r="C97" s="51" t="s">
        <v>6</v>
      </c>
      <c r="D97" s="48">
        <f>343.2*0.1</f>
        <v>34.32</v>
      </c>
      <c r="E97" s="48"/>
      <c r="F97" s="48"/>
      <c r="G97" s="51" t="s">
        <v>92</v>
      </c>
    </row>
    <row r="98" spans="1:7" s="54" customFormat="1" hidden="1" outlineLevel="2" x14ac:dyDescent="0.2">
      <c r="A98" s="51">
        <v>5</v>
      </c>
      <c r="B98" s="52" t="s">
        <v>72</v>
      </c>
      <c r="C98" s="51" t="s">
        <v>5</v>
      </c>
      <c r="D98" s="48">
        <f>343.2*1.27</f>
        <v>435.86399999999998</v>
      </c>
      <c r="E98" s="48"/>
      <c r="F98" s="48"/>
      <c r="G98" s="45" t="s">
        <v>92</v>
      </c>
    </row>
    <row r="99" spans="1:7" s="31" customFormat="1" collapsed="1" x14ac:dyDescent="0.2">
      <c r="A99" s="39">
        <v>6</v>
      </c>
      <c r="B99" s="40" t="s">
        <v>104</v>
      </c>
      <c r="C99" s="39" t="s">
        <v>5</v>
      </c>
      <c r="D99" s="41">
        <f>295*1.02*0.065</f>
        <v>19.558499999999999</v>
      </c>
      <c r="E99" s="41"/>
      <c r="F99" s="41"/>
      <c r="G99" s="39" t="s">
        <v>103</v>
      </c>
    </row>
    <row r="100" spans="1:7" x14ac:dyDescent="0.2">
      <c r="A100" s="10"/>
      <c r="B100" s="17" t="s">
        <v>91</v>
      </c>
      <c r="C100" s="10"/>
      <c r="D100" s="22"/>
      <c r="E100" s="22"/>
      <c r="F100" s="18"/>
      <c r="G100" s="10"/>
    </row>
    <row r="101" spans="1:7" x14ac:dyDescent="0.2">
      <c r="A101" s="13"/>
      <c r="B101" s="23" t="s">
        <v>67</v>
      </c>
      <c r="C101" s="13"/>
      <c r="D101" s="24"/>
      <c r="E101" s="24"/>
      <c r="F101" s="25"/>
      <c r="G101" s="13"/>
    </row>
    <row r="102" spans="1:7" x14ac:dyDescent="0.2">
      <c r="A102" s="42"/>
      <c r="B102" s="40" t="s">
        <v>76</v>
      </c>
      <c r="C102" s="42"/>
      <c r="D102" s="43"/>
      <c r="E102" s="43"/>
      <c r="F102" s="57"/>
      <c r="G102" s="39" t="s">
        <v>105</v>
      </c>
    </row>
    <row r="103" spans="1:7" s="3" customFormat="1" x14ac:dyDescent="0.2">
      <c r="A103" s="39">
        <v>1</v>
      </c>
      <c r="B103" s="40" t="s">
        <v>77</v>
      </c>
      <c r="C103" s="39" t="s">
        <v>14</v>
      </c>
      <c r="D103" s="41">
        <f>1*4*4*43.69*1.01</f>
        <v>706.03039999999999</v>
      </c>
      <c r="E103" s="41"/>
      <c r="F103" s="57"/>
      <c r="G103" s="39" t="s">
        <v>105</v>
      </c>
    </row>
    <row r="104" spans="1:7" s="3" customFormat="1" x14ac:dyDescent="0.2">
      <c r="A104" s="39">
        <v>2</v>
      </c>
      <c r="B104" s="40" t="s">
        <v>78</v>
      </c>
      <c r="C104" s="39" t="s">
        <v>14</v>
      </c>
      <c r="D104" s="41">
        <f>2*4*4*2.26*1.01</f>
        <v>73.043199999999999</v>
      </c>
      <c r="E104" s="41"/>
      <c r="F104" s="57"/>
      <c r="G104" s="39" t="s">
        <v>105</v>
      </c>
    </row>
    <row r="105" spans="1:7" s="3" customFormat="1" x14ac:dyDescent="0.2">
      <c r="A105" s="39">
        <v>3</v>
      </c>
      <c r="B105" s="40" t="s">
        <v>79</v>
      </c>
      <c r="C105" s="39" t="s">
        <v>14</v>
      </c>
      <c r="D105" s="41">
        <f>4*4*4*0.17*1.01</f>
        <v>10.988800000000001</v>
      </c>
      <c r="E105" s="41"/>
      <c r="F105" s="57"/>
      <c r="G105" s="39" t="s">
        <v>105</v>
      </c>
    </row>
    <row r="106" spans="1:7" s="3" customFormat="1" x14ac:dyDescent="0.2">
      <c r="A106" s="39">
        <v>4</v>
      </c>
      <c r="B106" s="40" t="s">
        <v>80</v>
      </c>
      <c r="C106" s="39" t="s">
        <v>14</v>
      </c>
      <c r="D106" s="41">
        <f>4*4*4*0.1*1.01</f>
        <v>6.4640000000000004</v>
      </c>
      <c r="E106" s="41"/>
      <c r="F106" s="57"/>
      <c r="G106" s="39" t="s">
        <v>105</v>
      </c>
    </row>
    <row r="107" spans="1:7" s="3" customFormat="1" x14ac:dyDescent="0.2">
      <c r="A107" s="39">
        <v>5</v>
      </c>
      <c r="B107" s="40" t="s">
        <v>81</v>
      </c>
      <c r="C107" s="39" t="s">
        <v>7</v>
      </c>
      <c r="D107" s="44">
        <f>4*4</f>
        <v>16</v>
      </c>
      <c r="E107" s="41"/>
      <c r="F107" s="57"/>
      <c r="G107" s="39" t="s">
        <v>105</v>
      </c>
    </row>
    <row r="108" spans="1:7" x14ac:dyDescent="0.2">
      <c r="A108" s="42"/>
      <c r="B108" s="40" t="s">
        <v>82</v>
      </c>
      <c r="C108" s="42"/>
      <c r="D108" s="43"/>
      <c r="E108" s="43"/>
      <c r="F108" s="57"/>
      <c r="G108" s="39" t="s">
        <v>105</v>
      </c>
    </row>
    <row r="109" spans="1:7" s="3" customFormat="1" x14ac:dyDescent="0.2">
      <c r="A109" s="39">
        <v>1</v>
      </c>
      <c r="B109" s="40" t="s">
        <v>83</v>
      </c>
      <c r="C109" s="39" t="s">
        <v>14</v>
      </c>
      <c r="D109" s="41">
        <f>2*4*50.97</f>
        <v>407.76</v>
      </c>
      <c r="E109" s="41"/>
      <c r="F109" s="57"/>
      <c r="G109" s="39" t="s">
        <v>105</v>
      </c>
    </row>
    <row r="110" spans="1:7" s="3" customFormat="1" x14ac:dyDescent="0.2">
      <c r="A110" s="39">
        <v>2</v>
      </c>
      <c r="B110" s="40" t="s">
        <v>84</v>
      </c>
      <c r="C110" s="39" t="s">
        <v>14</v>
      </c>
      <c r="D110" s="41">
        <f>7*4*21.52</f>
        <v>602.55999999999995</v>
      </c>
      <c r="E110" s="41"/>
      <c r="F110" s="57"/>
      <c r="G110" s="39" t="s">
        <v>105</v>
      </c>
    </row>
    <row r="111" spans="1:7" s="3" customFormat="1" x14ac:dyDescent="0.2">
      <c r="A111" s="39">
        <v>3</v>
      </c>
      <c r="B111" s="40" t="s">
        <v>86</v>
      </c>
      <c r="C111" s="39" t="s">
        <v>14</v>
      </c>
      <c r="D111" s="41">
        <f>16*4*2.89</f>
        <v>184.96</v>
      </c>
      <c r="E111" s="41"/>
      <c r="F111" s="57"/>
      <c r="G111" s="39" t="s">
        <v>105</v>
      </c>
    </row>
    <row r="112" spans="1:7" s="3" customFormat="1" x14ac:dyDescent="0.2">
      <c r="A112" s="39">
        <v>4</v>
      </c>
      <c r="B112" s="40" t="s">
        <v>85</v>
      </c>
      <c r="C112" s="39" t="s">
        <v>14</v>
      </c>
      <c r="D112" s="41">
        <f>6.73*4*4.81</f>
        <v>129.48519999999999</v>
      </c>
      <c r="E112" s="41"/>
      <c r="F112" s="57"/>
      <c r="G112" s="39" t="s">
        <v>105</v>
      </c>
    </row>
    <row r="113" spans="1:7" s="3" customFormat="1" x14ac:dyDescent="0.2">
      <c r="A113" s="39">
        <v>5</v>
      </c>
      <c r="B113" s="40" t="s">
        <v>87</v>
      </c>
      <c r="C113" s="39" t="s">
        <v>14</v>
      </c>
      <c r="D113" s="41">
        <f>13.46*3.77*4</f>
        <v>202.97680000000003</v>
      </c>
      <c r="E113" s="41"/>
      <c r="F113" s="57"/>
      <c r="G113" s="39" t="s">
        <v>105</v>
      </c>
    </row>
    <row r="114" spans="1:7" s="3" customFormat="1" x14ac:dyDescent="0.2">
      <c r="A114" s="39">
        <v>6</v>
      </c>
      <c r="B114" s="40" t="s">
        <v>88</v>
      </c>
      <c r="C114" s="39" t="s">
        <v>14</v>
      </c>
      <c r="D114" s="41">
        <f>8*0.34</f>
        <v>2.72</v>
      </c>
      <c r="E114" s="41"/>
      <c r="F114" s="57"/>
      <c r="G114" s="39" t="s">
        <v>105</v>
      </c>
    </row>
    <row r="115" spans="1:7" s="3" customFormat="1" x14ac:dyDescent="0.2">
      <c r="A115" s="39">
        <v>7</v>
      </c>
      <c r="B115" s="40" t="s">
        <v>89</v>
      </c>
      <c r="C115" s="39" t="s">
        <v>5</v>
      </c>
      <c r="D115" s="41">
        <f>6.3*1.2</f>
        <v>7.56</v>
      </c>
      <c r="E115" s="41"/>
      <c r="F115" s="57"/>
      <c r="G115" s="39" t="s">
        <v>105</v>
      </c>
    </row>
    <row r="116" spans="1:7" s="3" customFormat="1" x14ac:dyDescent="0.2">
      <c r="A116" s="39">
        <v>8</v>
      </c>
      <c r="B116" s="40" t="s">
        <v>90</v>
      </c>
      <c r="C116" s="39" t="s">
        <v>5</v>
      </c>
      <c r="D116" s="41">
        <f>3.78*1.2</f>
        <v>4.5359999999999996</v>
      </c>
      <c r="E116" s="41"/>
      <c r="F116" s="57"/>
      <c r="G116" s="39" t="s">
        <v>105</v>
      </c>
    </row>
    <row r="117" spans="1:7" x14ac:dyDescent="0.2">
      <c r="A117" s="10"/>
      <c r="B117" s="17" t="s">
        <v>65</v>
      </c>
      <c r="C117" s="10"/>
      <c r="D117" s="22"/>
      <c r="E117" s="22"/>
      <c r="F117" s="18"/>
      <c r="G117" s="10"/>
    </row>
    <row r="118" spans="1:7" s="30" customFormat="1" x14ac:dyDescent="0.2">
      <c r="A118" s="39"/>
      <c r="B118" s="40" t="s">
        <v>36</v>
      </c>
      <c r="C118" s="39" t="s">
        <v>7</v>
      </c>
      <c r="D118" s="41">
        <v>18</v>
      </c>
      <c r="E118" s="41"/>
      <c r="F118" s="41"/>
      <c r="G118" s="39" t="s">
        <v>99</v>
      </c>
    </row>
    <row r="119" spans="1:7" s="38" customFormat="1" x14ac:dyDescent="0.2">
      <c r="A119" s="34"/>
      <c r="B119" s="35" t="s">
        <v>101</v>
      </c>
      <c r="C119" s="34"/>
      <c r="D119" s="36"/>
      <c r="E119" s="36"/>
      <c r="F119" s="37"/>
      <c r="G119" s="34"/>
    </row>
  </sheetData>
  <autoFilter ref="B2:G119" xr:uid="{A96D8B44-D89F-45C1-A1CC-46A9FD658678}"/>
  <pageMargins left="0" right="0" top="0" bottom="0" header="0.31496062992125984" footer="0"/>
  <pageSetup paperSize="9" scale="70" fitToHeight="0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2022-03-15T08:25:01Z</cp:lastPrinted>
  <dcterms:created xsi:type="dcterms:W3CDTF">2021-12-10T13:41:14Z</dcterms:created>
  <dcterms:modified xsi:type="dcterms:W3CDTF">2022-04-01T09:36:42Z</dcterms:modified>
</cp:coreProperties>
</file>