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CB301C95-5086-4DFB-BDDC-08DDD353917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3 STATEMENT MODEL" sheetId="1" r:id="rId1"/>
    <sheet name="Glossary" sheetId="2" r:id="rId2"/>
  </sheets>
  <definedNames>
    <definedName name="CIQWBGuid" hidden="1">"2cd8126d-26c3-430c-b7fa-a069e3a1fc62"</definedName>
    <definedName name="IQ_DNTM" hidden="1">700000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MTD" hidden="1">800000</definedName>
    <definedName name="IQ_NAMES_REVISION_DATE_" hidden="1">43412.7003240741</definedName>
    <definedName name="IQ_QTD" hidden="1">750000</definedName>
    <definedName name="IQ_TODAY" hidden="1">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5" i="1" l="1"/>
  <c r="B135" i="1"/>
  <c r="D131" i="1"/>
  <c r="C131" i="1"/>
  <c r="B131" i="1"/>
  <c r="B124" i="1"/>
  <c r="B125" i="1" s="1"/>
  <c r="B121" i="1"/>
  <c r="B117" i="1"/>
  <c r="C114" i="1" s="1"/>
  <c r="D116" i="1"/>
  <c r="C116" i="1"/>
  <c r="B116" i="1"/>
  <c r="B111" i="1"/>
  <c r="C108" i="1" s="1"/>
  <c r="C111" i="1" s="1"/>
  <c r="D108" i="1" s="1"/>
  <c r="D111" i="1" s="1"/>
  <c r="E108" i="1" s="1"/>
  <c r="D110" i="1"/>
  <c r="C110" i="1"/>
  <c r="B110" i="1"/>
  <c r="D109" i="1"/>
  <c r="C109" i="1"/>
  <c r="B109" i="1"/>
  <c r="B108" i="1"/>
  <c r="D97" i="1"/>
  <c r="C97" i="1"/>
  <c r="C99" i="1" s="1"/>
  <c r="C101" i="1" s="1"/>
  <c r="B97" i="1"/>
  <c r="E94" i="1"/>
  <c r="D91" i="1"/>
  <c r="C91" i="1"/>
  <c r="B91" i="1"/>
  <c r="D87" i="1"/>
  <c r="D99" i="1" s="1"/>
  <c r="D101" i="1" s="1"/>
  <c r="E100" i="1" s="1"/>
  <c r="C87" i="1"/>
  <c r="B87" i="1"/>
  <c r="B99" i="1" s="1"/>
  <c r="B101" i="1" s="1"/>
  <c r="E85" i="1"/>
  <c r="G84" i="1"/>
  <c r="F84" i="1"/>
  <c r="E84" i="1"/>
  <c r="I83" i="1"/>
  <c r="H83" i="1"/>
  <c r="G83" i="1"/>
  <c r="F83" i="1"/>
  <c r="E83" i="1"/>
  <c r="E71" i="1"/>
  <c r="D71" i="1"/>
  <c r="D72" i="1" s="1"/>
  <c r="C71" i="1"/>
  <c r="C72" i="1" s="1"/>
  <c r="C4" i="1" s="1"/>
  <c r="B71" i="1"/>
  <c r="B72" i="1" s="1"/>
  <c r="D65" i="1"/>
  <c r="C65" i="1"/>
  <c r="B65" i="1"/>
  <c r="D59" i="1"/>
  <c r="I56" i="1"/>
  <c r="G56" i="1"/>
  <c r="F56" i="1"/>
  <c r="E56" i="1"/>
  <c r="E59" i="1" s="1"/>
  <c r="D56" i="1"/>
  <c r="C56" i="1"/>
  <c r="C59" i="1" s="1"/>
  <c r="B56" i="1"/>
  <c r="B59" i="1" s="1"/>
  <c r="B4" i="1" s="1"/>
  <c r="C42" i="1"/>
  <c r="C44" i="1" s="1"/>
  <c r="D35" i="1"/>
  <c r="D40" i="1" s="1"/>
  <c r="C35" i="1"/>
  <c r="C40" i="1" s="1"/>
  <c r="C132" i="1" s="1"/>
  <c r="C133" i="1" s="1"/>
  <c r="B35" i="1"/>
  <c r="B40" i="1" s="1"/>
  <c r="C28" i="1"/>
  <c r="D27" i="1"/>
  <c r="C27" i="1"/>
  <c r="B27" i="1"/>
  <c r="D26" i="1"/>
  <c r="D122" i="1" s="1"/>
  <c r="C26" i="1"/>
  <c r="C122" i="1" s="1"/>
  <c r="B26" i="1"/>
  <c r="B122" i="1" s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C18" i="1"/>
  <c r="D17" i="1"/>
  <c r="C17" i="1"/>
  <c r="D16" i="1"/>
  <c r="C16" i="1"/>
  <c r="B16" i="1"/>
  <c r="E16" i="1" s="1"/>
  <c r="D15" i="1"/>
  <c r="C15" i="1"/>
  <c r="B15" i="1"/>
  <c r="E15" i="1" s="1"/>
  <c r="D14" i="1"/>
  <c r="C14" i="1"/>
  <c r="B14" i="1"/>
  <c r="E14" i="1" s="1"/>
  <c r="D13" i="1"/>
  <c r="C13" i="1"/>
  <c r="B13" i="1"/>
  <c r="E13" i="1" s="1"/>
  <c r="D12" i="1"/>
  <c r="C12" i="1"/>
  <c r="B12" i="1"/>
  <c r="E12" i="1" s="1"/>
  <c r="D11" i="1"/>
  <c r="C11" i="1"/>
  <c r="E11" i="1" s="1"/>
  <c r="D4" i="1"/>
  <c r="D3" i="1"/>
  <c r="E3" i="1" s="1"/>
  <c r="F3" i="1" s="1"/>
  <c r="G3" i="1" s="1"/>
  <c r="H3" i="1" s="1"/>
  <c r="I3" i="1" s="1"/>
  <c r="C3" i="1"/>
  <c r="F12" i="1" l="1"/>
  <c r="F13" i="1"/>
  <c r="G15" i="1"/>
  <c r="F16" i="1"/>
  <c r="B42" i="1"/>
  <c r="B132" i="1"/>
  <c r="B133" i="1" s="1"/>
  <c r="G13" i="1"/>
  <c r="H15" i="1"/>
  <c r="F15" i="1"/>
  <c r="C120" i="1"/>
  <c r="B120" i="1"/>
  <c r="E33" i="1"/>
  <c r="F11" i="1"/>
  <c r="G11" i="1" s="1"/>
  <c r="H11" i="1" s="1"/>
  <c r="G12" i="1"/>
  <c r="F14" i="1"/>
  <c r="G14" i="1" s="1"/>
  <c r="G37" i="1" s="1"/>
  <c r="E37" i="1"/>
  <c r="G16" i="1"/>
  <c r="D42" i="1"/>
  <c r="D132" i="1"/>
  <c r="D133" i="1" s="1"/>
  <c r="D124" i="1"/>
  <c r="D125" i="1" s="1"/>
  <c r="E120" i="1"/>
  <c r="C134" i="1"/>
  <c r="C135" i="1" s="1"/>
  <c r="C115" i="1"/>
  <c r="E17" i="1"/>
  <c r="F17" i="1" s="1"/>
  <c r="E21" i="1"/>
  <c r="E22" i="1"/>
  <c r="E23" i="1"/>
  <c r="F23" i="1" s="1"/>
  <c r="E24" i="1"/>
  <c r="F24" i="1" s="1"/>
  <c r="E25" i="1"/>
  <c r="F25" i="1" s="1"/>
  <c r="E26" i="1"/>
  <c r="E27" i="1"/>
  <c r="F27" i="1" s="1"/>
  <c r="C117" i="1"/>
  <c r="D114" i="1" s="1"/>
  <c r="C124" i="1"/>
  <c r="C125" i="1" s="1"/>
  <c r="D120" i="1"/>
  <c r="D121" i="1" s="1"/>
  <c r="C121" i="1"/>
  <c r="F69" i="1" l="1"/>
  <c r="E122" i="1"/>
  <c r="D44" i="1"/>
  <c r="D18" i="1"/>
  <c r="B44" i="1"/>
  <c r="B18" i="1"/>
  <c r="F26" i="1"/>
  <c r="G21" i="1"/>
  <c r="F22" i="1"/>
  <c r="F37" i="1"/>
  <c r="I14" i="1"/>
  <c r="I37" i="1" s="1"/>
  <c r="E131" i="1"/>
  <c r="E111" i="1"/>
  <c r="E34" i="1"/>
  <c r="E35" i="1" s="1"/>
  <c r="F33" i="1"/>
  <c r="E38" i="1"/>
  <c r="E36" i="1"/>
  <c r="F110" i="1"/>
  <c r="G24" i="1"/>
  <c r="H24" i="1"/>
  <c r="E124" i="1"/>
  <c r="E125" i="1" s="1"/>
  <c r="E41" i="1" s="1"/>
  <c r="G17" i="1"/>
  <c r="I17" i="1" s="1"/>
  <c r="H17" i="1"/>
  <c r="H16" i="1"/>
  <c r="I12" i="1"/>
  <c r="G25" i="1"/>
  <c r="G27" i="1"/>
  <c r="G69" i="1" s="1"/>
  <c r="H27" i="1"/>
  <c r="H69" i="1" s="1"/>
  <c r="G23" i="1"/>
  <c r="I23" i="1" s="1"/>
  <c r="H23" i="1"/>
  <c r="H14" i="1"/>
  <c r="H37" i="1" s="1"/>
  <c r="I11" i="1"/>
  <c r="I15" i="1"/>
  <c r="E110" i="1"/>
  <c r="F21" i="1"/>
  <c r="H13" i="1"/>
  <c r="I13" i="1" s="1"/>
  <c r="H12" i="1"/>
  <c r="H94" i="1" l="1"/>
  <c r="F81" i="1"/>
  <c r="F39" i="1"/>
  <c r="F122" i="1"/>
  <c r="D134" i="1"/>
  <c r="D135" i="1" s="1"/>
  <c r="D115" i="1"/>
  <c r="D117" i="1" s="1"/>
  <c r="E114" i="1" s="1"/>
  <c r="D28" i="1"/>
  <c r="G26" i="1"/>
  <c r="I27" i="1"/>
  <c r="I69" i="1" s="1"/>
  <c r="H25" i="1"/>
  <c r="E109" i="1"/>
  <c r="E90" i="1" s="1"/>
  <c r="E91" i="1" s="1"/>
  <c r="F108" i="1"/>
  <c r="E18" i="1"/>
  <c r="E121" i="1"/>
  <c r="E96" i="1" s="1"/>
  <c r="F120" i="1"/>
  <c r="F124" i="1"/>
  <c r="F125" i="1" s="1"/>
  <c r="F41" i="1" s="1"/>
  <c r="F94" i="1"/>
  <c r="G18" i="1"/>
  <c r="F18" i="1"/>
  <c r="G94" i="1"/>
  <c r="E39" i="1"/>
  <c r="E40" i="1" s="1"/>
  <c r="E81" i="1"/>
  <c r="I16" i="1"/>
  <c r="F38" i="1"/>
  <c r="F131" i="1"/>
  <c r="F36" i="1"/>
  <c r="F111" i="1"/>
  <c r="F34" i="1"/>
  <c r="F63" i="1" s="1"/>
  <c r="G33" i="1"/>
  <c r="H21" i="1"/>
  <c r="I21" i="1" s="1"/>
  <c r="B134" i="1"/>
  <c r="B115" i="1"/>
  <c r="B114" i="1" s="1"/>
  <c r="B28" i="1"/>
  <c r="E28" i="1" s="1"/>
  <c r="G22" i="1"/>
  <c r="H22" i="1" s="1"/>
  <c r="I25" i="1"/>
  <c r="I24" i="1"/>
  <c r="E132" i="1" l="1"/>
  <c r="E133" i="1" s="1"/>
  <c r="E42" i="1"/>
  <c r="H18" i="1"/>
  <c r="I94" i="1"/>
  <c r="G108" i="1"/>
  <c r="F109" i="1"/>
  <c r="F90" i="1" s="1"/>
  <c r="F91" i="1" s="1"/>
  <c r="F58" i="1"/>
  <c r="F59" i="1" s="1"/>
  <c r="F35" i="1"/>
  <c r="F40" i="1" s="1"/>
  <c r="I22" i="1"/>
  <c r="G122" i="1"/>
  <c r="H26" i="1"/>
  <c r="H122" i="1" s="1"/>
  <c r="G120" i="1"/>
  <c r="F67" i="1"/>
  <c r="F121" i="1"/>
  <c r="F96" i="1" s="1"/>
  <c r="G131" i="1"/>
  <c r="G111" i="1"/>
  <c r="G38" i="1"/>
  <c r="G34" i="1"/>
  <c r="G63" i="1" s="1"/>
  <c r="H33" i="1"/>
  <c r="G36" i="1"/>
  <c r="G35" i="1"/>
  <c r="G110" i="1"/>
  <c r="F28" i="1"/>
  <c r="G28" i="1" s="1"/>
  <c r="I26" i="1"/>
  <c r="I122" i="1" s="1"/>
  <c r="F85" i="1"/>
  <c r="I18" i="1"/>
  <c r="H108" i="1" l="1"/>
  <c r="G109" i="1"/>
  <c r="G90" i="1" s="1"/>
  <c r="G91" i="1" s="1"/>
  <c r="G58" i="1"/>
  <c r="G59" i="1" s="1"/>
  <c r="I120" i="1"/>
  <c r="H67" i="1"/>
  <c r="I124" i="1"/>
  <c r="I125" i="1" s="1"/>
  <c r="I41" i="1" s="1"/>
  <c r="H36" i="1"/>
  <c r="H131" i="1"/>
  <c r="H111" i="1"/>
  <c r="H34" i="1"/>
  <c r="I33" i="1"/>
  <c r="H38" i="1"/>
  <c r="H110" i="1"/>
  <c r="H120" i="1"/>
  <c r="H121" i="1" s="1"/>
  <c r="H96" i="1" s="1"/>
  <c r="G121" i="1"/>
  <c r="G96" i="1" s="1"/>
  <c r="G67" i="1"/>
  <c r="H124" i="1"/>
  <c r="H125" i="1" s="1"/>
  <c r="H41" i="1" s="1"/>
  <c r="G124" i="1"/>
  <c r="G125" i="1" s="1"/>
  <c r="G41" i="1" s="1"/>
  <c r="F42" i="1"/>
  <c r="F132" i="1"/>
  <c r="F133" i="1" s="1"/>
  <c r="E44" i="1"/>
  <c r="E43" i="1"/>
  <c r="E64" i="1" s="1"/>
  <c r="I121" i="1"/>
  <c r="I96" i="1" s="1"/>
  <c r="I67" i="1"/>
  <c r="G39" i="1"/>
  <c r="G40" i="1" s="1"/>
  <c r="G81" i="1"/>
  <c r="G85" i="1"/>
  <c r="H28" i="1"/>
  <c r="G132" i="1" l="1"/>
  <c r="G133" i="1" s="1"/>
  <c r="G42" i="1"/>
  <c r="E134" i="1"/>
  <c r="E115" i="1"/>
  <c r="E80" i="1"/>
  <c r="E46" i="1"/>
  <c r="H81" i="1"/>
  <c r="H39" i="1"/>
  <c r="I28" i="1"/>
  <c r="H55" i="1"/>
  <c r="H63" i="1"/>
  <c r="I108" i="1"/>
  <c r="H109" i="1"/>
  <c r="H90" i="1" s="1"/>
  <c r="H91" i="1" s="1"/>
  <c r="H58" i="1"/>
  <c r="H35" i="1"/>
  <c r="H40" i="1" s="1"/>
  <c r="F43" i="1"/>
  <c r="F64" i="1" s="1"/>
  <c r="E86" i="1"/>
  <c r="E65" i="1"/>
  <c r="E72" i="1" s="1"/>
  <c r="E4" i="1" s="1"/>
  <c r="I131" i="1"/>
  <c r="I111" i="1"/>
  <c r="I34" i="1"/>
  <c r="I63" i="1" s="1"/>
  <c r="I38" i="1"/>
  <c r="I36" i="1"/>
  <c r="I110" i="1"/>
  <c r="H42" i="1" l="1"/>
  <c r="H132" i="1"/>
  <c r="H133" i="1" s="1"/>
  <c r="H85" i="1"/>
  <c r="I85" i="1"/>
  <c r="I35" i="1"/>
  <c r="I109" i="1"/>
  <c r="I90" i="1" s="1"/>
  <c r="I91" i="1" s="1"/>
  <c r="I58" i="1"/>
  <c r="I59" i="1" s="1"/>
  <c r="F86" i="1"/>
  <c r="F65" i="1"/>
  <c r="H84" i="1"/>
  <c r="I84" i="1"/>
  <c r="H56" i="1"/>
  <c r="H59" i="1" s="1"/>
  <c r="E116" i="1"/>
  <c r="E95" i="1"/>
  <c r="E97" i="1" s="1"/>
  <c r="I39" i="1"/>
  <c r="I81" i="1"/>
  <c r="F44" i="1"/>
  <c r="E87" i="1"/>
  <c r="G44" i="1"/>
  <c r="G43" i="1"/>
  <c r="G64" i="1" s="1"/>
  <c r="E117" i="1"/>
  <c r="F114" i="1" s="1"/>
  <c r="G86" i="1" l="1"/>
  <c r="G65" i="1"/>
  <c r="F134" i="1"/>
  <c r="F135" i="1" s="1"/>
  <c r="F80" i="1"/>
  <c r="F87" i="1" s="1"/>
  <c r="F115" i="1"/>
  <c r="F46" i="1"/>
  <c r="I40" i="1"/>
  <c r="G80" i="1"/>
  <c r="G87" i="1" s="1"/>
  <c r="G134" i="1"/>
  <c r="G135" i="1" s="1"/>
  <c r="G115" i="1"/>
  <c r="G46" i="1"/>
  <c r="E99" i="1"/>
  <c r="E101" i="1" s="1"/>
  <c r="F100" i="1" s="1"/>
  <c r="H44" i="1"/>
  <c r="H43" i="1"/>
  <c r="H64" i="1" s="1"/>
  <c r="H134" i="1" l="1"/>
  <c r="H135" i="1" s="1"/>
  <c r="H115" i="1"/>
  <c r="H80" i="1"/>
  <c r="H87" i="1" s="1"/>
  <c r="H46" i="1"/>
  <c r="G95" i="1"/>
  <c r="G97" i="1" s="1"/>
  <c r="G116" i="1"/>
  <c r="G99" i="1"/>
  <c r="F95" i="1"/>
  <c r="F97" i="1" s="1"/>
  <c r="F99" i="1" s="1"/>
  <c r="F101" i="1" s="1"/>
  <c r="G100" i="1" s="1"/>
  <c r="F116" i="1"/>
  <c r="F117" i="1" s="1"/>
  <c r="I132" i="1"/>
  <c r="I133" i="1" s="1"/>
  <c r="I42" i="1"/>
  <c r="H86" i="1"/>
  <c r="H65" i="1"/>
  <c r="I43" i="1" l="1"/>
  <c r="I64" i="1" s="1"/>
  <c r="H99" i="1"/>
  <c r="H101" i="1" s="1"/>
  <c r="I100" i="1" s="1"/>
  <c r="H116" i="1"/>
  <c r="H95" i="1"/>
  <c r="H97" i="1" s="1"/>
  <c r="G101" i="1"/>
  <c r="H100" i="1" s="1"/>
  <c r="G114" i="1"/>
  <c r="G117" i="1" s="1"/>
  <c r="F70" i="1"/>
  <c r="F71" i="1" s="1"/>
  <c r="F72" i="1" s="1"/>
  <c r="F4" i="1" s="1"/>
  <c r="H114" i="1" l="1"/>
  <c r="H117" i="1" s="1"/>
  <c r="G70" i="1"/>
  <c r="G71" i="1" s="1"/>
  <c r="G72" i="1" s="1"/>
  <c r="G4" i="1" s="1"/>
  <c r="I86" i="1"/>
  <c r="I65" i="1"/>
  <c r="I44" i="1"/>
  <c r="I134" i="1" l="1"/>
  <c r="I135" i="1" s="1"/>
  <c r="I115" i="1"/>
  <c r="I80" i="1"/>
  <c r="I87" i="1" s="1"/>
  <c r="I46" i="1"/>
  <c r="I114" i="1"/>
  <c r="H70" i="1"/>
  <c r="H71" i="1" s="1"/>
  <c r="H72" i="1" s="1"/>
  <c r="H4" i="1" s="1"/>
  <c r="I116" i="1" l="1"/>
  <c r="I95" i="1"/>
  <c r="I97" i="1" s="1"/>
  <c r="I99" i="1" s="1"/>
  <c r="I101" i="1" s="1"/>
  <c r="I117" i="1"/>
  <c r="I70" i="1" s="1"/>
  <c r="I71" i="1" s="1"/>
  <c r="I72" i="1" s="1"/>
  <c r="I4" i="1" s="1"/>
</calcChain>
</file>

<file path=xl/sharedStrings.xml><?xml version="1.0" encoding="utf-8"?>
<sst xmlns="http://schemas.openxmlformats.org/spreadsheetml/2006/main" count="249" uniqueCount="221">
  <si>
    <t>Historical --&gt;</t>
  </si>
  <si>
    <t>Forecast --&gt;</t>
  </si>
  <si>
    <t>3 Statement Model</t>
  </si>
  <si>
    <t>Balance Sheet Check</t>
  </si>
  <si>
    <t>Assumptions &amp; Drivers</t>
  </si>
  <si>
    <t>Days in Period</t>
  </si>
  <si>
    <t>Income Statement</t>
  </si>
  <si>
    <t>Sales Growth</t>
  </si>
  <si>
    <t>Gross Margin</t>
  </si>
  <si>
    <t>Distribution Expense (Percent of Sales)</t>
  </si>
  <si>
    <t>Research Expense (Percent of Sales)</t>
  </si>
  <si>
    <t>Depreciation (Percent of Sales)</t>
  </si>
  <si>
    <t>Long Term Debt Interest (Average Debt)</t>
  </si>
  <si>
    <t>Tax Rate (Percent of EBT)</t>
  </si>
  <si>
    <t>Balance Sheet</t>
  </si>
  <si>
    <t>Capital Asset Turnover Ratio</t>
  </si>
  <si>
    <t>Receivable Days (Sales Basis)</t>
  </si>
  <si>
    <t>Inventory Days (COGS Basis)</t>
  </si>
  <si>
    <t>Payable Days (COGS Basis)</t>
  </si>
  <si>
    <t>Income Tax Payable</t>
  </si>
  <si>
    <t>Long Term Debt</t>
  </si>
  <si>
    <t>Revenues</t>
  </si>
  <si>
    <t>Cost of Goods Sold</t>
  </si>
  <si>
    <t>Gross Profit</t>
  </si>
  <si>
    <t>Distribution Expenses</t>
  </si>
  <si>
    <t>Marketing and Administration</t>
  </si>
  <si>
    <t>Research and Development</t>
  </si>
  <si>
    <t>Depreciation</t>
  </si>
  <si>
    <t>EBIT (Operating Profit)</t>
  </si>
  <si>
    <t>Interest</t>
  </si>
  <si>
    <t>Income Before Taxes</t>
  </si>
  <si>
    <t>Taxes</t>
  </si>
  <si>
    <t>Net Income</t>
  </si>
  <si>
    <t>ASSETS</t>
  </si>
  <si>
    <t>Current Assets:</t>
  </si>
  <si>
    <t>Cash</t>
  </si>
  <si>
    <t>Trade and Other Receivables</t>
  </si>
  <si>
    <t>Inventories</t>
  </si>
  <si>
    <t>Total Current Assets</t>
  </si>
  <si>
    <t>Non-Current Assets:</t>
  </si>
  <si>
    <t>Property Plant and Equipment</t>
  </si>
  <si>
    <t>TOTAL ASSETS</t>
  </si>
  <si>
    <t>LIABILITIES AND SHAREHOLDERS' EQUITY</t>
  </si>
  <si>
    <t>Current Liabilities:</t>
  </si>
  <si>
    <t>Trade and Other Payables</t>
  </si>
  <si>
    <t>Income Taxes Payable</t>
  </si>
  <si>
    <t>Total Current Liabilities:</t>
  </si>
  <si>
    <t>Non-Current Liabilities:</t>
  </si>
  <si>
    <t>Long-Term Debt</t>
  </si>
  <si>
    <t>Shareholder's Equity:</t>
  </si>
  <si>
    <t>Retained Earnings</t>
  </si>
  <si>
    <t>Total Shareholders' Equity</t>
  </si>
  <si>
    <t>TOTAL LIABILITIES AND SHAREHOLDERS' EQUITY</t>
  </si>
  <si>
    <t>Check</t>
  </si>
  <si>
    <t>Cash Flow Statement</t>
  </si>
  <si>
    <t>Cash Flows from Operating Activities:</t>
  </si>
  <si>
    <t>Changes in Operating Assets and Liabilities:</t>
  </si>
  <si>
    <t>Net Cash Provided by Operating Activities</t>
  </si>
  <si>
    <t/>
  </si>
  <si>
    <t>Investing Activities:</t>
  </si>
  <si>
    <t>Acquisitions of Property and Equipment</t>
  </si>
  <si>
    <t>Cash Flows from Investing Activities</t>
  </si>
  <si>
    <t>Financing Activities:</t>
  </si>
  <si>
    <t>Issuance of Common Stock</t>
  </si>
  <si>
    <t>Dividends (current year)</t>
  </si>
  <si>
    <t>Increase/(Decrease) in Long-Term Debt</t>
  </si>
  <si>
    <t>Cash Flows from Financing Activities</t>
  </si>
  <si>
    <t>Increase/(Decrease) in Cash and Equivalents</t>
  </si>
  <si>
    <t>Cash and Equivalents, Beginning of the Year</t>
  </si>
  <si>
    <t>Cash and Equivalents, End of the Year</t>
  </si>
  <si>
    <t>Supporting Schedules</t>
  </si>
  <si>
    <t>Property Plant and Equipment (PP&amp;E)</t>
  </si>
  <si>
    <t>Beginning of Period</t>
  </si>
  <si>
    <t>Capital Expenditures/Additions (Disposals)</t>
  </si>
  <si>
    <t>Depreciation Expense</t>
  </si>
  <si>
    <t>Net PP&amp;E End of Period</t>
  </si>
  <si>
    <t>Retained Earnings (RE)</t>
  </si>
  <si>
    <t>Dividends</t>
  </si>
  <si>
    <t>RE End of Period</t>
  </si>
  <si>
    <t>Long Term Debt (LTD)</t>
  </si>
  <si>
    <t>Additions (Repayments)</t>
  </si>
  <si>
    <t>LTD End of Period</t>
  </si>
  <si>
    <t>Long Term Debt Interest</t>
  </si>
  <si>
    <t>Total Interest</t>
  </si>
  <si>
    <t>Charts &amp; Graphs</t>
  </si>
  <si>
    <t>Revenue</t>
  </si>
  <si>
    <t>EBITDA</t>
  </si>
  <si>
    <t>EBITDA Margin</t>
  </si>
  <si>
    <t>Net Income Margin</t>
  </si>
  <si>
    <t>Marketing &amp; Admin Expense (Fixed Cost)</t>
  </si>
  <si>
    <t>Net PP&amp;E</t>
  </si>
  <si>
    <t>Drawings</t>
  </si>
  <si>
    <t>Percentage Drawings</t>
  </si>
  <si>
    <t>Owners Equity</t>
  </si>
  <si>
    <t>GLOSSARY</t>
  </si>
  <si>
    <t>Here are the definitions for the terms you've provided:</t>
  </si>
  <si>
    <t>The 3 Statement Model is a type of financial model that includes three core financial statements: the Income Statement, the Balance Sheet, and the Cash Flow Statement. These statements are interconnected and used to forecast a company's financial performance.</t>
  </si>
  <si>
    <t>A Balance Sheet Check involves verifying the accuracy and consistency of the information on the balance sheet, ensuring that total assets equal the sum of total liabilities and shareholders' equity.</t>
  </si>
  <si>
    <t>Assumptions &amp; Drivers refer to the key inputs and assumptions that drive the financial projections and outcomes in a financial model. These include growth rates, cost margins, expense ratios, and other variables that influence the financial statements.</t>
  </si>
  <si>
    <t>Days in Period represents the number of days in the accounting period being analyzed, typically used to calculate ratios and turnover metrics.</t>
  </si>
  <si>
    <t>The Income Statement, also known as the Profit and Loss Statement, provides a summary of a company's revenues, costs, and expenses over a specific period, resulting in net income or loss.</t>
  </si>
  <si>
    <t>Sales Growth is the increase in sales revenue over a specific period, expressed as a percentage.</t>
  </si>
  <si>
    <t>Gross Margin is the difference between sales revenue and the cost of goods sold (COGS), expressed as a percentage of sales revenue.</t>
  </si>
  <si>
    <t>Distribution Expense (Percent of Sales) is the cost of distributing products to customers, expressed as a percentage of sales revenue.</t>
  </si>
  <si>
    <t>Marketing &amp; Admin Expense (Fixed Cost) refers to the fixed costs associated with marketing and administrative functions, not directly tied to sales volume.</t>
  </si>
  <si>
    <t>Research Expense (Percent of Sales) is the cost of research and development activities, expressed as a percentage of sales revenue.</t>
  </si>
  <si>
    <t>Depreciation (Percent of Sales) is the allocation of the cost of tangible assets over their useful lives, expressed as a percentage of sales revenue.</t>
  </si>
  <si>
    <t>Long Term Debt Interest (Average Debt) is the interest expense on long-term debt, calculated based on the average outstanding debt balance.</t>
  </si>
  <si>
    <t>Tax Rate (Percent of EBT) is the effective tax rate applied to earnings before tax (EBT) to determine the income tax expense.</t>
  </si>
  <si>
    <t>The Balance Sheet is a financial statement that provides a snapshot of a company's financial position at a specific point in time, detailing assets, liabilities, and shareholders' equity.</t>
  </si>
  <si>
    <t>Capital Asset Turnover Ratio measures how efficiently a company uses its capital assets to generate sales revenue, calculated as sales divided by capital assets.</t>
  </si>
  <si>
    <t>Receivable Days (Sales Basis) is the average number of days it takes a company to collect payment from its customers, calculated as (Accounts Receivable / Sales) * Days in Period.</t>
  </si>
  <si>
    <t>Inventory Days (COGS Basis) is the average number of days it takes to sell inventory, calculated as (Inventory / Cost of Goods Sold) * Days in Period.</t>
  </si>
  <si>
    <t>Payable Days (COGS Basis) is the average number of days it takes a company to pay its suppliers, calculated as (Accounts Payable / Cost of Goods Sold) * Days in Period.</t>
  </si>
  <si>
    <t>Income Tax Payable is the amount of income tax a company owes to the government that has not yet been paid.</t>
  </si>
  <si>
    <t>Long Term Debt refers to loans and financial obligations that are due more than one year in the future.</t>
  </si>
  <si>
    <t>Owners Equity represents the owners' claims on the assets of the company after all liabilities have been deducted.</t>
  </si>
  <si>
    <t>Percentage Drawings refer to the portion of profits taken by the owners or partners out of the business, expressed as a percentage.</t>
  </si>
  <si>
    <t>Revenues are the total amount of money generated from the sale of goods or services.</t>
  </si>
  <si>
    <t>Cost of Goods Sold (COGS) is the direct cost attributable to the production of the goods sold by a company.</t>
  </si>
  <si>
    <t>Gross Profit is the difference between revenues and the cost of goods sold.</t>
  </si>
  <si>
    <t>Distribution Expenses are the costs associated with delivering products to customers.</t>
  </si>
  <si>
    <t>Marketing and Administration expenses are the costs related to promoting the business and managing operations.</t>
  </si>
  <si>
    <t>Research and Development expenses are the costs incurred for the development of new products or services.</t>
  </si>
  <si>
    <t>Depreciation is the systematic allocation of the cost of tangible assets over their useful lives.</t>
  </si>
  <si>
    <t>EBIT (Earnings Before Interest and Taxes) is the profit a company makes from its operations before deducting interest and taxes.</t>
  </si>
  <si>
    <t>Interest is the cost incurred by a company for borrowed funds.</t>
  </si>
  <si>
    <t>Income Before Taxes is the profit earned before tax expenses are deducted.</t>
  </si>
  <si>
    <t>Taxes are the financial charges imposed by the government on the company's income.</t>
  </si>
  <si>
    <t>Net Income is the profit remaining after all expenses, including taxes, have been deducted from revenues.</t>
  </si>
  <si>
    <t>Drawings are withdrawals made by the owners or partners for personal use from the business's profits.</t>
  </si>
  <si>
    <t>Assets are resources owned by a company that have economic value.</t>
  </si>
  <si>
    <t>Current Assets are assets that are expected to be converted to cash or used within one year.</t>
  </si>
  <si>
    <t>Cash refers to currency or its equivalents that can be used immediately.</t>
  </si>
  <si>
    <t>Trade and Other Receivables are amounts owed to the company by customers for goods or services sold on credit.</t>
  </si>
  <si>
    <t>Inventories are the raw materials, work-in-progress goods, and finished goods that are ready for sale.</t>
  </si>
  <si>
    <t>Total Current Assets is the sum of all current assets.</t>
  </si>
  <si>
    <t>Non-Current Assets are long-term investments that are not expected to be converted to cash within one year.</t>
  </si>
  <si>
    <t>Property Plant and Equipment (PP&amp;E) are tangible long-term assets used in the operation of a business.</t>
  </si>
  <si>
    <t>Total Assets is the sum of current and non-current assets.</t>
  </si>
  <si>
    <t>Liabilities and Shareholders' Equity represent the claims against the company's assets.</t>
  </si>
  <si>
    <t>Current Liabilities are obligations that are due within one year.</t>
  </si>
  <si>
    <t>Trade and Other Payables are amounts the company owes to suppliers for goods or services received.</t>
  </si>
  <si>
    <t>Income Taxes Payable is the amount of income tax a company owes to the government that has not yet been paid.</t>
  </si>
  <si>
    <t>Total Current Liabilities is the sum of all current liabilities.</t>
  </si>
  <si>
    <t>Non-Current Liabilities are long-term financial obligations not due within one year.</t>
  </si>
  <si>
    <t>Long-Term Debt refers to loans and financial obligations that are due more than one year in the future.</t>
  </si>
  <si>
    <t>Shareholder's Equity represents the owners' claims on the assets of the company after all liabilities have been deducted.</t>
  </si>
  <si>
    <t>Additional Capital refers to funds contributed by shareholders beyond the nominal value of the shares.</t>
  </si>
  <si>
    <t>Retained Earnings are the cumulative net profits retained in the company rather than distributed to shareholders as dividends.</t>
  </si>
  <si>
    <t>Total Shareholders' Equity is the sum of additional capital and retained earnings.</t>
  </si>
  <si>
    <t>Total Liabilities and Shareholders' Equity is the sum of total liabilities and total shareholders' equity.</t>
  </si>
  <si>
    <t>A Check in the balance sheet context typically refers to verifying that the balance sheet balances, i.e., Total Assets equal Total Liabilities and Shareholders' Equity.</t>
  </si>
  <si>
    <t>Cash Flows from Operating Activities are the cash inflows and outflows from the company's primary business operations.</t>
  </si>
  <si>
    <t>Changes in Operating Assets and Liabilities include variations in trade and other receivables, inventories, and trade and other payables.</t>
  </si>
  <si>
    <t>Net Cash Provided by Operating Activities is the total cash flow from operating activities.</t>
  </si>
  <si>
    <t>Investing Activities are the cash flows related to the acquisition and disposal of long-term assets.</t>
  </si>
  <si>
    <t>Acquisitions of Property and Equipment refer to the purchase of long-term assets such as buildings and machinery.</t>
  </si>
  <si>
    <t>Cash Flows from Investing Activities are the total cash inflows and outflows from investing activities.</t>
  </si>
  <si>
    <t>Financing Activities are the cash flows related to changes in the size and composition of the equity capital and borrowings.</t>
  </si>
  <si>
    <t>Payout/Drawings (current year) are withdrawals made by the owners or partners for personal use from the business's profits.</t>
  </si>
  <si>
    <t xml:space="preserve"> Payout/Drawings (current year)</t>
  </si>
  <si>
    <t xml:space="preserve"> Net Cash Provided by Operating Activities</t>
  </si>
  <si>
    <t xml:space="preserve"> 3 Statement Model</t>
  </si>
  <si>
    <t xml:space="preserve"> Balance Sheet Check</t>
  </si>
  <si>
    <t xml:space="preserve"> Assumptions &amp; Drivers</t>
  </si>
  <si>
    <t xml:space="preserve"> Days in Period</t>
  </si>
  <si>
    <t xml:space="preserve"> Income Statement</t>
  </si>
  <si>
    <t xml:space="preserve"> Sales Growth</t>
  </si>
  <si>
    <t xml:space="preserve"> Gross Margin</t>
  </si>
  <si>
    <t xml:space="preserve"> Distribution Expense (Percent of Sales)</t>
  </si>
  <si>
    <t xml:space="preserve"> Marketing &amp; Admin Expense (Fixed Cost)</t>
  </si>
  <si>
    <t xml:space="preserve"> Research Expense (Percent of Sales)</t>
  </si>
  <si>
    <t xml:space="preserve"> Depreciation (Percent of Sales)</t>
  </si>
  <si>
    <t xml:space="preserve"> Long Term Debt Interest (Average Debt)</t>
  </si>
  <si>
    <t xml:space="preserve"> Tax Rate (Percent of EBT)</t>
  </si>
  <si>
    <t xml:space="preserve"> Balance Sheet</t>
  </si>
  <si>
    <t xml:space="preserve"> Capital Asset Turnover Ratio</t>
  </si>
  <si>
    <t xml:space="preserve"> Receivable Days (Sales Basis)</t>
  </si>
  <si>
    <t xml:space="preserve"> Inventory Days (COGS Basis)</t>
  </si>
  <si>
    <t xml:space="preserve"> Payable Days (COGS Basis)</t>
  </si>
  <si>
    <t xml:space="preserve"> Income Tax Payable</t>
  </si>
  <si>
    <t xml:space="preserve"> Long Term Debt</t>
  </si>
  <si>
    <t xml:space="preserve"> Owners Equity</t>
  </si>
  <si>
    <t xml:space="preserve"> Percentage Drawings</t>
  </si>
  <si>
    <t xml:space="preserve"> Revenues</t>
  </si>
  <si>
    <t xml:space="preserve"> Cost of Goods Sold (COGS)</t>
  </si>
  <si>
    <t xml:space="preserve"> Gross Profit</t>
  </si>
  <si>
    <t xml:space="preserve"> Distribution Expenses</t>
  </si>
  <si>
    <t xml:space="preserve"> Marketing and Administration</t>
  </si>
  <si>
    <t xml:space="preserve"> Research and Development</t>
  </si>
  <si>
    <t xml:space="preserve"> Depreciation</t>
  </si>
  <si>
    <t xml:space="preserve"> EBIT (Operating Profit)</t>
  </si>
  <si>
    <t xml:space="preserve"> Interest</t>
  </si>
  <si>
    <t xml:space="preserve"> Income Before Taxes</t>
  </si>
  <si>
    <t xml:space="preserve"> Taxes</t>
  </si>
  <si>
    <t xml:space="preserve"> Net Income</t>
  </si>
  <si>
    <t xml:space="preserve"> Drawings</t>
  </si>
  <si>
    <t xml:space="preserve"> ASSETS</t>
  </si>
  <si>
    <t xml:space="preserve"> Current Assets:</t>
  </si>
  <si>
    <t xml:space="preserve"> Cash</t>
  </si>
  <si>
    <t xml:space="preserve"> Trade and Other Receivables</t>
  </si>
  <si>
    <t xml:space="preserve"> Inventories</t>
  </si>
  <si>
    <t xml:space="preserve"> Total Current Assets</t>
  </si>
  <si>
    <t xml:space="preserve"> Non-Current Assets:</t>
  </si>
  <si>
    <t xml:space="preserve"> Property Plant and Equipment (PP&amp;E)</t>
  </si>
  <si>
    <t xml:space="preserve"> TOTAL ASSETS</t>
  </si>
  <si>
    <t xml:space="preserve"> LIABILITIES AND SHAREHOLDERS' EQUITY</t>
  </si>
  <si>
    <t xml:space="preserve"> Current Liabilities:</t>
  </si>
  <si>
    <t xml:space="preserve"> Trade and Other Payables</t>
  </si>
  <si>
    <t xml:space="preserve"> Income Taxes Payable</t>
  </si>
  <si>
    <t xml:space="preserve"> Total Current Liabilities:</t>
  </si>
  <si>
    <t xml:space="preserve"> Non-Current Liabilities:</t>
  </si>
  <si>
    <t xml:space="preserve"> Long-Term Debt</t>
  </si>
  <si>
    <t xml:space="preserve"> Shareholder's Equity:</t>
  </si>
  <si>
    <t xml:space="preserve"> Additional Capital</t>
  </si>
  <si>
    <t xml:space="preserve"> Retained Earnings</t>
  </si>
  <si>
    <t xml:space="preserve"> Total Shareholders' Equity</t>
  </si>
  <si>
    <t xml:space="preserve"> TOTAL LIABILITIES AND SHAREHOLDERS' EQUITY</t>
  </si>
  <si>
    <t xml:space="preserve"> Check</t>
  </si>
  <si>
    <t>Additional Paid-In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</si>
</sst>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(* #,##0.00_);_(* \(#,##0.00\);_(* &quot;-&quot;??_);_(@_)"/>
    <numFmt numFmtId="164" formatCode="#,##0;\-#,##0"/>
    <numFmt numFmtId="165" formatCode="_-* #,##0_-;\(#,##0\)_-;_-* &quot;-&quot;_-;_-@_-"/>
    <numFmt numFmtId="166" formatCode="0&quot;A&quot;"/>
    <numFmt numFmtId="167" formatCode="0&quot;E&quot;"/>
    <numFmt numFmtId="168" formatCode="#,##0_);\(#,##0\);\-"/>
    <numFmt numFmtId="169" formatCode="0.0%"/>
    <numFmt numFmtId="170" formatCode="#,##0;[Red]\-#,##0"/>
    <numFmt numFmtId="171" formatCode="#,##0.00;[Red]\-#,##0.00"/>
    <numFmt numFmtId="172" formatCode="[Blue]#,##0;[Blue]\(#,##0\);\-"/>
    <numFmt numFmtId="173" formatCode="#,##0_);[Red]\(#,##0\);\-"/>
    <numFmt numFmtId="174" formatCode="#,##0.000_);\(#,##0.000\)"/>
    <numFmt numFmtId="175" formatCode="_-* #,##0.00_-;\-* #,##0.00_-;_-* &quot;-&quot;??_-;_-@_-"/>
  </numFmts>
  <fonts count="17">
    <font>
      <sz val="10"/>
      <name val="Arial"/>
    </font>
    <font>
      <sz val="10"/>
      <name val="Arial"/>
    </font>
    <font>
      <b/>
      <sz val="10"/>
      <name val="Arial"/>
    </font>
    <font>
      <sz val="10"/>
      <name val="Bookman"/>
    </font>
    <font>
      <sz val="10"/>
      <name val="Bookman"/>
    </font>
    <font>
      <sz val="10"/>
      <name val="Arial"/>
    </font>
    <font>
      <sz val="12"/>
      <color rgb="FFFFFFFF"/>
      <name val="Times New Roman"/>
      <family val="1"/>
    </font>
    <font>
      <b/>
      <sz val="12"/>
      <color rgb="FFFFFFFF"/>
      <name val="Times New Roman"/>
      <family val="1"/>
    </font>
    <font>
      <sz val="12"/>
      <color rgb="FF000000"/>
      <name val="Times New Roman"/>
      <family val="1"/>
    </font>
    <font>
      <i/>
      <sz val="12"/>
      <color rgb="FFFFFFFF"/>
      <name val="Times New Roman"/>
      <family val="1"/>
    </font>
    <font>
      <b/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i/>
      <sz val="12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rgb="FF0000FF"/>
      <name val="Times New Roman"/>
      <family val="1"/>
    </font>
    <font>
      <b/>
      <sz val="12"/>
      <color rgb="FF0000FF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EE226B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175" fontId="3" fillId="0" borderId="0">
      <protection locked="0"/>
    </xf>
    <xf numFmtId="9" fontId="4" fillId="0" borderId="0">
      <protection locked="0"/>
    </xf>
    <xf numFmtId="43" fontId="5" fillId="0" borderId="0">
      <protection locked="0"/>
    </xf>
  </cellStyleXfs>
  <cellXfs count="68">
    <xf numFmtId="0" fontId="0" fillId="0" borderId="0" xfId="0">
      <alignment vertic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6" fillId="2" borderId="0" xfId="0" applyFont="1" applyFill="1" applyAlignment="1">
      <alignment vertical="top"/>
    </xf>
    <xf numFmtId="164" fontId="7" fillId="3" borderId="0" xfId="0" applyNumberFormat="1" applyFont="1" applyFill="1" applyAlignment="1">
      <alignment vertical="top"/>
    </xf>
    <xf numFmtId="164" fontId="6" fillId="3" borderId="0" xfId="0" applyNumberFormat="1" applyFont="1" applyFill="1" applyAlignment="1">
      <alignment vertical="top"/>
    </xf>
    <xf numFmtId="164" fontId="7" fillId="2" borderId="0" xfId="0" applyNumberFormat="1" applyFont="1" applyFill="1" applyAlignment="1">
      <alignment vertical="top"/>
    </xf>
    <xf numFmtId="164" fontId="6" fillId="2" borderId="0" xfId="0" applyNumberFormat="1" applyFont="1" applyFill="1" applyAlignment="1">
      <alignment vertical="top"/>
    </xf>
    <xf numFmtId="164" fontId="8" fillId="0" borderId="0" xfId="0" applyNumberFormat="1" applyFont="1" applyAlignment="1"/>
    <xf numFmtId="0" fontId="7" fillId="2" borderId="0" xfId="0" applyFont="1" applyFill="1" applyAlignment="1">
      <alignment horizontal="left" vertical="center" readingOrder="1"/>
    </xf>
    <xf numFmtId="165" fontId="9" fillId="2" borderId="0" xfId="1" applyNumberFormat="1" applyFont="1" applyFill="1" applyAlignment="1">
      <alignment horizontal="left"/>
      <protection locked="0"/>
    </xf>
    <xf numFmtId="166" fontId="7" fillId="4" borderId="0" xfId="0" applyNumberFormat="1" applyFont="1" applyFill="1" applyAlignment="1">
      <alignment horizontal="right"/>
    </xf>
    <xf numFmtId="166" fontId="7" fillId="3" borderId="0" xfId="0" applyNumberFormat="1" applyFont="1" applyFill="1" applyAlignment="1">
      <alignment horizontal="right"/>
    </xf>
    <xf numFmtId="167" fontId="10" fillId="3" borderId="0" xfId="0" applyNumberFormat="1" applyFont="1" applyFill="1" applyAlignment="1">
      <alignment horizontal="right"/>
    </xf>
    <xf numFmtId="165" fontId="11" fillId="0" borderId="0" xfId="1" applyNumberFormat="1" applyFont="1" applyAlignment="1">
      <protection locked="0"/>
    </xf>
    <xf numFmtId="165" fontId="12" fillId="0" borderId="0" xfId="1" applyNumberFormat="1" applyFont="1" applyAlignment="1" applyProtection="1">
      <alignment horizontal="right"/>
    </xf>
    <xf numFmtId="165" fontId="8" fillId="0" borderId="0" xfId="1" applyNumberFormat="1" applyFont="1" applyAlignment="1">
      <protection locked="0"/>
    </xf>
    <xf numFmtId="165" fontId="11" fillId="0" borderId="0" xfId="1" applyNumberFormat="1" applyFont="1" applyAlignment="1">
      <alignment horizontal="center"/>
      <protection locked="0"/>
    </xf>
    <xf numFmtId="165" fontId="11" fillId="0" borderId="0" xfId="1" applyNumberFormat="1" applyFont="1" applyAlignment="1" applyProtection="1">
      <alignment horizontal="right"/>
    </xf>
    <xf numFmtId="164" fontId="7" fillId="2" borderId="0" xfId="0" applyNumberFormat="1" applyFont="1" applyFill="1">
      <alignment vertical="center"/>
    </xf>
    <xf numFmtId="168" fontId="7" fillId="2" borderId="0" xfId="0" applyNumberFormat="1" applyFont="1" applyFill="1">
      <alignment vertical="center"/>
    </xf>
    <xf numFmtId="164" fontId="8" fillId="0" borderId="0" xfId="0" applyNumberFormat="1" applyFont="1">
      <alignment vertical="center"/>
    </xf>
    <xf numFmtId="0" fontId="13" fillId="0" borderId="0" xfId="0" applyFont="1" applyAlignment="1"/>
    <xf numFmtId="0" fontId="14" fillId="0" borderId="0" xfId="0" applyFont="1" applyAlignment="1"/>
    <xf numFmtId="168" fontId="14" fillId="0" borderId="0" xfId="0" applyNumberFormat="1" applyFont="1" applyAlignment="1"/>
    <xf numFmtId="168" fontId="15" fillId="0" borderId="0" xfId="0" applyNumberFormat="1" applyFont="1" applyAlignment="1"/>
    <xf numFmtId="168" fontId="14" fillId="4" borderId="0" xfId="0" applyNumberFormat="1" applyFont="1" applyFill="1" applyAlignment="1"/>
    <xf numFmtId="169" fontId="14" fillId="0" borderId="0" xfId="0" applyNumberFormat="1" applyFont="1" applyAlignment="1"/>
    <xf numFmtId="169" fontId="14" fillId="0" borderId="0" xfId="2" applyNumberFormat="1" applyFont="1" applyAlignment="1" applyProtection="1">
      <alignment horizontal="right"/>
    </xf>
    <xf numFmtId="169" fontId="14" fillId="0" borderId="0" xfId="2" applyNumberFormat="1" applyFont="1" applyAlignment="1" applyProtection="1"/>
    <xf numFmtId="170" fontId="14" fillId="0" borderId="0" xfId="0" applyNumberFormat="1" applyFont="1" applyAlignment="1"/>
    <xf numFmtId="43" fontId="14" fillId="0" borderId="0" xfId="3" applyFont="1" applyAlignment="1" applyProtection="1"/>
    <xf numFmtId="171" fontId="14" fillId="0" borderId="0" xfId="0" applyNumberFormat="1" applyFont="1" applyAlignment="1"/>
    <xf numFmtId="172" fontId="14" fillId="0" borderId="0" xfId="0" applyNumberFormat="1" applyFont="1" applyAlignment="1" applyProtection="1">
      <protection locked="0"/>
    </xf>
    <xf numFmtId="168" fontId="13" fillId="0" borderId="0" xfId="0" applyNumberFormat="1" applyFont="1" applyAlignment="1"/>
    <xf numFmtId="168" fontId="14" fillId="0" borderId="1" xfId="0" applyNumberFormat="1" applyFont="1" applyBorder="1" applyAlignment="1"/>
    <xf numFmtId="0" fontId="13" fillId="0" borderId="2" xfId="0" applyFont="1" applyBorder="1" applyAlignment="1"/>
    <xf numFmtId="173" fontId="13" fillId="0" borderId="0" xfId="0" applyNumberFormat="1" applyFont="1" applyAlignment="1"/>
    <xf numFmtId="173" fontId="13" fillId="0" borderId="2" xfId="0" applyNumberFormat="1" applyFont="1" applyBorder="1" applyAlignment="1"/>
    <xf numFmtId="0" fontId="14" fillId="0" borderId="2" xfId="0" applyFont="1" applyBorder="1" applyAlignment="1"/>
    <xf numFmtId="173" fontId="14" fillId="0" borderId="2" xfId="0" applyNumberFormat="1" applyFont="1" applyBorder="1" applyAlignment="1">
      <alignment horizontal="right"/>
    </xf>
    <xf numFmtId="0" fontId="13" fillId="0" borderId="3" xfId="0" applyFont="1" applyBorder="1" applyAlignment="1"/>
    <xf numFmtId="173" fontId="13" fillId="0" borderId="3" xfId="0" applyNumberFormat="1" applyFont="1" applyBorder="1" applyAlignment="1"/>
    <xf numFmtId="173" fontId="16" fillId="0" borderId="0" xfId="0" applyNumberFormat="1" applyFont="1" applyAlignment="1"/>
    <xf numFmtId="0" fontId="15" fillId="0" borderId="0" xfId="0" applyFont="1" applyAlignment="1"/>
    <xf numFmtId="173" fontId="14" fillId="0" borderId="2" xfId="0" applyNumberFormat="1" applyFont="1" applyBorder="1" applyAlignment="1"/>
    <xf numFmtId="173" fontId="15" fillId="0" borderId="0" xfId="0" applyNumberFormat="1" applyFont="1" applyAlignment="1"/>
    <xf numFmtId="0" fontId="13" fillId="0" borderId="4" xfId="0" applyFont="1" applyBorder="1" applyAlignment="1"/>
    <xf numFmtId="173" fontId="13" fillId="0" borderId="4" xfId="0" applyNumberFormat="1" applyFont="1" applyBorder="1" applyAlignment="1"/>
    <xf numFmtId="168" fontId="13" fillId="4" borderId="0" xfId="0" applyNumberFormat="1" applyFont="1" applyFill="1" applyAlignment="1"/>
    <xf numFmtId="173" fontId="13" fillId="0" borderId="5" xfId="0" applyNumberFormat="1" applyFont="1" applyBorder="1" applyAlignment="1"/>
    <xf numFmtId="173" fontId="14" fillId="0" borderId="0" xfId="0" applyNumberFormat="1" applyFont="1" applyAlignment="1"/>
    <xf numFmtId="0" fontId="12" fillId="0" borderId="0" xfId="0" applyFont="1" applyAlignment="1"/>
    <xf numFmtId="174" fontId="12" fillId="0" borderId="0" xfId="3" applyNumberFormat="1" applyFont="1" applyAlignment="1" applyProtection="1"/>
    <xf numFmtId="168" fontId="15" fillId="0" borderId="0" xfId="0" applyNumberFormat="1" applyFont="1" applyAlignment="1">
      <alignment horizontal="right"/>
    </xf>
    <xf numFmtId="168" fontId="14" fillId="0" borderId="0" xfId="0" applyNumberFormat="1" applyFont="1" applyAlignment="1">
      <alignment horizontal="right"/>
    </xf>
    <xf numFmtId="0" fontId="14" fillId="0" borderId="0" xfId="0" applyFont="1" applyAlignment="1">
      <alignment horizontal="left" indent="1"/>
    </xf>
    <xf numFmtId="168" fontId="14" fillId="0" borderId="2" xfId="0" applyNumberFormat="1" applyFont="1" applyBorder="1" applyAlignment="1"/>
    <xf numFmtId="0" fontId="13" fillId="0" borderId="5" xfId="0" applyFont="1" applyBorder="1" applyAlignment="1"/>
    <xf numFmtId="168" fontId="13" fillId="0" borderId="5" xfId="0" applyNumberFormat="1" applyFont="1" applyBorder="1" applyAlignment="1"/>
    <xf numFmtId="1" fontId="14" fillId="0" borderId="0" xfId="0" applyNumberFormat="1" applyFont="1" applyAlignment="1"/>
    <xf numFmtId="168" fontId="13" fillId="0" borderId="2" xfId="0" applyNumberFormat="1" applyFont="1" applyBorder="1" applyAlignment="1"/>
    <xf numFmtId="0" fontId="12" fillId="0" borderId="0" xfId="0" applyFont="1" applyAlignment="1">
      <alignment horizontal="left" indent="1"/>
    </xf>
    <xf numFmtId="169" fontId="12" fillId="0" borderId="0" xfId="2" applyNumberFormat="1" applyFont="1" applyAlignment="1" applyProtection="1"/>
    <xf numFmtId="164" fontId="7" fillId="5" borderId="0" xfId="0" applyNumberFormat="1" applyFont="1" applyFill="1">
      <alignment vertical="center"/>
    </xf>
  </cellXfs>
  <cellStyles count="4">
    <cellStyle name="Comma" xfId="3" builtinId="3"/>
    <cellStyle name="Comma 2" xfId="1" xr:uid="{00000000-0005-0000-0000-000001000000}"/>
    <cellStyle name="Normal" xfId="0" builtinId="0"/>
    <cellStyle name="Percent" xfId="2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www.wps.cn/officeDocument/2020/cellImage" Target="NUL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02917734783567"/>
          <c:y val="0.11494971400294005"/>
          <c:w val="0.76762868213496627"/>
          <c:h val="0.777849418545417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 STATEMENT MODEL'!$A$131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FF0066"/>
            </a:solidFill>
            <a:ln>
              <a:noFill/>
            </a:ln>
            <a:effectLst/>
          </c:spPr>
          <c:invertIfNegative val="0"/>
          <c:cat>
            <c:numRef>
              <c:f>'3 STATEMENT MODEL'!$B$3:$I$3</c:f>
              <c:numCache>
                <c:formatCode>0"A"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 formatCode="0&quot;E&quot;">
                  <c:v>4</c:v>
                </c:pt>
                <c:pt idx="4" formatCode="0&quot;E&quot;">
                  <c:v>5</c:v>
                </c:pt>
                <c:pt idx="5" formatCode="0&quot;E&quot;">
                  <c:v>6</c:v>
                </c:pt>
                <c:pt idx="6" formatCode="0&quot;E&quot;">
                  <c:v>7</c:v>
                </c:pt>
                <c:pt idx="7" formatCode="0&quot;E&quot;">
                  <c:v>8</c:v>
                </c:pt>
              </c:numCache>
            </c:numRef>
          </c:cat>
          <c:val>
            <c:numRef>
              <c:f>'3 STATEMENT MODEL'!$B$131:$I$131</c:f>
              <c:numCache>
                <c:formatCode>#,##0_);\(#,##0\);\-</c:formatCode>
                <c:ptCount val="8"/>
                <c:pt idx="0">
                  <c:v>452500</c:v>
                </c:pt>
                <c:pt idx="1">
                  <c:v>658500</c:v>
                </c:pt>
                <c:pt idx="2">
                  <c:v>898000</c:v>
                </c:pt>
                <c:pt idx="3">
                  <c:v>1265710.3504113234</c:v>
                </c:pt>
                <c:pt idx="4">
                  <c:v>1783989.6337843593</c:v>
                </c:pt>
                <c:pt idx="5">
                  <c:v>2487273.670931296</c:v>
                </c:pt>
                <c:pt idx="6">
                  <c:v>3493105.4296505451</c:v>
                </c:pt>
                <c:pt idx="7">
                  <c:v>4899765.1013543559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A8-4C8E-9C52-B944925F3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83893376"/>
        <c:axId val="183895168"/>
      </c:barChart>
      <c:lineChart>
        <c:grouping val="standard"/>
        <c:varyColors val="0"/>
        <c:ser>
          <c:idx val="1"/>
          <c:order val="1"/>
          <c:tx>
            <c:strRef>
              <c:f>'3 STATEMENT MODEL'!$A$133</c:f>
              <c:strCache>
                <c:ptCount val="1"/>
                <c:pt idx="0">
                  <c:v>EBITDA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 STATEMENT MODEL'!$B$3:$I$3</c:f>
              <c:numCache>
                <c:formatCode>0"A"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 formatCode="0&quot;E&quot;">
                  <c:v>4</c:v>
                </c:pt>
                <c:pt idx="4" formatCode="0&quot;E&quot;">
                  <c:v>5</c:v>
                </c:pt>
                <c:pt idx="5" formatCode="0&quot;E&quot;">
                  <c:v>6</c:v>
                </c:pt>
                <c:pt idx="6" formatCode="0&quot;E&quot;">
                  <c:v>7</c:v>
                </c:pt>
                <c:pt idx="7" formatCode="0&quot;E&quot;">
                  <c:v>8</c:v>
                </c:pt>
              </c:numCache>
            </c:numRef>
          </c:cat>
          <c:val>
            <c:numRef>
              <c:f>'3 STATEMENT MODEL'!$B$133:$I$133</c:f>
              <c:numCache>
                <c:formatCode>0.0%</c:formatCode>
                <c:ptCount val="8"/>
                <c:pt idx="0">
                  <c:v>-3.74585635359116E-2</c:v>
                </c:pt>
                <c:pt idx="1">
                  <c:v>0.10690964312832195</c:v>
                </c:pt>
                <c:pt idx="2">
                  <c:v>0.31072383073496657</c:v>
                </c:pt>
                <c:pt idx="3">
                  <c:v>0.15698508286848037</c:v>
                </c:pt>
                <c:pt idx="4">
                  <c:v>0.21365327225742531</c:v>
                </c:pt>
                <c:pt idx="5">
                  <c:v>0.24329653931252526</c:v>
                </c:pt>
                <c:pt idx="6">
                  <c:v>0.21590817058654588</c:v>
                </c:pt>
                <c:pt idx="7">
                  <c:v>0.23238297367674249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A8-4C8E-9C52-B944925F36E3}"/>
            </c:ext>
          </c:extLst>
        </c:ser>
        <c:ser>
          <c:idx val="2"/>
          <c:order val="2"/>
          <c:tx>
            <c:strRef>
              <c:f>'3 STATEMENT MODEL'!$A$135</c:f>
              <c:strCache>
                <c:ptCount val="1"/>
                <c:pt idx="0">
                  <c:v>Net Income Margin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 STATEMENT MODEL'!$B$135:$I$135</c:f>
              <c:numCache>
                <c:formatCode>0.0%</c:formatCode>
                <c:ptCount val="8"/>
                <c:pt idx="0">
                  <c:v>-0.13241988950276243</c:v>
                </c:pt>
                <c:pt idx="1">
                  <c:v>3.9286256643887622E-2</c:v>
                </c:pt>
                <c:pt idx="2">
                  <c:v>0.26066815144766148</c:v>
                </c:pt>
                <c:pt idx="3">
                  <c:v>3.6678636687390584E-3</c:v>
                </c:pt>
                <c:pt idx="4">
                  <c:v>0.14134163152427465</c:v>
                </c:pt>
                <c:pt idx="5">
                  <c:v>0.19172531700819129</c:v>
                </c:pt>
                <c:pt idx="6">
                  <c:v>0.16970017627017359</c:v>
                </c:pt>
                <c:pt idx="7">
                  <c:v>0.20003706491743567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A8-4C8E-9C52-B944925F3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902592"/>
        <c:axId val="183896704"/>
      </c:lineChart>
      <c:catAx>
        <c:axId val="183893376"/>
        <c:scaling>
          <c:orientation val="minMax"/>
        </c:scaling>
        <c:delete val="0"/>
        <c:axPos val="b"/>
        <c:numFmt formatCode="0&quot;A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95168"/>
        <c:crosses val="autoZero"/>
        <c:auto val="1"/>
        <c:lblAlgn val="ctr"/>
        <c:lblOffset val="100"/>
        <c:noMultiLvlLbl val="0"/>
      </c:catAx>
      <c:valAx>
        <c:axId val="183895168"/>
        <c:scaling>
          <c:orientation val="minMax"/>
        </c:scaling>
        <c:delete val="0"/>
        <c:axPos val="l"/>
        <c:numFmt formatCode="#,##0_);\(#,##0\);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93376"/>
        <c:crosses val="autoZero"/>
        <c:crossBetween val="between"/>
      </c:valAx>
      <c:valAx>
        <c:axId val="183896704"/>
        <c:scaling>
          <c:orientation val="minMax"/>
          <c:max val="0.30000000000000004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02592"/>
        <c:crosses val="max"/>
        <c:crossBetween val="between"/>
      </c:valAx>
      <c:catAx>
        <c:axId val="183902592"/>
        <c:scaling>
          <c:orientation val="minMax"/>
        </c:scaling>
        <c:delete val="1"/>
        <c:axPos val="b"/>
        <c:numFmt formatCode="0&quot;A&quot;" sourceLinked="1"/>
        <c:majorTickMark val="out"/>
        <c:minorTickMark val="none"/>
        <c:tickLblPos val="nextTo"/>
        <c:crossAx val="183896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333488497118543"/>
          <c:y val="5.0831792975970423E-2"/>
          <c:w val="0.76400777572706335"/>
          <c:h val="7.79451466404126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49003</xdr:colOff>
      <xdr:row>138</xdr:row>
      <xdr:rowOff>50179</xdr:rowOff>
    </xdr:from>
    <xdr:to>
      <xdr:col>2</xdr:col>
      <xdr:colOff>897738</xdr:colOff>
      <xdr:row>153</xdr:row>
      <xdr:rowOff>113980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56"/>
  <sheetViews>
    <sheetView showGridLines="0" tabSelected="1" zoomScale="54" workbookViewId="0">
      <pane ySplit="4" topLeftCell="A14" activePane="bottomLeft" state="frozen"/>
      <selection pane="bottomLeft" activeCell="F72" sqref="F72"/>
    </sheetView>
  </sheetViews>
  <sheetFormatPr defaultColWidth="9.140625" defaultRowHeight="15.75" outlineLevelRow="1"/>
  <cols>
    <col min="1" max="1" width="67.140625" style="26" bestFit="1" customWidth="1"/>
    <col min="2" max="2" width="18.42578125" style="26" bestFit="1" customWidth="1"/>
    <col min="3" max="3" width="13.42578125" style="26" bestFit="1" customWidth="1"/>
    <col min="4" max="4" width="15.7109375" style="26" bestFit="1" customWidth="1"/>
    <col min="5" max="5" width="17.28515625" style="26" bestFit="1" customWidth="1"/>
    <col min="6" max="6" width="16.85546875" style="26" bestFit="1" customWidth="1"/>
    <col min="7" max="7" width="16.28515625" style="26" bestFit="1" customWidth="1"/>
    <col min="8" max="8" width="16.85546875" style="26" bestFit="1" customWidth="1"/>
    <col min="9" max="9" width="16.5703125" style="26" bestFit="1" customWidth="1"/>
    <col min="10" max="16384" width="9.140625" style="26"/>
  </cols>
  <sheetData>
    <row r="1" spans="1:9" s="11" customFormat="1">
      <c r="A1" s="6"/>
      <c r="B1" s="7" t="s">
        <v>0</v>
      </c>
      <c r="C1" s="8"/>
      <c r="D1" s="8"/>
      <c r="E1" s="9" t="s">
        <v>1</v>
      </c>
      <c r="F1" s="10"/>
      <c r="G1" s="10"/>
      <c r="H1" s="10"/>
      <c r="I1" s="10"/>
    </row>
    <row r="2" spans="1:9" s="11" customFormat="1">
      <c r="A2" s="12" t="s">
        <v>2</v>
      </c>
      <c r="B2" s="7"/>
      <c r="C2" s="8"/>
      <c r="D2" s="8"/>
      <c r="E2" s="10"/>
      <c r="F2" s="10"/>
      <c r="G2" s="10"/>
      <c r="H2" s="10"/>
      <c r="I2" s="10"/>
    </row>
    <row r="3" spans="1:9" s="11" customFormat="1">
      <c r="A3" s="13"/>
      <c r="B3" s="14">
        <v>1</v>
      </c>
      <c r="C3" s="15">
        <f>+B3+1</f>
        <v>2</v>
      </c>
      <c r="D3" s="15">
        <f t="shared" ref="D3:I3" si="0">+C3+1</f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</row>
    <row r="4" spans="1:9" s="19" customFormat="1">
      <c r="A4" s="17" t="s">
        <v>3</v>
      </c>
      <c r="B4" s="18" t="str">
        <f>IF(ABS(B59-B72)&gt;1,"ERROR","OK")</f>
        <v>OK</v>
      </c>
      <c r="C4" s="18" t="str">
        <f t="shared" ref="C4:I4" si="1">IF(ABS(C59-C72)&gt;1,"ERROR","OK")</f>
        <v>OK</v>
      </c>
      <c r="D4" s="18" t="str">
        <f t="shared" si="1"/>
        <v>OK</v>
      </c>
      <c r="E4" s="18" t="str">
        <f t="shared" si="1"/>
        <v>OK</v>
      </c>
      <c r="F4" s="18" t="str">
        <f t="shared" si="1"/>
        <v>OK</v>
      </c>
      <c r="G4" s="18" t="str">
        <f t="shared" si="1"/>
        <v>OK</v>
      </c>
      <c r="H4" s="18" t="str">
        <f t="shared" si="1"/>
        <v>OK</v>
      </c>
      <c r="I4" s="18" t="str">
        <f t="shared" si="1"/>
        <v>OK</v>
      </c>
    </row>
    <row r="5" spans="1:9" s="19" customFormat="1">
      <c r="A5" s="17"/>
      <c r="B5" s="17"/>
      <c r="C5" s="20"/>
      <c r="D5" s="20"/>
      <c r="E5" s="21"/>
      <c r="F5" s="21"/>
      <c r="G5" s="21"/>
      <c r="H5" s="21"/>
      <c r="I5" s="21"/>
    </row>
    <row r="6" spans="1:9" s="24" customFormat="1">
      <c r="A6" s="22" t="s">
        <v>4</v>
      </c>
      <c r="B6" s="22"/>
      <c r="C6" s="22"/>
      <c r="D6" s="22"/>
      <c r="E6" s="23"/>
      <c r="F6" s="23"/>
      <c r="G6" s="23"/>
      <c r="H6" s="23"/>
      <c r="I6" s="23"/>
    </row>
    <row r="7" spans="1:9" outlineLevel="1">
      <c r="A7" s="25"/>
      <c r="E7" s="27"/>
      <c r="F7" s="27"/>
      <c r="G7" s="27"/>
      <c r="H7" s="27"/>
      <c r="I7" s="27"/>
    </row>
    <row r="8" spans="1:9" outlineLevel="1">
      <c r="A8" s="25" t="s">
        <v>5</v>
      </c>
      <c r="B8" s="28"/>
      <c r="C8" s="29">
        <v>365</v>
      </c>
      <c r="D8" s="29">
        <v>365</v>
      </c>
      <c r="E8" s="29">
        <v>365</v>
      </c>
      <c r="F8" s="29">
        <v>365</v>
      </c>
      <c r="G8" s="29">
        <v>365</v>
      </c>
      <c r="H8" s="29">
        <v>365</v>
      </c>
      <c r="I8" s="29">
        <v>365</v>
      </c>
    </row>
    <row r="9" spans="1:9" outlineLevel="1"/>
    <row r="10" spans="1:9" outlineLevel="1">
      <c r="A10" s="25" t="s">
        <v>6</v>
      </c>
      <c r="C10" s="30"/>
      <c r="E10" s="27"/>
      <c r="F10" s="27"/>
      <c r="G10" s="27"/>
      <c r="H10" s="27"/>
      <c r="I10" s="27"/>
    </row>
    <row r="11" spans="1:9" outlineLevel="1">
      <c r="A11" s="26" t="s">
        <v>7</v>
      </c>
      <c r="B11" s="31"/>
      <c r="C11" s="32">
        <f>C33/B33-1</f>
        <v>0.45524861878453038</v>
      </c>
      <c r="D11" s="32">
        <f>D33/C33-1</f>
        <v>0.36370539104024302</v>
      </c>
      <c r="E11" s="32">
        <f>AVERAGEA(B11:D11)</f>
        <v>0.4094770049123867</v>
      </c>
      <c r="F11" s="32">
        <f t="shared" ref="F11:I11" si="2">AVERAGEA(C11:E11)</f>
        <v>0.40947700491238664</v>
      </c>
      <c r="G11" s="32">
        <f t="shared" si="2"/>
        <v>0.39421980028833881</v>
      </c>
      <c r="H11" s="32">
        <f t="shared" si="2"/>
        <v>0.40439127003770409</v>
      </c>
      <c r="I11" s="32">
        <f t="shared" si="2"/>
        <v>0.40269602507947649</v>
      </c>
    </row>
    <row r="12" spans="1:9" outlineLevel="1">
      <c r="A12" s="26" t="s">
        <v>8</v>
      </c>
      <c r="B12" s="32">
        <f>B35/B33</f>
        <v>9.2486187845303866E-2</v>
      </c>
      <c r="C12" s="32">
        <f t="shared" ref="C12:D12" si="3">C35/C33</f>
        <v>0.20303720577069095</v>
      </c>
      <c r="D12" s="32">
        <f t="shared" si="3"/>
        <v>0.38721603563474388</v>
      </c>
      <c r="E12" s="32">
        <f t="shared" ref="E12:E18" si="4">AVERAGEA(B12:D12)</f>
        <v>0.22757980975024625</v>
      </c>
      <c r="F12" s="32">
        <f t="shared" ref="F12:F18" si="5">AVERAGEA(C12:E12)</f>
        <v>0.27261101705189372</v>
      </c>
      <c r="G12" s="32">
        <f t="shared" ref="G12:G18" si="6">AVERAGEA(D12:F12)</f>
        <v>0.29580228747896126</v>
      </c>
      <c r="H12" s="32">
        <f t="shared" ref="H12:H18" si="7">AVERAGEA(E12:G12)</f>
        <v>0.2653310380937004</v>
      </c>
      <c r="I12" s="32">
        <f t="shared" ref="I12:I18" si="8">AVERAGEA(F12:H12)</f>
        <v>0.27791478087485183</v>
      </c>
    </row>
    <row r="13" spans="1:9" outlineLevel="1">
      <c r="A13" s="26" t="s">
        <v>9</v>
      </c>
      <c r="B13" s="32">
        <f>B36/B33</f>
        <v>4.5082872928176795E-2</v>
      </c>
      <c r="C13" s="32">
        <f t="shared" ref="C13:D13" si="9">C36/C33</f>
        <v>3.4092634776006076E-2</v>
      </c>
      <c r="D13" s="32">
        <f t="shared" si="9"/>
        <v>2.8786191536748329E-2</v>
      </c>
      <c r="E13" s="32">
        <f t="shared" si="4"/>
        <v>3.5987233080310398E-2</v>
      </c>
      <c r="F13" s="32">
        <f t="shared" si="5"/>
        <v>3.2955353131021603E-2</v>
      </c>
      <c r="G13" s="32">
        <f t="shared" si="6"/>
        <v>3.2576259249360112E-2</v>
      </c>
      <c r="H13" s="32">
        <f t="shared" si="7"/>
        <v>3.383961515356404E-2</v>
      </c>
      <c r="I13" s="32">
        <f t="shared" si="8"/>
        <v>3.3123742511315252E-2</v>
      </c>
    </row>
    <row r="14" spans="1:9" outlineLevel="1">
      <c r="A14" s="26" t="s">
        <v>89</v>
      </c>
      <c r="B14" s="33">
        <f>B37</f>
        <v>35700</v>
      </c>
      <c r="C14" s="33">
        <f t="shared" ref="C14:D14" si="10">C37</f>
        <v>37600</v>
      </c>
      <c r="D14" s="33">
        <f t="shared" si="10"/>
        <v>39250</v>
      </c>
      <c r="E14" s="34">
        <f t="shared" si="4"/>
        <v>37516.666666666664</v>
      </c>
      <c r="F14" s="34">
        <f t="shared" si="5"/>
        <v>38122.222222222219</v>
      </c>
      <c r="G14" s="34">
        <f t="shared" si="6"/>
        <v>38296.296296296292</v>
      </c>
      <c r="H14" s="34">
        <f t="shared" si="7"/>
        <v>37978.395061728392</v>
      </c>
      <c r="I14" s="34">
        <f t="shared" si="8"/>
        <v>38132.304526748972</v>
      </c>
    </row>
    <row r="15" spans="1:9" outlineLevel="1">
      <c r="A15" s="26" t="s">
        <v>10</v>
      </c>
      <c r="B15" s="32">
        <f>B38/B33</f>
        <v>5.9668508287292815E-3</v>
      </c>
      <c r="C15" s="32">
        <f t="shared" ref="C15:D15" si="11">C38/C33</f>
        <v>4.9354593773728167E-3</v>
      </c>
      <c r="D15" s="32">
        <f t="shared" si="11"/>
        <v>3.9977728285077955E-3</v>
      </c>
      <c r="E15" s="32">
        <f t="shared" si="4"/>
        <v>4.9666943448699648E-3</v>
      </c>
      <c r="F15" s="32">
        <f t="shared" si="5"/>
        <v>4.6333088502501923E-3</v>
      </c>
      <c r="G15" s="32">
        <f t="shared" si="6"/>
        <v>4.5325920078759839E-3</v>
      </c>
      <c r="H15" s="32">
        <f t="shared" si="7"/>
        <v>4.710865067665381E-3</v>
      </c>
      <c r="I15" s="32">
        <f t="shared" si="8"/>
        <v>4.6255886419305191E-3</v>
      </c>
    </row>
    <row r="16" spans="1:9" outlineLevel="1">
      <c r="A16" s="26" t="s">
        <v>11</v>
      </c>
      <c r="B16" s="32">
        <f>B39/B33</f>
        <v>3.2044198895027623E-3</v>
      </c>
      <c r="C16" s="32">
        <f t="shared" ref="C16:D16" si="12">C39/C33</f>
        <v>4.1913439635535305E-3</v>
      </c>
      <c r="D16" s="32">
        <f t="shared" si="12"/>
        <v>3.262806236080178E-3</v>
      </c>
      <c r="E16" s="32">
        <f t="shared" si="4"/>
        <v>3.552856696378824E-3</v>
      </c>
      <c r="F16" s="32">
        <f t="shared" si="5"/>
        <v>3.6690022986708443E-3</v>
      </c>
      <c r="G16" s="32">
        <f t="shared" si="6"/>
        <v>3.4948884103766157E-3</v>
      </c>
      <c r="H16" s="32">
        <f t="shared" si="7"/>
        <v>3.572249135142095E-3</v>
      </c>
      <c r="I16" s="32">
        <f t="shared" si="8"/>
        <v>3.5787132813965184E-3</v>
      </c>
    </row>
    <row r="17" spans="1:9" outlineLevel="1">
      <c r="A17" s="26" t="s">
        <v>12</v>
      </c>
      <c r="B17" s="32"/>
      <c r="C17" s="32">
        <f>C41/AVERAGE(B67:C67)</f>
        <v>0.92670097198399082</v>
      </c>
      <c r="D17" s="32">
        <f>D41/AVERAGE(C67:D67)</f>
        <v>0.16007901234567901</v>
      </c>
      <c r="E17" s="32">
        <f t="shared" si="4"/>
        <v>0.54338999216483486</v>
      </c>
      <c r="F17" s="32">
        <f t="shared" si="5"/>
        <v>0.54338999216483486</v>
      </c>
      <c r="G17" s="32">
        <f t="shared" si="6"/>
        <v>0.41561966555844959</v>
      </c>
      <c r="H17" s="32">
        <f t="shared" si="7"/>
        <v>0.50079988329603975</v>
      </c>
      <c r="I17" s="32">
        <f t="shared" si="8"/>
        <v>0.48660318033977479</v>
      </c>
    </row>
    <row r="18" spans="1:9" outlineLevel="1">
      <c r="A18" s="26" t="s">
        <v>13</v>
      </c>
      <c r="B18" s="32">
        <f>B43/B42</f>
        <v>-1.6972165648336729E-2</v>
      </c>
      <c r="C18" s="32">
        <f t="shared" ref="C18:D18" si="13">C43/C42</f>
        <v>4.6091445427728611E-2</v>
      </c>
      <c r="D18" s="32">
        <f t="shared" si="13"/>
        <v>6.3672637745139657E-3</v>
      </c>
      <c r="E18" s="32">
        <f t="shared" si="4"/>
        <v>1.1828847851301949E-2</v>
      </c>
      <c r="F18" s="32">
        <f t="shared" si="5"/>
        <v>2.1429185684514841E-2</v>
      </c>
      <c r="G18" s="32">
        <f t="shared" si="6"/>
        <v>1.3208432436776918E-2</v>
      </c>
      <c r="H18" s="32">
        <f t="shared" si="7"/>
        <v>1.5488821990864569E-2</v>
      </c>
      <c r="I18" s="32">
        <f t="shared" si="8"/>
        <v>1.6708813370718775E-2</v>
      </c>
    </row>
    <row r="19" spans="1:9" outlineLevel="1">
      <c r="E19" s="27"/>
      <c r="F19" s="27"/>
      <c r="G19" s="27"/>
      <c r="H19" s="27"/>
      <c r="I19" s="27"/>
    </row>
    <row r="20" spans="1:9" outlineLevel="1">
      <c r="A20" s="25" t="s">
        <v>14</v>
      </c>
      <c r="E20" s="27"/>
      <c r="F20" s="27"/>
      <c r="G20" s="27"/>
      <c r="H20" s="27"/>
      <c r="I20" s="27"/>
    </row>
    <row r="21" spans="1:9" outlineLevel="1">
      <c r="A21" s="26" t="s">
        <v>15</v>
      </c>
      <c r="B21" s="35">
        <f t="shared" ref="B21:C21" si="14">B33/B111</f>
        <v>3.7708333333333335</v>
      </c>
      <c r="C21" s="35">
        <f t="shared" si="14"/>
        <v>10.250622665006226</v>
      </c>
      <c r="D21" s="35">
        <f>D33/D111</f>
        <v>-12.812098730204024</v>
      </c>
      <c r="E21" s="35">
        <f t="shared" ref="E21" si="15">AVERAGEA(B21:D21)</f>
        <v>0.40311908937851193</v>
      </c>
      <c r="F21" s="35">
        <f t="shared" ref="F21" si="16">AVERAGEA(C21:E21)</f>
        <v>-0.71945232527309544</v>
      </c>
      <c r="G21" s="35">
        <f t="shared" ref="G21" si="17">AVERAGEA(D21:F21)</f>
        <v>-4.3761439886995364</v>
      </c>
      <c r="H21" s="35">
        <f t="shared" ref="H21" si="18">AVERAGEA(E21:G21)</f>
        <v>-1.5641590748647065</v>
      </c>
      <c r="I21" s="35">
        <f t="shared" ref="I21" si="19">AVERAGEA(F21:H21)</f>
        <v>-2.2199184629457793</v>
      </c>
    </row>
    <row r="22" spans="1:9" outlineLevel="1">
      <c r="A22" s="26" t="s">
        <v>16</v>
      </c>
      <c r="B22" s="33">
        <f>B54/B33*B8</f>
        <v>0</v>
      </c>
      <c r="C22" s="33">
        <f t="shared" ref="C22:D22" si="20">C54/C33*C8</f>
        <v>16.684130599848139</v>
      </c>
      <c r="D22" s="33">
        <f t="shared" si="20"/>
        <v>1019.6547327394209</v>
      </c>
      <c r="E22" s="35">
        <f t="shared" ref="E22:E24" si="21">AVERAGEA(B22:D22)</f>
        <v>345.44628777975635</v>
      </c>
      <c r="F22" s="35">
        <f t="shared" ref="F22:F28" si="22">AVERAGEA(C22:E22)</f>
        <v>460.59505037300846</v>
      </c>
      <c r="G22" s="35">
        <f t="shared" ref="G22:G28" si="23">AVERAGEA(D22:F22)</f>
        <v>608.56535696406183</v>
      </c>
      <c r="H22" s="35">
        <f t="shared" ref="H22:H28" si="24">AVERAGEA(E22:G22)</f>
        <v>471.53556503894225</v>
      </c>
      <c r="I22" s="35">
        <f t="shared" ref="I22:I28" si="25">AVERAGEA(F22:H22)</f>
        <v>513.5653241253375</v>
      </c>
    </row>
    <row r="23" spans="1:9" outlineLevel="1">
      <c r="A23" s="26" t="s">
        <v>17</v>
      </c>
      <c r="B23" s="33">
        <f>B55/B34*B8</f>
        <v>0</v>
      </c>
      <c r="C23" s="33">
        <f t="shared" ref="C23:D23" si="26">C55/C34*C8</f>
        <v>27.973132621951223</v>
      </c>
      <c r="D23" s="33">
        <f t="shared" si="26"/>
        <v>27.142182161808535</v>
      </c>
      <c r="E23" s="35">
        <f t="shared" si="21"/>
        <v>18.371771594586587</v>
      </c>
      <c r="F23" s="35">
        <f t="shared" si="22"/>
        <v>24.495695459448783</v>
      </c>
      <c r="G23" s="35">
        <f t="shared" si="23"/>
        <v>23.336549738614636</v>
      </c>
      <c r="H23" s="35">
        <f t="shared" si="24"/>
        <v>22.068005597550002</v>
      </c>
      <c r="I23" s="35">
        <f t="shared" si="25"/>
        <v>23.300083598537807</v>
      </c>
    </row>
    <row r="24" spans="1:9" outlineLevel="1">
      <c r="A24" s="26" t="s">
        <v>18</v>
      </c>
      <c r="B24" s="33">
        <f>B63/B34*B8</f>
        <v>0</v>
      </c>
      <c r="C24" s="33">
        <f t="shared" ref="C24:D24" si="27">C63/C34*C8</f>
        <v>41.730182926829272</v>
      </c>
      <c r="D24" s="33">
        <f t="shared" si="27"/>
        <v>374.36577742240314</v>
      </c>
      <c r="E24" s="35">
        <f t="shared" si="21"/>
        <v>138.69865344974414</v>
      </c>
      <c r="F24" s="35">
        <f t="shared" si="22"/>
        <v>184.9315379329922</v>
      </c>
      <c r="G24" s="35">
        <f t="shared" si="23"/>
        <v>232.66532293504653</v>
      </c>
      <c r="H24" s="35">
        <f t="shared" si="24"/>
        <v>185.43183810592765</v>
      </c>
      <c r="I24" s="35">
        <f t="shared" si="25"/>
        <v>201.00956632465545</v>
      </c>
    </row>
    <row r="25" spans="1:9" outlineLevel="1">
      <c r="A25" s="26" t="s">
        <v>19</v>
      </c>
      <c r="B25" s="32">
        <f>B64/B43</f>
        <v>0.9</v>
      </c>
      <c r="C25" s="32">
        <f t="shared" ref="C25:D25" si="28">C64/C43</f>
        <v>0.96</v>
      </c>
      <c r="D25" s="32">
        <f t="shared" si="28"/>
        <v>0.93333333333333335</v>
      </c>
      <c r="E25" s="32">
        <f t="shared" ref="E25:E28" si="29">AVERAGEA(B25:D25)</f>
        <v>0.931111111111111</v>
      </c>
      <c r="F25" s="32">
        <f t="shared" si="22"/>
        <v>0.94148148148148147</v>
      </c>
      <c r="G25" s="32">
        <f t="shared" si="23"/>
        <v>0.93530864197530861</v>
      </c>
      <c r="H25" s="32">
        <f t="shared" si="24"/>
        <v>0.93596707818930025</v>
      </c>
      <c r="I25" s="32">
        <f t="shared" si="25"/>
        <v>0.93758573388203015</v>
      </c>
    </row>
    <row r="26" spans="1:9" outlineLevel="1">
      <c r="A26" s="26" t="s">
        <v>20</v>
      </c>
      <c r="B26" s="33">
        <f>B67</f>
        <v>82450</v>
      </c>
      <c r="C26" s="33">
        <f t="shared" ref="C26:D26" si="30">C67</f>
        <v>5000</v>
      </c>
      <c r="D26" s="33">
        <f t="shared" si="30"/>
        <v>501250</v>
      </c>
      <c r="E26" s="27">
        <f t="shared" si="29"/>
        <v>196233.33333333334</v>
      </c>
      <c r="F26" s="27">
        <f t="shared" si="22"/>
        <v>234161.11111111112</v>
      </c>
      <c r="G26" s="27">
        <f t="shared" si="23"/>
        <v>310548.14814814815</v>
      </c>
      <c r="H26" s="27">
        <f t="shared" si="24"/>
        <v>246980.86419753087</v>
      </c>
      <c r="I26" s="27">
        <f t="shared" si="25"/>
        <v>263896.7078189301</v>
      </c>
    </row>
    <row r="27" spans="1:9" outlineLevel="1">
      <c r="A27" s="26" t="s">
        <v>93</v>
      </c>
      <c r="B27" s="33">
        <f>B69</f>
        <v>90000</v>
      </c>
      <c r="C27" s="33">
        <f t="shared" ref="C27:D27" si="31">C69</f>
        <v>60000</v>
      </c>
      <c r="D27" s="33">
        <f t="shared" si="31"/>
        <v>733000</v>
      </c>
      <c r="E27" s="27">
        <f t="shared" si="29"/>
        <v>294333.33333333331</v>
      </c>
      <c r="F27" s="27">
        <f t="shared" si="22"/>
        <v>362444.44444444444</v>
      </c>
      <c r="G27" s="27">
        <f t="shared" si="23"/>
        <v>463259.25925925927</v>
      </c>
      <c r="H27" s="27">
        <f t="shared" si="24"/>
        <v>373345.67901234567</v>
      </c>
      <c r="I27" s="27">
        <f t="shared" si="25"/>
        <v>399683.1275720165</v>
      </c>
    </row>
    <row r="28" spans="1:9" outlineLevel="1">
      <c r="A28" s="26" t="s">
        <v>92</v>
      </c>
      <c r="B28" s="32">
        <f>B46/B44</f>
        <v>-9.0120160213618156E-2</v>
      </c>
      <c r="C28" s="32">
        <f>C46/C44</f>
        <v>0.21646695013529185</v>
      </c>
      <c r="D28" s="32">
        <f>D46/D44</f>
        <v>2.4777853725222145E-2</v>
      </c>
      <c r="E28" s="32">
        <f t="shared" si="29"/>
        <v>5.0374881215631946E-2</v>
      </c>
      <c r="F28" s="32">
        <f t="shared" si="22"/>
        <v>9.7206561692048651E-2</v>
      </c>
      <c r="G28" s="32">
        <f t="shared" si="23"/>
        <v>5.7453098877634244E-2</v>
      </c>
      <c r="H28" s="32">
        <f t="shared" si="24"/>
        <v>6.8344847261771619E-2</v>
      </c>
      <c r="I28" s="32">
        <f t="shared" si="25"/>
        <v>7.4334835943818164E-2</v>
      </c>
    </row>
    <row r="29" spans="1:9" outlineLevel="1">
      <c r="B29" s="36"/>
      <c r="C29" s="36"/>
      <c r="D29" s="36"/>
      <c r="E29" s="36"/>
      <c r="F29" s="36"/>
      <c r="G29" s="36"/>
      <c r="H29" s="36"/>
      <c r="I29" s="36"/>
    </row>
    <row r="30" spans="1:9">
      <c r="E30" s="27"/>
      <c r="F30" s="27"/>
      <c r="G30" s="27"/>
      <c r="H30" s="27"/>
      <c r="I30" s="27"/>
    </row>
    <row r="31" spans="1:9" s="24" customFormat="1">
      <c r="A31" s="22" t="s">
        <v>6</v>
      </c>
      <c r="B31" s="22"/>
      <c r="C31" s="22"/>
      <c r="D31" s="22"/>
      <c r="E31" s="22"/>
      <c r="F31" s="22"/>
      <c r="G31" s="22"/>
      <c r="H31" s="22"/>
      <c r="I31" s="22"/>
    </row>
    <row r="32" spans="1:9" outlineLevel="1">
      <c r="A32" s="25"/>
      <c r="E32" s="27"/>
      <c r="F32" s="27"/>
      <c r="G32" s="27"/>
      <c r="H32" s="27"/>
      <c r="I32" s="27"/>
    </row>
    <row r="33" spans="1:9" outlineLevel="1">
      <c r="A33" s="25" t="s">
        <v>21</v>
      </c>
      <c r="B33" s="29">
        <v>452500</v>
      </c>
      <c r="C33" s="29">
        <v>658500</v>
      </c>
      <c r="D33" s="29">
        <v>898000</v>
      </c>
      <c r="E33" s="37">
        <f>D33*(1+E11)</f>
        <v>1265710.3504113234</v>
      </c>
      <c r="F33" s="37">
        <f t="shared" ref="F33:I33" si="32">E33*(1+F11)</f>
        <v>1783989.6337843593</v>
      </c>
      <c r="G33" s="37">
        <f t="shared" si="32"/>
        <v>2487273.670931296</v>
      </c>
      <c r="H33" s="37">
        <f t="shared" si="32"/>
        <v>3493105.4296505451</v>
      </c>
      <c r="I33" s="37">
        <f t="shared" si="32"/>
        <v>4899765.1013543559</v>
      </c>
    </row>
    <row r="34" spans="1:9" outlineLevel="1">
      <c r="A34" s="26" t="s">
        <v>22</v>
      </c>
      <c r="B34" s="29">
        <v>410650</v>
      </c>
      <c r="C34" s="29">
        <v>524800</v>
      </c>
      <c r="D34" s="29">
        <v>550280</v>
      </c>
      <c r="E34" s="38">
        <f>E33*(1-E12)</f>
        <v>977660.22966579685</v>
      </c>
      <c r="F34" s="38">
        <f t="shared" ref="F34:I34" si="33">F33*(1-F12)</f>
        <v>1297654.4053083698</v>
      </c>
      <c r="G34" s="38">
        <f t="shared" si="33"/>
        <v>1751532.4294836256</v>
      </c>
      <c r="H34" s="38">
        <f t="shared" si="33"/>
        <v>2566276.1398306247</v>
      </c>
      <c r="I34" s="38">
        <f t="shared" si="33"/>
        <v>3538047.9568732139</v>
      </c>
    </row>
    <row r="35" spans="1:9" outlineLevel="1">
      <c r="A35" s="39" t="s">
        <v>23</v>
      </c>
      <c r="B35" s="40">
        <f>B33-B34</f>
        <v>41850</v>
      </c>
      <c r="C35" s="40">
        <f t="shared" ref="C35:D35" si="34">C33-C34</f>
        <v>133700</v>
      </c>
      <c r="D35" s="40">
        <f t="shared" si="34"/>
        <v>347720</v>
      </c>
      <c r="E35" s="40">
        <f>E33-E34</f>
        <v>288050.12074552651</v>
      </c>
      <c r="F35" s="40">
        <f t="shared" ref="F35:I35" si="35">F33-F34</f>
        <v>486335.22847598954</v>
      </c>
      <c r="G35" s="40">
        <f t="shared" si="35"/>
        <v>735741.24144767039</v>
      </c>
      <c r="H35" s="40">
        <f t="shared" si="35"/>
        <v>926829.28981992044</v>
      </c>
      <c r="I35" s="40">
        <f t="shared" si="35"/>
        <v>1361717.1444811421</v>
      </c>
    </row>
    <row r="36" spans="1:9" outlineLevel="1">
      <c r="A36" s="26" t="s">
        <v>24</v>
      </c>
      <c r="B36" s="29">
        <v>20400</v>
      </c>
      <c r="C36" s="29">
        <v>22450</v>
      </c>
      <c r="D36" s="29">
        <v>25850</v>
      </c>
      <c r="E36" s="27">
        <f>E33*E13</f>
        <v>45549.41339241364</v>
      </c>
      <c r="F36" s="27">
        <f t="shared" ref="F36:I36" si="36">F33*F13</f>
        <v>58792.008363445471</v>
      </c>
      <c r="G36" s="27">
        <f t="shared" si="36"/>
        <v>81026.071928365505</v>
      </c>
      <c r="H36" s="27">
        <f t="shared" si="36"/>
        <v>118205.34343019941</v>
      </c>
      <c r="I36" s="27">
        <f t="shared" si="36"/>
        <v>162298.55758319015</v>
      </c>
    </row>
    <row r="37" spans="1:9" outlineLevel="1">
      <c r="A37" s="26" t="s">
        <v>25</v>
      </c>
      <c r="B37" s="29">
        <v>35700</v>
      </c>
      <c r="C37" s="29">
        <v>37600</v>
      </c>
      <c r="D37" s="29">
        <v>39250</v>
      </c>
      <c r="E37" s="27">
        <f>E14</f>
        <v>37516.666666666664</v>
      </c>
      <c r="F37" s="27">
        <f t="shared" ref="F37:I37" si="37">F14</f>
        <v>38122.222222222219</v>
      </c>
      <c r="G37" s="27">
        <f t="shared" si="37"/>
        <v>38296.296296296292</v>
      </c>
      <c r="H37" s="27">
        <f t="shared" si="37"/>
        <v>37978.395061728392</v>
      </c>
      <c r="I37" s="27">
        <f t="shared" si="37"/>
        <v>38132.304526748972</v>
      </c>
    </row>
    <row r="38" spans="1:9" outlineLevel="1">
      <c r="A38" s="26" t="s">
        <v>26</v>
      </c>
      <c r="B38" s="29">
        <v>2700</v>
      </c>
      <c r="C38" s="29">
        <v>3250</v>
      </c>
      <c r="D38" s="29">
        <v>3590</v>
      </c>
      <c r="E38" s="27">
        <f>E33*E15</f>
        <v>6286.3964396313013</v>
      </c>
      <c r="F38" s="27">
        <f t="shared" ref="F38:I38" si="38">F33*F15</f>
        <v>8265.7749589676714</v>
      </c>
      <c r="G38" s="27">
        <f t="shared" si="38"/>
        <v>11273.796762263551</v>
      </c>
      <c r="H38" s="27">
        <f t="shared" si="38"/>
        <v>16455.548346213025</v>
      </c>
      <c r="I38" s="27">
        <f t="shared" si="38"/>
        <v>22664.297800952249</v>
      </c>
    </row>
    <row r="39" spans="1:9" outlineLevel="1">
      <c r="A39" s="26" t="s">
        <v>27</v>
      </c>
      <c r="B39" s="29">
        <v>1450</v>
      </c>
      <c r="C39" s="29">
        <v>2760</v>
      </c>
      <c r="D39" s="29">
        <v>2930</v>
      </c>
      <c r="E39" s="27">
        <f>E110</f>
        <v>4496.8874941348577</v>
      </c>
      <c r="F39" s="27">
        <f t="shared" ref="F39:I39" si="39">F110</f>
        <v>6545.4620671597722</v>
      </c>
      <c r="G39" s="27">
        <f t="shared" si="39"/>
        <v>8692.7439259726871</v>
      </c>
      <c r="H39" s="27">
        <f t="shared" si="39"/>
        <v>12478.242850029315</v>
      </c>
      <c r="I39" s="27">
        <f t="shared" si="39"/>
        <v>17534.854443939992</v>
      </c>
    </row>
    <row r="40" spans="1:9" outlineLevel="1">
      <c r="A40" s="39" t="s">
        <v>28</v>
      </c>
      <c r="B40" s="41">
        <f>B35-SUM(B36:B39)</f>
        <v>-18400</v>
      </c>
      <c r="C40" s="41">
        <f t="shared" ref="C40:I40" si="40">C35-SUM(C36:C39)</f>
        <v>67640</v>
      </c>
      <c r="D40" s="41">
        <f t="shared" si="40"/>
        <v>276100</v>
      </c>
      <c r="E40" s="41">
        <f t="shared" si="40"/>
        <v>194200.75675268006</v>
      </c>
      <c r="F40" s="41">
        <f t="shared" si="40"/>
        <v>374609.76086419442</v>
      </c>
      <c r="G40" s="41">
        <f t="shared" si="40"/>
        <v>596452.33253477234</v>
      </c>
      <c r="H40" s="41">
        <f t="shared" si="40"/>
        <v>741711.76013175026</v>
      </c>
      <c r="I40" s="41">
        <f t="shared" si="40"/>
        <v>1121087.1301263107</v>
      </c>
    </row>
    <row r="41" spans="1:9" outlineLevel="1">
      <c r="A41" s="26" t="s">
        <v>29</v>
      </c>
      <c r="B41" s="29">
        <v>40520</v>
      </c>
      <c r="C41" s="29">
        <v>40520</v>
      </c>
      <c r="D41" s="29">
        <v>40520</v>
      </c>
      <c r="E41" s="38">
        <f>E125</f>
        <v>189502.73151755147</v>
      </c>
      <c r="F41" s="38">
        <f t="shared" ref="F41:I41" si="41">F125</f>
        <v>116936.01689722757</v>
      </c>
      <c r="G41" s="38">
        <f t="shared" si="41"/>
        <v>113195.94007996209</v>
      </c>
      <c r="H41" s="38">
        <f t="shared" si="41"/>
        <v>139605.23215843618</v>
      </c>
      <c r="I41" s="38">
        <f t="shared" si="41"/>
        <v>124297.32565373612</v>
      </c>
    </row>
    <row r="42" spans="1:9" outlineLevel="1">
      <c r="A42" s="42" t="s">
        <v>30</v>
      </c>
      <c r="B42" s="43">
        <f>B40-B41</f>
        <v>-58920</v>
      </c>
      <c r="C42" s="43">
        <f t="shared" ref="C42:E42" si="42">C40-C41</f>
        <v>27120</v>
      </c>
      <c r="D42" s="43">
        <f t="shared" si="42"/>
        <v>235580</v>
      </c>
      <c r="E42" s="43">
        <f t="shared" si="42"/>
        <v>4698.025235128589</v>
      </c>
      <c r="F42" s="43">
        <f t="shared" ref="F42:I42" si="43">F40-F41</f>
        <v>257673.74396696687</v>
      </c>
      <c r="G42" s="43">
        <f t="shared" si="43"/>
        <v>483256.39245481027</v>
      </c>
      <c r="H42" s="43">
        <f t="shared" si="43"/>
        <v>602106.52797331405</v>
      </c>
      <c r="I42" s="43">
        <f t="shared" si="43"/>
        <v>996789.80447257461</v>
      </c>
    </row>
    <row r="43" spans="1:9" outlineLevel="1">
      <c r="A43" s="26" t="s">
        <v>31</v>
      </c>
      <c r="B43" s="29">
        <v>1000</v>
      </c>
      <c r="C43" s="29">
        <v>1250</v>
      </c>
      <c r="D43" s="29">
        <v>1500</v>
      </c>
      <c r="E43" s="38">
        <f>E42*E18</f>
        <v>55.572225707913141</v>
      </c>
      <c r="F43" s="38">
        <f t="shared" ref="F43:I43" si="44">F42*F18</f>
        <v>5521.7385054922688</v>
      </c>
      <c r="G43" s="38">
        <f t="shared" si="44"/>
        <v>6383.0594093799118</v>
      </c>
      <c r="H43" s="38">
        <f t="shared" si="44"/>
        <v>9325.9208313161798</v>
      </c>
      <c r="I43" s="38">
        <f t="shared" si="44"/>
        <v>16655.174812767509</v>
      </c>
    </row>
    <row r="44" spans="1:9" outlineLevel="1">
      <c r="A44" s="44" t="s">
        <v>32</v>
      </c>
      <c r="B44" s="45">
        <f>B42-B43</f>
        <v>-59920</v>
      </c>
      <c r="C44" s="45">
        <f t="shared" ref="C44:E44" si="45">C42-C43</f>
        <v>25870</v>
      </c>
      <c r="D44" s="45">
        <f t="shared" si="45"/>
        <v>234080</v>
      </c>
      <c r="E44" s="45">
        <f t="shared" si="45"/>
        <v>4642.4530094206757</v>
      </c>
      <c r="F44" s="45">
        <f t="shared" ref="F44:I44" si="46">F42-F43</f>
        <v>252152.00546147459</v>
      </c>
      <c r="G44" s="45">
        <f t="shared" si="46"/>
        <v>476873.33304543037</v>
      </c>
      <c r="H44" s="45">
        <f t="shared" si="46"/>
        <v>592780.6071419979</v>
      </c>
      <c r="I44" s="45">
        <f t="shared" si="46"/>
        <v>980134.62965980708</v>
      </c>
    </row>
    <row r="45" spans="1:9" outlineLevel="1">
      <c r="A45" s="25"/>
      <c r="B45" s="46"/>
      <c r="C45" s="46"/>
      <c r="D45" s="46"/>
      <c r="E45" s="40"/>
      <c r="F45" s="40"/>
      <c r="G45" s="40"/>
      <c r="H45" s="40"/>
      <c r="I45" s="40"/>
    </row>
    <row r="46" spans="1:9" outlineLevel="1">
      <c r="A46" s="26" t="s">
        <v>91</v>
      </c>
      <c r="B46" s="29">
        <v>5400</v>
      </c>
      <c r="C46" s="29">
        <v>5600</v>
      </c>
      <c r="D46" s="29">
        <v>5800</v>
      </c>
      <c r="E46" s="27">
        <f>E28*E44</f>
        <v>233.86301889871959</v>
      </c>
      <c r="F46" s="27">
        <f t="shared" ref="F46:I46" si="47">F28*F44</f>
        <v>24510.829474664617</v>
      </c>
      <c r="G46" s="27">
        <f t="shared" si="47"/>
        <v>27397.850755566116</v>
      </c>
      <c r="H46" s="27">
        <f t="shared" si="47"/>
        <v>40513.500054860095</v>
      </c>
      <c r="I46" s="27">
        <f t="shared" si="47"/>
        <v>72858.146898616731</v>
      </c>
    </row>
    <row r="47" spans="1:9" outlineLevel="1">
      <c r="B47" s="28"/>
      <c r="C47" s="28"/>
      <c r="D47" s="28"/>
      <c r="E47" s="27"/>
      <c r="F47" s="27"/>
      <c r="G47" s="27"/>
      <c r="H47" s="27"/>
      <c r="I47" s="27"/>
    </row>
    <row r="48" spans="1:9">
      <c r="E48" s="27"/>
      <c r="F48" s="27"/>
      <c r="G48" s="27"/>
      <c r="H48" s="27"/>
      <c r="I48" s="27"/>
    </row>
    <row r="49" spans="1:9" s="24" customFormat="1">
      <c r="A49" s="22" t="s">
        <v>14</v>
      </c>
      <c r="B49" s="22"/>
      <c r="C49" s="22"/>
      <c r="D49" s="22"/>
      <c r="E49" s="22"/>
      <c r="F49" s="22"/>
      <c r="G49" s="22"/>
      <c r="H49" s="22"/>
      <c r="I49" s="22"/>
    </row>
    <row r="50" spans="1:9" outlineLevel="1">
      <c r="A50" s="25"/>
      <c r="E50" s="27"/>
      <c r="F50" s="27"/>
      <c r="G50" s="27"/>
      <c r="H50" s="27"/>
      <c r="I50" s="27"/>
    </row>
    <row r="51" spans="1:9" outlineLevel="1">
      <c r="A51" s="25" t="s">
        <v>33</v>
      </c>
      <c r="B51" s="47"/>
      <c r="C51" s="47"/>
      <c r="D51" s="47"/>
      <c r="E51" s="27"/>
      <c r="F51" s="27"/>
      <c r="G51" s="27"/>
      <c r="H51" s="27"/>
      <c r="I51" s="27"/>
    </row>
    <row r="52" spans="1:9" outlineLevel="1">
      <c r="A52" s="25" t="s">
        <v>34</v>
      </c>
      <c r="B52" s="29"/>
      <c r="C52" s="29"/>
      <c r="D52" s="29"/>
      <c r="E52" s="27"/>
      <c r="F52" s="27"/>
      <c r="G52" s="27"/>
      <c r="H52" s="27"/>
      <c r="I52" s="27"/>
    </row>
    <row r="53" spans="1:9" outlineLevel="1">
      <c r="A53" s="26" t="s">
        <v>35</v>
      </c>
      <c r="B53" s="29">
        <v>58600</v>
      </c>
      <c r="C53" s="29">
        <v>30000</v>
      </c>
      <c r="D53" s="29">
        <v>70250</v>
      </c>
      <c r="E53" s="27">
        <v>615598</v>
      </c>
      <c r="F53" s="27">
        <v>1651319</v>
      </c>
      <c r="G53" s="27">
        <v>1774387</v>
      </c>
      <c r="H53" s="27">
        <v>1875778</v>
      </c>
      <c r="I53" s="27">
        <v>2196698</v>
      </c>
    </row>
    <row r="54" spans="1:9" outlineLevel="1">
      <c r="A54" s="26" t="s">
        <v>36</v>
      </c>
      <c r="B54" s="29">
        <v>125250</v>
      </c>
      <c r="C54" s="29">
        <v>30100</v>
      </c>
      <c r="D54" s="29">
        <v>2508630</v>
      </c>
      <c r="E54" s="27">
        <v>630533</v>
      </c>
      <c r="F54" s="27">
        <v>2550000</v>
      </c>
      <c r="G54" s="27">
        <v>1670767</v>
      </c>
      <c r="H54" s="27">
        <v>3697429</v>
      </c>
      <c r="I54" s="27">
        <v>4892676</v>
      </c>
    </row>
    <row r="55" spans="1:9" outlineLevel="1">
      <c r="A55" s="26" t="s">
        <v>37</v>
      </c>
      <c r="B55" s="29">
        <v>24500</v>
      </c>
      <c r="C55" s="29">
        <v>40220</v>
      </c>
      <c r="D55" s="29">
        <v>40920</v>
      </c>
      <c r="E55" s="38">
        <v>391580</v>
      </c>
      <c r="F55" s="38">
        <v>98207</v>
      </c>
      <c r="G55" s="38">
        <v>29565</v>
      </c>
      <c r="H55" s="38">
        <f>H23*H34/H8</f>
        <v>155157.79785929105</v>
      </c>
      <c r="I55" s="38">
        <v>215065</v>
      </c>
    </row>
    <row r="56" spans="1:9" outlineLevel="1">
      <c r="A56" s="42" t="s">
        <v>38</v>
      </c>
      <c r="B56" s="48">
        <f>SUM(B53:B55)</f>
        <v>208350</v>
      </c>
      <c r="C56" s="48">
        <f t="shared" ref="C56:E56" si="48">SUM(C53:C55)</f>
        <v>100320</v>
      </c>
      <c r="D56" s="48">
        <f t="shared" si="48"/>
        <v>2619800</v>
      </c>
      <c r="E56" s="48">
        <f t="shared" si="48"/>
        <v>1637711</v>
      </c>
      <c r="F56" s="48">
        <f t="shared" ref="F56:I56" si="49">SUM(F53:F55)</f>
        <v>4299526</v>
      </c>
      <c r="G56" s="48">
        <f t="shared" si="49"/>
        <v>3474719</v>
      </c>
      <c r="H56" s="48">
        <f t="shared" si="49"/>
        <v>5728364.7978592906</v>
      </c>
      <c r="I56" s="48">
        <f t="shared" si="49"/>
        <v>7304439</v>
      </c>
    </row>
    <row r="57" spans="1:9" outlineLevel="1">
      <c r="A57" s="25" t="s">
        <v>39</v>
      </c>
      <c r="B57" s="49"/>
      <c r="C57" s="49"/>
      <c r="D57" s="49"/>
      <c r="E57" s="27"/>
      <c r="F57" s="27"/>
      <c r="G57" s="27"/>
      <c r="H57" s="27"/>
      <c r="I57" s="27"/>
    </row>
    <row r="58" spans="1:9" outlineLevel="1">
      <c r="A58" s="26" t="s">
        <v>40</v>
      </c>
      <c r="B58" s="29">
        <v>120000</v>
      </c>
      <c r="C58" s="29">
        <v>53000</v>
      </c>
      <c r="D58" s="29">
        <v>131400</v>
      </c>
      <c r="E58" s="27">
        <v>639793</v>
      </c>
      <c r="F58" s="27">
        <f t="shared" ref="F58:I58" si="50">F111</f>
        <v>-2479649.5488525643</v>
      </c>
      <c r="G58" s="27">
        <f t="shared" si="50"/>
        <v>-568371.07676396216</v>
      </c>
      <c r="H58" s="27">
        <f t="shared" si="50"/>
        <v>-2233216.2283127657</v>
      </c>
      <c r="I58" s="27">
        <f t="shared" si="50"/>
        <v>-2207182.463293036</v>
      </c>
    </row>
    <row r="59" spans="1:9" outlineLevel="1">
      <c r="A59" s="50" t="s">
        <v>41</v>
      </c>
      <c r="B59" s="51">
        <f>SUM(B56:B58)</f>
        <v>328350</v>
      </c>
      <c r="C59" s="51">
        <f t="shared" ref="C59:I59" si="51">SUM(C56:C58)</f>
        <v>153320</v>
      </c>
      <c r="D59" s="51">
        <f t="shared" si="51"/>
        <v>2751200</v>
      </c>
      <c r="E59" s="51">
        <f t="shared" si="51"/>
        <v>2277504</v>
      </c>
      <c r="F59" s="51">
        <f t="shared" si="51"/>
        <v>1819876.4511474357</v>
      </c>
      <c r="G59" s="51">
        <f t="shared" si="51"/>
        <v>2906347.9232360376</v>
      </c>
      <c r="H59" s="51">
        <f t="shared" si="51"/>
        <v>3495148.5695465249</v>
      </c>
      <c r="I59" s="51">
        <f t="shared" si="51"/>
        <v>5097256.5367069636</v>
      </c>
    </row>
    <row r="60" spans="1:9" outlineLevel="1">
      <c r="B60" s="49"/>
      <c r="C60" s="49"/>
      <c r="D60" s="49"/>
      <c r="E60" s="27"/>
      <c r="F60" s="27"/>
      <c r="G60" s="27"/>
      <c r="H60" s="27"/>
      <c r="I60" s="27"/>
    </row>
    <row r="61" spans="1:9" outlineLevel="1">
      <c r="A61" s="25" t="s">
        <v>42</v>
      </c>
      <c r="B61" s="49"/>
      <c r="C61" s="49"/>
      <c r="D61" s="49"/>
      <c r="E61" s="27"/>
      <c r="F61" s="27"/>
      <c r="G61" s="27"/>
      <c r="H61" s="27"/>
      <c r="I61" s="27"/>
    </row>
    <row r="62" spans="1:9" outlineLevel="1">
      <c r="A62" s="25" t="s">
        <v>43</v>
      </c>
      <c r="B62" s="49"/>
      <c r="C62" s="49"/>
      <c r="D62" s="49"/>
      <c r="E62" s="27"/>
      <c r="F62" s="27"/>
      <c r="G62" s="27"/>
      <c r="H62" s="27"/>
      <c r="I62" s="27"/>
    </row>
    <row r="63" spans="1:9" outlineLevel="1">
      <c r="A63" s="26" t="s">
        <v>44</v>
      </c>
      <c r="B63" s="52">
        <v>75000</v>
      </c>
      <c r="C63" s="29">
        <v>60000</v>
      </c>
      <c r="D63" s="29">
        <v>564400</v>
      </c>
      <c r="E63" s="27">
        <v>371507</v>
      </c>
      <c r="F63" s="27">
        <f t="shared" ref="F63:I63" si="52">F24*F34/F8</f>
        <v>657471.84898410738</v>
      </c>
      <c r="G63" s="27">
        <f t="shared" si="52"/>
        <v>1116495.50229319</v>
      </c>
      <c r="H63" s="27">
        <f t="shared" si="52"/>
        <v>1303751.5114963762</v>
      </c>
      <c r="I63" s="27">
        <f t="shared" si="52"/>
        <v>1948442.4258819672</v>
      </c>
    </row>
    <row r="64" spans="1:9" outlineLevel="1">
      <c r="A64" s="26" t="s">
        <v>45</v>
      </c>
      <c r="B64" s="29">
        <v>900</v>
      </c>
      <c r="C64" s="29">
        <v>1200</v>
      </c>
      <c r="D64" s="29">
        <v>1400</v>
      </c>
      <c r="E64" s="27">
        <f>E25*E43</f>
        <v>51.743916825812455</v>
      </c>
      <c r="F64" s="27">
        <f t="shared" ref="F64:I64" si="53">F25*F43</f>
        <v>5198.6145485042025</v>
      </c>
      <c r="G64" s="27">
        <f t="shared" si="53"/>
        <v>5970.1306278348411</v>
      </c>
      <c r="H64" s="27">
        <f t="shared" si="53"/>
        <v>8728.7548719117349</v>
      </c>
      <c r="I64" s="27">
        <f t="shared" si="53"/>
        <v>15615.654299762129</v>
      </c>
    </row>
    <row r="65" spans="1:9" outlineLevel="1">
      <c r="A65" s="42" t="s">
        <v>46</v>
      </c>
      <c r="B65" s="48">
        <f>SUM(B63:B64)</f>
        <v>75900</v>
      </c>
      <c r="C65" s="48">
        <f t="shared" ref="C65:E65" si="54">SUM(C63:C64)</f>
        <v>61200</v>
      </c>
      <c r="D65" s="48">
        <f t="shared" si="54"/>
        <v>565800</v>
      </c>
      <c r="E65" s="48">
        <f t="shared" si="54"/>
        <v>371558.7439168258</v>
      </c>
      <c r="F65" s="48">
        <f t="shared" ref="F65:I65" si="55">SUM(F63:F64)</f>
        <v>662670.46353261161</v>
      </c>
      <c r="G65" s="48">
        <f t="shared" si="55"/>
        <v>1122465.6329210249</v>
      </c>
      <c r="H65" s="48">
        <f t="shared" si="55"/>
        <v>1312480.2663682881</v>
      </c>
      <c r="I65" s="48">
        <f t="shared" si="55"/>
        <v>1964058.0801817293</v>
      </c>
    </row>
    <row r="66" spans="1:9" outlineLevel="1">
      <c r="A66" s="25" t="s">
        <v>47</v>
      </c>
      <c r="B66" s="49"/>
      <c r="C66" s="49"/>
      <c r="D66" s="49"/>
      <c r="E66" s="27"/>
      <c r="F66" s="27"/>
      <c r="G66" s="27"/>
      <c r="H66" s="27"/>
      <c r="I66" s="27"/>
    </row>
    <row r="67" spans="1:9" outlineLevel="1">
      <c r="A67" s="26" t="s">
        <v>48</v>
      </c>
      <c r="B67" s="52">
        <v>82450</v>
      </c>
      <c r="C67" s="29">
        <v>5000</v>
      </c>
      <c r="D67" s="29">
        <v>501250</v>
      </c>
      <c r="E67" s="27">
        <v>196233</v>
      </c>
      <c r="F67" s="27">
        <f t="shared" ref="F67:I67" si="56">F122</f>
        <v>234161.11111111112</v>
      </c>
      <c r="G67" s="27">
        <f t="shared" si="56"/>
        <v>310548.14814814815</v>
      </c>
      <c r="H67" s="27">
        <f t="shared" si="56"/>
        <v>246980.86419753087</v>
      </c>
      <c r="I67" s="27">
        <f t="shared" si="56"/>
        <v>263896.7078189301</v>
      </c>
    </row>
    <row r="68" spans="1:9" outlineLevel="1">
      <c r="A68" s="25" t="s">
        <v>49</v>
      </c>
      <c r="B68" s="49"/>
      <c r="C68" s="49"/>
      <c r="D68" s="49"/>
      <c r="E68" s="27"/>
      <c r="F68" s="27"/>
      <c r="G68" s="27"/>
      <c r="H68" s="27"/>
      <c r="I68" s="27"/>
    </row>
    <row r="69" spans="1:9" outlineLevel="1">
      <c r="A69" s="26" t="s">
        <v>220</v>
      </c>
      <c r="B69" s="29">
        <v>90000</v>
      </c>
      <c r="C69" s="29">
        <v>60000</v>
      </c>
      <c r="D69" s="29">
        <v>733000</v>
      </c>
      <c r="E69" s="27">
        <v>393973</v>
      </c>
      <c r="F69" s="27">
        <f t="shared" ref="F69:I69" si="57">F27</f>
        <v>362444.44444444444</v>
      </c>
      <c r="G69" s="27">
        <f t="shared" si="57"/>
        <v>463259.25925925927</v>
      </c>
      <c r="H69" s="27">
        <f t="shared" si="57"/>
        <v>373345.67901234567</v>
      </c>
      <c r="I69" s="27">
        <f t="shared" si="57"/>
        <v>399683.1275720165</v>
      </c>
    </row>
    <row r="70" spans="1:9" outlineLevel="1">
      <c r="A70" s="26" t="s">
        <v>50</v>
      </c>
      <c r="B70" s="29">
        <v>80000</v>
      </c>
      <c r="C70" s="29">
        <v>27120</v>
      </c>
      <c r="D70" s="29">
        <v>951150</v>
      </c>
      <c r="E70" s="27">
        <v>1315739</v>
      </c>
      <c r="F70" s="27">
        <f>F117</f>
        <v>560599.7659773319</v>
      </c>
      <c r="G70" s="27">
        <f t="shared" ref="G70:I70" si="58">G117</f>
        <v>1010075.2482671961</v>
      </c>
      <c r="H70" s="27">
        <f t="shared" si="58"/>
        <v>1562342.355354334</v>
      </c>
      <c r="I70" s="27">
        <f t="shared" si="58"/>
        <v>2469618.8381155245</v>
      </c>
    </row>
    <row r="71" spans="1:9" outlineLevel="1">
      <c r="A71" s="39" t="s">
        <v>51</v>
      </c>
      <c r="B71" s="53">
        <f>SUM(B69:B70)</f>
        <v>170000</v>
      </c>
      <c r="C71" s="53">
        <f t="shared" ref="C71:D71" si="59">SUM(C69:C70)</f>
        <v>87120</v>
      </c>
      <c r="D71" s="53">
        <f t="shared" si="59"/>
        <v>1684150</v>
      </c>
      <c r="E71" s="53">
        <f t="shared" ref="E71:I71" si="60">SUM(E69:E70)</f>
        <v>1709712</v>
      </c>
      <c r="F71" s="53">
        <f t="shared" si="60"/>
        <v>923044.2104217764</v>
      </c>
      <c r="G71" s="53">
        <f t="shared" si="60"/>
        <v>1473334.5075264554</v>
      </c>
      <c r="H71" s="53">
        <f t="shared" si="60"/>
        <v>1935688.0343666796</v>
      </c>
      <c r="I71" s="53">
        <f t="shared" si="60"/>
        <v>2869301.9656875408</v>
      </c>
    </row>
    <row r="72" spans="1:9" outlineLevel="1">
      <c r="A72" s="50" t="s">
        <v>52</v>
      </c>
      <c r="B72" s="51">
        <f>B71+B67+B65</f>
        <v>328350</v>
      </c>
      <c r="C72" s="51">
        <f t="shared" ref="C72:D72" si="61">C71+C67+C65</f>
        <v>153320</v>
      </c>
      <c r="D72" s="51">
        <f t="shared" si="61"/>
        <v>2751200</v>
      </c>
      <c r="E72" s="51">
        <f t="shared" ref="E72:I72" si="62">E71+E67+E65</f>
        <v>2277503.7439168259</v>
      </c>
      <c r="F72" s="51">
        <f t="shared" si="62"/>
        <v>1819875.7850654991</v>
      </c>
      <c r="G72" s="51">
        <f t="shared" si="62"/>
        <v>2906348.2885956285</v>
      </c>
      <c r="H72" s="51">
        <f t="shared" si="62"/>
        <v>3495149.1649324987</v>
      </c>
      <c r="I72" s="51">
        <f t="shared" si="62"/>
        <v>5097256.7536882004</v>
      </c>
    </row>
    <row r="73" spans="1:9" outlineLevel="1">
      <c r="B73" s="54"/>
      <c r="C73" s="54"/>
      <c r="D73" s="54"/>
      <c r="E73" s="27"/>
      <c r="F73" s="27"/>
      <c r="G73" s="27"/>
      <c r="H73" s="27"/>
      <c r="I73" s="27"/>
    </row>
    <row r="74" spans="1:9" outlineLevel="1">
      <c r="A74" s="55" t="s">
        <v>53</v>
      </c>
      <c r="B74" s="56">
        <v>0</v>
      </c>
      <c r="C74" s="56">
        <v>0</v>
      </c>
      <c r="D74" s="56">
        <v>0</v>
      </c>
      <c r="E74" s="56">
        <v>0</v>
      </c>
      <c r="F74" s="56">
        <v>0</v>
      </c>
      <c r="G74" s="56">
        <v>0</v>
      </c>
      <c r="H74" s="56">
        <v>0</v>
      </c>
      <c r="I74" s="56">
        <v>0</v>
      </c>
    </row>
    <row r="75" spans="1:9" outlineLevel="1">
      <c r="E75" s="27"/>
      <c r="F75" s="27"/>
      <c r="G75" s="27"/>
      <c r="H75" s="27"/>
      <c r="I75" s="27"/>
    </row>
    <row r="76" spans="1:9">
      <c r="E76" s="27"/>
      <c r="F76" s="27"/>
      <c r="G76" s="27"/>
      <c r="H76" s="27"/>
      <c r="I76" s="27"/>
    </row>
    <row r="77" spans="1:9" s="24" customFormat="1">
      <c r="A77" s="22" t="s">
        <v>54</v>
      </c>
      <c r="B77" s="22"/>
      <c r="C77" s="22"/>
      <c r="D77" s="22"/>
      <c r="E77" s="22"/>
      <c r="F77" s="22"/>
      <c r="G77" s="22"/>
      <c r="H77" s="22"/>
      <c r="I77" s="22"/>
    </row>
    <row r="78" spans="1:9" outlineLevel="1">
      <c r="A78" s="25"/>
      <c r="B78" s="27"/>
      <c r="C78" s="27"/>
      <c r="D78" s="27"/>
      <c r="E78" s="27"/>
      <c r="F78" s="27"/>
      <c r="G78" s="27"/>
      <c r="H78" s="27"/>
      <c r="I78" s="27"/>
    </row>
    <row r="79" spans="1:9" outlineLevel="1">
      <c r="A79" s="25" t="s">
        <v>55</v>
      </c>
      <c r="B79" s="57"/>
      <c r="C79" s="57"/>
      <c r="D79" s="57"/>
      <c r="E79" s="58"/>
      <c r="F79" s="58"/>
      <c r="G79" s="58"/>
      <c r="H79" s="58"/>
      <c r="I79" s="58"/>
    </row>
    <row r="80" spans="1:9" outlineLevel="1">
      <c r="A80" s="26" t="s">
        <v>32</v>
      </c>
      <c r="B80" s="29">
        <v>0</v>
      </c>
      <c r="C80" s="29">
        <v>27120</v>
      </c>
      <c r="D80" s="29">
        <v>235580</v>
      </c>
      <c r="E80" s="27">
        <f>E44</f>
        <v>4642.4530094206757</v>
      </c>
      <c r="F80" s="27">
        <f t="shared" ref="F80:I80" si="63">F44</f>
        <v>252152.00546147459</v>
      </c>
      <c r="G80" s="27">
        <f t="shared" si="63"/>
        <v>476873.33304543037</v>
      </c>
      <c r="H80" s="27">
        <f t="shared" si="63"/>
        <v>592780.6071419979</v>
      </c>
      <c r="I80" s="27">
        <f t="shared" si="63"/>
        <v>980134.62965980708</v>
      </c>
    </row>
    <row r="81" spans="1:9" outlineLevel="1">
      <c r="A81" s="26" t="s">
        <v>27</v>
      </c>
      <c r="B81" s="29">
        <v>1450</v>
      </c>
      <c r="C81" s="29">
        <v>2760</v>
      </c>
      <c r="D81" s="29">
        <v>2930</v>
      </c>
      <c r="E81" s="27">
        <f>E110</f>
        <v>4496.8874941348577</v>
      </c>
      <c r="F81" s="27">
        <f t="shared" ref="F81:I81" si="64">F110</f>
        <v>6545.4620671597722</v>
      </c>
      <c r="G81" s="27">
        <f t="shared" si="64"/>
        <v>8692.7439259726871</v>
      </c>
      <c r="H81" s="27">
        <f t="shared" si="64"/>
        <v>12478.242850029315</v>
      </c>
      <c r="I81" s="27">
        <f t="shared" si="64"/>
        <v>17534.854443939992</v>
      </c>
    </row>
    <row r="82" spans="1:9" outlineLevel="1">
      <c r="A82" s="26" t="s">
        <v>56</v>
      </c>
      <c r="B82" s="29"/>
      <c r="C82" s="29"/>
      <c r="D82" s="29"/>
      <c r="E82" s="27"/>
      <c r="F82" s="27"/>
      <c r="G82" s="27"/>
      <c r="H82" s="27"/>
      <c r="I82" s="27"/>
    </row>
    <row r="83" spans="1:9" outlineLevel="1">
      <c r="A83" s="59" t="s">
        <v>36</v>
      </c>
      <c r="B83" s="29">
        <v>125250</v>
      </c>
      <c r="C83" s="29">
        <v>30100</v>
      </c>
      <c r="D83" s="29">
        <v>258630</v>
      </c>
      <c r="E83" s="27">
        <f>-(E54-D54)</f>
        <v>1878097</v>
      </c>
      <c r="F83" s="27">
        <f t="shared" ref="F83:I83" si="65">-(F54-E54)</f>
        <v>-1919467</v>
      </c>
      <c r="G83" s="27">
        <f t="shared" si="65"/>
        <v>879233</v>
      </c>
      <c r="H83" s="27">
        <f t="shared" si="65"/>
        <v>-2026662</v>
      </c>
      <c r="I83" s="27">
        <f t="shared" si="65"/>
        <v>-1195247</v>
      </c>
    </row>
    <row r="84" spans="1:9" outlineLevel="1">
      <c r="A84" s="59" t="s">
        <v>37</v>
      </c>
      <c r="B84" s="29">
        <v>24500</v>
      </c>
      <c r="C84" s="29">
        <v>40220</v>
      </c>
      <c r="D84" s="29">
        <v>40920</v>
      </c>
      <c r="E84" s="27">
        <f>-(E55-D55)</f>
        <v>-350660</v>
      </c>
      <c r="F84" s="27">
        <f t="shared" ref="F84:I84" si="66">-(F55-E55)</f>
        <v>293373</v>
      </c>
      <c r="G84" s="27">
        <f t="shared" si="66"/>
        <v>68642</v>
      </c>
      <c r="H84" s="27">
        <f t="shared" si="66"/>
        <v>-125592.79785929105</v>
      </c>
      <c r="I84" s="27">
        <f t="shared" si="66"/>
        <v>-59907.202140708949</v>
      </c>
    </row>
    <row r="85" spans="1:9" outlineLevel="1">
      <c r="A85" s="59" t="s">
        <v>44</v>
      </c>
      <c r="B85" s="29">
        <v>75000</v>
      </c>
      <c r="C85" s="29">
        <v>60000</v>
      </c>
      <c r="D85" s="29">
        <v>564400</v>
      </c>
      <c r="E85" s="27">
        <f>(E63-D63)</f>
        <v>-192893</v>
      </c>
      <c r="F85" s="27">
        <f t="shared" ref="F85:I85" si="67">(F63-E63)</f>
        <v>285964.84898410738</v>
      </c>
      <c r="G85" s="27">
        <f t="shared" si="67"/>
        <v>459023.65330908261</v>
      </c>
      <c r="H85" s="27">
        <f t="shared" si="67"/>
        <v>187256.00920318626</v>
      </c>
      <c r="I85" s="27">
        <f t="shared" si="67"/>
        <v>644690.91438559094</v>
      </c>
    </row>
    <row r="86" spans="1:9" outlineLevel="1">
      <c r="A86" s="59" t="s">
        <v>45</v>
      </c>
      <c r="B86" s="29"/>
      <c r="C86" s="29"/>
      <c r="D86" s="29"/>
      <c r="E86" s="27">
        <f>(E64-D64)</f>
        <v>-1348.2560831741876</v>
      </c>
      <c r="F86" s="27">
        <f t="shared" ref="F86:I86" si="68">(F64-E64)</f>
        <v>5146.8706316783901</v>
      </c>
      <c r="G86" s="27">
        <f t="shared" si="68"/>
        <v>771.5160793306386</v>
      </c>
      <c r="H86" s="27">
        <f t="shared" si="68"/>
        <v>2758.6242440768938</v>
      </c>
      <c r="I86" s="27">
        <f t="shared" si="68"/>
        <v>6886.8994278503942</v>
      </c>
    </row>
    <row r="87" spans="1:9" outlineLevel="1">
      <c r="A87" s="42" t="s">
        <v>57</v>
      </c>
      <c r="B87" s="60">
        <f>SUM(B80:B86)</f>
        <v>226200</v>
      </c>
      <c r="C87" s="60">
        <f t="shared" ref="C87:E87" si="69">SUM(C80:C86)</f>
        <v>160200</v>
      </c>
      <c r="D87" s="60">
        <f t="shared" si="69"/>
        <v>1102460</v>
      </c>
      <c r="E87" s="60">
        <f t="shared" si="69"/>
        <v>1342335.0844203813</v>
      </c>
      <c r="F87" s="60">
        <f t="shared" ref="F87:I87" si="70">SUM(F80:F86)</f>
        <v>-1076284.8128555799</v>
      </c>
      <c r="G87" s="60">
        <f t="shared" si="70"/>
        <v>1893236.2463598163</v>
      </c>
      <c r="H87" s="60">
        <f t="shared" si="70"/>
        <v>-1356981.3144200009</v>
      </c>
      <c r="I87" s="60">
        <f t="shared" si="70"/>
        <v>394093.09577647946</v>
      </c>
    </row>
    <row r="88" spans="1:9" outlineLevel="1">
      <c r="A88" s="26" t="s">
        <v>58</v>
      </c>
      <c r="B88" s="28"/>
      <c r="C88" s="28"/>
      <c r="D88" s="28"/>
      <c r="E88" s="27"/>
      <c r="F88" s="27"/>
      <c r="G88" s="27"/>
      <c r="H88" s="27"/>
      <c r="I88" s="27"/>
    </row>
    <row r="89" spans="1:9" outlineLevel="1">
      <c r="A89" s="25" t="s">
        <v>59</v>
      </c>
      <c r="B89" s="28"/>
      <c r="C89" s="28"/>
      <c r="D89" s="28"/>
      <c r="E89" s="27"/>
      <c r="F89" s="27"/>
      <c r="G89" s="27"/>
      <c r="H89" s="27"/>
      <c r="I89" s="27"/>
    </row>
    <row r="90" spans="1:9" outlineLevel="1">
      <c r="A90" s="26" t="s">
        <v>60</v>
      </c>
      <c r="B90" s="29">
        <v>120000</v>
      </c>
      <c r="C90" s="29">
        <v>53000</v>
      </c>
      <c r="D90" s="29">
        <v>131400</v>
      </c>
      <c r="E90" s="27">
        <f>-E109</f>
        <v>-3214379.5288266675</v>
      </c>
      <c r="F90" s="27">
        <f t="shared" ref="F90:I90" si="71">-F109</f>
        <v>5612896.7281179372</v>
      </c>
      <c r="G90" s="27">
        <f t="shared" si="71"/>
        <v>-1919971.2160145747</v>
      </c>
      <c r="H90" s="27">
        <f t="shared" si="71"/>
        <v>1652366.9086987742</v>
      </c>
      <c r="I90" s="27">
        <f t="shared" si="71"/>
        <v>-43568.619463669602</v>
      </c>
    </row>
    <row r="91" spans="1:9" outlineLevel="1">
      <c r="A91" s="42" t="s">
        <v>61</v>
      </c>
      <c r="B91" s="60">
        <f>SUM(B90)</f>
        <v>120000</v>
      </c>
      <c r="C91" s="60">
        <f t="shared" ref="C91:I91" si="72">SUM(C90)</f>
        <v>53000</v>
      </c>
      <c r="D91" s="60">
        <f t="shared" si="72"/>
        <v>131400</v>
      </c>
      <c r="E91" s="60">
        <f t="shared" si="72"/>
        <v>-3214379.5288266675</v>
      </c>
      <c r="F91" s="60">
        <f t="shared" si="72"/>
        <v>5612896.7281179372</v>
      </c>
      <c r="G91" s="60">
        <f t="shared" si="72"/>
        <v>-1919971.2160145747</v>
      </c>
      <c r="H91" s="60">
        <f t="shared" si="72"/>
        <v>1652366.9086987742</v>
      </c>
      <c r="I91" s="60">
        <f t="shared" si="72"/>
        <v>-43568.619463669602</v>
      </c>
    </row>
    <row r="92" spans="1:9" outlineLevel="1">
      <c r="A92" s="26" t="s">
        <v>58</v>
      </c>
      <c r="B92" s="28"/>
      <c r="C92" s="28"/>
      <c r="D92" s="28"/>
      <c r="E92" s="27"/>
      <c r="F92" s="27"/>
      <c r="G92" s="27"/>
      <c r="H92" s="27"/>
      <c r="I92" s="27"/>
    </row>
    <row r="93" spans="1:9" outlineLevel="1">
      <c r="A93" s="25" t="s">
        <v>62</v>
      </c>
      <c r="B93" s="28"/>
      <c r="C93" s="28"/>
      <c r="D93" s="28"/>
      <c r="E93" s="27"/>
      <c r="F93" s="27"/>
      <c r="G93" s="27"/>
      <c r="H93" s="27"/>
      <c r="I93" s="27"/>
    </row>
    <row r="94" spans="1:9" outlineLevel="1">
      <c r="A94" s="26" t="s">
        <v>63</v>
      </c>
      <c r="B94" s="29">
        <v>0</v>
      </c>
      <c r="C94" s="29">
        <v>0</v>
      </c>
      <c r="D94" s="29">
        <v>0</v>
      </c>
      <c r="E94" s="27">
        <f>E69-D69</f>
        <v>-339027</v>
      </c>
      <c r="F94" s="27">
        <f t="shared" ref="F94:I94" si="73">F69-E69</f>
        <v>-31528.555555555562</v>
      </c>
      <c r="G94" s="27">
        <f t="shared" si="73"/>
        <v>100814.81481481483</v>
      </c>
      <c r="H94" s="27">
        <f t="shared" si="73"/>
        <v>-89913.580246913596</v>
      </c>
      <c r="I94" s="27">
        <f t="shared" si="73"/>
        <v>26337.448559670825</v>
      </c>
    </row>
    <row r="95" spans="1:9" outlineLevel="1">
      <c r="A95" s="26" t="s">
        <v>64</v>
      </c>
      <c r="B95" s="29">
        <v>-5400</v>
      </c>
      <c r="C95" s="29">
        <v>-5600</v>
      </c>
      <c r="D95" s="29">
        <v>-5800</v>
      </c>
      <c r="E95" s="27">
        <f>-E46</f>
        <v>-233.86301889871959</v>
      </c>
      <c r="F95" s="27">
        <f t="shared" ref="F95:I95" si="74">-F46</f>
        <v>-24510.829474664617</v>
      </c>
      <c r="G95" s="27">
        <f t="shared" si="74"/>
        <v>-27397.850755566116</v>
      </c>
      <c r="H95" s="27">
        <f t="shared" si="74"/>
        <v>-40513.500054860095</v>
      </c>
      <c r="I95" s="27">
        <f t="shared" si="74"/>
        <v>-72858.146898616731</v>
      </c>
    </row>
    <row r="96" spans="1:9" outlineLevel="1">
      <c r="A96" s="26" t="s">
        <v>65</v>
      </c>
      <c r="B96" s="29">
        <v>0</v>
      </c>
      <c r="C96" s="29">
        <v>0</v>
      </c>
      <c r="D96" s="29">
        <v>0</v>
      </c>
      <c r="E96" s="27">
        <f>E121</f>
        <v>-305016.66666666663</v>
      </c>
      <c r="F96" s="27">
        <f t="shared" ref="F96:I96" si="75">F121</f>
        <v>37927.777777777781</v>
      </c>
      <c r="G96" s="27">
        <f t="shared" si="75"/>
        <v>76387.037037037022</v>
      </c>
      <c r="H96" s="27">
        <f t="shared" si="75"/>
        <v>-63567.283950617275</v>
      </c>
      <c r="I96" s="27">
        <f t="shared" si="75"/>
        <v>16915.843621399225</v>
      </c>
    </row>
    <row r="97" spans="1:9" outlineLevel="1">
      <c r="A97" s="42" t="s">
        <v>66</v>
      </c>
      <c r="B97" s="60">
        <f>SUM(B94:B96)</f>
        <v>-5400</v>
      </c>
      <c r="C97" s="60">
        <f t="shared" ref="C97:E97" si="76">SUM(C94:C96)</f>
        <v>-5600</v>
      </c>
      <c r="D97" s="60">
        <f t="shared" si="76"/>
        <v>-5800</v>
      </c>
      <c r="E97" s="60">
        <f t="shared" si="76"/>
        <v>-644277.52968556527</v>
      </c>
      <c r="F97" s="60">
        <f t="shared" ref="F97:I97" si="77">SUM(F94:F96)</f>
        <v>-18111.607252442394</v>
      </c>
      <c r="G97" s="60">
        <f t="shared" si="77"/>
        <v>149804.00109628573</v>
      </c>
      <c r="H97" s="60">
        <f t="shared" si="77"/>
        <v>-193994.36425239098</v>
      </c>
      <c r="I97" s="60">
        <f t="shared" si="77"/>
        <v>-29604.854717546681</v>
      </c>
    </row>
    <row r="98" spans="1:9" outlineLevel="1">
      <c r="A98" s="26" t="s">
        <v>58</v>
      </c>
      <c r="B98" s="28"/>
      <c r="C98" s="28"/>
      <c r="D98" s="28"/>
      <c r="E98" s="27"/>
      <c r="F98" s="27"/>
      <c r="G98" s="27"/>
      <c r="H98" s="27"/>
      <c r="I98" s="27"/>
    </row>
    <row r="99" spans="1:9" outlineLevel="1">
      <c r="A99" s="25" t="s">
        <v>67</v>
      </c>
      <c r="B99" s="37">
        <f>B87+B91+B97</f>
        <v>340800</v>
      </c>
      <c r="C99" s="37">
        <f t="shared" ref="C99:I99" si="78">C87+C91+C97</f>
        <v>207600</v>
      </c>
      <c r="D99" s="37">
        <f t="shared" si="78"/>
        <v>1228060</v>
      </c>
      <c r="E99" s="37">
        <f t="shared" si="78"/>
        <v>-2516321.9740918512</v>
      </c>
      <c r="F99" s="37">
        <f t="shared" si="78"/>
        <v>4518500.3080099151</v>
      </c>
      <c r="G99" s="37">
        <f t="shared" si="78"/>
        <v>123069.03144152727</v>
      </c>
      <c r="H99" s="37">
        <f t="shared" si="78"/>
        <v>101391.23002638231</v>
      </c>
      <c r="I99" s="37">
        <f t="shared" si="78"/>
        <v>320919.62159526319</v>
      </c>
    </row>
    <row r="100" spans="1:9" outlineLevel="1">
      <c r="A100" s="26" t="s">
        <v>68</v>
      </c>
      <c r="B100" s="29">
        <v>58600</v>
      </c>
      <c r="C100" s="29">
        <v>30000</v>
      </c>
      <c r="D100" s="29">
        <v>70250</v>
      </c>
      <c r="E100" s="27">
        <f>D101</f>
        <v>1298310</v>
      </c>
      <c r="F100" s="27">
        <f t="shared" ref="F100:I100" si="79">E101</f>
        <v>-1218011.9740918512</v>
      </c>
      <c r="G100" s="27">
        <f t="shared" si="79"/>
        <v>3300488.3339180639</v>
      </c>
      <c r="H100" s="27">
        <f t="shared" si="79"/>
        <v>3423557.3653595913</v>
      </c>
      <c r="I100" s="27">
        <f t="shared" si="79"/>
        <v>3524948.5953859738</v>
      </c>
    </row>
    <row r="101" spans="1:9" outlineLevel="1">
      <c r="A101" s="61" t="s">
        <v>69</v>
      </c>
      <c r="B101" s="62">
        <f>SUM(B99:B100)</f>
        <v>399400</v>
      </c>
      <c r="C101" s="62">
        <f t="shared" ref="C101:D101" si="80">SUM(C99:C100)</f>
        <v>237600</v>
      </c>
      <c r="D101" s="62">
        <f t="shared" si="80"/>
        <v>1298310</v>
      </c>
      <c r="E101" s="62">
        <f>E99+E100</f>
        <v>-1218011.9740918512</v>
      </c>
      <c r="F101" s="62">
        <f t="shared" ref="F101:I101" si="81">F99+F100</f>
        <v>3300488.3339180639</v>
      </c>
      <c r="G101" s="62">
        <f t="shared" si="81"/>
        <v>3423557.3653595913</v>
      </c>
      <c r="H101" s="62">
        <f t="shared" si="81"/>
        <v>3524948.5953859738</v>
      </c>
      <c r="I101" s="62">
        <f t="shared" si="81"/>
        <v>3845868.2169812368</v>
      </c>
    </row>
    <row r="102" spans="1:9" outlineLevel="1"/>
    <row r="103" spans="1:9">
      <c r="B103" s="63"/>
      <c r="C103" s="63"/>
      <c r="D103" s="63"/>
      <c r="E103" s="63"/>
      <c r="F103" s="63"/>
      <c r="G103" s="63"/>
      <c r="H103" s="63"/>
      <c r="I103" s="63"/>
    </row>
    <row r="104" spans="1:9" s="24" customFormat="1">
      <c r="A104" s="22" t="s">
        <v>70</v>
      </c>
      <c r="B104" s="22"/>
      <c r="C104" s="22"/>
      <c r="D104" s="22"/>
      <c r="E104" s="22"/>
      <c r="F104" s="22"/>
      <c r="G104" s="22"/>
      <c r="H104" s="22"/>
      <c r="I104" s="22"/>
    </row>
    <row r="105" spans="1:9" outlineLevel="1">
      <c r="A105" s="25"/>
      <c r="E105" s="27"/>
      <c r="F105" s="27"/>
      <c r="G105" s="27"/>
      <c r="H105" s="27"/>
      <c r="I105" s="27"/>
    </row>
    <row r="106" spans="1:9" outlineLevel="1">
      <c r="A106" s="25" t="s">
        <v>71</v>
      </c>
      <c r="E106" s="27"/>
      <c r="F106" s="27"/>
      <c r="G106" s="27"/>
      <c r="H106" s="27"/>
      <c r="I106" s="27"/>
    </row>
    <row r="107" spans="1:9" outlineLevel="1">
      <c r="A107" s="25" t="s">
        <v>90</v>
      </c>
      <c r="B107" s="27"/>
      <c r="C107" s="27"/>
      <c r="D107" s="27"/>
      <c r="E107" s="27"/>
      <c r="F107" s="27"/>
      <c r="G107" s="27"/>
      <c r="H107" s="27"/>
      <c r="I107" s="27"/>
    </row>
    <row r="108" spans="1:9" outlineLevel="1">
      <c r="A108" s="26" t="s">
        <v>72</v>
      </c>
      <c r="B108" s="27">
        <f>B111-B109+B110</f>
        <v>241450</v>
      </c>
      <c r="C108" s="27">
        <f>B111</f>
        <v>120000</v>
      </c>
      <c r="D108" s="27">
        <f>C111</f>
        <v>64240</v>
      </c>
      <c r="E108" s="27">
        <f>D111</f>
        <v>-70090</v>
      </c>
      <c r="F108" s="27">
        <f t="shared" ref="F108:I108" si="82">E111</f>
        <v>3139792.6413325327</v>
      </c>
      <c r="G108" s="27">
        <f t="shared" si="82"/>
        <v>-2479649.5488525643</v>
      </c>
      <c r="H108" s="27">
        <f t="shared" si="82"/>
        <v>-568371.07676396216</v>
      </c>
      <c r="I108" s="27">
        <f t="shared" si="82"/>
        <v>-2233216.2283127657</v>
      </c>
    </row>
    <row r="109" spans="1:9" outlineLevel="1">
      <c r="A109" s="26" t="s">
        <v>73</v>
      </c>
      <c r="B109" s="27">
        <f>-B90</f>
        <v>-120000</v>
      </c>
      <c r="C109" s="27">
        <f>-C90</f>
        <v>-53000</v>
      </c>
      <c r="D109" s="27">
        <f>-D90</f>
        <v>-131400</v>
      </c>
      <c r="E109" s="27">
        <f>E111+E110-E108</f>
        <v>3214379.5288266675</v>
      </c>
      <c r="F109" s="27">
        <f t="shared" ref="F109:I109" si="83">F111+F110-F108</f>
        <v>-5612896.7281179372</v>
      </c>
      <c r="G109" s="27">
        <f t="shared" si="83"/>
        <v>1919971.2160145747</v>
      </c>
      <c r="H109" s="27">
        <f t="shared" si="83"/>
        <v>-1652366.9086987742</v>
      </c>
      <c r="I109" s="27">
        <f t="shared" si="83"/>
        <v>43568.619463669602</v>
      </c>
    </row>
    <row r="110" spans="1:9" outlineLevel="1">
      <c r="A110" s="26" t="s">
        <v>74</v>
      </c>
      <c r="B110" s="27">
        <f>B39</f>
        <v>1450</v>
      </c>
      <c r="C110" s="27">
        <f>C39</f>
        <v>2760</v>
      </c>
      <c r="D110" s="27">
        <f>D39</f>
        <v>2930</v>
      </c>
      <c r="E110" s="27">
        <f>E16*E33</f>
        <v>4496.8874941348577</v>
      </c>
      <c r="F110" s="27">
        <f t="shared" ref="F110:I110" si="84">F16*F33</f>
        <v>6545.4620671597722</v>
      </c>
      <c r="G110" s="27">
        <f t="shared" si="84"/>
        <v>8692.7439259726871</v>
      </c>
      <c r="H110" s="27">
        <f t="shared" si="84"/>
        <v>12478.242850029315</v>
      </c>
      <c r="I110" s="27">
        <f t="shared" si="84"/>
        <v>17534.854443939992</v>
      </c>
    </row>
    <row r="111" spans="1:9" outlineLevel="1">
      <c r="A111" s="39" t="s">
        <v>75</v>
      </c>
      <c r="B111" s="64">
        <f>B58</f>
        <v>120000</v>
      </c>
      <c r="C111" s="64">
        <f>C108+C109-C110</f>
        <v>64240</v>
      </c>
      <c r="D111" s="64">
        <f>D108+D109-D110</f>
        <v>-70090</v>
      </c>
      <c r="E111" s="64">
        <f>E33/E21</f>
        <v>3139792.6413325327</v>
      </c>
      <c r="F111" s="64">
        <f t="shared" ref="F111:I111" si="85">F33/F21</f>
        <v>-2479649.5488525643</v>
      </c>
      <c r="G111" s="64">
        <f t="shared" si="85"/>
        <v>-568371.07676396216</v>
      </c>
      <c r="H111" s="64">
        <f t="shared" si="85"/>
        <v>-2233216.2283127657</v>
      </c>
      <c r="I111" s="64">
        <f t="shared" si="85"/>
        <v>-2207182.463293036</v>
      </c>
    </row>
    <row r="112" spans="1:9" outlineLevel="1">
      <c r="A112" s="26" t="s">
        <v>58</v>
      </c>
      <c r="B112" s="27"/>
      <c r="C112" s="27"/>
      <c r="D112" s="27"/>
      <c r="E112" s="27"/>
      <c r="F112" s="27"/>
      <c r="G112" s="27"/>
      <c r="H112" s="27"/>
      <c r="I112" s="27"/>
    </row>
    <row r="113" spans="1:9" outlineLevel="1">
      <c r="A113" s="25" t="s">
        <v>76</v>
      </c>
      <c r="B113" s="27"/>
      <c r="C113" s="27"/>
      <c r="D113" s="27"/>
      <c r="E113" s="27"/>
      <c r="F113" s="27"/>
      <c r="G113" s="27"/>
      <c r="H113" s="27"/>
      <c r="I113" s="27"/>
    </row>
    <row r="114" spans="1:9" outlineLevel="1">
      <c r="A114" s="26" t="s">
        <v>72</v>
      </c>
      <c r="B114" s="27">
        <f>B117-B115+B116</f>
        <v>145320</v>
      </c>
      <c r="C114" s="27">
        <f>B117</f>
        <v>80000</v>
      </c>
      <c r="D114" s="27">
        <f t="shared" ref="D114:I114" si="86">C117</f>
        <v>100270</v>
      </c>
      <c r="E114" s="27">
        <f t="shared" si="86"/>
        <v>328550</v>
      </c>
      <c r="F114" s="27">
        <f t="shared" si="86"/>
        <v>332958.58999052196</v>
      </c>
      <c r="G114" s="27">
        <f t="shared" si="86"/>
        <v>560599.7659773319</v>
      </c>
      <c r="H114" s="27">
        <f t="shared" si="86"/>
        <v>1010075.2482671961</v>
      </c>
      <c r="I114" s="27">
        <f t="shared" si="86"/>
        <v>1562342.355354334</v>
      </c>
    </row>
    <row r="115" spans="1:9" outlineLevel="1">
      <c r="A115" s="26" t="s">
        <v>32</v>
      </c>
      <c r="B115" s="27">
        <f>B44</f>
        <v>-59920</v>
      </c>
      <c r="C115" s="27">
        <f>C44</f>
        <v>25870</v>
      </c>
      <c r="D115" s="27">
        <f t="shared" ref="D115:I115" si="87">D44</f>
        <v>234080</v>
      </c>
      <c r="E115" s="27">
        <f t="shared" si="87"/>
        <v>4642.4530094206757</v>
      </c>
      <c r="F115" s="27">
        <f t="shared" si="87"/>
        <v>252152.00546147459</v>
      </c>
      <c r="G115" s="27">
        <f t="shared" si="87"/>
        <v>476873.33304543037</v>
      </c>
      <c r="H115" s="27">
        <f t="shared" si="87"/>
        <v>592780.6071419979</v>
      </c>
      <c r="I115" s="27">
        <f t="shared" si="87"/>
        <v>980134.62965980708</v>
      </c>
    </row>
    <row r="116" spans="1:9" outlineLevel="1">
      <c r="A116" s="26" t="s">
        <v>77</v>
      </c>
      <c r="B116" s="27">
        <f>B46</f>
        <v>5400</v>
      </c>
      <c r="C116" s="27">
        <f>C46</f>
        <v>5600</v>
      </c>
      <c r="D116" s="27">
        <f t="shared" ref="D116:I116" si="88">D46</f>
        <v>5800</v>
      </c>
      <c r="E116" s="27">
        <f t="shared" si="88"/>
        <v>233.86301889871959</v>
      </c>
      <c r="F116" s="27">
        <f t="shared" si="88"/>
        <v>24510.829474664617</v>
      </c>
      <c r="G116" s="27">
        <f t="shared" si="88"/>
        <v>27397.850755566116</v>
      </c>
      <c r="H116" s="27">
        <f t="shared" si="88"/>
        <v>40513.500054860095</v>
      </c>
      <c r="I116" s="27">
        <f t="shared" si="88"/>
        <v>72858.146898616731</v>
      </c>
    </row>
    <row r="117" spans="1:9" outlineLevel="1">
      <c r="A117" s="39" t="s">
        <v>78</v>
      </c>
      <c r="B117" s="64">
        <f>B70</f>
        <v>80000</v>
      </c>
      <c r="C117" s="64">
        <f>C114+C115-C116</f>
        <v>100270</v>
      </c>
      <c r="D117" s="64">
        <f t="shared" ref="D117:I117" si="89">D114+D115-D116</f>
        <v>328550</v>
      </c>
      <c r="E117" s="64">
        <f t="shared" si="89"/>
        <v>332958.58999052196</v>
      </c>
      <c r="F117" s="64">
        <f t="shared" si="89"/>
        <v>560599.7659773319</v>
      </c>
      <c r="G117" s="64">
        <f t="shared" si="89"/>
        <v>1010075.2482671961</v>
      </c>
      <c r="H117" s="64">
        <f t="shared" si="89"/>
        <v>1562342.355354334</v>
      </c>
      <c r="I117" s="64">
        <f t="shared" si="89"/>
        <v>2469618.8381155245</v>
      </c>
    </row>
    <row r="118" spans="1:9" outlineLevel="1">
      <c r="A118" s="25" t="s">
        <v>58</v>
      </c>
      <c r="B118" s="37"/>
      <c r="C118" s="37"/>
      <c r="D118" s="37"/>
      <c r="E118" s="37"/>
      <c r="F118" s="37"/>
      <c r="G118" s="37"/>
      <c r="H118" s="37"/>
      <c r="I118" s="37"/>
    </row>
    <row r="119" spans="1:9" outlineLevel="1">
      <c r="A119" s="25" t="s">
        <v>79</v>
      </c>
      <c r="B119" s="27"/>
      <c r="D119" s="27"/>
      <c r="E119" s="27"/>
      <c r="F119" s="27"/>
      <c r="G119" s="27"/>
      <c r="H119" s="27"/>
      <c r="I119" s="27"/>
    </row>
    <row r="120" spans="1:9" outlineLevel="1">
      <c r="A120" s="26" t="s">
        <v>72</v>
      </c>
      <c r="B120" s="58">
        <f>B122-B121</f>
        <v>82450</v>
      </c>
      <c r="C120" s="58">
        <f>B122</f>
        <v>82450</v>
      </c>
      <c r="D120" s="58">
        <f t="shared" ref="D120:I120" si="90">C122</f>
        <v>5000</v>
      </c>
      <c r="E120" s="58">
        <f t="shared" si="90"/>
        <v>501250</v>
      </c>
      <c r="F120" s="58">
        <f t="shared" si="90"/>
        <v>196233.33333333334</v>
      </c>
      <c r="G120" s="58">
        <f t="shared" si="90"/>
        <v>234161.11111111112</v>
      </c>
      <c r="H120" s="58">
        <f t="shared" si="90"/>
        <v>310548.14814814815</v>
      </c>
      <c r="I120" s="58">
        <f t="shared" si="90"/>
        <v>246980.86419753087</v>
      </c>
    </row>
    <row r="121" spans="1:9" outlineLevel="1">
      <c r="A121" s="26" t="s">
        <v>80</v>
      </c>
      <c r="B121" s="27">
        <f>B96</f>
        <v>0</v>
      </c>
      <c r="C121" s="27">
        <f>C122-C120</f>
        <v>-77450</v>
      </c>
      <c r="D121" s="27">
        <f t="shared" ref="D121:I121" si="91">D122-D120</f>
        <v>496250</v>
      </c>
      <c r="E121" s="27">
        <f t="shared" si="91"/>
        <v>-305016.66666666663</v>
      </c>
      <c r="F121" s="27">
        <f t="shared" si="91"/>
        <v>37927.777777777781</v>
      </c>
      <c r="G121" s="27">
        <f t="shared" si="91"/>
        <v>76387.037037037022</v>
      </c>
      <c r="H121" s="27">
        <f t="shared" si="91"/>
        <v>-63567.283950617275</v>
      </c>
      <c r="I121" s="27">
        <f t="shared" si="91"/>
        <v>16915.843621399225</v>
      </c>
    </row>
    <row r="122" spans="1:9" outlineLevel="1">
      <c r="A122" s="39" t="s">
        <v>81</v>
      </c>
      <c r="B122" s="64">
        <f>B26</f>
        <v>82450</v>
      </c>
      <c r="C122" s="64">
        <f t="shared" ref="C122:I122" si="92">C26</f>
        <v>5000</v>
      </c>
      <c r="D122" s="64">
        <f t="shared" si="92"/>
        <v>501250</v>
      </c>
      <c r="E122" s="64">
        <f t="shared" si="92"/>
        <v>196233.33333333334</v>
      </c>
      <c r="F122" s="64">
        <f t="shared" si="92"/>
        <v>234161.11111111112</v>
      </c>
      <c r="G122" s="64">
        <f t="shared" si="92"/>
        <v>310548.14814814815</v>
      </c>
      <c r="H122" s="64">
        <f t="shared" si="92"/>
        <v>246980.86419753087</v>
      </c>
      <c r="I122" s="64">
        <f t="shared" si="92"/>
        <v>263896.7078189301</v>
      </c>
    </row>
    <row r="123" spans="1:9" outlineLevel="1">
      <c r="A123" s="26" t="s">
        <v>58</v>
      </c>
      <c r="B123" s="27"/>
      <c r="C123" s="27"/>
      <c r="D123" s="27"/>
      <c r="E123" s="27"/>
      <c r="F123" s="27"/>
      <c r="G123" s="27"/>
      <c r="H123" s="27"/>
      <c r="I123" s="27"/>
    </row>
    <row r="124" spans="1:9" outlineLevel="1">
      <c r="A124" s="26" t="s">
        <v>82</v>
      </c>
      <c r="B124" s="27">
        <f>B41</f>
        <v>40520</v>
      </c>
      <c r="C124" s="27">
        <f>C17*AVERAGE(B122:C122)</f>
        <v>40520</v>
      </c>
      <c r="D124" s="27">
        <f t="shared" ref="D124:I124" si="93">D17*AVERAGE(C122:D122)</f>
        <v>40520</v>
      </c>
      <c r="E124" s="27">
        <f t="shared" si="93"/>
        <v>189502.73151755147</v>
      </c>
      <c r="F124" s="27">
        <f t="shared" si="93"/>
        <v>116936.01689722757</v>
      </c>
      <c r="G124" s="27">
        <f t="shared" si="93"/>
        <v>113195.94007996209</v>
      </c>
      <c r="H124" s="27">
        <f t="shared" si="93"/>
        <v>139605.23215843618</v>
      </c>
      <c r="I124" s="27">
        <f t="shared" si="93"/>
        <v>124297.32565373612</v>
      </c>
    </row>
    <row r="125" spans="1:9" outlineLevel="1">
      <c r="A125" s="39" t="s">
        <v>83</v>
      </c>
      <c r="B125" s="64">
        <f>B124</f>
        <v>40520</v>
      </c>
      <c r="C125" s="64">
        <f>C124</f>
        <v>40520</v>
      </c>
      <c r="D125" s="64">
        <f t="shared" ref="D125:I125" si="94">D124</f>
        <v>40520</v>
      </c>
      <c r="E125" s="64">
        <f t="shared" si="94"/>
        <v>189502.73151755147</v>
      </c>
      <c r="F125" s="64">
        <f t="shared" si="94"/>
        <v>116936.01689722757</v>
      </c>
      <c r="G125" s="64">
        <f t="shared" si="94"/>
        <v>113195.94007996209</v>
      </c>
      <c r="H125" s="64">
        <f t="shared" si="94"/>
        <v>139605.23215843618</v>
      </c>
      <c r="I125" s="64">
        <f t="shared" si="94"/>
        <v>124297.32565373612</v>
      </c>
    </row>
    <row r="126" spans="1:9" outlineLevel="1">
      <c r="B126" s="27"/>
      <c r="C126" s="27"/>
      <c r="D126" s="27"/>
      <c r="E126" s="27"/>
      <c r="F126" s="27"/>
      <c r="G126" s="27"/>
      <c r="H126" s="27"/>
      <c r="I126" s="27"/>
    </row>
    <row r="127" spans="1:9">
      <c r="B127" s="27"/>
      <c r="C127" s="27"/>
      <c r="D127" s="27"/>
      <c r="E127" s="27"/>
      <c r="F127" s="27"/>
      <c r="G127" s="27"/>
      <c r="H127" s="27"/>
      <c r="I127" s="27"/>
    </row>
    <row r="128" spans="1:9" s="24" customFormat="1">
      <c r="A128" s="22" t="s">
        <v>84</v>
      </c>
      <c r="B128" s="22"/>
      <c r="C128" s="22"/>
      <c r="D128" s="22"/>
      <c r="E128" s="22"/>
      <c r="F128" s="22"/>
      <c r="G128" s="22"/>
      <c r="H128" s="22"/>
      <c r="I128" s="22"/>
    </row>
    <row r="129" spans="1:9" outlineLevel="1"/>
    <row r="130" spans="1:9" outlineLevel="1">
      <c r="A130" s="25" t="s">
        <v>6</v>
      </c>
    </row>
    <row r="131" spans="1:9" outlineLevel="1">
      <c r="A131" s="26" t="s">
        <v>85</v>
      </c>
      <c r="B131" s="27">
        <f>B33</f>
        <v>452500</v>
      </c>
      <c r="C131" s="27">
        <f t="shared" ref="C131:I131" si="95">C33</f>
        <v>658500</v>
      </c>
      <c r="D131" s="27">
        <f t="shared" si="95"/>
        <v>898000</v>
      </c>
      <c r="E131" s="27">
        <f t="shared" si="95"/>
        <v>1265710.3504113234</v>
      </c>
      <c r="F131" s="27">
        <f t="shared" si="95"/>
        <v>1783989.6337843593</v>
      </c>
      <c r="G131" s="27">
        <f t="shared" si="95"/>
        <v>2487273.670931296</v>
      </c>
      <c r="H131" s="27">
        <f t="shared" si="95"/>
        <v>3493105.4296505451</v>
      </c>
      <c r="I131" s="27">
        <f t="shared" si="95"/>
        <v>4899765.1013543559</v>
      </c>
    </row>
    <row r="132" spans="1:9" outlineLevel="1">
      <c r="A132" s="26" t="s">
        <v>86</v>
      </c>
      <c r="B132" s="54">
        <f>B40+B39</f>
        <v>-16950</v>
      </c>
      <c r="C132" s="54">
        <f t="shared" ref="C132:I132" si="96">C40+C39</f>
        <v>70400</v>
      </c>
      <c r="D132" s="54">
        <f t="shared" si="96"/>
        <v>279030</v>
      </c>
      <c r="E132" s="54">
        <f t="shared" si="96"/>
        <v>198697.64424681492</v>
      </c>
      <c r="F132" s="54">
        <f t="shared" si="96"/>
        <v>381155.22293135419</v>
      </c>
      <c r="G132" s="54">
        <f t="shared" si="96"/>
        <v>605145.07646074507</v>
      </c>
      <c r="H132" s="54">
        <f t="shared" si="96"/>
        <v>754190.00298177951</v>
      </c>
      <c r="I132" s="54">
        <f t="shared" si="96"/>
        <v>1138621.9845702508</v>
      </c>
    </row>
    <row r="133" spans="1:9" outlineLevel="1">
      <c r="A133" s="65" t="s">
        <v>87</v>
      </c>
      <c r="B133" s="66">
        <f>B132/B131</f>
        <v>-3.74585635359116E-2</v>
      </c>
      <c r="C133" s="66">
        <f t="shared" ref="C133:I133" si="97">C132/C131</f>
        <v>0.10690964312832195</v>
      </c>
      <c r="D133" s="66">
        <f t="shared" si="97"/>
        <v>0.31072383073496657</v>
      </c>
      <c r="E133" s="66">
        <f t="shared" si="97"/>
        <v>0.15698508286848037</v>
      </c>
      <c r="F133" s="66">
        <f t="shared" si="97"/>
        <v>0.21365327225742531</v>
      </c>
      <c r="G133" s="66">
        <f t="shared" si="97"/>
        <v>0.24329653931252526</v>
      </c>
      <c r="H133" s="66">
        <f t="shared" si="97"/>
        <v>0.21590817058654588</v>
      </c>
      <c r="I133" s="66">
        <f t="shared" si="97"/>
        <v>0.23238297367674249</v>
      </c>
    </row>
    <row r="134" spans="1:9" outlineLevel="1">
      <c r="A134" s="26" t="s">
        <v>32</v>
      </c>
      <c r="B134" s="54">
        <f>B44</f>
        <v>-59920</v>
      </c>
      <c r="C134" s="54">
        <f t="shared" ref="C134:I134" si="98">C44</f>
        <v>25870</v>
      </c>
      <c r="D134" s="54">
        <f t="shared" si="98"/>
        <v>234080</v>
      </c>
      <c r="E134" s="54">
        <f t="shared" si="98"/>
        <v>4642.4530094206757</v>
      </c>
      <c r="F134" s="54">
        <f t="shared" si="98"/>
        <v>252152.00546147459</v>
      </c>
      <c r="G134" s="54">
        <f t="shared" si="98"/>
        <v>476873.33304543037</v>
      </c>
      <c r="H134" s="54">
        <f t="shared" si="98"/>
        <v>592780.6071419979</v>
      </c>
      <c r="I134" s="54">
        <f t="shared" si="98"/>
        <v>980134.62965980708</v>
      </c>
    </row>
    <row r="135" spans="1:9" outlineLevel="1">
      <c r="A135" s="65" t="s">
        <v>88</v>
      </c>
      <c r="B135" s="66">
        <f>B134/B131</f>
        <v>-0.13241988950276243</v>
      </c>
      <c r="C135" s="66">
        <f t="shared" ref="C135:I135" si="99">C134/C131</f>
        <v>3.9286256643887622E-2</v>
      </c>
      <c r="D135" s="66">
        <f t="shared" si="99"/>
        <v>0.26066815144766148</v>
      </c>
      <c r="E135" s="66">
        <f>E134/E131</f>
        <v>3.6678636687390584E-3</v>
      </c>
      <c r="F135" s="66">
        <f t="shared" si="99"/>
        <v>0.14134163152427465</v>
      </c>
      <c r="G135" s="66">
        <f t="shared" si="99"/>
        <v>0.19172531700819129</v>
      </c>
      <c r="H135" s="66">
        <f t="shared" si="99"/>
        <v>0.16970017627017359</v>
      </c>
      <c r="I135" s="66">
        <f t="shared" si="99"/>
        <v>0.20003706491743567</v>
      </c>
    </row>
    <row r="136" spans="1:9" outlineLevel="1"/>
    <row r="137" spans="1:9" outlineLevel="1"/>
    <row r="138" spans="1:9" outlineLevel="1">
      <c r="A138" s="22" t="s">
        <v>6</v>
      </c>
      <c r="B138" s="22"/>
      <c r="C138" s="22"/>
      <c r="E138" s="67"/>
      <c r="F138" s="67"/>
      <c r="G138" s="67"/>
      <c r="H138" s="67"/>
      <c r="I138" s="67"/>
    </row>
    <row r="139" spans="1:9" outlineLevel="1"/>
    <row r="140" spans="1:9" outlineLevel="1"/>
    <row r="141" spans="1:9" outlineLevel="1"/>
    <row r="142" spans="1:9" outlineLevel="1"/>
    <row r="143" spans="1:9" outlineLevel="1"/>
    <row r="144" spans="1:9" outlineLevel="1"/>
    <row r="145" outlineLevel="1"/>
    <row r="146" outlineLevel="1"/>
    <row r="147" outlineLevel="1"/>
    <row r="148" outlineLevel="1"/>
    <row r="149" outlineLevel="1"/>
    <row r="150" outlineLevel="1"/>
    <row r="151" outlineLevel="1"/>
    <row r="152" outlineLevel="1"/>
    <row r="153" outlineLevel="1"/>
    <row r="154" outlineLevel="1"/>
    <row r="155" outlineLevel="1"/>
    <row r="156" outlineLevel="1"/>
  </sheetData>
  <conditionalFormatting sqref="A3">
    <cfRule type="containsText" dxfId="5" priority="13" operator="containsText" text="OK">
      <formula>NOT(ISERROR(SEARCH("OK",A3)))</formula>
    </cfRule>
    <cfRule type="containsText" dxfId="4" priority="14" operator="containsText" text="ERROR">
      <formula>NOT(ISERROR(SEARCH("ERROR",A3)))</formula>
    </cfRule>
  </conditionalFormatting>
  <conditionalFormatting sqref="B4:D4">
    <cfRule type="containsText" dxfId="3" priority="11" operator="containsText" text="OK">
      <formula>NOT(ISERROR(SEARCH("OK",B4)))</formula>
    </cfRule>
    <cfRule type="containsText" dxfId="2" priority="12" operator="containsText" text="ERROR">
      <formula>NOT(ISERROR(SEARCH("ERROR",B4)))</formula>
    </cfRule>
  </conditionalFormatting>
  <conditionalFormatting sqref="E4:I5">
    <cfRule type="containsText" dxfId="1" priority="15" operator="containsText" text="OK">
      <formula>NOT(ISERROR(SEARCH("OK",E4)))</formula>
    </cfRule>
    <cfRule type="containsText" dxfId="0" priority="16" operator="containsText" text="ERROR">
      <formula>NOT(ISERROR(SEARCH("ERROR",E4)))</formula>
    </cfRule>
  </conditionalFormatting>
  <pageMargins left="0.75" right="0.75" top="1" bottom="1" header="0.5" footer="0.5"/>
  <pageSetup paperSize="9" scale="57" orientation="landscape" blackAndWhite="1"/>
  <headerFooter alignWithMargins="0">
    <oddFooter>&amp;R&amp;6© Management Development Associates (NA) Inc. - 21317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05"/>
  <sheetViews>
    <sheetView showGridLines="0" topLeftCell="A185" workbookViewId="0">
      <selection activeCell="A133" sqref="A133"/>
    </sheetView>
  </sheetViews>
  <sheetFormatPr defaultColWidth="10" defaultRowHeight="12.75"/>
  <cols>
    <col min="1" max="1" width="62.7109375" style="1" customWidth="1"/>
  </cols>
  <sheetData>
    <row r="1" spans="1:1" s="2" customFormat="1" ht="39.950000000000003" customHeight="1">
      <c r="A1" s="3" t="s">
        <v>94</v>
      </c>
    </row>
    <row r="2" spans="1:1" s="4" customFormat="1" ht="39.950000000000003" customHeight="1">
      <c r="A2" s="5" t="s">
        <v>95</v>
      </c>
    </row>
    <row r="3" spans="1:1" s="4" customFormat="1" ht="39.950000000000003" customHeight="1">
      <c r="A3" s="5"/>
    </row>
    <row r="4" spans="1:1" s="4" customFormat="1" ht="39.950000000000003" customHeight="1">
      <c r="A4" s="3" t="s">
        <v>163</v>
      </c>
    </row>
    <row r="5" spans="1:1" s="4" customFormat="1" ht="39.950000000000003" customHeight="1">
      <c r="A5" s="5" t="s">
        <v>96</v>
      </c>
    </row>
    <row r="6" spans="1:1" s="4" customFormat="1" ht="39.950000000000003" customHeight="1">
      <c r="A6" s="5"/>
    </row>
    <row r="7" spans="1:1" s="2" customFormat="1" ht="39.950000000000003" customHeight="1">
      <c r="A7" s="3" t="s">
        <v>164</v>
      </c>
    </row>
    <row r="8" spans="1:1" s="4" customFormat="1" ht="39.950000000000003" customHeight="1">
      <c r="A8" s="5" t="s">
        <v>97</v>
      </c>
    </row>
    <row r="9" spans="1:1" s="4" customFormat="1" ht="39.950000000000003" customHeight="1">
      <c r="A9" s="5"/>
    </row>
    <row r="10" spans="1:1" s="2" customFormat="1" ht="39.950000000000003" customHeight="1">
      <c r="A10" s="3" t="s">
        <v>165</v>
      </c>
    </row>
    <row r="11" spans="1:1" s="4" customFormat="1" ht="39.950000000000003" customHeight="1">
      <c r="A11" s="5" t="s">
        <v>98</v>
      </c>
    </row>
    <row r="12" spans="1:1" s="4" customFormat="1" ht="39.950000000000003" customHeight="1">
      <c r="A12" s="5"/>
    </row>
    <row r="13" spans="1:1" s="2" customFormat="1" ht="39.950000000000003" customHeight="1">
      <c r="A13" s="3" t="s">
        <v>166</v>
      </c>
    </row>
    <row r="14" spans="1:1" s="4" customFormat="1" ht="39.950000000000003" customHeight="1">
      <c r="A14" s="5" t="s">
        <v>99</v>
      </c>
    </row>
    <row r="15" spans="1:1" s="4" customFormat="1" ht="39.950000000000003" customHeight="1">
      <c r="A15" s="5"/>
    </row>
    <row r="16" spans="1:1" s="2" customFormat="1" ht="39.950000000000003" customHeight="1">
      <c r="A16" s="3" t="s">
        <v>167</v>
      </c>
    </row>
    <row r="17" spans="1:1" s="4" customFormat="1" ht="39.950000000000003" customHeight="1">
      <c r="A17" s="5" t="s">
        <v>100</v>
      </c>
    </row>
    <row r="18" spans="1:1" s="4" customFormat="1" ht="39.950000000000003" customHeight="1">
      <c r="A18" s="5"/>
    </row>
    <row r="19" spans="1:1" s="2" customFormat="1" ht="39.950000000000003" customHeight="1">
      <c r="A19" s="3" t="s">
        <v>168</v>
      </c>
    </row>
    <row r="20" spans="1:1" s="4" customFormat="1" ht="39.950000000000003" customHeight="1">
      <c r="A20" s="5" t="s">
        <v>101</v>
      </c>
    </row>
    <row r="21" spans="1:1" s="4" customFormat="1" ht="39.950000000000003" customHeight="1">
      <c r="A21" s="5"/>
    </row>
    <row r="22" spans="1:1" s="2" customFormat="1" ht="39.950000000000003" customHeight="1">
      <c r="A22" s="3" t="s">
        <v>169</v>
      </c>
    </row>
    <row r="23" spans="1:1" s="4" customFormat="1" ht="39.950000000000003" customHeight="1">
      <c r="A23" s="5" t="s">
        <v>102</v>
      </c>
    </row>
    <row r="24" spans="1:1" s="4" customFormat="1" ht="39.950000000000003" customHeight="1">
      <c r="A24" s="5"/>
    </row>
    <row r="25" spans="1:1" s="2" customFormat="1" ht="39.950000000000003" customHeight="1">
      <c r="A25" s="3" t="s">
        <v>170</v>
      </c>
    </row>
    <row r="26" spans="1:1" s="4" customFormat="1" ht="39.950000000000003" customHeight="1">
      <c r="A26" s="5" t="s">
        <v>103</v>
      </c>
    </row>
    <row r="27" spans="1:1" s="4" customFormat="1" ht="39.950000000000003" customHeight="1">
      <c r="A27" s="5"/>
    </row>
    <row r="28" spans="1:1" s="2" customFormat="1" ht="39.950000000000003" customHeight="1">
      <c r="A28" s="3" t="s">
        <v>171</v>
      </c>
    </row>
    <row r="29" spans="1:1" s="4" customFormat="1" ht="39.950000000000003" customHeight="1">
      <c r="A29" s="5" t="s">
        <v>104</v>
      </c>
    </row>
    <row r="30" spans="1:1" s="4" customFormat="1" ht="39.950000000000003" customHeight="1">
      <c r="A30" s="5"/>
    </row>
    <row r="31" spans="1:1" s="4" customFormat="1" ht="39.950000000000003" customHeight="1">
      <c r="A31" s="3" t="s">
        <v>172</v>
      </c>
    </row>
    <row r="32" spans="1:1" s="4" customFormat="1" ht="39.950000000000003" customHeight="1">
      <c r="A32" s="5" t="s">
        <v>105</v>
      </c>
    </row>
    <row r="33" spans="1:1" s="4" customFormat="1" ht="39.950000000000003" customHeight="1">
      <c r="A33" s="5"/>
    </row>
    <row r="34" spans="1:1" s="4" customFormat="1" ht="39.950000000000003" customHeight="1">
      <c r="A34" s="3" t="s">
        <v>173</v>
      </c>
    </row>
    <row r="35" spans="1:1" s="4" customFormat="1" ht="39.950000000000003" customHeight="1">
      <c r="A35" s="5" t="s">
        <v>106</v>
      </c>
    </row>
    <row r="36" spans="1:1" s="4" customFormat="1" ht="39.950000000000003" customHeight="1">
      <c r="A36" s="5"/>
    </row>
    <row r="37" spans="1:1" s="4" customFormat="1" ht="39.950000000000003" customHeight="1">
      <c r="A37" s="3" t="s">
        <v>174</v>
      </c>
    </row>
    <row r="38" spans="1:1" s="4" customFormat="1" ht="39.950000000000003" customHeight="1">
      <c r="A38" s="5" t="s">
        <v>107</v>
      </c>
    </row>
    <row r="39" spans="1:1" s="4" customFormat="1" ht="39.950000000000003" customHeight="1">
      <c r="A39" s="5"/>
    </row>
    <row r="40" spans="1:1" s="4" customFormat="1" ht="39.950000000000003" customHeight="1">
      <c r="A40" s="3" t="s">
        <v>175</v>
      </c>
    </row>
    <row r="41" spans="1:1" s="4" customFormat="1" ht="39.950000000000003" customHeight="1">
      <c r="A41" s="5" t="s">
        <v>108</v>
      </c>
    </row>
    <row r="42" spans="1:1" s="4" customFormat="1" ht="39.950000000000003" customHeight="1">
      <c r="A42" s="5"/>
    </row>
    <row r="43" spans="1:1" s="4" customFormat="1" ht="39.950000000000003" customHeight="1">
      <c r="A43" s="3" t="s">
        <v>176</v>
      </c>
    </row>
    <row r="44" spans="1:1" s="4" customFormat="1" ht="39.950000000000003" customHeight="1">
      <c r="A44" s="5" t="s">
        <v>109</v>
      </c>
    </row>
    <row r="45" spans="1:1" s="4" customFormat="1" ht="39.950000000000003" customHeight="1">
      <c r="A45" s="5"/>
    </row>
    <row r="46" spans="1:1" s="4" customFormat="1" ht="39.950000000000003" customHeight="1">
      <c r="A46" s="3" t="s">
        <v>177</v>
      </c>
    </row>
    <row r="47" spans="1:1" s="4" customFormat="1" ht="39.950000000000003" customHeight="1">
      <c r="A47" s="5" t="s">
        <v>110</v>
      </c>
    </row>
    <row r="48" spans="1:1" s="4" customFormat="1" ht="39.950000000000003" customHeight="1">
      <c r="A48" s="5"/>
    </row>
    <row r="49" spans="1:1" s="4" customFormat="1" ht="39.950000000000003" customHeight="1">
      <c r="A49" s="3" t="s">
        <v>178</v>
      </c>
    </row>
    <row r="50" spans="1:1" s="4" customFormat="1" ht="39.950000000000003" customHeight="1">
      <c r="A50" s="5" t="s">
        <v>111</v>
      </c>
    </row>
    <row r="51" spans="1:1" s="4" customFormat="1" ht="39.950000000000003" customHeight="1">
      <c r="A51" s="5"/>
    </row>
    <row r="52" spans="1:1" s="4" customFormat="1" ht="39.950000000000003" customHeight="1">
      <c r="A52" s="3" t="s">
        <v>179</v>
      </c>
    </row>
    <row r="53" spans="1:1" s="4" customFormat="1" ht="39.950000000000003" customHeight="1">
      <c r="A53" s="5" t="s">
        <v>112</v>
      </c>
    </row>
    <row r="54" spans="1:1" s="4" customFormat="1" ht="39.950000000000003" customHeight="1">
      <c r="A54" s="5"/>
    </row>
    <row r="55" spans="1:1" s="4" customFormat="1" ht="39.950000000000003" customHeight="1">
      <c r="A55" s="3" t="s">
        <v>180</v>
      </c>
    </row>
    <row r="56" spans="1:1" s="4" customFormat="1" ht="39.950000000000003" customHeight="1">
      <c r="A56" s="5" t="s">
        <v>113</v>
      </c>
    </row>
    <row r="57" spans="1:1" s="4" customFormat="1" ht="39.950000000000003" customHeight="1">
      <c r="A57" s="5"/>
    </row>
    <row r="58" spans="1:1" s="4" customFormat="1" ht="39.950000000000003" customHeight="1">
      <c r="A58" s="3" t="s">
        <v>181</v>
      </c>
    </row>
    <row r="59" spans="1:1" s="4" customFormat="1" ht="39.950000000000003" customHeight="1">
      <c r="A59" s="5" t="s">
        <v>114</v>
      </c>
    </row>
    <row r="60" spans="1:1" s="4" customFormat="1" ht="39.950000000000003" customHeight="1">
      <c r="A60" s="5"/>
    </row>
    <row r="61" spans="1:1" s="4" customFormat="1" ht="39.950000000000003" customHeight="1">
      <c r="A61" s="3" t="s">
        <v>182</v>
      </c>
    </row>
    <row r="62" spans="1:1" s="4" customFormat="1" ht="39.950000000000003" customHeight="1">
      <c r="A62" s="5" t="s">
        <v>115</v>
      </c>
    </row>
    <row r="63" spans="1:1" s="4" customFormat="1" ht="39.950000000000003" customHeight="1">
      <c r="A63" s="5"/>
    </row>
    <row r="64" spans="1:1" s="4" customFormat="1" ht="39.950000000000003" customHeight="1">
      <c r="A64" s="3" t="s">
        <v>183</v>
      </c>
    </row>
    <row r="65" spans="1:1" s="4" customFormat="1" ht="39.950000000000003" customHeight="1">
      <c r="A65" s="5" t="s">
        <v>116</v>
      </c>
    </row>
    <row r="66" spans="1:1" s="4" customFormat="1" ht="39.950000000000003" customHeight="1">
      <c r="A66" s="5"/>
    </row>
    <row r="67" spans="1:1" s="4" customFormat="1" ht="39.950000000000003" customHeight="1">
      <c r="A67" s="3" t="s">
        <v>184</v>
      </c>
    </row>
    <row r="68" spans="1:1" s="4" customFormat="1" ht="39.950000000000003" customHeight="1">
      <c r="A68" s="5" t="s">
        <v>117</v>
      </c>
    </row>
    <row r="69" spans="1:1" s="4" customFormat="1" ht="39.950000000000003" customHeight="1">
      <c r="A69" s="5"/>
    </row>
    <row r="70" spans="1:1" s="4" customFormat="1" ht="39.950000000000003" customHeight="1">
      <c r="A70" s="3" t="s">
        <v>185</v>
      </c>
    </row>
    <row r="71" spans="1:1" s="4" customFormat="1" ht="39.950000000000003" customHeight="1">
      <c r="A71" s="5" t="s">
        <v>118</v>
      </c>
    </row>
    <row r="72" spans="1:1" s="4" customFormat="1" ht="39.950000000000003" customHeight="1">
      <c r="A72" s="5"/>
    </row>
    <row r="73" spans="1:1" s="4" customFormat="1" ht="39.950000000000003" customHeight="1">
      <c r="A73" s="3" t="s">
        <v>186</v>
      </c>
    </row>
    <row r="74" spans="1:1" s="4" customFormat="1" ht="39.950000000000003" customHeight="1">
      <c r="A74" s="5" t="s">
        <v>119</v>
      </c>
    </row>
    <row r="75" spans="1:1" s="4" customFormat="1" ht="39.950000000000003" customHeight="1">
      <c r="A75" s="5"/>
    </row>
    <row r="76" spans="1:1" s="4" customFormat="1" ht="39.950000000000003" customHeight="1">
      <c r="A76" s="3" t="s">
        <v>187</v>
      </c>
    </row>
    <row r="77" spans="1:1" s="4" customFormat="1" ht="39.950000000000003" customHeight="1">
      <c r="A77" s="5" t="s">
        <v>120</v>
      </c>
    </row>
    <row r="78" spans="1:1" s="4" customFormat="1" ht="39.950000000000003" customHeight="1">
      <c r="A78" s="5"/>
    </row>
    <row r="79" spans="1:1" s="4" customFormat="1" ht="39.950000000000003" customHeight="1">
      <c r="A79" s="3" t="s">
        <v>188</v>
      </c>
    </row>
    <row r="80" spans="1:1" s="4" customFormat="1" ht="39.950000000000003" customHeight="1">
      <c r="A80" s="5" t="s">
        <v>121</v>
      </c>
    </row>
    <row r="81" spans="1:1" s="4" customFormat="1" ht="39.950000000000003" customHeight="1">
      <c r="A81" s="5"/>
    </row>
    <row r="82" spans="1:1" s="4" customFormat="1" ht="39.950000000000003" customHeight="1">
      <c r="A82" s="3" t="s">
        <v>189</v>
      </c>
    </row>
    <row r="83" spans="1:1" s="4" customFormat="1" ht="39.950000000000003" customHeight="1">
      <c r="A83" s="5" t="s">
        <v>122</v>
      </c>
    </row>
    <row r="84" spans="1:1" s="4" customFormat="1" ht="39.950000000000003" customHeight="1">
      <c r="A84" s="5"/>
    </row>
    <row r="85" spans="1:1" s="4" customFormat="1" ht="39.950000000000003" customHeight="1">
      <c r="A85" s="3" t="s">
        <v>190</v>
      </c>
    </row>
    <row r="86" spans="1:1" s="4" customFormat="1" ht="39.950000000000003" customHeight="1">
      <c r="A86" s="5" t="s">
        <v>123</v>
      </c>
    </row>
    <row r="87" spans="1:1" s="4" customFormat="1" ht="39.950000000000003" customHeight="1">
      <c r="A87" s="5"/>
    </row>
    <row r="88" spans="1:1" s="4" customFormat="1" ht="39.950000000000003" customHeight="1">
      <c r="A88" s="3" t="s">
        <v>191</v>
      </c>
    </row>
    <row r="89" spans="1:1" s="4" customFormat="1" ht="39.950000000000003" customHeight="1">
      <c r="A89" s="5" t="s">
        <v>124</v>
      </c>
    </row>
    <row r="90" spans="1:1" s="4" customFormat="1" ht="39.950000000000003" customHeight="1">
      <c r="A90" s="5"/>
    </row>
    <row r="91" spans="1:1" s="4" customFormat="1" ht="39.950000000000003" customHeight="1">
      <c r="A91" s="3" t="s">
        <v>192</v>
      </c>
    </row>
    <row r="92" spans="1:1" s="4" customFormat="1" ht="39.950000000000003" customHeight="1">
      <c r="A92" s="5" t="s">
        <v>125</v>
      </c>
    </row>
    <row r="93" spans="1:1" s="4" customFormat="1" ht="39.950000000000003" customHeight="1">
      <c r="A93" s="5"/>
    </row>
    <row r="94" spans="1:1" s="4" customFormat="1" ht="39.950000000000003" customHeight="1">
      <c r="A94" s="3" t="s">
        <v>193</v>
      </c>
    </row>
    <row r="95" spans="1:1" s="4" customFormat="1" ht="39.950000000000003" customHeight="1">
      <c r="A95" s="5" t="s">
        <v>126</v>
      </c>
    </row>
    <row r="96" spans="1:1" s="4" customFormat="1" ht="39.950000000000003" customHeight="1">
      <c r="A96" s="5"/>
    </row>
    <row r="97" spans="1:1" s="4" customFormat="1" ht="39.950000000000003" customHeight="1">
      <c r="A97" s="3" t="s">
        <v>194</v>
      </c>
    </row>
    <row r="98" spans="1:1" s="4" customFormat="1" ht="39.950000000000003" customHeight="1">
      <c r="A98" s="5" t="s">
        <v>127</v>
      </c>
    </row>
    <row r="99" spans="1:1" s="4" customFormat="1" ht="39.950000000000003" customHeight="1">
      <c r="A99" s="5"/>
    </row>
    <row r="100" spans="1:1" s="4" customFormat="1" ht="39.950000000000003" customHeight="1">
      <c r="A100" s="3" t="s">
        <v>195</v>
      </c>
    </row>
    <row r="101" spans="1:1" s="4" customFormat="1" ht="39.950000000000003" customHeight="1">
      <c r="A101" s="5" t="s">
        <v>128</v>
      </c>
    </row>
    <row r="102" spans="1:1" s="4" customFormat="1" ht="39.950000000000003" customHeight="1">
      <c r="A102" s="5"/>
    </row>
    <row r="103" spans="1:1" s="4" customFormat="1" ht="39.950000000000003" customHeight="1">
      <c r="A103" s="3" t="s">
        <v>196</v>
      </c>
    </row>
    <row r="104" spans="1:1" s="4" customFormat="1" ht="39.950000000000003" customHeight="1">
      <c r="A104" s="5" t="s">
        <v>129</v>
      </c>
    </row>
    <row r="105" spans="1:1" s="4" customFormat="1" ht="39.950000000000003" customHeight="1">
      <c r="A105" s="5"/>
    </row>
    <row r="106" spans="1:1" s="4" customFormat="1" ht="39.950000000000003" customHeight="1">
      <c r="A106" s="3" t="s">
        <v>197</v>
      </c>
    </row>
    <row r="107" spans="1:1" s="4" customFormat="1" ht="39.950000000000003" customHeight="1">
      <c r="A107" s="5" t="s">
        <v>130</v>
      </c>
    </row>
    <row r="108" spans="1:1" s="4" customFormat="1" ht="39.950000000000003" customHeight="1">
      <c r="A108" s="5"/>
    </row>
    <row r="109" spans="1:1" s="4" customFormat="1" ht="39.950000000000003" customHeight="1">
      <c r="A109" s="3" t="s">
        <v>176</v>
      </c>
    </row>
    <row r="110" spans="1:1" s="4" customFormat="1" ht="39.950000000000003" customHeight="1">
      <c r="A110" s="5"/>
    </row>
    <row r="111" spans="1:1" s="4" customFormat="1" ht="39.950000000000003" customHeight="1">
      <c r="A111" s="3" t="s">
        <v>198</v>
      </c>
    </row>
    <row r="112" spans="1:1" s="4" customFormat="1" ht="39.950000000000003" customHeight="1">
      <c r="A112" s="5" t="s">
        <v>131</v>
      </c>
    </row>
    <row r="113" spans="1:1" s="4" customFormat="1" ht="39.950000000000003" customHeight="1">
      <c r="A113" s="5"/>
    </row>
    <row r="114" spans="1:1" s="4" customFormat="1" ht="39.950000000000003" customHeight="1">
      <c r="A114" s="3" t="s">
        <v>199</v>
      </c>
    </row>
    <row r="115" spans="1:1" s="4" customFormat="1" ht="39.950000000000003" customHeight="1">
      <c r="A115" s="5" t="s">
        <v>132</v>
      </c>
    </row>
    <row r="116" spans="1:1" s="4" customFormat="1" ht="39.950000000000003" customHeight="1">
      <c r="A116" s="5"/>
    </row>
    <row r="117" spans="1:1" s="4" customFormat="1" ht="39.950000000000003" customHeight="1">
      <c r="A117" s="3" t="s">
        <v>200</v>
      </c>
    </row>
    <row r="118" spans="1:1" s="4" customFormat="1" ht="39.950000000000003" customHeight="1">
      <c r="A118" s="5" t="s">
        <v>133</v>
      </c>
    </row>
    <row r="119" spans="1:1" s="4" customFormat="1" ht="39.950000000000003" customHeight="1">
      <c r="A119" s="5"/>
    </row>
    <row r="120" spans="1:1" s="4" customFormat="1" ht="39.950000000000003" customHeight="1">
      <c r="A120" s="3" t="s">
        <v>201</v>
      </c>
    </row>
    <row r="121" spans="1:1" s="4" customFormat="1" ht="39.950000000000003" customHeight="1">
      <c r="A121" s="5" t="s">
        <v>134</v>
      </c>
    </row>
    <row r="122" spans="1:1" s="4" customFormat="1" ht="39.950000000000003" customHeight="1">
      <c r="A122" s="5"/>
    </row>
    <row r="123" spans="1:1" s="4" customFormat="1" ht="39.950000000000003" customHeight="1">
      <c r="A123" s="3" t="s">
        <v>202</v>
      </c>
    </row>
    <row r="124" spans="1:1" s="4" customFormat="1" ht="39.950000000000003" customHeight="1">
      <c r="A124" s="5" t="s">
        <v>135</v>
      </c>
    </row>
    <row r="125" spans="1:1" s="4" customFormat="1" ht="39.950000000000003" customHeight="1">
      <c r="A125" s="5"/>
    </row>
    <row r="126" spans="1:1" s="4" customFormat="1" ht="39.950000000000003" customHeight="1">
      <c r="A126" s="3" t="s">
        <v>203</v>
      </c>
    </row>
    <row r="127" spans="1:1" s="4" customFormat="1" ht="39.950000000000003" customHeight="1">
      <c r="A127" s="5" t="s">
        <v>136</v>
      </c>
    </row>
    <row r="128" spans="1:1" s="4" customFormat="1" ht="39.950000000000003" customHeight="1">
      <c r="A128" s="5"/>
    </row>
    <row r="129" spans="1:1" s="4" customFormat="1" ht="39.950000000000003" customHeight="1">
      <c r="A129" s="3" t="s">
        <v>204</v>
      </c>
    </row>
    <row r="130" spans="1:1" s="4" customFormat="1" ht="39.950000000000003" customHeight="1">
      <c r="A130" s="5" t="s">
        <v>137</v>
      </c>
    </row>
    <row r="131" spans="1:1" s="4" customFormat="1" ht="39.950000000000003" customHeight="1">
      <c r="A131" s="5"/>
    </row>
    <row r="132" spans="1:1" s="4" customFormat="1" ht="39.950000000000003" customHeight="1">
      <c r="A132" s="3" t="s">
        <v>205</v>
      </c>
    </row>
    <row r="133" spans="1:1" s="4" customFormat="1" ht="39.950000000000003" customHeight="1">
      <c r="A133" s="5" t="s">
        <v>138</v>
      </c>
    </row>
    <row r="134" spans="1:1" s="4" customFormat="1" ht="39.950000000000003" customHeight="1">
      <c r="A134" s="5"/>
    </row>
    <row r="135" spans="1:1" s="4" customFormat="1" ht="39.950000000000003" customHeight="1">
      <c r="A135" s="3" t="s">
        <v>206</v>
      </c>
    </row>
    <row r="136" spans="1:1" s="4" customFormat="1" ht="39.950000000000003" customHeight="1">
      <c r="A136" s="5" t="s">
        <v>139</v>
      </c>
    </row>
    <row r="137" spans="1:1" s="4" customFormat="1" ht="39.950000000000003" customHeight="1">
      <c r="A137" s="5"/>
    </row>
    <row r="138" spans="1:1" s="4" customFormat="1" ht="39.950000000000003" customHeight="1">
      <c r="A138" s="3" t="s">
        <v>207</v>
      </c>
    </row>
    <row r="139" spans="1:1" s="4" customFormat="1" ht="39.950000000000003" customHeight="1">
      <c r="A139" s="5" t="s">
        <v>140</v>
      </c>
    </row>
    <row r="140" spans="1:1" s="4" customFormat="1" ht="39.950000000000003" customHeight="1">
      <c r="A140" s="5"/>
    </row>
    <row r="141" spans="1:1" s="4" customFormat="1" ht="39.950000000000003" customHeight="1">
      <c r="A141" s="3" t="s">
        <v>208</v>
      </c>
    </row>
    <row r="142" spans="1:1" s="4" customFormat="1" ht="39.950000000000003" customHeight="1">
      <c r="A142" s="5" t="s">
        <v>141</v>
      </c>
    </row>
    <row r="143" spans="1:1" s="4" customFormat="1" ht="39.950000000000003" customHeight="1">
      <c r="A143" s="5"/>
    </row>
    <row r="144" spans="1:1" s="4" customFormat="1" ht="39.950000000000003" customHeight="1">
      <c r="A144" s="3" t="s">
        <v>209</v>
      </c>
    </row>
    <row r="145" spans="1:1" s="4" customFormat="1" ht="39.950000000000003" customHeight="1">
      <c r="A145" s="5" t="s">
        <v>142</v>
      </c>
    </row>
    <row r="146" spans="1:1" s="4" customFormat="1" ht="39.950000000000003" customHeight="1">
      <c r="A146" s="5"/>
    </row>
    <row r="147" spans="1:1" s="4" customFormat="1" ht="39.950000000000003" customHeight="1">
      <c r="A147" s="3" t="s">
        <v>210</v>
      </c>
    </row>
    <row r="148" spans="1:1" s="4" customFormat="1" ht="39.950000000000003" customHeight="1">
      <c r="A148" s="5" t="s">
        <v>143</v>
      </c>
    </row>
    <row r="149" spans="1:1" s="4" customFormat="1" ht="39.950000000000003" customHeight="1">
      <c r="A149" s="5"/>
    </row>
    <row r="150" spans="1:1" s="4" customFormat="1" ht="39.950000000000003" customHeight="1">
      <c r="A150" s="3" t="s">
        <v>211</v>
      </c>
    </row>
    <row r="151" spans="1:1" s="4" customFormat="1" ht="39.950000000000003" customHeight="1">
      <c r="A151" s="5" t="s">
        <v>144</v>
      </c>
    </row>
    <row r="152" spans="1:1" s="4" customFormat="1" ht="39.950000000000003" customHeight="1">
      <c r="A152" s="5"/>
    </row>
    <row r="153" spans="1:1" s="4" customFormat="1" ht="39.950000000000003" customHeight="1">
      <c r="A153" s="3" t="s">
        <v>212</v>
      </c>
    </row>
    <row r="154" spans="1:1" s="4" customFormat="1" ht="39.950000000000003" customHeight="1">
      <c r="A154" s="5" t="s">
        <v>145</v>
      </c>
    </row>
    <row r="155" spans="1:1" s="4" customFormat="1" ht="39.950000000000003" customHeight="1">
      <c r="A155" s="5"/>
    </row>
    <row r="156" spans="1:1" s="4" customFormat="1" ht="39.950000000000003" customHeight="1">
      <c r="A156" s="3" t="s">
        <v>213</v>
      </c>
    </row>
    <row r="157" spans="1:1" s="4" customFormat="1" ht="39.950000000000003" customHeight="1">
      <c r="A157" s="5" t="s">
        <v>146</v>
      </c>
    </row>
    <row r="158" spans="1:1" s="4" customFormat="1" ht="39.950000000000003" customHeight="1">
      <c r="A158" s="5"/>
    </row>
    <row r="159" spans="1:1" s="4" customFormat="1" ht="39.950000000000003" customHeight="1">
      <c r="A159" s="3" t="s">
        <v>214</v>
      </c>
    </row>
    <row r="160" spans="1:1" s="4" customFormat="1" ht="39.950000000000003" customHeight="1">
      <c r="A160" s="5" t="s">
        <v>147</v>
      </c>
    </row>
    <row r="161" spans="1:1" s="4" customFormat="1" ht="39.950000000000003" customHeight="1">
      <c r="A161" s="5"/>
    </row>
    <row r="162" spans="1:1" s="4" customFormat="1" ht="39.950000000000003" customHeight="1">
      <c r="A162" s="3" t="s">
        <v>215</v>
      </c>
    </row>
    <row r="163" spans="1:1" s="4" customFormat="1" ht="39.950000000000003" customHeight="1">
      <c r="A163" s="5" t="s">
        <v>148</v>
      </c>
    </row>
    <row r="164" spans="1:1" s="4" customFormat="1" ht="39.950000000000003" customHeight="1">
      <c r="A164" s="5"/>
    </row>
    <row r="165" spans="1:1" s="4" customFormat="1" ht="39.950000000000003" customHeight="1">
      <c r="A165" s="3" t="s">
        <v>216</v>
      </c>
    </row>
    <row r="166" spans="1:1" s="4" customFormat="1" ht="39.950000000000003" customHeight="1">
      <c r="A166" s="5" t="s">
        <v>149</v>
      </c>
    </row>
    <row r="167" spans="1:1" s="4" customFormat="1" ht="39.950000000000003" customHeight="1">
      <c r="A167" s="5"/>
    </row>
    <row r="168" spans="1:1" s="4" customFormat="1" ht="39.950000000000003" customHeight="1">
      <c r="A168" s="3" t="s">
        <v>217</v>
      </c>
    </row>
    <row r="169" spans="1:1" s="4" customFormat="1" ht="39.950000000000003" customHeight="1">
      <c r="A169" s="5" t="s">
        <v>150</v>
      </c>
    </row>
    <row r="170" spans="1:1" s="4" customFormat="1" ht="39.950000000000003" customHeight="1">
      <c r="A170" s="5"/>
    </row>
    <row r="171" spans="1:1" s="4" customFormat="1" ht="39.950000000000003" customHeight="1">
      <c r="A171" s="3" t="s">
        <v>218</v>
      </c>
    </row>
    <row r="172" spans="1:1" s="4" customFormat="1" ht="39.950000000000003" customHeight="1">
      <c r="A172" s="5" t="s">
        <v>151</v>
      </c>
    </row>
    <row r="173" spans="1:1" s="4" customFormat="1" ht="39.950000000000003" customHeight="1">
      <c r="A173" s="5"/>
    </row>
    <row r="174" spans="1:1" s="4" customFormat="1" ht="39.950000000000003" customHeight="1">
      <c r="A174" s="3" t="s">
        <v>219</v>
      </c>
    </row>
    <row r="175" spans="1:1" s="4" customFormat="1" ht="39.950000000000003" customHeight="1">
      <c r="A175" s="5" t="s">
        <v>152</v>
      </c>
    </row>
    <row r="176" spans="1:1" s="4" customFormat="1" ht="39.950000000000003" customHeight="1">
      <c r="A176" s="5"/>
    </row>
    <row r="177" spans="1:1" s="4" customFormat="1" ht="39.950000000000003" customHeight="1">
      <c r="A177" s="5"/>
    </row>
    <row r="178" spans="1:1" s="4" customFormat="1" ht="39.950000000000003" customHeight="1">
      <c r="A178" s="3" t="s">
        <v>55</v>
      </c>
    </row>
    <row r="179" spans="1:1" s="4" customFormat="1" ht="39.950000000000003" customHeight="1">
      <c r="A179" s="5" t="s">
        <v>153</v>
      </c>
    </row>
    <row r="180" spans="1:1" s="4" customFormat="1" ht="39.950000000000003" customHeight="1">
      <c r="A180" s="5"/>
    </row>
    <row r="181" spans="1:1" s="4" customFormat="1" ht="39.950000000000003" customHeight="1">
      <c r="A181" s="3" t="s">
        <v>32</v>
      </c>
    </row>
    <row r="182" spans="1:1" s="4" customFormat="1" ht="39.950000000000003" customHeight="1">
      <c r="A182" s="5" t="s">
        <v>129</v>
      </c>
    </row>
    <row r="183" spans="1:1" s="4" customFormat="1" ht="39.950000000000003" customHeight="1">
      <c r="A183" s="5"/>
    </row>
    <row r="184" spans="1:1" s="4" customFormat="1" ht="39.950000000000003" customHeight="1">
      <c r="A184" s="5"/>
    </row>
    <row r="185" spans="1:1" s="4" customFormat="1" ht="39.950000000000003" customHeight="1">
      <c r="A185" s="3" t="s">
        <v>56</v>
      </c>
    </row>
    <row r="186" spans="1:1" s="4" customFormat="1" ht="39.950000000000003" customHeight="1">
      <c r="A186" s="5" t="s">
        <v>154</v>
      </c>
    </row>
    <row r="187" spans="1:1" s="4" customFormat="1" ht="39.950000000000003" customHeight="1">
      <c r="A187" s="5"/>
    </row>
    <row r="188" spans="1:1" s="4" customFormat="1" ht="39.950000000000003" customHeight="1">
      <c r="A188" s="3" t="s">
        <v>162</v>
      </c>
    </row>
    <row r="189" spans="1:1" s="4" customFormat="1" ht="39.950000000000003" customHeight="1">
      <c r="A189" s="5" t="s">
        <v>155</v>
      </c>
    </row>
    <row r="190" spans="1:1" s="4" customFormat="1" ht="39.950000000000003" customHeight="1">
      <c r="A190" s="5"/>
    </row>
    <row r="191" spans="1:1" s="4" customFormat="1" ht="39.950000000000003" customHeight="1">
      <c r="A191" s="3" t="s">
        <v>59</v>
      </c>
    </row>
    <row r="192" spans="1:1" s="4" customFormat="1" ht="39.950000000000003" customHeight="1">
      <c r="A192" s="5" t="s">
        <v>156</v>
      </c>
    </row>
    <row r="193" spans="1:1" s="4" customFormat="1" ht="39.950000000000003" customHeight="1">
      <c r="A193" s="5"/>
    </row>
    <row r="194" spans="1:1" s="4" customFormat="1" ht="39.950000000000003" customHeight="1">
      <c r="A194" s="3" t="s">
        <v>60</v>
      </c>
    </row>
    <row r="195" spans="1:1" s="4" customFormat="1" ht="39.950000000000003" customHeight="1">
      <c r="A195" s="5" t="s">
        <v>157</v>
      </c>
    </row>
    <row r="196" spans="1:1" s="4" customFormat="1" ht="39.950000000000003" customHeight="1">
      <c r="A196" s="5"/>
    </row>
    <row r="197" spans="1:1" s="4" customFormat="1" ht="39.950000000000003" customHeight="1">
      <c r="A197" s="3" t="s">
        <v>61</v>
      </c>
    </row>
    <row r="198" spans="1:1" s="4" customFormat="1" ht="39.950000000000003" customHeight="1">
      <c r="A198" s="5" t="s">
        <v>158</v>
      </c>
    </row>
    <row r="199" spans="1:1" s="4" customFormat="1" ht="39.950000000000003" customHeight="1">
      <c r="A199" s="5"/>
    </row>
    <row r="200" spans="1:1" s="2" customFormat="1" ht="39.950000000000003" customHeight="1">
      <c r="A200" s="3" t="s">
        <v>62</v>
      </c>
    </row>
    <row r="201" spans="1:1" s="4" customFormat="1" ht="39.950000000000003" customHeight="1">
      <c r="A201" s="5" t="s">
        <v>159</v>
      </c>
    </row>
    <row r="202" spans="1:1" s="4" customFormat="1" ht="39.950000000000003" customHeight="1">
      <c r="A202" s="5"/>
    </row>
    <row r="203" spans="1:1" s="4" customFormat="1" ht="39.950000000000003" customHeight="1">
      <c r="A203" s="5"/>
    </row>
    <row r="204" spans="1:1" s="4" customFormat="1" ht="39.950000000000003" customHeight="1">
      <c r="A204" s="5" t="s">
        <v>161</v>
      </c>
    </row>
    <row r="205" spans="1:1" s="4" customFormat="1" ht="39.950000000000003" customHeight="1">
      <c r="A205" s="5" t="s"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 STATEMENT MODEL</vt:lpstr>
      <vt:lpstr>Glossary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Designer</dc:creator>
  <cp:lastModifiedBy>Zulikha Babatunde</cp:lastModifiedBy>
  <dcterms:created xsi:type="dcterms:W3CDTF">2019-09-10T15:31:51Z</dcterms:created>
  <dcterms:modified xsi:type="dcterms:W3CDTF">2025-05-23T10:26:20Z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16ef56e6fd4c460c84df9942b8b7ee79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2025-05-23T10:26:19Z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851bf576-1ba9-4a4b-acc8-23da1510b11d</vt:lpwstr>
  </property>
  <property fmtid="{D5CDD505-2E9C-101B-9397-08002B2CF9AE}" pid="8" name="MSIP_Label_defa4170-0d19-0005-0004-bc88714345d2_ActionId">
    <vt:lpwstr>62baf756-f8b0-455c-aabe-33c38bb808a7</vt:lpwstr>
  </property>
  <property fmtid="{D5CDD505-2E9C-101B-9397-08002B2CF9AE}" pid="9" name="MSIP_Label_defa4170-0d19-0005-0004-bc88714345d2_ContentBits">
    <vt:lpwstr>0</vt:lpwstr>
  </property>
</Properties>
</file>