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P\Desktop\"/>
    </mc:Choice>
  </mc:AlternateContent>
  <xr:revisionPtr revIDLastSave="0" documentId="10_ncr:8100000_{AD2D25EC-9584-4786-9BDD-6F3138CD623C}" xr6:coauthVersionLast="32" xr6:coauthVersionMax="32" xr10:uidLastSave="{00000000-0000-0000-0000-000000000000}"/>
  <bookViews>
    <workbookView xWindow="0" yWindow="0" windowWidth="24000" windowHeight="9525" firstSheet="1" activeTab="5" xr2:uid="{1A3C3471-BFF0-4194-93DA-2FA65F037A3C}"/>
  </bookViews>
  <sheets>
    <sheet name="Chart Of Accounts" sheetId="1" r:id="rId1"/>
    <sheet name="General Entries" sheetId="2" r:id="rId2"/>
    <sheet name="Ledger" sheetId="4" r:id="rId3"/>
    <sheet name="Trial Balance" sheetId="5" r:id="rId4"/>
    <sheet name="Income Statments" sheetId="6" r:id="rId5"/>
    <sheet name="Balance Sheet" sheetId="9" r:id="rId6"/>
  </sheets>
  <definedNames>
    <definedName name="_xlnm._FilterDatabase" localSheetId="3" hidden="1">'Trial Balance'!$E$3:$F$19</definedName>
    <definedName name="Slicer_Account">#N/A</definedName>
  </definedNames>
  <calcPr calcId="162913"/>
  <pivotCaches>
    <pivotCache cacheId="4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 i="9" l="1"/>
  <c r="H35" i="9"/>
  <c r="E33" i="9"/>
  <c r="H28" i="9"/>
  <c r="H27" i="9"/>
  <c r="H30" i="9" s="1"/>
  <c r="E14" i="9"/>
  <c r="E15" i="9"/>
  <c r="E16" i="9"/>
  <c r="E13" i="9"/>
  <c r="H7" i="9"/>
  <c r="H10" i="9" s="1"/>
  <c r="F18" i="5"/>
  <c r="F17" i="5"/>
  <c r="E18" i="5"/>
  <c r="E17" i="5"/>
  <c r="F32" i="2"/>
  <c r="I6" i="6"/>
  <c r="G13" i="6"/>
  <c r="G14" i="6"/>
  <c r="G15" i="6"/>
  <c r="G12" i="6"/>
  <c r="I5" i="6"/>
  <c r="E16" i="5"/>
  <c r="F16" i="5" s="1"/>
  <c r="F20" i="2"/>
  <c r="F18" i="2"/>
  <c r="H17" i="9" l="1"/>
  <c r="H18" i="9" s="1"/>
  <c r="H20" i="9" s="1"/>
  <c r="I16" i="6"/>
  <c r="I9" i="6"/>
  <c r="E5" i="5"/>
  <c r="F5" i="5" s="1"/>
  <c r="E6" i="5"/>
  <c r="F6" i="5" s="1"/>
  <c r="E7" i="5"/>
  <c r="F7" i="5" s="1"/>
  <c r="E8" i="5"/>
  <c r="F8" i="5" s="1"/>
  <c r="E9" i="5"/>
  <c r="F9" i="5" s="1"/>
  <c r="E10" i="5"/>
  <c r="F10" i="5" s="1"/>
  <c r="E11" i="5"/>
  <c r="F11" i="5" s="1"/>
  <c r="E12" i="5"/>
  <c r="F12" i="5" s="1"/>
  <c r="E13" i="5"/>
  <c r="F13" i="5" s="1"/>
  <c r="E14" i="5"/>
  <c r="F14" i="5" s="1"/>
  <c r="E15" i="5"/>
  <c r="F15" i="5" s="1"/>
  <c r="E4" i="5"/>
  <c r="F4" i="5" s="1"/>
  <c r="A2" i="4"/>
  <c r="F30" i="2"/>
  <c r="F28" i="2"/>
  <c r="F26" i="2"/>
  <c r="F24" i="2"/>
  <c r="F22" i="2"/>
  <c r="F16" i="2"/>
  <c r="F14" i="2"/>
  <c r="F12" i="2"/>
  <c r="F10" i="2"/>
  <c r="F8" i="2"/>
  <c r="F6" i="2"/>
  <c r="I17" i="6" l="1"/>
  <c r="I18" i="6" l="1"/>
  <c r="I19" i="6" s="1"/>
  <c r="H38" i="9"/>
</calcChain>
</file>

<file path=xl/sharedStrings.xml><?xml version="1.0" encoding="utf-8"?>
<sst xmlns="http://schemas.openxmlformats.org/spreadsheetml/2006/main" count="223" uniqueCount="88">
  <si>
    <t>Professionals Legacy PVT Limited</t>
  </si>
  <si>
    <t>Charts of Accounts</t>
  </si>
  <si>
    <t>Account Categories</t>
  </si>
  <si>
    <t>Assets</t>
  </si>
  <si>
    <t>Liabilities</t>
  </si>
  <si>
    <t>Equity</t>
  </si>
  <si>
    <t>Expenses</t>
  </si>
  <si>
    <t>Revenue</t>
  </si>
  <si>
    <t>Sub Account</t>
  </si>
  <si>
    <t>Non-Current Assets</t>
  </si>
  <si>
    <t>Non-Current Liabilities</t>
  </si>
  <si>
    <t>Current Assets</t>
  </si>
  <si>
    <t>Current Liabilities</t>
  </si>
  <si>
    <t>Balance Sheet</t>
  </si>
  <si>
    <t>Income Statements</t>
  </si>
  <si>
    <t>Date</t>
  </si>
  <si>
    <t>Description</t>
  </si>
  <si>
    <t>Account</t>
  </si>
  <si>
    <t>Debit</t>
  </si>
  <si>
    <t>Credit</t>
  </si>
  <si>
    <t>Details/Narrations</t>
  </si>
  <si>
    <t>Entries:</t>
  </si>
  <si>
    <t>Expenses incurred in office of 45,000 on 16 July 2023.</t>
  </si>
  <si>
    <t>Computer purchased for 250,000 On 27 July 2023.</t>
  </si>
  <si>
    <t>Salary Paid on 1st August for 110,000/-</t>
  </si>
  <si>
    <t>Rent paid to Mr. Abbas on 2nd Aug of 35,000/-</t>
  </si>
  <si>
    <t>Started Business with 5,000,00/- with cash on 1st July 2023.</t>
  </si>
  <si>
    <t>Deposited 1,500,000/- in bank  on 2nd July 2023.</t>
  </si>
  <si>
    <t>inventory Purchased of 750,000 on credit from mega mart on 5th July 2023.</t>
  </si>
  <si>
    <t xml:space="preserve">sold inventory on credit to Mr. Rehman of 400,000 on 10 July 2023. </t>
  </si>
  <si>
    <t xml:space="preserve">sold inventory on cash of 300,000 on 14 July 2023. </t>
  </si>
  <si>
    <t xml:space="preserve">Entertainment Expenses incurred of 70,000 on 18 July 2023. </t>
  </si>
  <si>
    <t>Established Business</t>
  </si>
  <si>
    <t>Cash</t>
  </si>
  <si>
    <t>Individual Accounts</t>
  </si>
  <si>
    <t>Inventory Purchased</t>
  </si>
  <si>
    <t>Cash deposited on bank</t>
  </si>
  <si>
    <t>Bank</t>
  </si>
  <si>
    <t>Inventory</t>
  </si>
  <si>
    <t>Mega Mart</t>
  </si>
  <si>
    <t>Label - Financial Statements</t>
  </si>
  <si>
    <t>inventory Purchased of 500,000 from multi media on 7th July 2023.</t>
  </si>
  <si>
    <t>Sale</t>
  </si>
  <si>
    <t>Customer Mr. Rehman</t>
  </si>
  <si>
    <t>Inventory Sold</t>
  </si>
  <si>
    <t>Expenses Incurred</t>
  </si>
  <si>
    <t>Office Supplies</t>
  </si>
  <si>
    <t>Entertmaint Expenses</t>
  </si>
  <si>
    <t>Entertainment Expenses incurred</t>
  </si>
  <si>
    <t>Computer Purchased</t>
  </si>
  <si>
    <t>Salary Paid</t>
  </si>
  <si>
    <t>Salaries</t>
  </si>
  <si>
    <t>Rent Paid</t>
  </si>
  <si>
    <t>Rent-Mr.Abbas</t>
  </si>
  <si>
    <t>Grand Total</t>
  </si>
  <si>
    <t>Sum of Debit</t>
  </si>
  <si>
    <t>Sum of Credit</t>
  </si>
  <si>
    <t>Sum of Balance</t>
  </si>
  <si>
    <t>Ledger</t>
  </si>
  <si>
    <t>Trial Balance</t>
  </si>
  <si>
    <t>Amount(PKR)</t>
  </si>
  <si>
    <t>Gross Profit</t>
  </si>
  <si>
    <t>Operating Expenses</t>
  </si>
  <si>
    <t>Operating Profit</t>
  </si>
  <si>
    <t>Net Profit</t>
  </si>
  <si>
    <t>Cost of Goods Sold</t>
  </si>
  <si>
    <t>Inventory Adjustment</t>
  </si>
  <si>
    <t>15-Jul</t>
  </si>
  <si>
    <t>Tax 30%</t>
  </si>
  <si>
    <t>Tax</t>
  </si>
  <si>
    <t>Govt.</t>
  </si>
  <si>
    <t>Tax Working Adj.</t>
  </si>
  <si>
    <t>Income Statement</t>
  </si>
  <si>
    <t xml:space="preserve">As at June 30, 2024 </t>
  </si>
  <si>
    <t xml:space="preserve">For the year ended June 30, 2024 </t>
  </si>
  <si>
    <t>For the year ended June 30, 2024</t>
  </si>
  <si>
    <t>Total Non-Current Assets</t>
  </si>
  <si>
    <t>Total Current Assets</t>
  </si>
  <si>
    <t>Total Assets</t>
  </si>
  <si>
    <t>Liabilities and Equity</t>
  </si>
  <si>
    <t>Total Non-Current Liabilities</t>
  </si>
  <si>
    <t>Sub Accounts</t>
  </si>
  <si>
    <t>Label to Financial Statement</t>
  </si>
  <si>
    <t>-</t>
  </si>
  <si>
    <t>Total Current Liabilities</t>
  </si>
  <si>
    <t>Total Equity</t>
  </si>
  <si>
    <t>Net Income</t>
  </si>
  <si>
    <t>Total Liabilities and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</si>
</sst>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6" x14ac:knownFonts="1">
    <font>
      <sz val="11"/>
      <color theme="1"/>
      <name val="Calibri"/>
      <family val="2"/>
      <scheme val="minor"/>
    </font>
    <font>
      <sz val="11"/>
      <color theme="1"/>
      <name val="Calibri"/>
      <family val="2"/>
      <scheme val="minor"/>
    </font>
    <font>
      <b/>
      <sz val="22"/>
      <color theme="1"/>
      <name val="Times New Roman"/>
      <family val="1"/>
    </font>
    <font>
      <sz val="22"/>
      <color theme="1"/>
      <name val="Times New Roman"/>
      <family val="1"/>
    </font>
    <font>
      <b/>
      <sz val="14"/>
      <color theme="1"/>
      <name val="Calibri"/>
      <family val="2"/>
      <scheme val="minor"/>
    </font>
    <font>
      <b/>
      <sz val="12"/>
      <color theme="0"/>
      <name val="Calibri"/>
      <family val="2"/>
      <scheme val="minor"/>
    </font>
    <font>
      <b/>
      <i/>
      <sz val="14"/>
      <color theme="1"/>
      <name val="Calibri"/>
      <family val="2"/>
      <scheme val="minor"/>
    </font>
    <font>
      <b/>
      <sz val="20"/>
      <color theme="0"/>
      <name val="Calibri"/>
      <family val="2"/>
      <scheme val="minor"/>
    </font>
    <font>
      <b/>
      <i/>
      <sz val="16"/>
      <color theme="0"/>
      <name val="Calibri"/>
      <family val="2"/>
      <scheme val="minor"/>
    </font>
    <font>
      <b/>
      <sz val="12"/>
      <color theme="4" tint="-0.249977111117893"/>
      <name val="Calibri"/>
      <family val="2"/>
      <scheme val="minor"/>
    </font>
    <font>
      <b/>
      <sz val="12"/>
      <color theme="3" tint="-0.249977111117893"/>
      <name val="Calibri"/>
      <family val="2"/>
      <scheme val="minor"/>
    </font>
    <font>
      <b/>
      <sz val="12"/>
      <color theme="1" tint="4.9989318521683403E-2"/>
      <name val="Calibri"/>
      <family val="2"/>
      <scheme val="minor"/>
    </font>
    <font>
      <sz val="11"/>
      <color theme="0"/>
      <name val="Calibri"/>
      <family val="2"/>
      <scheme val="minor"/>
    </font>
    <font>
      <b/>
      <sz val="18"/>
      <color theme="3" tint="-0.249977111117893"/>
      <name val="Calibri"/>
      <family val="2"/>
      <scheme val="minor"/>
    </font>
    <font>
      <b/>
      <sz val="18"/>
      <color theme="4" tint="-0.249977111117893"/>
      <name val="Calibri"/>
      <family val="2"/>
      <scheme val="minor"/>
    </font>
    <font>
      <sz val="18"/>
      <color theme="1"/>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0"/>
        <bgColor indexed="64"/>
      </patternFill>
    </fill>
    <fill>
      <patternFill patternType="solid">
        <fgColor theme="1"/>
        <bgColor theme="1"/>
      </patternFill>
    </fill>
    <fill>
      <patternFill patternType="solid">
        <fgColor theme="6" tint="0.79998168889431442"/>
        <bgColor theme="6" tint="0.79998168889431442"/>
      </patternFill>
    </fill>
  </fills>
  <borders count="7">
    <border>
      <left/>
      <right/>
      <top/>
      <bottom/>
      <diagonal/>
    </border>
    <border>
      <left/>
      <right/>
      <top/>
      <bottom style="medium">
        <color theme="4" tint="-0.499984740745262"/>
      </bottom>
      <diagonal/>
    </border>
    <border>
      <left/>
      <right/>
      <top style="medium">
        <color auto="1"/>
      </top>
      <bottom style="medium">
        <color auto="1"/>
      </bottom>
      <diagonal/>
    </border>
    <border>
      <left style="thin">
        <color theme="6" tint="0.59999389629810485"/>
      </left>
      <right style="thin">
        <color theme="6" tint="0.59999389629810485"/>
      </right>
      <top/>
      <bottom/>
      <diagonal/>
    </border>
    <border>
      <left/>
      <right/>
      <top/>
      <bottom style="medium">
        <color auto="1"/>
      </bottom>
      <diagonal/>
    </border>
    <border>
      <left/>
      <right/>
      <top style="medium">
        <color auto="1"/>
      </top>
      <bottom/>
      <diagonal/>
    </border>
    <border>
      <left/>
      <right/>
      <top/>
      <bottom style="thin">
        <color auto="1"/>
      </bottom>
      <diagonal/>
    </border>
  </borders>
  <cellStyleXfs count="2">
    <xf numFmtId="0" fontId="0" fillId="0" borderId="0"/>
    <xf numFmtId="43" fontId="1" fillId="0" borderId="0" applyFont="0" applyFill="0" applyBorder="0" applyAlignment="0" applyProtection="0"/>
  </cellStyleXfs>
  <cellXfs count="42">
    <xf numFmtId="0" fontId="0" fillId="0" borderId="0" xfId="0"/>
    <xf numFmtId="0" fontId="2" fillId="0" borderId="0" xfId="0" applyFont="1"/>
    <xf numFmtId="0" fontId="3" fillId="0" borderId="0" xfId="0" applyFont="1"/>
    <xf numFmtId="0" fontId="5" fillId="3" borderId="0" xfId="0" applyFont="1" applyFill="1"/>
    <xf numFmtId="0" fontId="0" fillId="0" borderId="0" xfId="0" applyAlignment="1">
      <alignment horizontal="center"/>
    </xf>
    <xf numFmtId="15" fontId="0" fillId="0" borderId="0" xfId="0" applyNumberFormat="1"/>
    <xf numFmtId="164" fontId="2" fillId="0" borderId="0" xfId="1" applyNumberFormat="1" applyFont="1"/>
    <xf numFmtId="164" fontId="0" fillId="0" borderId="0" xfId="1" applyNumberFormat="1" applyFont="1"/>
    <xf numFmtId="164" fontId="3" fillId="0" borderId="0" xfId="1" applyNumberFormat="1" applyFont="1"/>
    <xf numFmtId="0" fontId="0" fillId="0" borderId="0" xfId="0" pivotButton="1"/>
    <xf numFmtId="3" fontId="0" fillId="0" borderId="0" xfId="0" applyNumberFormat="1"/>
    <xf numFmtId="0" fontId="6" fillId="0" borderId="0" xfId="0" applyFont="1"/>
    <xf numFmtId="0" fontId="9" fillId="4" borderId="0" xfId="0" applyFont="1" applyFill="1"/>
    <xf numFmtId="0" fontId="10" fillId="4" borderId="0" xfId="0" applyFont="1" applyFill="1"/>
    <xf numFmtId="0" fontId="8" fillId="3" borderId="0" xfId="0" applyFont="1" applyFill="1"/>
    <xf numFmtId="0" fontId="8" fillId="5" borderId="0" xfId="0" applyFont="1" applyFill="1"/>
    <xf numFmtId="0" fontId="11" fillId="4" borderId="0" xfId="0" applyFont="1" applyFill="1"/>
    <xf numFmtId="0" fontId="4" fillId="0" borderId="1" xfId="0" applyFont="1" applyBorder="1" applyAlignment="1">
      <alignment horizontal="left"/>
    </xf>
    <xf numFmtId="0" fontId="4" fillId="0" borderId="0" xfId="0" applyFont="1" applyBorder="1" applyAlignment="1">
      <alignment horizontal="left"/>
    </xf>
    <xf numFmtId="164" fontId="4" fillId="0" borderId="0" xfId="1" applyNumberFormat="1" applyFont="1" applyBorder="1" applyAlignment="1">
      <alignment horizontal="left"/>
    </xf>
    <xf numFmtId="0" fontId="7" fillId="2" borderId="0" xfId="0" applyFont="1" applyFill="1" applyAlignment="1">
      <alignment horizontal="center"/>
    </xf>
    <xf numFmtId="0" fontId="7" fillId="0" borderId="0" xfId="0" applyFont="1" applyFill="1" applyAlignment="1">
      <alignment horizontal="center"/>
    </xf>
    <xf numFmtId="0" fontId="12" fillId="6" borderId="0" xfId="0" applyFont="1" applyFill="1" applyBorder="1"/>
    <xf numFmtId="0" fontId="0" fillId="7" borderId="3" xfId="0" applyFont="1" applyFill="1" applyBorder="1"/>
    <xf numFmtId="0" fontId="0" fillId="0" borderId="0" xfId="0" applyAlignment="1">
      <alignment horizontal="center"/>
    </xf>
    <xf numFmtId="0" fontId="0" fillId="0" borderId="5" xfId="0" applyBorder="1" applyAlignment="1"/>
    <xf numFmtId="164" fontId="0" fillId="0" borderId="0" xfId="1" applyNumberFormat="1" applyFont="1" applyAlignment="1">
      <alignment horizontal="center"/>
    </xf>
    <xf numFmtId="0" fontId="9" fillId="4" borderId="0" xfId="0" applyFont="1" applyFill="1" applyAlignment="1">
      <alignment horizontal="center"/>
    </xf>
    <xf numFmtId="164" fontId="9" fillId="4" borderId="0" xfId="0" applyNumberFormat="1" applyFont="1" applyFill="1" applyAlignment="1">
      <alignment horizontal="center"/>
    </xf>
    <xf numFmtId="164" fontId="0" fillId="0" borderId="6" xfId="1" applyNumberFormat="1" applyFont="1" applyBorder="1" applyAlignment="1">
      <alignment horizontal="center"/>
    </xf>
    <xf numFmtId="164" fontId="0" fillId="0" borderId="0" xfId="0" applyNumberFormat="1" applyAlignment="1">
      <alignment horizontal="center"/>
    </xf>
    <xf numFmtId="3" fontId="9" fillId="4" borderId="0" xfId="1" applyNumberFormat="1" applyFont="1" applyFill="1" applyAlignment="1">
      <alignment horizontal="right"/>
    </xf>
    <xf numFmtId="0" fontId="0" fillId="0" borderId="4" xfId="0" applyBorder="1" applyAlignment="1">
      <alignment horizontal="right"/>
    </xf>
    <xf numFmtId="3" fontId="9" fillId="4" borderId="2" xfId="0" applyNumberFormat="1" applyFont="1" applyFill="1" applyBorder="1" applyAlignment="1">
      <alignment horizontal="right"/>
    </xf>
    <xf numFmtId="3" fontId="9" fillId="4" borderId="0" xfId="1" applyNumberFormat="1" applyFont="1" applyFill="1" applyAlignment="1"/>
    <xf numFmtId="0" fontId="13" fillId="4" borderId="0" xfId="0" applyFont="1" applyFill="1"/>
    <xf numFmtId="0" fontId="14" fillId="4" borderId="0" xfId="0" applyFont="1" applyFill="1"/>
    <xf numFmtId="3" fontId="14" fillId="4" borderId="0" xfId="1" applyNumberFormat="1" applyFont="1" applyFill="1" applyAlignment="1">
      <alignment horizontal="right"/>
    </xf>
    <xf numFmtId="0" fontId="15" fillId="0" borderId="0" xfId="0" applyFont="1"/>
    <xf numFmtId="0" fontId="0" fillId="0" borderId="0" xfId="0" applyAlignment="1">
      <alignment horizontal="right"/>
    </xf>
    <xf numFmtId="3" fontId="0" fillId="0" borderId="6" xfId="0" applyNumberFormat="1" applyBorder="1"/>
    <xf numFmtId="3" fontId="0" fillId="0" borderId="0" xfId="0" applyNumberFormat="1" applyAlignment="1">
      <alignment horizontal="right"/>
    </xf>
  </cellXfs>
  <cellStyles count="2">
    <cellStyle name="Comma" xfId="1" builtinId="3"/>
    <cellStyle name="Normal" xfId="0" builtinId="0"/>
  </cellStyles>
  <dxfs count="3">
    <dxf>
      <numFmt numFmtId="164" formatCode="_(* #,##0_);_(* \(#,##0\);_(* &quot;-&quot;??_);_(@_)"/>
    </dxf>
    <dxf>
      <numFmt numFmtId="164" formatCode="_(* #,##0_);_(* \(#,##0\);_(* &quot;-&quot;??_);_(@_)"/>
    </dxf>
    <dxf>
      <border outline="0">
        <top style="medium">
          <color theme="4" tint="-0.499984740745262"/>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371475</xdr:colOff>
      <xdr:row>1</xdr:row>
      <xdr:rowOff>161925</xdr:rowOff>
    </xdr:from>
    <xdr:to>
      <xdr:col>8</xdr:col>
      <xdr:colOff>371475</xdr:colOff>
      <xdr:row>14</xdr:row>
      <xdr:rowOff>161925</xdr:rowOff>
    </xdr:to>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0648C397-40A2-4960-8046-2A567A216893}"/>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5876925" y="495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refreshedDate="45349.682995949071" createdVersion="6" refreshedVersion="6" minRefreshableVersion="3" recordCount="28" xr:uid="{9A75E158-8509-446B-B05E-38C3F7E01CCC}">
  <cacheSource type="worksheet">
    <worksheetSource name="Table1[[Date]:[Credit]]"/>
  </cacheSource>
  <cacheFields count="7">
    <cacheField name="Date" numFmtId="15">
      <sharedItems containsSemiMixedTypes="0" containsNonDate="0" containsDate="1" containsString="0" minDate="2023-07-01T00:00:00" maxDate="2023-08-03T00:00:00" count="12">
        <d v="2023-07-01T00:00:00"/>
        <d v="2023-07-02T00:00:00"/>
        <d v="2023-07-05T00:00:00"/>
        <d v="2023-07-07T00:00:00"/>
        <d v="2023-07-10T00:00:00"/>
        <d v="2023-07-14T00:00:00"/>
        <d v="2023-07-15T00:00:00"/>
        <d v="2023-07-16T00:00:00"/>
        <d v="2023-07-18T00:00:00"/>
        <d v="2023-07-27T00:00:00"/>
        <d v="2023-08-01T00:00:00"/>
        <d v="2023-08-02T00:00:00"/>
      </sharedItems>
      <fieldGroup par="5" base="0">
        <rangePr groupBy="days" startDate="2023-07-01T00:00:00" endDate="2023-08-03T00:00:00"/>
        <groupItems count="368">
          <s v="&lt;7/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3/2023"/>
        </groupItems>
      </fieldGroup>
    </cacheField>
    <cacheField name="Description" numFmtId="0">
      <sharedItems/>
    </cacheField>
    <cacheField name="Account" numFmtId="0">
      <sharedItems count="15">
        <s v="Cash"/>
        <s v="Equity"/>
        <s v="Bank"/>
        <s v="Inventory"/>
        <s v="Mega Mart"/>
        <s v="Customer Mr. Rehman"/>
        <s v="Sale"/>
        <s v="Cost of Goods Sold"/>
        <s v="Office Supplies"/>
        <s v="Entertainment Expenses incurred"/>
        <s v="Computer Purchased"/>
        <s v="Salaries"/>
        <s v="Rent-Mr.Abbas"/>
        <s v="Tax"/>
        <s v="Govt."/>
      </sharedItems>
    </cacheField>
    <cacheField name="Debit" numFmtId="164">
      <sharedItems containsString="0" containsBlank="1" containsNumber="1" containsInteger="1" minValue="35000" maxValue="5000000"/>
    </cacheField>
    <cacheField name="Credit" numFmtId="164">
      <sharedItems containsString="0" containsBlank="1" containsNumber="1" containsInteger="1" minValue="35000" maxValue="5000000"/>
    </cacheField>
    <cacheField name="Months" numFmtId="0" databaseField="0">
      <fieldGroup base="0">
        <rangePr groupBy="months" startDate="2023-07-01T00:00:00" endDate="2023-08-03T00:00:00"/>
        <groupItems count="14">
          <s v="&lt;7/1/2023"/>
          <s v="Jan"/>
          <s v="Feb"/>
          <s v="Mar"/>
          <s v="Apr"/>
          <s v="May"/>
          <s v="Jun"/>
          <s v="Jul"/>
          <s v="Aug"/>
          <s v="Sep"/>
          <s v="Oct"/>
          <s v="Nov"/>
          <s v="Dec"/>
          <s v="&gt;8/3/2023"/>
        </groupItems>
      </fieldGroup>
    </cacheField>
    <cacheField name="Balance" numFmtId="0" formula="Debit-Credi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Established Business"/>
    <x v="0"/>
    <n v="5000000"/>
    <m/>
  </r>
  <r>
    <x v="0"/>
    <s v="Established Business"/>
    <x v="1"/>
    <m/>
    <n v="5000000"/>
  </r>
  <r>
    <x v="1"/>
    <s v="Cash deposited on bank"/>
    <x v="2"/>
    <n v="1500000"/>
    <m/>
  </r>
  <r>
    <x v="1"/>
    <s v="Cash deposited on bank"/>
    <x v="0"/>
    <m/>
    <n v="1500000"/>
  </r>
  <r>
    <x v="2"/>
    <s v="Inventory Purchased"/>
    <x v="3"/>
    <n v="750000"/>
    <m/>
  </r>
  <r>
    <x v="2"/>
    <s v="Inventory Purchased"/>
    <x v="4"/>
    <m/>
    <n v="750000"/>
  </r>
  <r>
    <x v="3"/>
    <s v="Inventory Purchased"/>
    <x v="3"/>
    <n v="500000"/>
    <m/>
  </r>
  <r>
    <x v="3"/>
    <s v="Inventory Purchased"/>
    <x v="2"/>
    <m/>
    <n v="500000"/>
  </r>
  <r>
    <x v="4"/>
    <s v="Inventory Sold"/>
    <x v="5"/>
    <n v="800000"/>
    <m/>
  </r>
  <r>
    <x v="4"/>
    <s v="Inventory Sold"/>
    <x v="6"/>
    <m/>
    <n v="800000"/>
  </r>
  <r>
    <x v="5"/>
    <s v="Inventory Sold"/>
    <x v="0"/>
    <n v="425000"/>
    <m/>
  </r>
  <r>
    <x v="5"/>
    <s v="Inventory Sold"/>
    <x v="6"/>
    <m/>
    <n v="425000"/>
  </r>
  <r>
    <x v="6"/>
    <s v="Inventory Adjustment"/>
    <x v="7"/>
    <n v="290000"/>
    <m/>
  </r>
  <r>
    <x v="6"/>
    <s v="Inventory Adjustment"/>
    <x v="3"/>
    <m/>
    <n v="290000"/>
  </r>
  <r>
    <x v="6"/>
    <s v="Inventory Adjustment"/>
    <x v="7"/>
    <n v="200000"/>
    <m/>
  </r>
  <r>
    <x v="6"/>
    <s v="Inventory Adjustment"/>
    <x v="3"/>
    <m/>
    <n v="200000"/>
  </r>
  <r>
    <x v="7"/>
    <s v="Expenses Incurred"/>
    <x v="8"/>
    <n v="45000"/>
    <m/>
  </r>
  <r>
    <x v="7"/>
    <s v="Expenses Incurred"/>
    <x v="2"/>
    <m/>
    <n v="45000"/>
  </r>
  <r>
    <x v="8"/>
    <s v="Entertmaint Expenses"/>
    <x v="9"/>
    <n v="70000"/>
    <m/>
  </r>
  <r>
    <x v="8"/>
    <s v="Entertmaint Expenses"/>
    <x v="2"/>
    <m/>
    <n v="70000"/>
  </r>
  <r>
    <x v="9"/>
    <s v="Computer Purchased"/>
    <x v="10"/>
    <n v="250000"/>
    <m/>
  </r>
  <r>
    <x v="9"/>
    <s v="Computer Purchased"/>
    <x v="2"/>
    <m/>
    <n v="250000"/>
  </r>
  <r>
    <x v="10"/>
    <s v="Salary Paid"/>
    <x v="11"/>
    <n v="110000"/>
    <m/>
  </r>
  <r>
    <x v="10"/>
    <s v="Salary Paid"/>
    <x v="2"/>
    <m/>
    <n v="110000"/>
  </r>
  <r>
    <x v="11"/>
    <s v="Rent Paid"/>
    <x v="12"/>
    <n v="35000"/>
    <m/>
  </r>
  <r>
    <x v="11"/>
    <s v="Rent Paid"/>
    <x v="2"/>
    <m/>
    <n v="35000"/>
  </r>
  <r>
    <x v="11"/>
    <s v="Tax Working Adj."/>
    <x v="13"/>
    <n v="142500"/>
    <m/>
  </r>
  <r>
    <x v="11"/>
    <s v="Tax Working Adj."/>
    <x v="14"/>
    <m/>
    <n v="14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013B07-5952-400B-8594-63345DEC85E0}" name="PivotTable1" cacheId="40"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A3:E5" firstHeaderRow="0" firstDataRow="1" firstDataCol="2"/>
  <pivotFields count="7">
    <pivotField axis="axisRow" compact="0" numFmtId="1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h="1" x="2"/>
        <item h="1" x="0"/>
        <item h="1" x="10"/>
        <item h="1" x="5"/>
        <item h="1" x="9"/>
        <item h="1" x="1"/>
        <item h="1" x="3"/>
        <item h="1" x="4"/>
        <item h="1" x="8"/>
        <item h="1" x="12"/>
        <item h="1" x="11"/>
        <item h="1" x="6"/>
        <item x="7"/>
        <item h="1" x="13"/>
        <item h="1"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2">
    <field x="0"/>
    <field x="2"/>
  </rowFields>
  <rowItems count="2">
    <i>
      <x v="197"/>
      <x v="12"/>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Balance" fld="6" baseField="0" baseItem="0" numFmtId="3"/>
  </dataField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66D2EC-83D1-4025-A3B5-6B2F0F92A323}" name="PivotTable1" cacheId="40"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A3:D19" firstHeaderRow="0" firstDataRow="1" firstDataCol="1"/>
  <pivotFields count="7">
    <pivotField compact="0" numFmtId="1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x="2"/>
        <item x="0"/>
        <item x="10"/>
        <item x="5"/>
        <item x="9"/>
        <item x="1"/>
        <item x="3"/>
        <item x="4"/>
        <item x="8"/>
        <item x="12"/>
        <item x="11"/>
        <item x="6"/>
        <item x="7"/>
        <item x="13"/>
        <item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Balance" fld="6" baseField="0" baseItem="0" numFmtId="3"/>
  </dataField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72C8859E-0025-4411-BC60-16DE85538F8F}" sourceName="Account">
  <pivotTables>
    <pivotTable tabId="4" name="PivotTable1"/>
  </pivotTables>
  <data>
    <tabular pivotCacheId="1">
      <items count="15">
        <i x="2"/>
        <i x="0"/>
        <i x="10"/>
        <i x="7" s="1"/>
        <i x="5"/>
        <i x="9"/>
        <i x="1"/>
        <i x="14"/>
        <i x="3"/>
        <i x="4"/>
        <i x="8"/>
        <i x="12"/>
        <i x="11"/>
        <i x="6"/>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BDEABB3E-C670-476F-A534-8D55E7825366}" cache="Slicer_Account" caption="Account"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6A9C64-EEB0-4D90-BB82-E1D04F9D3887}" name="Table1" displayName="Table1" ref="B4:G32" totalsRowShown="0" tableBorderDxfId="2">
  <autoFilter ref="B4:G32" xr:uid="{2BB8DCF5-4A09-4563-B043-F8597B665AE3}">
    <filterColumn colId="0" hiddenButton="1"/>
    <filterColumn colId="1" hiddenButton="1"/>
    <filterColumn colId="2" hiddenButton="1"/>
    <filterColumn colId="3" hiddenButton="1"/>
    <filterColumn colId="4" hiddenButton="1"/>
    <filterColumn colId="5" hiddenButton="1"/>
  </autoFilter>
  <tableColumns count="6">
    <tableColumn id="1" xr3:uid="{FD7583E1-8F55-4F05-B8E3-1C908ADE7AE8}" name="Date"/>
    <tableColumn id="2" xr3:uid="{57B16B34-E02F-4880-8C43-AD93A548F572}" name="Description"/>
    <tableColumn id="3" xr3:uid="{B124FD11-37CE-4B63-9AEF-B40386C60B69}" name="Account"/>
    <tableColumn id="4" xr3:uid="{998A6B38-034F-4756-BC03-63FF4A226483}" name="Debit" dataDxfId="1" dataCellStyle="Comma"/>
    <tableColumn id="5" xr3:uid="{59299AA2-C4E5-4358-9FD3-37A923AA69C9}" name="Credit" dataDxfId="0" dataCellStyle="Comma">
      <calculatedColumnFormula>E4</calculatedColumnFormula>
    </tableColumn>
    <tableColumn id="6" xr3:uid="{54180D92-A04C-40DC-9669-E68791878E17}" name="Details/Narra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A4F27-29ED-44B6-BF4B-47C6CE7C0464}">
  <dimension ref="B1:J19"/>
  <sheetViews>
    <sheetView showGridLines="0" workbookViewId="0">
      <selection activeCell="B3" sqref="B3:J3"/>
    </sheetView>
  </sheetViews>
  <sheetFormatPr defaultRowHeight="15" x14ac:dyDescent="0.25"/>
  <cols>
    <col min="1" max="1" width="2.7109375" customWidth="1"/>
    <col min="2" max="2" width="20.140625" customWidth="1"/>
    <col min="3" max="3" width="21.5703125" bestFit="1" customWidth="1"/>
    <col min="4" max="4" width="27.7109375" bestFit="1" customWidth="1"/>
    <col min="5" max="5" width="31.140625" bestFit="1" customWidth="1"/>
    <col min="6" max="6" width="13.5703125" bestFit="1" customWidth="1"/>
  </cols>
  <sheetData>
    <row r="1" spans="2:10" s="2" customFormat="1" ht="27.75" x14ac:dyDescent="0.4">
      <c r="B1" s="1" t="s">
        <v>0</v>
      </c>
      <c r="C1" s="1"/>
      <c r="D1" s="1"/>
      <c r="E1" s="1"/>
    </row>
    <row r="2" spans="2:10" s="2" customFormat="1" ht="27.75" x14ac:dyDescent="0.4">
      <c r="B2" s="1" t="s">
        <v>1</v>
      </c>
      <c r="C2" s="1"/>
      <c r="D2" s="1"/>
      <c r="E2" s="1"/>
    </row>
    <row r="3" spans="2:10" ht="19.5" thickBot="1" x14ac:dyDescent="0.35">
      <c r="B3" s="17" t="s">
        <v>75</v>
      </c>
      <c r="C3" s="17"/>
      <c r="D3" s="17"/>
      <c r="E3" s="17"/>
      <c r="F3" s="17"/>
      <c r="G3" s="17"/>
      <c r="H3" s="17"/>
      <c r="I3" s="17"/>
      <c r="J3" s="17"/>
    </row>
    <row r="4" spans="2:10" ht="15.75" x14ac:dyDescent="0.25">
      <c r="B4" s="3" t="s">
        <v>2</v>
      </c>
      <c r="C4" s="3" t="s">
        <v>8</v>
      </c>
      <c r="D4" s="3" t="s">
        <v>40</v>
      </c>
      <c r="E4" s="3" t="s">
        <v>34</v>
      </c>
      <c r="F4" s="3" t="s">
        <v>8</v>
      </c>
    </row>
    <row r="5" spans="2:10" x14ac:dyDescent="0.25">
      <c r="B5" t="s">
        <v>3</v>
      </c>
      <c r="C5" t="s">
        <v>9</v>
      </c>
      <c r="D5" t="s">
        <v>13</v>
      </c>
      <c r="E5" t="s">
        <v>33</v>
      </c>
      <c r="F5" t="s">
        <v>11</v>
      </c>
    </row>
    <row r="6" spans="2:10" x14ac:dyDescent="0.25">
      <c r="B6" t="s">
        <v>4</v>
      </c>
      <c r="C6" t="s">
        <v>11</v>
      </c>
      <c r="D6" t="s">
        <v>13</v>
      </c>
      <c r="E6" t="s">
        <v>5</v>
      </c>
      <c r="F6" t="s">
        <v>5</v>
      </c>
    </row>
    <row r="7" spans="2:10" x14ac:dyDescent="0.25">
      <c r="B7" t="s">
        <v>5</v>
      </c>
      <c r="C7" t="s">
        <v>10</v>
      </c>
      <c r="D7" t="s">
        <v>13</v>
      </c>
      <c r="E7" t="s">
        <v>37</v>
      </c>
      <c r="F7" t="s">
        <v>11</v>
      </c>
    </row>
    <row r="8" spans="2:10" x14ac:dyDescent="0.25">
      <c r="B8" t="s">
        <v>6</v>
      </c>
      <c r="C8" t="s">
        <v>12</v>
      </c>
      <c r="D8" t="s">
        <v>13</v>
      </c>
      <c r="E8" t="s">
        <v>38</v>
      </c>
      <c r="F8" t="s">
        <v>11</v>
      </c>
    </row>
    <row r="9" spans="2:10" x14ac:dyDescent="0.25">
      <c r="B9" t="s">
        <v>7</v>
      </c>
      <c r="C9" t="s">
        <v>5</v>
      </c>
      <c r="D9" t="s">
        <v>13</v>
      </c>
      <c r="E9" t="s">
        <v>39</v>
      </c>
      <c r="F9" t="s">
        <v>12</v>
      </c>
    </row>
    <row r="10" spans="2:10" x14ac:dyDescent="0.25">
      <c r="C10" t="s">
        <v>6</v>
      </c>
      <c r="D10" t="s">
        <v>14</v>
      </c>
      <c r="E10" t="s">
        <v>42</v>
      </c>
      <c r="F10" t="s">
        <v>7</v>
      </c>
    </row>
    <row r="11" spans="2:10" x14ac:dyDescent="0.25">
      <c r="C11" t="s">
        <v>7</v>
      </c>
      <c r="D11" t="s">
        <v>14</v>
      </c>
      <c r="E11" t="s">
        <v>43</v>
      </c>
      <c r="F11" t="s">
        <v>11</v>
      </c>
    </row>
    <row r="12" spans="2:10" x14ac:dyDescent="0.25">
      <c r="E12" t="s">
        <v>46</v>
      </c>
      <c r="F12" t="s">
        <v>6</v>
      </c>
    </row>
    <row r="13" spans="2:10" x14ac:dyDescent="0.25">
      <c r="E13" t="s">
        <v>48</v>
      </c>
      <c r="F13" t="s">
        <v>6</v>
      </c>
    </row>
    <row r="14" spans="2:10" x14ac:dyDescent="0.25">
      <c r="E14" t="s">
        <v>49</v>
      </c>
      <c r="F14" t="s">
        <v>9</v>
      </c>
    </row>
    <row r="15" spans="2:10" x14ac:dyDescent="0.25">
      <c r="E15" t="s">
        <v>51</v>
      </c>
      <c r="F15" t="s">
        <v>6</v>
      </c>
    </row>
    <row r="16" spans="2:10" x14ac:dyDescent="0.25">
      <c r="E16" t="s">
        <v>53</v>
      </c>
      <c r="F16" t="s">
        <v>6</v>
      </c>
    </row>
    <row r="17" spans="5:6" x14ac:dyDescent="0.25">
      <c r="E17" t="s">
        <v>65</v>
      </c>
      <c r="F17" t="s">
        <v>6</v>
      </c>
    </row>
    <row r="18" spans="5:6" x14ac:dyDescent="0.25">
      <c r="E18" t="s">
        <v>69</v>
      </c>
      <c r="F18" t="s">
        <v>6</v>
      </c>
    </row>
    <row r="19" spans="5:6" x14ac:dyDescent="0.25">
      <c r="E19" t="s">
        <v>70</v>
      </c>
      <c r="F19" t="s">
        <v>12</v>
      </c>
    </row>
  </sheetData>
  <mergeCells count="1">
    <mergeCell ref="B3:J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A7E0-5398-4C0D-B146-2EFB99D3DA34}">
  <dimension ref="B1:J32"/>
  <sheetViews>
    <sheetView showGridLines="0" workbookViewId="0">
      <selection activeCell="B3" sqref="B3:H3"/>
    </sheetView>
  </sheetViews>
  <sheetFormatPr defaultRowHeight="15" x14ac:dyDescent="0.25"/>
  <cols>
    <col min="1" max="1" width="2.7109375" customWidth="1"/>
    <col min="3" max="3" width="21.5703125" customWidth="1"/>
    <col min="4" max="4" width="31.140625" bestFit="1" customWidth="1"/>
    <col min="5" max="5" width="16.28515625" style="7" bestFit="1" customWidth="1"/>
    <col min="6" max="6" width="10.5703125" style="7" bestFit="1" customWidth="1"/>
    <col min="7" max="7" width="68.140625" bestFit="1" customWidth="1"/>
  </cols>
  <sheetData>
    <row r="1" spans="2:10" ht="27.75" x14ac:dyDescent="0.4">
      <c r="B1" s="1" t="s">
        <v>0</v>
      </c>
      <c r="C1" s="1"/>
      <c r="D1" s="1"/>
      <c r="E1" s="6"/>
      <c r="F1" s="8"/>
      <c r="G1" s="2"/>
      <c r="H1" s="2"/>
    </row>
    <row r="2" spans="2:10" ht="27.75" x14ac:dyDescent="0.4">
      <c r="B2" s="1" t="s">
        <v>1</v>
      </c>
      <c r="C2" s="1"/>
      <c r="D2" s="1"/>
      <c r="E2" s="6"/>
      <c r="F2" s="8"/>
      <c r="G2" s="2"/>
      <c r="H2" s="2"/>
    </row>
    <row r="3" spans="2:10" ht="18.75" x14ac:dyDescent="0.3">
      <c r="B3" s="18" t="s">
        <v>75</v>
      </c>
      <c r="C3" s="18"/>
      <c r="D3" s="18"/>
      <c r="E3" s="19"/>
      <c r="F3" s="19"/>
      <c r="G3" s="18"/>
      <c r="H3" s="18"/>
      <c r="I3" t="s">
        <v>21</v>
      </c>
    </row>
    <row r="4" spans="2:10" x14ac:dyDescent="0.25">
      <c r="B4" t="s">
        <v>15</v>
      </c>
      <c r="C4" t="s">
        <v>16</v>
      </c>
      <c r="D4" t="s">
        <v>17</v>
      </c>
      <c r="E4" s="7" t="s">
        <v>18</v>
      </c>
      <c r="F4" s="7" t="s">
        <v>19</v>
      </c>
      <c r="G4" t="s">
        <v>20</v>
      </c>
      <c r="I4" s="4">
        <v>1</v>
      </c>
      <c r="J4" t="s">
        <v>26</v>
      </c>
    </row>
    <row r="5" spans="2:10" x14ac:dyDescent="0.25">
      <c r="B5" s="5">
        <v>45108</v>
      </c>
      <c r="C5" t="s">
        <v>32</v>
      </c>
      <c r="D5" t="s">
        <v>33</v>
      </c>
      <c r="E5" s="7">
        <v>5000000</v>
      </c>
      <c r="G5" t="s">
        <v>26</v>
      </c>
      <c r="I5" s="4">
        <v>2</v>
      </c>
      <c r="J5" t="s">
        <v>27</v>
      </c>
    </row>
    <row r="6" spans="2:10" x14ac:dyDescent="0.25">
      <c r="B6" s="5">
        <v>45108</v>
      </c>
      <c r="C6" t="s">
        <v>32</v>
      </c>
      <c r="D6" t="s">
        <v>5</v>
      </c>
      <c r="F6" s="7">
        <f t="shared" ref="F6" si="0">E5</f>
        <v>5000000</v>
      </c>
      <c r="I6" s="4">
        <v>3</v>
      </c>
      <c r="J6" t="s">
        <v>28</v>
      </c>
    </row>
    <row r="7" spans="2:10" x14ac:dyDescent="0.25">
      <c r="B7" s="5">
        <v>45109</v>
      </c>
      <c r="C7" t="s">
        <v>36</v>
      </c>
      <c r="D7" t="s">
        <v>37</v>
      </c>
      <c r="E7" s="7">
        <v>1500000</v>
      </c>
      <c r="G7" t="s">
        <v>27</v>
      </c>
      <c r="I7" s="4">
        <v>4</v>
      </c>
      <c r="J7" t="s">
        <v>41</v>
      </c>
    </row>
    <row r="8" spans="2:10" x14ac:dyDescent="0.25">
      <c r="B8" s="5">
        <v>45109</v>
      </c>
      <c r="C8" t="s">
        <v>36</v>
      </c>
      <c r="D8" t="s">
        <v>33</v>
      </c>
      <c r="F8" s="7">
        <f>E7</f>
        <v>1500000</v>
      </c>
      <c r="I8" s="4">
        <v>5</v>
      </c>
      <c r="J8" t="s">
        <v>29</v>
      </c>
    </row>
    <row r="9" spans="2:10" x14ac:dyDescent="0.25">
      <c r="B9" s="5">
        <v>45112</v>
      </c>
      <c r="C9" t="s">
        <v>35</v>
      </c>
      <c r="D9" t="s">
        <v>38</v>
      </c>
      <c r="E9" s="7">
        <v>750000</v>
      </c>
      <c r="G9" t="s">
        <v>28</v>
      </c>
      <c r="I9" s="4">
        <v>6</v>
      </c>
      <c r="J9" t="s">
        <v>30</v>
      </c>
    </row>
    <row r="10" spans="2:10" x14ac:dyDescent="0.25">
      <c r="B10" s="5">
        <v>45112</v>
      </c>
      <c r="C10" t="s">
        <v>35</v>
      </c>
      <c r="D10" t="s">
        <v>39</v>
      </c>
      <c r="F10" s="7">
        <f>E9</f>
        <v>750000</v>
      </c>
      <c r="I10" s="4">
        <v>7</v>
      </c>
      <c r="J10" t="s">
        <v>22</v>
      </c>
    </row>
    <row r="11" spans="2:10" x14ac:dyDescent="0.25">
      <c r="B11" s="5">
        <v>45114</v>
      </c>
      <c r="C11" t="s">
        <v>35</v>
      </c>
      <c r="D11" t="s">
        <v>38</v>
      </c>
      <c r="E11" s="7">
        <v>500000</v>
      </c>
      <c r="G11" t="s">
        <v>41</v>
      </c>
      <c r="I11" s="4">
        <v>8</v>
      </c>
      <c r="J11" t="s">
        <v>31</v>
      </c>
    </row>
    <row r="12" spans="2:10" x14ac:dyDescent="0.25">
      <c r="B12" s="5">
        <v>45114</v>
      </c>
      <c r="C12" t="s">
        <v>35</v>
      </c>
      <c r="D12" t="s">
        <v>37</v>
      </c>
      <c r="F12" s="7">
        <f>E11</f>
        <v>500000</v>
      </c>
      <c r="I12" s="4">
        <v>9</v>
      </c>
      <c r="J12" t="s">
        <v>23</v>
      </c>
    </row>
    <row r="13" spans="2:10" x14ac:dyDescent="0.25">
      <c r="B13" s="5">
        <v>45117</v>
      </c>
      <c r="C13" t="s">
        <v>44</v>
      </c>
      <c r="D13" t="s">
        <v>43</v>
      </c>
      <c r="E13" s="7">
        <v>800000</v>
      </c>
      <c r="G13" t="s">
        <v>29</v>
      </c>
      <c r="I13" s="4">
        <v>10</v>
      </c>
      <c r="J13" t="s">
        <v>24</v>
      </c>
    </row>
    <row r="14" spans="2:10" x14ac:dyDescent="0.25">
      <c r="B14" s="5">
        <v>45117</v>
      </c>
      <c r="C14" t="s">
        <v>44</v>
      </c>
      <c r="D14" t="s">
        <v>42</v>
      </c>
      <c r="F14" s="7">
        <f>E13</f>
        <v>800000</v>
      </c>
      <c r="I14" s="4">
        <v>11</v>
      </c>
      <c r="J14" t="s">
        <v>25</v>
      </c>
    </row>
    <row r="15" spans="2:10" x14ac:dyDescent="0.25">
      <c r="B15" s="5">
        <v>45121</v>
      </c>
      <c r="C15" t="s">
        <v>44</v>
      </c>
      <c r="D15" t="s">
        <v>33</v>
      </c>
      <c r="E15" s="7">
        <v>425000</v>
      </c>
      <c r="G15" t="s">
        <v>30</v>
      </c>
    </row>
    <row r="16" spans="2:10" x14ac:dyDescent="0.25">
      <c r="B16" s="5">
        <v>45121</v>
      </c>
      <c r="C16" t="s">
        <v>44</v>
      </c>
      <c r="D16" t="s">
        <v>42</v>
      </c>
      <c r="F16" s="7">
        <f>E15</f>
        <v>425000</v>
      </c>
    </row>
    <row r="17" spans="2:7" x14ac:dyDescent="0.25">
      <c r="B17" s="5">
        <v>45122</v>
      </c>
      <c r="C17" t="s">
        <v>66</v>
      </c>
      <c r="D17" t="s">
        <v>65</v>
      </c>
      <c r="E17" s="7">
        <v>290000</v>
      </c>
    </row>
    <row r="18" spans="2:7" x14ac:dyDescent="0.25">
      <c r="B18" s="5">
        <v>45122</v>
      </c>
      <c r="C18" t="s">
        <v>66</v>
      </c>
      <c r="D18" t="s">
        <v>38</v>
      </c>
      <c r="F18" s="7">
        <f>E17</f>
        <v>290000</v>
      </c>
    </row>
    <row r="19" spans="2:7" x14ac:dyDescent="0.25">
      <c r="B19" s="5">
        <v>45122</v>
      </c>
      <c r="C19" t="s">
        <v>66</v>
      </c>
      <c r="D19" t="s">
        <v>65</v>
      </c>
      <c r="E19" s="7">
        <v>200000</v>
      </c>
    </row>
    <row r="20" spans="2:7" x14ac:dyDescent="0.25">
      <c r="B20" s="5">
        <v>45122</v>
      </c>
      <c r="C20" t="s">
        <v>66</v>
      </c>
      <c r="D20" t="s">
        <v>38</v>
      </c>
      <c r="F20" s="7">
        <f>E19</f>
        <v>200000</v>
      </c>
    </row>
    <row r="21" spans="2:7" x14ac:dyDescent="0.25">
      <c r="B21" s="5">
        <v>45123</v>
      </c>
      <c r="C21" t="s">
        <v>45</v>
      </c>
      <c r="D21" t="s">
        <v>46</v>
      </c>
      <c r="E21" s="7">
        <v>45000</v>
      </c>
      <c r="G21" t="s">
        <v>22</v>
      </c>
    </row>
    <row r="22" spans="2:7" x14ac:dyDescent="0.25">
      <c r="B22" s="5">
        <v>45123</v>
      </c>
      <c r="C22" t="s">
        <v>45</v>
      </c>
      <c r="D22" t="s">
        <v>37</v>
      </c>
      <c r="F22" s="7">
        <f>E21</f>
        <v>45000</v>
      </c>
    </row>
    <row r="23" spans="2:7" x14ac:dyDescent="0.25">
      <c r="B23" s="5">
        <v>45125</v>
      </c>
      <c r="C23" t="s">
        <v>47</v>
      </c>
      <c r="D23" t="s">
        <v>48</v>
      </c>
      <c r="E23" s="7">
        <v>70000</v>
      </c>
      <c r="G23" t="s">
        <v>31</v>
      </c>
    </row>
    <row r="24" spans="2:7" x14ac:dyDescent="0.25">
      <c r="B24" s="5">
        <v>45125</v>
      </c>
      <c r="C24" t="s">
        <v>47</v>
      </c>
      <c r="D24" t="s">
        <v>37</v>
      </c>
      <c r="F24" s="7">
        <f>E23</f>
        <v>70000</v>
      </c>
    </row>
    <row r="25" spans="2:7" x14ac:dyDescent="0.25">
      <c r="B25" s="5">
        <v>45134</v>
      </c>
      <c r="C25" t="s">
        <v>49</v>
      </c>
      <c r="D25" t="s">
        <v>49</v>
      </c>
      <c r="E25" s="7">
        <v>250000</v>
      </c>
      <c r="G25" t="s">
        <v>23</v>
      </c>
    </row>
    <row r="26" spans="2:7" x14ac:dyDescent="0.25">
      <c r="B26" s="5">
        <v>45134</v>
      </c>
      <c r="C26" t="s">
        <v>49</v>
      </c>
      <c r="D26" t="s">
        <v>37</v>
      </c>
      <c r="F26" s="7">
        <f>E25</f>
        <v>250000</v>
      </c>
    </row>
    <row r="27" spans="2:7" x14ac:dyDescent="0.25">
      <c r="B27" s="5">
        <v>45139</v>
      </c>
      <c r="C27" t="s">
        <v>50</v>
      </c>
      <c r="D27" t="s">
        <v>51</v>
      </c>
      <c r="E27" s="7">
        <v>110000</v>
      </c>
      <c r="G27" t="s">
        <v>24</v>
      </c>
    </row>
    <row r="28" spans="2:7" x14ac:dyDescent="0.25">
      <c r="B28" s="5">
        <v>45139</v>
      </c>
      <c r="C28" t="s">
        <v>50</v>
      </c>
      <c r="D28" t="s">
        <v>37</v>
      </c>
      <c r="F28" s="7">
        <f>E27</f>
        <v>110000</v>
      </c>
    </row>
    <row r="29" spans="2:7" x14ac:dyDescent="0.25">
      <c r="B29" s="5">
        <v>45140</v>
      </c>
      <c r="C29" t="s">
        <v>52</v>
      </c>
      <c r="D29" t="s">
        <v>53</v>
      </c>
      <c r="E29" s="7">
        <v>35000</v>
      </c>
      <c r="G29" t="s">
        <v>25</v>
      </c>
    </row>
    <row r="30" spans="2:7" x14ac:dyDescent="0.25">
      <c r="B30" s="5">
        <v>45140</v>
      </c>
      <c r="C30" t="s">
        <v>52</v>
      </c>
      <c r="D30" t="s">
        <v>37</v>
      </c>
      <c r="F30" s="7">
        <f>E29</f>
        <v>35000</v>
      </c>
    </row>
    <row r="31" spans="2:7" x14ac:dyDescent="0.25">
      <c r="B31" s="5">
        <v>45140</v>
      </c>
      <c r="C31" t="s">
        <v>71</v>
      </c>
      <c r="D31" t="s">
        <v>69</v>
      </c>
      <c r="E31" s="7">
        <v>142500</v>
      </c>
    </row>
    <row r="32" spans="2:7" x14ac:dyDescent="0.25">
      <c r="B32" s="5">
        <v>45140</v>
      </c>
      <c r="C32" t="s">
        <v>71</v>
      </c>
      <c r="D32" t="s">
        <v>70</v>
      </c>
      <c r="F32" s="7">
        <f t="shared" ref="F31:F32" si="1">E31</f>
        <v>142500</v>
      </c>
    </row>
  </sheetData>
  <mergeCells count="1">
    <mergeCell ref="B3:H3"/>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BD1595F-83BB-45A4-8262-031E60883EFB}">
          <x14:formula1>
            <xm:f>'Chart Of Accounts'!$E:$E</xm:f>
          </x14:formula1>
          <xm:sqref>D5:D32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4E98-7B51-4A42-B581-302BBE091F71}">
  <dimension ref="A1:E5"/>
  <sheetViews>
    <sheetView showGridLines="0" workbookViewId="0">
      <selection activeCell="B4" sqref="B4"/>
    </sheetView>
  </sheetViews>
  <sheetFormatPr defaultRowHeight="15" x14ac:dyDescent="0.25"/>
  <cols>
    <col min="1" max="1" width="11.28515625" bestFit="1" customWidth="1"/>
    <col min="2" max="2" width="31.140625" bestFit="1" customWidth="1"/>
    <col min="3" max="3" width="12.42578125" bestFit="1" customWidth="1"/>
    <col min="4" max="4" width="13.140625" bestFit="1" customWidth="1"/>
    <col min="5" max="5" width="14.5703125" bestFit="1" customWidth="1"/>
  </cols>
  <sheetData>
    <row r="1" spans="1:5" ht="26.25" x14ac:dyDescent="0.4">
      <c r="A1" s="20" t="s">
        <v>58</v>
      </c>
      <c r="B1" s="20"/>
      <c r="C1" s="20"/>
      <c r="D1" s="20"/>
      <c r="E1" s="20"/>
    </row>
    <row r="2" spans="1:5" ht="18.75" x14ac:dyDescent="0.3">
      <c r="A2" s="11" t="str">
        <f>B4</f>
        <v>Cost of Goods Sold</v>
      </c>
    </row>
    <row r="3" spans="1:5" x14ac:dyDescent="0.25">
      <c r="A3" s="9" t="s">
        <v>15</v>
      </c>
      <c r="B3" s="9" t="s">
        <v>17</v>
      </c>
      <c r="C3" t="s">
        <v>55</v>
      </c>
      <c r="D3" t="s">
        <v>56</v>
      </c>
      <c r="E3" t="s">
        <v>57</v>
      </c>
    </row>
    <row r="4" spans="1:5" x14ac:dyDescent="0.25">
      <c r="A4" s="5" t="s">
        <v>67</v>
      </c>
      <c r="B4" t="s">
        <v>65</v>
      </c>
      <c r="C4" s="10">
        <v>490000</v>
      </c>
      <c r="D4" s="10"/>
      <c r="E4" s="10">
        <v>490000</v>
      </c>
    </row>
    <row r="5" spans="1:5" x14ac:dyDescent="0.25">
      <c r="A5" s="5" t="s">
        <v>54</v>
      </c>
      <c r="C5" s="10">
        <v>490000</v>
      </c>
      <c r="D5" s="10"/>
      <c r="E5" s="10">
        <v>490000</v>
      </c>
    </row>
  </sheetData>
  <mergeCells count="1">
    <mergeCell ref="A1:E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495AA-1C11-4FCC-B67C-87774EC60EA5}">
  <dimension ref="A1:F19"/>
  <sheetViews>
    <sheetView showGridLines="0" workbookViewId="0">
      <selection activeCell="A9" sqref="A9"/>
    </sheetView>
  </sheetViews>
  <sheetFormatPr defaultRowHeight="15" x14ac:dyDescent="0.25"/>
  <cols>
    <col min="1" max="1" width="31.140625" bestFit="1" customWidth="1"/>
    <col min="2" max="2" width="12.42578125" bestFit="1" customWidth="1"/>
    <col min="3" max="3" width="13.140625" bestFit="1" customWidth="1"/>
    <col min="4" max="4" width="14.5703125" bestFit="1" customWidth="1"/>
    <col min="5" max="5" width="18.5703125" bestFit="1" customWidth="1"/>
    <col min="6" max="6" width="26.5703125" bestFit="1" customWidth="1"/>
  </cols>
  <sheetData>
    <row r="1" spans="1:6" ht="26.25" x14ac:dyDescent="0.4">
      <c r="A1" s="21"/>
      <c r="B1" s="21"/>
      <c r="C1" s="21"/>
      <c r="D1" s="21"/>
      <c r="E1" s="21"/>
    </row>
    <row r="2" spans="1:6" ht="18.75" x14ac:dyDescent="0.3">
      <c r="A2" s="11" t="s">
        <v>59</v>
      </c>
    </row>
    <row r="3" spans="1:6" x14ac:dyDescent="0.25">
      <c r="A3" s="9" t="s">
        <v>17</v>
      </c>
      <c r="B3" t="s">
        <v>55</v>
      </c>
      <c r="C3" t="s">
        <v>56</v>
      </c>
      <c r="D3" t="s">
        <v>57</v>
      </c>
      <c r="E3" s="22" t="s">
        <v>81</v>
      </c>
      <c r="F3" s="22" t="s">
        <v>82</v>
      </c>
    </row>
    <row r="4" spans="1:6" x14ac:dyDescent="0.25">
      <c r="A4" t="s">
        <v>37</v>
      </c>
      <c r="B4" s="10">
        <v>1500000</v>
      </c>
      <c r="C4" s="10">
        <v>1010000</v>
      </c>
      <c r="D4" s="10">
        <v>490000</v>
      </c>
      <c r="E4" t="str">
        <f>VLOOKUP(A4,'Chart Of Accounts'!E:F,2,0)</f>
        <v>Current Assets</v>
      </c>
      <c r="F4" t="str">
        <f>VLOOKUP(E4,'Chart Of Accounts'!$C$5:$D$11,2,0)</f>
        <v>Balance Sheet</v>
      </c>
    </row>
    <row r="5" spans="1:6" x14ac:dyDescent="0.25">
      <c r="A5" t="s">
        <v>33</v>
      </c>
      <c r="B5" s="10">
        <v>5425000</v>
      </c>
      <c r="C5" s="10">
        <v>1500000</v>
      </c>
      <c r="D5" s="10">
        <v>3925000</v>
      </c>
      <c r="E5" t="str">
        <f>VLOOKUP(A5,'Chart Of Accounts'!E:F,2,0)</f>
        <v>Current Assets</v>
      </c>
      <c r="F5" t="str">
        <f>VLOOKUP(E5,'Chart Of Accounts'!$C$5:$D$11,2,0)</f>
        <v>Balance Sheet</v>
      </c>
    </row>
    <row r="6" spans="1:6" x14ac:dyDescent="0.25">
      <c r="A6" t="s">
        <v>49</v>
      </c>
      <c r="B6" s="10">
        <v>250000</v>
      </c>
      <c r="C6" s="10"/>
      <c r="D6" s="10">
        <v>250000</v>
      </c>
      <c r="E6" t="str">
        <f>VLOOKUP(A6,'Chart Of Accounts'!E:F,2,0)</f>
        <v>Non-Current Assets</v>
      </c>
      <c r="F6" t="str">
        <f>VLOOKUP(E6,'Chart Of Accounts'!$C$5:$D$11,2,0)</f>
        <v>Balance Sheet</v>
      </c>
    </row>
    <row r="7" spans="1:6" x14ac:dyDescent="0.25">
      <c r="A7" t="s">
        <v>43</v>
      </c>
      <c r="B7" s="10">
        <v>800000</v>
      </c>
      <c r="C7" s="10"/>
      <c r="D7" s="10">
        <v>800000</v>
      </c>
      <c r="E7" t="str">
        <f>VLOOKUP(A7,'Chart Of Accounts'!E:F,2,0)</f>
        <v>Current Assets</v>
      </c>
      <c r="F7" t="str">
        <f>VLOOKUP(E7,'Chart Of Accounts'!$C$5:$D$11,2,0)</f>
        <v>Balance Sheet</v>
      </c>
    </row>
    <row r="8" spans="1:6" x14ac:dyDescent="0.25">
      <c r="A8" t="s">
        <v>48</v>
      </c>
      <c r="B8" s="10">
        <v>70000</v>
      </c>
      <c r="C8" s="10"/>
      <c r="D8" s="10">
        <v>70000</v>
      </c>
      <c r="E8" t="str">
        <f>VLOOKUP(A8,'Chart Of Accounts'!E:F,2,0)</f>
        <v>Expenses</v>
      </c>
      <c r="F8" t="str">
        <f>VLOOKUP(E8,'Chart Of Accounts'!$C$5:$D$11,2,0)</f>
        <v>Income Statements</v>
      </c>
    </row>
    <row r="9" spans="1:6" x14ac:dyDescent="0.25">
      <c r="A9" t="s">
        <v>5</v>
      </c>
      <c r="B9" s="10"/>
      <c r="C9" s="10">
        <v>5000000</v>
      </c>
      <c r="D9" s="10">
        <v>-5000000</v>
      </c>
      <c r="E9" t="str">
        <f>VLOOKUP(A9,'Chart Of Accounts'!E:F,2,0)</f>
        <v>Equity</v>
      </c>
      <c r="F9" t="str">
        <f>VLOOKUP(E9,'Chart Of Accounts'!$C$5:$D$11,2,0)</f>
        <v>Balance Sheet</v>
      </c>
    </row>
    <row r="10" spans="1:6" x14ac:dyDescent="0.25">
      <c r="A10" t="s">
        <v>38</v>
      </c>
      <c r="B10" s="10">
        <v>1250000</v>
      </c>
      <c r="C10" s="10">
        <v>490000</v>
      </c>
      <c r="D10" s="10">
        <v>760000</v>
      </c>
      <c r="E10" t="str">
        <f>VLOOKUP(A10,'Chart Of Accounts'!E:F,2,0)</f>
        <v>Current Assets</v>
      </c>
      <c r="F10" t="str">
        <f>VLOOKUP(E10,'Chart Of Accounts'!$C$5:$D$11,2,0)</f>
        <v>Balance Sheet</v>
      </c>
    </row>
    <row r="11" spans="1:6" x14ac:dyDescent="0.25">
      <c r="A11" t="s">
        <v>39</v>
      </c>
      <c r="B11" s="10"/>
      <c r="C11" s="10">
        <v>750000</v>
      </c>
      <c r="D11" s="10">
        <v>-750000</v>
      </c>
      <c r="E11" t="str">
        <f>VLOOKUP(A11,'Chart Of Accounts'!E:F,2,0)</f>
        <v>Current Liabilities</v>
      </c>
      <c r="F11" t="str">
        <f>VLOOKUP(E11,'Chart Of Accounts'!$C$5:$D$11,2,0)</f>
        <v>Balance Sheet</v>
      </c>
    </row>
    <row r="12" spans="1:6" x14ac:dyDescent="0.25">
      <c r="A12" t="s">
        <v>46</v>
      </c>
      <c r="B12" s="10">
        <v>45000</v>
      </c>
      <c r="C12" s="10"/>
      <c r="D12" s="10">
        <v>45000</v>
      </c>
      <c r="E12" t="str">
        <f>VLOOKUP(A12,'Chart Of Accounts'!E:F,2,0)</f>
        <v>Expenses</v>
      </c>
      <c r="F12" t="str">
        <f>VLOOKUP(E12,'Chart Of Accounts'!$C$5:$D$11,2,0)</f>
        <v>Income Statements</v>
      </c>
    </row>
    <row r="13" spans="1:6" x14ac:dyDescent="0.25">
      <c r="A13" t="s">
        <v>53</v>
      </c>
      <c r="B13" s="10">
        <v>35000</v>
      </c>
      <c r="C13" s="10"/>
      <c r="D13" s="10">
        <v>35000</v>
      </c>
      <c r="E13" t="str">
        <f>VLOOKUP(A13,'Chart Of Accounts'!E:F,2,0)</f>
        <v>Expenses</v>
      </c>
      <c r="F13" t="str">
        <f>VLOOKUP(E13,'Chart Of Accounts'!$C$5:$D$11,2,0)</f>
        <v>Income Statements</v>
      </c>
    </row>
    <row r="14" spans="1:6" x14ac:dyDescent="0.25">
      <c r="A14" t="s">
        <v>51</v>
      </c>
      <c r="B14" s="10">
        <v>110000</v>
      </c>
      <c r="C14" s="10"/>
      <c r="D14" s="10">
        <v>110000</v>
      </c>
      <c r="E14" t="str">
        <f>VLOOKUP(A14,'Chart Of Accounts'!E:F,2,0)</f>
        <v>Expenses</v>
      </c>
      <c r="F14" t="str">
        <f>VLOOKUP(E14,'Chart Of Accounts'!$C$5:$D$11,2,0)</f>
        <v>Income Statements</v>
      </c>
    </row>
    <row r="15" spans="1:6" x14ac:dyDescent="0.25">
      <c r="A15" t="s">
        <v>42</v>
      </c>
      <c r="B15" s="10"/>
      <c r="C15" s="10">
        <v>1225000</v>
      </c>
      <c r="D15" s="10">
        <v>-1225000</v>
      </c>
      <c r="E15" t="str">
        <f>VLOOKUP(A15,'Chart Of Accounts'!E:F,2,0)</f>
        <v>Revenue</v>
      </c>
      <c r="F15" t="str">
        <f>VLOOKUP(E15,'Chart Of Accounts'!$C$5:$D$11,2,0)</f>
        <v>Income Statements</v>
      </c>
    </row>
    <row r="16" spans="1:6" x14ac:dyDescent="0.25">
      <c r="A16" t="s">
        <v>65</v>
      </c>
      <c r="B16" s="10">
        <v>490000</v>
      </c>
      <c r="C16" s="10"/>
      <c r="D16" s="10">
        <v>490000</v>
      </c>
      <c r="E16" t="str">
        <f>VLOOKUP(A16,'Chart Of Accounts'!E:F,2,0)</f>
        <v>Expenses</v>
      </c>
      <c r="F16" t="str">
        <f>VLOOKUP(E16,'Chart Of Accounts'!$C$5:$D$11,2,0)</f>
        <v>Income Statements</v>
      </c>
    </row>
    <row r="17" spans="1:6" x14ac:dyDescent="0.25">
      <c r="A17" t="s">
        <v>69</v>
      </c>
      <c r="B17" s="10">
        <v>142500</v>
      </c>
      <c r="C17" s="10"/>
      <c r="D17" s="10">
        <v>142500</v>
      </c>
      <c r="E17" t="str">
        <f>VLOOKUP(A17,'Chart Of Accounts'!E:F,2,0)</f>
        <v>Expenses</v>
      </c>
      <c r="F17" t="str">
        <f>VLOOKUP(E17,'Chart Of Accounts'!$C$5:$D$11,2,0)</f>
        <v>Income Statements</v>
      </c>
    </row>
    <row r="18" spans="1:6" x14ac:dyDescent="0.25">
      <c r="A18" t="s">
        <v>70</v>
      </c>
      <c r="B18" s="10"/>
      <c r="C18" s="10">
        <v>142500</v>
      </c>
      <c r="D18" s="10">
        <v>-142500</v>
      </c>
      <c r="E18" t="str">
        <f>VLOOKUP(A18,'Chart Of Accounts'!E:F,2,0)</f>
        <v>Current Liabilities</v>
      </c>
      <c r="F18" t="str">
        <f>VLOOKUP(E18,'Chart Of Accounts'!$C$5:$D$11,2,0)</f>
        <v>Balance Sheet</v>
      </c>
    </row>
    <row r="19" spans="1:6" x14ac:dyDescent="0.25">
      <c r="A19" t="s">
        <v>54</v>
      </c>
      <c r="B19" s="10">
        <v>10117500</v>
      </c>
      <c r="C19" s="10">
        <v>10117500</v>
      </c>
      <c r="D19" s="10">
        <v>0</v>
      </c>
    </row>
  </sheetData>
  <autoFilter ref="E3:F19" xr:uid="{9348BDD1-7641-409A-B93E-30B89E344A03}"/>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7BE44-4EC0-4925-807A-C53E202917F3}">
  <dimension ref="A1:J20"/>
  <sheetViews>
    <sheetView showGridLines="0" workbookViewId="0">
      <selection activeCell="F27" sqref="F27"/>
    </sheetView>
  </sheetViews>
  <sheetFormatPr defaultRowHeight="15" x14ac:dyDescent="0.25"/>
  <cols>
    <col min="1" max="1" width="2.7109375" customWidth="1"/>
    <col min="2" max="2" width="11.85546875" customWidth="1"/>
    <col min="7" max="7" width="13.140625" bestFit="1" customWidth="1"/>
    <col min="9" max="9" width="13.140625" bestFit="1" customWidth="1"/>
  </cols>
  <sheetData>
    <row r="1" spans="1:10" ht="27.75" x14ac:dyDescent="0.4">
      <c r="A1" s="2"/>
      <c r="B1" s="1" t="s">
        <v>0</v>
      </c>
      <c r="C1" s="1"/>
      <c r="D1" s="1"/>
      <c r="E1" s="1"/>
      <c r="F1" s="2"/>
      <c r="G1" s="2"/>
      <c r="H1" s="2"/>
      <c r="I1" s="2"/>
      <c r="J1" s="2"/>
    </row>
    <row r="2" spans="1:10" ht="27.75" x14ac:dyDescent="0.4">
      <c r="A2" s="2"/>
      <c r="B2" s="1" t="s">
        <v>72</v>
      </c>
      <c r="C2" s="1"/>
      <c r="D2" s="1"/>
      <c r="E2" s="1"/>
      <c r="F2" s="2"/>
      <c r="G2" s="2"/>
      <c r="H2" s="2"/>
      <c r="I2" s="2"/>
      <c r="J2" s="2"/>
    </row>
    <row r="3" spans="1:10" ht="19.5" thickBot="1" x14ac:dyDescent="0.35">
      <c r="B3" s="17" t="s">
        <v>74</v>
      </c>
      <c r="C3" s="17"/>
      <c r="D3" s="17"/>
      <c r="E3" s="17"/>
      <c r="F3" s="17"/>
      <c r="G3" s="17"/>
      <c r="H3" s="17"/>
      <c r="I3" s="17"/>
      <c r="J3" s="17"/>
    </row>
    <row r="4" spans="1:10" ht="21" x14ac:dyDescent="0.35">
      <c r="B4" s="14" t="s">
        <v>7</v>
      </c>
      <c r="C4" s="14"/>
      <c r="D4" s="14"/>
      <c r="E4" s="14"/>
      <c r="F4" s="14"/>
      <c r="G4" s="14" t="s">
        <v>60</v>
      </c>
      <c r="H4" s="14"/>
      <c r="I4" s="14" t="s">
        <v>60</v>
      </c>
      <c r="J4" s="14"/>
    </row>
    <row r="5" spans="1:10" x14ac:dyDescent="0.25">
      <c r="B5" t="s">
        <v>42</v>
      </c>
      <c r="I5" s="26">
        <f>-VLOOKUP(B5,'Trial Balance'!$A$4:$D$16,4,0)</f>
        <v>1225000</v>
      </c>
      <c r="J5" s="26"/>
    </row>
    <row r="6" spans="1:10" x14ac:dyDescent="0.25">
      <c r="B6" t="s">
        <v>65</v>
      </c>
      <c r="I6" s="26">
        <f>-VLOOKUP(B6,'Trial Balance'!$A$4:$D$16,4,0)</f>
        <v>-490000</v>
      </c>
      <c r="J6" s="26"/>
    </row>
    <row r="9" spans="1:10" ht="21.75" customHeight="1" x14ac:dyDescent="0.25">
      <c r="B9" s="13" t="s">
        <v>61</v>
      </c>
      <c r="C9" s="12"/>
      <c r="D9" s="12"/>
      <c r="E9" s="12"/>
      <c r="F9" s="12"/>
      <c r="G9" s="12"/>
      <c r="H9" s="12"/>
      <c r="I9" s="28">
        <f>I5+I6</f>
        <v>735000</v>
      </c>
      <c r="J9" s="27"/>
    </row>
    <row r="10" spans="1:10" ht="5.25" customHeight="1" x14ac:dyDescent="0.35">
      <c r="B10" s="15"/>
      <c r="C10" s="15"/>
      <c r="D10" s="15"/>
      <c r="E10" s="15"/>
      <c r="F10" s="15"/>
      <c r="G10" s="15"/>
      <c r="H10" s="15"/>
      <c r="I10" s="15"/>
      <c r="J10" s="15"/>
    </row>
    <row r="11" spans="1:10" ht="21" x14ac:dyDescent="0.35">
      <c r="B11" s="14" t="s">
        <v>62</v>
      </c>
      <c r="C11" s="14"/>
      <c r="D11" s="14"/>
      <c r="E11" s="14"/>
      <c r="F11" s="14"/>
      <c r="G11" s="14"/>
      <c r="H11" s="14"/>
      <c r="I11" s="14"/>
      <c r="J11" s="14"/>
    </row>
    <row r="12" spans="1:10" x14ac:dyDescent="0.25">
      <c r="B12" t="s">
        <v>46</v>
      </c>
      <c r="G12" s="26">
        <f>VLOOKUP(B12,'Trial Balance'!$A$4:$D$16,4,0)</f>
        <v>45000</v>
      </c>
      <c r="H12" s="26"/>
    </row>
    <row r="13" spans="1:10" x14ac:dyDescent="0.25">
      <c r="B13" t="s">
        <v>53</v>
      </c>
      <c r="G13" s="26">
        <f>VLOOKUP(B13,'Trial Balance'!$A$4:$D$16,4,0)</f>
        <v>35000</v>
      </c>
      <c r="H13" s="26"/>
    </row>
    <row r="14" spans="1:10" x14ac:dyDescent="0.25">
      <c r="B14" t="s">
        <v>51</v>
      </c>
      <c r="G14" s="26">
        <f>VLOOKUP(B14,'Trial Balance'!$A$4:$D$16,4,0)</f>
        <v>110000</v>
      </c>
      <c r="H14" s="26"/>
    </row>
    <row r="15" spans="1:10" x14ac:dyDescent="0.25">
      <c r="B15" t="s">
        <v>48</v>
      </c>
      <c r="G15" s="29">
        <f>VLOOKUP(B15,'Trial Balance'!$A$4:$D$16,4,0)</f>
        <v>70000</v>
      </c>
      <c r="H15" s="29"/>
    </row>
    <row r="16" spans="1:10" x14ac:dyDescent="0.25">
      <c r="I16" s="30">
        <f>SUM(G12:H15)</f>
        <v>260000</v>
      </c>
      <c r="J16" s="24"/>
    </row>
    <row r="17" spans="2:10" ht="15.75" x14ac:dyDescent="0.25">
      <c r="B17" s="13" t="s">
        <v>63</v>
      </c>
      <c r="C17" s="12"/>
      <c r="D17" s="12"/>
      <c r="E17" s="12"/>
      <c r="F17" s="12"/>
      <c r="G17" s="12"/>
      <c r="H17" s="12"/>
      <c r="I17" s="31">
        <f>I9-I16</f>
        <v>475000</v>
      </c>
      <c r="J17" s="31"/>
    </row>
    <row r="18" spans="2:10" ht="15.75" thickBot="1" x14ac:dyDescent="0.3">
      <c r="C18" t="s">
        <v>68</v>
      </c>
      <c r="I18" s="32">
        <f>I17*0.3</f>
        <v>142500</v>
      </c>
      <c r="J18" s="32"/>
    </row>
    <row r="19" spans="2:10" ht="16.5" thickBot="1" x14ac:dyDescent="0.3">
      <c r="B19" s="16" t="s">
        <v>64</v>
      </c>
      <c r="C19" s="12"/>
      <c r="D19" s="12"/>
      <c r="E19" s="12"/>
      <c r="F19" s="12"/>
      <c r="G19" s="12"/>
      <c r="H19" s="12"/>
      <c r="I19" s="33">
        <f>I17-I18</f>
        <v>332500</v>
      </c>
      <c r="J19" s="33"/>
    </row>
    <row r="20" spans="2:10" x14ac:dyDescent="0.25">
      <c r="I20" s="25"/>
      <c r="J20" s="25"/>
    </row>
  </sheetData>
  <mergeCells count="12">
    <mergeCell ref="I17:J17"/>
    <mergeCell ref="I18:J18"/>
    <mergeCell ref="I19:J19"/>
    <mergeCell ref="B3:J3"/>
    <mergeCell ref="I5:J5"/>
    <mergeCell ref="I6:J6"/>
    <mergeCell ref="G12:H12"/>
    <mergeCell ref="G13:H13"/>
    <mergeCell ref="G14:H14"/>
    <mergeCell ref="G15:H15"/>
    <mergeCell ref="I16:J16"/>
    <mergeCell ref="I9:J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515E5-24DA-441A-8BA3-A19665A08ADB}">
  <sheetPr>
    <pageSetUpPr fitToPage="1"/>
  </sheetPr>
  <dimension ref="A1:I38"/>
  <sheetViews>
    <sheetView showGridLines="0" tabSelected="1" view="pageBreakPreview" topLeftCell="A8" zoomScale="60" zoomScaleNormal="90" workbookViewId="0">
      <selection activeCell="K26" sqref="K26"/>
    </sheetView>
  </sheetViews>
  <sheetFormatPr defaultRowHeight="15" x14ac:dyDescent="0.25"/>
  <cols>
    <col min="1" max="1" width="28.7109375" customWidth="1"/>
    <col min="8" max="8" width="11.5703125" bestFit="1" customWidth="1"/>
  </cols>
  <sheetData>
    <row r="1" spans="1:9" ht="27.75" x14ac:dyDescent="0.4">
      <c r="A1" s="1" t="s">
        <v>0</v>
      </c>
      <c r="B1" s="1"/>
      <c r="C1" s="1"/>
      <c r="D1" s="1"/>
      <c r="E1" s="2"/>
      <c r="F1" s="2"/>
      <c r="G1" s="2"/>
      <c r="H1" s="2"/>
      <c r="I1" s="2"/>
    </row>
    <row r="2" spans="1:9" ht="27.75" x14ac:dyDescent="0.4">
      <c r="A2" s="1" t="s">
        <v>13</v>
      </c>
      <c r="B2" s="1"/>
      <c r="C2" s="1"/>
      <c r="D2" s="1"/>
      <c r="E2" s="2"/>
      <c r="F2" s="2"/>
      <c r="G2" s="2"/>
      <c r="H2" s="2"/>
      <c r="I2" s="2"/>
    </row>
    <row r="3" spans="1:9" ht="19.5" thickBot="1" x14ac:dyDescent="0.35">
      <c r="A3" s="17" t="s">
        <v>73</v>
      </c>
      <c r="B3" s="17"/>
      <c r="C3" s="17"/>
      <c r="D3" s="17"/>
      <c r="E3" s="17"/>
      <c r="F3" s="17"/>
      <c r="G3" s="17"/>
      <c r="H3" s="17"/>
      <c r="I3" s="17"/>
    </row>
    <row r="4" spans="1:9" ht="4.5" customHeight="1" x14ac:dyDescent="0.25"/>
    <row r="5" spans="1:9" ht="21" x14ac:dyDescent="0.35">
      <c r="A5" s="14" t="s">
        <v>3</v>
      </c>
      <c r="B5" s="14"/>
      <c r="C5" s="14"/>
      <c r="D5" s="14"/>
      <c r="E5" s="14"/>
      <c r="F5" s="14"/>
      <c r="G5" s="14"/>
      <c r="H5" s="14" t="s">
        <v>60</v>
      </c>
      <c r="I5" s="14"/>
    </row>
    <row r="6" spans="1:9" ht="15.75" x14ac:dyDescent="0.25">
      <c r="A6" s="13" t="s">
        <v>9</v>
      </c>
      <c r="B6" s="12"/>
      <c r="C6" s="12"/>
      <c r="D6" s="12"/>
      <c r="E6" s="12"/>
      <c r="F6" s="12"/>
      <c r="G6" s="12"/>
      <c r="H6" s="34"/>
      <c r="I6" s="34"/>
    </row>
    <row r="7" spans="1:9" x14ac:dyDescent="0.25">
      <c r="A7" t="s">
        <v>49</v>
      </c>
      <c r="H7" s="26">
        <f>VLOOKUP(A7,'Trial Balance'!$A$4:$D$18,4,0)</f>
        <v>250000</v>
      </c>
      <c r="I7" s="26"/>
    </row>
    <row r="10" spans="1:9" ht="15.75" x14ac:dyDescent="0.25">
      <c r="A10" s="13" t="s">
        <v>76</v>
      </c>
      <c r="B10" s="12"/>
      <c r="C10" s="12"/>
      <c r="D10" s="12"/>
      <c r="E10" s="12"/>
      <c r="F10" s="12"/>
      <c r="G10" s="12"/>
      <c r="H10" s="31">
        <f>H7</f>
        <v>250000</v>
      </c>
      <c r="I10" s="31"/>
    </row>
    <row r="11" spans="1:9" ht="4.5" customHeight="1" x14ac:dyDescent="0.25"/>
    <row r="12" spans="1:9" ht="15.75" x14ac:dyDescent="0.25">
      <c r="A12" s="13" t="s">
        <v>11</v>
      </c>
      <c r="B12" s="12"/>
      <c r="C12" s="12"/>
      <c r="D12" s="12"/>
      <c r="E12" s="12"/>
      <c r="F12" s="12"/>
      <c r="G12" s="12"/>
      <c r="H12" s="31"/>
      <c r="I12" s="31"/>
    </row>
    <row r="13" spans="1:9" x14ac:dyDescent="0.25">
      <c r="A13" t="s">
        <v>37</v>
      </c>
      <c r="E13" s="26">
        <f>VLOOKUP(A13,'Trial Balance'!$A$4:$D$18,4,0)</f>
        <v>490000</v>
      </c>
      <c r="F13" s="26"/>
    </row>
    <row r="14" spans="1:9" x14ac:dyDescent="0.25">
      <c r="A14" t="s">
        <v>33</v>
      </c>
      <c r="E14" s="26">
        <f>VLOOKUP(A14,'Trial Balance'!$A$4:$D$18,4,0)</f>
        <v>3925000</v>
      </c>
      <c r="F14" s="26"/>
    </row>
    <row r="15" spans="1:9" x14ac:dyDescent="0.25">
      <c r="A15" t="s">
        <v>38</v>
      </c>
      <c r="E15" s="26">
        <f>VLOOKUP(A15,'Trial Balance'!$A$4:$D$18,4,0)</f>
        <v>760000</v>
      </c>
      <c r="F15" s="26"/>
    </row>
    <row r="16" spans="1:9" x14ac:dyDescent="0.25">
      <c r="A16" t="s">
        <v>43</v>
      </c>
      <c r="E16" s="29">
        <f>VLOOKUP(A16,'Trial Balance'!$A$4:$D$18,4,0)</f>
        <v>800000</v>
      </c>
      <c r="F16" s="29"/>
    </row>
    <row r="17" spans="1:9" x14ac:dyDescent="0.25">
      <c r="H17" s="30">
        <f>SUM(E13:F16)</f>
        <v>5975000</v>
      </c>
      <c r="I17" s="30"/>
    </row>
    <row r="18" spans="1:9" ht="15.75" x14ac:dyDescent="0.25">
      <c r="A18" s="13" t="s">
        <v>77</v>
      </c>
      <c r="B18" s="12"/>
      <c r="C18" s="12"/>
      <c r="D18" s="12"/>
      <c r="E18" s="12"/>
      <c r="F18" s="12"/>
      <c r="G18" s="12"/>
      <c r="H18" s="31">
        <f>H17</f>
        <v>5975000</v>
      </c>
      <c r="I18" s="31"/>
    </row>
    <row r="19" spans="1:9" ht="4.5" customHeight="1" x14ac:dyDescent="0.25"/>
    <row r="20" spans="1:9" s="38" customFormat="1" ht="23.25" x14ac:dyDescent="0.35">
      <c r="A20" s="35" t="s">
        <v>78</v>
      </c>
      <c r="B20" s="36"/>
      <c r="C20" s="36"/>
      <c r="D20" s="36"/>
      <c r="E20" s="36"/>
      <c r="F20" s="36"/>
      <c r="G20" s="36"/>
      <c r="H20" s="37">
        <f>SUM(H10,H18)</f>
        <v>6225000</v>
      </c>
      <c r="I20" s="37"/>
    </row>
    <row r="22" spans="1:9" ht="21" x14ac:dyDescent="0.35">
      <c r="A22" s="14" t="s">
        <v>79</v>
      </c>
      <c r="B22" s="14"/>
      <c r="C22" s="14"/>
      <c r="D22" s="14"/>
      <c r="E22" s="14"/>
      <c r="F22" s="14"/>
      <c r="G22" s="14"/>
      <c r="H22" s="14"/>
      <c r="I22" s="14"/>
    </row>
    <row r="23" spans="1:9" ht="15.75" x14ac:dyDescent="0.25">
      <c r="A23" s="13" t="s">
        <v>10</v>
      </c>
      <c r="B23" s="12"/>
      <c r="C23" s="12"/>
      <c r="D23" s="12"/>
      <c r="E23" s="12"/>
      <c r="F23" s="12"/>
      <c r="G23" s="12"/>
      <c r="H23" s="34"/>
      <c r="I23" s="34"/>
    </row>
    <row r="24" spans="1:9" x14ac:dyDescent="0.25">
      <c r="I24" s="39" t="s">
        <v>83</v>
      </c>
    </row>
    <row r="25" spans="1:9" ht="15.75" x14ac:dyDescent="0.25">
      <c r="A25" s="13" t="s">
        <v>80</v>
      </c>
      <c r="B25" s="12"/>
      <c r="C25" s="12"/>
      <c r="D25" s="12"/>
      <c r="E25" s="12"/>
      <c r="F25" s="12"/>
      <c r="G25" s="12"/>
      <c r="H25" s="31" t="s">
        <v>83</v>
      </c>
      <c r="I25" s="31"/>
    </row>
    <row r="26" spans="1:9" ht="15.75" x14ac:dyDescent="0.25">
      <c r="A26" s="13" t="s">
        <v>12</v>
      </c>
      <c r="B26" s="12"/>
      <c r="C26" s="12"/>
      <c r="D26" s="12"/>
      <c r="E26" s="12"/>
      <c r="F26" s="12"/>
      <c r="G26" s="12"/>
      <c r="H26" s="31"/>
      <c r="I26" s="31"/>
    </row>
    <row r="27" spans="1:9" x14ac:dyDescent="0.25">
      <c r="A27" t="s">
        <v>39</v>
      </c>
      <c r="H27" s="26">
        <f>-VLOOKUP(A27,'Trial Balance'!$A$4:$D$18,4,0)</f>
        <v>750000</v>
      </c>
      <c r="I27" s="26"/>
    </row>
    <row r="28" spans="1:9" x14ac:dyDescent="0.25">
      <c r="A28" t="s">
        <v>70</v>
      </c>
      <c r="H28" s="26">
        <f>-VLOOKUP(A28,'Trial Balance'!$A$4:$D$18,4,0)</f>
        <v>142500</v>
      </c>
      <c r="I28" s="26"/>
    </row>
    <row r="30" spans="1:9" ht="15.75" x14ac:dyDescent="0.25">
      <c r="A30" s="13" t="s">
        <v>84</v>
      </c>
      <c r="B30" s="12"/>
      <c r="C30" s="12"/>
      <c r="D30" s="12"/>
      <c r="E30" s="12"/>
      <c r="F30" s="12"/>
      <c r="G30" s="12"/>
      <c r="H30" s="31">
        <f>SUM(H27:I28)</f>
        <v>892500</v>
      </c>
      <c r="I30" s="31"/>
    </row>
    <row r="32" spans="1:9" ht="15.75" x14ac:dyDescent="0.25">
      <c r="A32" s="13" t="s">
        <v>5</v>
      </c>
      <c r="B32" s="12"/>
      <c r="C32" s="12"/>
      <c r="D32" s="12"/>
      <c r="E32" s="12"/>
      <c r="F32" s="12"/>
      <c r="G32" s="12"/>
      <c r="H32" s="31"/>
      <c r="I32" s="31"/>
    </row>
    <row r="33" spans="1:9" x14ac:dyDescent="0.25">
      <c r="A33" s="23" t="s">
        <v>5</v>
      </c>
      <c r="E33" s="26">
        <f>-VLOOKUP(A33,'Trial Balance'!$A$4:$D$18,4,0)</f>
        <v>5000000</v>
      </c>
      <c r="F33" s="26"/>
    </row>
    <row r="34" spans="1:9" x14ac:dyDescent="0.25">
      <c r="A34" t="s">
        <v>86</v>
      </c>
      <c r="F34" s="40">
        <v>332500</v>
      </c>
      <c r="H34" s="10"/>
      <c r="I34" s="10"/>
    </row>
    <row r="35" spans="1:9" x14ac:dyDescent="0.25">
      <c r="F35" s="10"/>
      <c r="H35" s="41">
        <f>SUM(E33,F34)</f>
        <v>5332500</v>
      </c>
      <c r="I35" s="41"/>
    </row>
    <row r="36" spans="1:9" ht="15.75" x14ac:dyDescent="0.25">
      <c r="A36" s="13" t="s">
        <v>85</v>
      </c>
      <c r="B36" s="12"/>
      <c r="C36" s="12"/>
      <c r="D36" s="12"/>
      <c r="E36" s="12"/>
      <c r="F36" s="12"/>
      <c r="G36" s="12"/>
      <c r="H36" s="31">
        <f>H35</f>
        <v>5332500</v>
      </c>
      <c r="I36" s="31"/>
    </row>
    <row r="38" spans="1:9" s="38" customFormat="1" ht="23.25" x14ac:dyDescent="0.35">
      <c r="A38" s="35" t="s">
        <v>87</v>
      </c>
      <c r="B38" s="36"/>
      <c r="C38" s="36"/>
      <c r="D38" s="36"/>
      <c r="E38" s="36"/>
      <c r="F38" s="36"/>
      <c r="G38" s="36"/>
      <c r="H38" s="37">
        <f>SUM(H30,H36)</f>
        <v>6225000</v>
      </c>
      <c r="I38" s="37"/>
    </row>
  </sheetData>
  <mergeCells count="21">
    <mergeCell ref="H32:I32"/>
    <mergeCell ref="E33:F33"/>
    <mergeCell ref="H36:I36"/>
    <mergeCell ref="H38:I38"/>
    <mergeCell ref="H35:I35"/>
    <mergeCell ref="H27:I27"/>
    <mergeCell ref="H28:I28"/>
    <mergeCell ref="H30:I30"/>
    <mergeCell ref="H18:I18"/>
    <mergeCell ref="H20:I20"/>
    <mergeCell ref="H25:I25"/>
    <mergeCell ref="H26:I26"/>
    <mergeCell ref="E13:F13"/>
    <mergeCell ref="E14:F14"/>
    <mergeCell ref="E15:F15"/>
    <mergeCell ref="E16:F16"/>
    <mergeCell ref="H17:I17"/>
    <mergeCell ref="A3:I3"/>
    <mergeCell ref="H7:I7"/>
    <mergeCell ref="H10:I10"/>
    <mergeCell ref="H12:I12"/>
  </mergeCells>
  <pageMargins left="0.7" right="0.7" top="0.75" bottom="0.75" header="0.3" footer="0.3"/>
  <pageSetup scale="8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 Of Accounts</vt:lpstr>
      <vt:lpstr>General Entries</vt:lpstr>
      <vt:lpstr>Ledger</vt:lpstr>
      <vt:lpstr>Trial Balance</vt:lpstr>
      <vt:lpstr>Income Statments</vt:lpstr>
      <vt:lpstr>Balance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c:creator>
  <cp:lastModifiedBy>P</cp:lastModifiedBy>
  <cp:lastPrinted>2024-02-27T12:51:07Z</cp:lastPrinted>
  <dcterms:created xsi:type="dcterms:W3CDTF">2024-02-27T05:58:51Z</dcterms:created>
  <dcterms:modified xsi:type="dcterms:W3CDTF">2024-02-27T12:51:12Z</dcterms:modified>
</cp:coreProperties>
</file>