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R212 AR\"/>
    </mc:Choice>
  </mc:AlternateContent>
  <xr:revisionPtr revIDLastSave="0" documentId="13_ncr:1_{E0C6C0CF-EC1E-46B0-943B-324134744157}" xr6:coauthVersionLast="47" xr6:coauthVersionMax="47" xr10:uidLastSave="{00000000-0000-0000-0000-000000000000}"/>
  <bookViews>
    <workbookView xWindow="-110" yWindow="-110" windowWidth="19420" windowHeight="10300" activeTab="2" xr2:uid="{F73AB753-5E42-4249-8B1E-C003C6AA4375}"/>
  </bookViews>
  <sheets>
    <sheet name="NR212 AR 1" sheetId="1" r:id="rId1"/>
    <sheet name="NR212 AR 2" sheetId="2" r:id="rId2"/>
    <sheet name="NR212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3" l="1"/>
  <c r="P31" i="3"/>
  <c r="Q19" i="3"/>
  <c r="Q17" i="3"/>
  <c r="Q16" i="3"/>
  <c r="Q15" i="3"/>
  <c r="Q17" i="2"/>
  <c r="Q19" i="2" s="1"/>
  <c r="Q16" i="2"/>
  <c r="Q15" i="2"/>
  <c r="Q19" i="1"/>
  <c r="Q17" i="1"/>
  <c r="Q16" i="1"/>
  <c r="Q15" i="1"/>
  <c r="O32" i="3"/>
  <c r="O31" i="3"/>
  <c r="I17" i="3"/>
  <c r="J17" i="3" s="1"/>
  <c r="K17" i="3" s="1"/>
  <c r="D17" i="3"/>
  <c r="I16" i="3"/>
  <c r="J16" i="3" s="1"/>
  <c r="K16" i="3" s="1"/>
  <c r="D16" i="3"/>
  <c r="I15" i="3"/>
  <c r="J15" i="3" s="1"/>
  <c r="K15" i="3" s="1"/>
  <c r="D15" i="3"/>
  <c r="F10" i="3"/>
  <c r="E4" i="3"/>
  <c r="E5" i="3" s="1"/>
  <c r="I17" i="2"/>
  <c r="J17" i="2" s="1"/>
  <c r="K17" i="2" s="1"/>
  <c r="D17" i="2"/>
  <c r="I16" i="2"/>
  <c r="J16" i="2" s="1"/>
  <c r="K16" i="2" s="1"/>
  <c r="D16" i="2"/>
  <c r="I15" i="2"/>
  <c r="J15" i="2" s="1"/>
  <c r="K15" i="2" s="1"/>
  <c r="D15" i="2"/>
  <c r="F10" i="2"/>
  <c r="E5" i="2"/>
  <c r="E4" i="2"/>
  <c r="O22" i="1"/>
  <c r="Q22" i="1" s="1"/>
  <c r="I15" i="1"/>
  <c r="J15" i="1" s="1"/>
  <c r="K15" i="1" s="1"/>
  <c r="M15" i="3" l="1"/>
  <c r="N15" i="3" s="1"/>
  <c r="O15" i="3" s="1"/>
  <c r="L15" i="3"/>
  <c r="M16" i="3" s="1"/>
  <c r="N16" i="3" s="1"/>
  <c r="O16" i="3" s="1"/>
  <c r="L16" i="3"/>
  <c r="L17" i="3"/>
  <c r="L16" i="2"/>
  <c r="L17" i="2"/>
  <c r="L15" i="2"/>
  <c r="M16" i="2" s="1"/>
  <c r="N16" i="2" s="1"/>
  <c r="O16" i="2" s="1"/>
  <c r="M15" i="2"/>
  <c r="N15" i="2" s="1"/>
  <c r="O15" i="2" s="1"/>
  <c r="M15" i="1"/>
  <c r="N15" i="1" s="1"/>
  <c r="L15" i="1"/>
  <c r="I16" i="1"/>
  <c r="M17" i="3" l="1"/>
  <c r="N17" i="3" s="1"/>
  <c r="O17" i="3" s="1"/>
  <c r="O22" i="3" s="1"/>
  <c r="M17" i="2"/>
  <c r="N17" i="2" s="1"/>
  <c r="O17" i="2" s="1"/>
  <c r="O22" i="2" s="1"/>
  <c r="J16" i="1"/>
  <c r="K16" i="1" s="1"/>
  <c r="I17" i="1"/>
  <c r="J17" i="1" s="1"/>
  <c r="K17" i="1" s="1"/>
  <c r="D17" i="1"/>
  <c r="D16" i="1"/>
  <c r="D15" i="1"/>
  <c r="F10" i="1"/>
  <c r="O15" i="1" s="1"/>
  <c r="E4" i="1"/>
  <c r="E5" i="1" s="1"/>
  <c r="O24" i="3" l="1"/>
  <c r="Q24" i="3" s="1"/>
  <c r="Q22" i="3"/>
  <c r="O24" i="2"/>
  <c r="Q24" i="2" s="1"/>
  <c r="Q22" i="2"/>
  <c r="L17" i="1"/>
  <c r="L16" i="1"/>
  <c r="M16" i="1" l="1"/>
  <c r="N16" i="1" s="1"/>
  <c r="O16" i="1" s="1"/>
  <c r="M17" i="1" l="1"/>
  <c r="N17" i="1" l="1"/>
  <c r="O17" i="1" s="1"/>
  <c r="O24" i="1" l="1"/>
  <c r="Q24" i="1" s="1"/>
</calcChain>
</file>

<file path=xl/sharedStrings.xml><?xml version="1.0" encoding="utf-8"?>
<sst xmlns="http://schemas.openxmlformats.org/spreadsheetml/2006/main" count="191" uniqueCount="61">
  <si>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</si>
  <si>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</si>
  <si>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</si>
  <si>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</si>
  <si>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</si>
  <si>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</si>
  <si>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</si>
  <si>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</si>
  <si>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</si>
  <si>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</si>
  <si>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</si>
  <si>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</si>
  <si>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</si>
  <si>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</si>
  <si>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</si>
  <si>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</si>
  <si>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</si>
  <si>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</si>
  <si>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</si>
  <si>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</si>
  <si>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</si>
  <si>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</si>
  <si>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</si>
  <si>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</si>
  <si>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</si>
  <si>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</si>
  <si>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</si>
  <si>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</si>
  <si>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</si>
  <si>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</si>
  <si>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</si>
  <si>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</si>
  <si>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</si>
  <si>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</si>
  <si>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</si>
  <si>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</si>
  <si>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</si>
  <si>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</si>
  <si>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</si>
  <si>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</si>
  <si>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</si>
  <si>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</si>
  <si>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</si>
  <si>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</si>
  <si>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NR212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</si>
  <si>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</si>
  <si>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</si>
  <si>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</si>
  <si>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</si>
  <si>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</si>
  <si>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</si>
  <si>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</si>
  <si>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</si>
  <si>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</si>
  <si>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</si>
  <si>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</si>
  <si>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</si>
  <si>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2023 apr</t>
  </si>
  <si>
    <t>328 nm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</si>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</sst>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'NR212 AR 1'!$D$15:$D$17</c:f>
              <c:numCache>
                <c:formatCode>General</c:formatCode>
                <c:ptCount val="3"/>
                <c:pt idx="0">
                  <c:v>2791</c:v>
                </c:pt>
                <c:pt idx="1">
                  <c:v>7240</c:v>
                </c:pt>
                <c:pt idx="2">
                  <c:v>10034</c:v>
                </c:pt>
              </c:numCache>
            </c:numRef>
          </c:xVal>
          <c:yVal>
            <c:numRef>
              <c:f>'NR212 AR 1'!$O$15:$O$17</c:f>
              <c:numCache>
                <c:formatCode>General</c:formatCode>
                <c:ptCount val="3"/>
                <c:pt idx="0">
                  <c:v>9.9892122946073378E-6</c:v>
                </c:pt>
                <c:pt idx="1">
                  <c:v>2.2101003960710582E-5</c:v>
                </c:pt>
                <c:pt idx="2">
                  <c:v>2.9953417434192162E-5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'NR212 AR 2'!$D$15:$D$17</c:f>
              <c:numCache>
                <c:formatCode>General</c:formatCode>
                <c:ptCount val="3"/>
                <c:pt idx="0">
                  <c:v>2774</c:v>
                </c:pt>
                <c:pt idx="1">
                  <c:v>7224</c:v>
                </c:pt>
                <c:pt idx="2">
                  <c:v>10022</c:v>
                </c:pt>
              </c:numCache>
            </c:numRef>
          </c:xVal>
          <c:yVal>
            <c:numRef>
              <c:f>'NR212 AR 2'!$O$15:$O$17</c:f>
              <c:numCache>
                <c:formatCode>General</c:formatCode>
                <c:ptCount val="3"/>
                <c:pt idx="0">
                  <c:v>7.2718234863790441E-6</c:v>
                </c:pt>
                <c:pt idx="1">
                  <c:v>1.6416040108236543E-5</c:v>
                </c:pt>
                <c:pt idx="2">
                  <c:v>2.241904815484173E-5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'NR212 AR 3'!$D$15:$D$17</c:f>
              <c:numCache>
                <c:formatCode>General</c:formatCode>
                <c:ptCount val="3"/>
                <c:pt idx="0">
                  <c:v>2758</c:v>
                </c:pt>
                <c:pt idx="1">
                  <c:v>7208</c:v>
                </c:pt>
                <c:pt idx="2">
                  <c:v>10010</c:v>
                </c:pt>
              </c:numCache>
            </c:numRef>
          </c:xVal>
          <c:yVal>
            <c:numRef>
              <c:f>'NR212 AR 3'!$O$15:$O$17</c:f>
              <c:numCache>
                <c:formatCode>General</c:formatCode>
                <c:ptCount val="3"/>
                <c:pt idx="0">
                  <c:v>7.2910255964822644E-6</c:v>
                </c:pt>
                <c:pt idx="1">
                  <c:v>1.7263473799129769E-5</c:v>
                </c:pt>
                <c:pt idx="2">
                  <c:v>2.3896806275842921E-5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topLeftCell="J4" zoomScaleNormal="100" workbookViewId="0">
      <selection activeCell="Q17" sqref="Q17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50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5.0000000000000001E-3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1</v>
      </c>
      <c r="B15" s="27">
        <v>22</v>
      </c>
      <c r="C15" s="12">
        <v>31</v>
      </c>
      <c r="D15" s="12">
        <f t="shared" ref="D15:D17" si="0">A15*60*24+B15*60+C15</f>
        <v>2791</v>
      </c>
      <c r="E15" s="12">
        <v>2000</v>
      </c>
      <c r="F15" s="12">
        <v>2000</v>
      </c>
      <c r="G15" s="12"/>
      <c r="H15" s="8">
        <v>0.18657302856445299</v>
      </c>
      <c r="I15" s="12">
        <f>H15/($B$9)</f>
        <v>39.528184017892578</v>
      </c>
      <c r="J15" s="13">
        <f>I15/(10^6)</f>
        <v>3.9528184017892577E-5</v>
      </c>
      <c r="K15" s="14">
        <f>J15*F15/E15</f>
        <v>3.9528184017892577E-5</v>
      </c>
      <c r="L15" s="14">
        <f>K15*($E$6-($E15/1000))/$E$6</f>
        <v>3.162254721431406E-5</v>
      </c>
      <c r="M15" s="14">
        <f>(K15-L14)+M14</f>
        <v>3.9528184017892577E-5</v>
      </c>
      <c r="N15" s="13">
        <f>LN(1-2*M15/$E$7)</f>
        <v>-7.9087634062034609E-4</v>
      </c>
      <c r="O15" s="12">
        <f>-N15*$E$6*$F$10/(2*$E$5)</f>
        <v>9.9892122946073378E-6</v>
      </c>
      <c r="Q15" s="14">
        <f xml:space="preserve"> (M15*0.01)/($E$5*(D15*60))</f>
        <v>1.1925550244738157E-12</v>
      </c>
    </row>
    <row r="16" spans="1:18" s="8" customFormat="1" x14ac:dyDescent="0.35">
      <c r="A16" s="12">
        <v>5</v>
      </c>
      <c r="B16" s="12">
        <v>0</v>
      </c>
      <c r="C16" s="12">
        <v>40</v>
      </c>
      <c r="D16" s="12">
        <f t="shared" si="0"/>
        <v>7240</v>
      </c>
      <c r="E16" s="12">
        <v>2000</v>
      </c>
      <c r="F16" s="12">
        <v>2000</v>
      </c>
      <c r="G16" s="12"/>
      <c r="H16" s="8">
        <v>0.37527799606323298</v>
      </c>
      <c r="I16" s="12">
        <f>H16/($B$9)</f>
        <v>79.508050013396812</v>
      </c>
      <c r="J16" s="13">
        <f t="shared" ref="J16:J17" si="1">I16/(10^6)</f>
        <v>7.950805001339681E-5</v>
      </c>
      <c r="K16" s="14">
        <f t="shared" ref="K16" si="2">J16*F16/E16</f>
        <v>7.950805001339681E-5</v>
      </c>
      <c r="L16" s="14">
        <f>K16*($E$6-($E16/1000))/$E$6</f>
        <v>6.3606440010717451E-5</v>
      </c>
      <c r="M16" s="14">
        <f>(K16-L15)+M15</f>
        <v>8.7413686816975334E-5</v>
      </c>
      <c r="N16" s="13">
        <f t="shared" ref="N16:N17" si="3">LN(1-2*M16/$E$7)</f>
        <v>-1.7498037503836674E-3</v>
      </c>
      <c r="O16" s="12">
        <f t="shared" ref="O16:O17" si="4">-N16*$E$6*$F$10/(2*$E$5)</f>
        <v>2.2101003960710582E-5</v>
      </c>
      <c r="Q16" s="14">
        <f xml:space="preserve"> (M16*0.01-M15*0.01)/($E$5*(D16*60-D15*60))</f>
        <v>9.0630222553697447E-13</v>
      </c>
    </row>
    <row r="17" spans="1:23" s="8" customFormat="1" x14ac:dyDescent="0.35">
      <c r="A17" s="12">
        <v>6</v>
      </c>
      <c r="B17" s="12">
        <v>23</v>
      </c>
      <c r="C17" s="12">
        <v>14</v>
      </c>
      <c r="D17" s="12">
        <f t="shared" si="0"/>
        <v>10034</v>
      </c>
      <c r="E17" s="12">
        <v>2000</v>
      </c>
      <c r="F17" s="12">
        <v>2000</v>
      </c>
      <c r="G17" s="12"/>
      <c r="H17" s="8">
        <v>0.446641445159912</v>
      </c>
      <c r="I17" s="12">
        <f t="shared" ref="I17" si="5">H17/($B$9)</f>
        <v>94.627424822015243</v>
      </c>
      <c r="J17" s="13">
        <f t="shared" si="1"/>
        <v>9.462742482201524E-5</v>
      </c>
      <c r="K17" s="8">
        <f>J17*F17/E17</f>
        <v>9.462742482201524E-5</v>
      </c>
      <c r="L17" s="14">
        <f>K17*($E$6-($E17/1000))/$E$6</f>
        <v>7.5701939857612187E-5</v>
      </c>
      <c r="M17" s="14">
        <f t="shared" ref="M17" si="6">(K17-L16)+M16</f>
        <v>1.1843467162827312E-4</v>
      </c>
      <c r="N17" s="13">
        <f t="shared" si="3"/>
        <v>-2.371503224755398E-3</v>
      </c>
      <c r="O17" s="12">
        <f t="shared" si="4"/>
        <v>2.9953417434192162E-5</v>
      </c>
      <c r="Q17" s="14">
        <f xml:space="preserve"> (M17*0.01-M16*0.01)/($E$5*(D17*60-D16*60))</f>
        <v>9.3489014040176024E-13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1.0112491301375169E-12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2.7532194878472394E-9</v>
      </c>
      <c r="P22" s="38" t="s">
        <v>31</v>
      </c>
      <c r="Q22" s="39">
        <f>O22/60</f>
        <v>4.5886991464120654E-11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6.993177499131982E-11</v>
      </c>
      <c r="P24" s="44" t="s">
        <v>31</v>
      </c>
      <c r="Q24" s="44">
        <f>O24/60</f>
        <v>1.1655295831886637E-12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topLeftCell="J6" zoomScaleNormal="10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50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5.0000000000000001E-3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1</v>
      </c>
      <c r="B15" s="27">
        <v>22</v>
      </c>
      <c r="C15" s="12">
        <v>14</v>
      </c>
      <c r="D15" s="12">
        <f t="shared" ref="D15:D17" si="0">A15*60*24+B15*60+C15</f>
        <v>2774</v>
      </c>
      <c r="E15" s="12">
        <v>2000</v>
      </c>
      <c r="F15" s="12">
        <v>2000</v>
      </c>
      <c r="G15" s="12"/>
      <c r="H15" s="8">
        <v>0.135833740234375</v>
      </c>
      <c r="I15" s="12">
        <f>H15/($B$9)</f>
        <v>28.778334795418431</v>
      </c>
      <c r="J15" s="13">
        <f>I15/(10^6)</f>
        <v>2.877833479541843E-5</v>
      </c>
      <c r="K15" s="14">
        <f>J15*F15/E15</f>
        <v>2.877833479541843E-5</v>
      </c>
      <c r="L15" s="14">
        <f>K15*($E$6-($E15/1000))/$E$6</f>
        <v>2.3022667836334744E-5</v>
      </c>
      <c r="M15" s="14">
        <f>(K15-L14)+M14</f>
        <v>2.877833479541843E-5</v>
      </c>
      <c r="N15" s="13">
        <f>LN(1-2*M15/$E$7)</f>
        <v>-5.7573239800392227E-4</v>
      </c>
      <c r="O15" s="12">
        <f>-N15*$E$6*$F$10/(2*$E$5)</f>
        <v>7.2718234863790441E-6</v>
      </c>
      <c r="Q15" s="14">
        <f xml:space="preserve"> (M15*0.01)/($E$5*(D15*60))</f>
        <v>8.7355570486217684E-13</v>
      </c>
    </row>
    <row r="16" spans="1:18" s="8" customFormat="1" x14ac:dyDescent="0.35">
      <c r="A16" s="12">
        <v>5</v>
      </c>
      <c r="B16" s="12">
        <v>0</v>
      </c>
      <c r="C16" s="12">
        <v>24</v>
      </c>
      <c r="D16" s="12">
        <f t="shared" si="0"/>
        <v>7224</v>
      </c>
      <c r="E16" s="12">
        <v>2000</v>
      </c>
      <c r="F16" s="12">
        <v>2000</v>
      </c>
      <c r="G16" s="12"/>
      <c r="H16" s="8">
        <v>0.27936506271362299</v>
      </c>
      <c r="I16" s="12">
        <f>H16/($B$9)</f>
        <v>59.187513286784529</v>
      </c>
      <c r="J16" s="13">
        <f t="shared" ref="J16:J17" si="1">I16/(10^6)</f>
        <v>5.918751328678453E-5</v>
      </c>
      <c r="K16" s="14">
        <f t="shared" ref="K16" si="2">J16*F16/E16</f>
        <v>5.918751328678453E-5</v>
      </c>
      <c r="L16" s="14">
        <f>K16*($E$6-($E16/1000))/$E$6</f>
        <v>4.7350010629427621E-5</v>
      </c>
      <c r="M16" s="14">
        <f>(K16-L15)+M15</f>
        <v>6.4943180245868217E-5</v>
      </c>
      <c r="N16" s="13">
        <f t="shared" ref="N16:N17" si="3">LN(1-2*M16/$E$7)</f>
        <v>-1.2997078593762427E-3</v>
      </c>
      <c r="O16" s="12">
        <f t="shared" ref="O16:O17" si="4">-N16*$E$6*$F$10/(2*$E$5)</f>
        <v>1.6416040108236543E-5</v>
      </c>
      <c r="Q16" s="14">
        <f xml:space="preserve"> (M16*0.01-M15*0.01)/($E$5*(D16*60-D15*60))</f>
        <v>6.8431806175813425E-13</v>
      </c>
    </row>
    <row r="17" spans="1:23" s="8" customFormat="1" x14ac:dyDescent="0.35">
      <c r="A17" s="12">
        <v>6</v>
      </c>
      <c r="B17" s="12">
        <v>23</v>
      </c>
      <c r="C17" s="12">
        <v>2</v>
      </c>
      <c r="D17" s="12">
        <f t="shared" si="0"/>
        <v>10022</v>
      </c>
      <c r="E17" s="12">
        <v>2000</v>
      </c>
      <c r="F17" s="12">
        <v>2000</v>
      </c>
      <c r="G17" s="12"/>
      <c r="H17" s="8">
        <v>0.33548498153686501</v>
      </c>
      <c r="I17" s="12">
        <f t="shared" ref="I17" si="5">H17/($B$9)</f>
        <v>71.077326596793426</v>
      </c>
      <c r="J17" s="13">
        <f t="shared" si="1"/>
        <v>7.107732659679343E-5</v>
      </c>
      <c r="K17" s="8">
        <f>J17*F17/E17</f>
        <v>7.107732659679343E-5</v>
      </c>
      <c r="L17" s="14">
        <f>K17*($E$6-($E17/1000))/$E$6</f>
        <v>5.6861861277434744E-5</v>
      </c>
      <c r="M17" s="14">
        <f t="shared" ref="M17" si="6">(K17-L16)+M16</f>
        <v>8.8670496213234026E-5</v>
      </c>
      <c r="N17" s="13">
        <f t="shared" si="3"/>
        <v>-1.7749842772351969E-3</v>
      </c>
      <c r="O17" s="12">
        <f t="shared" si="4"/>
        <v>2.241904815484173E-5</v>
      </c>
      <c r="Q17" s="14">
        <f xml:space="preserve"> (M17*0.01-M16*0.01)/($E$5*(D17*60-D16*60))</f>
        <v>7.1405605103884952E-13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7.573099392197202E-13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2.0866421195530682E-9</v>
      </c>
      <c r="P22" s="38" t="s">
        <v>31</v>
      </c>
      <c r="Q22" s="39">
        <f>O22/60</f>
        <v>3.4777368659217803E-11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5.3000709836647889E-11</v>
      </c>
      <c r="P24" s="44" t="s">
        <v>31</v>
      </c>
      <c r="Q24" s="44">
        <f>O24/60</f>
        <v>8.8334516394413144E-13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abSelected="1" topLeftCell="J9" zoomScaleNormal="100" workbookViewId="0">
      <selection activeCell="Q15" sqref="Q15: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50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5.0000000000000001E-3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1</v>
      </c>
      <c r="B15" s="27">
        <v>21</v>
      </c>
      <c r="C15" s="12">
        <v>58</v>
      </c>
      <c r="D15" s="12">
        <f t="shared" ref="D15:D17" si="0">A15*60*24+B15*60+C15</f>
        <v>2758</v>
      </c>
      <c r="E15" s="12">
        <v>2000</v>
      </c>
      <c r="F15" s="12">
        <v>2000</v>
      </c>
      <c r="G15" s="12"/>
      <c r="H15" s="8">
        <v>0.136192321777344</v>
      </c>
      <c r="I15" s="12">
        <f>H15/($B$9)</f>
        <v>28.854305461301692</v>
      </c>
      <c r="J15" s="13">
        <f>I15/(10^6)</f>
        <v>2.8854305461301691E-5</v>
      </c>
      <c r="K15" s="14">
        <f>J15*F15/E15</f>
        <v>2.8854305461301691E-5</v>
      </c>
      <c r="L15" s="14">
        <f>K15*($E$6-($E15/1000))/$E$6</f>
        <v>2.3083444369041352E-5</v>
      </c>
      <c r="M15" s="14">
        <f>(K15-L14)+M14</f>
        <v>2.8854305461301691E-5</v>
      </c>
      <c r="N15" s="13">
        <f>LN(1-2*M15/$E$7)</f>
        <v>-5.7725268750450905E-4</v>
      </c>
      <c r="O15" s="12">
        <f>-N15*$E$6*$F$10/(2*$E$5)</f>
        <v>7.2910255964822644E-6</v>
      </c>
      <c r="Q15" s="14">
        <f xml:space="preserve"> (M15*0.01)/($E$5*(D15*60))</f>
        <v>8.809429078177353E-13</v>
      </c>
    </row>
    <row r="16" spans="1:18" s="8" customFormat="1" x14ac:dyDescent="0.35">
      <c r="A16" s="12">
        <v>5</v>
      </c>
      <c r="B16" s="12">
        <v>0</v>
      </c>
      <c r="C16" s="12">
        <v>8</v>
      </c>
      <c r="D16" s="12">
        <f t="shared" si="0"/>
        <v>7208</v>
      </c>
      <c r="E16" s="12">
        <v>2000</v>
      </c>
      <c r="F16" s="12">
        <v>2000</v>
      </c>
      <c r="G16" s="12"/>
      <c r="H16" s="8">
        <v>0.295106410980225</v>
      </c>
      <c r="I16" s="12">
        <f>H16/($B$9)</f>
        <v>62.522544699200211</v>
      </c>
      <c r="J16" s="13">
        <f t="shared" ref="J16:J17" si="1">I16/(10^6)</f>
        <v>6.2522544699200209E-5</v>
      </c>
      <c r="K16" s="14">
        <f t="shared" ref="K16" si="2">J16*F16/E16</f>
        <v>6.2522544699200209E-5</v>
      </c>
      <c r="L16" s="14">
        <f>K16*($E$6-($E16/1000))/$E$6</f>
        <v>5.0018035759360169E-5</v>
      </c>
      <c r="M16" s="14">
        <f>(K16-L15)+M15</f>
        <v>6.8293405791460552E-5</v>
      </c>
      <c r="N16" s="13">
        <f t="shared" ref="N16:N17" si="3">LN(1-2*M16/$E$7)</f>
        <v>-1.366801763941054E-3</v>
      </c>
      <c r="O16" s="12">
        <f t="shared" ref="O16:O17" si="4">-N16*$E$6*$F$10/(2*$E$5)</f>
        <v>1.7263473799129769E-5</v>
      </c>
      <c r="Q16" s="14">
        <f xml:space="preserve"> (M16*0.01-M15*0.01)/($E$5*(D16*60-D15*60))</f>
        <v>7.4627413332643586E-13</v>
      </c>
    </row>
    <row r="17" spans="1:23" s="8" customFormat="1" x14ac:dyDescent="0.35">
      <c r="A17" s="12">
        <v>6</v>
      </c>
      <c r="B17" s="12">
        <v>22</v>
      </c>
      <c r="C17" s="12">
        <v>50</v>
      </c>
      <c r="D17" s="12">
        <f t="shared" si="0"/>
        <v>10010</v>
      </c>
      <c r="E17" s="12">
        <v>2000</v>
      </c>
      <c r="F17" s="12">
        <v>2000</v>
      </c>
      <c r="G17" s="12"/>
      <c r="H17" s="8">
        <v>0.35982608795165999</v>
      </c>
      <c r="I17" s="12">
        <f t="shared" ref="I17" si="5">H17/($B$9)</f>
        <v>76.234340667724567</v>
      </c>
      <c r="J17" s="13">
        <f t="shared" si="1"/>
        <v>7.6234340667724569E-5</v>
      </c>
      <c r="K17" s="8">
        <f>J17*F17/E17</f>
        <v>7.6234340667724569E-5</v>
      </c>
      <c r="L17" s="14">
        <f>K17*($E$6-($E17/1000))/$E$6</f>
        <v>6.0987472534179656E-5</v>
      </c>
      <c r="M17" s="14">
        <f t="shared" ref="M17" si="6">(K17-L16)+M16</f>
        <v>9.4509710699824945E-5</v>
      </c>
      <c r="N17" s="13">
        <f t="shared" si="3"/>
        <v>-1.8919828853927543E-3</v>
      </c>
      <c r="O17" s="12">
        <f t="shared" si="4"/>
        <v>2.3896806275842921E-5</v>
      </c>
      <c r="Q17" s="14">
        <f xml:space="preserve"> (M17*0.01-M16*0.01)/($E$5*(D17*60-D16*60))</f>
        <v>7.8783405335439692E-13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8.0501703149952273E-13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2.2853590657806644E-9</v>
      </c>
      <c r="P22" s="38" t="s">
        <v>31</v>
      </c>
      <c r="Q22" s="39">
        <f>O22/60</f>
        <v>3.8089317763011076E-11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5.8048120270828829E-11</v>
      </c>
      <c r="P24" s="44" t="s">
        <v>31</v>
      </c>
      <c r="Q24" s="44">
        <f>O24/60</f>
        <v>9.6746867118048056E-13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4.5886991464120654E-11</v>
      </c>
      <c r="P28">
        <v>9.3489014040176024E-13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3.4777368659217803E-11</v>
      </c>
      <c r="P29">
        <v>7.573099392197202E-13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3.8089317763011076E-11</v>
      </c>
      <c r="P30">
        <v>8.0501703149952273E-13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59</v>
      </c>
      <c r="O31" s="59">
        <f xml:space="preserve"> AVERAGE(O28:O30)</f>
        <v>3.9584559295449847E-11</v>
      </c>
      <c r="P31" s="59">
        <f xml:space="preserve"> AVERAGE(P28:P30)</f>
        <v>8.3240570370700106E-13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60</v>
      </c>
      <c r="O32" s="59">
        <f xml:space="preserve"> _xlfn.STDEV.P(O28:O30)</f>
        <v>4.6570906617079975E-12</v>
      </c>
      <c r="P32" s="59">
        <f xml:space="preserve"> _xlfn.STDEV.P(P28:P30)</f>
        <v>7.503904089174726E-14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NR212 AR 1</vt:lpstr>
      <vt:lpstr>NR212 AR 2</vt:lpstr>
      <vt:lpstr>NR212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2023-06-14T16:29:26Z</dcterms:modified>
  <cp:category/>
  <cp:contentStatus/>
</cp:coreProperties>
</file>