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izm\Downloads\"/>
    </mc:Choice>
  </mc:AlternateContent>
  <xr:revisionPtr revIDLastSave="0" documentId="13_ncr:1_{9E93994B-18CE-43D2-AC88-A2AA23002AC0}" xr6:coauthVersionLast="47" xr6:coauthVersionMax="47" xr10:uidLastSave="{00000000-0000-0000-0000-000000000000}"/>
  <bookViews>
    <workbookView xWindow="-108" yWindow="-108" windowWidth="23256" windowHeight="12456" xr2:uid="{840C062D-D755-4DF3-BD6D-86F813E02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B3" i="1"/>
  <c r="J3" i="1"/>
  <c r="C3" i="1" s="1"/>
  <c r="H3" i="1"/>
  <c r="H4" i="1"/>
  <c r="H5" i="1"/>
  <c r="H6" i="1"/>
  <c r="H7" i="1"/>
  <c r="H8" i="1"/>
  <c r="H9" i="1"/>
  <c r="H10" i="1"/>
  <c r="H2" i="1"/>
  <c r="G2" i="1"/>
  <c r="G4" i="1" s="1"/>
  <c r="F2" i="1"/>
  <c r="B8" i="1"/>
  <c r="B5" i="1"/>
  <c r="B6" i="1"/>
  <c r="B7" i="1"/>
  <c r="B9" i="1"/>
  <c r="C5" i="1"/>
  <c r="C6" i="1"/>
  <c r="C7" i="1"/>
  <c r="C8" i="1"/>
  <c r="C9" i="1"/>
  <c r="B4" i="1"/>
  <c r="C10" i="1"/>
  <c r="B10" i="1"/>
  <c r="C4" i="1"/>
  <c r="G9" i="1" l="1"/>
  <c r="G8" i="1"/>
  <c r="G7" i="1"/>
  <c r="G6" i="1"/>
  <c r="G5" i="1"/>
  <c r="F8" i="1"/>
  <c r="D8" i="1" s="1"/>
  <c r="F9" i="1"/>
  <c r="F7" i="1"/>
  <c r="F6" i="1"/>
  <c r="F5" i="1"/>
  <c r="D5" i="1" s="1"/>
  <c r="F10" i="1"/>
  <c r="G10" i="1"/>
  <c r="F4" i="1"/>
  <c r="F3" i="1"/>
  <c r="G3" i="1"/>
  <c r="D7" i="1" l="1"/>
  <c r="D6" i="1"/>
  <c r="D9" i="1"/>
  <c r="D10" i="1"/>
  <c r="D4" i="1"/>
  <c r="D3" i="1"/>
  <c r="E8" i="1" s="1"/>
  <c r="E6" i="1" l="1"/>
  <c r="E9" i="1"/>
  <c r="E7" i="1"/>
  <c r="E5" i="1"/>
  <c r="E3" i="1"/>
  <c r="E4" i="1"/>
  <c r="E10" i="1"/>
</calcChain>
</file>

<file path=xl/sharedStrings.xml><?xml version="1.0" encoding="utf-8"?>
<sst xmlns="http://schemas.openxmlformats.org/spreadsheetml/2006/main" count="32" uniqueCount="32">
  <si>
    <t>FP Proportion</t>
  </si>
  <si>
    <t>FN Proportion</t>
  </si>
  <si>
    <t>Total Annualized Cost</t>
  </si>
  <si>
    <t>Delta</t>
  </si>
  <si>
    <t>Cost FP</t>
  </si>
  <si>
    <t>Cost FN</t>
  </si>
  <si>
    <t>Annual number of suspected epsiodes</t>
  </si>
  <si>
    <t>FP Total</t>
  </si>
  <si>
    <t>FN Total</t>
  </si>
  <si>
    <t>CM Total</t>
  </si>
  <si>
    <t>All positive (naïve)</t>
  </si>
  <si>
    <t>Average Doctor (naïve)</t>
  </si>
  <si>
    <t>Decision Tree</t>
  </si>
  <si>
    <t>Random Forest</t>
  </si>
  <si>
    <t>XG Boost</t>
  </si>
  <si>
    <t>Neural Network</t>
  </si>
  <si>
    <t>Tuned CNN</t>
  </si>
  <si>
    <t>Convolutional Neural Network</t>
  </si>
  <si>
    <t xml:space="preserve">Total Under 5 Population </t>
  </si>
  <si>
    <t>Acute Respiratory Infection Rate</t>
  </si>
  <si>
    <t>Statistics</t>
  </si>
  <si>
    <t>Models</t>
  </si>
  <si>
    <t>Rate Not Seeking Treatment</t>
  </si>
  <si>
    <t>Total Pnemounia (Validation)</t>
  </si>
  <si>
    <t>Sensitivity (Doctor Naïve)</t>
  </si>
  <si>
    <t>Specificity (Doctor Naïve)</t>
  </si>
  <si>
    <t>Hospital Costs (Overall)</t>
  </si>
  <si>
    <t>Hospital Costs (Urban)</t>
  </si>
  <si>
    <t>Hospital Bed</t>
  </si>
  <si>
    <t>ICU Bed</t>
  </si>
  <si>
    <t>Average Length of Stay (Days)</t>
  </si>
  <si>
    <t>Total Healthy (Validation)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</si>
</sst>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3" borderId="0" xfId="0" applyFill="1"/>
    <xf numFmtId="0" fontId="4" fillId="2" borderId="1" xfId="0" applyFont="1" applyFill="1" applyBorder="1" applyAlignment="1">
      <alignment horizontal="left" vertical="center" indent="2"/>
    </xf>
    <xf numFmtId="2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vertical="center"/>
    </xf>
    <xf numFmtId="165" fontId="0" fillId="0" borderId="0" xfId="0" applyNumberFormat="1"/>
    <xf numFmtId="0" fontId="2" fillId="0" borderId="3" xfId="0" applyFont="1" applyFill="1" applyBorder="1" applyAlignment="1">
      <alignment vertical="center"/>
    </xf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0" fillId="3" borderId="1" xfId="0" applyFill="1" applyBorder="1"/>
    <xf numFmtId="44" fontId="0" fillId="3" borderId="1" xfId="1" applyFont="1" applyFill="1" applyBorder="1"/>
    <xf numFmtId="165" fontId="0" fillId="5" borderId="0" xfId="0" applyNumberFormat="1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75D5-61BC-438C-9F01-24D42D13B696}">
  <dimension ref="A1:M24"/>
  <sheetViews>
    <sheetView tabSelected="1" workbookViewId="0">
      <selection activeCell="I4" sqref="I4"/>
    </sheetView>
  </sheetViews>
  <sheetFormatPr defaultRowHeight="15.6" x14ac:dyDescent="0.3"/>
  <cols>
    <col min="1" max="1" width="28" bestFit="1" customWidth="1"/>
    <col min="2" max="2" width="11" bestFit="1" customWidth="1"/>
    <col min="3" max="3" width="11.19921875" bestFit="1" customWidth="1"/>
    <col min="4" max="4" width="17.09765625" bestFit="1" customWidth="1"/>
    <col min="5" max="5" width="12.59765625" bestFit="1" customWidth="1"/>
    <col min="6" max="6" width="13.5" bestFit="1" customWidth="1"/>
    <col min="7" max="7" width="14.8984375" bestFit="1" customWidth="1"/>
    <col min="8" max="8" width="29.5" bestFit="1" customWidth="1"/>
    <col min="13" max="13" width="13.19921875" bestFit="1" customWidth="1"/>
  </cols>
  <sheetData>
    <row r="1" spans="1:13" x14ac:dyDescent="0.3">
      <c r="A1" s="1" t="s">
        <v>21</v>
      </c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M1" s="14"/>
    </row>
    <row r="2" spans="1:13" x14ac:dyDescent="0.3">
      <c r="A2" s="5"/>
      <c r="B2" s="5"/>
      <c r="C2" s="5"/>
      <c r="D2" s="6"/>
      <c r="E2" s="7"/>
      <c r="F2" s="19">
        <f>B20+B22*B24</f>
        <v>202.18</v>
      </c>
      <c r="G2" s="19">
        <f>B23*B24+B21</f>
        <v>472.6</v>
      </c>
      <c r="H2" s="20">
        <f>ROUND($B$13*$B$14*(1-$B$15),0)</f>
        <v>267401</v>
      </c>
      <c r="K2" s="8">
        <v>572</v>
      </c>
    </row>
    <row r="3" spans="1:13" x14ac:dyDescent="0.3">
      <c r="A3" s="9" t="s">
        <v>11</v>
      </c>
      <c r="B3" s="10">
        <f>I3/K3</f>
        <v>0.20104895104895104</v>
      </c>
      <c r="C3" s="11">
        <f>J3/K3</f>
        <v>7.8671328671328672E-2</v>
      </c>
      <c r="D3" s="12">
        <f>F3+G3</f>
        <v>20811324.29667832</v>
      </c>
      <c r="E3" s="7">
        <f>D3-D$3</f>
        <v>0</v>
      </c>
      <c r="F3" s="13">
        <f>B3*$F$2*H2</f>
        <v>10869336.417307692</v>
      </c>
      <c r="G3" s="13">
        <f>C3*$G$2*H2</f>
        <v>9941987.8793706298</v>
      </c>
      <c r="H3" s="20">
        <f t="shared" ref="H3:H10" si="0">ROUND($B$13*$B$14*(1-$B$15),0)</f>
        <v>267401</v>
      </c>
      <c r="I3" s="20">
        <f>ROUND(B17*(1-B19),0)</f>
        <v>115</v>
      </c>
      <c r="J3" s="20">
        <f>ROUND(B16*(1-B18),0)</f>
        <v>45</v>
      </c>
      <c r="K3" s="8">
        <v>572</v>
      </c>
    </row>
    <row r="4" spans="1:13" x14ac:dyDescent="0.3">
      <c r="A4" s="9" t="s">
        <v>10</v>
      </c>
      <c r="B4" s="10">
        <f>I4/K4</f>
        <v>0.50349650349650354</v>
      </c>
      <c r="C4" s="11">
        <f>J4/K4</f>
        <v>0</v>
      </c>
      <c r="D4" s="12">
        <f t="shared" ref="D4:D10" si="1">F4+G4</f>
        <v>27220599.027692311</v>
      </c>
      <c r="E4" s="7">
        <f>D4-D$3</f>
        <v>6409274.7310139909</v>
      </c>
      <c r="F4" s="13">
        <f>B4*$F$2*H3</f>
        <v>27220599.027692311</v>
      </c>
      <c r="G4" s="13">
        <f>C4*$G$2*H3</f>
        <v>0</v>
      </c>
      <c r="H4" s="20">
        <f t="shared" si="0"/>
        <v>267401</v>
      </c>
      <c r="I4" s="8">
        <v>288</v>
      </c>
      <c r="J4" s="8">
        <v>0</v>
      </c>
      <c r="K4" s="8">
        <v>572</v>
      </c>
    </row>
    <row r="5" spans="1:13" x14ac:dyDescent="0.3">
      <c r="A5" s="9" t="s">
        <v>12</v>
      </c>
      <c r="B5" s="10">
        <f t="shared" ref="B5:B9" si="2">I5/K5</f>
        <v>9.0909090909090912E-2</v>
      </c>
      <c r="C5" s="11">
        <f t="shared" ref="C5:C9" si="3">J5/K5</f>
        <v>7.3426573426573424E-2</v>
      </c>
      <c r="D5" s="12">
        <f t="shared" si="1"/>
        <v>14194019.067412589</v>
      </c>
      <c r="E5" s="7">
        <f t="shared" ref="E5:E9" si="4">D5-D$3</f>
        <v>-6617305.2292657308</v>
      </c>
      <c r="F5" s="13">
        <f t="shared" ref="F5:F9" si="5">B5*$F$2*H4</f>
        <v>4914830.3800000008</v>
      </c>
      <c r="G5" s="13">
        <f t="shared" ref="G5:G9" si="6">C5*$G$2*H4</f>
        <v>9279188.6874125879</v>
      </c>
      <c r="H5" s="20">
        <f t="shared" si="0"/>
        <v>267401</v>
      </c>
      <c r="I5" s="8">
        <v>52</v>
      </c>
      <c r="J5" s="8">
        <v>42</v>
      </c>
      <c r="K5" s="8">
        <v>572</v>
      </c>
    </row>
    <row r="6" spans="1:13" x14ac:dyDescent="0.3">
      <c r="A6" s="9" t="s">
        <v>13</v>
      </c>
      <c r="B6" s="10">
        <f t="shared" si="2"/>
        <v>3.6713286713286712E-2</v>
      </c>
      <c r="C6" s="11">
        <f t="shared" si="3"/>
        <v>2.7972027972027972E-2</v>
      </c>
      <c r="D6" s="12">
        <f t="shared" si="1"/>
        <v>5519764.3695454542</v>
      </c>
      <c r="E6" s="7">
        <f t="shared" si="4"/>
        <v>-15291559.927132865</v>
      </c>
      <c r="F6" s="13">
        <f t="shared" si="5"/>
        <v>1984835.3457692307</v>
      </c>
      <c r="G6" s="13">
        <f t="shared" si="6"/>
        <v>3534929.0237762239</v>
      </c>
      <c r="H6" s="20">
        <f t="shared" si="0"/>
        <v>267401</v>
      </c>
      <c r="I6" s="8">
        <v>21</v>
      </c>
      <c r="J6" s="8">
        <v>16</v>
      </c>
      <c r="K6" s="8">
        <v>572</v>
      </c>
    </row>
    <row r="7" spans="1:13" x14ac:dyDescent="0.3">
      <c r="A7" s="9" t="s">
        <v>14</v>
      </c>
      <c r="B7" s="10">
        <f t="shared" si="2"/>
        <v>3.8461538461538464E-2</v>
      </c>
      <c r="C7" s="11">
        <f t="shared" si="3"/>
        <v>2.6223776223776224E-2</v>
      </c>
      <c r="D7" s="12">
        <f t="shared" si="1"/>
        <v>5393347.2744055949</v>
      </c>
      <c r="E7" s="7">
        <f t="shared" si="4"/>
        <v>-15417977.022272725</v>
      </c>
      <c r="F7" s="13">
        <f t="shared" si="5"/>
        <v>2079351.3146153847</v>
      </c>
      <c r="G7" s="13">
        <f t="shared" si="6"/>
        <v>3313995.9597902098</v>
      </c>
      <c r="H7" s="20">
        <f t="shared" si="0"/>
        <v>267401</v>
      </c>
      <c r="I7" s="8">
        <v>22</v>
      </c>
      <c r="J7" s="8">
        <v>15</v>
      </c>
      <c r="K7" s="8">
        <v>572</v>
      </c>
    </row>
    <row r="8" spans="1:13" x14ac:dyDescent="0.3">
      <c r="A8" s="9" t="s">
        <v>15</v>
      </c>
      <c r="B8" s="10">
        <f>I8/K8</f>
        <v>2.2727272727272728E-2</v>
      </c>
      <c r="C8" s="11">
        <f t="shared" si="3"/>
        <v>4.5454545454545456E-2</v>
      </c>
      <c r="D8" s="12">
        <f t="shared" si="1"/>
        <v>6972967.2586363647</v>
      </c>
      <c r="E8" s="7">
        <f t="shared" si="4"/>
        <v>-13838357.038041955</v>
      </c>
      <c r="F8" s="13">
        <f t="shared" si="5"/>
        <v>1228707.5950000002</v>
      </c>
      <c r="G8" s="13">
        <f t="shared" si="6"/>
        <v>5744259.663636364</v>
      </c>
      <c r="H8" s="20">
        <f t="shared" si="0"/>
        <v>267401</v>
      </c>
      <c r="I8" s="8">
        <v>13</v>
      </c>
      <c r="J8" s="8">
        <v>26</v>
      </c>
      <c r="K8" s="8">
        <v>572</v>
      </c>
    </row>
    <row r="9" spans="1:13" x14ac:dyDescent="0.3">
      <c r="A9" s="9" t="s">
        <v>17</v>
      </c>
      <c r="B9" s="10">
        <f t="shared" si="2"/>
        <v>6.1188811188811192E-2</v>
      </c>
      <c r="C9" s="11">
        <f t="shared" si="3"/>
        <v>1.2237762237762238E-2</v>
      </c>
      <c r="D9" s="12">
        <f t="shared" si="1"/>
        <v>4854590.3575174827</v>
      </c>
      <c r="E9" s="7">
        <f t="shared" si="4"/>
        <v>-15956733.939160837</v>
      </c>
      <c r="F9" s="13">
        <f t="shared" si="5"/>
        <v>3308058.9096153849</v>
      </c>
      <c r="G9" s="13">
        <f t="shared" si="6"/>
        <v>1546531.4479020981</v>
      </c>
      <c r="H9" s="20">
        <f t="shared" si="0"/>
        <v>267401</v>
      </c>
      <c r="I9" s="8">
        <v>35</v>
      </c>
      <c r="J9" s="8">
        <v>7</v>
      </c>
      <c r="K9" s="8">
        <v>572</v>
      </c>
    </row>
    <row r="10" spans="1:13" x14ac:dyDescent="0.3">
      <c r="A10" s="9" t="s">
        <v>16</v>
      </c>
      <c r="B10" s="10">
        <f t="shared" ref="B10" si="7">I10/K10</f>
        <v>1.9230769230769232E-2</v>
      </c>
      <c r="C10" s="11">
        <f t="shared" ref="C10" si="8">J10/K10</f>
        <v>2.7972027972027972E-2</v>
      </c>
      <c r="D10" s="12">
        <f>F10+G10</f>
        <v>4574604.6810839158</v>
      </c>
      <c r="E10" s="7">
        <f>D10-D$3</f>
        <v>-16236719.615594404</v>
      </c>
      <c r="F10" s="13">
        <f t="shared" ref="F10" si="9">B10*$F$2*H4</f>
        <v>1039675.6573076923</v>
      </c>
      <c r="G10" s="13">
        <f>C10*$G$2*H4</f>
        <v>3534929.0237762239</v>
      </c>
      <c r="H10" s="20">
        <f t="shared" si="0"/>
        <v>267401</v>
      </c>
      <c r="I10" s="8">
        <v>11</v>
      </c>
      <c r="J10" s="8">
        <v>16</v>
      </c>
      <c r="K10" s="8">
        <v>572</v>
      </c>
    </row>
    <row r="12" spans="1:13" x14ac:dyDescent="0.3">
      <c r="A12" s="16" t="s">
        <v>20</v>
      </c>
      <c r="B12" s="15"/>
    </row>
    <row r="13" spans="1:13" x14ac:dyDescent="0.3">
      <c r="A13" s="9" t="s">
        <v>18</v>
      </c>
      <c r="B13" s="17">
        <v>15800000</v>
      </c>
    </row>
    <row r="14" spans="1:13" x14ac:dyDescent="0.3">
      <c r="A14" s="9" t="s">
        <v>19</v>
      </c>
      <c r="B14" s="17">
        <v>2.0299999999999999E-2</v>
      </c>
    </row>
    <row r="15" spans="1:13" x14ac:dyDescent="0.3">
      <c r="A15" s="9" t="s">
        <v>22</v>
      </c>
      <c r="B15" s="17">
        <v>0.1663</v>
      </c>
    </row>
    <row r="16" spans="1:13" x14ac:dyDescent="0.3">
      <c r="A16" s="9" t="s">
        <v>23</v>
      </c>
      <c r="B16" s="17">
        <v>284</v>
      </c>
    </row>
    <row r="17" spans="1:2" x14ac:dyDescent="0.3">
      <c r="A17" s="9" t="s">
        <v>31</v>
      </c>
      <c r="B17" s="17">
        <v>288</v>
      </c>
    </row>
    <row r="18" spans="1:2" x14ac:dyDescent="0.3">
      <c r="A18" s="9" t="s">
        <v>24</v>
      </c>
      <c r="B18" s="17">
        <v>0.84</v>
      </c>
    </row>
    <row r="19" spans="1:2" x14ac:dyDescent="0.3">
      <c r="A19" s="9" t="s">
        <v>25</v>
      </c>
      <c r="B19" s="17">
        <v>0.6</v>
      </c>
    </row>
    <row r="20" spans="1:2" x14ac:dyDescent="0.3">
      <c r="A20" s="9" t="s">
        <v>26</v>
      </c>
      <c r="B20" s="18">
        <v>48.1</v>
      </c>
    </row>
    <row r="21" spans="1:2" x14ac:dyDescent="0.3">
      <c r="A21" s="9" t="s">
        <v>27</v>
      </c>
      <c r="B21" s="18">
        <v>65.8</v>
      </c>
    </row>
    <row r="22" spans="1:2" x14ac:dyDescent="0.3">
      <c r="A22" s="9" t="s">
        <v>28</v>
      </c>
      <c r="B22" s="18">
        <v>32.1</v>
      </c>
    </row>
    <row r="23" spans="1:2" x14ac:dyDescent="0.3">
      <c r="A23" s="9" t="s">
        <v>29</v>
      </c>
      <c r="B23" s="18">
        <v>84.75</v>
      </c>
    </row>
    <row r="24" spans="1:2" x14ac:dyDescent="0.3">
      <c r="A24" s="9" t="s">
        <v>30</v>
      </c>
      <c r="B24" s="17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Al Mezraani</dc:creator>
  <cp:lastModifiedBy>Aziz Al Mezraani</cp:lastModifiedBy>
  <dcterms:created xsi:type="dcterms:W3CDTF">2025-02-19T21:32:23Z</dcterms:created>
  <dcterms:modified xsi:type="dcterms:W3CDTF">2025-02-22T03:08:16Z</dcterms:modified>
</cp:coreProperties>
</file>