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P\Desktop\DS\Excel\"/>
    </mc:Choice>
  </mc:AlternateContent>
  <xr:revisionPtr revIDLastSave="0" documentId="13_ncr:1_{82282C14-0884-4D30-A18C-FF8575EBFE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ster Sheet" sheetId="7" r:id="rId1"/>
  </sheets>
  <definedNames>
    <definedName name="_xlnm._FilterDatabase" localSheetId="0" hidden="1">'Master Sheet'!$A$1:$I$171</definedName>
  </definedNames>
  <calcPr calcId="181029"/>
</workbook>
</file>

<file path=xl/calcChain.xml><?xml version="1.0" encoding="utf-8"?>
<calcChain xmlns="http://schemas.openxmlformats.org/spreadsheetml/2006/main">
  <c r="F152" i="7" l="1"/>
  <c r="F151" i="7"/>
  <c r="F149" i="7"/>
  <c r="F148" i="7"/>
  <c r="F147" i="7"/>
  <c r="F146" i="7"/>
  <c r="F145" i="7"/>
  <c r="F144" i="7"/>
  <c r="F14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6" i="7"/>
  <c r="D27" i="7"/>
  <c r="D30" i="7"/>
  <c r="D36" i="7"/>
  <c r="D38" i="7"/>
  <c r="D39" i="7"/>
  <c r="D56" i="7"/>
  <c r="D59" i="7"/>
  <c r="D120" i="7"/>
  <c r="H171" i="7"/>
  <c r="H34" i="7"/>
  <c r="G34" i="7"/>
  <c r="H64" i="7"/>
  <c r="G64" i="7"/>
  <c r="F64" i="7"/>
  <c r="H78" i="7"/>
  <c r="G78" i="7"/>
  <c r="F78" i="7"/>
  <c r="H60" i="7"/>
  <c r="G60" i="7"/>
  <c r="F60" i="7"/>
  <c r="H88" i="7"/>
  <c r="G88" i="7"/>
  <c r="F88" i="7"/>
  <c r="H126" i="7"/>
  <c r="G126" i="7"/>
  <c r="F126" i="7"/>
  <c r="H170" i="7"/>
  <c r="H169" i="7"/>
  <c r="H92" i="7"/>
  <c r="G92" i="7"/>
  <c r="F92" i="7"/>
  <c r="H135" i="7"/>
  <c r="G135" i="7"/>
  <c r="F135" i="7"/>
  <c r="H44" i="7"/>
  <c r="G44" i="7"/>
  <c r="F44" i="7"/>
  <c r="H122" i="7"/>
  <c r="G122" i="7"/>
  <c r="F122" i="7"/>
  <c r="H37" i="7"/>
  <c r="G37" i="7"/>
  <c r="F37" i="7"/>
  <c r="H53" i="7"/>
  <c r="G53" i="7"/>
  <c r="F53" i="7"/>
  <c r="H133" i="7"/>
  <c r="G133" i="7"/>
  <c r="F133" i="7"/>
  <c r="H76" i="7"/>
  <c r="G76" i="7"/>
  <c r="F76" i="7"/>
  <c r="H116" i="7"/>
  <c r="G116" i="7"/>
  <c r="F116" i="7"/>
  <c r="H33" i="7"/>
  <c r="G33" i="7"/>
  <c r="H32" i="7"/>
  <c r="G32" i="7"/>
  <c r="H124" i="7"/>
  <c r="G124" i="7"/>
  <c r="F124" i="7"/>
  <c r="H70" i="7"/>
  <c r="G70" i="7"/>
  <c r="F70" i="7"/>
  <c r="H168" i="7"/>
  <c r="H51" i="7"/>
  <c r="G51" i="7"/>
  <c r="F51" i="7"/>
  <c r="H82" i="7"/>
  <c r="G82" i="7"/>
  <c r="F82" i="7"/>
  <c r="H81" i="7"/>
  <c r="G81" i="7"/>
  <c r="F81" i="7"/>
  <c r="H55" i="7"/>
  <c r="G55" i="7"/>
  <c r="F55" i="7"/>
  <c r="H103" i="7"/>
  <c r="G103" i="7"/>
  <c r="F103" i="7"/>
  <c r="H91" i="7"/>
  <c r="G91" i="7"/>
  <c r="F91" i="7"/>
  <c r="H57" i="7"/>
  <c r="G57" i="7"/>
  <c r="F57" i="7"/>
  <c r="H167" i="7"/>
  <c r="H134" i="7"/>
  <c r="G134" i="7"/>
  <c r="F134" i="7"/>
  <c r="H93" i="7"/>
  <c r="G93" i="7"/>
  <c r="F93" i="7"/>
  <c r="H80" i="7"/>
  <c r="G80" i="7"/>
  <c r="F80" i="7"/>
  <c r="H125" i="7"/>
  <c r="G125" i="7"/>
  <c r="F125" i="7"/>
  <c r="H119" i="7"/>
  <c r="G119" i="7"/>
  <c r="F119" i="7"/>
  <c r="H166" i="7"/>
  <c r="H117" i="7"/>
  <c r="G117" i="7"/>
  <c r="F117" i="7"/>
  <c r="H164" i="7"/>
  <c r="H165" i="7"/>
  <c r="C171" i="7"/>
  <c r="B171" i="7"/>
  <c r="D34" i="7"/>
  <c r="C34" i="7"/>
  <c r="B34" i="7"/>
  <c r="D64" i="7"/>
  <c r="C64" i="7"/>
  <c r="B64" i="7"/>
  <c r="D78" i="7"/>
  <c r="C78" i="7"/>
  <c r="B78" i="7"/>
  <c r="D60" i="7"/>
  <c r="C60" i="7"/>
  <c r="B60" i="7"/>
  <c r="D88" i="7"/>
  <c r="C88" i="7"/>
  <c r="B88" i="7"/>
  <c r="D126" i="7"/>
  <c r="C126" i="7"/>
  <c r="B126" i="7"/>
  <c r="C170" i="7"/>
  <c r="B170" i="7"/>
  <c r="C169" i="7"/>
  <c r="B169" i="7"/>
  <c r="D92" i="7"/>
  <c r="C92" i="7"/>
  <c r="B92" i="7"/>
  <c r="D135" i="7"/>
  <c r="C135" i="7"/>
  <c r="B135" i="7"/>
  <c r="D44" i="7"/>
  <c r="C44" i="7"/>
  <c r="B44" i="7"/>
  <c r="D122" i="7"/>
  <c r="C122" i="7"/>
  <c r="B122" i="7"/>
  <c r="D37" i="7"/>
  <c r="C37" i="7"/>
  <c r="B37" i="7"/>
  <c r="D53" i="7"/>
  <c r="C53" i="7"/>
  <c r="B53" i="7"/>
  <c r="D133" i="7"/>
  <c r="C133" i="7"/>
  <c r="B133" i="7"/>
  <c r="D76" i="7"/>
  <c r="C76" i="7"/>
  <c r="B76" i="7"/>
  <c r="D116" i="7"/>
  <c r="C116" i="7"/>
  <c r="B116" i="7"/>
  <c r="D33" i="7"/>
  <c r="C33" i="7"/>
  <c r="B33" i="7"/>
  <c r="D32" i="7"/>
  <c r="C32" i="7"/>
  <c r="B32" i="7"/>
  <c r="D124" i="7"/>
  <c r="C124" i="7"/>
  <c r="B124" i="7"/>
  <c r="D70" i="7"/>
  <c r="C70" i="7"/>
  <c r="B70" i="7"/>
  <c r="C168" i="7"/>
  <c r="B168" i="7"/>
  <c r="D51" i="7"/>
  <c r="C51" i="7"/>
  <c r="B51" i="7"/>
  <c r="D82" i="7"/>
  <c r="C82" i="7"/>
  <c r="B82" i="7"/>
  <c r="D81" i="7"/>
  <c r="C81" i="7"/>
  <c r="B81" i="7"/>
  <c r="D55" i="7"/>
  <c r="C55" i="7"/>
  <c r="B55" i="7"/>
  <c r="D103" i="7"/>
  <c r="C103" i="7"/>
  <c r="B103" i="7"/>
  <c r="D91" i="7"/>
  <c r="C91" i="7"/>
  <c r="B91" i="7"/>
  <c r="D57" i="7"/>
  <c r="C57" i="7"/>
  <c r="B57" i="7"/>
  <c r="C167" i="7"/>
  <c r="B167" i="7"/>
  <c r="D134" i="7"/>
  <c r="C134" i="7"/>
  <c r="B134" i="7"/>
  <c r="D93" i="7"/>
  <c r="C93" i="7"/>
  <c r="B93" i="7"/>
  <c r="D80" i="7"/>
  <c r="C80" i="7"/>
  <c r="B80" i="7"/>
  <c r="D125" i="7"/>
  <c r="C125" i="7"/>
  <c r="B125" i="7"/>
  <c r="D119" i="7"/>
  <c r="C119" i="7"/>
  <c r="B119" i="7"/>
  <c r="C166" i="7"/>
  <c r="B166" i="7"/>
  <c r="D117" i="7"/>
  <c r="C117" i="7"/>
  <c r="B117" i="7"/>
  <c r="H163" i="7"/>
  <c r="H162" i="7"/>
  <c r="H45" i="7"/>
  <c r="G45" i="7"/>
  <c r="F45" i="7"/>
  <c r="H109" i="7"/>
  <c r="G109" i="7"/>
  <c r="F109" i="7"/>
  <c r="H112" i="7"/>
  <c r="G112" i="7"/>
  <c r="F112" i="7"/>
  <c r="H129" i="7"/>
  <c r="G129" i="7"/>
  <c r="F129" i="7"/>
  <c r="H127" i="7"/>
  <c r="G127" i="7"/>
  <c r="F127" i="7"/>
  <c r="H108" i="7"/>
  <c r="G108" i="7"/>
  <c r="F108" i="7"/>
  <c r="H118" i="7"/>
  <c r="G118" i="7"/>
  <c r="F118" i="7"/>
  <c r="H130" i="7"/>
  <c r="G130" i="7"/>
  <c r="F130" i="7"/>
  <c r="H43" i="7"/>
  <c r="G43" i="7"/>
  <c r="F43" i="7"/>
  <c r="H85" i="7"/>
  <c r="G85" i="7"/>
  <c r="F85" i="7"/>
  <c r="H110" i="7"/>
  <c r="G110" i="7"/>
  <c r="F110" i="7"/>
  <c r="H113" i="7"/>
  <c r="G113" i="7"/>
  <c r="F113" i="7"/>
  <c r="H90" i="7"/>
  <c r="G90" i="7"/>
  <c r="F90" i="7"/>
  <c r="H115" i="7"/>
  <c r="G115" i="7"/>
  <c r="F115" i="7"/>
  <c r="H100" i="7"/>
  <c r="G100" i="7"/>
  <c r="F100" i="7"/>
  <c r="H128" i="7"/>
  <c r="G128" i="7"/>
  <c r="F128" i="7"/>
  <c r="H65" i="7"/>
  <c r="G65" i="7"/>
  <c r="F65" i="7"/>
  <c r="H106" i="7"/>
  <c r="G106" i="7"/>
  <c r="F106" i="7"/>
  <c r="H107" i="7"/>
  <c r="G107" i="7"/>
  <c r="F107" i="7"/>
  <c r="H71" i="7"/>
  <c r="G71" i="7"/>
  <c r="F71" i="7"/>
  <c r="H137" i="7"/>
  <c r="G137" i="7"/>
  <c r="F137" i="7"/>
  <c r="H50" i="7"/>
  <c r="G50" i="7"/>
  <c r="F50" i="7"/>
  <c r="H111" i="7"/>
  <c r="G111" i="7"/>
  <c r="F111" i="7"/>
  <c r="H114" i="7"/>
  <c r="G114" i="7"/>
  <c r="F114" i="7"/>
  <c r="H77" i="7"/>
  <c r="G77" i="7"/>
  <c r="F77" i="7"/>
  <c r="H74" i="7"/>
  <c r="G74" i="7"/>
  <c r="F74" i="7"/>
  <c r="H161" i="7"/>
  <c r="H95" i="7"/>
  <c r="G95" i="7"/>
  <c r="F95" i="7"/>
  <c r="H121" i="7"/>
  <c r="G121" i="7"/>
  <c r="F121" i="7"/>
  <c r="H132" i="7"/>
  <c r="G132" i="7"/>
  <c r="F132" i="7"/>
  <c r="H131" i="7"/>
  <c r="G131" i="7"/>
  <c r="F131" i="7"/>
  <c r="H62" i="7"/>
  <c r="G62" i="7"/>
  <c r="F62" i="7"/>
  <c r="H98" i="7"/>
  <c r="G98" i="7"/>
  <c r="F98" i="7"/>
  <c r="H58" i="7"/>
  <c r="G58" i="7"/>
  <c r="F58" i="7"/>
  <c r="H52" i="7"/>
  <c r="G52" i="7"/>
  <c r="F52" i="7"/>
  <c r="H40" i="7"/>
  <c r="G40" i="7"/>
  <c r="F40" i="7"/>
  <c r="H75" i="7"/>
  <c r="G75" i="7"/>
  <c r="F75" i="7"/>
  <c r="H69" i="7"/>
  <c r="G69" i="7"/>
  <c r="F69" i="7"/>
  <c r="C165" i="7"/>
  <c r="B165" i="7"/>
  <c r="C164" i="7"/>
  <c r="B164" i="7"/>
  <c r="C163" i="7"/>
  <c r="B163" i="7"/>
  <c r="C162" i="7"/>
  <c r="B162" i="7"/>
  <c r="D45" i="7"/>
  <c r="C45" i="7"/>
  <c r="B45" i="7"/>
  <c r="D109" i="7"/>
  <c r="C109" i="7"/>
  <c r="B109" i="7"/>
  <c r="D112" i="7"/>
  <c r="C112" i="7"/>
  <c r="B112" i="7"/>
  <c r="D129" i="7"/>
  <c r="C129" i="7"/>
  <c r="B129" i="7"/>
  <c r="D127" i="7"/>
  <c r="C127" i="7"/>
  <c r="B127" i="7"/>
  <c r="D108" i="7"/>
  <c r="C108" i="7"/>
  <c r="B108" i="7"/>
  <c r="D118" i="7"/>
  <c r="C118" i="7"/>
  <c r="B118" i="7"/>
  <c r="D130" i="7"/>
  <c r="C130" i="7"/>
  <c r="B130" i="7"/>
  <c r="D43" i="7"/>
  <c r="C43" i="7"/>
  <c r="B43" i="7"/>
  <c r="D85" i="7"/>
  <c r="C85" i="7"/>
  <c r="B85" i="7"/>
  <c r="D110" i="7"/>
  <c r="C110" i="7"/>
  <c r="B110" i="7"/>
  <c r="D113" i="7"/>
  <c r="C113" i="7"/>
  <c r="B113" i="7"/>
  <c r="D90" i="7"/>
  <c r="C90" i="7"/>
  <c r="B90" i="7"/>
  <c r="D115" i="7"/>
  <c r="C115" i="7"/>
  <c r="B115" i="7"/>
  <c r="D100" i="7"/>
  <c r="C100" i="7"/>
  <c r="B100" i="7"/>
  <c r="D128" i="7"/>
  <c r="C128" i="7"/>
  <c r="B128" i="7"/>
  <c r="D65" i="7"/>
  <c r="C65" i="7"/>
  <c r="B65" i="7"/>
  <c r="D106" i="7"/>
  <c r="C106" i="7"/>
  <c r="B106" i="7"/>
  <c r="D107" i="7"/>
  <c r="C107" i="7"/>
  <c r="B107" i="7"/>
  <c r="D71" i="7"/>
  <c r="C71" i="7"/>
  <c r="B71" i="7"/>
  <c r="D137" i="7"/>
  <c r="C137" i="7"/>
  <c r="B137" i="7"/>
  <c r="D50" i="7"/>
  <c r="C50" i="7"/>
  <c r="B50" i="7"/>
  <c r="D111" i="7"/>
  <c r="C111" i="7"/>
  <c r="B111" i="7"/>
  <c r="D114" i="7"/>
  <c r="C114" i="7"/>
  <c r="B114" i="7"/>
  <c r="D77" i="7"/>
  <c r="C77" i="7"/>
  <c r="B77" i="7"/>
  <c r="D74" i="7"/>
  <c r="C74" i="7"/>
  <c r="B74" i="7"/>
  <c r="C161" i="7"/>
  <c r="B161" i="7"/>
  <c r="D95" i="7"/>
  <c r="C95" i="7"/>
  <c r="B95" i="7"/>
  <c r="D121" i="7"/>
  <c r="C121" i="7"/>
  <c r="B121" i="7"/>
  <c r="D132" i="7"/>
  <c r="C132" i="7"/>
  <c r="B132" i="7"/>
  <c r="D131" i="7"/>
  <c r="C131" i="7"/>
  <c r="B131" i="7"/>
  <c r="D62" i="7"/>
  <c r="C62" i="7"/>
  <c r="B62" i="7"/>
  <c r="D98" i="7"/>
  <c r="C98" i="7"/>
  <c r="B98" i="7"/>
  <c r="D58" i="7"/>
  <c r="C58" i="7"/>
  <c r="B58" i="7"/>
  <c r="D52" i="7"/>
  <c r="C52" i="7"/>
  <c r="B52" i="7"/>
  <c r="D40" i="7"/>
  <c r="C40" i="7"/>
  <c r="B40" i="7"/>
  <c r="D75" i="7"/>
  <c r="C75" i="7"/>
  <c r="B75" i="7"/>
  <c r="D69" i="7"/>
  <c r="C69" i="7"/>
  <c r="B69" i="7"/>
  <c r="H99" i="7"/>
  <c r="G99" i="7"/>
  <c r="F99" i="7"/>
  <c r="E99" i="7"/>
  <c r="H63" i="7"/>
  <c r="G63" i="7"/>
  <c r="F63" i="7"/>
  <c r="E63" i="7"/>
  <c r="H94" i="7"/>
  <c r="G94" i="7"/>
  <c r="F94" i="7"/>
  <c r="E94" i="7"/>
  <c r="H104" i="7"/>
  <c r="G104" i="7"/>
  <c r="F104" i="7"/>
  <c r="E104" i="7"/>
  <c r="H86" i="7"/>
  <c r="G86" i="7"/>
  <c r="F86" i="7"/>
  <c r="E86" i="7"/>
  <c r="H73" i="7"/>
  <c r="G73" i="7"/>
  <c r="F73" i="7"/>
  <c r="E73" i="7"/>
  <c r="H89" i="7"/>
  <c r="G89" i="7"/>
  <c r="F89" i="7"/>
  <c r="E89" i="7"/>
  <c r="H25" i="7"/>
  <c r="G25" i="7"/>
  <c r="F25" i="7"/>
  <c r="E25" i="7"/>
  <c r="H68" i="7"/>
  <c r="G68" i="7"/>
  <c r="F68" i="7"/>
  <c r="E68" i="7"/>
  <c r="H83" i="7"/>
  <c r="G83" i="7"/>
  <c r="F83" i="7"/>
  <c r="E83" i="7"/>
  <c r="D99" i="7"/>
  <c r="C99" i="7"/>
  <c r="B99" i="7"/>
  <c r="D63" i="7"/>
  <c r="C63" i="7"/>
  <c r="B63" i="7"/>
  <c r="D94" i="7"/>
  <c r="C94" i="7"/>
  <c r="B94" i="7"/>
  <c r="D104" i="7"/>
  <c r="C104" i="7"/>
  <c r="B104" i="7"/>
  <c r="D86" i="7"/>
  <c r="C86" i="7"/>
  <c r="B86" i="7"/>
  <c r="D73" i="7"/>
  <c r="C73" i="7"/>
  <c r="B73" i="7"/>
  <c r="D89" i="7"/>
  <c r="C89" i="7"/>
  <c r="B89" i="7"/>
  <c r="D25" i="7"/>
  <c r="C25" i="7"/>
  <c r="B25" i="7"/>
  <c r="D68" i="7"/>
  <c r="C68" i="7"/>
  <c r="B68" i="7"/>
  <c r="D83" i="7"/>
  <c r="C83" i="7"/>
  <c r="B83" i="7"/>
  <c r="H160" i="7"/>
  <c r="H36" i="7"/>
  <c r="H5" i="7"/>
  <c r="H4" i="7"/>
  <c r="H159" i="7"/>
  <c r="H38" i="7"/>
  <c r="H7" i="7"/>
  <c r="H26" i="7"/>
  <c r="H23" i="7"/>
  <c r="H59" i="7"/>
  <c r="H120" i="7"/>
  <c r="H30" i="7"/>
  <c r="H8" i="7"/>
  <c r="H15" i="7"/>
  <c r="H39" i="7"/>
  <c r="H13" i="7"/>
  <c r="H21" i="7"/>
  <c r="H19" i="7"/>
  <c r="H17" i="7"/>
  <c r="H12" i="7"/>
  <c r="H10" i="7"/>
  <c r="H6" i="7"/>
  <c r="H18" i="7"/>
  <c r="H27" i="7"/>
  <c r="H16" i="7"/>
  <c r="H20" i="7"/>
  <c r="H56" i="7"/>
  <c r="H24" i="7"/>
  <c r="H11" i="7"/>
  <c r="H9" i="7"/>
  <c r="H158" i="7"/>
  <c r="H14" i="7"/>
  <c r="H157" i="7"/>
  <c r="H3" i="7"/>
  <c r="H22" i="7"/>
  <c r="H2" i="7"/>
  <c r="G36" i="7"/>
  <c r="G5" i="7"/>
  <c r="G4" i="7"/>
  <c r="G38" i="7"/>
  <c r="G7" i="7"/>
  <c r="G26" i="7"/>
  <c r="G23" i="7"/>
  <c r="G59" i="7"/>
  <c r="G120" i="7"/>
  <c r="G30" i="7"/>
  <c r="G8" i="7"/>
  <c r="G15" i="7"/>
  <c r="G39" i="7"/>
  <c r="G13" i="7"/>
  <c r="G21" i="7"/>
  <c r="G19" i="7"/>
  <c r="G17" i="7"/>
  <c r="G12" i="7"/>
  <c r="G10" i="7"/>
  <c r="G6" i="7"/>
  <c r="G18" i="7"/>
  <c r="G27" i="7"/>
  <c r="G16" i="7"/>
  <c r="G20" i="7"/>
  <c r="G56" i="7"/>
  <c r="G24" i="7"/>
  <c r="G11" i="7"/>
  <c r="G9" i="7"/>
  <c r="G14" i="7"/>
  <c r="G3" i="7"/>
  <c r="G22" i="7"/>
  <c r="G2" i="7"/>
  <c r="F36" i="7"/>
  <c r="F5" i="7"/>
  <c r="F4" i="7"/>
  <c r="F38" i="7"/>
  <c r="F7" i="7"/>
  <c r="F26" i="7"/>
  <c r="F23" i="7"/>
  <c r="F59" i="7"/>
  <c r="F120" i="7"/>
  <c r="F30" i="7"/>
  <c r="F8" i="7"/>
  <c r="F15" i="7"/>
  <c r="F39" i="7"/>
  <c r="F13" i="7"/>
  <c r="F21" i="7"/>
  <c r="F19" i="7"/>
  <c r="F17" i="7"/>
  <c r="F12" i="7"/>
  <c r="F10" i="7"/>
  <c r="F6" i="7"/>
  <c r="F18" i="7"/>
  <c r="F27" i="7"/>
  <c r="F16" i="7"/>
  <c r="F20" i="7"/>
  <c r="F56" i="7"/>
  <c r="F24" i="7"/>
  <c r="F11" i="7"/>
  <c r="F9" i="7"/>
  <c r="F158" i="7"/>
  <c r="F14" i="7"/>
  <c r="F3" i="7"/>
  <c r="F22" i="7"/>
  <c r="F2" i="7"/>
  <c r="C160" i="7"/>
  <c r="C36" i="7"/>
  <c r="C5" i="7"/>
  <c r="C4" i="7"/>
  <c r="C159" i="7"/>
  <c r="C38" i="7"/>
  <c r="C7" i="7"/>
  <c r="C26" i="7"/>
  <c r="C23" i="7"/>
  <c r="C59" i="7"/>
  <c r="C120" i="7"/>
  <c r="C30" i="7"/>
  <c r="C8" i="7"/>
  <c r="C15" i="7"/>
  <c r="C39" i="7"/>
  <c r="C13" i="7"/>
  <c r="C21" i="7"/>
  <c r="C19" i="7"/>
  <c r="C17" i="7"/>
  <c r="C12" i="7"/>
  <c r="C10" i="7"/>
  <c r="C6" i="7"/>
  <c r="C18" i="7"/>
  <c r="C27" i="7"/>
  <c r="C16" i="7"/>
  <c r="C20" i="7"/>
  <c r="C56" i="7"/>
  <c r="C24" i="7"/>
  <c r="C11" i="7"/>
  <c r="C9" i="7"/>
  <c r="C158" i="7"/>
  <c r="C14" i="7"/>
  <c r="C157" i="7"/>
  <c r="C3" i="7"/>
  <c r="C22" i="7"/>
  <c r="C2" i="7"/>
  <c r="B160" i="7"/>
  <c r="B36" i="7"/>
  <c r="B5" i="7"/>
  <c r="B4" i="7"/>
  <c r="B159" i="7"/>
  <c r="B38" i="7"/>
  <c r="B7" i="7"/>
  <c r="B26" i="7"/>
  <c r="B23" i="7"/>
  <c r="B59" i="7"/>
  <c r="B120" i="7"/>
  <c r="B30" i="7"/>
  <c r="B8" i="7"/>
  <c r="B15" i="7"/>
  <c r="B39" i="7"/>
  <c r="B13" i="7"/>
  <c r="B21" i="7"/>
  <c r="B19" i="7"/>
  <c r="B17" i="7"/>
  <c r="B12" i="7"/>
  <c r="B10" i="7"/>
  <c r="B6" i="7"/>
  <c r="B18" i="7"/>
  <c r="B27" i="7"/>
  <c r="B16" i="7"/>
  <c r="B20" i="7"/>
  <c r="B56" i="7"/>
  <c r="B24" i="7"/>
  <c r="B11" i="7"/>
  <c r="B9" i="7"/>
  <c r="B158" i="7"/>
  <c r="B14" i="7"/>
  <c r="B157" i="7"/>
  <c r="B3" i="7"/>
  <c r="B22" i="7"/>
  <c r="B2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E152" i="7"/>
  <c r="E151" i="7"/>
  <c r="E149" i="7"/>
  <c r="E148" i="7"/>
  <c r="E147" i="7"/>
  <c r="E146" i="7"/>
  <c r="E145" i="7"/>
  <c r="E144" i="7"/>
  <c r="E143" i="7"/>
  <c r="D152" i="7"/>
  <c r="D151" i="7"/>
  <c r="D149" i="7"/>
  <c r="D148" i="7"/>
  <c r="D147" i="7"/>
  <c r="D146" i="7"/>
  <c r="D145" i="7"/>
  <c r="D144" i="7"/>
  <c r="D143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H47" i="7"/>
  <c r="H31" i="7"/>
  <c r="H28" i="7"/>
  <c r="H72" i="7"/>
  <c r="H42" i="7"/>
  <c r="H105" i="7"/>
  <c r="H35" i="7"/>
  <c r="H96" i="7"/>
  <c r="H79" i="7"/>
  <c r="H48" i="7"/>
  <c r="H61" i="7"/>
  <c r="H102" i="7"/>
  <c r="H97" i="7"/>
  <c r="H101" i="7"/>
  <c r="H123" i="7"/>
  <c r="H54" i="7"/>
  <c r="H142" i="7"/>
  <c r="H140" i="7"/>
  <c r="H41" i="7"/>
  <c r="H87" i="7"/>
  <c r="H136" i="7"/>
  <c r="H138" i="7"/>
  <c r="H139" i="7"/>
  <c r="H141" i="7"/>
  <c r="H29" i="7"/>
  <c r="H46" i="7"/>
  <c r="H84" i="7"/>
  <c r="H67" i="7"/>
  <c r="H49" i="7"/>
  <c r="H66" i="7"/>
  <c r="G47" i="7"/>
  <c r="G31" i="7"/>
  <c r="G28" i="7"/>
  <c r="G72" i="7"/>
  <c r="G42" i="7"/>
  <c r="G105" i="7"/>
  <c r="G35" i="7"/>
  <c r="G96" i="7"/>
  <c r="G79" i="7"/>
  <c r="G48" i="7"/>
  <c r="G61" i="7"/>
  <c r="G102" i="7"/>
  <c r="G97" i="7"/>
  <c r="G101" i="7"/>
  <c r="G123" i="7"/>
  <c r="G54" i="7"/>
  <c r="G140" i="7"/>
  <c r="G41" i="7"/>
  <c r="G87" i="7"/>
  <c r="G136" i="7"/>
  <c r="G138" i="7"/>
  <c r="G139" i="7"/>
  <c r="G141" i="7"/>
  <c r="G29" i="7"/>
  <c r="G46" i="7"/>
  <c r="G84" i="7"/>
  <c r="G67" i="7"/>
  <c r="G49" i="7"/>
  <c r="G66" i="7"/>
  <c r="F47" i="7"/>
  <c r="F31" i="7"/>
  <c r="F28" i="7"/>
  <c r="F72" i="7"/>
  <c r="F42" i="7"/>
  <c r="F105" i="7"/>
  <c r="F35" i="7"/>
  <c r="F96" i="7"/>
  <c r="F79" i="7"/>
  <c r="F48" i="7"/>
  <c r="F61" i="7"/>
  <c r="F102" i="7"/>
  <c r="F97" i="7"/>
  <c r="F101" i="7"/>
  <c r="F123" i="7"/>
  <c r="F54" i="7"/>
  <c r="F140" i="7"/>
  <c r="F41" i="7"/>
  <c r="F87" i="7"/>
  <c r="F136" i="7"/>
  <c r="F138" i="7"/>
  <c r="F139" i="7"/>
  <c r="F141" i="7"/>
  <c r="F29" i="7"/>
  <c r="F46" i="7"/>
  <c r="F84" i="7"/>
  <c r="F67" i="7"/>
  <c r="F49" i="7"/>
  <c r="F66" i="7"/>
  <c r="D28" i="7"/>
  <c r="D72" i="7"/>
  <c r="D42" i="7"/>
  <c r="D105" i="7"/>
  <c r="D96" i="7"/>
  <c r="D79" i="7"/>
  <c r="D48" i="7"/>
  <c r="D61" i="7"/>
  <c r="D102" i="7"/>
  <c r="D97" i="7"/>
  <c r="D101" i="7"/>
  <c r="D123" i="7"/>
  <c r="D54" i="7"/>
  <c r="D140" i="7"/>
  <c r="D41" i="7"/>
  <c r="D87" i="7"/>
  <c r="D136" i="7"/>
  <c r="D138" i="7"/>
  <c r="D139" i="7"/>
  <c r="D141" i="7"/>
  <c r="D29" i="7"/>
  <c r="D46" i="7"/>
  <c r="D84" i="7"/>
  <c r="D67" i="7"/>
  <c r="D49" i="7"/>
  <c r="D66" i="7"/>
  <c r="C47" i="7"/>
  <c r="C31" i="7"/>
  <c r="C28" i="7"/>
  <c r="C72" i="7"/>
  <c r="C42" i="7"/>
  <c r="C105" i="7"/>
  <c r="C35" i="7"/>
  <c r="C96" i="7"/>
  <c r="C79" i="7"/>
  <c r="C48" i="7"/>
  <c r="C61" i="7"/>
  <c r="C102" i="7"/>
  <c r="C97" i="7"/>
  <c r="C101" i="7"/>
  <c r="C123" i="7"/>
  <c r="C54" i="7"/>
  <c r="C142" i="7"/>
  <c r="C140" i="7"/>
  <c r="C41" i="7"/>
  <c r="C87" i="7"/>
  <c r="C136" i="7"/>
  <c r="C138" i="7"/>
  <c r="C139" i="7"/>
  <c r="C141" i="7"/>
  <c r="C29" i="7"/>
  <c r="C46" i="7"/>
  <c r="C84" i="7"/>
  <c r="C67" i="7"/>
  <c r="C49" i="7"/>
  <c r="C66" i="7"/>
  <c r="B47" i="7"/>
  <c r="B31" i="7"/>
  <c r="B28" i="7"/>
  <c r="B72" i="7"/>
  <c r="B42" i="7"/>
  <c r="B105" i="7"/>
  <c r="B35" i="7"/>
  <c r="B96" i="7"/>
  <c r="B79" i="7"/>
  <c r="B48" i="7"/>
  <c r="B61" i="7"/>
  <c r="B102" i="7"/>
  <c r="B97" i="7"/>
  <c r="B101" i="7"/>
  <c r="B123" i="7"/>
  <c r="B54" i="7"/>
  <c r="B142" i="7"/>
  <c r="B140" i="7"/>
  <c r="B41" i="7"/>
  <c r="B87" i="7"/>
  <c r="B136" i="7"/>
  <c r="B138" i="7"/>
  <c r="B139" i="7"/>
  <c r="B141" i="7"/>
  <c r="B29" i="7"/>
  <c r="B46" i="7"/>
  <c r="B84" i="7"/>
  <c r="B67" i="7"/>
  <c r="B49" i="7"/>
  <c r="B66" i="7"/>
</calcChain>
</file>

<file path=xl/sharedStrings.xml><?xml version="1.0" encoding="utf-8"?>
<sst xmlns="http://schemas.openxmlformats.org/spreadsheetml/2006/main" count="194" uniqueCount="29">
  <si>
    <t>Sindh</t>
  </si>
  <si>
    <t>Sr.no</t>
  </si>
  <si>
    <t>Headquarter</t>
  </si>
  <si>
    <t>District</t>
  </si>
  <si>
    <t>Area</t>
  </si>
  <si>
    <t>Population 2017</t>
  </si>
  <si>
    <t>Density</t>
  </si>
  <si>
    <t>Division</t>
  </si>
  <si>
    <t>How many district in KPK ?</t>
  </si>
  <si>
    <t>How many district in Pakistan?</t>
  </si>
  <si>
    <t>District with the highest population?</t>
  </si>
  <si>
    <t>District with the lowest population in punjab?</t>
  </si>
  <si>
    <t>District with the lowest population density?</t>
  </si>
  <si>
    <t>Average area of a district in AJK?</t>
  </si>
  <si>
    <t>Which division has the highest population?</t>
  </si>
  <si>
    <t>How many total division?</t>
  </si>
  <si>
    <t>What is the total population density of Pakistan?</t>
  </si>
  <si>
    <t>Province State</t>
  </si>
  <si>
    <t>Population 1998</t>
  </si>
  <si>
    <t>Gilgit Baltistan</t>
  </si>
  <si>
    <t>Balochistan</t>
  </si>
  <si>
    <t>AJK</t>
  </si>
  <si>
    <t>Punjab</t>
  </si>
  <si>
    <t>KPK</t>
  </si>
  <si>
    <t>Lahore</t>
  </si>
  <si>
    <t>Talagang</t>
  </si>
  <si>
    <t>Awaran</t>
  </si>
  <si>
    <t>Average area of a density in Balochistan?</t>
  </si>
  <si>
    <t>Questions: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</si>
</sst>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3A60-87BA-4C7A-BFA2-22E7B3590ADD}">
  <dimension ref="A1:K183"/>
  <sheetViews>
    <sheetView tabSelected="1" topLeftCell="B1" workbookViewId="0">
      <selection activeCell="I179" sqref="I179"/>
    </sheetView>
  </sheetViews>
  <sheetFormatPr defaultRowHeight="13.2" x14ac:dyDescent="0.25"/>
  <cols>
    <col min="2" max="2" width="23.33203125" customWidth="1"/>
    <col min="3" max="3" width="18.33203125" customWidth="1"/>
    <col min="4" max="4" width="18.88671875" customWidth="1"/>
    <col min="5" max="5" width="20.44140625" customWidth="1"/>
    <col min="6" max="6" width="21" customWidth="1"/>
    <col min="7" max="7" width="18" customWidth="1"/>
    <col min="8" max="8" width="20.6640625" customWidth="1"/>
    <col min="9" max="9" width="19.6640625" customWidth="1"/>
  </cols>
  <sheetData>
    <row r="1" spans="1:10" ht="16.2" thickBot="1" x14ac:dyDescent="0.35">
      <c r="A1" s="16" t="s">
        <v>1</v>
      </c>
      <c r="B1" s="17" t="s">
        <v>3</v>
      </c>
      <c r="C1" s="17" t="s">
        <v>2</v>
      </c>
      <c r="D1" s="17" t="s">
        <v>4</v>
      </c>
      <c r="E1" s="17" t="s">
        <v>18</v>
      </c>
      <c r="F1" s="17" t="s">
        <v>5</v>
      </c>
      <c r="G1" s="17" t="s">
        <v>6</v>
      </c>
      <c r="H1" s="17" t="s">
        <v>7</v>
      </c>
      <c r="I1" s="18" t="s">
        <v>17</v>
      </c>
      <c r="J1" s="3"/>
    </row>
    <row r="2" spans="1:10" x14ac:dyDescent="0.25">
      <c r="A2">
        <v>45</v>
      </c>
      <c r="B2" s="1" t="str">
        <f ca="1">IFERROR(__xludf.DUMMYFUNCTION("""COMPUTED_VALUE"""),"Awaran")</f>
        <v>Awaran</v>
      </c>
      <c r="C2" s="1" t="str">
        <f ca="1">IFERROR(__xludf.DUMMYFUNCTION("""COMPUTED_VALUE"""),"Awaran")</f>
        <v>Awaran</v>
      </c>
      <c r="D2" s="2">
        <v>29510</v>
      </c>
      <c r="F2" s="2">
        <f ca="1">IFERROR(__xludf.DUMMYFUNCTION("""COMPUTED_VALUE"""),956011)</f>
        <v>956011</v>
      </c>
      <c r="G2" s="1">
        <f ca="1">IFERROR(__xludf.DUMMYFUNCTION("""COMPUTED_VALUE"""),4)</f>
        <v>4</v>
      </c>
      <c r="H2" s="1" t="str">
        <f ca="1">IFERROR(__xludf.DUMMYFUNCTION("""COMPUTED_VALUE"""),"Kalat")</f>
        <v>Kalat</v>
      </c>
      <c r="I2" s="4" t="s">
        <v>20</v>
      </c>
    </row>
    <row r="3" spans="1:10" x14ac:dyDescent="0.25">
      <c r="A3">
        <v>47</v>
      </c>
      <c r="B3" s="1" t="str">
        <f ca="1">IFERROR(__xludf.DUMMYFUNCTION("""COMPUTED_VALUE"""),"Chagai")</f>
        <v>Chagai</v>
      </c>
      <c r="C3" s="1" t="str">
        <f ca="1">IFERROR(__xludf.DUMMYFUNCTION("""COMPUTED_VALUE"""),"Dalbandin")</f>
        <v>Dalbandin</v>
      </c>
      <c r="D3" s="2">
        <v>44748</v>
      </c>
      <c r="F3" s="2">
        <f ca="1">IFERROR(__xludf.DUMMYFUNCTION("""COMPUTED_VALUE"""),226008)</f>
        <v>226008</v>
      </c>
      <c r="G3" s="1">
        <f ca="1">IFERROR(__xludf.DUMMYFUNCTION("""COMPUTED_VALUE"""),5)</f>
        <v>5</v>
      </c>
      <c r="H3" s="1" t="str">
        <f ca="1">IFERROR(__xludf.DUMMYFUNCTION("""COMPUTED_VALUE"""),"Rakhshan")</f>
        <v>Rakhshan</v>
      </c>
      <c r="I3" s="4" t="s">
        <v>20</v>
      </c>
    </row>
    <row r="4" spans="1:10" x14ac:dyDescent="0.25">
      <c r="A4">
        <v>77</v>
      </c>
      <c r="B4" s="1" t="str">
        <f ca="1">IFERROR(__xludf.DUMMYFUNCTION("""COMPUTED_VALUE"""),"Washuk")</f>
        <v>Washuk</v>
      </c>
      <c r="C4" s="1" t="str">
        <f ca="1">IFERROR(__xludf.DUMMYFUNCTION("""COMPUTED_VALUE"""),"Washuk")</f>
        <v>Washuk</v>
      </c>
      <c r="D4" s="2">
        <f ca="1">IFERROR(__xludf.DUMMYFUNCTION("""COMPUTED_VALUE"""),29510)</f>
        <v>29510</v>
      </c>
      <c r="F4" s="2">
        <f ca="1">IFERROR(__xludf.DUMMYFUNCTION("""COMPUTED_VALUE"""),176206)</f>
        <v>176206</v>
      </c>
      <c r="G4" s="1">
        <f ca="1">IFERROR(__xludf.DUMMYFUNCTION("""COMPUTED_VALUE"""),6)</f>
        <v>6</v>
      </c>
      <c r="H4" s="1" t="str">
        <f ca="1">IFERROR(__xludf.DUMMYFUNCTION("""COMPUTED_VALUE"""),"Rakhshan")</f>
        <v>Rakhshan</v>
      </c>
      <c r="I4" s="4" t="s">
        <v>20</v>
      </c>
    </row>
    <row r="5" spans="1:10" x14ac:dyDescent="0.25">
      <c r="A5">
        <v>78</v>
      </c>
      <c r="B5" s="1" t="str">
        <f ca="1">IFERROR(__xludf.DUMMYFUNCTION("""COMPUTED_VALUE"""),"Zhob")</f>
        <v>Zhob</v>
      </c>
      <c r="C5" s="1" t="str">
        <f ca="1">IFERROR(__xludf.DUMMYFUNCTION("""COMPUTED_VALUE"""),"Zhob")</f>
        <v>Zhob</v>
      </c>
      <c r="D5" s="2">
        <f ca="1">IFERROR(__xludf.DUMMYFUNCTION("""COMPUTED_VALUE"""),20297)</f>
        <v>20297</v>
      </c>
      <c r="F5" s="2">
        <f ca="1">IFERROR(__xludf.DUMMYFUNCTION("""COMPUTED_VALUE"""),310544)</f>
        <v>310544</v>
      </c>
      <c r="G5" s="1">
        <f ca="1">IFERROR(__xludf.DUMMYFUNCTION("""COMPUTED_VALUE"""),15)</f>
        <v>15</v>
      </c>
      <c r="H5" s="1" t="str">
        <f ca="1">IFERROR(__xludf.DUMMYFUNCTION("""COMPUTED_VALUE"""),"Zhob")</f>
        <v>Zhob</v>
      </c>
      <c r="I5" s="4" t="s">
        <v>20</v>
      </c>
    </row>
    <row r="6" spans="1:10" x14ac:dyDescent="0.25">
      <c r="A6">
        <v>59</v>
      </c>
      <c r="B6" s="1" t="str">
        <f ca="1">IFERROR(__xludf.DUMMYFUNCTION("""COMPUTED_VALUE"""),"Kharan")</f>
        <v>Kharan</v>
      </c>
      <c r="C6" s="1" t="str">
        <f ca="1">IFERROR(__xludf.DUMMYFUNCTION("""COMPUTED_VALUE"""),"Kharan")</f>
        <v>Kharan</v>
      </c>
      <c r="D6" s="2">
        <f ca="1">IFERROR(__xludf.DUMMYFUNCTION("""COMPUTED_VALUE"""),8958)</f>
        <v>8958</v>
      </c>
      <c r="F6" s="2">
        <f ca="1">IFERROR(__xludf.DUMMYFUNCTION("""COMPUTED_VALUE"""),156152)</f>
        <v>156152</v>
      </c>
      <c r="G6" s="1">
        <f ca="1">IFERROR(__xludf.DUMMYFUNCTION("""COMPUTED_VALUE"""),17)</f>
        <v>17</v>
      </c>
      <c r="H6" s="1" t="str">
        <f ca="1">IFERROR(__xludf.DUMMYFUNCTION("""COMPUTED_VALUE"""),"Rakhshan")</f>
        <v>Rakhshan</v>
      </c>
      <c r="I6" s="4" t="s">
        <v>20</v>
      </c>
    </row>
    <row r="7" spans="1:10" x14ac:dyDescent="0.25">
      <c r="A7">
        <v>74</v>
      </c>
      <c r="B7" s="1" t="str">
        <f ca="1">IFERROR(__xludf.DUMMYFUNCTION("""COMPUTED_VALUE"""),"Sibi")</f>
        <v>Sibi</v>
      </c>
      <c r="C7" s="1" t="str">
        <f ca="1">IFERROR(__xludf.DUMMYFUNCTION("""COMPUTED_VALUE"""),"Sibi")</f>
        <v>Sibi</v>
      </c>
      <c r="D7" s="2">
        <f ca="1">IFERROR(__xludf.DUMMYFUNCTION("""COMPUTED_VALUE"""),7796)</f>
        <v>7796</v>
      </c>
      <c r="F7" s="2">
        <f ca="1">IFERROR(__xludf.DUMMYFUNCTION("""COMPUTED_VALUE"""),135572)</f>
        <v>135572</v>
      </c>
      <c r="G7" s="1">
        <f ca="1">IFERROR(__xludf.DUMMYFUNCTION("""COMPUTED_VALUE"""),17)</f>
        <v>17</v>
      </c>
      <c r="H7" s="1" t="str">
        <f ca="1">IFERROR(__xludf.DUMMYFUNCTION("""COMPUTED_VALUE"""),"Sibi")</f>
        <v>Sibi</v>
      </c>
      <c r="I7" s="4" t="s">
        <v>20</v>
      </c>
    </row>
    <row r="8" spans="1:10" x14ac:dyDescent="0.25">
      <c r="A8">
        <v>68</v>
      </c>
      <c r="B8" s="1" t="str">
        <f ca="1">IFERROR(__xludf.DUMMYFUNCTION("""COMPUTED_VALUE"""),"Panjgur")</f>
        <v>Panjgur</v>
      </c>
      <c r="C8" s="1" t="str">
        <f ca="1">IFERROR(__xludf.DUMMYFUNCTION("""COMPUTED_VALUE"""),"Panjgur")</f>
        <v>Panjgur</v>
      </c>
      <c r="D8" s="2">
        <f ca="1">IFERROR(__xludf.DUMMYFUNCTION("""COMPUTED_VALUE"""),16891)</f>
        <v>16891</v>
      </c>
      <c r="F8" s="2">
        <f ca="1">IFERROR(__xludf.DUMMYFUNCTION("""COMPUTED_VALUE"""),316385)</f>
        <v>316385</v>
      </c>
      <c r="G8" s="1">
        <f ca="1">IFERROR(__xludf.DUMMYFUNCTION("""COMPUTED_VALUE"""),19)</f>
        <v>19</v>
      </c>
      <c r="H8" s="1" t="str">
        <f ca="1">IFERROR(__xludf.DUMMYFUNCTION("""COMPUTED_VALUE"""),"Makran")</f>
        <v>Makran</v>
      </c>
      <c r="I8" s="4" t="s">
        <v>20</v>
      </c>
    </row>
    <row r="9" spans="1:10" x14ac:dyDescent="0.25">
      <c r="A9">
        <v>51</v>
      </c>
      <c r="B9" s="1" t="str">
        <f ca="1">IFERROR(__xludf.DUMMYFUNCTION("""COMPUTED_VALUE"""),"Gwadar")</f>
        <v>Gwadar</v>
      </c>
      <c r="C9" s="1" t="str">
        <f ca="1">IFERROR(__xludf.DUMMYFUNCTION("""COMPUTED_VALUE"""),"Gwadar")</f>
        <v>Gwadar</v>
      </c>
      <c r="D9" s="2">
        <f ca="1">IFERROR(__xludf.DUMMYFUNCTION("""COMPUTED_VALUE"""),12637)</f>
        <v>12637</v>
      </c>
      <c r="F9" s="2">
        <f ca="1">IFERROR(__xludf.DUMMYFUNCTION("""COMPUTED_VALUE"""),4500514)</f>
        <v>4500514</v>
      </c>
      <c r="G9" s="1">
        <f ca="1">IFERROR(__xludf.DUMMYFUNCTION("""COMPUTED_VALUE"""),21)</f>
        <v>21</v>
      </c>
      <c r="H9" s="1" t="str">
        <f ca="1">IFERROR(__xludf.DUMMYFUNCTION("""COMPUTED_VALUE"""),"Makran")</f>
        <v>Makran</v>
      </c>
      <c r="I9" s="4" t="s">
        <v>20</v>
      </c>
    </row>
    <row r="10" spans="1:10" x14ac:dyDescent="0.25">
      <c r="A10">
        <v>60</v>
      </c>
      <c r="B10" s="1" t="str">
        <f ca="1">IFERROR(__xludf.DUMMYFUNCTION("""COMPUTED_VALUE"""),"Khuzdar")</f>
        <v>Khuzdar</v>
      </c>
      <c r="C10" s="1" t="str">
        <f ca="1">IFERROR(__xludf.DUMMYFUNCTION("""COMPUTED_VALUE"""),"Khuzdar")</f>
        <v>Khuzdar</v>
      </c>
      <c r="D10" s="2">
        <f ca="1">IFERROR(__xludf.DUMMYFUNCTION("""COMPUTED_VALUE"""),35380)</f>
        <v>35380</v>
      </c>
      <c r="F10" s="2">
        <f ca="1">IFERROR(__xludf.DUMMYFUNCTION("""COMPUTED_VALUE"""),802207)</f>
        <v>802207</v>
      </c>
      <c r="G10" s="1">
        <f ca="1">IFERROR(__xludf.DUMMYFUNCTION("""COMPUTED_VALUE"""),23)</f>
        <v>23</v>
      </c>
      <c r="H10" s="1" t="str">
        <f ca="1">IFERROR(__xludf.DUMMYFUNCTION("""COMPUTED_VALUE"""),"Kalat")</f>
        <v>Kalat</v>
      </c>
      <c r="I10" s="4" t="s">
        <v>20</v>
      </c>
    </row>
    <row r="11" spans="1:10" x14ac:dyDescent="0.25">
      <c r="A11">
        <v>52</v>
      </c>
      <c r="B11" s="1" t="str">
        <f ca="1">IFERROR(__xludf.DUMMYFUNCTION("""COMPUTED_VALUE"""),"Harnai")</f>
        <v>Harnai</v>
      </c>
      <c r="C11" s="1" t="str">
        <f ca="1">IFERROR(__xludf.DUMMYFUNCTION("""COMPUTED_VALUE"""),"Harnai")</f>
        <v>Harnai</v>
      </c>
      <c r="D11" s="2">
        <f ca="1">IFERROR(__xludf.DUMMYFUNCTION("""COMPUTED_VALUE"""),4096)</f>
        <v>4096</v>
      </c>
      <c r="F11" s="2">
        <f ca="1">IFERROR(__xludf.DUMMYFUNCTION("""COMPUTED_VALUE"""),97017)</f>
        <v>97017</v>
      </c>
      <c r="G11" s="1">
        <f ca="1">IFERROR(__xludf.DUMMYFUNCTION("""COMPUTED_VALUE"""),24)</f>
        <v>24</v>
      </c>
      <c r="H11" s="1" t="str">
        <f ca="1">IFERROR(__xludf.DUMMYFUNCTION("""COMPUTED_VALUE"""),"Sibi")</f>
        <v>Sibi</v>
      </c>
      <c r="I11" s="4" t="s">
        <v>20</v>
      </c>
    </row>
    <row r="12" spans="1:10" x14ac:dyDescent="0.25">
      <c r="A12">
        <v>61</v>
      </c>
      <c r="B12" s="1" t="str">
        <f ca="1">IFERROR(__xludf.DUMMYFUNCTION("""COMPUTED_VALUE"""),"Kohlu")</f>
        <v>Kohlu</v>
      </c>
      <c r="C12" s="1" t="str">
        <f ca="1">IFERROR(__xludf.DUMMYFUNCTION("""COMPUTED_VALUE"""),"Kohlu")</f>
        <v>Kohlu</v>
      </c>
      <c r="D12" s="2">
        <f ca="1">IFERROR(__xludf.DUMMYFUNCTION("""COMPUTED_VALUE"""),7610)</f>
        <v>7610</v>
      </c>
      <c r="F12" s="2">
        <f ca="1">IFERROR(__xludf.DUMMYFUNCTION("""COMPUTED_VALUE"""),214350)</f>
        <v>214350</v>
      </c>
      <c r="G12" s="1">
        <f ca="1">IFERROR(__xludf.DUMMYFUNCTION("""COMPUTED_VALUE"""),28)</f>
        <v>28</v>
      </c>
      <c r="H12" s="1" t="str">
        <f ca="1">IFERROR(__xludf.DUMMYFUNCTION("""COMPUTED_VALUE"""),"Sibi")</f>
        <v>Sibi</v>
      </c>
      <c r="I12" s="4" t="s">
        <v>20</v>
      </c>
    </row>
    <row r="13" spans="1:10" x14ac:dyDescent="0.25">
      <c r="A13">
        <v>65</v>
      </c>
      <c r="B13" s="1" t="str">
        <f ca="1">IFERROR(__xludf.DUMMYFUNCTION("""COMPUTED_VALUE"""),"Musakhel")</f>
        <v>Musakhel</v>
      </c>
      <c r="C13" s="1" t="str">
        <f ca="1">IFERROR(__xludf.DUMMYFUNCTION("""COMPUTED_VALUE"""),"Musa Khel Bazar")</f>
        <v>Musa Khel Bazar</v>
      </c>
      <c r="D13" s="2">
        <f ca="1">IFERROR(__xludf.DUMMYFUNCTION("""COMPUTED_VALUE"""),5728)</f>
        <v>5728</v>
      </c>
      <c r="F13" s="2">
        <f ca="1">IFERROR(__xludf.DUMMYFUNCTION("""COMPUTED_VALUE"""),167017)</f>
        <v>167017</v>
      </c>
      <c r="G13" s="1">
        <f ca="1">IFERROR(__xludf.DUMMYFUNCTION("""COMPUTED_VALUE"""),29)</f>
        <v>29</v>
      </c>
      <c r="H13" s="1" t="str">
        <f ca="1">IFERROR(__xludf.DUMMYFUNCTION("""COMPUTED_VALUE"""),"Loralai")</f>
        <v>Loralai</v>
      </c>
      <c r="I13" s="4" t="s">
        <v>20</v>
      </c>
    </row>
    <row r="14" spans="1:10" x14ac:dyDescent="0.25">
      <c r="A14">
        <v>49</v>
      </c>
      <c r="B14" s="1" t="str">
        <f ca="1">IFERROR(__xludf.DUMMYFUNCTION("""COMPUTED_VALUE"""),"Dera Bugti")</f>
        <v>Dera Bugti</v>
      </c>
      <c r="C14" s="1" t="str">
        <f ca="1">IFERROR(__xludf.DUMMYFUNCTION("""COMPUTED_VALUE"""),"Dera Bugti")</f>
        <v>Dera Bugti</v>
      </c>
      <c r="D14" s="2">
        <f ca="1">IFERROR(__xludf.DUMMYFUNCTION("""COMPUTED_VALUE"""),10160)</f>
        <v>10160</v>
      </c>
      <c r="F14" s="2">
        <f ca="1">IFERROR(__xludf.DUMMYFUNCTION("""COMPUTED_VALUE"""),1500603)</f>
        <v>1500603</v>
      </c>
      <c r="G14" s="1">
        <f ca="1">IFERROR(__xludf.DUMMYFUNCTION("""COMPUTED_VALUE"""),31)</f>
        <v>31</v>
      </c>
      <c r="H14" s="1" t="str">
        <f ca="1">IFERROR(__xludf.DUMMYFUNCTION("""COMPUTED_VALUE"""),"Sibi")</f>
        <v>Sibi</v>
      </c>
      <c r="I14" s="4" t="s">
        <v>20</v>
      </c>
    </row>
    <row r="15" spans="1:10" x14ac:dyDescent="0.25">
      <c r="A15">
        <v>67</v>
      </c>
      <c r="B15" s="1" t="str">
        <f ca="1">IFERROR(__xludf.DUMMYFUNCTION("""COMPUTED_VALUE"""),"Nushki")</f>
        <v>Nushki</v>
      </c>
      <c r="C15" s="1" t="str">
        <f ca="1">IFERROR(__xludf.DUMMYFUNCTION("""COMPUTED_VALUE"""),"Nushki")</f>
        <v>Nushki</v>
      </c>
      <c r="D15" s="2">
        <f ca="1">IFERROR(__xludf.DUMMYFUNCTION("""COMPUTED_VALUE"""),5797)</f>
        <v>5797</v>
      </c>
      <c r="F15" s="2">
        <f ca="1">IFERROR(__xludf.DUMMYFUNCTION("""COMPUTED_VALUE"""),178796)</f>
        <v>178796</v>
      </c>
      <c r="G15" s="1">
        <f ca="1">IFERROR(__xludf.DUMMYFUNCTION("""COMPUTED_VALUE"""),31)</f>
        <v>31</v>
      </c>
      <c r="H15" s="1" t="str">
        <f ca="1">IFERROR(__xludf.DUMMYFUNCTION("""COMPUTED_VALUE"""),"Rakhshan")</f>
        <v>Rakhshan</v>
      </c>
      <c r="I15" s="4" t="s">
        <v>20</v>
      </c>
    </row>
    <row r="16" spans="1:10" x14ac:dyDescent="0.25">
      <c r="A16">
        <v>56</v>
      </c>
      <c r="B16" s="1" t="str">
        <f ca="1">IFERROR(__xludf.DUMMYFUNCTION("""COMPUTED_VALUE"""),"Kachhi")</f>
        <v>Kachhi</v>
      </c>
      <c r="C16" s="1" t="str">
        <f ca="1">IFERROR(__xludf.DUMMYFUNCTION("""COMPUTED_VALUE"""),"Dhadar")</f>
        <v>Dhadar</v>
      </c>
      <c r="D16" s="2">
        <f ca="1">IFERROR(__xludf.DUMMYFUNCTION("""COMPUTED_VALUE"""),7499)</f>
        <v>7499</v>
      </c>
      <c r="F16" s="2">
        <f ca="1">IFERROR(__xludf.DUMMYFUNCTION("""COMPUTED_VALUE"""),237030)</f>
        <v>237030</v>
      </c>
      <c r="G16" s="1">
        <f ca="1">IFERROR(__xludf.DUMMYFUNCTION("""COMPUTED_VALUE"""),32)</f>
        <v>32</v>
      </c>
      <c r="H16" s="1" t="str">
        <f ca="1">IFERROR(__xludf.DUMMYFUNCTION("""COMPUTED_VALUE"""),"Nasirabad")</f>
        <v>Nasirabad</v>
      </c>
      <c r="I16" s="4" t="s">
        <v>20</v>
      </c>
    </row>
    <row r="17" spans="1:10" x14ac:dyDescent="0.25">
      <c r="A17">
        <v>62</v>
      </c>
      <c r="B17" s="1" t="str">
        <f ca="1">IFERROR(__xludf.DUMMYFUNCTION("""COMPUTED_VALUE"""),"Lasbela")</f>
        <v>Lasbela</v>
      </c>
      <c r="C17" s="1" t="str">
        <f ca="1">IFERROR(__xludf.DUMMYFUNCTION("""COMPUTED_VALUE"""),"Uthal")</f>
        <v>Uthal</v>
      </c>
      <c r="D17" s="2">
        <f ca="1">IFERROR(__xludf.DUMMYFUNCTION("""COMPUTED_VALUE"""),15153)</f>
        <v>15153</v>
      </c>
      <c r="F17" s="2">
        <f ca="1">IFERROR(__xludf.DUMMYFUNCTION("""COMPUTED_VALUE"""),574292)</f>
        <v>574292</v>
      </c>
      <c r="G17" s="1">
        <f ca="1">IFERROR(__xludf.DUMMYFUNCTION("""COMPUTED_VALUE"""),38)</f>
        <v>38</v>
      </c>
      <c r="H17" s="1" t="str">
        <f ca="1">IFERROR(__xludf.DUMMYFUNCTION("""COMPUTED_VALUE"""),"Kalat")</f>
        <v>Kalat</v>
      </c>
      <c r="I17" s="4" t="s">
        <v>20</v>
      </c>
      <c r="J17" s="5"/>
    </row>
    <row r="18" spans="1:10" x14ac:dyDescent="0.25">
      <c r="A18">
        <v>58</v>
      </c>
      <c r="B18" s="1" t="str">
        <f ca="1">IFERROR(__xludf.DUMMYFUNCTION("""COMPUTED_VALUE"""),"Kech")</f>
        <v>Kech</v>
      </c>
      <c r="C18" s="1" t="str">
        <f ca="1">IFERROR(__xludf.DUMMYFUNCTION("""COMPUTED_VALUE"""),"Turbat")</f>
        <v>Turbat</v>
      </c>
      <c r="D18" s="2">
        <f ca="1">IFERROR(__xludf.DUMMYFUNCTION("""COMPUTED_VALUE"""),22539)</f>
        <v>22539</v>
      </c>
      <c r="F18" s="2">
        <f ca="1">IFERROR(__xludf.DUMMYFUNCTION("""COMPUTED_VALUE"""),909116)</f>
        <v>909116</v>
      </c>
      <c r="G18" s="1">
        <f ca="1">IFERROR(__xludf.DUMMYFUNCTION("""COMPUTED_VALUE"""),40)</f>
        <v>40</v>
      </c>
      <c r="H18" s="1" t="str">
        <f ca="1">IFERROR(__xludf.DUMMYFUNCTION("""COMPUTED_VALUE"""),"Makran")</f>
        <v>Makran</v>
      </c>
      <c r="I18" s="4" t="s">
        <v>20</v>
      </c>
    </row>
    <row r="19" spans="1:10" x14ac:dyDescent="0.25">
      <c r="A19">
        <v>63</v>
      </c>
      <c r="B19" s="1" t="str">
        <f ca="1">IFERROR(__xludf.DUMMYFUNCTION("""COMPUTED_VALUE"""),"Loralai")</f>
        <v>Loralai</v>
      </c>
      <c r="C19" s="1" t="str">
        <f ca="1">IFERROR(__xludf.DUMMYFUNCTION("""COMPUTED_VALUE"""),"Loralai")</f>
        <v>Loralai</v>
      </c>
      <c r="D19" s="2">
        <f ca="1">IFERROR(__xludf.DUMMYFUNCTION("""COMPUTED_VALUE"""),9830)</f>
        <v>9830</v>
      </c>
      <c r="F19" s="2">
        <f ca="1">IFERROR(__xludf.DUMMYFUNCTION("""COMPUTED_VALUE"""),397400)</f>
        <v>397400</v>
      </c>
      <c r="G19" s="1">
        <f ca="1">IFERROR(__xludf.DUMMYFUNCTION("""COMPUTED_VALUE"""),40)</f>
        <v>40</v>
      </c>
      <c r="H19" s="1" t="str">
        <f ca="1">IFERROR(__xludf.DUMMYFUNCTION("""COMPUTED_VALUE"""),"Loralai")</f>
        <v>Loralai</v>
      </c>
      <c r="I19" s="4" t="s">
        <v>20</v>
      </c>
    </row>
    <row r="20" spans="1:10" x14ac:dyDescent="0.25">
      <c r="A20">
        <v>55</v>
      </c>
      <c r="B20" s="1" t="str">
        <f ca="1">IFERROR(__xludf.DUMMYFUNCTION("""COMPUTED_VALUE"""),"Jhal Magsi")</f>
        <v>Jhal Magsi</v>
      </c>
      <c r="C20" s="1" t="str">
        <f ca="1">IFERROR(__xludf.DUMMYFUNCTION("""COMPUTED_VALUE"""),"Gandava")</f>
        <v>Gandava</v>
      </c>
      <c r="D20" s="2">
        <f ca="1">IFERROR(__xludf.DUMMYFUNCTION("""COMPUTED_VALUE"""),3615)</f>
        <v>3615</v>
      </c>
      <c r="F20" s="2">
        <f ca="1">IFERROR(__xludf.DUMMYFUNCTION("""COMPUTED_VALUE"""),149225)</f>
        <v>149225</v>
      </c>
      <c r="G20" s="1">
        <f ca="1">IFERROR(__xludf.DUMMYFUNCTION("""COMPUTED_VALUE"""),41)</f>
        <v>41</v>
      </c>
      <c r="H20" s="1" t="str">
        <f ca="1">IFERROR(__xludf.DUMMYFUNCTION("""COMPUTED_VALUE"""),"Nasirabad")</f>
        <v>Nasirabad</v>
      </c>
      <c r="I20" s="4" t="s">
        <v>20</v>
      </c>
    </row>
    <row r="21" spans="1:10" x14ac:dyDescent="0.25">
      <c r="A21">
        <v>64</v>
      </c>
      <c r="B21" s="1" t="str">
        <f ca="1">IFERROR(__xludf.DUMMYFUNCTION("""COMPUTED_VALUE"""),"Mastung")</f>
        <v>Mastung</v>
      </c>
      <c r="C21" s="1" t="str">
        <f ca="1">IFERROR(__xludf.DUMMYFUNCTION("""COMPUTED_VALUE"""),"Mastung")</f>
        <v>Mastung</v>
      </c>
      <c r="D21" s="2">
        <f ca="1">IFERROR(__xludf.DUMMYFUNCTION("""COMPUTED_VALUE"""),5896)</f>
        <v>5896</v>
      </c>
      <c r="F21" s="2">
        <f ca="1">IFERROR(__xludf.DUMMYFUNCTION("""COMPUTED_VALUE"""),266461)</f>
        <v>266461</v>
      </c>
      <c r="G21" s="1">
        <f ca="1">IFERROR(__xludf.DUMMYFUNCTION("""COMPUTED_VALUE"""),45)</f>
        <v>45</v>
      </c>
      <c r="H21" s="1" t="str">
        <f ca="1">IFERROR(__xludf.DUMMYFUNCTION("""COMPUTED_VALUE"""),"Kalat")</f>
        <v>Kalat</v>
      </c>
      <c r="I21" s="4" t="s">
        <v>20</v>
      </c>
    </row>
    <row r="22" spans="1:10" x14ac:dyDescent="0.25">
      <c r="A22">
        <v>46</v>
      </c>
      <c r="B22" s="1" t="str">
        <f ca="1">IFERROR(__xludf.DUMMYFUNCTION("""COMPUTED_VALUE"""),"Barkhan")</f>
        <v>Barkhan</v>
      </c>
      <c r="C22" s="1" t="str">
        <f ca="1">IFERROR(__xludf.DUMMYFUNCTION("""COMPUTED_VALUE"""),"Barkhan")</f>
        <v>Barkhan</v>
      </c>
      <c r="D22" s="2">
        <f ca="1">IFERROR(__xludf.DUMMYFUNCTION("""COMPUTED_VALUE"""),3514)</f>
        <v>3514</v>
      </c>
      <c r="F22" s="2">
        <f ca="1">IFERROR(__xludf.DUMMYFUNCTION("""COMPUTED_VALUE"""),171556)</f>
        <v>171556</v>
      </c>
      <c r="G22" s="1">
        <f ca="1">IFERROR(__xludf.DUMMYFUNCTION("""COMPUTED_VALUE"""),48.8)</f>
        <v>48.8</v>
      </c>
      <c r="H22" s="1" t="str">
        <f ca="1">IFERROR(__xludf.DUMMYFUNCTION("""COMPUTED_VALUE"""),"Loralai")</f>
        <v>Loralai</v>
      </c>
      <c r="I22" s="4" t="s">
        <v>20</v>
      </c>
    </row>
    <row r="23" spans="1:10" x14ac:dyDescent="0.25">
      <c r="A23">
        <v>72</v>
      </c>
      <c r="B23" s="1" t="str">
        <f ca="1">IFERROR(__xludf.DUMMYFUNCTION("""COMPUTED_VALUE"""),"Qilla Saifullah")</f>
        <v>Qilla Saifullah</v>
      </c>
      <c r="C23" s="1" t="str">
        <f ca="1">IFERROR(__xludf.DUMMYFUNCTION("""COMPUTED_VALUE"""),"Qilla Saifullah")</f>
        <v>Qilla Saifullah</v>
      </c>
      <c r="D23" s="2">
        <f ca="1">IFERROR(__xludf.DUMMYFUNCTION("""COMPUTED_VALUE"""),6831)</f>
        <v>6831</v>
      </c>
      <c r="F23" s="2">
        <f ca="1">IFERROR(__xludf.DUMMYFUNCTION("""COMPUTED_VALUE"""),342814)</f>
        <v>342814</v>
      </c>
      <c r="G23" s="1">
        <f ca="1">IFERROR(__xludf.DUMMYFUNCTION("""COMPUTED_VALUE"""),50)</f>
        <v>50</v>
      </c>
      <c r="H23" s="1" t="str">
        <f ca="1">IFERROR(__xludf.DUMMYFUNCTION("""COMPUTED_VALUE"""),"Zhob")</f>
        <v>Zhob</v>
      </c>
      <c r="I23" s="4" t="s">
        <v>20</v>
      </c>
    </row>
    <row r="24" spans="1:10" x14ac:dyDescent="0.25">
      <c r="A24">
        <v>53</v>
      </c>
      <c r="B24" s="1" t="str">
        <f ca="1">IFERROR(__xludf.DUMMYFUNCTION("""COMPUTED_VALUE"""),"Hub")</f>
        <v>Hub</v>
      </c>
      <c r="C24" s="1" t="str">
        <f ca="1">IFERROR(__xludf.DUMMYFUNCTION("""COMPUTED_VALUE"""),"Hub")</f>
        <v>Hub</v>
      </c>
      <c r="D24" s="2">
        <f ca="1">IFERROR(__xludf.DUMMYFUNCTION("""COMPUTED_VALUE"""),6716)</f>
        <v>6716</v>
      </c>
      <c r="F24" s="2">
        <f ca="1">IFERROR(__xludf.DUMMYFUNCTION("""COMPUTED_VALUE"""),339640)</f>
        <v>339640</v>
      </c>
      <c r="G24" s="1">
        <f ca="1">IFERROR(__xludf.DUMMYFUNCTION("""COMPUTED_VALUE"""),51)</f>
        <v>51</v>
      </c>
      <c r="H24" s="1" t="str">
        <f ca="1">IFERROR(__xludf.DUMMYFUNCTION("""COMPUTED_VALUE"""),"Kalat")</f>
        <v>Kalat</v>
      </c>
      <c r="I24" s="4" t="s">
        <v>20</v>
      </c>
    </row>
    <row r="25" spans="1:10" x14ac:dyDescent="0.25">
      <c r="A25">
        <v>83</v>
      </c>
      <c r="B25" s="1" t="str">
        <f ca="1">IFERROR(__xludf.DUMMYFUNCTION("""COMPUTED_VALUE"""),"Neelum")</f>
        <v>Neelum</v>
      </c>
      <c r="C25" s="1" t="str">
        <f ca="1">IFERROR(__xludf.DUMMYFUNCTION("""COMPUTED_VALUE"""),"Athmuqam")</f>
        <v>Athmuqam</v>
      </c>
      <c r="D25" s="2">
        <f ca="1">IFERROR(__xludf.DUMMYFUNCTION("""COMPUTED_VALUE"""),3621)</f>
        <v>3621</v>
      </c>
      <c r="E25" s="2">
        <f ca="1">IFERROR(__xludf.DUMMYFUNCTION("""COMPUTED_VALUE"""),125712)</f>
        <v>125712</v>
      </c>
      <c r="F25" s="2">
        <f ca="1">IFERROR(__xludf.DUMMYFUNCTION("""COMPUTED_VALUE"""),191251)</f>
        <v>191251</v>
      </c>
      <c r="G25" s="1">
        <f ca="1">IFERROR(__xludf.DUMMYFUNCTION("""COMPUTED_VALUE"""),53)</f>
        <v>53</v>
      </c>
      <c r="H25" s="1" t="str">
        <f ca="1">IFERROR(__xludf.DUMMYFUNCTION("""COMPUTED_VALUE"""),"Muzaffarabad")</f>
        <v>Muzaffarabad</v>
      </c>
      <c r="I25" s="4" t="s">
        <v>21</v>
      </c>
    </row>
    <row r="26" spans="1:10" x14ac:dyDescent="0.25">
      <c r="A26">
        <v>73</v>
      </c>
      <c r="B26" s="1" t="str">
        <f ca="1">IFERROR(__xludf.DUMMYFUNCTION("""COMPUTED_VALUE"""),"Sherani")</f>
        <v>Sherani</v>
      </c>
      <c r="C26" s="1" t="str">
        <f ca="1">IFERROR(__xludf.DUMMYFUNCTION("""COMPUTED_VALUE"""),"Sherani")</f>
        <v>Sherani</v>
      </c>
      <c r="D26" s="2">
        <f ca="1">IFERROR(__xludf.DUMMYFUNCTION("""COMPUTED_VALUE"""),2800)</f>
        <v>2800</v>
      </c>
      <c r="F26" s="2">
        <f ca="1">IFERROR(__xludf.DUMMYFUNCTION("""COMPUTED_VALUE"""),153116)</f>
        <v>153116</v>
      </c>
      <c r="G26" s="1">
        <f ca="1">IFERROR(__xludf.DUMMYFUNCTION("""COMPUTED_VALUE"""),55)</f>
        <v>55</v>
      </c>
      <c r="H26" s="1" t="str">
        <f ca="1">IFERROR(__xludf.DUMMYFUNCTION("""COMPUTED_VALUE"""),"Zhob")</f>
        <v>Zhob</v>
      </c>
      <c r="I26" s="4" t="s">
        <v>20</v>
      </c>
    </row>
    <row r="27" spans="1:10" x14ac:dyDescent="0.25">
      <c r="A27">
        <v>57</v>
      </c>
      <c r="B27" s="1" t="str">
        <f ca="1">IFERROR(__xludf.DUMMYFUNCTION("""COMPUTED_VALUE"""),"Kalat")</f>
        <v>Kalat</v>
      </c>
      <c r="C27" s="1" t="str">
        <f ca="1">IFERROR(__xludf.DUMMYFUNCTION("""COMPUTED_VALUE"""),"Kalat")</f>
        <v>Kalat</v>
      </c>
      <c r="D27" s="2">
        <f ca="1">IFERROR(__xludf.DUMMYFUNCTION("""COMPUTED_VALUE"""),6622)</f>
        <v>6622</v>
      </c>
      <c r="F27" s="2">
        <f ca="1">IFERROR(__xludf.DUMMYFUNCTION("""COMPUTED_VALUE"""),412232)</f>
        <v>412232</v>
      </c>
      <c r="G27" s="1">
        <f ca="1">IFERROR(__xludf.DUMMYFUNCTION("""COMPUTED_VALUE"""),62)</f>
        <v>62</v>
      </c>
      <c r="H27" s="1" t="str">
        <f ca="1">IFERROR(__xludf.DUMMYFUNCTION("""COMPUTED_VALUE"""),"Kalat")</f>
        <v>Kalat</v>
      </c>
      <c r="I27" s="4" t="s">
        <v>20</v>
      </c>
    </row>
    <row r="28" spans="1:10" x14ac:dyDescent="0.25">
      <c r="A28">
        <v>28</v>
      </c>
      <c r="B28" s="1" t="str">
        <f ca="1">IFERROR(__xludf.DUMMYFUNCTION("""COMPUTED_VALUE"""),"Tharparkar")</f>
        <v>Tharparkar</v>
      </c>
      <c r="C28" s="1" t="str">
        <f ca="1">IFERROR(__xludf.DUMMYFUNCTION("""COMPUTED_VALUE"""),"Mithi")</f>
        <v>Mithi</v>
      </c>
      <c r="D28" s="2">
        <f ca="1">IFERROR(__xludf.DUMMYFUNCTION("""COMPUTED_VALUE"""),19638)</f>
        <v>19638</v>
      </c>
      <c r="F28" s="2">
        <f ca="1">IFERROR(__xludf.DUMMYFUNCTION("""COMPUTED_VALUE"""),1649661)</f>
        <v>1649661</v>
      </c>
      <c r="G28" s="1">
        <f ca="1">IFERROR(__xludf.DUMMYFUNCTION("""COMPUTED_VALUE"""),84)</f>
        <v>84</v>
      </c>
      <c r="H28" s="1" t="str">
        <f ca="1">IFERROR(__xludf.DUMMYFUNCTION("""COMPUTED_VALUE"""),"Mirpur Khas")</f>
        <v>Mirpur Khas</v>
      </c>
      <c r="I28" s="4" t="s">
        <v>0</v>
      </c>
    </row>
    <row r="29" spans="1:10" x14ac:dyDescent="0.25">
      <c r="A29">
        <v>6</v>
      </c>
      <c r="B29" s="1" t="str">
        <f ca="1">IFERROR(__xludf.DUMMYFUNCTION("""COMPUTED_VALUE"""),"Jamshoro")</f>
        <v>Jamshoro</v>
      </c>
      <c r="C29" s="1" t="str">
        <f ca="1">IFERROR(__xludf.DUMMYFUNCTION("""COMPUTED_VALUE"""),"Jamshoro")</f>
        <v>Jamshoro</v>
      </c>
      <c r="D29" s="2">
        <f ca="1">IFERROR(__xludf.DUMMYFUNCTION("""COMPUTED_VALUE"""),11250)</f>
        <v>11250</v>
      </c>
      <c r="F29" s="2">
        <f ca="1">IFERROR(__xludf.DUMMYFUNCTION("""COMPUTED_VALUE"""),993142)</f>
        <v>993142</v>
      </c>
      <c r="G29" s="1">
        <f ca="1">IFERROR(__xludf.DUMMYFUNCTION("""COMPUTED_VALUE"""),88)</f>
        <v>88</v>
      </c>
      <c r="H29" s="1" t="str">
        <f ca="1">IFERROR(__xludf.DUMMYFUNCTION("""COMPUTED_VALUE"""),"Hyderabad")</f>
        <v>Hyderabad</v>
      </c>
      <c r="I29" s="4" t="s">
        <v>0</v>
      </c>
    </row>
    <row r="30" spans="1:10" x14ac:dyDescent="0.25">
      <c r="A30">
        <v>69</v>
      </c>
      <c r="B30" s="1" t="str">
        <f ca="1">IFERROR(__xludf.DUMMYFUNCTION("""COMPUTED_VALUE"""),"Pishin")</f>
        <v>Pishin</v>
      </c>
      <c r="C30" s="1" t="str">
        <f ca="1">IFERROR(__xludf.DUMMYFUNCTION("""COMPUTED_VALUE"""),"Pishin")</f>
        <v>Pishin</v>
      </c>
      <c r="D30" s="2">
        <f ca="1">IFERROR(__xludf.DUMMYFUNCTION("""COMPUTED_VALUE"""),7819)</f>
        <v>7819</v>
      </c>
      <c r="F30" s="2">
        <f ca="1">IFERROR(__xludf.DUMMYFUNCTION("""COMPUTED_VALUE"""),736481)</f>
        <v>736481</v>
      </c>
      <c r="G30" s="1">
        <f ca="1">IFERROR(__xludf.DUMMYFUNCTION("""COMPUTED_VALUE"""),94)</f>
        <v>94</v>
      </c>
      <c r="H30" s="1" t="str">
        <f ca="1">IFERROR(__xludf.DUMMYFUNCTION("""COMPUTED_VALUE"""),"Quetta")</f>
        <v>Quetta</v>
      </c>
      <c r="I30" s="4" t="s">
        <v>20</v>
      </c>
      <c r="J30" s="5"/>
    </row>
    <row r="31" spans="1:10" x14ac:dyDescent="0.25">
      <c r="A31">
        <v>29</v>
      </c>
      <c r="B31" s="1" t="str">
        <f ca="1">IFERROR(__xludf.DUMMYFUNCTION("""COMPUTED_VALUE"""),"Thatta")</f>
        <v>Thatta</v>
      </c>
      <c r="C31" s="1" t="str">
        <f ca="1">IFERROR(__xludf.DUMMYFUNCTION("""COMPUTED_VALUE"""),"Thatta")</f>
        <v>Thatta</v>
      </c>
      <c r="D31" s="2">
        <v>7705</v>
      </c>
      <c r="F31" s="2">
        <f ca="1">IFERROR(__xludf.DUMMYFUNCTION("""COMPUTED_VALUE"""),979817)</f>
        <v>979817</v>
      </c>
      <c r="G31" s="1">
        <f ca="1">IFERROR(__xludf.DUMMYFUNCTION("""COMPUTED_VALUE"""),98)</f>
        <v>98</v>
      </c>
      <c r="H31" s="1" t="str">
        <f ca="1">IFERROR(__xludf.DUMMYFUNCTION("""COMPUTED_VALUE"""),"Banbhore")</f>
        <v>Banbhore</v>
      </c>
      <c r="I31" s="4" t="s">
        <v>0</v>
      </c>
      <c r="J31" s="5"/>
    </row>
    <row r="32" spans="1:10" x14ac:dyDescent="0.25">
      <c r="A32">
        <v>151</v>
      </c>
      <c r="B32" s="1" t="str">
        <f ca="1">IFERROR(__xludf.DUMMYFUNCTION("""COMPUTED_VALUE"""),"Lower Kohistan")</f>
        <v>Lower Kohistan</v>
      </c>
      <c r="C32" s="1" t="str">
        <f ca="1">IFERROR(__xludf.DUMMYFUNCTION("""COMPUTED_VALUE"""),"Pattan")</f>
        <v>Pattan</v>
      </c>
      <c r="D32" s="2">
        <f ca="1">IFERROR(__xludf.DUMMYFUNCTION("""COMPUTED_VALUE"""),7492)</f>
        <v>7492</v>
      </c>
      <c r="F32" s="2">
        <v>784711</v>
      </c>
      <c r="G32" s="1">
        <f ca="1">IFERROR(__xludf.DUMMYFUNCTION("""COMPUTED_VALUE"""),105)</f>
        <v>105</v>
      </c>
      <c r="H32" s="1" t="str">
        <f ca="1">IFERROR(__xludf.DUMMYFUNCTION("""COMPUTED_VALUE"""),"Hazara")</f>
        <v>Hazara</v>
      </c>
      <c r="I32" s="4" t="s">
        <v>23</v>
      </c>
    </row>
    <row r="33" spans="1:10" x14ac:dyDescent="0.25">
      <c r="A33">
        <v>152</v>
      </c>
      <c r="B33" s="1" t="str">
        <f ca="1">IFERROR(__xludf.DUMMYFUNCTION("""COMPUTED_VALUE"""),"Lower Chitral")</f>
        <v>Lower Chitral</v>
      </c>
      <c r="C33" s="1" t="str">
        <f ca="1">IFERROR(__xludf.DUMMYFUNCTION("""COMPUTED_VALUE"""),"Chitral")</f>
        <v>Chitral</v>
      </c>
      <c r="D33" s="2">
        <f ca="1">IFERROR(__xludf.DUMMYFUNCTION("""COMPUTED_VALUE"""),7492)</f>
        <v>7492</v>
      </c>
      <c r="F33" s="5">
        <v>784711</v>
      </c>
      <c r="G33" s="1">
        <f ca="1">IFERROR(__xludf.DUMMYFUNCTION("""COMPUTED_VALUE"""),105)</f>
        <v>105</v>
      </c>
      <c r="H33" s="1" t="str">
        <f ca="1">IFERROR(__xludf.DUMMYFUNCTION("""COMPUTED_VALUE"""),"Malakand")</f>
        <v>Malakand</v>
      </c>
      <c r="I33" s="4" t="s">
        <v>23</v>
      </c>
    </row>
    <row r="34" spans="1:10" x14ac:dyDescent="0.25">
      <c r="A34">
        <v>169</v>
      </c>
      <c r="B34" s="1" t="str">
        <f ca="1">IFERROR(__xludf.DUMMYFUNCTION("""COMPUTED_VALUE"""),"Upper Kohistan")</f>
        <v>Upper Kohistan</v>
      </c>
      <c r="C34" s="1" t="str">
        <f ca="1">IFERROR(__xludf.DUMMYFUNCTION("""COMPUTED_VALUE"""),"Dasu")</f>
        <v>Dasu</v>
      </c>
      <c r="D34" s="2">
        <f ca="1">IFERROR(__xludf.DUMMYFUNCTION("""COMPUTED_VALUE"""),7492)</f>
        <v>7492</v>
      </c>
      <c r="F34" s="2">
        <v>784711</v>
      </c>
      <c r="G34" s="1">
        <f ca="1">IFERROR(__xludf.DUMMYFUNCTION("""COMPUTED_VALUE"""),105)</f>
        <v>105</v>
      </c>
      <c r="H34" s="1" t="str">
        <f ca="1">IFERROR(__xludf.DUMMYFUNCTION("""COMPUTED_VALUE"""),"Hazara")</f>
        <v>Hazara</v>
      </c>
      <c r="I34" s="4" t="s">
        <v>23</v>
      </c>
    </row>
    <row r="35" spans="1:10" x14ac:dyDescent="0.25">
      <c r="A35">
        <v>24</v>
      </c>
      <c r="B35" s="1" t="str">
        <f ca="1">IFERROR(__xludf.DUMMYFUNCTION("""COMPUTED_VALUE"""),"Sujawal")</f>
        <v>Sujawal</v>
      </c>
      <c r="C35" s="1" t="str">
        <f ca="1">IFERROR(__xludf.DUMMYFUNCTION("""COMPUTED_VALUE"""),"Sujawal")</f>
        <v>Sujawal</v>
      </c>
      <c r="D35" s="2">
        <v>8699</v>
      </c>
      <c r="F35" s="2">
        <f ca="1">IFERROR(__xludf.DUMMYFUNCTION("""COMPUTED_VALUE"""),781967)</f>
        <v>781967</v>
      </c>
      <c r="G35" s="1">
        <f ca="1">IFERROR(__xludf.DUMMYFUNCTION("""COMPUTED_VALUE"""),106)</f>
        <v>106</v>
      </c>
      <c r="H35" s="1" t="str">
        <f ca="1">IFERROR(__xludf.DUMMYFUNCTION("""COMPUTED_VALUE"""),"Banbhore")</f>
        <v>Banbhore</v>
      </c>
      <c r="I35" s="4" t="s">
        <v>0</v>
      </c>
    </row>
    <row r="36" spans="1:10" x14ac:dyDescent="0.25">
      <c r="A36">
        <v>79</v>
      </c>
      <c r="B36" s="1" t="str">
        <f ca="1">IFERROR(__xludf.DUMMYFUNCTION("""COMPUTED_VALUE"""),"Ziarat")</f>
        <v>Ziarat</v>
      </c>
      <c r="C36" s="1" t="str">
        <f ca="1">IFERROR(__xludf.DUMMYFUNCTION("""COMPUTED_VALUE"""),"Ziarat")</f>
        <v>Ziarat</v>
      </c>
      <c r="D36" s="2">
        <f ca="1">IFERROR(__xludf.DUMMYFUNCTION("""COMPUTED_VALUE"""),1489)</f>
        <v>1489</v>
      </c>
      <c r="F36" s="2">
        <f ca="1">IFERROR(__xludf.DUMMYFUNCTION("""COMPUTED_VALUE"""),160422)</f>
        <v>160422</v>
      </c>
      <c r="G36" s="1">
        <f ca="1">IFERROR(__xludf.DUMMYFUNCTION("""COMPUTED_VALUE"""),108)</f>
        <v>108</v>
      </c>
      <c r="H36" s="1" t="str">
        <f ca="1">IFERROR(__xludf.DUMMYFUNCTION("""COMPUTED_VALUE"""),"Kalat")</f>
        <v>Kalat</v>
      </c>
      <c r="I36" s="4" t="s">
        <v>20</v>
      </c>
    </row>
    <row r="37" spans="1:10" x14ac:dyDescent="0.25">
      <c r="A37">
        <v>157</v>
      </c>
      <c r="B37" s="1" t="str">
        <f ca="1">IFERROR(__xludf.DUMMYFUNCTION("""COMPUTED_VALUE"""),"North Waziristan")</f>
        <v>North Waziristan</v>
      </c>
      <c r="C37" s="1" t="str">
        <f ca="1">IFERROR(__xludf.DUMMYFUNCTION("""COMPUTED_VALUE"""),"Miranshah")</f>
        <v>Miranshah</v>
      </c>
      <c r="D37" s="2">
        <f ca="1">IFERROR(__xludf.DUMMYFUNCTION("""COMPUTED_VALUE"""),4707)</f>
        <v>4707</v>
      </c>
      <c r="F37" s="2">
        <f ca="1">IFERROR(__xludf.DUMMYFUNCTION("""COMPUTED_VALUE"""),543254)</f>
        <v>543254</v>
      </c>
      <c r="G37" s="1">
        <f ca="1">IFERROR(__xludf.DUMMYFUNCTION("""COMPUTED_VALUE"""),115)</f>
        <v>115</v>
      </c>
      <c r="H37" s="1" t="str">
        <f ca="1">IFERROR(__xludf.DUMMYFUNCTION("""COMPUTED_VALUE"""),"Bannu")</f>
        <v>Bannu</v>
      </c>
      <c r="I37" s="4" t="s">
        <v>23</v>
      </c>
    </row>
    <row r="38" spans="1:10" x14ac:dyDescent="0.25">
      <c r="A38">
        <v>75</v>
      </c>
      <c r="B38" s="1" t="str">
        <f ca="1">IFERROR(__xludf.DUMMYFUNCTION("""COMPUTED_VALUE"""),"Sohbatpur")</f>
        <v>Sohbatpur</v>
      </c>
      <c r="C38" s="1" t="str">
        <f ca="1">IFERROR(__xludf.DUMMYFUNCTION("""COMPUTED_VALUE"""),"Sohbatpur")</f>
        <v>Sohbatpur</v>
      </c>
      <c r="D38" s="2">
        <f ca="1">IFERROR(__xludf.DUMMYFUNCTION("""COMPUTED_VALUE"""),1412)</f>
        <v>1412</v>
      </c>
      <c r="F38" s="2">
        <f ca="1">IFERROR(__xludf.DUMMYFUNCTION("""COMPUTED_VALUE"""),200538)</f>
        <v>200538</v>
      </c>
      <c r="G38" s="1">
        <f ca="1">IFERROR(__xludf.DUMMYFUNCTION("""COMPUTED_VALUE"""),142)</f>
        <v>142</v>
      </c>
      <c r="H38" s="1" t="str">
        <f ca="1">IFERROR(__xludf.DUMMYFUNCTION("""COMPUTED_VALUE"""),"Nasirabad")</f>
        <v>Nasirabad</v>
      </c>
      <c r="I38" s="4" t="s">
        <v>20</v>
      </c>
    </row>
    <row r="39" spans="1:10" x14ac:dyDescent="0.25">
      <c r="A39">
        <v>66</v>
      </c>
      <c r="B39" s="1" t="str">
        <f ca="1">IFERROR(__xludf.DUMMYFUNCTION("""COMPUTED_VALUE"""),"Nasirabad")</f>
        <v>Nasirabad</v>
      </c>
      <c r="C39" s="1" t="str">
        <f ca="1">IFERROR(__xludf.DUMMYFUNCTION("""COMPUTED_VALUE"""),"Dera Murad Jamali")</f>
        <v>Dera Murad Jamali</v>
      </c>
      <c r="D39" s="2">
        <f ca="1">IFERROR(__xludf.DUMMYFUNCTION("""COMPUTED_VALUE"""),3387)</f>
        <v>3387</v>
      </c>
      <c r="F39" s="2">
        <f ca="1">IFERROR(__xludf.DUMMYFUNCTION("""COMPUTED_VALUE"""),490538)</f>
        <v>490538</v>
      </c>
      <c r="G39" s="1">
        <f ca="1">IFERROR(__xludf.DUMMYFUNCTION("""COMPUTED_VALUE"""),145)</f>
        <v>145</v>
      </c>
      <c r="H39" s="1" t="str">
        <f ca="1">IFERROR(__xludf.DUMMYFUNCTION("""COMPUTED_VALUE"""),"Nasirabad")</f>
        <v>Nasirabad</v>
      </c>
      <c r="I39" s="4" t="s">
        <v>20</v>
      </c>
      <c r="J39" s="5"/>
    </row>
    <row r="40" spans="1:10" x14ac:dyDescent="0.25">
      <c r="A40">
        <v>93</v>
      </c>
      <c r="B40" s="1" t="str">
        <f ca="1">IFERROR(__xludf.DUMMYFUNCTION("""COMPUTED_VALUE"""),"Bahawalpur")</f>
        <v>Bahawalpur</v>
      </c>
      <c r="C40" s="1" t="str">
        <f ca="1">IFERROR(__xludf.DUMMYFUNCTION("""COMPUTED_VALUE"""),"Bahawalpur")</f>
        <v>Bahawalpur</v>
      </c>
      <c r="D40" s="2">
        <f ca="1">IFERROR(__xludf.DUMMYFUNCTION("""COMPUTED_VALUE"""),24830)</f>
        <v>24830</v>
      </c>
      <c r="F40" s="2">
        <f ca="1">IFERROR(__xludf.DUMMYFUNCTION("""COMPUTED_VALUE"""),3668106)</f>
        <v>3668106</v>
      </c>
      <c r="G40" s="1">
        <f ca="1">IFERROR(__xludf.DUMMYFUNCTION("""COMPUTED_VALUE"""),148)</f>
        <v>148</v>
      </c>
      <c r="H40" s="1" t="str">
        <f ca="1">IFERROR(__xludf.DUMMYFUNCTION("""COMPUTED_VALUE"""),"Bahawalpur")</f>
        <v>Bahawalpur</v>
      </c>
      <c r="I40" s="4" t="s">
        <v>22</v>
      </c>
    </row>
    <row r="41" spans="1:10" x14ac:dyDescent="0.25">
      <c r="A41">
        <v>12</v>
      </c>
      <c r="B41" s="1" t="str">
        <f ca="1">IFERROR(__xludf.DUMMYFUNCTION("""COMPUTED_VALUE"""),"Khairpur")</f>
        <v>Khairpur</v>
      </c>
      <c r="C41" s="1" t="str">
        <f ca="1">IFERROR(__xludf.DUMMYFUNCTION("""COMPUTED_VALUE"""),"Khairpur")</f>
        <v>Khairpur</v>
      </c>
      <c r="D41" s="2">
        <f ca="1">IFERROR(__xludf.DUMMYFUNCTION("""COMPUTED_VALUE"""),15910)</f>
        <v>15910</v>
      </c>
      <c r="F41" s="2">
        <f ca="1">IFERROR(__xludf.DUMMYFUNCTION("""COMPUTED_VALUE"""),2404334)</f>
        <v>2404334</v>
      </c>
      <c r="G41" s="1">
        <f ca="1">IFERROR(__xludf.DUMMYFUNCTION("""COMPUTED_VALUE"""),151)</f>
        <v>151</v>
      </c>
      <c r="H41" s="1" t="str">
        <f ca="1">IFERROR(__xludf.DUMMYFUNCTION("""COMPUTED_VALUE"""),"Sukkur")</f>
        <v>Sukkur</v>
      </c>
      <c r="I41" s="4" t="s">
        <v>0</v>
      </c>
    </row>
    <row r="42" spans="1:10" x14ac:dyDescent="0.25">
      <c r="A42">
        <v>26</v>
      </c>
      <c r="B42" s="1" t="str">
        <f ca="1">IFERROR(__xludf.DUMMYFUNCTION("""COMPUTED_VALUE"""),"Tando Allahyar")</f>
        <v>Tando Allahyar</v>
      </c>
      <c r="C42" s="1" t="str">
        <f ca="1">IFERROR(__xludf.DUMMYFUNCTION("""COMPUTED_VALUE"""),"Tando Allahyar")</f>
        <v>Tando Allahyar</v>
      </c>
      <c r="D42" s="2">
        <f ca="1">IFERROR(__xludf.DUMMYFUNCTION("""COMPUTED_VALUE"""),5165)</f>
        <v>5165</v>
      </c>
      <c r="F42" s="2">
        <f ca="1">IFERROR(__xludf.DUMMYFUNCTION("""COMPUTED_VALUE"""),836887)</f>
        <v>836887</v>
      </c>
      <c r="G42" s="1">
        <f ca="1">IFERROR(__xludf.DUMMYFUNCTION("""COMPUTED_VALUE"""),162)</f>
        <v>162</v>
      </c>
      <c r="H42" s="1" t="str">
        <f ca="1">IFERROR(__xludf.DUMMYFUNCTION("""COMPUTED_VALUE"""),"Hyderabad")</f>
        <v>Hyderabad</v>
      </c>
      <c r="I42" s="4" t="s">
        <v>0</v>
      </c>
    </row>
    <row r="43" spans="1:10" x14ac:dyDescent="0.25">
      <c r="A43">
        <v>120</v>
      </c>
      <c r="B43" s="1" t="str">
        <f ca="1">IFERROR(__xludf.DUMMYFUNCTION("""COMPUTED_VALUE"""),"Rajanpur")</f>
        <v>Rajanpur</v>
      </c>
      <c r="C43" s="1" t="str">
        <f ca="1">IFERROR(__xludf.DUMMYFUNCTION("""COMPUTED_VALUE"""),"Rajanpur")</f>
        <v>Rajanpur</v>
      </c>
      <c r="D43" s="2">
        <f ca="1">IFERROR(__xludf.DUMMYFUNCTION("""COMPUTED_VALUE"""),12319)</f>
        <v>12319</v>
      </c>
      <c r="F43" s="2">
        <f ca="1">IFERROR(__xludf.DUMMYFUNCTION("""COMPUTED_VALUE"""),1995958)</f>
        <v>1995958</v>
      </c>
      <c r="G43" s="1">
        <f ca="1">IFERROR(__xludf.DUMMYFUNCTION("""COMPUTED_VALUE"""),162)</f>
        <v>162</v>
      </c>
      <c r="H43" s="1" t="str">
        <f ca="1">IFERROR(__xludf.DUMMYFUNCTION("""COMPUTED_VALUE"""),"Dera Ghazi Khan")</f>
        <v>Dera Ghazi Khan</v>
      </c>
      <c r="I43" s="4" t="s">
        <v>22</v>
      </c>
    </row>
    <row r="44" spans="1:10" x14ac:dyDescent="0.25">
      <c r="A44">
        <v>159</v>
      </c>
      <c r="B44" s="1" t="str">
        <f ca="1">IFERROR(__xludf.DUMMYFUNCTION("""COMPUTED_VALUE"""),"Orakzai")</f>
        <v>Orakzai</v>
      </c>
      <c r="C44" s="1" t="str">
        <f ca="1">IFERROR(__xludf.DUMMYFUNCTION("""COMPUTED_VALUE"""),"Kalaya")</f>
        <v>Kalaya</v>
      </c>
      <c r="D44" s="2">
        <f ca="1">IFERROR(__xludf.DUMMYFUNCTION("""COMPUTED_VALUE"""),1538)</f>
        <v>1538</v>
      </c>
      <c r="F44" s="2">
        <f ca="1">IFERROR(__xludf.DUMMYFUNCTION("""COMPUTED_VALUE"""),254356)</f>
        <v>254356</v>
      </c>
      <c r="G44" s="1">
        <f ca="1">IFERROR(__xludf.DUMMYFUNCTION("""COMPUTED_VALUE"""),165)</f>
        <v>165</v>
      </c>
      <c r="H44" s="1" t="str">
        <f ca="1">IFERROR(__xludf.DUMMYFUNCTION("""COMPUTED_VALUE"""),"Kohat")</f>
        <v>Kohat</v>
      </c>
      <c r="I44" s="4" t="s">
        <v>23</v>
      </c>
    </row>
    <row r="45" spans="1:10" x14ac:dyDescent="0.25">
      <c r="A45">
        <v>128</v>
      </c>
      <c r="B45" s="1" t="str">
        <f ca="1">IFERROR(__xludf.DUMMYFUNCTION("""COMPUTED_VALUE"""),"Talagang")</f>
        <v>Talagang</v>
      </c>
      <c r="C45" s="1" t="str">
        <f ca="1">IFERROR(__xludf.DUMMYFUNCTION("""COMPUTED_VALUE"""),"Talagang")</f>
        <v>Talagang</v>
      </c>
      <c r="D45" s="1">
        <f ca="1">IFERROR(__xludf.DUMMYFUNCTION("""COMPUTED_VALUE"""),2999)</f>
        <v>2999</v>
      </c>
      <c r="F45" s="2">
        <f ca="1">IFERROR(__xludf.DUMMYFUNCTION("""COMPUTED_VALUE"""),527756)</f>
        <v>527756</v>
      </c>
      <c r="G45" s="1">
        <f ca="1">IFERROR(__xludf.DUMMYFUNCTION("""COMPUTED_VALUE"""),180)</f>
        <v>180</v>
      </c>
      <c r="H45" s="1" t="str">
        <f ca="1">IFERROR(__xludf.DUMMYFUNCTION("""COMPUTED_VALUE"""),"Rawalpindi")</f>
        <v>Rawalpindi</v>
      </c>
      <c r="I45" s="4" t="s">
        <v>22</v>
      </c>
    </row>
    <row r="46" spans="1:10" x14ac:dyDescent="0.25">
      <c r="A46">
        <v>5</v>
      </c>
      <c r="B46" s="1" t="str">
        <f ca="1">IFERROR(__xludf.DUMMYFUNCTION("""COMPUTED_VALUE"""),"Jacobabad")</f>
        <v>Jacobabad</v>
      </c>
      <c r="C46" s="1" t="str">
        <f ca="1">IFERROR(__xludf.DUMMYFUNCTION("""COMPUTED_VALUE"""),"Jacobabad")</f>
        <v>Jacobabad</v>
      </c>
      <c r="D46" s="2">
        <f ca="1">IFERROR(__xludf.DUMMYFUNCTION("""COMPUTED_VALUE"""),5278)</f>
        <v>5278</v>
      </c>
      <c r="F46" s="2">
        <f ca="1">IFERROR(__xludf.DUMMYFUNCTION("""COMPUTED_VALUE"""),1006297)</f>
        <v>1006297</v>
      </c>
      <c r="G46" s="1">
        <f ca="1">IFERROR(__xludf.DUMMYFUNCTION("""COMPUTED_VALUE"""),191)</f>
        <v>191</v>
      </c>
      <c r="H46" s="1" t="str">
        <f ca="1">IFERROR(__xludf.DUMMYFUNCTION("""COMPUTED_VALUE"""),"Larkana")</f>
        <v>Larkana</v>
      </c>
      <c r="I46" s="4" t="s">
        <v>0</v>
      </c>
      <c r="J46" s="5"/>
    </row>
    <row r="47" spans="1:10" x14ac:dyDescent="0.25">
      <c r="A47">
        <v>30</v>
      </c>
      <c r="B47" s="1" t="str">
        <f ca="1">IFERROR(__xludf.DUMMYFUNCTION("""COMPUTED_VALUE"""),"Umerkot")</f>
        <v>Umerkot</v>
      </c>
      <c r="C47" s="1" t="str">
        <f ca="1">IFERROR(__xludf.DUMMYFUNCTION("""COMPUTED_VALUE"""),"Umerkot")</f>
        <v>Umerkot</v>
      </c>
      <c r="D47" s="2">
        <v>5608</v>
      </c>
      <c r="F47" s="2">
        <f ca="1">IFERROR(__xludf.DUMMYFUNCTION("""COMPUTED_VALUE"""),1073146)</f>
        <v>1073146</v>
      </c>
      <c r="G47" s="1">
        <f ca="1">IFERROR(__xludf.DUMMYFUNCTION("""COMPUTED_VALUE"""),191)</f>
        <v>191</v>
      </c>
      <c r="H47" s="1" t="str">
        <f ca="1">IFERROR(__xludf.DUMMYFUNCTION("""COMPUTED_VALUE"""),"Mirpur Khas")</f>
        <v>Mirpur Khas</v>
      </c>
      <c r="I47" s="4" t="s">
        <v>0</v>
      </c>
    </row>
    <row r="48" spans="1:10" x14ac:dyDescent="0.25">
      <c r="A48">
        <v>21</v>
      </c>
      <c r="B48" s="1" t="str">
        <f ca="1">IFERROR(__xludf.DUMMYFUNCTION("""COMPUTED_VALUE"""),"Sanghar")</f>
        <v>Sanghar</v>
      </c>
      <c r="C48" s="1" t="str">
        <f ca="1">IFERROR(__xludf.DUMMYFUNCTION("""COMPUTED_VALUE"""),"Sanghar")</f>
        <v>Sanghar</v>
      </c>
      <c r="D48" s="2">
        <f ca="1">IFERROR(__xludf.DUMMYFUNCTION("""COMPUTED_VALUE"""),10720)</f>
        <v>10720</v>
      </c>
      <c r="F48" s="2">
        <f ca="1">IFERROR(__xludf.DUMMYFUNCTION("""COMPUTED_VALUE"""),2057057)</f>
        <v>2057057</v>
      </c>
      <c r="G48" s="1">
        <f ca="1">IFERROR(__xludf.DUMMYFUNCTION("""COMPUTED_VALUE"""),192)</f>
        <v>192</v>
      </c>
      <c r="H48" s="1" t="str">
        <f ca="1">IFERROR(__xludf.DUMMYFUNCTION("""COMPUTED_VALUE"""),"Mirpur Khas")</f>
        <v>Mirpur Khas</v>
      </c>
      <c r="I48" s="4" t="s">
        <v>0</v>
      </c>
      <c r="J48" s="5"/>
    </row>
    <row r="49" spans="1:9" x14ac:dyDescent="0.25">
      <c r="A49">
        <v>2</v>
      </c>
      <c r="B49" s="1" t="str">
        <f ca="1">IFERROR(__xludf.DUMMYFUNCTION("""COMPUTED_VALUE"""),"Dadu")</f>
        <v>Dadu</v>
      </c>
      <c r="C49" s="1" t="str">
        <f ca="1">IFERROR(__xludf.DUMMYFUNCTION("""COMPUTED_VALUE"""),"Dadu")</f>
        <v>Dadu</v>
      </c>
      <c r="D49" s="2">
        <f ca="1">IFERROR(__xludf.DUMMYFUNCTION("""COMPUTED_VALUE"""),7866)</f>
        <v>7866</v>
      </c>
      <c r="F49" s="2">
        <f ca="1">IFERROR(__xludf.DUMMYFUNCTION("""COMPUTED_VALUE"""),1550266)</f>
        <v>1550266</v>
      </c>
      <c r="G49" s="1">
        <f ca="1">IFERROR(__xludf.DUMMYFUNCTION("""COMPUTED_VALUE"""),197)</f>
        <v>197</v>
      </c>
      <c r="H49" s="1" t="str">
        <f ca="1">IFERROR(__xludf.DUMMYFUNCTION("""COMPUTED_VALUE"""),"Hyderabad")</f>
        <v>Hyderabad</v>
      </c>
      <c r="I49" s="4" t="s">
        <v>0</v>
      </c>
    </row>
    <row r="50" spans="1:9" x14ac:dyDescent="0.25">
      <c r="A50">
        <v>107</v>
      </c>
      <c r="B50" s="1" t="str">
        <f ca="1">IFERROR(__xludf.DUMMYFUNCTION("""COMPUTED_VALUE"""),"Khushab")</f>
        <v>Khushab</v>
      </c>
      <c r="C50" s="1" t="str">
        <f ca="1">IFERROR(__xludf.DUMMYFUNCTION("""COMPUTED_VALUE"""),"Jauharabad")</f>
        <v>Jauharabad</v>
      </c>
      <c r="D50" s="2">
        <f ca="1">IFERROR(__xludf.DUMMYFUNCTION("""COMPUTED_VALUE"""),6511)</f>
        <v>6511</v>
      </c>
      <c r="F50" s="2">
        <f ca="1">IFERROR(__xludf.DUMMYFUNCTION("""COMPUTED_VALUE"""),1281299)</f>
        <v>1281299</v>
      </c>
      <c r="G50" s="1">
        <f ca="1">IFERROR(__xludf.DUMMYFUNCTION("""COMPUTED_VALUE"""),197)</f>
        <v>197</v>
      </c>
      <c r="H50" s="1" t="str">
        <f ca="1">IFERROR(__xludf.DUMMYFUNCTION("""COMPUTED_VALUE"""),"Sargodha")</f>
        <v>Sargodha</v>
      </c>
      <c r="I50" s="4" t="s">
        <v>22</v>
      </c>
    </row>
    <row r="51" spans="1:9" x14ac:dyDescent="0.25">
      <c r="A51">
        <v>147</v>
      </c>
      <c r="B51" s="1" t="str">
        <f ca="1">IFERROR(__xludf.DUMMYFUNCTION("""COMPUTED_VALUE"""),"Kurram")</f>
        <v>Kurram</v>
      </c>
      <c r="C51" s="1" t="str">
        <f ca="1">IFERROR(__xludf.DUMMYFUNCTION("""COMPUTED_VALUE"""),"Parachinar")</f>
        <v>Parachinar</v>
      </c>
      <c r="D51" s="2">
        <f ca="1">IFERROR(__xludf.DUMMYFUNCTION("""COMPUTED_VALUE"""),3380)</f>
        <v>3380</v>
      </c>
      <c r="F51" s="2">
        <f ca="1">IFERROR(__xludf.DUMMYFUNCTION("""COMPUTED_VALUE"""),619553)</f>
        <v>619553</v>
      </c>
      <c r="G51" s="1">
        <f ca="1">IFERROR(__xludf.DUMMYFUNCTION("""COMPUTED_VALUE"""),201)</f>
        <v>201</v>
      </c>
      <c r="H51" s="1" t="str">
        <f ca="1">IFERROR(__xludf.DUMMYFUNCTION("""COMPUTED_VALUE"""),"Kohat")</f>
        <v>Kohat</v>
      </c>
      <c r="I51" s="4" t="s">
        <v>23</v>
      </c>
    </row>
    <row r="52" spans="1:9" x14ac:dyDescent="0.25">
      <c r="A52">
        <v>94</v>
      </c>
      <c r="B52" s="1" t="str">
        <f ca="1">IFERROR(__xludf.DUMMYFUNCTION("""COMPUTED_VALUE"""),"Bhakkar")</f>
        <v>Bhakkar</v>
      </c>
      <c r="C52" s="1" t="str">
        <f ca="1">IFERROR(__xludf.DUMMYFUNCTION("""COMPUTED_VALUE"""),"Bhakkar")</f>
        <v>Bhakkar</v>
      </c>
      <c r="D52" s="2">
        <f ca="1">IFERROR(__xludf.DUMMYFUNCTION("""COMPUTED_VALUE"""),8153)</f>
        <v>8153</v>
      </c>
      <c r="F52" s="2">
        <f ca="1">IFERROR(__xludf.DUMMYFUNCTION("""COMPUTED_VALUE"""),1650518)</f>
        <v>1650518</v>
      </c>
      <c r="G52" s="1">
        <f ca="1">IFERROR(__xludf.DUMMYFUNCTION("""COMPUTED_VALUE"""),202)</f>
        <v>202</v>
      </c>
      <c r="H52" s="1" t="str">
        <f ca="1">IFERROR(__xludf.DUMMYFUNCTION("""COMPUTED_VALUE"""),"Mianwali")</f>
        <v>Mianwali</v>
      </c>
      <c r="I52" s="4" t="s">
        <v>22</v>
      </c>
    </row>
    <row r="53" spans="1:9" x14ac:dyDescent="0.25">
      <c r="A53">
        <v>156</v>
      </c>
      <c r="B53" s="1" t="str">
        <f ca="1">IFERROR(__xludf.DUMMYFUNCTION("""COMPUTED_VALUE"""),"Mohmand")</f>
        <v>Mohmand</v>
      </c>
      <c r="C53" s="1" t="str">
        <f ca="1">IFERROR(__xludf.DUMMYFUNCTION("""COMPUTED_VALUE"""),"Ghalanai")</f>
        <v>Ghalanai</v>
      </c>
      <c r="D53" s="2">
        <f ca="1">IFERROR(__xludf.DUMMYFUNCTION("""COMPUTED_VALUE"""),2296)</f>
        <v>2296</v>
      </c>
      <c r="F53" s="2">
        <f ca="1">IFERROR(__xludf.DUMMYFUNCTION("""COMPUTED_VALUE"""),466984)</f>
        <v>466984</v>
      </c>
      <c r="G53" s="1">
        <f ca="1">IFERROR(__xludf.DUMMYFUNCTION("""COMPUTED_VALUE"""),203)</f>
        <v>203</v>
      </c>
      <c r="H53" s="1" t="str">
        <f ca="1">IFERROR(__xludf.DUMMYFUNCTION("""COMPUTED_VALUE"""),"Peshawar")</f>
        <v>Peshawar</v>
      </c>
      <c r="I53" s="4" t="s">
        <v>23</v>
      </c>
    </row>
    <row r="54" spans="1:9" x14ac:dyDescent="0.25">
      <c r="A54">
        <v>15</v>
      </c>
      <c r="B54" s="1" t="str">
        <f ca="1">IFERROR(__xludf.DUMMYFUNCTION("""COMPUTED_VALUE"""),"Larkana")</f>
        <v>Larkana</v>
      </c>
      <c r="C54" s="1" t="str">
        <f ca="1">IFERROR(__xludf.DUMMYFUNCTION("""COMPUTED_VALUE"""),"Larkana")</f>
        <v>Larkana</v>
      </c>
      <c r="D54" s="2">
        <f ca="1">IFERROR(__xludf.DUMMYFUNCTION("""COMPUTED_VALUE"""),1906)</f>
        <v>1906</v>
      </c>
      <c r="F54" s="19">
        <f ca="1">IFERROR(__xludf.DUMMYFUNCTION("""COMPUTED_VALUE"""),1524391)</f>
        <v>1524391</v>
      </c>
      <c r="G54" s="1">
        <f ca="1">IFERROR(__xludf.DUMMYFUNCTION("""COMPUTED_VALUE"""),205)</f>
        <v>205</v>
      </c>
      <c r="H54" s="1" t="str">
        <f ca="1">IFERROR(__xludf.DUMMYFUNCTION("""COMPUTED_VALUE"""),"Larkana")</f>
        <v>Larkana</v>
      </c>
      <c r="I54" s="4" t="s">
        <v>0</v>
      </c>
    </row>
    <row r="55" spans="1:9" x14ac:dyDescent="0.25">
      <c r="A55">
        <v>144</v>
      </c>
      <c r="B55" s="1" t="str">
        <f ca="1">IFERROR(__xludf.DUMMYFUNCTION("""COMPUTED_VALUE"""),"Karak")</f>
        <v>Karak</v>
      </c>
      <c r="C55" s="1" t="str">
        <f ca="1">IFERROR(__xludf.DUMMYFUNCTION("""COMPUTED_VALUE"""),"Karak")</f>
        <v>Karak</v>
      </c>
      <c r="D55" s="2">
        <f ca="1">IFERROR(__xludf.DUMMYFUNCTION("""COMPUTED_VALUE"""),3372)</f>
        <v>3372</v>
      </c>
      <c r="F55" s="2">
        <f ca="1">IFERROR(__xludf.DUMMYFUNCTION("""COMPUTED_VALUE"""),706299)</f>
        <v>706299</v>
      </c>
      <c r="G55" s="1">
        <f ca="1">IFERROR(__xludf.DUMMYFUNCTION("""COMPUTED_VALUE"""),209)</f>
        <v>209</v>
      </c>
      <c r="H55" s="1" t="str">
        <f ca="1">IFERROR(__xludf.DUMMYFUNCTION("""COMPUTED_VALUE"""),"Kohat")</f>
        <v>Kohat</v>
      </c>
      <c r="I55" s="4" t="s">
        <v>23</v>
      </c>
    </row>
    <row r="56" spans="1:9" x14ac:dyDescent="0.25">
      <c r="A56">
        <v>54</v>
      </c>
      <c r="B56" s="1" t="str">
        <f ca="1">IFERROR(__xludf.DUMMYFUNCTION("""COMPUTED_VALUE"""),"Jafarabad")</f>
        <v>Jafarabad</v>
      </c>
      <c r="C56" s="1" t="str">
        <f ca="1">IFERROR(__xludf.DUMMYFUNCTION("""COMPUTED_VALUE"""),"Dera Allahyar")</f>
        <v>Dera Allahyar</v>
      </c>
      <c r="D56" s="2">
        <f ca="1">IFERROR(__xludf.DUMMYFUNCTION("""COMPUTED_VALUE"""),2445)</f>
        <v>2445</v>
      </c>
      <c r="F56" s="2">
        <f ca="1">IFERROR(__xludf.DUMMYFUNCTION("""COMPUTED_VALUE"""),513813)</f>
        <v>513813</v>
      </c>
      <c r="G56" s="1">
        <f ca="1">IFERROR(__xludf.DUMMYFUNCTION("""COMPUTED_VALUE"""),210)</f>
        <v>210</v>
      </c>
      <c r="H56" s="1" t="str">
        <f ca="1">IFERROR(__xludf.DUMMYFUNCTION("""COMPUTED_VALUE"""),"Nasirabad")</f>
        <v>Nasirabad</v>
      </c>
      <c r="I56" s="4" t="s">
        <v>20</v>
      </c>
    </row>
    <row r="57" spans="1:9" x14ac:dyDescent="0.25">
      <c r="A57">
        <v>141</v>
      </c>
      <c r="B57" s="1" t="str">
        <f ca="1">IFERROR(__xludf.DUMMYFUNCTION("""COMPUTED_VALUE"""),"Dera Ismail Khan")</f>
        <v>Dera Ismail Khan</v>
      </c>
      <c r="C57" s="1" t="str">
        <f ca="1">IFERROR(__xludf.DUMMYFUNCTION("""COMPUTED_VALUE"""),"Dera Ismail Khan")</f>
        <v>Dera Ismail Khan</v>
      </c>
      <c r="D57" s="2">
        <f ca="1">IFERROR(__xludf.DUMMYFUNCTION("""COMPUTED_VALUE"""),9334)</f>
        <v>9334</v>
      </c>
      <c r="F57" s="2">
        <f ca="1">IFERROR(__xludf.DUMMYFUNCTION("""COMPUTED_VALUE"""),1627132)</f>
        <v>1627132</v>
      </c>
      <c r="G57" s="1">
        <f ca="1">IFERROR(__xludf.DUMMYFUNCTION("""COMPUTED_VALUE"""),222)</f>
        <v>222</v>
      </c>
      <c r="H57" s="1" t="str">
        <f ca="1">IFERROR(__xludf.DUMMYFUNCTION("""COMPUTED_VALUE"""),"Dera Ismail Khan")</f>
        <v>Dera Ismail Khan</v>
      </c>
      <c r="I57" s="4" t="s">
        <v>23</v>
      </c>
    </row>
    <row r="58" spans="1:9" x14ac:dyDescent="0.25">
      <c r="A58">
        <v>95</v>
      </c>
      <c r="B58" s="1" t="str">
        <f ca="1">IFERROR(__xludf.DUMMYFUNCTION("""COMPUTED_VALUE"""),"Chakwal")</f>
        <v>Chakwal</v>
      </c>
      <c r="C58" s="1" t="str">
        <f ca="1">IFERROR(__xludf.DUMMYFUNCTION("""COMPUTED_VALUE"""),"Chakwal")</f>
        <v>Chakwal</v>
      </c>
      <c r="D58" s="2">
        <f ca="1">IFERROR(__xludf.DUMMYFUNCTION("""COMPUTED_VALUE"""),6524)</f>
        <v>6524</v>
      </c>
      <c r="F58" s="2">
        <f ca="1">IFERROR(__xludf.DUMMYFUNCTION("""COMPUTED_VALUE"""),1495982)</f>
        <v>1495982</v>
      </c>
      <c r="G58" s="1">
        <f ca="1">IFERROR(__xludf.DUMMYFUNCTION("""COMPUTED_VALUE"""),229)</f>
        <v>229</v>
      </c>
      <c r="H58" s="1" t="str">
        <f ca="1">IFERROR(__xludf.DUMMYFUNCTION("""COMPUTED_VALUE"""),"Rawalpindi")</f>
        <v>Rawalpindi</v>
      </c>
      <c r="I58" s="4" t="s">
        <v>22</v>
      </c>
    </row>
    <row r="59" spans="1:9" x14ac:dyDescent="0.25">
      <c r="A59">
        <v>71</v>
      </c>
      <c r="B59" s="1" t="str">
        <f ca="1">IFERROR(__xludf.DUMMYFUNCTION("""COMPUTED_VALUE"""),"Qila Abdullah")</f>
        <v>Qila Abdullah</v>
      </c>
      <c r="C59" s="1" t="str">
        <f ca="1">IFERROR(__xludf.DUMMYFUNCTION("""COMPUTED_VALUE"""),"Jungle Pir Alizai")</f>
        <v>Jungle Pir Alizai</v>
      </c>
      <c r="D59" s="2">
        <f ca="1">IFERROR(__xludf.DUMMYFUNCTION("""COMPUTED_VALUE"""),3293)</f>
        <v>3293</v>
      </c>
      <c r="F59" s="2">
        <f ca="1">IFERROR(__xludf.DUMMYFUNCTION("""COMPUTED_VALUE"""),757578)</f>
        <v>757578</v>
      </c>
      <c r="G59" s="1">
        <f ca="1">IFERROR(__xludf.DUMMYFUNCTION("""COMPUTED_VALUE"""),230)</f>
        <v>230</v>
      </c>
      <c r="H59" s="1" t="str">
        <f ca="1">IFERROR(__xludf.DUMMYFUNCTION("""COMPUTED_VALUE"""),"Quetta")</f>
        <v>Quetta</v>
      </c>
      <c r="I59" s="4" t="s">
        <v>20</v>
      </c>
    </row>
    <row r="60" spans="1:9" x14ac:dyDescent="0.25">
      <c r="A60">
        <v>166</v>
      </c>
      <c r="B60" s="1" t="str">
        <f ca="1">IFERROR(__xludf.DUMMYFUNCTION("""COMPUTED_VALUE"""),"Tank")</f>
        <v>Tank</v>
      </c>
      <c r="C60" s="1" t="str">
        <f ca="1">IFERROR(__xludf.DUMMYFUNCTION("""COMPUTED_VALUE"""),"Tank")</f>
        <v>Tank</v>
      </c>
      <c r="D60" s="2">
        <f ca="1">IFERROR(__xludf.DUMMYFUNCTION("""COMPUTED_VALUE"""),1679)</f>
        <v>1679</v>
      </c>
      <c r="F60" s="2">
        <f ca="1">IFERROR(__xludf.DUMMYFUNCTION("""COMPUTED_VALUE"""),391885)</f>
        <v>391885</v>
      </c>
      <c r="G60" s="1">
        <f ca="1">IFERROR(__xludf.DUMMYFUNCTION("""COMPUTED_VALUE"""),233)</f>
        <v>233</v>
      </c>
      <c r="H60" s="1" t="str">
        <f ca="1">IFERROR(__xludf.DUMMYFUNCTION("""COMPUTED_VALUE"""),"Dera Ismail Khan")</f>
        <v>Dera Ismail Khan</v>
      </c>
      <c r="I60" s="4" t="s">
        <v>23</v>
      </c>
    </row>
    <row r="61" spans="1:9" x14ac:dyDescent="0.25">
      <c r="A61">
        <v>20</v>
      </c>
      <c r="B61" s="1" t="str">
        <f ca="1">IFERROR(__xludf.DUMMYFUNCTION("""COMPUTED_VALUE"""),"Qambar Shahdadkot")</f>
        <v>Qambar Shahdadkot</v>
      </c>
      <c r="C61" s="1" t="str">
        <f ca="1">IFERROR(__xludf.DUMMYFUNCTION("""COMPUTED_VALUE"""),"Qambar")</f>
        <v>Qambar</v>
      </c>
      <c r="D61" s="2">
        <f ca="1">IFERROR(__xludf.DUMMYFUNCTION("""COMPUTED_VALUE"""),5599)</f>
        <v>5599</v>
      </c>
      <c r="F61" s="2">
        <f ca="1">IFERROR(__xludf.DUMMYFUNCTION("""COMPUTED_VALUE"""),1341042)</f>
        <v>1341042</v>
      </c>
      <c r="G61" s="1">
        <f ca="1">IFERROR(__xludf.DUMMYFUNCTION("""COMPUTED_VALUE"""),239)</f>
        <v>239</v>
      </c>
      <c r="H61" s="1" t="str">
        <f ca="1">IFERROR(__xludf.DUMMYFUNCTION("""COMPUTED_VALUE"""),"Larkana")</f>
        <v>Larkana</v>
      </c>
      <c r="I61" s="4" t="s">
        <v>0</v>
      </c>
    </row>
    <row r="62" spans="1:9" x14ac:dyDescent="0.25">
      <c r="A62">
        <v>97</v>
      </c>
      <c r="B62" s="1" t="str">
        <f ca="1">IFERROR(__xludf.DUMMYFUNCTION("""COMPUTED_VALUE"""),"Dera Ghazi Khan")</f>
        <v>Dera Ghazi Khan</v>
      </c>
      <c r="C62" s="1" t="str">
        <f ca="1">IFERROR(__xludf.DUMMYFUNCTION("""COMPUTED_VALUE"""),"Dera Ghazi Khan")</f>
        <v>Dera Ghazi Khan</v>
      </c>
      <c r="D62" s="2">
        <f ca="1">IFERROR(__xludf.DUMMYFUNCTION("""COMPUTED_VALUE"""),11922)</f>
        <v>11922</v>
      </c>
      <c r="F62" s="2">
        <f ca="1">IFERROR(__xludf.DUMMYFUNCTION("""COMPUTED_VALUE"""),2872201)</f>
        <v>2872201</v>
      </c>
      <c r="G62" s="1">
        <f ca="1">IFERROR(__xludf.DUMMYFUNCTION("""COMPUTED_VALUE"""),241)</f>
        <v>241</v>
      </c>
      <c r="H62" s="1" t="str">
        <f ca="1">IFERROR(__xludf.DUMMYFUNCTION("""COMPUTED_VALUE"""),"Dera Ghazi Khan")</f>
        <v>Dera Ghazi Khan</v>
      </c>
      <c r="I62" s="4" t="s">
        <v>22</v>
      </c>
    </row>
    <row r="63" spans="1:9" x14ac:dyDescent="0.25">
      <c r="A63">
        <v>89</v>
      </c>
      <c r="B63" s="1" t="str">
        <f ca="1">IFERROR(__xludf.DUMMYFUNCTION("""COMPUTED_VALUE"""),"Haveli")</f>
        <v>Haveli</v>
      </c>
      <c r="C63" s="1" t="str">
        <f ca="1">IFERROR(__xludf.DUMMYFUNCTION("""COMPUTED_VALUE"""),"Forward Kahuta")</f>
        <v>Forward Kahuta</v>
      </c>
      <c r="D63" s="1">
        <f ca="1">IFERROR(__xludf.DUMMYFUNCTION("""COMPUTED_VALUE"""),598)</f>
        <v>598</v>
      </c>
      <c r="E63" s="2">
        <f ca="1">IFERROR(__xludf.DUMMYFUNCTION("""COMPUTED_VALUE"""),111694)</f>
        <v>111694</v>
      </c>
      <c r="F63" s="2">
        <f ca="1">IFERROR(__xludf.DUMMYFUNCTION("""COMPUTED_VALUE"""),152124)</f>
        <v>152124</v>
      </c>
      <c r="G63" s="1">
        <f ca="1">IFERROR(__xludf.DUMMYFUNCTION("""COMPUTED_VALUE"""),254)</f>
        <v>254</v>
      </c>
      <c r="H63" s="1" t="str">
        <f ca="1">IFERROR(__xludf.DUMMYFUNCTION("""COMPUTED_VALUE"""),"Poonch")</f>
        <v>Poonch</v>
      </c>
      <c r="I63" s="4" t="s">
        <v>21</v>
      </c>
    </row>
    <row r="64" spans="1:9" x14ac:dyDescent="0.25">
      <c r="A64">
        <v>168</v>
      </c>
      <c r="B64" s="1" t="str">
        <f ca="1">IFERROR(__xludf.DUMMYFUNCTION("""COMPUTED_VALUE"""),"Upper Dir")</f>
        <v>Upper Dir</v>
      </c>
      <c r="C64" s="1" t="str">
        <f ca="1">IFERROR(__xludf.DUMMYFUNCTION("""COMPUTED_VALUE"""),"Dir")</f>
        <v>Dir</v>
      </c>
      <c r="D64" s="2">
        <f ca="1">IFERROR(__xludf.DUMMYFUNCTION("""COMPUTED_VALUE"""),3699)</f>
        <v>3699</v>
      </c>
      <c r="F64" s="2">
        <f ca="1">IFERROR(__xludf.DUMMYFUNCTION("""COMPUTED_VALUE"""),946421)</f>
        <v>946421</v>
      </c>
      <c r="G64" s="1">
        <f ca="1">IFERROR(__xludf.DUMMYFUNCTION("""COMPUTED_VALUE"""),256)</f>
        <v>256</v>
      </c>
      <c r="H64" s="1" t="str">
        <f ca="1">IFERROR(__xludf.DUMMYFUNCTION("""COMPUTED_VALUE"""),"Malakand")</f>
        <v>Malakand</v>
      </c>
      <c r="I64" s="4" t="s">
        <v>23</v>
      </c>
    </row>
    <row r="65" spans="1:9" x14ac:dyDescent="0.25">
      <c r="A65">
        <v>112</v>
      </c>
      <c r="B65" s="1" t="str">
        <f ca="1">IFERROR(__xludf.DUMMYFUNCTION("""COMPUTED_VALUE"""),"Mianwali")</f>
        <v>Mianwali</v>
      </c>
      <c r="C65" s="1" t="str">
        <f ca="1">IFERROR(__xludf.DUMMYFUNCTION("""COMPUTED_VALUE"""),"Mianwali")</f>
        <v>Mianwali</v>
      </c>
      <c r="D65" s="2">
        <f ca="1">IFERROR(__xludf.DUMMYFUNCTION("""COMPUTED_VALUE"""),5840)</f>
        <v>5840</v>
      </c>
      <c r="F65" s="2">
        <f ca="1">IFERROR(__xludf.DUMMYFUNCTION("""COMPUTED_VALUE"""),1546094)</f>
        <v>1546094</v>
      </c>
      <c r="G65" s="1">
        <f ca="1">IFERROR(__xludf.DUMMYFUNCTION("""COMPUTED_VALUE"""),265)</f>
        <v>265</v>
      </c>
      <c r="H65" s="1" t="str">
        <f ca="1">IFERROR(__xludf.DUMMYFUNCTION("""COMPUTED_VALUE"""),"Mianwali")</f>
        <v>Mianwali</v>
      </c>
      <c r="I65" s="4" t="s">
        <v>22</v>
      </c>
    </row>
    <row r="66" spans="1:9" x14ac:dyDescent="0.25">
      <c r="A66">
        <v>1</v>
      </c>
      <c r="B66" s="1" t="str">
        <f ca="1">IFERROR(__xludf.DUMMYFUNCTION("""COMPUTED_VALUE"""),"Badin")</f>
        <v>Badin</v>
      </c>
      <c r="C66" s="1" t="str">
        <f ca="1">IFERROR(__xludf.DUMMYFUNCTION("""COMPUTED_VALUE"""),"Badin")</f>
        <v>Badin</v>
      </c>
      <c r="D66" s="2">
        <f ca="1">IFERROR(__xludf.DUMMYFUNCTION("""COMPUTED_VALUE"""),6726)</f>
        <v>6726</v>
      </c>
      <c r="F66" s="2">
        <f ca="1">IFERROR(__xludf.DUMMYFUNCTION("""COMPUTED_VALUE"""),1804516)</f>
        <v>1804516</v>
      </c>
      <c r="G66" s="1">
        <f ca="1">IFERROR(__xludf.DUMMYFUNCTION("""COMPUTED_VALUE"""),268)</f>
        <v>268</v>
      </c>
      <c r="H66" s="1" t="str">
        <f ca="1">IFERROR(__xludf.DUMMYFUNCTION("""COMPUTED_VALUE"""),"Banbhore")</f>
        <v>Banbhore</v>
      </c>
      <c r="I66" s="4" t="s">
        <v>0</v>
      </c>
    </row>
    <row r="67" spans="1:9" x14ac:dyDescent="0.25">
      <c r="A67">
        <v>3</v>
      </c>
      <c r="B67" s="1" t="str">
        <f ca="1">IFERROR(__xludf.DUMMYFUNCTION("""COMPUTED_VALUE"""),"Ghotki")</f>
        <v>Ghotki</v>
      </c>
      <c r="C67" s="1" t="str">
        <f ca="1">IFERROR(__xludf.DUMMYFUNCTION("""COMPUTED_VALUE"""),"Mirpur Mathelo")</f>
        <v>Mirpur Mathelo</v>
      </c>
      <c r="D67" s="2">
        <f ca="1">IFERROR(__xludf.DUMMYFUNCTION("""COMPUTED_VALUE"""),6083)</f>
        <v>6083</v>
      </c>
      <c r="F67" s="2">
        <f ca="1">IFERROR(__xludf.DUMMYFUNCTION("""COMPUTED_VALUE"""),1646318)</f>
        <v>1646318</v>
      </c>
      <c r="G67" s="1">
        <f ca="1">IFERROR(__xludf.DUMMYFUNCTION("""COMPUTED_VALUE"""),270)</f>
        <v>270</v>
      </c>
      <c r="H67" s="1" t="str">
        <f ca="1">IFERROR(__xludf.DUMMYFUNCTION("""COMPUTED_VALUE"""),"Sukkur")</f>
        <v>Sukkur</v>
      </c>
      <c r="I67" s="4" t="s">
        <v>0</v>
      </c>
    </row>
    <row r="68" spans="1:9" x14ac:dyDescent="0.25">
      <c r="A68">
        <v>82</v>
      </c>
      <c r="B68" s="1" t="str">
        <f ca="1">IFERROR(__xludf.DUMMYFUNCTION("""COMPUTED_VALUE"""),"Hattian Bala")</f>
        <v>Hattian Bala</v>
      </c>
      <c r="C68" s="1" t="str">
        <f ca="1">IFERROR(__xludf.DUMMYFUNCTION("""COMPUTED_VALUE"""),"Hattian Bala")</f>
        <v>Hattian Bala</v>
      </c>
      <c r="D68" s="1">
        <f ca="1">IFERROR(__xludf.DUMMYFUNCTION("""COMPUTED_VALUE"""),854)</f>
        <v>854</v>
      </c>
      <c r="E68" s="2">
        <f ca="1">IFERROR(__xludf.DUMMYFUNCTION("""COMPUTED_VALUE"""),166064)</f>
        <v>166064</v>
      </c>
      <c r="F68" s="2">
        <f ca="1">IFERROR(__xludf.DUMMYFUNCTION("""COMPUTED_VALUE"""),230529)</f>
        <v>230529</v>
      </c>
      <c r="G68" s="1">
        <f ca="1">IFERROR(__xludf.DUMMYFUNCTION("""COMPUTED_VALUE"""),270)</f>
        <v>270</v>
      </c>
      <c r="H68" s="1" t="str">
        <f ca="1">IFERROR(__xludf.DUMMYFUNCTION("""COMPUTED_VALUE"""),"Muzaffarabad")</f>
        <v>Muzaffarabad</v>
      </c>
      <c r="I68" s="4" t="s">
        <v>21</v>
      </c>
    </row>
    <row r="69" spans="1:9" x14ac:dyDescent="0.25">
      <c r="A69">
        <v>91</v>
      </c>
      <c r="B69" s="1" t="str">
        <f ca="1">IFERROR(__xludf.DUMMYFUNCTION("""COMPUTED_VALUE"""),"Attock")</f>
        <v>Attock</v>
      </c>
      <c r="C69" s="1" t="str">
        <f ca="1">IFERROR(__xludf.DUMMYFUNCTION("""COMPUTED_VALUE"""),"Attock")</f>
        <v>Attock</v>
      </c>
      <c r="D69" s="2">
        <f ca="1">IFERROR(__xludf.DUMMYFUNCTION("""COMPUTED_VALUE"""),6858)</f>
        <v>6858</v>
      </c>
      <c r="F69" s="2">
        <f ca="1">IFERROR(__xludf.DUMMYFUNCTION("""COMPUTED_VALUE"""),1883556)</f>
        <v>1883556</v>
      </c>
      <c r="G69" s="1">
        <f ca="1">IFERROR(__xludf.DUMMYFUNCTION("""COMPUTED_VALUE"""),275)</f>
        <v>275</v>
      </c>
      <c r="H69" s="1" t="str">
        <f ca="1">IFERROR(__xludf.DUMMYFUNCTION("""COMPUTED_VALUE"""),"Rawalpindi")</f>
        <v>Rawalpindi</v>
      </c>
      <c r="I69" s="4" t="s">
        <v>22</v>
      </c>
    </row>
    <row r="70" spans="1:9" x14ac:dyDescent="0.25">
      <c r="A70">
        <v>149</v>
      </c>
      <c r="B70" s="1" t="str">
        <f ca="1">IFERROR(__xludf.DUMMYFUNCTION("""COMPUTED_VALUE"""),"Lakki Marwat")</f>
        <v>Lakki Marwat</v>
      </c>
      <c r="C70" s="1" t="str">
        <f ca="1">IFERROR(__xludf.DUMMYFUNCTION("""COMPUTED_VALUE"""),"Lakki Marwat")</f>
        <v>Lakki Marwat</v>
      </c>
      <c r="D70" s="2">
        <f ca="1">IFERROR(__xludf.DUMMYFUNCTION("""COMPUTED_VALUE"""),3164)</f>
        <v>3164</v>
      </c>
      <c r="F70" s="2">
        <f ca="1">IFERROR(__xludf.DUMMYFUNCTION("""COMPUTED_VALUE"""),876182)</f>
        <v>876182</v>
      </c>
      <c r="G70" s="1">
        <f ca="1">IFERROR(__xludf.DUMMYFUNCTION("""COMPUTED_VALUE"""),277)</f>
        <v>277</v>
      </c>
      <c r="H70" s="1" t="str">
        <f ca="1">IFERROR(__xludf.DUMMYFUNCTION("""COMPUTED_VALUE"""),"Bannu")</f>
        <v>Bannu</v>
      </c>
      <c r="I70" s="4" t="s">
        <v>23</v>
      </c>
    </row>
    <row r="71" spans="1:9" x14ac:dyDescent="0.25">
      <c r="A71">
        <v>109</v>
      </c>
      <c r="B71" s="1" t="str">
        <f ca="1">IFERROR(__xludf.DUMMYFUNCTION("""COMPUTED_VALUE"""),"Layyah")</f>
        <v>Layyah</v>
      </c>
      <c r="C71" s="1" t="str">
        <f ca="1">IFERROR(__xludf.DUMMYFUNCTION("""COMPUTED_VALUE"""),"Layyah")</f>
        <v>Layyah</v>
      </c>
      <c r="D71" s="2">
        <f ca="1">IFERROR(__xludf.DUMMYFUNCTION("""COMPUTED_VALUE"""),6291)</f>
        <v>6291</v>
      </c>
      <c r="F71" s="2">
        <f ca="1">IFERROR(__xludf.DUMMYFUNCTION("""COMPUTED_VALUE"""),1824230)</f>
        <v>1824230</v>
      </c>
      <c r="G71" s="1">
        <f ca="1">IFERROR(__xludf.DUMMYFUNCTION("""COMPUTED_VALUE"""),290)</f>
        <v>290</v>
      </c>
      <c r="H71" s="1" t="str">
        <f ca="1">IFERROR(__xludf.DUMMYFUNCTION("""COMPUTED_VALUE"""),"Dera Ghazi Khan")</f>
        <v>Dera Ghazi Khan</v>
      </c>
      <c r="I71" s="4" t="s">
        <v>22</v>
      </c>
    </row>
    <row r="72" spans="1:9" x14ac:dyDescent="0.25">
      <c r="A72">
        <v>27</v>
      </c>
      <c r="B72" s="1" t="str">
        <f ca="1">IFERROR(__xludf.DUMMYFUNCTION("""COMPUTED_VALUE"""),"Tando Muhammad Khan")</f>
        <v>Tando Muhammad Khan</v>
      </c>
      <c r="C72" s="1" t="str">
        <f ca="1">IFERROR(__xludf.DUMMYFUNCTION("""COMPUTED_VALUE"""),"Tando Muhammad Khan")</f>
        <v>Tando Muhammad Khan</v>
      </c>
      <c r="D72" s="2">
        <f ca="1">IFERROR(__xludf.DUMMYFUNCTION("""COMPUTED_VALUE"""),2310)</f>
        <v>2310</v>
      </c>
      <c r="F72" s="2">
        <f ca="1">IFERROR(__xludf.DUMMYFUNCTION("""COMPUTED_VALUE"""),677228)</f>
        <v>677228</v>
      </c>
      <c r="G72" s="1">
        <f ca="1">IFERROR(__xludf.DUMMYFUNCTION("""COMPUTED_VALUE"""),293)</f>
        <v>293</v>
      </c>
      <c r="H72" s="1" t="str">
        <f ca="1">IFERROR(__xludf.DUMMYFUNCTION("""COMPUTED_VALUE"""),"Hyderabad")</f>
        <v>Hyderabad</v>
      </c>
      <c r="I72" s="4" t="s">
        <v>0</v>
      </c>
    </row>
    <row r="73" spans="1:9" x14ac:dyDescent="0.25">
      <c r="A73">
        <v>85</v>
      </c>
      <c r="B73" s="1" t="str">
        <f ca="1">IFERROR(__xludf.DUMMYFUNCTION("""COMPUTED_VALUE"""),"Bhimber")</f>
        <v>Bhimber</v>
      </c>
      <c r="C73" s="1" t="str">
        <f ca="1">IFERROR(__xludf.DUMMYFUNCTION("""COMPUTED_VALUE"""),"Bhimber")</f>
        <v>Bhimber</v>
      </c>
      <c r="D73" s="2">
        <f ca="1">IFERROR(__xludf.DUMMYFUNCTION("""COMPUTED_VALUE"""),1516)</f>
        <v>1516</v>
      </c>
      <c r="E73" s="2">
        <f ca="1">IFERROR(__xludf.DUMMYFUNCTION("""COMPUTED_VALUE"""),301633)</f>
        <v>301633</v>
      </c>
      <c r="F73" s="2">
        <f ca="1">IFERROR(__xludf.DUMMYFUNCTION("""COMPUTED_VALUE"""),420624)</f>
        <v>420624</v>
      </c>
      <c r="G73" s="1">
        <f ca="1">IFERROR(__xludf.DUMMYFUNCTION("""COMPUTED_VALUE"""),297)</f>
        <v>297</v>
      </c>
      <c r="H73" s="1" t="str">
        <f ca="1">IFERROR(__xludf.DUMMYFUNCTION("""COMPUTED_VALUE"""),"Mirpur")</f>
        <v>Mirpur</v>
      </c>
      <c r="I73" s="4" t="s">
        <v>21</v>
      </c>
    </row>
    <row r="74" spans="1:9" x14ac:dyDescent="0.25">
      <c r="A74">
        <v>103</v>
      </c>
      <c r="B74" s="1" t="str">
        <f ca="1">IFERROR(__xludf.DUMMYFUNCTION("""COMPUTED_VALUE"""),"Jhang")</f>
        <v>Jhang</v>
      </c>
      <c r="C74" s="1" t="str">
        <f ca="1">IFERROR(__xludf.DUMMYFUNCTION("""COMPUTED_VALUE"""),"Jhang")</f>
        <v>Jhang</v>
      </c>
      <c r="D74" s="2">
        <f ca="1">IFERROR(__xludf.DUMMYFUNCTION("""COMPUTED_VALUE"""),8809)</f>
        <v>8809</v>
      </c>
      <c r="F74" s="2">
        <f ca="1">IFERROR(__xludf.DUMMYFUNCTION("""COMPUTED_VALUE"""),2743416)</f>
        <v>2743416</v>
      </c>
      <c r="G74" s="1">
        <f ca="1">IFERROR(__xludf.DUMMYFUNCTION("""COMPUTED_VALUE"""),311)</f>
        <v>311</v>
      </c>
      <c r="H74" s="1" t="str">
        <f ca="1">IFERROR(__xludf.DUMMYFUNCTION("""COMPUTED_VALUE"""),"Faisalabad")</f>
        <v>Faisalabad</v>
      </c>
      <c r="I74" s="4" t="s">
        <v>22</v>
      </c>
    </row>
    <row r="75" spans="1:9" x14ac:dyDescent="0.25">
      <c r="A75">
        <v>92</v>
      </c>
      <c r="B75" s="1" t="str">
        <f ca="1">IFERROR(__xludf.DUMMYFUNCTION("""COMPUTED_VALUE"""),"Bahawalnagar")</f>
        <v>Bahawalnagar</v>
      </c>
      <c r="C75" s="1" t="str">
        <f ca="1">IFERROR(__xludf.DUMMYFUNCTION("""COMPUTED_VALUE"""),"Bahawalnagar")</f>
        <v>Bahawalnagar</v>
      </c>
      <c r="D75" s="2">
        <f ca="1">IFERROR(__xludf.DUMMYFUNCTION("""COMPUTED_VALUE"""),8878)</f>
        <v>8878</v>
      </c>
      <c r="F75" s="2">
        <f ca="1">IFERROR(__xludf.DUMMYFUNCTION("""COMPUTED_VALUE"""),2981919)</f>
        <v>2981919</v>
      </c>
      <c r="G75" s="1">
        <f ca="1">IFERROR(__xludf.DUMMYFUNCTION("""COMPUTED_VALUE"""),336)</f>
        <v>336</v>
      </c>
      <c r="H75" s="1" t="str">
        <f ca="1">IFERROR(__xludf.DUMMYFUNCTION("""COMPUTED_VALUE"""),"Bahawalpur")</f>
        <v>Bahawalpur</v>
      </c>
      <c r="I75" s="4" t="s">
        <v>22</v>
      </c>
    </row>
    <row r="76" spans="1:9" x14ac:dyDescent="0.25">
      <c r="A76">
        <v>154</v>
      </c>
      <c r="B76" s="1" t="str">
        <f ca="1">IFERROR(__xludf.DUMMYFUNCTION("""COMPUTED_VALUE"""),"Mansehra")</f>
        <v>Mansehra</v>
      </c>
      <c r="C76" s="1" t="str">
        <f ca="1">IFERROR(__xludf.DUMMYFUNCTION("""COMPUTED_VALUE"""),"Mansehra")</f>
        <v>Mansehra</v>
      </c>
      <c r="D76" s="2">
        <f ca="1">IFERROR(__xludf.DUMMYFUNCTION("""COMPUTED_VALUE"""),4579)</f>
        <v>4579</v>
      </c>
      <c r="F76" s="2">
        <f ca="1">IFERROR(__xludf.DUMMYFUNCTION("""COMPUTED_VALUE"""),1556460)</f>
        <v>1556460</v>
      </c>
      <c r="G76" s="1">
        <f ca="1">IFERROR(__xludf.DUMMYFUNCTION("""COMPUTED_VALUE"""),340)</f>
        <v>340</v>
      </c>
      <c r="H76" s="1" t="str">
        <f ca="1">IFERROR(__xludf.DUMMYFUNCTION("""COMPUTED_VALUE"""),"Hazara")</f>
        <v>Hazara</v>
      </c>
      <c r="I76" s="4" t="s">
        <v>23</v>
      </c>
    </row>
    <row r="77" spans="1:9" x14ac:dyDescent="0.25">
      <c r="A77">
        <v>104</v>
      </c>
      <c r="B77" s="1" t="str">
        <f ca="1">IFERROR(__xludf.DUMMYFUNCTION("""COMPUTED_VALUE"""),"Jhelum")</f>
        <v>Jhelum</v>
      </c>
      <c r="C77" s="1" t="str">
        <f ca="1">IFERROR(__xludf.DUMMYFUNCTION("""COMPUTED_VALUE"""),"Jhelum")</f>
        <v>Jhelum</v>
      </c>
      <c r="D77" s="2">
        <f ca="1">IFERROR(__xludf.DUMMYFUNCTION("""COMPUTED_VALUE"""),3587)</f>
        <v>3587</v>
      </c>
      <c r="F77" s="2">
        <f ca="1">IFERROR(__xludf.DUMMYFUNCTION("""COMPUTED_VALUE"""),1222650)</f>
        <v>1222650</v>
      </c>
      <c r="G77" s="1">
        <f ca="1">IFERROR(__xludf.DUMMYFUNCTION("""COMPUTED_VALUE"""),341)</f>
        <v>341</v>
      </c>
      <c r="H77" s="1" t="str">
        <f ca="1">IFERROR(__xludf.DUMMYFUNCTION("""COMPUTED_VALUE"""),"Rawalpindi")</f>
        <v>Rawalpindi</v>
      </c>
      <c r="I77" s="4" t="s">
        <v>22</v>
      </c>
    </row>
    <row r="78" spans="1:9" x14ac:dyDescent="0.25">
      <c r="A78">
        <v>167</v>
      </c>
      <c r="B78" s="1" t="str">
        <f ca="1">IFERROR(__xludf.DUMMYFUNCTION("""COMPUTED_VALUE"""),"Torghar")</f>
        <v>Torghar</v>
      </c>
      <c r="C78" s="1" t="str">
        <f ca="1">IFERROR(__xludf.DUMMYFUNCTION("""COMPUTED_VALUE"""),"Judba")</f>
        <v>Judba</v>
      </c>
      <c r="D78" s="1">
        <f ca="1">IFERROR(__xludf.DUMMYFUNCTION("""COMPUTED_VALUE"""),497)</f>
        <v>497</v>
      </c>
      <c r="F78" s="2">
        <f ca="1">IFERROR(__xludf.DUMMYFUNCTION("""COMPUTED_VALUE"""),171395)</f>
        <v>171395</v>
      </c>
      <c r="G78" s="1">
        <f ca="1">IFERROR(__xludf.DUMMYFUNCTION("""COMPUTED_VALUE"""),345)</f>
        <v>345</v>
      </c>
      <c r="H78" s="1" t="str">
        <f ca="1">IFERROR(__xludf.DUMMYFUNCTION("""COMPUTED_VALUE"""),"Hazara")</f>
        <v>Hazara</v>
      </c>
      <c r="I78" s="4" t="s">
        <v>23</v>
      </c>
    </row>
    <row r="79" spans="1:9" x14ac:dyDescent="0.25">
      <c r="A79">
        <v>22</v>
      </c>
      <c r="B79" s="1" t="str">
        <f ca="1">IFERROR(__xludf.DUMMYFUNCTION("""COMPUTED_VALUE"""),"Shaheed Benazirabad")</f>
        <v>Shaheed Benazirabad</v>
      </c>
      <c r="C79" s="1" t="str">
        <f ca="1">IFERROR(__xludf.DUMMYFUNCTION("""COMPUTED_VALUE"""),"Nawabshah")</f>
        <v>Nawabshah</v>
      </c>
      <c r="D79" s="2">
        <f ca="1">IFERROR(__xludf.DUMMYFUNCTION("""COMPUTED_VALUE"""),4502)</f>
        <v>4502</v>
      </c>
      <c r="F79" s="2">
        <f ca="1">IFERROR(__xludf.DUMMYFUNCTION("""COMPUTED_VALUE"""),1612847)</f>
        <v>1612847</v>
      </c>
      <c r="G79" s="1">
        <f ca="1">IFERROR(__xludf.DUMMYFUNCTION("""COMPUTED_VALUE"""),358)</f>
        <v>358</v>
      </c>
      <c r="H79" s="1" t="str">
        <f ca="1">IFERROR(__xludf.DUMMYFUNCTION("""COMPUTED_VALUE"""),"Shaheed Benazirabad")</f>
        <v>Shaheed Benazirabad</v>
      </c>
      <c r="I79" s="4" t="s">
        <v>0</v>
      </c>
    </row>
    <row r="80" spans="1:9" x14ac:dyDescent="0.25">
      <c r="A80">
        <v>137</v>
      </c>
      <c r="B80" s="1" t="str">
        <f ca="1">IFERROR(__xludf.DUMMYFUNCTION("""COMPUTED_VALUE"""),"Battagram")</f>
        <v>Battagram</v>
      </c>
      <c r="C80" s="1" t="str">
        <f ca="1">IFERROR(__xludf.DUMMYFUNCTION("""COMPUTED_VALUE"""),"Battagram")</f>
        <v>Battagram</v>
      </c>
      <c r="D80" s="2">
        <f ca="1">IFERROR(__xludf.DUMMYFUNCTION("""COMPUTED_VALUE"""),1301)</f>
        <v>1301</v>
      </c>
      <c r="F80" s="2">
        <f ca="1">IFERROR(__xludf.DUMMYFUNCTION("""COMPUTED_VALUE"""),476612)</f>
        <v>476612</v>
      </c>
      <c r="G80" s="1">
        <f ca="1">IFERROR(__xludf.DUMMYFUNCTION("""COMPUTED_VALUE"""),366)</f>
        <v>366</v>
      </c>
      <c r="H80" s="1" t="str">
        <f ca="1">IFERROR(__xludf.DUMMYFUNCTION("""COMPUTED_VALUE"""),"Hazara")</f>
        <v>Hazara</v>
      </c>
      <c r="I80" s="4" t="s">
        <v>23</v>
      </c>
    </row>
    <row r="81" spans="1:9" x14ac:dyDescent="0.25">
      <c r="A81">
        <v>145</v>
      </c>
      <c r="B81" s="1" t="str">
        <f ca="1">IFERROR(__xludf.DUMMYFUNCTION("""COMPUTED_VALUE"""),"Khyber")</f>
        <v>Khyber</v>
      </c>
      <c r="C81" s="1" t="str">
        <f ca="1">IFERROR(__xludf.DUMMYFUNCTION("""COMPUTED_VALUE"""),"Landi Kotal")</f>
        <v>Landi Kotal</v>
      </c>
      <c r="D81" s="2">
        <f ca="1">IFERROR(__xludf.DUMMYFUNCTION("""COMPUTED_VALUE"""),2576)</f>
        <v>2576</v>
      </c>
      <c r="F81" s="2">
        <f ca="1">IFERROR(__xludf.DUMMYFUNCTION("""COMPUTED_VALUE"""),986973)</f>
        <v>986973</v>
      </c>
      <c r="G81" s="1">
        <f ca="1">IFERROR(__xludf.DUMMYFUNCTION("""COMPUTED_VALUE"""),383)</f>
        <v>383</v>
      </c>
      <c r="H81" s="1" t="str">
        <f ca="1">IFERROR(__xludf.DUMMYFUNCTION("""COMPUTED_VALUE"""),"Peshawar")</f>
        <v>Peshawar</v>
      </c>
      <c r="I81" s="4" t="s">
        <v>23</v>
      </c>
    </row>
    <row r="82" spans="1:9" x14ac:dyDescent="0.25">
      <c r="A82">
        <v>146</v>
      </c>
      <c r="B82" s="1" t="str">
        <f ca="1">IFERROR(__xludf.DUMMYFUNCTION("""COMPUTED_VALUE"""),"Kohat")</f>
        <v>Kohat</v>
      </c>
      <c r="C82" s="1" t="str">
        <f ca="1">IFERROR(__xludf.DUMMYFUNCTION("""COMPUTED_VALUE"""),"Kohat")</f>
        <v>Kohat</v>
      </c>
      <c r="D82" s="2">
        <f ca="1">IFERROR(__xludf.DUMMYFUNCTION("""COMPUTED_VALUE"""),2545)</f>
        <v>2545</v>
      </c>
      <c r="F82" s="2">
        <f ca="1">IFERROR(__xludf.DUMMYFUNCTION("""COMPUTED_VALUE"""),993874)</f>
        <v>993874</v>
      </c>
      <c r="G82" s="1">
        <f ca="1">IFERROR(__xludf.DUMMYFUNCTION("""COMPUTED_VALUE"""),390)</f>
        <v>390</v>
      </c>
      <c r="H82" s="1" t="str">
        <f ca="1">IFERROR(__xludf.DUMMYFUNCTION("""COMPUTED_VALUE"""),"Kohat")</f>
        <v>Kohat</v>
      </c>
      <c r="I82" s="4" t="s">
        <v>23</v>
      </c>
    </row>
    <row r="83" spans="1:9" x14ac:dyDescent="0.25">
      <c r="A83">
        <v>81</v>
      </c>
      <c r="B83" s="1" t="str">
        <f ca="1">IFERROR(__xludf.DUMMYFUNCTION("""COMPUTED_VALUE"""),"Muzaffarabad")</f>
        <v>Muzaffarabad</v>
      </c>
      <c r="C83" s="1" t="str">
        <f ca="1">IFERROR(__xludf.DUMMYFUNCTION("""COMPUTED_VALUE"""),"Muzaffarabad")</f>
        <v>Muzaffarabad</v>
      </c>
      <c r="D83" s="2">
        <f ca="1">IFERROR(__xludf.DUMMYFUNCTION("""COMPUTED_VALUE"""),1642)</f>
        <v>1642</v>
      </c>
      <c r="E83" s="2">
        <f ca="1">IFERROR(__xludf.DUMMYFUNCTION("""COMPUTED_VALUE"""),453957)</f>
        <v>453957</v>
      </c>
      <c r="F83" s="2">
        <f ca="1">IFERROR(__xludf.DUMMYFUNCTION("""COMPUTED_VALUE"""),650370)</f>
        <v>650370</v>
      </c>
      <c r="G83" s="1">
        <f ca="1">IFERROR(__xludf.DUMMYFUNCTION("""COMPUTED_VALUE"""),394)</f>
        <v>394</v>
      </c>
      <c r="H83" s="1" t="str">
        <f ca="1">IFERROR(__xludf.DUMMYFUNCTION("""COMPUTED_VALUE"""),"Muzaffarabad")</f>
        <v>Muzaffarabad</v>
      </c>
      <c r="I83" s="4" t="s">
        <v>21</v>
      </c>
    </row>
    <row r="84" spans="1:9" x14ac:dyDescent="0.25">
      <c r="A84">
        <v>4</v>
      </c>
      <c r="B84" s="1" t="str">
        <f ca="1">IFERROR(__xludf.DUMMYFUNCTION("""COMPUTED_VALUE"""),"Hyderabad")</f>
        <v>Hyderabad</v>
      </c>
      <c r="C84" s="1" t="str">
        <f ca="1">IFERROR(__xludf.DUMMYFUNCTION("""COMPUTED_VALUE"""),"Hyderabad")</f>
        <v>Hyderabad</v>
      </c>
      <c r="D84" s="2">
        <f ca="1">IFERROR(__xludf.DUMMYFUNCTION("""COMPUTED_VALUE"""),5519)</f>
        <v>5519</v>
      </c>
      <c r="F84" s="2">
        <f ca="1">IFERROR(__xludf.DUMMYFUNCTION("""COMPUTED_VALUE"""),2199463)</f>
        <v>2199463</v>
      </c>
      <c r="G84" s="1">
        <f ca="1">IFERROR(__xludf.DUMMYFUNCTION("""COMPUTED_VALUE"""),398)</f>
        <v>398</v>
      </c>
      <c r="H84" s="1" t="str">
        <f ca="1">IFERROR(__xludf.DUMMYFUNCTION("""COMPUTED_VALUE"""),"Hyderabad")</f>
        <v>Hyderabad</v>
      </c>
      <c r="I84" s="4" t="s">
        <v>0</v>
      </c>
    </row>
    <row r="85" spans="1:9" x14ac:dyDescent="0.25">
      <c r="A85">
        <v>119</v>
      </c>
      <c r="B85" s="1" t="str">
        <f ca="1">IFERROR(__xludf.DUMMYFUNCTION("""COMPUTED_VALUE"""),"Rahim Yar Khan")</f>
        <v>Rahim Yar Khan</v>
      </c>
      <c r="C85" s="1" t="str">
        <f ca="1">IFERROR(__xludf.DUMMYFUNCTION("""COMPUTED_VALUE"""),"Rahim Yar Khan")</f>
        <v>Rahim Yar Khan</v>
      </c>
      <c r="D85" s="2">
        <f ca="1">IFERROR(__xludf.DUMMYFUNCTION("""COMPUTED_VALUE"""),11880)</f>
        <v>11880</v>
      </c>
      <c r="F85" s="2">
        <f ca="1">IFERROR(__xludf.DUMMYFUNCTION("""COMPUTED_VALUE"""),4814006)</f>
        <v>4814006</v>
      </c>
      <c r="G85" s="1">
        <f ca="1">IFERROR(__xludf.DUMMYFUNCTION("""COMPUTED_VALUE"""),405)</f>
        <v>405</v>
      </c>
      <c r="H85" s="1" t="str">
        <f ca="1">IFERROR(__xludf.DUMMYFUNCTION("""COMPUTED_VALUE"""),"Bahawalpur")</f>
        <v>Bahawalpur</v>
      </c>
      <c r="I85" s="4" t="s">
        <v>22</v>
      </c>
    </row>
    <row r="86" spans="1:9" x14ac:dyDescent="0.25">
      <c r="A86">
        <v>86</v>
      </c>
      <c r="B86" s="1" t="str">
        <f ca="1">IFERROR(__xludf.DUMMYFUNCTION("""COMPUTED_VALUE"""),"Kotli")</f>
        <v>Kotli</v>
      </c>
      <c r="C86" s="1" t="str">
        <f ca="1">IFERROR(__xludf.DUMMYFUNCTION("""COMPUTED_VALUE"""),"Kotli")</f>
        <v>Kotli</v>
      </c>
      <c r="D86" s="2">
        <f ca="1">IFERROR(__xludf.DUMMYFUNCTION("""COMPUTED_VALUE"""),1862)</f>
        <v>1862</v>
      </c>
      <c r="E86" s="2">
        <f ca="1">IFERROR(__xludf.DUMMYFUNCTION("""COMPUTED_VALUE"""),563134)</f>
        <v>563134</v>
      </c>
      <c r="F86" s="2">
        <f ca="1">IFERROR(__xludf.DUMMYFUNCTION("""COMPUTED_VALUE"""),774194)</f>
        <v>774194</v>
      </c>
      <c r="G86" s="1">
        <f ca="1">IFERROR(__xludf.DUMMYFUNCTION("""COMPUTED_VALUE"""),416)</f>
        <v>416</v>
      </c>
      <c r="H86" s="1" t="str">
        <f ca="1">IFERROR(__xludf.DUMMYFUNCTION("""COMPUTED_VALUE"""),"Mirpur")</f>
        <v>Mirpur</v>
      </c>
      <c r="I86" s="4" t="s">
        <v>21</v>
      </c>
    </row>
    <row r="87" spans="1:9" x14ac:dyDescent="0.25">
      <c r="A87">
        <v>11</v>
      </c>
      <c r="B87" s="1" t="str">
        <f ca="1">IFERROR(__xludf.DUMMYFUNCTION("""COMPUTED_VALUE"""),"Kashmore")</f>
        <v>Kashmore</v>
      </c>
      <c r="C87" s="1" t="str">
        <f ca="1">IFERROR(__xludf.DUMMYFUNCTION("""COMPUTED_VALUE"""),"Kandhkot")</f>
        <v>Kandhkot</v>
      </c>
      <c r="D87" s="2">
        <f ca="1">IFERROR(__xludf.DUMMYFUNCTION("""COMPUTED_VALUE"""),2592)</f>
        <v>2592</v>
      </c>
      <c r="F87" s="2">
        <f ca="1">IFERROR(__xludf.DUMMYFUNCTION("""COMPUTED_VALUE"""),1089169)</f>
        <v>1089169</v>
      </c>
      <c r="G87" s="1">
        <f ca="1">IFERROR(__xludf.DUMMYFUNCTION("""COMPUTED_VALUE"""),420)</f>
        <v>420</v>
      </c>
      <c r="H87" s="1" t="str">
        <f ca="1">IFERROR(__xludf.DUMMYFUNCTION("""COMPUTED_VALUE"""),"Larkana")</f>
        <v>Larkana</v>
      </c>
      <c r="I87" s="4" t="s">
        <v>0</v>
      </c>
    </row>
    <row r="88" spans="1:9" x14ac:dyDescent="0.25">
      <c r="A88">
        <v>165</v>
      </c>
      <c r="B88" s="1" t="str">
        <f ca="1">IFERROR(__xludf.DUMMYFUNCTION("""COMPUTED_VALUE"""),"Swat")</f>
        <v>Swat</v>
      </c>
      <c r="C88" s="1" t="str">
        <f ca="1">IFERROR(__xludf.DUMMYFUNCTION("""COMPUTED_VALUE"""),"Saidu Sharif")</f>
        <v>Saidu Sharif</v>
      </c>
      <c r="D88" s="2">
        <f ca="1">IFERROR(__xludf.DUMMYFUNCTION("""COMPUTED_VALUE"""),5337)</f>
        <v>5337</v>
      </c>
      <c r="F88" s="2">
        <f ca="1">IFERROR(__xludf.DUMMYFUNCTION("""COMPUTED_VALUE"""),2309570)</f>
        <v>2309570</v>
      </c>
      <c r="G88" s="1">
        <f ca="1">IFERROR(__xludf.DUMMYFUNCTION("""COMPUTED_VALUE"""),433)</f>
        <v>433</v>
      </c>
      <c r="H88" s="1" t="str">
        <f ca="1">IFERROR(__xludf.DUMMYFUNCTION("""COMPUTED_VALUE"""),"Malakand")</f>
        <v>Malakand</v>
      </c>
      <c r="I88" s="4" t="s">
        <v>23</v>
      </c>
    </row>
    <row r="89" spans="1:9" x14ac:dyDescent="0.25">
      <c r="A89">
        <v>84</v>
      </c>
      <c r="B89" s="1" t="str">
        <f ca="1">IFERROR(__xludf.DUMMYFUNCTION("""COMPUTED_VALUE"""),"Mirpur")</f>
        <v>Mirpur</v>
      </c>
      <c r="C89" s="1" t="str">
        <f ca="1">IFERROR(__xludf.DUMMYFUNCTION("""COMPUTED_VALUE"""),"Mirpur")</f>
        <v>Mirpur</v>
      </c>
      <c r="D89" s="2">
        <f ca="1">IFERROR(__xludf.DUMMYFUNCTION("""COMPUTED_VALUE"""),1010)</f>
        <v>1010</v>
      </c>
      <c r="E89" s="2">
        <f ca="1">IFERROR(__xludf.DUMMYFUNCTION("""COMPUTED_VALUE"""),333482)</f>
        <v>333482</v>
      </c>
      <c r="F89" s="2">
        <f ca="1">IFERROR(__xludf.DUMMYFUNCTION("""COMPUTED_VALUE"""),456200)</f>
        <v>456200</v>
      </c>
      <c r="G89" s="1">
        <f ca="1">IFERROR(__xludf.DUMMYFUNCTION("""COMPUTED_VALUE"""),452)</f>
        <v>452</v>
      </c>
      <c r="H89" s="1" t="str">
        <f ca="1">IFERROR(__xludf.DUMMYFUNCTION("""COMPUTED_VALUE"""),"Mirpur")</f>
        <v>Mirpur</v>
      </c>
      <c r="I89" s="4" t="s">
        <v>21</v>
      </c>
    </row>
    <row r="90" spans="1:9" x14ac:dyDescent="0.25">
      <c r="A90">
        <v>116</v>
      </c>
      <c r="B90" s="1" t="str">
        <f ca="1">IFERROR(__xludf.DUMMYFUNCTION("""COMPUTED_VALUE"""),"Nankana Sahib[5]")</f>
        <v>Nankana Sahib[5]</v>
      </c>
      <c r="C90" s="1" t="str">
        <f ca="1">IFERROR(__xludf.DUMMYFUNCTION("""COMPUTED_VALUE"""),"Nankana Sahib")</f>
        <v>Nankana Sahib</v>
      </c>
      <c r="D90" s="2">
        <f ca="1">IFERROR(__xludf.DUMMYFUNCTION("""COMPUTED_VALUE"""),2960)</f>
        <v>2960</v>
      </c>
      <c r="F90" s="2">
        <f ca="1">IFERROR(__xludf.DUMMYFUNCTION("""COMPUTED_VALUE"""),1356374)</f>
        <v>1356374</v>
      </c>
      <c r="G90" s="1">
        <f ca="1">IFERROR(__xludf.DUMMYFUNCTION("""COMPUTED_VALUE"""),458)</f>
        <v>458</v>
      </c>
      <c r="H90" s="1" t="str">
        <f ca="1">IFERROR(__xludf.DUMMYFUNCTION("""COMPUTED_VALUE"""),"Lahore")</f>
        <v>Lahore</v>
      </c>
      <c r="I90" s="4" t="s">
        <v>22</v>
      </c>
    </row>
    <row r="91" spans="1:9" x14ac:dyDescent="0.25">
      <c r="A91">
        <v>142</v>
      </c>
      <c r="B91" s="1" t="str">
        <f ca="1">IFERROR(__xludf.DUMMYFUNCTION("""COMPUTED_VALUE"""),"Hangu")</f>
        <v>Hangu</v>
      </c>
      <c r="C91" s="1" t="str">
        <f ca="1">IFERROR(__xludf.DUMMYFUNCTION("""COMPUTED_VALUE"""),"Hangu")</f>
        <v>Hangu</v>
      </c>
      <c r="D91" s="2">
        <f ca="1">IFERROR(__xludf.DUMMYFUNCTION("""COMPUTED_VALUE"""),1097)</f>
        <v>1097</v>
      </c>
      <c r="F91" s="2">
        <f ca="1">IFERROR(__xludf.DUMMYFUNCTION("""COMPUTED_VALUE"""),518798)</f>
        <v>518798</v>
      </c>
      <c r="G91" s="1">
        <f ca="1">IFERROR(__xludf.DUMMYFUNCTION("""COMPUTED_VALUE"""),473)</f>
        <v>473</v>
      </c>
      <c r="H91" s="1" t="str">
        <f ca="1">IFERROR(__xludf.DUMMYFUNCTION("""COMPUTED_VALUE"""),"Kohat")</f>
        <v>Kohat</v>
      </c>
      <c r="I91" s="4" t="s">
        <v>23</v>
      </c>
    </row>
    <row r="92" spans="1:9" x14ac:dyDescent="0.25">
      <c r="A92">
        <v>161</v>
      </c>
      <c r="B92" s="1" t="str">
        <f ca="1">IFERROR(__xludf.DUMMYFUNCTION("""COMPUTED_VALUE"""),"Shangla")</f>
        <v>Shangla</v>
      </c>
      <c r="C92" s="1" t="str">
        <f ca="1">IFERROR(__xludf.DUMMYFUNCTION("""COMPUTED_VALUE"""),"Alpuri")</f>
        <v>Alpuri</v>
      </c>
      <c r="D92" s="2">
        <f ca="1">IFERROR(__xludf.DUMMYFUNCTION("""COMPUTED_VALUE"""),1586)</f>
        <v>1586</v>
      </c>
      <c r="F92" s="2">
        <f ca="1">IFERROR(__xludf.DUMMYFUNCTION("""COMPUTED_VALUE"""),757810)</f>
        <v>757810</v>
      </c>
      <c r="G92" s="1">
        <f ca="1">IFERROR(__xludf.DUMMYFUNCTION("""COMPUTED_VALUE"""),478)</f>
        <v>478</v>
      </c>
      <c r="H92" s="1" t="str">
        <f ca="1">IFERROR(__xludf.DUMMYFUNCTION("""COMPUTED_VALUE"""),"Malakand")</f>
        <v>Malakand</v>
      </c>
      <c r="I92" s="4" t="s">
        <v>23</v>
      </c>
    </row>
    <row r="93" spans="1:9" x14ac:dyDescent="0.25">
      <c r="A93">
        <v>138</v>
      </c>
      <c r="B93" s="1" t="str">
        <f ca="1">IFERROR(__xludf.DUMMYFUNCTION("""COMPUTED_VALUE"""),"Buner")</f>
        <v>Buner</v>
      </c>
      <c r="C93" s="1" t="str">
        <f ca="1">IFERROR(__xludf.DUMMYFUNCTION("""COMPUTED_VALUE"""),"Daggar")</f>
        <v>Daggar</v>
      </c>
      <c r="D93" s="2">
        <f ca="1">IFERROR(__xludf.DUMMYFUNCTION("""COMPUTED_VALUE"""),1865)</f>
        <v>1865</v>
      </c>
      <c r="F93" s="2">
        <f ca="1">IFERROR(__xludf.DUMMYFUNCTION("""COMPUTED_VALUE"""),897319)</f>
        <v>897319</v>
      </c>
      <c r="G93" s="1">
        <f ca="1">IFERROR(__xludf.DUMMYFUNCTION("""COMPUTED_VALUE"""),481)</f>
        <v>481</v>
      </c>
      <c r="H93" s="1" t="str">
        <f ca="1">IFERROR(__xludf.DUMMYFUNCTION("""COMPUTED_VALUE"""),"Malakand")</f>
        <v>Malakand</v>
      </c>
      <c r="I93" s="4" t="s">
        <v>23</v>
      </c>
    </row>
    <row r="94" spans="1:9" x14ac:dyDescent="0.25">
      <c r="A94">
        <v>88</v>
      </c>
      <c r="B94" s="1" t="str">
        <f ca="1">IFERROR(__xludf.DUMMYFUNCTION("""COMPUTED_VALUE"""),"Bagh")</f>
        <v>Bagh</v>
      </c>
      <c r="C94" s="1" t="str">
        <f ca="1">IFERROR(__xludf.DUMMYFUNCTION("""COMPUTED_VALUE"""),"Bagh")</f>
        <v>Bagh</v>
      </c>
      <c r="D94" s="1">
        <f ca="1">IFERROR(__xludf.DUMMYFUNCTION("""COMPUTED_VALUE"""),770)</f>
        <v>770</v>
      </c>
      <c r="E94" s="2">
        <f ca="1">IFERROR(__xludf.DUMMYFUNCTION("""COMPUTED_VALUE"""),281721)</f>
        <v>281721</v>
      </c>
      <c r="F94" s="2">
        <f ca="1">IFERROR(__xludf.DUMMYFUNCTION("""COMPUTED_VALUE"""),371919)</f>
        <v>371919</v>
      </c>
      <c r="G94" s="1">
        <f ca="1">IFERROR(__xludf.DUMMYFUNCTION("""COMPUTED_VALUE"""),483)</f>
        <v>483</v>
      </c>
      <c r="H94" s="1" t="str">
        <f ca="1">IFERROR(__xludf.DUMMYFUNCTION("""COMPUTED_VALUE"""),"Poonch")</f>
        <v>Poonch</v>
      </c>
      <c r="I94" s="4" t="s">
        <v>21</v>
      </c>
    </row>
    <row r="95" spans="1:9" x14ac:dyDescent="0.25">
      <c r="A95">
        <v>101</v>
      </c>
      <c r="B95" s="1" t="str">
        <f ca="1">IFERROR(__xludf.DUMMYFUNCTION("""COMPUTED_VALUE"""),"Hafizabad")</f>
        <v>Hafizabad</v>
      </c>
      <c r="C95" s="1" t="str">
        <f ca="1">IFERROR(__xludf.DUMMYFUNCTION("""COMPUTED_VALUE"""),"Hafizabad")</f>
        <v>Hafizabad</v>
      </c>
      <c r="D95" s="2">
        <f ca="1">IFERROR(__xludf.DUMMYFUNCTION("""COMPUTED_VALUE"""),2367)</f>
        <v>2367</v>
      </c>
      <c r="F95" s="2">
        <f ca="1">IFERROR(__xludf.DUMMYFUNCTION("""COMPUTED_VALUE"""),1156957)</f>
        <v>1156957</v>
      </c>
      <c r="G95" s="1">
        <f ca="1">IFERROR(__xludf.DUMMYFUNCTION("""COMPUTED_VALUE"""),489)</f>
        <v>489</v>
      </c>
      <c r="H95" s="1" t="str">
        <f ca="1">IFERROR(__xludf.DUMMYFUNCTION("""COMPUTED_VALUE"""),"Gujrat")</f>
        <v>Gujrat</v>
      </c>
      <c r="I95" s="4" t="s">
        <v>22</v>
      </c>
    </row>
    <row r="96" spans="1:9" x14ac:dyDescent="0.25">
      <c r="A96">
        <v>23</v>
      </c>
      <c r="B96" s="1" t="str">
        <f ca="1">IFERROR(__xludf.DUMMYFUNCTION("""COMPUTED_VALUE"""),"Shikarpur")</f>
        <v>Shikarpur</v>
      </c>
      <c r="C96" s="1" t="str">
        <f ca="1">IFERROR(__xludf.DUMMYFUNCTION("""COMPUTED_VALUE"""),"Shikarpur")</f>
        <v>Shikarpur</v>
      </c>
      <c r="D96" s="2">
        <f ca="1">IFERROR(__xludf.DUMMYFUNCTION("""COMPUTED_VALUE"""),2512)</f>
        <v>2512</v>
      </c>
      <c r="F96" s="2">
        <f ca="1">IFERROR(__xludf.DUMMYFUNCTION("""COMPUTED_VALUE"""),1231481)</f>
        <v>1231481</v>
      </c>
      <c r="G96" s="1">
        <f ca="1">IFERROR(__xludf.DUMMYFUNCTION("""COMPUTED_VALUE"""),490)</f>
        <v>490</v>
      </c>
      <c r="H96" s="1" t="str">
        <f ca="1">IFERROR(__xludf.DUMMYFUNCTION("""COMPUTED_VALUE"""),"Larkana")</f>
        <v>Larkana</v>
      </c>
      <c r="I96" s="4" t="s">
        <v>0</v>
      </c>
    </row>
    <row r="97" spans="1:9" x14ac:dyDescent="0.25">
      <c r="A97">
        <v>18</v>
      </c>
      <c r="B97" s="1" t="str">
        <f ca="1">IFERROR(__xludf.DUMMYFUNCTION("""COMPUTED_VALUE"""),"Mirpur Khas")</f>
        <v>Mirpur Khas</v>
      </c>
      <c r="C97" s="1" t="str">
        <f ca="1">IFERROR(__xludf.DUMMYFUNCTION("""COMPUTED_VALUE"""),"Mirpur Khas")</f>
        <v>Mirpur Khas</v>
      </c>
      <c r="D97" s="2">
        <f ca="1">IFERROR(__xludf.DUMMYFUNCTION("""COMPUTED_VALUE"""),2925)</f>
        <v>2925</v>
      </c>
      <c r="F97" s="2">
        <f ca="1">IFERROR(__xludf.DUMMYFUNCTION("""COMPUTED_VALUE"""),1505876)</f>
        <v>1505876</v>
      </c>
      <c r="G97" s="1">
        <f ca="1">IFERROR(__xludf.DUMMYFUNCTION("""COMPUTED_VALUE"""),515)</f>
        <v>515</v>
      </c>
      <c r="H97" s="1" t="str">
        <f ca="1">IFERROR(__xludf.DUMMYFUNCTION("""COMPUTED_VALUE"""),"Mirpur Khas")</f>
        <v>Mirpur Khas</v>
      </c>
      <c r="I97" s="4" t="s">
        <v>0</v>
      </c>
    </row>
    <row r="98" spans="1:9" x14ac:dyDescent="0.25">
      <c r="A98">
        <v>96</v>
      </c>
      <c r="B98" s="1" t="str">
        <f ca="1">IFERROR(__xludf.DUMMYFUNCTION("""COMPUTED_VALUE"""),"Chiniot")</f>
        <v>Chiniot</v>
      </c>
      <c r="C98" s="1" t="str">
        <f ca="1">IFERROR(__xludf.DUMMYFUNCTION("""COMPUTED_VALUE"""),"Chiniot")</f>
        <v>Chiniot</v>
      </c>
      <c r="D98" s="2">
        <f ca="1">IFERROR(__xludf.DUMMYFUNCTION("""COMPUTED_VALUE"""),2643)</f>
        <v>2643</v>
      </c>
      <c r="F98" s="2">
        <f ca="1">IFERROR(__xludf.DUMMYFUNCTION("""COMPUTED_VALUE"""),1369740)</f>
        <v>1369740</v>
      </c>
      <c r="G98" s="1">
        <f ca="1">IFERROR(__xludf.DUMMYFUNCTION("""COMPUTED_VALUE"""),518)</f>
        <v>518</v>
      </c>
      <c r="H98" s="1" t="str">
        <f ca="1">IFERROR(__xludf.DUMMYFUNCTION("""COMPUTED_VALUE"""),"Faisalabad")</f>
        <v>Faisalabad</v>
      </c>
      <c r="I98" s="4" t="s">
        <v>22</v>
      </c>
    </row>
    <row r="99" spans="1:9" x14ac:dyDescent="0.25">
      <c r="A99">
        <v>90</v>
      </c>
      <c r="B99" s="1" t="str">
        <f ca="1">IFERROR(__xludf.DUMMYFUNCTION("""COMPUTED_VALUE"""),"Sudhnati")</f>
        <v>Sudhnati</v>
      </c>
      <c r="C99" s="1" t="str">
        <f ca="1">IFERROR(__xludf.DUMMYFUNCTION("""COMPUTED_VALUE"""),"Pallandari")</f>
        <v>Pallandari</v>
      </c>
      <c r="D99" s="1">
        <f ca="1">IFERROR(__xludf.DUMMYFUNCTION("""COMPUTED_VALUE"""),569)</f>
        <v>569</v>
      </c>
      <c r="E99" s="2">
        <f ca="1">IFERROR(__xludf.DUMMYFUNCTION("""COMPUTED_VALUE"""),224091)</f>
        <v>224091</v>
      </c>
      <c r="F99" s="2">
        <f ca="1">IFERROR(__xludf.DUMMYFUNCTION("""COMPUTED_VALUE"""),297584)</f>
        <v>297584</v>
      </c>
      <c r="G99" s="1">
        <f ca="1">IFERROR(__xludf.DUMMYFUNCTION("""COMPUTED_VALUE"""),523)</f>
        <v>523</v>
      </c>
      <c r="H99" s="1" t="str">
        <f ca="1">IFERROR(__xludf.DUMMYFUNCTION("""COMPUTED_VALUE"""),"Poonch")</f>
        <v>Poonch</v>
      </c>
      <c r="I99" s="4" t="s">
        <v>21</v>
      </c>
    </row>
    <row r="100" spans="1:9" x14ac:dyDescent="0.25">
      <c r="A100">
        <v>114</v>
      </c>
      <c r="B100" s="1" t="str">
        <f ca="1">IFERROR(__xludf.DUMMYFUNCTION("""COMPUTED_VALUE"""),"Muzaffargarh")</f>
        <v>Muzaffargarh</v>
      </c>
      <c r="C100" s="1" t="str">
        <f ca="1">IFERROR(__xludf.DUMMYFUNCTION("""COMPUTED_VALUE"""),"Muzaffargarh")</f>
        <v>Muzaffargarh</v>
      </c>
      <c r="D100" s="2">
        <f ca="1">IFERROR(__xludf.DUMMYFUNCTION("""COMPUTED_VALUE"""),8249)</f>
        <v>8249</v>
      </c>
      <c r="F100" s="2">
        <f ca="1">IFERROR(__xludf.DUMMYFUNCTION("""COMPUTED_VALUE"""),4322009)</f>
        <v>4322009</v>
      </c>
      <c r="G100" s="1">
        <f ca="1">IFERROR(__xludf.DUMMYFUNCTION("""COMPUTED_VALUE"""),524)</f>
        <v>524</v>
      </c>
      <c r="H100" s="1" t="str">
        <f ca="1">IFERROR(__xludf.DUMMYFUNCTION("""COMPUTED_VALUE"""),"Dera Ghazi Khan")</f>
        <v>Dera Ghazi Khan</v>
      </c>
      <c r="I100" s="4" t="s">
        <v>22</v>
      </c>
    </row>
    <row r="101" spans="1:9" x14ac:dyDescent="0.25">
      <c r="A101">
        <v>17</v>
      </c>
      <c r="B101" s="1" t="str">
        <f ca="1">IFERROR(__xludf.DUMMYFUNCTION("""COMPUTED_VALUE"""),"Matiari")</f>
        <v>Matiari</v>
      </c>
      <c r="C101" s="1" t="str">
        <f ca="1">IFERROR(__xludf.DUMMYFUNCTION("""COMPUTED_VALUE"""),"Matiari")</f>
        <v>Matiari</v>
      </c>
      <c r="D101" s="2">
        <f ca="1">IFERROR(__xludf.DUMMYFUNCTION("""COMPUTED_VALUE"""),1417)</f>
        <v>1417</v>
      </c>
      <c r="F101" s="2">
        <f ca="1">IFERROR(__xludf.DUMMYFUNCTION("""COMPUTED_VALUE"""),769349)</f>
        <v>769349</v>
      </c>
      <c r="G101" s="1">
        <f ca="1">IFERROR(__xludf.DUMMYFUNCTION("""COMPUTED_VALUE"""),543)</f>
        <v>543</v>
      </c>
      <c r="H101" s="1" t="str">
        <f ca="1">IFERROR(__xludf.DUMMYFUNCTION("""COMPUTED_VALUE"""),"Hyderabad")</f>
        <v>Hyderabad</v>
      </c>
      <c r="I101" s="4" t="s">
        <v>0</v>
      </c>
    </row>
    <row r="102" spans="1:9" x14ac:dyDescent="0.25">
      <c r="A102">
        <v>19</v>
      </c>
      <c r="B102" s="1" t="str">
        <f ca="1">IFERROR(__xludf.DUMMYFUNCTION("""COMPUTED_VALUE"""),"Naushahro Feroze")</f>
        <v>Naushahro Feroze</v>
      </c>
      <c r="C102" s="1" t="str">
        <f ca="1">IFERROR(__xludf.DUMMYFUNCTION("""COMPUTED_VALUE"""),"Naushahro Feroze")</f>
        <v>Naushahro Feroze</v>
      </c>
      <c r="D102" s="2">
        <f ca="1">IFERROR(__xludf.DUMMYFUNCTION("""COMPUTED_VALUE"""),2945)</f>
        <v>2945</v>
      </c>
      <c r="F102" s="2">
        <f ca="1">IFERROR(__xludf.DUMMYFUNCTION("""COMPUTED_VALUE"""),1612373)</f>
        <v>1612373</v>
      </c>
      <c r="G102" s="1">
        <f ca="1">IFERROR(__xludf.DUMMYFUNCTION("""COMPUTED_VALUE"""),548)</f>
        <v>548</v>
      </c>
      <c r="H102" s="1" t="str">
        <f ca="1">IFERROR(__xludf.DUMMYFUNCTION("""COMPUTED_VALUE"""),"Shaheed Benazir Abad")</f>
        <v>Shaheed Benazir Abad</v>
      </c>
      <c r="I102" s="4" t="s">
        <v>0</v>
      </c>
    </row>
    <row r="103" spans="1:9" x14ac:dyDescent="0.25">
      <c r="A103">
        <v>143</v>
      </c>
      <c r="B103" s="1" t="str">
        <f ca="1">IFERROR(__xludf.DUMMYFUNCTION("""COMPUTED_VALUE"""),"Haripur")</f>
        <v>Haripur</v>
      </c>
      <c r="C103" s="1" t="str">
        <f ca="1">IFERROR(__xludf.DUMMYFUNCTION("""COMPUTED_VALUE"""),"Haripur")</f>
        <v>Haripur</v>
      </c>
      <c r="D103" s="2">
        <f ca="1">IFERROR(__xludf.DUMMYFUNCTION("""COMPUTED_VALUE"""),1725)</f>
        <v>1725</v>
      </c>
      <c r="F103" s="2">
        <f ca="1">IFERROR(__xludf.DUMMYFUNCTION("""COMPUTED_VALUE"""),1003031)</f>
        <v>1003031</v>
      </c>
      <c r="G103" s="1">
        <f ca="1">IFERROR(__xludf.DUMMYFUNCTION("""COMPUTED_VALUE"""),581)</f>
        <v>581</v>
      </c>
      <c r="H103" s="1" t="str">
        <f ca="1">IFERROR(__xludf.DUMMYFUNCTION("""COMPUTED_VALUE"""),"Hazara")</f>
        <v>Hazara</v>
      </c>
      <c r="I103" s="4" t="s">
        <v>23</v>
      </c>
    </row>
    <row r="104" spans="1:9" x14ac:dyDescent="0.25">
      <c r="A104">
        <v>87</v>
      </c>
      <c r="B104" s="1" t="str">
        <f ca="1">IFERROR(__xludf.DUMMYFUNCTION("""COMPUTED_VALUE"""),"Poonch")</f>
        <v>Poonch</v>
      </c>
      <c r="C104" s="1" t="str">
        <f ca="1">IFERROR(__xludf.DUMMYFUNCTION("""COMPUTED_VALUE"""),"Rawalakot")</f>
        <v>Rawalakot</v>
      </c>
      <c r="D104" s="1">
        <f ca="1">IFERROR(__xludf.DUMMYFUNCTION("""COMPUTED_VALUE"""),855)</f>
        <v>855</v>
      </c>
      <c r="E104" s="2">
        <f ca="1">IFERROR(__xludf.DUMMYFUNCTION("""COMPUTED_VALUE"""),411035)</f>
        <v>411035</v>
      </c>
      <c r="F104" s="2">
        <f ca="1">IFERROR(__xludf.DUMMYFUNCTION("""COMPUTED_VALUE"""),500571)</f>
        <v>500571</v>
      </c>
      <c r="G104" s="1">
        <f ca="1">IFERROR(__xludf.DUMMYFUNCTION("""COMPUTED_VALUE"""),585)</f>
        <v>585</v>
      </c>
      <c r="H104" s="1" t="str">
        <f ca="1">IFERROR(__xludf.DUMMYFUNCTION("""COMPUTED_VALUE"""),"Poonch")</f>
        <v>Poonch</v>
      </c>
      <c r="I104" s="4" t="s">
        <v>21</v>
      </c>
    </row>
    <row r="105" spans="1:9" x14ac:dyDescent="0.25">
      <c r="A105">
        <v>25</v>
      </c>
      <c r="B105" s="1" t="str">
        <f ca="1">IFERROR(__xludf.DUMMYFUNCTION("""COMPUTED_VALUE"""),"Sukkur")</f>
        <v>Sukkur</v>
      </c>
      <c r="C105" s="1" t="str">
        <f ca="1">IFERROR(__xludf.DUMMYFUNCTION("""COMPUTED_VALUE"""),"Sukkur")</f>
        <v>Sukkur</v>
      </c>
      <c r="D105" s="2">
        <f ca="1">IFERROR(__xludf.DUMMYFUNCTION("""COMPUTED_VALUE"""),2512)</f>
        <v>2512</v>
      </c>
      <c r="F105" s="2">
        <f ca="1">IFERROR(__xludf.DUMMYFUNCTION("""COMPUTED_VALUE"""),1487903)</f>
        <v>1487903</v>
      </c>
      <c r="G105" s="1">
        <f ca="1">IFERROR(__xludf.DUMMYFUNCTION("""COMPUTED_VALUE"""),592)</f>
        <v>592</v>
      </c>
      <c r="H105" s="1" t="str">
        <f ca="1">IFERROR(__xludf.DUMMYFUNCTION("""COMPUTED_VALUE"""),"Sukkur")</f>
        <v>Sukkur</v>
      </c>
      <c r="I105" s="4" t="s">
        <v>0</v>
      </c>
    </row>
    <row r="106" spans="1:9" x14ac:dyDescent="0.25">
      <c r="A106">
        <v>111</v>
      </c>
      <c r="B106" s="1" t="str">
        <f ca="1">IFERROR(__xludf.DUMMYFUNCTION("""COMPUTED_VALUE"""),"Mandi Bahauddin")</f>
        <v>Mandi Bahauddin</v>
      </c>
      <c r="C106" s="1" t="str">
        <f ca="1">IFERROR(__xludf.DUMMYFUNCTION("""COMPUTED_VALUE"""),"Mandi Bahauddin")</f>
        <v>Mandi Bahauddin</v>
      </c>
      <c r="D106" s="2">
        <f ca="1">IFERROR(__xludf.DUMMYFUNCTION("""COMPUTED_VALUE"""),2673)</f>
        <v>2673</v>
      </c>
      <c r="F106" s="2">
        <f ca="1">IFERROR(__xludf.DUMMYFUNCTION("""COMPUTED_VALUE"""),1593292)</f>
        <v>1593292</v>
      </c>
      <c r="G106" s="1">
        <f ca="1">IFERROR(__xludf.DUMMYFUNCTION("""COMPUTED_VALUE"""),596)</f>
        <v>596</v>
      </c>
      <c r="H106" s="1" t="str">
        <f ca="1">IFERROR(__xludf.DUMMYFUNCTION("""COMPUTED_VALUE"""),"Gujrat")</f>
        <v>Gujrat</v>
      </c>
      <c r="I106" s="4" t="s">
        <v>22</v>
      </c>
    </row>
    <row r="107" spans="1:9" x14ac:dyDescent="0.25">
      <c r="A107">
        <v>110</v>
      </c>
      <c r="B107" s="1" t="str">
        <f ca="1">IFERROR(__xludf.DUMMYFUNCTION("""COMPUTED_VALUE"""),"Lodhran")</f>
        <v>Lodhran</v>
      </c>
      <c r="C107" s="1" t="str">
        <f ca="1">IFERROR(__xludf.DUMMYFUNCTION("""COMPUTED_VALUE"""),"Lodhran")</f>
        <v>Lodhran</v>
      </c>
      <c r="D107" s="2">
        <f ca="1">IFERROR(__xludf.DUMMYFUNCTION("""COMPUTED_VALUE"""),2778)</f>
        <v>2778</v>
      </c>
      <c r="F107" s="2">
        <f ca="1">IFERROR(__xludf.DUMMYFUNCTION("""COMPUTED_VALUE"""),1700620)</f>
        <v>1700620</v>
      </c>
      <c r="G107" s="1">
        <f ca="1">IFERROR(__xludf.DUMMYFUNCTION("""COMPUTED_VALUE"""),612)</f>
        <v>612</v>
      </c>
      <c r="H107" s="1" t="str">
        <f ca="1">IFERROR(__xludf.DUMMYFUNCTION("""COMPUTED_VALUE"""),"Multan")</f>
        <v>Multan</v>
      </c>
      <c r="I107" s="4" t="s">
        <v>22</v>
      </c>
    </row>
    <row r="108" spans="1:9" x14ac:dyDescent="0.25">
      <c r="A108">
        <v>123</v>
      </c>
      <c r="B108" s="1" t="str">
        <f ca="1">IFERROR(__xludf.DUMMYFUNCTION("""COMPUTED_VALUE"""),"Sargodha")</f>
        <v>Sargodha</v>
      </c>
      <c r="C108" s="1" t="str">
        <f ca="1">IFERROR(__xludf.DUMMYFUNCTION("""COMPUTED_VALUE"""),"Sargodha")</f>
        <v>Sargodha</v>
      </c>
      <c r="D108" s="2">
        <f ca="1">IFERROR(__xludf.DUMMYFUNCTION("""COMPUTED_VALUE"""),5854)</f>
        <v>5854</v>
      </c>
      <c r="F108" s="2">
        <f ca="1">IFERROR(__xludf.DUMMYFUNCTION("""COMPUTED_VALUE"""),3703588)</f>
        <v>3703588</v>
      </c>
      <c r="G108" s="1">
        <f ca="1">IFERROR(__xludf.DUMMYFUNCTION("""COMPUTED_VALUE"""),633)</f>
        <v>633</v>
      </c>
      <c r="H108" s="1" t="str">
        <f ca="1">IFERROR(__xludf.DUMMYFUNCTION("""COMPUTED_VALUE"""),"Sargodha")</f>
        <v>Sargodha</v>
      </c>
      <c r="I108" s="4" t="s">
        <v>22</v>
      </c>
    </row>
    <row r="109" spans="1:9" x14ac:dyDescent="0.25">
      <c r="A109">
        <v>127</v>
      </c>
      <c r="B109" s="1" t="str">
        <f ca="1">IFERROR(__xludf.DUMMYFUNCTION("""COMPUTED_VALUE"""),"Vehari")</f>
        <v>Vehari</v>
      </c>
      <c r="C109" s="1" t="str">
        <f ca="1">IFERROR(__xludf.DUMMYFUNCTION("""COMPUTED_VALUE"""),"Vehari")</f>
        <v>Vehari</v>
      </c>
      <c r="D109" s="2">
        <f ca="1">IFERROR(__xludf.DUMMYFUNCTION("""COMPUTED_VALUE"""),4364)</f>
        <v>4364</v>
      </c>
      <c r="F109" s="2">
        <f ca="1">IFERROR(__xludf.DUMMYFUNCTION("""COMPUTED_VALUE"""),2897446)</f>
        <v>2897446</v>
      </c>
      <c r="G109" s="1">
        <f ca="1">IFERROR(__xludf.DUMMYFUNCTION("""COMPUTED_VALUE"""),664)</f>
        <v>664</v>
      </c>
      <c r="H109" s="1" t="str">
        <f ca="1">IFERROR(__xludf.DUMMYFUNCTION("""COMPUTED_VALUE"""),"Multan")</f>
        <v>Multan</v>
      </c>
      <c r="I109" s="4" t="s">
        <v>22</v>
      </c>
    </row>
    <row r="110" spans="1:9" x14ac:dyDescent="0.25">
      <c r="A110">
        <v>118</v>
      </c>
      <c r="B110" s="1" t="str">
        <f ca="1">IFERROR(__xludf.DUMMYFUNCTION("""COMPUTED_VALUE"""),"Pakpattan")</f>
        <v>Pakpattan</v>
      </c>
      <c r="C110" s="1" t="str">
        <f ca="1">IFERROR(__xludf.DUMMYFUNCTION("""COMPUTED_VALUE"""),"Pakpattan")</f>
        <v>Pakpattan</v>
      </c>
      <c r="D110" s="2">
        <f ca="1">IFERROR(__xludf.DUMMYFUNCTION("""COMPUTED_VALUE"""),2724)</f>
        <v>2724</v>
      </c>
      <c r="F110" s="2">
        <f ca="1">IFERROR(__xludf.DUMMYFUNCTION("""COMPUTED_VALUE"""),1823687)</f>
        <v>1823687</v>
      </c>
      <c r="G110" s="1">
        <f ca="1">IFERROR(__xludf.DUMMYFUNCTION("""COMPUTED_VALUE"""),669)</f>
        <v>669</v>
      </c>
      <c r="H110" s="1" t="str">
        <f ca="1">IFERROR(__xludf.DUMMYFUNCTION("""COMPUTED_VALUE"""),"Sahiwal")</f>
        <v>Sahiwal</v>
      </c>
      <c r="I110" s="4" t="s">
        <v>22</v>
      </c>
    </row>
    <row r="111" spans="1:9" x14ac:dyDescent="0.25">
      <c r="A111">
        <v>106</v>
      </c>
      <c r="B111" s="1" t="str">
        <f ca="1">IFERROR(__xludf.DUMMYFUNCTION("""COMPUTED_VALUE"""),"Khanewal")</f>
        <v>Khanewal</v>
      </c>
      <c r="C111" s="1" t="str">
        <f ca="1">IFERROR(__xludf.DUMMYFUNCTION("""COMPUTED_VALUE"""),"Khanewal")</f>
        <v>Khanewal</v>
      </c>
      <c r="D111" s="2">
        <f ca="1">IFERROR(__xludf.DUMMYFUNCTION("""COMPUTED_VALUE"""),4349)</f>
        <v>4349</v>
      </c>
      <c r="F111" s="2">
        <f ca="1">IFERROR(__xludf.DUMMYFUNCTION("""COMPUTED_VALUE"""),2921986)</f>
        <v>2921986</v>
      </c>
      <c r="G111" s="1">
        <f ca="1">IFERROR(__xludf.DUMMYFUNCTION("""COMPUTED_VALUE"""),672)</f>
        <v>672</v>
      </c>
      <c r="H111" s="1" t="str">
        <f ca="1">IFERROR(__xludf.DUMMYFUNCTION("""COMPUTED_VALUE"""),"Multan")</f>
        <v>Multan</v>
      </c>
      <c r="I111" s="4" t="s">
        <v>22</v>
      </c>
    </row>
    <row r="112" spans="1:9" x14ac:dyDescent="0.25">
      <c r="A112">
        <v>126</v>
      </c>
      <c r="B112" s="1" t="str">
        <f ca="1">IFERROR(__xludf.DUMMYFUNCTION("""COMPUTED_VALUE"""),"Toba Tek Singh")</f>
        <v>Toba Tek Singh</v>
      </c>
      <c r="C112" s="1" t="str">
        <f ca="1">IFERROR(__xludf.DUMMYFUNCTION("""COMPUTED_VALUE"""),"Toba Tek Singh")</f>
        <v>Toba Tek Singh</v>
      </c>
      <c r="D112" s="2">
        <f ca="1">IFERROR(__xludf.DUMMYFUNCTION("""COMPUTED_VALUE"""),3252)</f>
        <v>3252</v>
      </c>
      <c r="F112" s="2">
        <f ca="1">IFERROR(__xludf.DUMMYFUNCTION("""COMPUTED_VALUE"""),2190015)</f>
        <v>2190015</v>
      </c>
      <c r="G112" s="1">
        <f ca="1">IFERROR(__xludf.DUMMYFUNCTION("""COMPUTED_VALUE"""),673)</f>
        <v>673</v>
      </c>
      <c r="H112" s="1" t="str">
        <f ca="1">IFERROR(__xludf.DUMMYFUNCTION("""COMPUTED_VALUE"""),"Faisalabad")</f>
        <v>Faisalabad</v>
      </c>
      <c r="I112" s="4" t="s">
        <v>22</v>
      </c>
    </row>
    <row r="113" spans="1:9" x14ac:dyDescent="0.25">
      <c r="A113">
        <v>117</v>
      </c>
      <c r="B113" s="1" t="str">
        <f ca="1">IFERROR(__xludf.DUMMYFUNCTION("""COMPUTED_VALUE"""),"Okara")</f>
        <v>Okara</v>
      </c>
      <c r="C113" s="1" t="str">
        <f ca="1">IFERROR(__xludf.DUMMYFUNCTION("""COMPUTED_VALUE"""),"Okara")</f>
        <v>Okara</v>
      </c>
      <c r="D113" s="2">
        <f ca="1">IFERROR(__xludf.DUMMYFUNCTION("""COMPUTED_VALUE"""),4377)</f>
        <v>4377</v>
      </c>
      <c r="F113" s="2">
        <f ca="1">IFERROR(__xludf.DUMMYFUNCTION("""COMPUTED_VALUE"""),3039139)</f>
        <v>3039139</v>
      </c>
      <c r="G113" s="1">
        <f ca="1">IFERROR(__xludf.DUMMYFUNCTION("""COMPUTED_VALUE"""),694)</f>
        <v>694</v>
      </c>
      <c r="H113" s="1" t="str">
        <f ca="1">IFERROR(__xludf.DUMMYFUNCTION("""COMPUTED_VALUE"""),"Sahiwal")</f>
        <v>Sahiwal</v>
      </c>
      <c r="I113" s="4" t="s">
        <v>22</v>
      </c>
    </row>
    <row r="114" spans="1:9" x14ac:dyDescent="0.25">
      <c r="A114">
        <v>105</v>
      </c>
      <c r="B114" s="1" t="str">
        <f ca="1">IFERROR(__xludf.DUMMYFUNCTION("""COMPUTED_VALUE"""),"Kasur")</f>
        <v>Kasur</v>
      </c>
      <c r="C114" s="1" t="str">
        <f ca="1">IFERROR(__xludf.DUMMYFUNCTION("""COMPUTED_VALUE"""),"Kasur")</f>
        <v>Kasur</v>
      </c>
      <c r="D114" s="2">
        <f ca="1">IFERROR(__xludf.DUMMYFUNCTION("""COMPUTED_VALUE"""),4796)</f>
        <v>4796</v>
      </c>
      <c r="F114" s="2">
        <f ca="1">IFERROR(__xludf.DUMMYFUNCTION("""COMPUTED_VALUE"""),3454996)</f>
        <v>3454996</v>
      </c>
      <c r="G114" s="1">
        <f ca="1">IFERROR(__xludf.DUMMYFUNCTION("""COMPUTED_VALUE"""),720)</f>
        <v>720</v>
      </c>
      <c r="H114" s="1" t="str">
        <f ca="1">IFERROR(__xludf.DUMMYFUNCTION("""COMPUTED_VALUE"""),"Lahore")</f>
        <v>Lahore</v>
      </c>
      <c r="I114" s="4" t="s">
        <v>22</v>
      </c>
    </row>
    <row r="115" spans="1:9" x14ac:dyDescent="0.25">
      <c r="A115">
        <v>115</v>
      </c>
      <c r="B115" s="1" t="str">
        <f ca="1">IFERROR(__xludf.DUMMYFUNCTION("""COMPUTED_VALUE"""),"Narowal")</f>
        <v>Narowal</v>
      </c>
      <c r="C115" s="1" t="str">
        <f ca="1">IFERROR(__xludf.DUMMYFUNCTION("""COMPUTED_VALUE"""),"Narowal")</f>
        <v>Narowal</v>
      </c>
      <c r="D115" s="2">
        <f ca="1">IFERROR(__xludf.DUMMYFUNCTION("""COMPUTED_VALUE"""),2337)</f>
        <v>2337</v>
      </c>
      <c r="F115" s="2">
        <f ca="1">IFERROR(__xludf.DUMMYFUNCTION("""COMPUTED_VALUE"""),1709757)</f>
        <v>1709757</v>
      </c>
      <c r="G115" s="1">
        <f ca="1">IFERROR(__xludf.DUMMYFUNCTION("""COMPUTED_VALUE"""),732)</f>
        <v>732</v>
      </c>
      <c r="H115" s="1" t="str">
        <f ca="1">IFERROR(__xludf.DUMMYFUNCTION("""COMPUTED_VALUE"""),"Gujranwala")</f>
        <v>Gujranwala</v>
      </c>
      <c r="I115" s="4" t="s">
        <v>22</v>
      </c>
    </row>
    <row r="116" spans="1:9" x14ac:dyDescent="0.25">
      <c r="A116">
        <v>153</v>
      </c>
      <c r="B116" s="1" t="str">
        <f ca="1">IFERROR(__xludf.DUMMYFUNCTION("""COMPUTED_VALUE"""),"Malakand")</f>
        <v>Malakand</v>
      </c>
      <c r="C116" s="1" t="str">
        <f ca="1">IFERROR(__xludf.DUMMYFUNCTION("""COMPUTED_VALUE"""),"Batkhela")</f>
        <v>Batkhela</v>
      </c>
      <c r="D116" s="1">
        <f ca="1">IFERROR(__xludf.DUMMYFUNCTION("""COMPUTED_VALUE"""),952)</f>
        <v>952</v>
      </c>
      <c r="F116" s="2">
        <f ca="1">IFERROR(__xludf.DUMMYFUNCTION("""COMPUTED_VALUE"""),720295)</f>
        <v>720295</v>
      </c>
      <c r="G116" s="1">
        <f ca="1">IFERROR(__xludf.DUMMYFUNCTION("""COMPUTED_VALUE"""),757)</f>
        <v>757</v>
      </c>
      <c r="H116" s="1" t="str">
        <f ca="1">IFERROR(__xludf.DUMMYFUNCTION("""COMPUTED_VALUE"""),"Malakand")</f>
        <v>Malakand</v>
      </c>
      <c r="I116" s="4" t="s">
        <v>23</v>
      </c>
    </row>
    <row r="117" spans="1:9" x14ac:dyDescent="0.25">
      <c r="A117">
        <v>133</v>
      </c>
      <c r="B117" s="1" t="str">
        <f ca="1">IFERROR(__xludf.DUMMYFUNCTION("""COMPUTED_VALUE"""),"Abbottabad")</f>
        <v>Abbottabad</v>
      </c>
      <c r="C117" s="1" t="str">
        <f ca="1">IFERROR(__xludf.DUMMYFUNCTION("""COMPUTED_VALUE"""),"Abbottabad")</f>
        <v>Abbottabad</v>
      </c>
      <c r="D117" s="2">
        <f ca="1">IFERROR(__xludf.DUMMYFUNCTION("""COMPUTED_VALUE"""),1967)</f>
        <v>1967</v>
      </c>
      <c r="F117" s="2">
        <f ca="1">IFERROR(__xludf.DUMMYFUNCTION("""COMPUTED_VALUE"""),1332912)</f>
        <v>1332912</v>
      </c>
      <c r="G117" s="1">
        <f ca="1">IFERROR(__xludf.DUMMYFUNCTION("""COMPUTED_VALUE"""),785)</f>
        <v>785</v>
      </c>
      <c r="H117" s="1" t="str">
        <f ca="1">IFERROR(__xludf.DUMMYFUNCTION("""COMPUTED_VALUE"""),"Hazara")</f>
        <v>Hazara</v>
      </c>
      <c r="I117" s="4" t="s">
        <v>23</v>
      </c>
    </row>
    <row r="118" spans="1:9" x14ac:dyDescent="0.25">
      <c r="A118">
        <v>122</v>
      </c>
      <c r="B118" s="1" t="str">
        <f ca="1">IFERROR(__xludf.DUMMYFUNCTION("""COMPUTED_VALUE"""),"Sahiwal")</f>
        <v>Sahiwal</v>
      </c>
      <c r="C118" s="1" t="str">
        <f ca="1">IFERROR(__xludf.DUMMYFUNCTION("""COMPUTED_VALUE"""),"Sahiwal")</f>
        <v>Sahiwal</v>
      </c>
      <c r="D118" s="2">
        <f ca="1">IFERROR(__xludf.DUMMYFUNCTION("""COMPUTED_VALUE"""),3201)</f>
        <v>3201</v>
      </c>
      <c r="F118" s="2">
        <f ca="1">IFERROR(__xludf.DUMMYFUNCTION("""COMPUTED_VALUE"""),2517560)</f>
        <v>2517560</v>
      </c>
      <c r="G118" s="1">
        <f ca="1">IFERROR(__xludf.DUMMYFUNCTION("""COMPUTED_VALUE"""),786)</f>
        <v>786</v>
      </c>
      <c r="H118" s="1" t="str">
        <f ca="1">IFERROR(__xludf.DUMMYFUNCTION("""COMPUTED_VALUE"""),"Sahiwal")</f>
        <v>Sahiwal</v>
      </c>
      <c r="I118" s="4" t="s">
        <v>22</v>
      </c>
    </row>
    <row r="119" spans="1:9" x14ac:dyDescent="0.25">
      <c r="A119">
        <v>135</v>
      </c>
      <c r="B119" s="1" t="str">
        <f ca="1">IFERROR(__xludf.DUMMYFUNCTION("""COMPUTED_VALUE"""),"Bajaur")</f>
        <v>Bajaur</v>
      </c>
      <c r="C119" s="1" t="str">
        <f ca="1">IFERROR(__xludf.DUMMYFUNCTION("""COMPUTED_VALUE"""),"Khar")</f>
        <v>Khar</v>
      </c>
      <c r="D119" s="2">
        <f ca="1">IFERROR(__xludf.DUMMYFUNCTION("""COMPUTED_VALUE"""),1290)</f>
        <v>1290</v>
      </c>
      <c r="F119" s="2">
        <f ca="1">IFERROR(__xludf.DUMMYFUNCTION("""COMPUTED_VALUE"""),1093684)</f>
        <v>1093684</v>
      </c>
      <c r="G119" s="1">
        <f ca="1">IFERROR(__xludf.DUMMYFUNCTION("""COMPUTED_VALUE"""),848)</f>
        <v>848</v>
      </c>
      <c r="H119" s="1" t="str">
        <f ca="1">IFERROR(__xludf.DUMMYFUNCTION("""COMPUTED_VALUE"""),"Malakand")</f>
        <v>Malakand</v>
      </c>
      <c r="I119" s="4" t="s">
        <v>23</v>
      </c>
    </row>
    <row r="120" spans="1:9" x14ac:dyDescent="0.25">
      <c r="A120">
        <v>70</v>
      </c>
      <c r="B120" s="1" t="str">
        <f ca="1">IFERROR(__xludf.DUMMYFUNCTION("""COMPUTED_VALUE"""),"Quetta")</f>
        <v>Quetta</v>
      </c>
      <c r="C120" s="1" t="str">
        <f ca="1">IFERROR(__xludf.DUMMYFUNCTION("""COMPUTED_VALUE"""),"Quetta")</f>
        <v>Quetta</v>
      </c>
      <c r="D120" s="2">
        <f ca="1">IFERROR(__xludf.DUMMYFUNCTION("""COMPUTED_VALUE"""),2653)</f>
        <v>2653</v>
      </c>
      <c r="F120" s="2">
        <f ca="1">IFERROR(__xludf.DUMMYFUNCTION("""COMPUTED_VALUE"""),2275699)</f>
        <v>2275699</v>
      </c>
      <c r="G120" s="1">
        <f ca="1">IFERROR(__xludf.DUMMYFUNCTION("""COMPUTED_VALUE"""),858)</f>
        <v>858</v>
      </c>
      <c r="H120" s="1" t="str">
        <f ca="1">IFERROR(__xludf.DUMMYFUNCTION("""COMPUTED_VALUE"""),"Quetta")</f>
        <v>Quetta</v>
      </c>
      <c r="I120" s="4" t="s">
        <v>20</v>
      </c>
    </row>
    <row r="121" spans="1:9" x14ac:dyDescent="0.25">
      <c r="A121">
        <v>100</v>
      </c>
      <c r="B121" s="1" t="str">
        <f ca="1">IFERROR(__xludf.DUMMYFUNCTION("""COMPUTED_VALUE"""),"Gujrat")</f>
        <v>Gujrat</v>
      </c>
      <c r="C121" s="1" t="str">
        <f ca="1">IFERROR(__xludf.DUMMYFUNCTION("""COMPUTED_VALUE"""),"Gujrat")</f>
        <v>Gujrat</v>
      </c>
      <c r="D121" s="2">
        <f ca="1">IFERROR(__xludf.DUMMYFUNCTION("""COMPUTED_VALUE"""),3192)</f>
        <v>3192</v>
      </c>
      <c r="F121" s="2">
        <f ca="1">IFERROR(__xludf.DUMMYFUNCTION("""COMPUTED_VALUE"""),2756110)</f>
        <v>2756110</v>
      </c>
      <c r="G121" s="1">
        <f ca="1">IFERROR(__xludf.DUMMYFUNCTION("""COMPUTED_VALUE"""),863)</f>
        <v>863</v>
      </c>
      <c r="H121" s="1" t="str">
        <f ca="1">IFERROR(__xludf.DUMMYFUNCTION("""COMPUTED_VALUE"""),"Gujrat")</f>
        <v>Gujrat</v>
      </c>
      <c r="I121" s="4" t="s">
        <v>22</v>
      </c>
    </row>
    <row r="122" spans="1:9" x14ac:dyDescent="0.25">
      <c r="A122">
        <v>158</v>
      </c>
      <c r="B122" s="1" t="str">
        <f ca="1">IFERROR(__xludf.DUMMYFUNCTION("""COMPUTED_VALUE"""),"Nowshera")</f>
        <v>Nowshera</v>
      </c>
      <c r="C122" s="1" t="str">
        <f ca="1">IFERROR(__xludf.DUMMYFUNCTION("""COMPUTED_VALUE"""),"Nowshera")</f>
        <v>Nowshera</v>
      </c>
      <c r="D122" s="2">
        <f ca="1">IFERROR(__xludf.DUMMYFUNCTION("""COMPUTED_VALUE"""),1748)</f>
        <v>1748</v>
      </c>
      <c r="F122" s="2">
        <f ca="1">IFERROR(__xludf.DUMMYFUNCTION("""COMPUTED_VALUE"""),1518540)</f>
        <v>1518540</v>
      </c>
      <c r="G122" s="1">
        <f ca="1">IFERROR(__xludf.DUMMYFUNCTION("""COMPUTED_VALUE"""),869)</f>
        <v>869</v>
      </c>
      <c r="H122" s="1" t="str">
        <f ca="1">IFERROR(__xludf.DUMMYFUNCTION("""COMPUTED_VALUE"""),"Peshawar")</f>
        <v>Peshawar</v>
      </c>
      <c r="I122" s="4" t="s">
        <v>23</v>
      </c>
    </row>
    <row r="123" spans="1:9" x14ac:dyDescent="0.25">
      <c r="A123">
        <v>16</v>
      </c>
      <c r="B123" s="1" t="str">
        <f ca="1">IFERROR(__xludf.DUMMYFUNCTION("""COMPUTED_VALUE"""),"Malir")</f>
        <v>Malir</v>
      </c>
      <c r="C123" s="1" t="str">
        <f ca="1">IFERROR(__xludf.DUMMYFUNCTION("""COMPUTED_VALUE"""),"Malir")</f>
        <v>Malir</v>
      </c>
      <c r="D123" s="2">
        <f ca="1">IFERROR(__xludf.DUMMYFUNCTION("""COMPUTED_VALUE"""),2268)</f>
        <v>2268</v>
      </c>
      <c r="F123" s="2">
        <f ca="1">IFERROR(__xludf.DUMMYFUNCTION("""COMPUTED_VALUE"""),2008901)</f>
        <v>2008901</v>
      </c>
      <c r="G123" s="1">
        <f ca="1">IFERROR(__xludf.DUMMYFUNCTION("""COMPUTED_VALUE"""),886)</f>
        <v>886</v>
      </c>
      <c r="H123" s="1" t="str">
        <f ca="1">IFERROR(__xludf.DUMMYFUNCTION("""COMPUTED_VALUE"""),"Karachi")</f>
        <v>Karachi</v>
      </c>
      <c r="I123" s="4" t="s">
        <v>0</v>
      </c>
    </row>
    <row r="124" spans="1:9" x14ac:dyDescent="0.25">
      <c r="A124">
        <v>150</v>
      </c>
      <c r="B124" s="1" t="str">
        <f ca="1">IFERROR(__xludf.DUMMYFUNCTION("""COMPUTED_VALUE"""),"Lower Dir")</f>
        <v>Lower Dir</v>
      </c>
      <c r="C124" s="1" t="str">
        <f ca="1">IFERROR(__xludf.DUMMYFUNCTION("""COMPUTED_VALUE"""),"Timergara")</f>
        <v>Timergara</v>
      </c>
      <c r="D124" s="2">
        <f ca="1">IFERROR(__xludf.DUMMYFUNCTION("""COMPUTED_VALUE"""),1582)</f>
        <v>1582</v>
      </c>
      <c r="F124" s="2">
        <f ca="1">IFERROR(__xludf.DUMMYFUNCTION("""COMPUTED_VALUE"""),1435917)</f>
        <v>1435917</v>
      </c>
      <c r="G124" s="1">
        <f ca="1">IFERROR(__xludf.DUMMYFUNCTION("""COMPUTED_VALUE"""),908)</f>
        <v>908</v>
      </c>
      <c r="H124" s="1" t="str">
        <f ca="1">IFERROR(__xludf.DUMMYFUNCTION("""COMPUTED_VALUE"""),"Malakand")</f>
        <v>Malakand</v>
      </c>
      <c r="I124" s="4" t="s">
        <v>23</v>
      </c>
    </row>
    <row r="125" spans="1:9" x14ac:dyDescent="0.25">
      <c r="A125">
        <v>136</v>
      </c>
      <c r="B125" s="1" t="str">
        <f ca="1">IFERROR(__xludf.DUMMYFUNCTION("""COMPUTED_VALUE"""),"Bannu")</f>
        <v>Bannu</v>
      </c>
      <c r="C125" s="1" t="str">
        <f ca="1">IFERROR(__xludf.DUMMYFUNCTION("""COMPUTED_VALUE"""),"Bannu")</f>
        <v>Bannu</v>
      </c>
      <c r="D125" s="2">
        <f ca="1">IFERROR(__xludf.DUMMYFUNCTION("""COMPUTED_VALUE"""),1227)</f>
        <v>1227</v>
      </c>
      <c r="F125" s="2">
        <f ca="1">IFERROR(__xludf.DUMMYFUNCTION("""COMPUTED_VALUE"""),1167892)</f>
        <v>1167892</v>
      </c>
      <c r="G125" s="1">
        <f ca="1">IFERROR(__xludf.DUMMYFUNCTION("""COMPUTED_VALUE"""),952)</f>
        <v>952</v>
      </c>
      <c r="H125" s="1" t="str">
        <f ca="1">IFERROR(__xludf.DUMMYFUNCTION("""COMPUTED_VALUE"""),"Bannu")</f>
        <v>Bannu</v>
      </c>
      <c r="I125" s="4" t="s">
        <v>23</v>
      </c>
    </row>
    <row r="126" spans="1:9" x14ac:dyDescent="0.25">
      <c r="A126">
        <v>164</v>
      </c>
      <c r="B126" s="1" t="str">
        <f ca="1">IFERROR(__xludf.DUMMYFUNCTION("""COMPUTED_VALUE"""),"Swabi")</f>
        <v>Swabi</v>
      </c>
      <c r="C126" s="1" t="str">
        <f ca="1">IFERROR(__xludf.DUMMYFUNCTION("""COMPUTED_VALUE"""),"Swabi")</f>
        <v>Swabi</v>
      </c>
      <c r="D126" s="2">
        <f ca="1">IFERROR(__xludf.DUMMYFUNCTION("""COMPUTED_VALUE"""),1543)</f>
        <v>1543</v>
      </c>
      <c r="F126" s="2">
        <f ca="1">IFERROR(__xludf.DUMMYFUNCTION("""COMPUTED_VALUE"""),1624616)</f>
        <v>1624616</v>
      </c>
      <c r="G126" s="2">
        <f ca="1">IFERROR(__xludf.DUMMYFUNCTION("""COMPUTED_VALUE"""),1053)</f>
        <v>1053</v>
      </c>
      <c r="H126" s="1" t="str">
        <f ca="1">IFERROR(__xludf.DUMMYFUNCTION("""COMPUTED_VALUE"""),"Mardan")</f>
        <v>Mardan</v>
      </c>
      <c r="I126" s="4" t="s">
        <v>23</v>
      </c>
    </row>
    <row r="127" spans="1:9" x14ac:dyDescent="0.25">
      <c r="A127">
        <v>124</v>
      </c>
      <c r="B127" s="1" t="str">
        <f ca="1">IFERROR(__xludf.DUMMYFUNCTION("""COMPUTED_VALUE"""),"Sheikhupura")</f>
        <v>Sheikhupura</v>
      </c>
      <c r="C127" s="1" t="str">
        <f ca="1">IFERROR(__xludf.DUMMYFUNCTION("""COMPUTED_VALUE"""),"Sheikhupura")</f>
        <v>Sheikhupura</v>
      </c>
      <c r="D127" s="2">
        <f ca="1">IFERROR(__xludf.DUMMYFUNCTION("""COMPUTED_VALUE"""),3030)</f>
        <v>3030</v>
      </c>
      <c r="F127" s="2">
        <f ca="1">IFERROR(__xludf.DUMMYFUNCTION("""COMPUTED_VALUE"""),3460426)</f>
        <v>3460426</v>
      </c>
      <c r="G127" s="2">
        <f ca="1">IFERROR(__xludf.DUMMYFUNCTION("""COMPUTED_VALUE"""),1142)</f>
        <v>1142</v>
      </c>
      <c r="H127" s="1" t="str">
        <f ca="1">IFERROR(__xludf.DUMMYFUNCTION("""COMPUTED_VALUE"""),"Lahore")</f>
        <v>Lahore</v>
      </c>
      <c r="I127" s="4" t="s">
        <v>22</v>
      </c>
    </row>
    <row r="128" spans="1:9" x14ac:dyDescent="0.25">
      <c r="A128">
        <v>113</v>
      </c>
      <c r="B128" s="1" t="str">
        <f ca="1">IFERROR(__xludf.DUMMYFUNCTION("""COMPUTED_VALUE"""),"Multan")</f>
        <v>Multan</v>
      </c>
      <c r="C128" s="1" t="str">
        <f ca="1">IFERROR(__xludf.DUMMYFUNCTION("""COMPUTED_VALUE"""),"Multan")</f>
        <v>Multan</v>
      </c>
      <c r="D128" s="2">
        <f ca="1">IFERROR(__xludf.DUMMYFUNCTION("""COMPUTED_VALUE"""),3720)</f>
        <v>3720</v>
      </c>
      <c r="F128" s="2">
        <f ca="1">IFERROR(__xludf.DUMMYFUNCTION("""COMPUTED_VALUE"""),4745109)</f>
        <v>4745109</v>
      </c>
      <c r="G128" s="2">
        <f ca="1">IFERROR(__xludf.DUMMYFUNCTION("""COMPUTED_VALUE"""),1275)</f>
        <v>1275</v>
      </c>
      <c r="H128" s="1" t="str">
        <f ca="1">IFERROR(__xludf.DUMMYFUNCTION("""COMPUTED_VALUE"""),"Multan")</f>
        <v>Multan</v>
      </c>
      <c r="I128" s="4" t="s">
        <v>22</v>
      </c>
    </row>
    <row r="129" spans="1:9" x14ac:dyDescent="0.25">
      <c r="A129">
        <v>125</v>
      </c>
      <c r="B129" s="1" t="str">
        <f ca="1">IFERROR(__xludf.DUMMYFUNCTION("""COMPUTED_VALUE"""),"Sialkot")</f>
        <v>Sialkot</v>
      </c>
      <c r="C129" s="1" t="str">
        <f ca="1">IFERROR(__xludf.DUMMYFUNCTION("""COMPUTED_VALUE"""),"Sialkot")</f>
        <v>Sialkot</v>
      </c>
      <c r="D129" s="2">
        <f ca="1">IFERROR(__xludf.DUMMYFUNCTION("""COMPUTED_VALUE"""),3016)</f>
        <v>3016</v>
      </c>
      <c r="F129" s="2">
        <f ca="1">IFERROR(__xludf.DUMMYFUNCTION("""COMPUTED_VALUE"""),3893672)</f>
        <v>3893672</v>
      </c>
      <c r="G129" s="2">
        <f ca="1">IFERROR(__xludf.DUMMYFUNCTION("""COMPUTED_VALUE"""),1291)</f>
        <v>1291</v>
      </c>
      <c r="H129" s="1" t="str">
        <f ca="1">IFERROR(__xludf.DUMMYFUNCTION("""COMPUTED_VALUE"""),"Gujranwala")</f>
        <v>Gujranwala</v>
      </c>
      <c r="I129" s="4" t="s">
        <v>22</v>
      </c>
    </row>
    <row r="130" spans="1:9" x14ac:dyDescent="0.25">
      <c r="A130">
        <v>121</v>
      </c>
      <c r="B130" s="1" t="str">
        <f ca="1">IFERROR(__xludf.DUMMYFUNCTION("""COMPUTED_VALUE"""),"Rawalpindi")</f>
        <v>Rawalpindi</v>
      </c>
      <c r="C130" s="1" t="str">
        <f ca="1">IFERROR(__xludf.DUMMYFUNCTION("""COMPUTED_VALUE"""),"Rawalpindi")</f>
        <v>Rawalpindi</v>
      </c>
      <c r="D130" s="2">
        <f ca="1">IFERROR(__xludf.DUMMYFUNCTION("""COMPUTED_VALUE"""),5286)</f>
        <v>5286</v>
      </c>
      <c r="F130" s="2">
        <f ca="1">IFERROR(__xludf.DUMMYFUNCTION("""COMPUTED_VALUE"""),5405633)</f>
        <v>5405633</v>
      </c>
      <c r="G130" s="2">
        <f ca="1">IFERROR(__xludf.DUMMYFUNCTION("""COMPUTED_VALUE"""),1322)</f>
        <v>1322</v>
      </c>
      <c r="H130" s="1" t="str">
        <f ca="1">IFERROR(__xludf.DUMMYFUNCTION("""COMPUTED_VALUE"""),"Rawalpindi")</f>
        <v>Rawalpindi</v>
      </c>
      <c r="I130" s="4" t="s">
        <v>22</v>
      </c>
    </row>
    <row r="131" spans="1:9" x14ac:dyDescent="0.25">
      <c r="A131">
        <v>98</v>
      </c>
      <c r="B131" s="1" t="str">
        <f ca="1">IFERROR(__xludf.DUMMYFUNCTION("""COMPUTED_VALUE"""),"Faisalabad")</f>
        <v>Faisalabad</v>
      </c>
      <c r="C131" s="1" t="str">
        <f ca="1">IFERROR(__xludf.DUMMYFUNCTION("""COMPUTED_VALUE"""),"Faisalabad")</f>
        <v>Faisalabad</v>
      </c>
      <c r="D131" s="2">
        <f ca="1">IFERROR(__xludf.DUMMYFUNCTION("""COMPUTED_VALUE"""),5856)</f>
        <v>5856</v>
      </c>
      <c r="F131" s="2">
        <f ca="1">IFERROR(__xludf.DUMMYFUNCTION("""COMPUTED_VALUE"""),7873910)</f>
        <v>7873910</v>
      </c>
      <c r="G131" s="2">
        <f ca="1">IFERROR(__xludf.DUMMYFUNCTION("""COMPUTED_VALUE"""),1345)</f>
        <v>1345</v>
      </c>
      <c r="H131" s="1" t="str">
        <f ca="1">IFERROR(__xludf.DUMMYFUNCTION("""COMPUTED_VALUE"""),"Faisalabad")</f>
        <v>Faisalabad</v>
      </c>
      <c r="I131" s="4" t="s">
        <v>22</v>
      </c>
    </row>
    <row r="132" spans="1:9" x14ac:dyDescent="0.25">
      <c r="A132">
        <v>99</v>
      </c>
      <c r="B132" s="1" t="str">
        <f ca="1">IFERROR(__xludf.DUMMYFUNCTION("""COMPUTED_VALUE"""),"Gujranwala")</f>
        <v>Gujranwala</v>
      </c>
      <c r="C132" s="1" t="str">
        <f ca="1">IFERROR(__xludf.DUMMYFUNCTION("""COMPUTED_VALUE"""),"Gujranwala")</f>
        <v>Gujranwala</v>
      </c>
      <c r="D132" s="2">
        <f ca="1">IFERROR(__xludf.DUMMYFUNCTION("""COMPUTED_VALUE"""),3622)</f>
        <v>3622</v>
      </c>
      <c r="F132" s="2">
        <f ca="1">IFERROR(__xludf.DUMMYFUNCTION("""COMPUTED_VALUE"""),5014196)</f>
        <v>5014196</v>
      </c>
      <c r="G132" s="2">
        <f ca="1">IFERROR(__xludf.DUMMYFUNCTION("""COMPUTED_VALUE"""),1384)</f>
        <v>1384</v>
      </c>
      <c r="H132" s="1" t="str">
        <f ca="1">IFERROR(__xludf.DUMMYFUNCTION("""COMPUTED_VALUE"""),"Gujranwala")</f>
        <v>Gujranwala</v>
      </c>
      <c r="I132" s="4" t="s">
        <v>22</v>
      </c>
    </row>
    <row r="133" spans="1:9" x14ac:dyDescent="0.25">
      <c r="A133">
        <v>155</v>
      </c>
      <c r="B133" s="1" t="str">
        <f ca="1">IFERROR(__xludf.DUMMYFUNCTION("""COMPUTED_VALUE"""),"Mardan")</f>
        <v>Mardan</v>
      </c>
      <c r="C133" s="1" t="str">
        <f ca="1">IFERROR(__xludf.DUMMYFUNCTION("""COMPUTED_VALUE"""),"Mardan")</f>
        <v>Mardan</v>
      </c>
      <c r="D133" s="2">
        <f ca="1">IFERROR(__xludf.DUMMYFUNCTION("""COMPUTED_VALUE"""),1632)</f>
        <v>1632</v>
      </c>
      <c r="F133" s="2">
        <f ca="1">IFERROR(__xludf.DUMMYFUNCTION("""COMPUTED_VALUE"""),2373061)</f>
        <v>2373061</v>
      </c>
      <c r="G133" s="2">
        <f ca="1">IFERROR(__xludf.DUMMYFUNCTION("""COMPUTED_VALUE"""),1454)</f>
        <v>1454</v>
      </c>
      <c r="H133" s="1" t="str">
        <f ca="1">IFERROR(__xludf.DUMMYFUNCTION("""COMPUTED_VALUE"""),"Mardan")</f>
        <v>Mardan</v>
      </c>
      <c r="I133" s="4" t="s">
        <v>23</v>
      </c>
    </row>
    <row r="134" spans="1:9" x14ac:dyDescent="0.25">
      <c r="A134">
        <v>139</v>
      </c>
      <c r="B134" s="1" t="str">
        <f ca="1">IFERROR(__xludf.DUMMYFUNCTION("""COMPUTED_VALUE"""),"Charsadda")</f>
        <v>Charsadda</v>
      </c>
      <c r="C134" s="1" t="str">
        <f ca="1">IFERROR(__xludf.DUMMYFUNCTION("""COMPUTED_VALUE"""),"Charsadda")</f>
        <v>Charsadda</v>
      </c>
      <c r="D134" s="1">
        <f ca="1">IFERROR(__xludf.DUMMYFUNCTION("""COMPUTED_VALUE"""),996)</f>
        <v>996</v>
      </c>
      <c r="F134" s="2">
        <f ca="1">IFERROR(__xludf.DUMMYFUNCTION("""COMPUTED_VALUE"""),1616198)</f>
        <v>1616198</v>
      </c>
      <c r="G134" s="2">
        <f ca="1">IFERROR(__xludf.DUMMYFUNCTION("""COMPUTED_VALUE"""),1623)</f>
        <v>1623</v>
      </c>
      <c r="H134" s="1" t="str">
        <f ca="1">IFERROR(__xludf.DUMMYFUNCTION("""COMPUTED_VALUE"""),"Peshawar")</f>
        <v>Peshawar</v>
      </c>
      <c r="I134" s="4" t="s">
        <v>23</v>
      </c>
    </row>
    <row r="135" spans="1:9" x14ac:dyDescent="0.25">
      <c r="A135">
        <v>160</v>
      </c>
      <c r="B135" s="1" t="str">
        <f ca="1">IFERROR(__xludf.DUMMYFUNCTION("""COMPUTED_VALUE"""),"Peshawar")</f>
        <v>Peshawar</v>
      </c>
      <c r="C135" s="1" t="str">
        <f ca="1">IFERROR(__xludf.DUMMYFUNCTION("""COMPUTED_VALUE"""),"Peshawar")</f>
        <v>Peshawar</v>
      </c>
      <c r="D135" s="2">
        <f ca="1">IFERROR(__xludf.DUMMYFUNCTION("""COMPUTED_VALUE"""),1257)</f>
        <v>1257</v>
      </c>
      <c r="F135" s="2">
        <f ca="1">IFERROR(__xludf.DUMMYFUNCTION("""COMPUTED_VALUE"""),4269079)</f>
        <v>4269079</v>
      </c>
      <c r="G135" s="2">
        <f ca="1">IFERROR(__xludf.DUMMYFUNCTION("""COMPUTED_VALUE"""),3396)</f>
        <v>3396</v>
      </c>
      <c r="H135" s="1" t="str">
        <f ca="1">IFERROR(__xludf.DUMMYFUNCTION("""COMPUTED_VALUE"""),"Peshawar")</f>
        <v>Peshawar</v>
      </c>
      <c r="I135" s="4" t="s">
        <v>23</v>
      </c>
    </row>
    <row r="136" spans="1:9" x14ac:dyDescent="0.25">
      <c r="A136">
        <v>10</v>
      </c>
      <c r="B136" s="1" t="str">
        <f ca="1">IFERROR(__xludf.DUMMYFUNCTION("""COMPUTED_VALUE"""),"Karachi West")</f>
        <v>Karachi West</v>
      </c>
      <c r="C136" s="1" t="str">
        <f ca="1">IFERROR(__xludf.DUMMYFUNCTION("""COMPUTED_VALUE"""),"Orangi Town")</f>
        <v>Orangi Town</v>
      </c>
      <c r="D136" s="1">
        <f ca="1">IFERROR(__xludf.DUMMYFUNCTION("""COMPUTED_VALUE"""),929)</f>
        <v>929</v>
      </c>
      <c r="F136" s="2">
        <f ca="1">IFERROR(__xludf.DUMMYFUNCTION("""COMPUTED_VALUE"""),3914757)</f>
        <v>3914757</v>
      </c>
      <c r="G136" s="2">
        <f ca="1">IFERROR(__xludf.DUMMYFUNCTION("""COMPUTED_VALUE"""),4214)</f>
        <v>4214</v>
      </c>
      <c r="H136" s="1" t="str">
        <f ca="1">IFERROR(__xludf.DUMMYFUNCTION("""COMPUTED_VALUE"""),"Karachi")</f>
        <v>Karachi</v>
      </c>
      <c r="I136" s="4" t="s">
        <v>0</v>
      </c>
    </row>
    <row r="137" spans="1:9" x14ac:dyDescent="0.25">
      <c r="A137">
        <v>108</v>
      </c>
      <c r="B137" s="1" t="str">
        <f ca="1">IFERROR(__xludf.DUMMYFUNCTION("""COMPUTED_VALUE"""),"Lahore")</f>
        <v>Lahore</v>
      </c>
      <c r="C137" s="1" t="str">
        <f ca="1">IFERROR(__xludf.DUMMYFUNCTION("""COMPUTED_VALUE"""),"Lahore")</f>
        <v>Lahore</v>
      </c>
      <c r="D137" s="2">
        <f ca="1">IFERROR(__xludf.DUMMYFUNCTION("""COMPUTED_VALUE"""),1772)</f>
        <v>1772</v>
      </c>
      <c r="F137" s="2">
        <f ca="1">IFERROR(__xludf.DUMMYFUNCTION("""COMPUTED_VALUE"""),11126285)</f>
        <v>11126285</v>
      </c>
      <c r="G137" s="2">
        <f ca="1">IFERROR(__xludf.DUMMYFUNCTION("""COMPUTED_VALUE"""),6279)</f>
        <v>6279</v>
      </c>
      <c r="H137" s="1" t="str">
        <f ca="1">IFERROR(__xludf.DUMMYFUNCTION("""COMPUTED_VALUE"""),"Lahore")</f>
        <v>Lahore</v>
      </c>
      <c r="I137" s="4" t="s">
        <v>22</v>
      </c>
    </row>
    <row r="138" spans="1:9" x14ac:dyDescent="0.25">
      <c r="A138">
        <v>9</v>
      </c>
      <c r="B138" s="1" t="str">
        <f ca="1">IFERROR(__xludf.DUMMYFUNCTION("""COMPUTED_VALUE"""),"Karachi South")</f>
        <v>Karachi South</v>
      </c>
      <c r="C138" s="1" t="str">
        <f ca="1">IFERROR(__xludf.DUMMYFUNCTION("""COMPUTED_VALUE"""),"Saddar Karachi")</f>
        <v>Saddar Karachi</v>
      </c>
      <c r="D138" s="1">
        <f ca="1">IFERROR(__xludf.DUMMYFUNCTION("""COMPUTED_VALUE"""),122)</f>
        <v>122</v>
      </c>
      <c r="F138" s="2">
        <f ca="1">IFERROR(__xludf.DUMMYFUNCTION("""COMPUTED_VALUE"""),1791751)</f>
        <v>1791751</v>
      </c>
      <c r="G138" s="2">
        <f ca="1">IFERROR(__xludf.DUMMYFUNCTION("""COMPUTED_VALUE"""),14686)</f>
        <v>14686</v>
      </c>
      <c r="H138" s="1" t="str">
        <f ca="1">IFERROR(__xludf.DUMMYFUNCTION("""COMPUTED_VALUE"""),"Karachi")</f>
        <v>Karachi</v>
      </c>
      <c r="I138" s="4" t="s">
        <v>0</v>
      </c>
    </row>
    <row r="139" spans="1:9" x14ac:dyDescent="0.25">
      <c r="A139">
        <v>8</v>
      </c>
      <c r="B139" s="1" t="str">
        <f ca="1">IFERROR(__xludf.DUMMYFUNCTION("""COMPUTED_VALUE"""),"Karachi East")</f>
        <v>Karachi East</v>
      </c>
      <c r="C139" s="1" t="str">
        <f ca="1">IFERROR(__xludf.DUMMYFUNCTION("""COMPUTED_VALUE"""),"Gulshan e Iqbal")</f>
        <v>Gulshan e Iqbal</v>
      </c>
      <c r="D139" s="1">
        <f ca="1">IFERROR(__xludf.DUMMYFUNCTION("""COMPUTED_VALUE"""),165)</f>
        <v>165</v>
      </c>
      <c r="F139" s="2">
        <f ca="1">IFERROR(__xludf.DUMMYFUNCTION("""COMPUTED_VALUE"""),2907467)</f>
        <v>2907467</v>
      </c>
      <c r="G139" s="2">
        <f ca="1">IFERROR(__xludf.DUMMYFUNCTION("""COMPUTED_VALUE"""),17610)</f>
        <v>17610</v>
      </c>
      <c r="H139" s="1" t="str">
        <f ca="1">IFERROR(__xludf.DUMMYFUNCTION("""COMPUTED_VALUE"""),"Karachi")</f>
        <v>Karachi</v>
      </c>
      <c r="I139" s="4" t="s">
        <v>0</v>
      </c>
    </row>
    <row r="140" spans="1:9" x14ac:dyDescent="0.25">
      <c r="A140">
        <v>13</v>
      </c>
      <c r="B140" s="1" t="str">
        <f ca="1">IFERROR(__xludf.DUMMYFUNCTION("""COMPUTED_VALUE"""),"Korangi")</f>
        <v>Korangi</v>
      </c>
      <c r="C140" s="1" t="str">
        <f ca="1">IFERROR(__xludf.DUMMYFUNCTION("""COMPUTED_VALUE"""),"Korangi")</f>
        <v>Korangi</v>
      </c>
      <c r="D140" s="1">
        <f ca="1">IFERROR(__xludf.DUMMYFUNCTION("""COMPUTED_VALUE"""),95)</f>
        <v>95</v>
      </c>
      <c r="F140" s="2">
        <f ca="1">IFERROR(__xludf.DUMMYFUNCTION("""COMPUTED_VALUE"""),2457019)</f>
        <v>2457019</v>
      </c>
      <c r="G140" s="2">
        <f ca="1">IFERROR(__xludf.DUMMYFUNCTION("""COMPUTED_VALUE"""),25918)</f>
        <v>25918</v>
      </c>
      <c r="H140" s="1" t="str">
        <f ca="1">IFERROR(__xludf.DUMMYFUNCTION("""COMPUTED_VALUE"""),"Karachi")</f>
        <v>Karachi</v>
      </c>
      <c r="I140" s="4" t="s">
        <v>0</v>
      </c>
    </row>
    <row r="141" spans="1:9" x14ac:dyDescent="0.25">
      <c r="A141">
        <v>7</v>
      </c>
      <c r="B141" s="1" t="str">
        <f ca="1">IFERROR(__xludf.DUMMYFUNCTION("""COMPUTED_VALUE"""),"Karachi Central")</f>
        <v>Karachi Central</v>
      </c>
      <c r="C141" s="1" t="str">
        <f ca="1">IFERROR(__xludf.DUMMYFUNCTION("""COMPUTED_VALUE"""),"North Nazimabad")</f>
        <v>North Nazimabad</v>
      </c>
      <c r="D141" s="1">
        <f ca="1">IFERROR(__xludf.DUMMYFUNCTION("""COMPUTED_VALUE"""),69)</f>
        <v>69</v>
      </c>
      <c r="F141" s="2">
        <f ca="1">IFERROR(__xludf.DUMMYFUNCTION("""COMPUTED_VALUE"""),2971626)</f>
        <v>2971626</v>
      </c>
      <c r="G141" s="2">
        <f ca="1">IFERROR(__xludf.DUMMYFUNCTION("""COMPUTED_VALUE"""),43067)</f>
        <v>43067</v>
      </c>
      <c r="H141" s="1" t="str">
        <f ca="1">IFERROR(__xludf.DUMMYFUNCTION("""COMPUTED_VALUE"""),"Karachi")</f>
        <v>Karachi</v>
      </c>
      <c r="I141" s="4" t="s">
        <v>0</v>
      </c>
    </row>
    <row r="142" spans="1:9" x14ac:dyDescent="0.25">
      <c r="A142">
        <v>14</v>
      </c>
      <c r="B142" s="1" t="str">
        <f ca="1">IFERROR(__xludf.DUMMYFUNCTION("""COMPUTED_VALUE"""),"Keamari")</f>
        <v>Keamari</v>
      </c>
      <c r="C142" s="1" t="str">
        <f ca="1">IFERROR(__xludf.DUMMYFUNCTION("""COMPUTED_VALUE"""),"Moriro Mirbahar")</f>
        <v>Moriro Mirbahar</v>
      </c>
      <c r="D142" s="1"/>
      <c r="F142" s="1"/>
      <c r="G142" s="1"/>
      <c r="H142" s="1" t="str">
        <f ca="1">IFERROR(__xludf.DUMMYFUNCTION("""COMPUTED_VALUE"""),"Karachi")</f>
        <v>Karachi</v>
      </c>
      <c r="I142" s="4" t="s">
        <v>0</v>
      </c>
    </row>
    <row r="143" spans="1:9" x14ac:dyDescent="0.25">
      <c r="A143">
        <v>31</v>
      </c>
      <c r="B143" s="1" t="str">
        <f ca="1">IFERROR(__xludf.DUMMYFUNCTION("""COMPUTED_VALUE"""),"Ghanche")</f>
        <v>Ghanche</v>
      </c>
      <c r="C143" s="1" t="str">
        <f ca="1">IFERROR(__xludf.DUMMYFUNCTION("""COMPUTED_VALUE"""),"Khaplu")</f>
        <v>Khaplu</v>
      </c>
      <c r="D143" s="2">
        <f ca="1">IFERROR(__xludf.DUMMYFUNCTION("""COMPUTED_VALUE"""),6400)</f>
        <v>6400</v>
      </c>
      <c r="E143" s="2">
        <f ca="1">IFERROR(__xludf.DUMMYFUNCTION("""COMPUTED_VALUE"""),88366)</f>
        <v>88366</v>
      </c>
      <c r="F143" s="2">
        <f ca="1">IFERROR(__xludf.DUMMYFUNCTION("""COMPUTED_VALUE"""),88366)</f>
        <v>88366</v>
      </c>
      <c r="H143" s="1" t="str">
        <f ca="1">IFERROR(__xludf.DUMMYFUNCTION("""COMPUTED_VALUE"""),"Baltistan")</f>
        <v>Baltistan</v>
      </c>
      <c r="I143" s="4" t="s">
        <v>19</v>
      </c>
    </row>
    <row r="144" spans="1:9" x14ac:dyDescent="0.25">
      <c r="A144">
        <v>32</v>
      </c>
      <c r="B144" s="1" t="str">
        <f ca="1">IFERROR(__xludf.DUMMYFUNCTION("""COMPUTED_VALUE"""),"Skardu")</f>
        <v>Skardu</v>
      </c>
      <c r="C144" s="1" t="str">
        <f ca="1">IFERROR(__xludf.DUMMYFUNCTION("""COMPUTED_VALUE"""),"Skardu")</f>
        <v>Skardu</v>
      </c>
      <c r="D144" s="2">
        <f ca="1">IFERROR(__xludf.DUMMYFUNCTION("""COMPUTED_VALUE"""),15000)</f>
        <v>15000</v>
      </c>
      <c r="E144" s="2">
        <f ca="1">IFERROR(__xludf.DUMMYFUNCTION("""COMPUTED_VALUE"""),214848)</f>
        <v>214848</v>
      </c>
      <c r="F144" s="2">
        <f ca="1">IFERROR(__xludf.DUMMYFUNCTION("""COMPUTED_VALUE"""),214848)</f>
        <v>214848</v>
      </c>
      <c r="H144" s="1" t="str">
        <f ca="1">IFERROR(__xludf.DUMMYFUNCTION("""COMPUTED_VALUE"""),"Baltistan")</f>
        <v>Baltistan</v>
      </c>
      <c r="I144" s="4" t="s">
        <v>19</v>
      </c>
    </row>
    <row r="145" spans="1:9" x14ac:dyDescent="0.25">
      <c r="A145">
        <v>33</v>
      </c>
      <c r="B145" s="1" t="str">
        <f ca="1">IFERROR(__xludf.DUMMYFUNCTION("""COMPUTED_VALUE"""),"Astore")</f>
        <v>Astore</v>
      </c>
      <c r="C145" s="1" t="str">
        <f ca="1">IFERROR(__xludf.DUMMYFUNCTION("""COMPUTED_VALUE"""),"Eidghah")</f>
        <v>Eidghah</v>
      </c>
      <c r="D145" s="2">
        <f ca="1">IFERROR(__xludf.DUMMYFUNCTION("""COMPUTED_VALUE"""),8657)</f>
        <v>8657</v>
      </c>
      <c r="E145" s="2">
        <f ca="1">IFERROR(__xludf.DUMMYFUNCTION("""COMPUTED_VALUE"""),71666)</f>
        <v>71666</v>
      </c>
      <c r="F145" s="2">
        <f ca="1">IFERROR(__xludf.DUMMYFUNCTION("""COMPUTED_VALUE"""),71666)</f>
        <v>71666</v>
      </c>
      <c r="H145" s="1" t="str">
        <f ca="1">IFERROR(__xludf.DUMMYFUNCTION("""COMPUTED_VALUE"""),"Diamer")</f>
        <v>Diamer</v>
      </c>
      <c r="I145" s="4" t="s">
        <v>19</v>
      </c>
    </row>
    <row r="146" spans="1:9" x14ac:dyDescent="0.25">
      <c r="A146">
        <v>34</v>
      </c>
      <c r="B146" s="1" t="str">
        <f ca="1">IFERROR(__xludf.DUMMYFUNCTION("""COMPUTED_VALUE"""),"Diamer")</f>
        <v>Diamer</v>
      </c>
      <c r="C146" s="1" t="str">
        <f ca="1">IFERROR(__xludf.DUMMYFUNCTION("""COMPUTED_VALUE"""),"Chilas")</f>
        <v>Chilas</v>
      </c>
      <c r="D146" s="2">
        <f ca="1">IFERROR(__xludf.DUMMYFUNCTION("""COMPUTED_VALUE"""),10936)</f>
        <v>10936</v>
      </c>
      <c r="E146" s="2">
        <f ca="1">IFERROR(__xludf.DUMMYFUNCTION("""COMPUTED_VALUE"""),131925)</f>
        <v>131925</v>
      </c>
      <c r="F146" s="2">
        <f ca="1">IFERROR(__xludf.DUMMYFUNCTION("""COMPUTED_VALUE"""),131925)</f>
        <v>131925</v>
      </c>
      <c r="H146" s="1" t="str">
        <f ca="1">IFERROR(__xludf.DUMMYFUNCTION("""COMPUTED_VALUE"""),"Diamer")</f>
        <v>Diamer</v>
      </c>
      <c r="I146" s="4" t="s">
        <v>19</v>
      </c>
    </row>
    <row r="147" spans="1:9" x14ac:dyDescent="0.25">
      <c r="A147">
        <v>35</v>
      </c>
      <c r="B147" s="1" t="str">
        <f ca="1">IFERROR(__xludf.DUMMYFUNCTION("""COMPUTED_VALUE"""),"Ghizer")</f>
        <v>Ghizer</v>
      </c>
      <c r="C147" s="1" t="str">
        <f ca="1">IFERROR(__xludf.DUMMYFUNCTION("""COMPUTED_VALUE"""),"Gahkuch")</f>
        <v>Gahkuch</v>
      </c>
      <c r="D147" s="2">
        <f ca="1">IFERROR(__xludf.DUMMYFUNCTION("""COMPUTED_VALUE"""),9635)</f>
        <v>9635</v>
      </c>
      <c r="E147" s="2">
        <f ca="1">IFERROR(__xludf.DUMMYFUNCTION("""COMPUTED_VALUE"""),120218)</f>
        <v>120218</v>
      </c>
      <c r="F147" s="2">
        <f ca="1">IFERROR(__xludf.DUMMYFUNCTION("""COMPUTED_VALUE"""),120218)</f>
        <v>120218</v>
      </c>
      <c r="H147" s="1" t="str">
        <f ca="1">IFERROR(__xludf.DUMMYFUNCTION("""COMPUTED_VALUE"""),"Gilgit")</f>
        <v>Gilgit</v>
      </c>
      <c r="I147" s="4" t="s">
        <v>19</v>
      </c>
    </row>
    <row r="148" spans="1:9" x14ac:dyDescent="0.25">
      <c r="A148">
        <v>36</v>
      </c>
      <c r="B148" s="1" t="str">
        <f ca="1">IFERROR(__xludf.DUMMYFUNCTION("""COMPUTED_VALUE"""),"Gilgit")</f>
        <v>Gilgit</v>
      </c>
      <c r="C148" s="1" t="str">
        <f ca="1">IFERROR(__xludf.DUMMYFUNCTION("""COMPUTED_VALUE"""),"Gilgit")</f>
        <v>Gilgit</v>
      </c>
      <c r="D148" s="2">
        <f ca="1">IFERROR(__xludf.DUMMYFUNCTION("""COMPUTED_VALUE"""),38000)</f>
        <v>38000</v>
      </c>
      <c r="E148" s="2">
        <f ca="1">IFERROR(__xludf.DUMMYFUNCTION("""COMPUTED_VALUE"""),243324)</f>
        <v>243324</v>
      </c>
      <c r="F148" s="2">
        <f ca="1">IFERROR(__xludf.DUMMYFUNCTION("""COMPUTED_VALUE"""),243324)</f>
        <v>243324</v>
      </c>
      <c r="H148" s="1" t="str">
        <f ca="1">IFERROR(__xludf.DUMMYFUNCTION("""COMPUTED_VALUE"""),"Gilgit")</f>
        <v>Gilgit</v>
      </c>
      <c r="I148" s="4" t="s">
        <v>19</v>
      </c>
    </row>
    <row r="149" spans="1:9" x14ac:dyDescent="0.25">
      <c r="A149">
        <v>37</v>
      </c>
      <c r="B149" s="1" t="str">
        <f ca="1">IFERROR(__xludf.DUMMYFUNCTION("""COMPUTED_VALUE"""),"Hunza")</f>
        <v>Hunza</v>
      </c>
      <c r="C149" s="1" t="str">
        <f ca="1">IFERROR(__xludf.DUMMYFUNCTION("""COMPUTED_VALUE"""),"Karimabad")</f>
        <v>Karimabad</v>
      </c>
      <c r="D149" s="2">
        <f ca="1">IFERROR(__xludf.DUMMYFUNCTION("""COMPUTED_VALUE"""),17145)</f>
        <v>17145</v>
      </c>
      <c r="E149" s="2">
        <f ca="1">IFERROR(__xludf.DUMMYFUNCTION("""COMPUTED_VALUE"""),80355)</f>
        <v>80355</v>
      </c>
      <c r="F149" s="2">
        <f ca="1">IFERROR(__xludf.DUMMYFUNCTION("""COMPUTED_VALUE"""),80355)</f>
        <v>80355</v>
      </c>
      <c r="H149" s="1" t="str">
        <f ca="1">IFERROR(__xludf.DUMMYFUNCTION("""COMPUTED_VALUE"""),"Gilgit")</f>
        <v>Gilgit</v>
      </c>
      <c r="I149" s="4" t="s">
        <v>19</v>
      </c>
    </row>
    <row r="150" spans="1:9" x14ac:dyDescent="0.25">
      <c r="A150">
        <v>38</v>
      </c>
      <c r="B150" s="1" t="str">
        <f ca="1">IFERROR(__xludf.DUMMYFUNCTION("""COMPUTED_VALUE"""),"Kharmang")</f>
        <v>Kharmang</v>
      </c>
      <c r="C150" s="1" t="str">
        <f ca="1">IFERROR(__xludf.DUMMYFUNCTION("""COMPUTED_VALUE"""),"Tolti")</f>
        <v>Tolti</v>
      </c>
      <c r="D150" s="1"/>
      <c r="E150" s="2">
        <v>20000</v>
      </c>
      <c r="F150" s="2">
        <v>20000</v>
      </c>
      <c r="H150" s="1" t="str">
        <f ca="1">IFERROR(__xludf.DUMMYFUNCTION("""COMPUTED_VALUE"""),"Baltistan")</f>
        <v>Baltistan</v>
      </c>
      <c r="I150" s="4" t="s">
        <v>19</v>
      </c>
    </row>
    <row r="151" spans="1:9" x14ac:dyDescent="0.25">
      <c r="A151">
        <v>39</v>
      </c>
      <c r="B151" s="1" t="str">
        <f ca="1">IFERROR(__xludf.DUMMYFUNCTION("""COMPUTED_VALUE"""),"Shigar")</f>
        <v>Shigar</v>
      </c>
      <c r="C151" s="1" t="str">
        <f ca="1">IFERROR(__xludf.DUMMYFUNCTION("""COMPUTED_VALUE"""),"Shigar")</f>
        <v>Shigar</v>
      </c>
      <c r="D151" s="2">
        <f ca="1">IFERROR(__xludf.DUMMYFUNCTION("""COMPUTED_VALUE"""),8500)</f>
        <v>8500</v>
      </c>
      <c r="E151" s="2">
        <f ca="1">IFERROR(__xludf.DUMMYFUNCTION("""COMPUTED_VALUE"""),109000)</f>
        <v>109000</v>
      </c>
      <c r="F151" s="2">
        <f ca="1">IFERROR(__xludf.DUMMYFUNCTION("""COMPUTED_VALUE"""),109000)</f>
        <v>109000</v>
      </c>
      <c r="H151" s="1" t="str">
        <f ca="1">IFERROR(__xludf.DUMMYFUNCTION("""COMPUTED_VALUE"""),"Baltistan")</f>
        <v>Baltistan</v>
      </c>
      <c r="I151" s="4" t="s">
        <v>19</v>
      </c>
    </row>
    <row r="152" spans="1:9" x14ac:dyDescent="0.25">
      <c r="A152">
        <v>40</v>
      </c>
      <c r="B152" s="1" t="str">
        <f ca="1">IFERROR(__xludf.DUMMYFUNCTION("""COMPUTED_VALUE"""),"Nagar")</f>
        <v>Nagar</v>
      </c>
      <c r="C152" s="1" t="str">
        <f ca="1">IFERROR(__xludf.DUMMYFUNCTION("""COMPUTED_VALUE"""),"Nagarkhas")</f>
        <v>Nagarkhas</v>
      </c>
      <c r="D152" s="2">
        <f ca="1">IFERROR(__xludf.DUMMYFUNCTION("""COMPUTED_VALUE"""),15567)</f>
        <v>15567</v>
      </c>
      <c r="E152" s="2">
        <f ca="1">IFERROR(__xludf.DUMMYFUNCTION("""COMPUTED_VALUE"""),89420)</f>
        <v>89420</v>
      </c>
      <c r="F152" s="2">
        <f ca="1">IFERROR(__xludf.DUMMYFUNCTION("""COMPUTED_VALUE"""),89420)</f>
        <v>89420</v>
      </c>
      <c r="H152" s="1" t="str">
        <f ca="1">IFERROR(__xludf.DUMMYFUNCTION("""COMPUTED_VALUE"""),"Gilgit")</f>
        <v>Gilgit</v>
      </c>
      <c r="I152" s="4" t="s">
        <v>19</v>
      </c>
    </row>
    <row r="153" spans="1:9" x14ac:dyDescent="0.25">
      <c r="A153">
        <v>41</v>
      </c>
      <c r="B153" s="1" t="str">
        <f ca="1">IFERROR(__xludf.DUMMYFUNCTION("""COMPUTED_VALUE"""),"Gupis–Yasin")</f>
        <v>Gupis–Yasin</v>
      </c>
      <c r="C153" s="1" t="str">
        <f ca="1">IFERROR(__xludf.DUMMYFUNCTION("""COMPUTED_VALUE"""),"Phander")</f>
        <v>Phander</v>
      </c>
      <c r="H153" s="1" t="str">
        <f ca="1">IFERROR(__xludf.DUMMYFUNCTION("""COMPUTED_VALUE"""),"Gilgit")</f>
        <v>Gilgit</v>
      </c>
      <c r="I153" s="4" t="s">
        <v>19</v>
      </c>
    </row>
    <row r="154" spans="1:9" x14ac:dyDescent="0.25">
      <c r="A154">
        <v>42</v>
      </c>
      <c r="B154" s="1" t="str">
        <f ca="1">IFERROR(__xludf.DUMMYFUNCTION("""COMPUTED_VALUE"""),"Tangir")</f>
        <v>Tangir</v>
      </c>
      <c r="C154" s="1" t="str">
        <f ca="1">IFERROR(__xludf.DUMMYFUNCTION("""COMPUTED_VALUE"""),"Tangir")</f>
        <v>Tangir</v>
      </c>
      <c r="H154" s="1" t="str">
        <f ca="1">IFERROR(__xludf.DUMMYFUNCTION("""COMPUTED_VALUE"""),"Diamer")</f>
        <v>Diamer</v>
      </c>
      <c r="I154" s="4" t="s">
        <v>19</v>
      </c>
    </row>
    <row r="155" spans="1:9" x14ac:dyDescent="0.25">
      <c r="A155">
        <v>43</v>
      </c>
      <c r="B155" s="1" t="str">
        <f ca="1">IFERROR(__xludf.DUMMYFUNCTION("""COMPUTED_VALUE"""),"Darel")</f>
        <v>Darel</v>
      </c>
      <c r="C155" s="1" t="str">
        <f ca="1">IFERROR(__xludf.DUMMYFUNCTION("""COMPUTED_VALUE"""),"Darel")</f>
        <v>Darel</v>
      </c>
      <c r="H155" s="1" t="str">
        <f ca="1">IFERROR(__xludf.DUMMYFUNCTION("""COMPUTED_VALUE"""),"Diamer")</f>
        <v>Diamer</v>
      </c>
      <c r="I155" s="4" t="s">
        <v>19</v>
      </c>
    </row>
    <row r="156" spans="1:9" x14ac:dyDescent="0.25">
      <c r="A156">
        <v>44</v>
      </c>
      <c r="B156" s="1" t="str">
        <f ca="1">IFERROR(__xludf.DUMMYFUNCTION("""COMPUTED_VALUE"""),"Roundu")</f>
        <v>Roundu</v>
      </c>
      <c r="C156" s="1" t="str">
        <f ca="1">IFERROR(__xludf.DUMMYFUNCTION("""COMPUTED_VALUE"""),"Dambudas")</f>
        <v>Dambudas</v>
      </c>
      <c r="H156" s="1" t="str">
        <f ca="1">IFERROR(__xludf.DUMMYFUNCTION("""COMPUTED_VALUE"""),"Baltistan")</f>
        <v>Baltistan</v>
      </c>
      <c r="I156" s="4" t="s">
        <v>19</v>
      </c>
    </row>
    <row r="157" spans="1:9" x14ac:dyDescent="0.25">
      <c r="A157">
        <v>48</v>
      </c>
      <c r="B157" s="1" t="str">
        <f ca="1">IFERROR(__xludf.DUMMYFUNCTION("""COMPUTED_VALUE"""),"Chaman")</f>
        <v>Chaman</v>
      </c>
      <c r="C157" s="1" t="str">
        <f ca="1">IFERROR(__xludf.DUMMYFUNCTION("""COMPUTED_VALUE"""),"Chaman")</f>
        <v>Chaman</v>
      </c>
      <c r="D157" s="1"/>
      <c r="F157" s="1"/>
      <c r="G157" s="1"/>
      <c r="H157" s="1" t="str">
        <f ca="1">IFERROR(__xludf.DUMMYFUNCTION("""COMPUTED_VALUE"""),"Quetta")</f>
        <v>Quetta</v>
      </c>
      <c r="I157" s="4" t="s">
        <v>20</v>
      </c>
    </row>
    <row r="158" spans="1:9" x14ac:dyDescent="0.25">
      <c r="A158">
        <v>50</v>
      </c>
      <c r="B158" s="1" t="str">
        <f ca="1">IFERROR(__xludf.DUMMYFUNCTION("""COMPUTED_VALUE"""),"Duki")</f>
        <v>Duki</v>
      </c>
      <c r="C158" s="1" t="str">
        <f ca="1">IFERROR(__xludf.DUMMYFUNCTION("""COMPUTED_VALUE"""),"Duki")</f>
        <v>Duki</v>
      </c>
      <c r="D158" s="1"/>
      <c r="F158" s="2">
        <f ca="1">IFERROR(__xludf.DUMMYFUNCTION("""COMPUTED_VALUE"""),153000)</f>
        <v>153000</v>
      </c>
      <c r="G158" s="1"/>
      <c r="H158" s="1" t="str">
        <f ca="1">IFERROR(__xludf.DUMMYFUNCTION("""COMPUTED_VALUE"""),"Loralai")</f>
        <v>Loralai</v>
      </c>
      <c r="I158" s="4" t="s">
        <v>20</v>
      </c>
    </row>
    <row r="159" spans="1:9" x14ac:dyDescent="0.25">
      <c r="A159">
        <v>76</v>
      </c>
      <c r="B159" s="1" t="str">
        <f ca="1">IFERROR(__xludf.DUMMYFUNCTION("""COMPUTED_VALUE"""),"Surab")</f>
        <v>Surab</v>
      </c>
      <c r="C159" s="1" t="str">
        <f ca="1">IFERROR(__xludf.DUMMYFUNCTION("""COMPUTED_VALUE"""),"Surab")</f>
        <v>Surab</v>
      </c>
      <c r="D159" s="1"/>
      <c r="F159" s="1"/>
      <c r="G159" s="1"/>
      <c r="H159" s="1" t="str">
        <f ca="1">IFERROR(__xludf.DUMMYFUNCTION("""COMPUTED_VALUE"""),"Kalat")</f>
        <v>Kalat</v>
      </c>
      <c r="I159" s="4" t="s">
        <v>20</v>
      </c>
    </row>
    <row r="160" spans="1:9" x14ac:dyDescent="0.25">
      <c r="A160">
        <v>80</v>
      </c>
      <c r="B160" s="1" t="str">
        <f ca="1">IFERROR(__xludf.DUMMYFUNCTION("""COMPUTED_VALUE"""),"Usta Muhammad")</f>
        <v>Usta Muhammad</v>
      </c>
      <c r="C160" s="1" t="str">
        <f ca="1">IFERROR(__xludf.DUMMYFUNCTION("""COMPUTED_VALUE"""),"Usta Muhammad")</f>
        <v>Usta Muhammad</v>
      </c>
      <c r="H160" s="1" t="str">
        <f ca="1">IFERROR(__xludf.DUMMYFUNCTION("""COMPUTED_VALUE"""),"Nasirabad")</f>
        <v>Nasirabad</v>
      </c>
      <c r="I160" s="4" t="s">
        <v>20</v>
      </c>
    </row>
    <row r="161" spans="1:11" x14ac:dyDescent="0.25">
      <c r="A161">
        <v>102</v>
      </c>
      <c r="B161" s="1" t="str">
        <f ca="1">IFERROR(__xludf.DUMMYFUNCTION("""COMPUTED_VALUE"""),"Jampur")</f>
        <v>Jampur</v>
      </c>
      <c r="C161" s="1" t="str">
        <f ca="1">IFERROR(__xludf.DUMMYFUNCTION("""COMPUTED_VALUE"""),"Jampur")</f>
        <v>Jampur</v>
      </c>
      <c r="D161" s="1"/>
      <c r="F161" s="1"/>
      <c r="G161" s="1"/>
      <c r="H161" s="1" t="str">
        <f ca="1">IFERROR(__xludf.DUMMYFUNCTION("""COMPUTED_VALUE"""),"Dera Ghazi Khan")</f>
        <v>Dera Ghazi Khan</v>
      </c>
      <c r="I161" s="4" t="s">
        <v>22</v>
      </c>
    </row>
    <row r="162" spans="1:11" x14ac:dyDescent="0.25">
      <c r="A162">
        <v>129</v>
      </c>
      <c r="B162" s="1" t="str">
        <f ca="1">IFERROR(__xludf.DUMMYFUNCTION("""COMPUTED_VALUE"""),"Murree")</f>
        <v>Murree</v>
      </c>
      <c r="C162" s="1" t="str">
        <f ca="1">IFERROR(__xludf.DUMMYFUNCTION("""COMPUTED_VALUE"""),"Murree")</f>
        <v>Murree</v>
      </c>
      <c r="D162" s="1"/>
      <c r="F162" s="1"/>
      <c r="G162" s="1"/>
      <c r="H162" s="1" t="str">
        <f ca="1">IFERROR(__xludf.DUMMYFUNCTION("""COMPUTED_VALUE"""),"Rawalpindi")</f>
        <v>Rawalpindi</v>
      </c>
      <c r="I162" s="4" t="s">
        <v>22</v>
      </c>
    </row>
    <row r="163" spans="1:11" x14ac:dyDescent="0.25">
      <c r="A163">
        <v>130</v>
      </c>
      <c r="B163" s="1" t="str">
        <f ca="1">IFERROR(__xludf.DUMMYFUNCTION("""COMPUTED_VALUE"""),"Taunsa")</f>
        <v>Taunsa</v>
      </c>
      <c r="C163" s="1" t="str">
        <f ca="1">IFERROR(__xludf.DUMMYFUNCTION("""COMPUTED_VALUE"""),"Taunsa")</f>
        <v>Taunsa</v>
      </c>
      <c r="D163" s="1"/>
      <c r="F163" s="1"/>
      <c r="G163" s="1"/>
      <c r="H163" s="1" t="str">
        <f ca="1">IFERROR(__xludf.DUMMYFUNCTION("""COMPUTED_VALUE"""),"Dera Ghazi Khan")</f>
        <v>Dera Ghazi Khan</v>
      </c>
      <c r="I163" s="4" t="s">
        <v>22</v>
      </c>
    </row>
    <row r="164" spans="1:11" x14ac:dyDescent="0.25">
      <c r="A164">
        <v>131</v>
      </c>
      <c r="B164" s="1" t="str">
        <f ca="1">IFERROR(__xludf.DUMMYFUNCTION("""COMPUTED_VALUE"""),"Kot Addu")</f>
        <v>Kot Addu</v>
      </c>
      <c r="C164" s="1" t="str">
        <f ca="1">IFERROR(__xludf.DUMMYFUNCTION("""COMPUTED_VALUE"""),"Kot Addu")</f>
        <v>Kot Addu</v>
      </c>
      <c r="D164" s="1"/>
      <c r="F164" s="1"/>
      <c r="G164" s="1"/>
      <c r="H164" s="1" t="str">
        <f ca="1">IFERROR(__xludf.DUMMYFUNCTION("""COMPUTED_VALUE"""),"Dera Ghazi Khan")</f>
        <v>Dera Ghazi Khan</v>
      </c>
      <c r="I164" s="4" t="s">
        <v>22</v>
      </c>
    </row>
    <row r="165" spans="1:11" x14ac:dyDescent="0.25">
      <c r="A165">
        <v>132</v>
      </c>
      <c r="B165" s="1" t="str">
        <f ca="1">IFERROR(__xludf.DUMMYFUNCTION("""COMPUTED_VALUE"""),"Wazirabad")</f>
        <v>Wazirabad</v>
      </c>
      <c r="C165" s="1" t="str">
        <f ca="1">IFERROR(__xludf.DUMMYFUNCTION("""COMPUTED_VALUE"""),"Wazirabad")</f>
        <v>Wazirabad</v>
      </c>
      <c r="D165" s="1"/>
      <c r="F165" s="1"/>
      <c r="G165" s="1"/>
      <c r="H165" s="1" t="str">
        <f ca="1">IFERROR(__xludf.DUMMYFUNCTION("""COMPUTED_VALUE"""),"Gujrat")</f>
        <v>Gujrat</v>
      </c>
      <c r="I165" s="4" t="s">
        <v>22</v>
      </c>
    </row>
    <row r="166" spans="1:11" x14ac:dyDescent="0.25">
      <c r="A166">
        <v>134</v>
      </c>
      <c r="B166" s="1" t="str">
        <f ca="1">IFERROR(__xludf.DUMMYFUNCTION("""COMPUTED_VALUE"""),"Allai")</f>
        <v>Allai</v>
      </c>
      <c r="C166" s="1" t="str">
        <f ca="1">IFERROR(__xludf.DUMMYFUNCTION("""COMPUTED_VALUE"""),"Allai Valley")</f>
        <v>Allai Valley</v>
      </c>
      <c r="D166" s="1"/>
      <c r="F166" s="1"/>
      <c r="G166" s="1"/>
      <c r="H166" s="1" t="str">
        <f ca="1">IFERROR(__xludf.DUMMYFUNCTION("""COMPUTED_VALUE"""),"Hazara")</f>
        <v>Hazara</v>
      </c>
      <c r="I166" s="4" t="s">
        <v>23</v>
      </c>
    </row>
    <row r="167" spans="1:11" x14ac:dyDescent="0.25">
      <c r="A167">
        <v>140</v>
      </c>
      <c r="B167" s="1" t="str">
        <f ca="1">IFERROR(__xludf.DUMMYFUNCTION("""COMPUTED_VALUE"""),"Central Dir District")</f>
        <v>Central Dir District</v>
      </c>
      <c r="C167" s="1" t="str">
        <f ca="1">IFERROR(__xludf.DUMMYFUNCTION("""COMPUTED_VALUE"""),"Wari")</f>
        <v>Wari</v>
      </c>
      <c r="D167" s="1"/>
      <c r="F167" s="1"/>
      <c r="G167" s="1"/>
      <c r="H167" s="1" t="str">
        <f ca="1">IFERROR(__xludf.DUMMYFUNCTION("""COMPUTED_VALUE"""),"Malakand")</f>
        <v>Malakand</v>
      </c>
      <c r="I167" s="4" t="s">
        <v>23</v>
      </c>
    </row>
    <row r="168" spans="1:11" x14ac:dyDescent="0.25">
      <c r="A168">
        <v>148</v>
      </c>
      <c r="B168" s="1" t="str">
        <f ca="1">IFERROR(__xludf.DUMMYFUNCTION("""COMPUTED_VALUE"""),"Kolai Palas")</f>
        <v>Kolai Palas</v>
      </c>
      <c r="C168" s="1" t="str">
        <f ca="1">IFERROR(__xludf.DUMMYFUNCTION("""COMPUTED_VALUE"""),"Kolai")</f>
        <v>Kolai</v>
      </c>
      <c r="D168" s="1"/>
      <c r="F168" s="1"/>
      <c r="G168" s="1"/>
      <c r="H168" s="1" t="str">
        <f ca="1">IFERROR(__xludf.DUMMYFUNCTION("""COMPUTED_VALUE"""),"Hazara")</f>
        <v>Hazara</v>
      </c>
      <c r="I168" s="4" t="s">
        <v>23</v>
      </c>
    </row>
    <row r="169" spans="1:11" x14ac:dyDescent="0.25">
      <c r="A169">
        <v>162</v>
      </c>
      <c r="B169" s="1" t="str">
        <f ca="1">IFERROR(__xludf.DUMMYFUNCTION("""COMPUTED_VALUE"""),"Upper South Waziristan")</f>
        <v>Upper South Waziristan</v>
      </c>
      <c r="C169" s="1" t="str">
        <f ca="1">IFERROR(__xludf.DUMMYFUNCTION("""COMPUTED_VALUE"""),"Spinkai")</f>
        <v>Spinkai</v>
      </c>
      <c r="D169" s="1"/>
      <c r="F169" s="1"/>
      <c r="G169" s="1"/>
      <c r="H169" s="1" t="str">
        <f ca="1">IFERROR(__xludf.DUMMYFUNCTION("""COMPUTED_VALUE"""),"Dera Ismail Khan")</f>
        <v>Dera Ismail Khan</v>
      </c>
      <c r="I169" s="4" t="s">
        <v>23</v>
      </c>
    </row>
    <row r="170" spans="1:11" x14ac:dyDescent="0.25">
      <c r="A170">
        <v>163</v>
      </c>
      <c r="B170" s="1" t="str">
        <f ca="1">IFERROR(__xludf.DUMMYFUNCTION("""COMPUTED_VALUE"""),"Lower South Waziristan")</f>
        <v>Lower South Waziristan</v>
      </c>
      <c r="C170" s="1" t="str">
        <f ca="1">IFERROR(__xludf.DUMMYFUNCTION("""COMPUTED_VALUE"""),"Wana")</f>
        <v>Wana</v>
      </c>
      <c r="D170" s="1"/>
      <c r="F170" s="1"/>
      <c r="G170" s="1"/>
      <c r="H170" s="1" t="str">
        <f ca="1">IFERROR(__xludf.DUMMYFUNCTION("""COMPUTED_VALUE"""),"Dera Ismail Khan")</f>
        <v>Dera Ismail Khan</v>
      </c>
      <c r="I170" s="4" t="s">
        <v>23</v>
      </c>
    </row>
    <row r="171" spans="1:11" x14ac:dyDescent="0.25">
      <c r="A171">
        <v>170</v>
      </c>
      <c r="B171" s="1" t="str">
        <f ca="1">IFERROR(__xludf.DUMMYFUNCTION("""COMPUTED_VALUE"""),"Upper Chitral")</f>
        <v>Upper Chitral</v>
      </c>
      <c r="C171" s="1" t="str">
        <f ca="1">IFERROR(__xludf.DUMMYFUNCTION("""COMPUTED_VALUE"""),"Booni")</f>
        <v>Booni</v>
      </c>
      <c r="D171" s="1"/>
      <c r="F171" s="1"/>
      <c r="G171" s="1"/>
      <c r="H171" s="1" t="str">
        <f ca="1">IFERROR(__xludf.DUMMYFUNCTION("""COMPUTED_VALUE"""),"Malakand")</f>
        <v>Malakand</v>
      </c>
      <c r="I171" s="4" t="s">
        <v>23</v>
      </c>
    </row>
    <row r="172" spans="1:11" ht="13.8" thickBot="1" x14ac:dyDescent="0.3"/>
    <row r="173" spans="1:11" ht="15.6" x14ac:dyDescent="0.3">
      <c r="C173" s="7" t="s">
        <v>28</v>
      </c>
      <c r="D173" s="8"/>
      <c r="E173" s="8"/>
      <c r="F173" s="9"/>
    </row>
    <row r="174" spans="1:11" ht="13.8" x14ac:dyDescent="0.25">
      <c r="C174" s="10">
        <v>1</v>
      </c>
      <c r="D174" s="6" t="s">
        <v>8</v>
      </c>
      <c r="E174" s="6"/>
      <c r="F174" s="11">
        <v>38</v>
      </c>
      <c r="K174" s="5"/>
    </row>
    <row r="175" spans="1:11" ht="13.8" x14ac:dyDescent="0.25">
      <c r="C175" s="10">
        <v>2</v>
      </c>
      <c r="D175" s="6" t="s">
        <v>9</v>
      </c>
      <c r="E175" s="6"/>
      <c r="F175" s="11">
        <v>170</v>
      </c>
    </row>
    <row r="176" spans="1:11" ht="13.8" x14ac:dyDescent="0.25">
      <c r="C176" s="10">
        <v>3</v>
      </c>
      <c r="D176" s="6" t="s">
        <v>10</v>
      </c>
      <c r="E176" s="6"/>
      <c r="F176" s="12" t="s">
        <v>24</v>
      </c>
    </row>
    <row r="177" spans="3:6" ht="13.8" x14ac:dyDescent="0.25">
      <c r="C177" s="10">
        <v>4</v>
      </c>
      <c r="D177" s="6" t="s">
        <v>11</v>
      </c>
      <c r="E177" s="6"/>
      <c r="F177" s="12" t="s">
        <v>25</v>
      </c>
    </row>
    <row r="178" spans="3:6" ht="13.8" x14ac:dyDescent="0.25">
      <c r="C178" s="10">
        <v>5</v>
      </c>
      <c r="D178" s="6" t="s">
        <v>12</v>
      </c>
      <c r="E178" s="6"/>
      <c r="F178" s="12" t="s">
        <v>26</v>
      </c>
    </row>
    <row r="179" spans="3:6" ht="13.8" x14ac:dyDescent="0.25">
      <c r="C179" s="10">
        <v>6</v>
      </c>
      <c r="D179" s="6" t="s">
        <v>27</v>
      </c>
      <c r="E179" s="6"/>
      <c r="F179" s="11">
        <v>11020</v>
      </c>
    </row>
    <row r="180" spans="3:6" ht="13.8" x14ac:dyDescent="0.25">
      <c r="C180" s="10">
        <v>7</v>
      </c>
      <c r="D180" s="6" t="s">
        <v>13</v>
      </c>
      <c r="E180" s="6"/>
      <c r="F180" s="11">
        <v>1330</v>
      </c>
    </row>
    <row r="181" spans="3:6" ht="13.8" x14ac:dyDescent="0.25">
      <c r="C181" s="10">
        <v>8</v>
      </c>
      <c r="D181" s="6" t="s">
        <v>14</v>
      </c>
      <c r="E181" s="6"/>
      <c r="F181" s="12" t="s">
        <v>24</v>
      </c>
    </row>
    <row r="182" spans="3:6" ht="13.8" x14ac:dyDescent="0.25">
      <c r="C182" s="10">
        <v>9</v>
      </c>
      <c r="D182" s="6" t="s">
        <v>15</v>
      </c>
      <c r="E182" s="6"/>
      <c r="F182" s="11">
        <v>39</v>
      </c>
    </row>
    <row r="183" spans="3:6" ht="14.4" thickBot="1" x14ac:dyDescent="0.3">
      <c r="C183" s="13">
        <v>10</v>
      </c>
      <c r="D183" s="14" t="s">
        <v>16</v>
      </c>
      <c r="E183" s="14"/>
      <c r="F183" s="15">
        <v>230</v>
      </c>
    </row>
  </sheetData>
  <autoFilter ref="A1:I171" xr:uid="{D2633A60-87BA-4C7A-BFA2-22E7B3590ADD}">
    <sortState xmlns:xlrd2="http://schemas.microsoft.com/office/spreadsheetml/2017/richdata2" ref="A2:I171">
      <sortCondition ref="G1:G17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FIDA HUSSAIN BACHA</cp:lastModifiedBy>
  <cp:lastPrinted>2023-09-22T12:36:11Z</cp:lastPrinted>
  <dcterms:created xsi:type="dcterms:W3CDTF">2023-09-22T12:37:01Z</dcterms:created>
  <dcterms:modified xsi:type="dcterms:W3CDTF">2023-09-22T18:50:54Z</dcterms:modified>
</cp:coreProperties>
</file>