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90" windowWidth="15300" windowHeight="7935" activeTab="4"/>
  </bookViews>
  <sheets>
    <sheet name="FEB-18 " sheetId="32" r:id="rId1"/>
    <sheet name="JAN-18" sheetId="31" r:id="rId2"/>
    <sheet name="DEC-17" sheetId="27" r:id="rId3"/>
    <sheet name="NOV-17" sheetId="30" r:id="rId4"/>
    <sheet name="OCT-17" sheetId="26" r:id="rId5"/>
    <sheet name="SEPT-17" sheetId="24" r:id="rId6"/>
    <sheet name="APR-17" sheetId="23" r:id="rId7"/>
    <sheet name="MAR-17" sheetId="22" r:id="rId8"/>
    <sheet name="Sheet1" sheetId="33" state="hidden" r:id="rId9"/>
  </sheets>
  <definedNames>
    <definedName name="_xlnm._FilterDatabase" localSheetId="6" hidden="1">'APR-17'!$A$1:$D$20</definedName>
    <definedName name="_xlnm._FilterDatabase" localSheetId="2" hidden="1">'DEC-17'!$A$1:$D$11</definedName>
    <definedName name="_xlnm._FilterDatabase" localSheetId="0" hidden="1">'FEB-18 '!$A$1:$D$26</definedName>
    <definedName name="_xlnm._FilterDatabase" localSheetId="1" hidden="1">'JAN-18'!$A$1:$D$20</definedName>
    <definedName name="_xlnm._FilterDatabase" localSheetId="7" hidden="1">'MAR-17'!$A$1:$D$25</definedName>
    <definedName name="_xlnm._FilterDatabase" localSheetId="3" hidden="1">'NOV-17'!$A$1:$D$15</definedName>
    <definedName name="_xlnm._FilterDatabase" localSheetId="4" hidden="1">'OCT-17'!$A$1:$D$11</definedName>
    <definedName name="_xlnm._FilterDatabase" localSheetId="5" hidden="1">'SEPT-17'!$A$1:$D$8</definedName>
  </definedNames>
  <calcPr calcId="124519"/>
</workbook>
</file>

<file path=xl/calcChain.xml><?xml version="1.0" encoding="utf-8"?>
<calcChain xmlns="http://schemas.openxmlformats.org/spreadsheetml/2006/main">
  <c r="K24" i="32"/>
  <c r="I25"/>
  <c r="J25"/>
  <c r="L25"/>
  <c r="M25"/>
  <c r="N25"/>
  <c r="Q25"/>
  <c r="R25"/>
  <c r="S25"/>
  <c r="T25"/>
  <c r="V25"/>
  <c r="W25"/>
  <c r="X25"/>
  <c r="Y25"/>
  <c r="Z25"/>
  <c r="AA25"/>
  <c r="AB25"/>
  <c r="AC25"/>
  <c r="AD25"/>
  <c r="H25"/>
  <c r="D25"/>
  <c r="AD24"/>
  <c r="Y24"/>
  <c r="U24"/>
  <c r="T24"/>
  <c r="Z24" s="1"/>
  <c r="O24"/>
  <c r="AD23"/>
  <c r="Y23"/>
  <c r="U23"/>
  <c r="T23"/>
  <c r="Z23" s="1"/>
  <c r="O23"/>
  <c r="K23"/>
  <c r="AD22"/>
  <c r="Y22"/>
  <c r="U22"/>
  <c r="T22"/>
  <c r="Z22" s="1"/>
  <c r="O22"/>
  <c r="K22"/>
  <c r="AD19"/>
  <c r="Y19"/>
  <c r="U19"/>
  <c r="T19"/>
  <c r="Z19" s="1"/>
  <c r="O19"/>
  <c r="K19"/>
  <c r="AD21"/>
  <c r="Y21"/>
  <c r="U21"/>
  <c r="T21"/>
  <c r="Z21" s="1"/>
  <c r="O21"/>
  <c r="K21"/>
  <c r="K25" s="1"/>
  <c r="AD20"/>
  <c r="Y20"/>
  <c r="U20"/>
  <c r="T20"/>
  <c r="Z20" s="1"/>
  <c r="O20"/>
  <c r="K20"/>
  <c r="I10"/>
  <c r="J10"/>
  <c r="L10"/>
  <c r="M10"/>
  <c r="N10"/>
  <c r="Q10"/>
  <c r="R10"/>
  <c r="S10"/>
  <c r="V10"/>
  <c r="W10"/>
  <c r="X10"/>
  <c r="AA10"/>
  <c r="AB10"/>
  <c r="AC10"/>
  <c r="H10"/>
  <c r="D10"/>
  <c r="AD9"/>
  <c r="AD10" s="1"/>
  <c r="Y9"/>
  <c r="Y10" s="1"/>
  <c r="U9"/>
  <c r="U10" s="1"/>
  <c r="T9"/>
  <c r="Z9" s="1"/>
  <c r="Z10" s="1"/>
  <c r="O9"/>
  <c r="O10" s="1"/>
  <c r="K9"/>
  <c r="O25" l="1"/>
  <c r="U25"/>
  <c r="P24"/>
  <c r="P23"/>
  <c r="P22"/>
  <c r="P19"/>
  <c r="P21"/>
  <c r="P9"/>
  <c r="P10" s="1"/>
  <c r="K10"/>
  <c r="T10"/>
  <c r="P20"/>
  <c r="I8"/>
  <c r="J8"/>
  <c r="L8"/>
  <c r="M8"/>
  <c r="N8"/>
  <c r="Q8"/>
  <c r="R8"/>
  <c r="S8"/>
  <c r="V8"/>
  <c r="W8"/>
  <c r="X8"/>
  <c r="AA8"/>
  <c r="AB8"/>
  <c r="AC8"/>
  <c r="D8"/>
  <c r="H8"/>
  <c r="AC18"/>
  <c r="AB18"/>
  <c r="AA18"/>
  <c r="X18"/>
  <c r="W18"/>
  <c r="V18"/>
  <c r="S18"/>
  <c r="R18"/>
  <c r="Q18"/>
  <c r="N18"/>
  <c r="M18"/>
  <c r="L18"/>
  <c r="J18"/>
  <c r="I18"/>
  <c r="H18"/>
  <c r="D18"/>
  <c r="AD17"/>
  <c r="Y17"/>
  <c r="U17"/>
  <c r="T17"/>
  <c r="Z17" s="1"/>
  <c r="O17"/>
  <c r="K17"/>
  <c r="AD16"/>
  <c r="AD18" s="1"/>
  <c r="Y16"/>
  <c r="Y18" s="1"/>
  <c r="U16"/>
  <c r="T16"/>
  <c r="T18" s="1"/>
  <c r="O16"/>
  <c r="O18" s="1"/>
  <c r="K16"/>
  <c r="K18" s="1"/>
  <c r="AC15"/>
  <c r="AB15"/>
  <c r="AA15"/>
  <c r="X15"/>
  <c r="W15"/>
  <c r="V15"/>
  <c r="S15"/>
  <c r="R15"/>
  <c r="Q15"/>
  <c r="N15"/>
  <c r="N26" s="1"/>
  <c r="M15"/>
  <c r="L15"/>
  <c r="J15"/>
  <c r="I15"/>
  <c r="H15"/>
  <c r="D15"/>
  <c r="AD14"/>
  <c r="Y14"/>
  <c r="U14"/>
  <c r="T14"/>
  <c r="Z14" s="1"/>
  <c r="O14"/>
  <c r="K14"/>
  <c r="AD13"/>
  <c r="Y13"/>
  <c r="U13"/>
  <c r="T13"/>
  <c r="Z13" s="1"/>
  <c r="O13"/>
  <c r="K13"/>
  <c r="AD12"/>
  <c r="Y12"/>
  <c r="U12"/>
  <c r="T12"/>
  <c r="Z12" s="1"/>
  <c r="O12"/>
  <c r="K12"/>
  <c r="AD11"/>
  <c r="AD15" s="1"/>
  <c r="Y11"/>
  <c r="U11"/>
  <c r="T11"/>
  <c r="O11"/>
  <c r="K11"/>
  <c r="AD7"/>
  <c r="Y7"/>
  <c r="U7"/>
  <c r="T7"/>
  <c r="Z7" s="1"/>
  <c r="O7"/>
  <c r="K7"/>
  <c r="AD6"/>
  <c r="Y6"/>
  <c r="U6"/>
  <c r="T6"/>
  <c r="Z6" s="1"/>
  <c r="O6"/>
  <c r="K6"/>
  <c r="AD5"/>
  <c r="AD8" s="1"/>
  <c r="Y5"/>
  <c r="Y8" s="1"/>
  <c r="U5"/>
  <c r="T5"/>
  <c r="O5"/>
  <c r="K5"/>
  <c r="I16" i="31"/>
  <c r="J16"/>
  <c r="L16"/>
  <c r="M16"/>
  <c r="N16"/>
  <c r="Q16"/>
  <c r="R16"/>
  <c r="S16"/>
  <c r="T16"/>
  <c r="V16"/>
  <c r="W16"/>
  <c r="X16"/>
  <c r="Y16"/>
  <c r="Z16"/>
  <c r="AA16"/>
  <c r="AB16"/>
  <c r="AC16"/>
  <c r="AD16"/>
  <c r="H16"/>
  <c r="D16"/>
  <c r="P25" i="32" l="1"/>
  <c r="AD26"/>
  <c r="J26"/>
  <c r="H26"/>
  <c r="AC26"/>
  <c r="AA26"/>
  <c r="W26"/>
  <c r="S26"/>
  <c r="Q26"/>
  <c r="M26"/>
  <c r="D26"/>
  <c r="AB26"/>
  <c r="X26"/>
  <c r="V26"/>
  <c r="R26"/>
  <c r="L26"/>
  <c r="I26"/>
  <c r="P6"/>
  <c r="U8"/>
  <c r="Z5"/>
  <c r="Z8" s="1"/>
  <c r="T8"/>
  <c r="O8"/>
  <c r="O15"/>
  <c r="P13"/>
  <c r="K8"/>
  <c r="K15"/>
  <c r="T15"/>
  <c r="Y15"/>
  <c r="Y26" s="1"/>
  <c r="P7"/>
  <c r="U15"/>
  <c r="Z11"/>
  <c r="Z15" s="1"/>
  <c r="P12"/>
  <c r="P14"/>
  <c r="U18"/>
  <c r="Z16"/>
  <c r="Z18" s="1"/>
  <c r="P17"/>
  <c r="P5"/>
  <c r="P16"/>
  <c r="P18" s="1"/>
  <c r="P11"/>
  <c r="AD15" i="31"/>
  <c r="Y15"/>
  <c r="U15"/>
  <c r="T15"/>
  <c r="Z15" s="1"/>
  <c r="O15"/>
  <c r="K15"/>
  <c r="K16" s="1"/>
  <c r="I11"/>
  <c r="I20" s="1"/>
  <c r="J11"/>
  <c r="L11"/>
  <c r="M11"/>
  <c r="M20" s="1"/>
  <c r="N11"/>
  <c r="Q11"/>
  <c r="R11"/>
  <c r="S11"/>
  <c r="V11"/>
  <c r="W11"/>
  <c r="W20" s="1"/>
  <c r="X11"/>
  <c r="X20" s="1"/>
  <c r="AA11"/>
  <c r="AA20" s="1"/>
  <c r="AB11"/>
  <c r="AC11"/>
  <c r="AC20" s="1"/>
  <c r="H11"/>
  <c r="AD10"/>
  <c r="Y10"/>
  <c r="U10"/>
  <c r="T10"/>
  <c r="Z10" s="1"/>
  <c r="O10"/>
  <c r="O11" s="1"/>
  <c r="K10"/>
  <c r="K11" s="1"/>
  <c r="L20"/>
  <c r="Q20"/>
  <c r="R20"/>
  <c r="V20"/>
  <c r="AB20"/>
  <c r="H20"/>
  <c r="D20"/>
  <c r="I19"/>
  <c r="J19"/>
  <c r="L19"/>
  <c r="M19"/>
  <c r="N19"/>
  <c r="O19"/>
  <c r="Q19"/>
  <c r="R19"/>
  <c r="S19"/>
  <c r="T19"/>
  <c r="U19"/>
  <c r="V19"/>
  <c r="W19"/>
  <c r="X19"/>
  <c r="Y19"/>
  <c r="Z19"/>
  <c r="AA19"/>
  <c r="AB19"/>
  <c r="AC19"/>
  <c r="AD19"/>
  <c r="H19"/>
  <c r="D19"/>
  <c r="N20"/>
  <c r="K26" i="32" l="1"/>
  <c r="Z26"/>
  <c r="O26"/>
  <c r="T26"/>
  <c r="U26"/>
  <c r="P8"/>
  <c r="P15"/>
  <c r="P15" i="31"/>
  <c r="S20"/>
  <c r="J20"/>
  <c r="P10"/>
  <c r="P11" s="1"/>
  <c r="AD18"/>
  <c r="Y18"/>
  <c r="U18"/>
  <c r="T18"/>
  <c r="Z18" s="1"/>
  <c r="O18"/>
  <c r="K18"/>
  <c r="AD17"/>
  <c r="Y17"/>
  <c r="U17"/>
  <c r="T17"/>
  <c r="Z17" s="1"/>
  <c r="O17"/>
  <c r="K17"/>
  <c r="K19" s="1"/>
  <c r="AD14"/>
  <c r="Y14"/>
  <c r="U14"/>
  <c r="U16" s="1"/>
  <c r="T14"/>
  <c r="Z14" s="1"/>
  <c r="O14"/>
  <c r="O16" s="1"/>
  <c r="K14"/>
  <c r="AD13"/>
  <c r="Y13"/>
  <c r="U13"/>
  <c r="T13"/>
  <c r="O13"/>
  <c r="K13"/>
  <c r="AD12"/>
  <c r="Y12"/>
  <c r="U12"/>
  <c r="T12"/>
  <c r="O12"/>
  <c r="K12"/>
  <c r="K9"/>
  <c r="P26" i="32" l="1"/>
  <c r="P14" i="31"/>
  <c r="P16" s="1"/>
  <c r="O20"/>
  <c r="K20"/>
  <c r="P18"/>
  <c r="Z12"/>
  <c r="Z13"/>
  <c r="P12"/>
  <c r="P13"/>
  <c r="P17"/>
  <c r="D11"/>
  <c r="AD9"/>
  <c r="Y9"/>
  <c r="Y11" s="1"/>
  <c r="Y20" s="1"/>
  <c r="U9"/>
  <c r="U11" s="1"/>
  <c r="T9"/>
  <c r="O9"/>
  <c r="AD8"/>
  <c r="Y8"/>
  <c r="U8"/>
  <c r="T8"/>
  <c r="Z8" s="1"/>
  <c r="O8"/>
  <c r="K8"/>
  <c r="AD7"/>
  <c r="Y7"/>
  <c r="U7"/>
  <c r="T7"/>
  <c r="Z7" s="1"/>
  <c r="O7"/>
  <c r="K7"/>
  <c r="AC6"/>
  <c r="AB6"/>
  <c r="AA6"/>
  <c r="X6"/>
  <c r="W6"/>
  <c r="V6"/>
  <c r="S6"/>
  <c r="R6"/>
  <c r="Q6"/>
  <c r="N6"/>
  <c r="M6"/>
  <c r="L6"/>
  <c r="J6"/>
  <c r="I6"/>
  <c r="H6"/>
  <c r="D6"/>
  <c r="AD5"/>
  <c r="AD6" s="1"/>
  <c r="Y5"/>
  <c r="Y6" s="1"/>
  <c r="U5"/>
  <c r="U6" s="1"/>
  <c r="T5"/>
  <c r="Z5" s="1"/>
  <c r="Z6" s="1"/>
  <c r="O5"/>
  <c r="O6" s="1"/>
  <c r="K5"/>
  <c r="K6" s="1"/>
  <c r="AD7" i="27"/>
  <c r="I14" i="30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H14"/>
  <c r="D14"/>
  <c r="AD12"/>
  <c r="Z12"/>
  <c r="Y12"/>
  <c r="U12"/>
  <c r="T12"/>
  <c r="O12"/>
  <c r="K12"/>
  <c r="AD13"/>
  <c r="Y13"/>
  <c r="U13"/>
  <c r="T13"/>
  <c r="Z13" s="1"/>
  <c r="O13"/>
  <c r="K13"/>
  <c r="P13" s="1"/>
  <c r="AD11"/>
  <c r="Z11"/>
  <c r="Y11"/>
  <c r="U11"/>
  <c r="T11"/>
  <c r="O11"/>
  <c r="K11"/>
  <c r="AD10"/>
  <c r="Y10"/>
  <c r="U10"/>
  <c r="T10"/>
  <c r="Z10" s="1"/>
  <c r="O10"/>
  <c r="K10"/>
  <c r="AD9"/>
  <c r="Y9"/>
  <c r="U9"/>
  <c r="T9"/>
  <c r="Z9" s="1"/>
  <c r="O9"/>
  <c r="K9"/>
  <c r="AD8"/>
  <c r="Y8"/>
  <c r="U8"/>
  <c r="T8"/>
  <c r="Z8" s="1"/>
  <c r="O8"/>
  <c r="K8"/>
  <c r="AD7"/>
  <c r="Y7"/>
  <c r="U7"/>
  <c r="T7"/>
  <c r="Z7" s="1"/>
  <c r="O7"/>
  <c r="K7"/>
  <c r="AC6"/>
  <c r="AC15" s="1"/>
  <c r="AB6"/>
  <c r="AB15" s="1"/>
  <c r="AA6"/>
  <c r="AA15" s="1"/>
  <c r="X6"/>
  <c r="X15" s="1"/>
  <c r="W6"/>
  <c r="W15" s="1"/>
  <c r="V6"/>
  <c r="V15" s="1"/>
  <c r="S6"/>
  <c r="S15" s="1"/>
  <c r="R6"/>
  <c r="R15" s="1"/>
  <c r="Q6"/>
  <c r="Q15" s="1"/>
  <c r="N6"/>
  <c r="N15" s="1"/>
  <c r="M6"/>
  <c r="M15" s="1"/>
  <c r="L6"/>
  <c r="L15" s="1"/>
  <c r="J6"/>
  <c r="J15" s="1"/>
  <c r="I6"/>
  <c r="I15" s="1"/>
  <c r="H6"/>
  <c r="H15" s="1"/>
  <c r="D6"/>
  <c r="D15" s="1"/>
  <c r="AD5"/>
  <c r="AD6" s="1"/>
  <c r="AD15" s="1"/>
  <c r="Y5"/>
  <c r="Y6" s="1"/>
  <c r="Y15" s="1"/>
  <c r="U5"/>
  <c r="U6" s="1"/>
  <c r="U15" s="1"/>
  <c r="T5"/>
  <c r="Z5" s="1"/>
  <c r="Z6" s="1"/>
  <c r="Z15" s="1"/>
  <c r="O5"/>
  <c r="O6" s="1"/>
  <c r="O15" s="1"/>
  <c r="K5"/>
  <c r="K6" s="1"/>
  <c r="K15" s="1"/>
  <c r="I8" i="24"/>
  <c r="L8"/>
  <c r="M8"/>
  <c r="Q8"/>
  <c r="R8"/>
  <c r="V8"/>
  <c r="W8"/>
  <c r="AA8"/>
  <c r="AB8"/>
  <c r="AC8"/>
  <c r="AD8"/>
  <c r="H8"/>
  <c r="D8"/>
  <c r="I10" i="26"/>
  <c r="J10"/>
  <c r="K10"/>
  <c r="L10"/>
  <c r="M10"/>
  <c r="N10"/>
  <c r="Q10"/>
  <c r="Q11" s="1"/>
  <c r="R10"/>
  <c r="S10"/>
  <c r="V10"/>
  <c r="W10"/>
  <c r="W11" s="1"/>
  <c r="X10"/>
  <c r="Y10"/>
  <c r="AA10"/>
  <c r="AA11" s="1"/>
  <c r="AB10"/>
  <c r="AC10"/>
  <c r="AC11" s="1"/>
  <c r="AD10"/>
  <c r="H10"/>
  <c r="D10"/>
  <c r="AD9"/>
  <c r="Y9"/>
  <c r="U9"/>
  <c r="T9"/>
  <c r="Z9" s="1"/>
  <c r="O9"/>
  <c r="K9"/>
  <c r="AD8"/>
  <c r="Y8"/>
  <c r="U8"/>
  <c r="T8"/>
  <c r="Z8" s="1"/>
  <c r="O8"/>
  <c r="K8"/>
  <c r="I11"/>
  <c r="L11"/>
  <c r="M11"/>
  <c r="R11"/>
  <c r="V11"/>
  <c r="X11"/>
  <c r="AB11"/>
  <c r="H11"/>
  <c r="D11"/>
  <c r="I6"/>
  <c r="J6"/>
  <c r="J11" s="1"/>
  <c r="L6"/>
  <c r="M6"/>
  <c r="N6"/>
  <c r="Q6"/>
  <c r="R6"/>
  <c r="S6"/>
  <c r="V6"/>
  <c r="W6"/>
  <c r="X6"/>
  <c r="Y6"/>
  <c r="AA6"/>
  <c r="AB6"/>
  <c r="AC6"/>
  <c r="H6"/>
  <c r="D6"/>
  <c r="AD11" i="31" l="1"/>
  <c r="AD20" s="1"/>
  <c r="Z9"/>
  <c r="Z11" s="1"/>
  <c r="T11"/>
  <c r="T20" s="1"/>
  <c r="U20"/>
  <c r="P19"/>
  <c r="P20"/>
  <c r="P9"/>
  <c r="P8"/>
  <c r="T6"/>
  <c r="P5"/>
  <c r="P6" s="1"/>
  <c r="P7"/>
  <c r="P12" i="30"/>
  <c r="P11"/>
  <c r="P10"/>
  <c r="P9"/>
  <c r="P8"/>
  <c r="T6"/>
  <c r="P5"/>
  <c r="P6" s="1"/>
  <c r="P7"/>
  <c r="S11" i="26"/>
  <c r="N11"/>
  <c r="P9"/>
  <c r="P8"/>
  <c r="AD5"/>
  <c r="AD6" s="1"/>
  <c r="Y5"/>
  <c r="T5"/>
  <c r="U5"/>
  <c r="U6" s="1"/>
  <c r="K5"/>
  <c r="K6" s="1"/>
  <c r="Z20" i="31" l="1"/>
  <c r="T15" i="30"/>
  <c r="P15"/>
  <c r="Z5" i="26"/>
  <c r="Z6" s="1"/>
  <c r="T6"/>
  <c r="O5"/>
  <c r="P5" l="1"/>
  <c r="P6" s="1"/>
  <c r="O6"/>
  <c r="X6" i="27" l="1"/>
  <c r="I11"/>
  <c r="L11"/>
  <c r="Q11"/>
  <c r="V11"/>
  <c r="W11"/>
  <c r="AA11"/>
  <c r="H11"/>
  <c r="D11"/>
  <c r="I10"/>
  <c r="J10"/>
  <c r="J11" s="1"/>
  <c r="L10"/>
  <c r="M10"/>
  <c r="M11" s="1"/>
  <c r="N10"/>
  <c r="Q10"/>
  <c r="R10"/>
  <c r="S10"/>
  <c r="V10"/>
  <c r="W10"/>
  <c r="X10"/>
  <c r="X11" s="1"/>
  <c r="AA10"/>
  <c r="AB10"/>
  <c r="AB11" s="1"/>
  <c r="AC10"/>
  <c r="H10"/>
  <c r="D10"/>
  <c r="I6"/>
  <c r="J6"/>
  <c r="L6"/>
  <c r="M6"/>
  <c r="N6"/>
  <c r="N11" s="1"/>
  <c r="Q6"/>
  <c r="R6"/>
  <c r="S6"/>
  <c r="V6"/>
  <c r="W6"/>
  <c r="AA6"/>
  <c r="AB6"/>
  <c r="AC6"/>
  <c r="H6"/>
  <c r="D6"/>
  <c r="AD9"/>
  <c r="Y9"/>
  <c r="U9"/>
  <c r="T9"/>
  <c r="Z9" s="1"/>
  <c r="O9"/>
  <c r="K9"/>
  <c r="AD8"/>
  <c r="AD10" s="1"/>
  <c r="Y8"/>
  <c r="U8"/>
  <c r="T8"/>
  <c r="Z8" s="1"/>
  <c r="O8"/>
  <c r="K8"/>
  <c r="Y7"/>
  <c r="U7"/>
  <c r="T7"/>
  <c r="O7"/>
  <c r="K7"/>
  <c r="AD5"/>
  <c r="AD6" s="1"/>
  <c r="Y5"/>
  <c r="Y6" s="1"/>
  <c r="U5"/>
  <c r="U6" s="1"/>
  <c r="T5"/>
  <c r="Z5" s="1"/>
  <c r="Z6" s="1"/>
  <c r="O5"/>
  <c r="O6" s="1"/>
  <c r="K5"/>
  <c r="K6" s="1"/>
  <c r="AD7" i="26"/>
  <c r="AD11" s="1"/>
  <c r="Y7"/>
  <c r="Y11" s="1"/>
  <c r="U7"/>
  <c r="T7"/>
  <c r="T10" s="1"/>
  <c r="O7"/>
  <c r="K7"/>
  <c r="K11" s="1"/>
  <c r="R11" i="27" l="1"/>
  <c r="Y10"/>
  <c r="Y11" s="1"/>
  <c r="O10"/>
  <c r="O11" s="1"/>
  <c r="U10"/>
  <c r="U11" s="1"/>
  <c r="K10"/>
  <c r="K11" s="1"/>
  <c r="AD11"/>
  <c r="Z7"/>
  <c r="Z10" s="1"/>
  <c r="Z11" s="1"/>
  <c r="AC11"/>
  <c r="S11"/>
  <c r="O11" i="26"/>
  <c r="O10"/>
  <c r="U11"/>
  <c r="U10"/>
  <c r="Z7"/>
  <c r="T11"/>
  <c r="P7"/>
  <c r="P5" i="27"/>
  <c r="P6" s="1"/>
  <c r="T6"/>
  <c r="T10"/>
  <c r="P9"/>
  <c r="P8"/>
  <c r="P7"/>
  <c r="T11" l="1"/>
  <c r="P10"/>
  <c r="P11" s="1"/>
  <c r="Z11" i="26"/>
  <c r="Z10"/>
  <c r="P11"/>
  <c r="P10"/>
  <c r="I7" i="24" l="1"/>
  <c r="J7"/>
  <c r="J8" s="1"/>
  <c r="L7"/>
  <c r="M7"/>
  <c r="N7"/>
  <c r="N8" s="1"/>
  <c r="Q7"/>
  <c r="R7"/>
  <c r="S7"/>
  <c r="S8" s="1"/>
  <c r="V7"/>
  <c r="W7"/>
  <c r="X7"/>
  <c r="X8" s="1"/>
  <c r="AA7"/>
  <c r="AB7"/>
  <c r="AC7"/>
  <c r="H7"/>
  <c r="D7"/>
  <c r="AD6"/>
  <c r="AD7" s="1"/>
  <c r="Y6"/>
  <c r="Y7" s="1"/>
  <c r="Y8" s="1"/>
  <c r="U6"/>
  <c r="T6"/>
  <c r="O6"/>
  <c r="K6"/>
  <c r="AD5"/>
  <c r="Y5"/>
  <c r="U5"/>
  <c r="T5"/>
  <c r="Z5" s="1"/>
  <c r="O5"/>
  <c r="K5"/>
  <c r="I20" i="23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H20"/>
  <c r="D20"/>
  <c r="S14"/>
  <c r="S11"/>
  <c r="N15"/>
  <c r="J10"/>
  <c r="J11"/>
  <c r="N11"/>
  <c r="N10"/>
  <c r="S10"/>
  <c r="S17"/>
  <c r="N13"/>
  <c r="J13"/>
  <c r="I17"/>
  <c r="L17"/>
  <c r="M17"/>
  <c r="Q17"/>
  <c r="R17"/>
  <c r="V17"/>
  <c r="W17"/>
  <c r="X17"/>
  <c r="AA17"/>
  <c r="AB17"/>
  <c r="AC17"/>
  <c r="H17"/>
  <c r="D17"/>
  <c r="AD13"/>
  <c r="Y13"/>
  <c r="T13"/>
  <c r="O13"/>
  <c r="K13"/>
  <c r="J15"/>
  <c r="N16"/>
  <c r="I8"/>
  <c r="L8"/>
  <c r="M8"/>
  <c r="N8"/>
  <c r="Q8"/>
  <c r="R8"/>
  <c r="S8"/>
  <c r="V8"/>
  <c r="W8"/>
  <c r="X8"/>
  <c r="AA8"/>
  <c r="AB8"/>
  <c r="AC8"/>
  <c r="H8"/>
  <c r="D8"/>
  <c r="J7"/>
  <c r="J8" s="1"/>
  <c r="AD7"/>
  <c r="Y7"/>
  <c r="U7"/>
  <c r="T7"/>
  <c r="Z7" s="1"/>
  <c r="O7"/>
  <c r="K7"/>
  <c r="T7" i="24" l="1"/>
  <c r="T8" s="1"/>
  <c r="O7"/>
  <c r="O8" s="1"/>
  <c r="U7"/>
  <c r="U8" s="1"/>
  <c r="P5"/>
  <c r="K7"/>
  <c r="K8" s="1"/>
  <c r="P6"/>
  <c r="Z6"/>
  <c r="Z7" s="1"/>
  <c r="Z8" s="1"/>
  <c r="Z13" i="23"/>
  <c r="P13"/>
  <c r="U13"/>
  <c r="P7"/>
  <c r="P7" i="24" l="1"/>
  <c r="P8" s="1"/>
  <c r="N14" i="23"/>
  <c r="N17" s="1"/>
  <c r="J14"/>
  <c r="J17" s="1"/>
  <c r="D12"/>
  <c r="I12"/>
  <c r="J12"/>
  <c r="L12"/>
  <c r="M12"/>
  <c r="N12"/>
  <c r="Q12"/>
  <c r="R12"/>
  <c r="S12"/>
  <c r="V12"/>
  <c r="W12"/>
  <c r="X12"/>
  <c r="AA12"/>
  <c r="AB12"/>
  <c r="AC12"/>
  <c r="H12"/>
  <c r="T10"/>
  <c r="I19"/>
  <c r="J19"/>
  <c r="L19"/>
  <c r="M19"/>
  <c r="N19"/>
  <c r="Q19"/>
  <c r="R19"/>
  <c r="S19"/>
  <c r="V19"/>
  <c r="W19"/>
  <c r="X19"/>
  <c r="AA19"/>
  <c r="AB19"/>
  <c r="AC19"/>
  <c r="H19"/>
  <c r="D19"/>
  <c r="AD18"/>
  <c r="AD19" s="1"/>
  <c r="Y18"/>
  <c r="Y19" s="1"/>
  <c r="U18"/>
  <c r="U19" s="1"/>
  <c r="T18"/>
  <c r="T19" s="1"/>
  <c r="O18"/>
  <c r="O19" s="1"/>
  <c r="K18"/>
  <c r="K19" s="1"/>
  <c r="AD16"/>
  <c r="Y16"/>
  <c r="U16"/>
  <c r="T16"/>
  <c r="Z16" s="1"/>
  <c r="O16"/>
  <c r="K16"/>
  <c r="AD14"/>
  <c r="AD17" s="1"/>
  <c r="Y14"/>
  <c r="T14"/>
  <c r="T17" s="1"/>
  <c r="O14"/>
  <c r="K14"/>
  <c r="K17" s="1"/>
  <c r="AD15"/>
  <c r="Y15"/>
  <c r="T15"/>
  <c r="U15"/>
  <c r="K15"/>
  <c r="AD11"/>
  <c r="Y11"/>
  <c r="T11"/>
  <c r="U11"/>
  <c r="K11"/>
  <c r="AD10"/>
  <c r="Y10"/>
  <c r="U10"/>
  <c r="K10"/>
  <c r="AD9"/>
  <c r="Y9"/>
  <c r="Y12" s="1"/>
  <c r="U9"/>
  <c r="T9"/>
  <c r="Z9" s="1"/>
  <c r="O9"/>
  <c r="AD6"/>
  <c r="AD8" s="1"/>
  <c r="Y6"/>
  <c r="T6"/>
  <c r="AD5"/>
  <c r="Y5"/>
  <c r="O5"/>
  <c r="K5"/>
  <c r="I11" i="22"/>
  <c r="J11"/>
  <c r="K11"/>
  <c r="L11"/>
  <c r="M11"/>
  <c r="N11"/>
  <c r="O11"/>
  <c r="P11"/>
  <c r="Q11"/>
  <c r="R11"/>
  <c r="S11"/>
  <c r="V11"/>
  <c r="W11"/>
  <c r="X11"/>
  <c r="AA11"/>
  <c r="AB11"/>
  <c r="AC11"/>
  <c r="H11"/>
  <c r="D11"/>
  <c r="AD10"/>
  <c r="Y10"/>
  <c r="T10"/>
  <c r="U10"/>
  <c r="K10"/>
  <c r="AD9"/>
  <c r="Y9"/>
  <c r="T9"/>
  <c r="T11" s="1"/>
  <c r="O9"/>
  <c r="K9"/>
  <c r="S13"/>
  <c r="S14"/>
  <c r="S5"/>
  <c r="T5" s="1"/>
  <c r="S18"/>
  <c r="S21" s="1"/>
  <c r="S19"/>
  <c r="N20"/>
  <c r="J20"/>
  <c r="I21"/>
  <c r="J21"/>
  <c r="L21"/>
  <c r="M21"/>
  <c r="N21"/>
  <c r="Q21"/>
  <c r="R21"/>
  <c r="V21"/>
  <c r="W21"/>
  <c r="X21"/>
  <c r="Y21"/>
  <c r="AA21"/>
  <c r="AB21"/>
  <c r="AC21"/>
  <c r="AD21"/>
  <c r="H21"/>
  <c r="D21"/>
  <c r="AD20"/>
  <c r="Y20"/>
  <c r="U20"/>
  <c r="O20"/>
  <c r="O21" s="1"/>
  <c r="K20"/>
  <c r="N16"/>
  <c r="J16"/>
  <c r="J12"/>
  <c r="N15"/>
  <c r="J15"/>
  <c r="N18"/>
  <c r="J18"/>
  <c r="N19"/>
  <c r="N8"/>
  <c r="N6"/>
  <c r="J6"/>
  <c r="I17"/>
  <c r="J17"/>
  <c r="L17"/>
  <c r="M17"/>
  <c r="N17"/>
  <c r="Q17"/>
  <c r="R17"/>
  <c r="S17"/>
  <c r="V17"/>
  <c r="W17"/>
  <c r="X17"/>
  <c r="Y17"/>
  <c r="AA17"/>
  <c r="AB17"/>
  <c r="AC17"/>
  <c r="AD17"/>
  <c r="H17"/>
  <c r="D17"/>
  <c r="AD16"/>
  <c r="Z16"/>
  <c r="Y16"/>
  <c r="U16"/>
  <c r="T16"/>
  <c r="O16"/>
  <c r="K16"/>
  <c r="J19"/>
  <c r="Y19"/>
  <c r="T19"/>
  <c r="O19"/>
  <c r="U19"/>
  <c r="K19"/>
  <c r="Y18"/>
  <c r="T18"/>
  <c r="K18"/>
  <c r="AD15"/>
  <c r="Y15"/>
  <c r="T15"/>
  <c r="O15"/>
  <c r="O17" s="1"/>
  <c r="K15"/>
  <c r="K17" s="1"/>
  <c r="AD14"/>
  <c r="Y14"/>
  <c r="T14"/>
  <c r="U14"/>
  <c r="K14"/>
  <c r="AD13"/>
  <c r="Y13"/>
  <c r="T13"/>
  <c r="O13"/>
  <c r="K13"/>
  <c r="P13" s="1"/>
  <c r="AD12"/>
  <c r="Y12"/>
  <c r="T12"/>
  <c r="O12"/>
  <c r="K12"/>
  <c r="AD8"/>
  <c r="Y8"/>
  <c r="T8"/>
  <c r="Z8" s="1"/>
  <c r="O8"/>
  <c r="K8"/>
  <c r="AD7"/>
  <c r="Y7"/>
  <c r="T7"/>
  <c r="O7"/>
  <c r="K7"/>
  <c r="AD6"/>
  <c r="Y6"/>
  <c r="T6"/>
  <c r="AD5"/>
  <c r="Y5"/>
  <c r="U5"/>
  <c r="K5"/>
  <c r="AD12" i="23" l="1"/>
  <c r="Y8"/>
  <c r="Y17"/>
  <c r="T12"/>
  <c r="U12"/>
  <c r="Z18"/>
  <c r="Z19" s="1"/>
  <c r="P18"/>
  <c r="P19" s="1"/>
  <c r="Z14"/>
  <c r="Z15"/>
  <c r="P16"/>
  <c r="P14"/>
  <c r="U14"/>
  <c r="U17" s="1"/>
  <c r="Z6"/>
  <c r="Z10"/>
  <c r="P5"/>
  <c r="Z11"/>
  <c r="Z12" s="1"/>
  <c r="U5"/>
  <c r="K9"/>
  <c r="K12" s="1"/>
  <c r="U6"/>
  <c r="T5"/>
  <c r="T8" s="1"/>
  <c r="K6"/>
  <c r="K8" s="1"/>
  <c r="O6"/>
  <c r="O8" s="1"/>
  <c r="O10"/>
  <c r="O11"/>
  <c r="P11" s="1"/>
  <c r="O15"/>
  <c r="O17" s="1"/>
  <c r="AD11" i="22"/>
  <c r="Y11"/>
  <c r="Z10"/>
  <c r="Z9"/>
  <c r="P9"/>
  <c r="O10"/>
  <c r="P10" s="1"/>
  <c r="U9"/>
  <c r="U11" s="1"/>
  <c r="T17"/>
  <c r="U18"/>
  <c r="U21"/>
  <c r="P20"/>
  <c r="P21" s="1"/>
  <c r="K21"/>
  <c r="T20"/>
  <c r="P16"/>
  <c r="P12"/>
  <c r="D22"/>
  <c r="I22"/>
  <c r="M22"/>
  <c r="R22"/>
  <c r="W22"/>
  <c r="AA22"/>
  <c r="P19"/>
  <c r="L22"/>
  <c r="Q22"/>
  <c r="V22"/>
  <c r="X22"/>
  <c r="AB22"/>
  <c r="Z14"/>
  <c r="Z19"/>
  <c r="Z7"/>
  <c r="Z18"/>
  <c r="Z15"/>
  <c r="Z13"/>
  <c r="Z5"/>
  <c r="Y22"/>
  <c r="P15"/>
  <c r="P17" s="1"/>
  <c r="P7"/>
  <c r="H22"/>
  <c r="P8"/>
  <c r="U7"/>
  <c r="U8"/>
  <c r="AC22"/>
  <c r="U13"/>
  <c r="U15"/>
  <c r="U17" s="1"/>
  <c r="J22"/>
  <c r="N22"/>
  <c r="O5"/>
  <c r="P5" s="1"/>
  <c r="K6"/>
  <c r="O6"/>
  <c r="U6"/>
  <c r="Z6"/>
  <c r="U12"/>
  <c r="Z12"/>
  <c r="O14"/>
  <c r="O18"/>
  <c r="U8" i="23" l="1"/>
  <c r="Z17"/>
  <c r="O12"/>
  <c r="P15"/>
  <c r="P17" s="1"/>
  <c r="P9"/>
  <c r="P10"/>
  <c r="P12" s="1"/>
  <c r="P6"/>
  <c r="P8" s="1"/>
  <c r="Z5"/>
  <c r="Z8" s="1"/>
  <c r="Z11" i="22"/>
  <c r="Z17"/>
  <c r="Z20"/>
  <c r="Z21" s="1"/>
  <c r="T21"/>
  <c r="P18"/>
  <c r="O22"/>
  <c r="K22"/>
  <c r="P6"/>
  <c r="P14"/>
  <c r="AD22"/>
  <c r="S22"/>
  <c r="T22"/>
  <c r="Z22" l="1"/>
  <c r="U22"/>
  <c r="P22"/>
</calcChain>
</file>

<file path=xl/sharedStrings.xml><?xml version="1.0" encoding="utf-8"?>
<sst xmlns="http://schemas.openxmlformats.org/spreadsheetml/2006/main" count="479" uniqueCount="99">
  <si>
    <t>TOTAL</t>
  </si>
  <si>
    <t>OKAIDI</t>
  </si>
  <si>
    <t xml:space="preserve"> TOTAL</t>
  </si>
  <si>
    <t>Till Date</t>
  </si>
  <si>
    <t>Today</t>
  </si>
  <si>
    <t>Month OP. STOCK</t>
  </si>
  <si>
    <t>WIP</t>
  </si>
  <si>
    <t>REMARKS</t>
  </si>
  <si>
    <t>FINISHING</t>
  </si>
  <si>
    <t>OUTPUT</t>
  </si>
  <si>
    <t>CUTTING</t>
  </si>
  <si>
    <t>INPUT</t>
  </si>
  <si>
    <t>FEEDING DATE</t>
  </si>
  <si>
    <t>TGT.PCD</t>
  </si>
  <si>
    <t>LINE
NO.</t>
  </si>
  <si>
    <t>ORDER QTY</t>
  </si>
  <si>
    <t>COLOR</t>
  </si>
  <si>
    <t>STYLE #</t>
  </si>
  <si>
    <t>BUYER</t>
  </si>
  <si>
    <t>DAILY PRODUCTION REPORT</t>
  </si>
  <si>
    <t>GROWEL IMPEX PVT. LTD.</t>
  </si>
  <si>
    <t>A-54</t>
  </si>
  <si>
    <t>DRESS</t>
  </si>
  <si>
    <t>DISPATCHED</t>
  </si>
  <si>
    <t>N/THREAD</t>
  </si>
  <si>
    <t xml:space="preserve">                     </t>
  </si>
  <si>
    <t>EMC</t>
  </si>
  <si>
    <t>BILTX TOP</t>
  </si>
  <si>
    <t>FRAM BOISE</t>
  </si>
  <si>
    <t>CO0008SS17</t>
  </si>
  <si>
    <t>MIL DR PARKA</t>
  </si>
  <si>
    <t>TR0002SS17</t>
  </si>
  <si>
    <t>FLO F DUNGREE</t>
  </si>
  <si>
    <t>CO0002RS17</t>
  </si>
  <si>
    <t>WILD M BOMBER</t>
  </si>
  <si>
    <t>ROBE HAMSTER</t>
  </si>
  <si>
    <t>SGM-04</t>
  </si>
  <si>
    <t>DR0012RS17</t>
  </si>
  <si>
    <t>WILD M DRESS</t>
  </si>
  <si>
    <t>DENIM BLS</t>
  </si>
  <si>
    <t>BRIA</t>
  </si>
  <si>
    <t>Y-047</t>
  </si>
  <si>
    <t>WARP DRESS</t>
  </si>
  <si>
    <t>LUREX TOP</t>
  </si>
  <si>
    <t>LUREX DRESS</t>
  </si>
  <si>
    <t>TO0007PS17</t>
  </si>
  <si>
    <t>SK0004PS17</t>
  </si>
  <si>
    <t>RABE NANJI UNI</t>
  </si>
  <si>
    <t>RABE NANJI AOP</t>
  </si>
  <si>
    <t>BLOUSE DANDY</t>
  </si>
  <si>
    <t>CO0003PF17</t>
  </si>
  <si>
    <t>TO0014PF17</t>
  </si>
  <si>
    <t>SUN D BOMBER</t>
  </si>
  <si>
    <t>PL D TOP</t>
  </si>
  <si>
    <t>COIN WEST</t>
  </si>
  <si>
    <t>FASHIONET</t>
  </si>
  <si>
    <t>TO0012PF17</t>
  </si>
  <si>
    <t>LACE DITSY TOP</t>
  </si>
  <si>
    <t>RABE NANJI DENIM</t>
  </si>
  <si>
    <t>LEFTIES</t>
  </si>
  <si>
    <t>5494/317</t>
  </si>
  <si>
    <t>5494/318</t>
  </si>
  <si>
    <t>FLORETA</t>
  </si>
  <si>
    <t>ZAFIRO</t>
  </si>
  <si>
    <t>FILAU</t>
  </si>
  <si>
    <t>JUPE REKHA</t>
  </si>
  <si>
    <t>1,2,3</t>
  </si>
  <si>
    <t>1491/301</t>
  </si>
  <si>
    <t>PINACOLADA</t>
  </si>
  <si>
    <t>FABIOLA</t>
  </si>
  <si>
    <t>5009/389</t>
  </si>
  <si>
    <t>BALERIA</t>
  </si>
  <si>
    <t>EASY BUYER</t>
  </si>
  <si>
    <t>.02GX</t>
  </si>
  <si>
    <t>.01GX</t>
  </si>
  <si>
    <t>.04GX</t>
  </si>
  <si>
    <t>.03GX</t>
  </si>
  <si>
    <t>10GX</t>
  </si>
  <si>
    <t>11GX</t>
  </si>
  <si>
    <t>20GX</t>
  </si>
  <si>
    <t>PIONEER</t>
  </si>
  <si>
    <t>SK-685</t>
  </si>
  <si>
    <t>SH-683</t>
  </si>
  <si>
    <t>FASHIONITE</t>
  </si>
  <si>
    <t>K-14</t>
  </si>
  <si>
    <t>K-5</t>
  </si>
  <si>
    <t>SH-684</t>
  </si>
  <si>
    <t>FABIOLA BLUE</t>
  </si>
  <si>
    <t>FABIOLA ROSE</t>
  </si>
  <si>
    <t>SH-682</t>
  </si>
  <si>
    <t>KOOKAI</t>
  </si>
  <si>
    <t>BLS PUM PUM</t>
  </si>
  <si>
    <t>1009/317</t>
  </si>
  <si>
    <t>ROSE</t>
  </si>
  <si>
    <t>WHITE</t>
  </si>
  <si>
    <t>BLACK</t>
  </si>
  <si>
    <t>1009/307</t>
  </si>
  <si>
    <t>RED</t>
  </si>
  <si>
    <t>BLUE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</si>
</sst>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"/>
      <family val="2"/>
    </font>
    <font>
      <sz val="22"/>
      <color indexed="10"/>
      <name val="Arial"/>
      <family val="2"/>
    </font>
    <font>
      <b/>
      <sz val="10"/>
      <name val="Arial"/>
      <family val="2"/>
    </font>
    <font>
      <b/>
      <sz val="10"/>
      <name val="Vandana"/>
    </font>
    <font>
      <b/>
      <sz val="10"/>
      <color theme="1"/>
      <name val="Vandana"/>
    </font>
    <font>
      <sz val="10"/>
      <name val="Vandana"/>
    </font>
    <font>
      <b/>
      <sz val="10"/>
      <color indexed="8"/>
      <name val="Arial"/>
      <family val="2"/>
    </font>
    <font>
      <b/>
      <u/>
      <sz val="10"/>
      <name val="Vandana"/>
    </font>
    <font>
      <b/>
      <u/>
      <sz val="10"/>
      <name val="Arial"/>
      <family val="2"/>
    </font>
    <font>
      <b/>
      <u/>
      <sz val="22"/>
      <name val="Vandana"/>
    </font>
    <font>
      <b/>
      <u/>
      <sz val="18"/>
      <name val="Vandana"/>
    </font>
    <font>
      <sz val="18"/>
      <name val="Arial"/>
      <family val="2"/>
    </font>
    <font>
      <b/>
      <sz val="9"/>
      <name val="Vandana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5" borderId="9" xfId="1" applyFont="1" applyFill="1" applyBorder="1" applyAlignment="1">
      <alignment horizontal="center" vertical="center"/>
    </xf>
    <xf numFmtId="0" fontId="4" fillId="6" borderId="9" xfId="1" applyFon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 vertical="center"/>
    </xf>
    <xf numFmtId="0" fontId="4" fillId="7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5" fillId="7" borderId="13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5" fillId="7" borderId="9" xfId="1" applyFont="1" applyFill="1" applyBorder="1" applyAlignment="1">
      <alignment horizontal="center" vertical="center"/>
    </xf>
    <xf numFmtId="0" fontId="5" fillId="7" borderId="12" xfId="1" applyFont="1" applyFill="1" applyBorder="1" applyAlignment="1">
      <alignment horizontal="center" vertical="center"/>
    </xf>
    <xf numFmtId="0" fontId="5" fillId="7" borderId="2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5" fillId="6" borderId="22" xfId="1" applyFont="1" applyFill="1" applyBorder="1" applyAlignment="1">
      <alignment horizontal="center" vertical="center" wrapText="1"/>
    </xf>
    <xf numFmtId="0" fontId="5" fillId="5" borderId="30" xfId="1" applyFont="1" applyFill="1" applyBorder="1" applyAlignment="1">
      <alignment horizontal="center" vertical="center" wrapText="1"/>
    </xf>
    <xf numFmtId="0" fontId="5" fillId="6" borderId="29" xfId="1" applyFont="1" applyFill="1" applyBorder="1" applyAlignment="1">
      <alignment horizontal="center" vertical="center" wrapText="1"/>
    </xf>
    <xf numFmtId="164" fontId="8" fillId="2" borderId="33" xfId="1" applyNumberFormat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5" fillId="4" borderId="16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/>
    </xf>
    <xf numFmtId="0" fontId="4" fillId="4" borderId="3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/>
    <xf numFmtId="0" fontId="5" fillId="4" borderId="16" xfId="1" applyFont="1" applyFill="1" applyBorder="1" applyAlignment="1">
      <alignment vertical="center" wrapText="1"/>
    </xf>
    <xf numFmtId="0" fontId="1" fillId="2" borderId="0" xfId="1" applyFont="1" applyFill="1" applyAlignment="1">
      <alignment horizontal="center"/>
    </xf>
    <xf numFmtId="0" fontId="5" fillId="4" borderId="27" xfId="1" applyFont="1" applyFill="1" applyBorder="1" applyAlignment="1">
      <alignment horizontal="center" vertical="center" wrapText="1"/>
    </xf>
    <xf numFmtId="0" fontId="5" fillId="4" borderId="27" xfId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5" fillId="4" borderId="27" xfId="1" applyFont="1" applyFill="1" applyBorder="1" applyAlignment="1">
      <alignment horizontal="center" vertical="center" wrapText="1"/>
    </xf>
    <xf numFmtId="0" fontId="5" fillId="7" borderId="10" xfId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6" fillId="7" borderId="14" xfId="1" applyFont="1" applyFill="1" applyBorder="1" applyAlignment="1"/>
    <xf numFmtId="0" fontId="6" fillId="7" borderId="14" xfId="1" applyFont="1" applyFill="1" applyBorder="1" applyAlignment="1">
      <alignment horizontal="center" vertical="center"/>
    </xf>
    <xf numFmtId="0" fontId="6" fillId="7" borderId="14" xfId="1" applyFont="1" applyFill="1" applyBorder="1" applyAlignment="1">
      <alignment horizontal="center" vertical="center"/>
    </xf>
    <xf numFmtId="16" fontId="5" fillId="7" borderId="12" xfId="1" applyNumberFormat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30" xfId="1" applyFont="1" applyFill="1" applyBorder="1" applyAlignment="1">
      <alignment horizontal="center" vertical="center"/>
    </xf>
    <xf numFmtId="0" fontId="6" fillId="7" borderId="14" xfId="1" applyFont="1" applyFill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left"/>
    </xf>
    <xf numFmtId="0" fontId="1" fillId="3" borderId="3" xfId="1" applyFont="1" applyFill="1" applyBorder="1" applyAlignment="1">
      <alignment horizontal="left"/>
    </xf>
    <xf numFmtId="16" fontId="5" fillId="7" borderId="26" xfId="1" applyNumberFormat="1" applyFont="1" applyFill="1" applyBorder="1" applyAlignment="1">
      <alignment horizontal="center" vertical="center"/>
    </xf>
    <xf numFmtId="16" fontId="5" fillId="7" borderId="15" xfId="1" applyNumberFormat="1" applyFont="1" applyFill="1" applyBorder="1" applyAlignment="1">
      <alignment horizontal="center" vertical="center"/>
    </xf>
    <xf numFmtId="16" fontId="5" fillId="7" borderId="12" xfId="1" applyNumberFormat="1" applyFont="1" applyFill="1" applyBorder="1" applyAlignment="1">
      <alignment horizontal="center" vertical="center"/>
    </xf>
    <xf numFmtId="0" fontId="6" fillId="7" borderId="19" xfId="1" applyFont="1" applyFill="1" applyBorder="1" applyAlignment="1">
      <alignment horizontal="center" vertical="center"/>
    </xf>
    <xf numFmtId="0" fontId="5" fillId="7" borderId="37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horizontal="center" vertical="center"/>
    </xf>
    <xf numFmtId="0" fontId="5" fillId="7" borderId="16" xfId="1" applyFont="1" applyFill="1" applyBorder="1" applyAlignment="1">
      <alignment horizontal="center" vertical="center"/>
    </xf>
    <xf numFmtId="0" fontId="4" fillId="2" borderId="37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vertical="center" wrapText="1"/>
    </xf>
    <xf numFmtId="0" fontId="10" fillId="2" borderId="35" xfId="1" applyFont="1" applyFill="1" applyBorder="1" applyAlignment="1">
      <alignment horizontal="center" vertical="center"/>
    </xf>
    <xf numFmtId="0" fontId="10" fillId="2" borderId="34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/>
    </xf>
    <xf numFmtId="0" fontId="2" fillId="0" borderId="1" xfId="1" applyFont="1" applyBorder="1"/>
    <xf numFmtId="0" fontId="12" fillId="2" borderId="0" xfId="1" applyFont="1" applyFill="1" applyBorder="1" applyAlignment="1">
      <alignment horizontal="center" vertical="center"/>
    </xf>
    <xf numFmtId="0" fontId="13" fillId="0" borderId="0" xfId="1" applyFont="1" applyBorder="1"/>
    <xf numFmtId="0" fontId="5" fillId="4" borderId="17" xfId="1" applyFont="1" applyFill="1" applyBorder="1" applyAlignment="1">
      <alignment horizontal="center" vertical="center" wrapText="1"/>
    </xf>
    <xf numFmtId="0" fontId="1" fillId="4" borderId="25" xfId="1" applyFont="1" applyFill="1" applyBorder="1" applyAlignment="1">
      <alignment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1" fillId="4" borderId="22" xfId="1" applyFont="1" applyFill="1" applyBorder="1" applyAlignment="1">
      <alignment vertical="center" wrapText="1"/>
    </xf>
    <xf numFmtId="0" fontId="14" fillId="4" borderId="23" xfId="1" applyFont="1" applyFill="1" applyBorder="1" applyAlignment="1">
      <alignment horizontal="center" vertical="center" wrapText="1"/>
    </xf>
    <xf numFmtId="0" fontId="14" fillId="4" borderId="16" xfId="1" applyFont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4" borderId="32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/>
    </xf>
    <xf numFmtId="0" fontId="1" fillId="2" borderId="0" xfId="1" applyFont="1" applyFill="1" applyAlignment="1">
      <alignment horizontal="center"/>
    </xf>
  </cellXfs>
  <cellStyles count="2">
    <cellStyle name="Normal" xfId="0" builtinId="0"/>
    <cellStyle name="Normal 3_DPR - NOIDA 18.01.2014 (2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"/>
  <sheetViews>
    <sheetView workbookViewId="0">
      <pane xSplit="4" ySplit="4" topLeftCell="E16" activePane="bottomRight" state="frozen"/>
      <selection pane="topRight" activeCell="E1" sqref="E1"/>
      <selection pane="bottomLeft" activeCell="A5" sqref="A5"/>
      <selection pane="bottomRight" activeCell="Q31" sqref="Q31"/>
    </sheetView>
  </sheetViews>
  <sheetFormatPr defaultRowHeight="15"/>
  <cols>
    <col min="1" max="1" width="11.5703125" bestFit="1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43154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2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>
      <c r="A5" s="53" t="s">
        <v>1</v>
      </c>
      <c r="B5" s="21">
        <v>86654</v>
      </c>
      <c r="C5" s="17" t="s">
        <v>64</v>
      </c>
      <c r="D5" s="16">
        <v>13860</v>
      </c>
      <c r="E5" s="16" t="s">
        <v>66</v>
      </c>
      <c r="F5" s="15"/>
      <c r="G5" s="15"/>
      <c r="H5" s="14">
        <v>14530</v>
      </c>
      <c r="I5" s="13">
        <v>0</v>
      </c>
      <c r="J5" s="9">
        <v>0</v>
      </c>
      <c r="K5" s="8">
        <f t="shared" ref="K5:K7" si="0">H5+J5</f>
        <v>14530</v>
      </c>
      <c r="L5" s="13">
        <v>14530</v>
      </c>
      <c r="M5" s="9">
        <v>0</v>
      </c>
      <c r="N5" s="9">
        <v>0</v>
      </c>
      <c r="O5" s="8">
        <f t="shared" ref="O5:O7" si="1">+L5+N5</f>
        <v>14530</v>
      </c>
      <c r="P5" s="12">
        <f t="shared" ref="P5:P7" si="2">+K5-O5</f>
        <v>0</v>
      </c>
      <c r="Q5" s="9">
        <v>14445</v>
      </c>
      <c r="R5" s="9">
        <v>0</v>
      </c>
      <c r="S5" s="9">
        <v>0</v>
      </c>
      <c r="T5" s="8">
        <f t="shared" ref="T5:T7" si="3">+Q5+S5</f>
        <v>14445</v>
      </c>
      <c r="U5" s="11">
        <f t="shared" ref="U5:U7" si="4">+L5+N5-Q5-S5</f>
        <v>85</v>
      </c>
      <c r="V5" s="10">
        <v>14349</v>
      </c>
      <c r="W5" s="9">
        <v>0</v>
      </c>
      <c r="X5" s="9">
        <v>0</v>
      </c>
      <c r="Y5" s="8">
        <f t="shared" ref="Y5:Y7" si="5">+V5+X5</f>
        <v>14349</v>
      </c>
      <c r="Z5" s="11">
        <f t="shared" ref="Z5:Z7" si="6">T5-Y5</f>
        <v>96</v>
      </c>
      <c r="AA5" s="9">
        <v>14349</v>
      </c>
      <c r="AB5" s="9">
        <v>0</v>
      </c>
      <c r="AC5" s="9">
        <v>0</v>
      </c>
      <c r="AD5" s="8">
        <f t="shared" ref="AD5:AD7" si="7">+AA5+AC5</f>
        <v>14349</v>
      </c>
      <c r="AE5" s="7"/>
    </row>
    <row r="6" spans="1:31">
      <c r="A6" s="60"/>
      <c r="B6" s="61">
        <v>86881</v>
      </c>
      <c r="C6" s="20" t="s">
        <v>87</v>
      </c>
      <c r="D6" s="64">
        <v>38603</v>
      </c>
      <c r="E6" s="16">
        <v>8</v>
      </c>
      <c r="F6" s="15"/>
      <c r="G6" s="15"/>
      <c r="H6" s="14">
        <v>20503</v>
      </c>
      <c r="I6" s="13">
        <v>0</v>
      </c>
      <c r="J6" s="9">
        <v>0</v>
      </c>
      <c r="K6" s="8">
        <f t="shared" si="0"/>
        <v>20503</v>
      </c>
      <c r="L6" s="13">
        <v>20503</v>
      </c>
      <c r="M6" s="9">
        <v>0</v>
      </c>
      <c r="N6" s="9">
        <v>0</v>
      </c>
      <c r="O6" s="8">
        <f t="shared" si="1"/>
        <v>20503</v>
      </c>
      <c r="P6" s="12">
        <f t="shared" si="2"/>
        <v>0</v>
      </c>
      <c r="Q6" s="9">
        <v>20000</v>
      </c>
      <c r="R6" s="9">
        <v>0</v>
      </c>
      <c r="S6" s="9">
        <v>0</v>
      </c>
      <c r="T6" s="8">
        <f t="shared" si="3"/>
        <v>20000</v>
      </c>
      <c r="U6" s="11">
        <f t="shared" si="4"/>
        <v>503</v>
      </c>
      <c r="V6" s="10">
        <v>20000</v>
      </c>
      <c r="W6" s="9">
        <v>0</v>
      </c>
      <c r="X6" s="9">
        <v>0</v>
      </c>
      <c r="Y6" s="8">
        <f t="shared" si="5"/>
        <v>20000</v>
      </c>
      <c r="Z6" s="11">
        <f t="shared" si="6"/>
        <v>0</v>
      </c>
      <c r="AA6" s="9">
        <v>2000</v>
      </c>
      <c r="AB6" s="9">
        <v>0</v>
      </c>
      <c r="AC6" s="9">
        <v>0</v>
      </c>
      <c r="AD6" s="8">
        <f t="shared" si="7"/>
        <v>2000</v>
      </c>
      <c r="AE6" s="7"/>
    </row>
    <row r="7" spans="1:31" ht="15.75" thickBot="1">
      <c r="A7" s="54"/>
      <c r="B7" s="63"/>
      <c r="C7" s="20" t="s">
        <v>88</v>
      </c>
      <c r="D7" s="65"/>
      <c r="E7" s="16">
        <v>8</v>
      </c>
      <c r="F7" s="15"/>
      <c r="G7" s="15"/>
      <c r="H7" s="14">
        <v>19115</v>
      </c>
      <c r="I7" s="13">
        <v>0</v>
      </c>
      <c r="J7" s="9">
        <v>690</v>
      </c>
      <c r="K7" s="8">
        <f t="shared" si="0"/>
        <v>19805</v>
      </c>
      <c r="L7" s="13">
        <v>16675</v>
      </c>
      <c r="M7" s="9">
        <v>0</v>
      </c>
      <c r="N7" s="9">
        <v>3127</v>
      </c>
      <c r="O7" s="8">
        <f t="shared" si="1"/>
        <v>19802</v>
      </c>
      <c r="P7" s="12">
        <f t="shared" si="2"/>
        <v>3</v>
      </c>
      <c r="Q7" s="9">
        <v>0</v>
      </c>
      <c r="R7" s="9">
        <v>0</v>
      </c>
      <c r="S7" s="9">
        <v>15000</v>
      </c>
      <c r="T7" s="8">
        <f t="shared" si="3"/>
        <v>15000</v>
      </c>
      <c r="U7" s="11">
        <f t="shared" si="4"/>
        <v>4802</v>
      </c>
      <c r="V7" s="10">
        <v>0</v>
      </c>
      <c r="W7" s="9">
        <v>0</v>
      </c>
      <c r="X7" s="9">
        <v>0</v>
      </c>
      <c r="Y7" s="8">
        <f t="shared" si="5"/>
        <v>0</v>
      </c>
      <c r="Z7" s="11">
        <f t="shared" si="6"/>
        <v>15000</v>
      </c>
      <c r="AA7" s="9">
        <v>0</v>
      </c>
      <c r="AB7" s="9">
        <v>0</v>
      </c>
      <c r="AC7" s="9">
        <v>0</v>
      </c>
      <c r="AD7" s="8">
        <f t="shared" si="7"/>
        <v>0</v>
      </c>
      <c r="AE7" s="7"/>
    </row>
    <row r="8" spans="1:31" ht="15.75" thickBot="1">
      <c r="A8" s="50" t="s">
        <v>0</v>
      </c>
      <c r="B8" s="51"/>
      <c r="C8" s="52"/>
      <c r="D8" s="45">
        <f>D5+D6</f>
        <v>52463</v>
      </c>
      <c r="E8" s="45"/>
      <c r="F8" s="44"/>
      <c r="G8" s="45"/>
      <c r="H8" s="45">
        <f>H5+H6+H7</f>
        <v>54148</v>
      </c>
      <c r="I8" s="45">
        <f t="shared" ref="I8:AD8" si="8">I5+I6+I7</f>
        <v>0</v>
      </c>
      <c r="J8" s="45">
        <f t="shared" si="8"/>
        <v>690</v>
      </c>
      <c r="K8" s="45">
        <f t="shared" si="8"/>
        <v>54838</v>
      </c>
      <c r="L8" s="45">
        <f t="shared" si="8"/>
        <v>51708</v>
      </c>
      <c r="M8" s="45">
        <f t="shared" si="8"/>
        <v>0</v>
      </c>
      <c r="N8" s="45">
        <f t="shared" si="8"/>
        <v>3127</v>
      </c>
      <c r="O8" s="45">
        <f t="shared" si="8"/>
        <v>54835</v>
      </c>
      <c r="P8" s="45">
        <f t="shared" si="8"/>
        <v>3</v>
      </c>
      <c r="Q8" s="45">
        <f t="shared" si="8"/>
        <v>34445</v>
      </c>
      <c r="R8" s="45">
        <f t="shared" si="8"/>
        <v>0</v>
      </c>
      <c r="S8" s="45">
        <f t="shared" si="8"/>
        <v>15000</v>
      </c>
      <c r="T8" s="45">
        <f t="shared" si="8"/>
        <v>49445</v>
      </c>
      <c r="U8" s="45">
        <f t="shared" si="8"/>
        <v>5390</v>
      </c>
      <c r="V8" s="45">
        <f t="shared" si="8"/>
        <v>34349</v>
      </c>
      <c r="W8" s="45">
        <f t="shared" si="8"/>
        <v>0</v>
      </c>
      <c r="X8" s="45">
        <f t="shared" si="8"/>
        <v>0</v>
      </c>
      <c r="Y8" s="45">
        <f t="shared" si="8"/>
        <v>34349</v>
      </c>
      <c r="Z8" s="45">
        <f t="shared" si="8"/>
        <v>15096</v>
      </c>
      <c r="AA8" s="45">
        <f t="shared" si="8"/>
        <v>16349</v>
      </c>
      <c r="AB8" s="45">
        <f t="shared" si="8"/>
        <v>0</v>
      </c>
      <c r="AC8" s="45">
        <f t="shared" si="8"/>
        <v>0</v>
      </c>
      <c r="AD8" s="45">
        <f t="shared" si="8"/>
        <v>16349</v>
      </c>
      <c r="AE8" s="5"/>
    </row>
    <row r="9" spans="1:31" ht="15.75" thickBot="1">
      <c r="A9" s="21" t="s">
        <v>90</v>
      </c>
      <c r="B9" s="49"/>
      <c r="C9" s="20" t="s">
        <v>91</v>
      </c>
      <c r="D9" s="16">
        <v>1250</v>
      </c>
      <c r="E9" s="16"/>
      <c r="F9" s="15"/>
      <c r="G9" s="15"/>
      <c r="H9" s="14">
        <v>0</v>
      </c>
      <c r="I9" s="13">
        <v>0</v>
      </c>
      <c r="J9" s="9">
        <v>1247</v>
      </c>
      <c r="K9" s="8">
        <f t="shared" ref="K9" si="9">H9+J9</f>
        <v>1247</v>
      </c>
      <c r="L9" s="13">
        <v>0</v>
      </c>
      <c r="M9" s="9">
        <v>0</v>
      </c>
      <c r="N9" s="9">
        <v>710</v>
      </c>
      <c r="O9" s="8">
        <f t="shared" ref="O9" si="10">+L9+N9</f>
        <v>710</v>
      </c>
      <c r="P9" s="12">
        <f t="shared" ref="P9" si="11">+K9-O9</f>
        <v>537</v>
      </c>
      <c r="Q9" s="9">
        <v>0</v>
      </c>
      <c r="R9" s="9">
        <v>0</v>
      </c>
      <c r="S9" s="9">
        <v>0</v>
      </c>
      <c r="T9" s="8">
        <f t="shared" ref="T9" si="12">+Q9+S9</f>
        <v>0</v>
      </c>
      <c r="U9" s="11">
        <f t="shared" ref="U9" si="13">+L9+N9-Q9-S9</f>
        <v>710</v>
      </c>
      <c r="V9" s="10">
        <v>0</v>
      </c>
      <c r="W9" s="9">
        <v>0</v>
      </c>
      <c r="X9" s="9">
        <v>0</v>
      </c>
      <c r="Y9" s="8">
        <f t="shared" ref="Y9" si="14">+V9+X9</f>
        <v>0</v>
      </c>
      <c r="Z9" s="11">
        <f t="shared" ref="Z9" si="15">T9-Y9</f>
        <v>0</v>
      </c>
      <c r="AA9" s="9">
        <v>0</v>
      </c>
      <c r="AB9" s="9">
        <v>0</v>
      </c>
      <c r="AC9" s="9">
        <v>0</v>
      </c>
      <c r="AD9" s="8">
        <f t="shared" ref="AD9" si="16">+AA9+AC9</f>
        <v>0</v>
      </c>
      <c r="AE9" s="7"/>
    </row>
    <row r="10" spans="1:31" ht="15.75" thickBot="1">
      <c r="A10" s="50" t="s">
        <v>0</v>
      </c>
      <c r="B10" s="51"/>
      <c r="C10" s="52"/>
      <c r="D10" s="45">
        <f>D9</f>
        <v>1250</v>
      </c>
      <c r="E10" s="45"/>
      <c r="F10" s="44"/>
      <c r="G10" s="45"/>
      <c r="H10" s="45">
        <f>H9</f>
        <v>0</v>
      </c>
      <c r="I10" s="45">
        <f t="shared" ref="I10:AD10" si="17">I9</f>
        <v>0</v>
      </c>
      <c r="J10" s="45">
        <f t="shared" si="17"/>
        <v>1247</v>
      </c>
      <c r="K10" s="45">
        <f t="shared" si="17"/>
        <v>1247</v>
      </c>
      <c r="L10" s="45">
        <f t="shared" si="17"/>
        <v>0</v>
      </c>
      <c r="M10" s="45">
        <f t="shared" si="17"/>
        <v>0</v>
      </c>
      <c r="N10" s="45">
        <f t="shared" si="17"/>
        <v>710</v>
      </c>
      <c r="O10" s="45">
        <f t="shared" si="17"/>
        <v>710</v>
      </c>
      <c r="P10" s="45">
        <f t="shared" si="17"/>
        <v>537</v>
      </c>
      <c r="Q10" s="45">
        <f t="shared" si="17"/>
        <v>0</v>
      </c>
      <c r="R10" s="45">
        <f t="shared" si="17"/>
        <v>0</v>
      </c>
      <c r="S10" s="45">
        <f t="shared" si="17"/>
        <v>0</v>
      </c>
      <c r="T10" s="45">
        <f t="shared" si="17"/>
        <v>0</v>
      </c>
      <c r="U10" s="45">
        <f t="shared" si="17"/>
        <v>710</v>
      </c>
      <c r="V10" s="45">
        <f t="shared" si="17"/>
        <v>0</v>
      </c>
      <c r="W10" s="45">
        <f t="shared" si="17"/>
        <v>0</v>
      </c>
      <c r="X10" s="45">
        <f t="shared" si="17"/>
        <v>0</v>
      </c>
      <c r="Y10" s="45">
        <f t="shared" si="17"/>
        <v>0</v>
      </c>
      <c r="Z10" s="45">
        <f t="shared" si="17"/>
        <v>0</v>
      </c>
      <c r="AA10" s="45">
        <f t="shared" si="17"/>
        <v>0</v>
      </c>
      <c r="AB10" s="45">
        <f t="shared" si="17"/>
        <v>0</v>
      </c>
      <c r="AC10" s="45">
        <f t="shared" si="17"/>
        <v>0</v>
      </c>
      <c r="AD10" s="45">
        <f t="shared" si="17"/>
        <v>0</v>
      </c>
      <c r="AE10" s="5"/>
    </row>
    <row r="11" spans="1:31">
      <c r="A11" s="53" t="s">
        <v>80</v>
      </c>
      <c r="B11" s="21" t="s">
        <v>81</v>
      </c>
      <c r="C11" s="17"/>
      <c r="D11" s="16">
        <v>220</v>
      </c>
      <c r="E11" s="16">
        <v>6</v>
      </c>
      <c r="F11" s="15"/>
      <c r="G11" s="15"/>
      <c r="H11" s="14">
        <v>221</v>
      </c>
      <c r="I11" s="13">
        <v>0</v>
      </c>
      <c r="J11" s="9">
        <v>0</v>
      </c>
      <c r="K11" s="8">
        <f t="shared" ref="K11:K14" si="18">H11+J11</f>
        <v>221</v>
      </c>
      <c r="L11" s="13">
        <v>221</v>
      </c>
      <c r="M11" s="9">
        <v>0</v>
      </c>
      <c r="N11" s="9">
        <v>0</v>
      </c>
      <c r="O11" s="8">
        <f t="shared" ref="O11:O14" si="19">+L11+N11</f>
        <v>221</v>
      </c>
      <c r="P11" s="12">
        <f t="shared" ref="P11:P14" si="20">+K11-O11</f>
        <v>0</v>
      </c>
      <c r="Q11" s="9">
        <v>221</v>
      </c>
      <c r="R11" s="9">
        <v>0</v>
      </c>
      <c r="S11" s="9">
        <v>0</v>
      </c>
      <c r="T11" s="8">
        <f t="shared" ref="T11:T14" si="21">+Q11+S11</f>
        <v>221</v>
      </c>
      <c r="U11" s="11">
        <f t="shared" ref="U11:U14" si="22">+L11+N11-Q11-S11</f>
        <v>0</v>
      </c>
      <c r="V11" s="10">
        <v>0</v>
      </c>
      <c r="W11" s="9">
        <v>0</v>
      </c>
      <c r="X11" s="9">
        <v>0</v>
      </c>
      <c r="Y11" s="8">
        <f t="shared" ref="Y11:Y14" si="23">+V11+X11</f>
        <v>0</v>
      </c>
      <c r="Z11" s="11">
        <f t="shared" ref="Z11:Z14" si="24">T11-Y11</f>
        <v>221</v>
      </c>
      <c r="AA11" s="9">
        <v>0</v>
      </c>
      <c r="AB11" s="9">
        <v>0</v>
      </c>
      <c r="AC11" s="9">
        <v>0</v>
      </c>
      <c r="AD11" s="8">
        <f t="shared" ref="AD11:AD14" si="25">+AA11+AC11</f>
        <v>0</v>
      </c>
      <c r="AE11" s="7"/>
    </row>
    <row r="12" spans="1:31">
      <c r="A12" s="60"/>
      <c r="B12" s="43" t="s">
        <v>82</v>
      </c>
      <c r="C12" s="43"/>
      <c r="D12" s="16">
        <v>830</v>
      </c>
      <c r="E12" s="16">
        <v>6</v>
      </c>
      <c r="F12" s="15"/>
      <c r="G12" s="15"/>
      <c r="H12" s="14">
        <v>855</v>
      </c>
      <c r="I12" s="13">
        <v>0</v>
      </c>
      <c r="J12" s="9">
        <v>0</v>
      </c>
      <c r="K12" s="8">
        <f t="shared" si="18"/>
        <v>855</v>
      </c>
      <c r="L12" s="13">
        <v>855</v>
      </c>
      <c r="M12" s="9">
        <v>0</v>
      </c>
      <c r="N12" s="9">
        <v>0</v>
      </c>
      <c r="O12" s="8">
        <f t="shared" si="19"/>
        <v>855</v>
      </c>
      <c r="P12" s="12">
        <f t="shared" si="20"/>
        <v>0</v>
      </c>
      <c r="Q12" s="9">
        <v>159</v>
      </c>
      <c r="R12" s="9">
        <v>0</v>
      </c>
      <c r="S12" s="9">
        <v>0</v>
      </c>
      <c r="T12" s="8">
        <f t="shared" si="21"/>
        <v>159</v>
      </c>
      <c r="U12" s="11">
        <f t="shared" si="22"/>
        <v>696</v>
      </c>
      <c r="V12" s="10">
        <v>0</v>
      </c>
      <c r="W12" s="9">
        <v>0</v>
      </c>
      <c r="X12" s="9">
        <v>0</v>
      </c>
      <c r="Y12" s="8">
        <f t="shared" si="23"/>
        <v>0</v>
      </c>
      <c r="Z12" s="11">
        <f t="shared" si="24"/>
        <v>159</v>
      </c>
      <c r="AA12" s="9">
        <v>0</v>
      </c>
      <c r="AB12" s="9">
        <v>0</v>
      </c>
      <c r="AC12" s="9">
        <v>0</v>
      </c>
      <c r="AD12" s="8">
        <f t="shared" si="25"/>
        <v>0</v>
      </c>
      <c r="AE12" s="7"/>
    </row>
    <row r="13" spans="1:31">
      <c r="A13" s="60"/>
      <c r="B13" s="20" t="s">
        <v>86</v>
      </c>
      <c r="C13" s="20"/>
      <c r="D13" s="16">
        <v>550</v>
      </c>
      <c r="E13" s="16">
        <v>6</v>
      </c>
      <c r="F13" s="15"/>
      <c r="G13" s="15"/>
      <c r="H13" s="14">
        <v>550</v>
      </c>
      <c r="I13" s="13">
        <v>0</v>
      </c>
      <c r="J13" s="9">
        <v>0</v>
      </c>
      <c r="K13" s="8">
        <f t="shared" si="18"/>
        <v>550</v>
      </c>
      <c r="L13" s="13">
        <v>255</v>
      </c>
      <c r="M13" s="9">
        <v>0</v>
      </c>
      <c r="N13" s="9">
        <v>0</v>
      </c>
      <c r="O13" s="8">
        <f t="shared" si="19"/>
        <v>255</v>
      </c>
      <c r="P13" s="12">
        <f t="shared" si="20"/>
        <v>295</v>
      </c>
      <c r="Q13" s="9">
        <v>0</v>
      </c>
      <c r="R13" s="9">
        <v>0</v>
      </c>
      <c r="S13" s="9">
        <v>0</v>
      </c>
      <c r="T13" s="8">
        <f t="shared" si="21"/>
        <v>0</v>
      </c>
      <c r="U13" s="11">
        <f t="shared" si="22"/>
        <v>255</v>
      </c>
      <c r="V13" s="10">
        <v>0</v>
      </c>
      <c r="W13" s="9">
        <v>0</v>
      </c>
      <c r="X13" s="9">
        <v>0</v>
      </c>
      <c r="Y13" s="8">
        <f t="shared" si="23"/>
        <v>0</v>
      </c>
      <c r="Z13" s="11">
        <f t="shared" si="24"/>
        <v>0</v>
      </c>
      <c r="AA13" s="9">
        <v>0</v>
      </c>
      <c r="AB13" s="9">
        <v>0</v>
      </c>
      <c r="AC13" s="9">
        <v>0</v>
      </c>
      <c r="AD13" s="8">
        <f t="shared" si="25"/>
        <v>0</v>
      </c>
      <c r="AE13" s="7"/>
    </row>
    <row r="14" spans="1:31" ht="15.75" thickBot="1">
      <c r="A14" s="54"/>
      <c r="B14" s="20" t="s">
        <v>89</v>
      </c>
      <c r="C14" s="20"/>
      <c r="D14" s="16">
        <v>1610</v>
      </c>
      <c r="E14" s="16">
        <v>6</v>
      </c>
      <c r="F14" s="15"/>
      <c r="G14" s="15"/>
      <c r="H14" s="14">
        <v>877</v>
      </c>
      <c r="I14" s="13">
        <v>0</v>
      </c>
      <c r="J14" s="9">
        <v>765</v>
      </c>
      <c r="K14" s="8">
        <f t="shared" si="18"/>
        <v>1642</v>
      </c>
      <c r="L14" s="13">
        <v>0</v>
      </c>
      <c r="M14" s="9">
        <v>0</v>
      </c>
      <c r="N14" s="9">
        <v>1605</v>
      </c>
      <c r="O14" s="8">
        <f t="shared" si="19"/>
        <v>1605</v>
      </c>
      <c r="P14" s="12">
        <f t="shared" si="20"/>
        <v>37</v>
      </c>
      <c r="Q14" s="9">
        <v>0</v>
      </c>
      <c r="R14" s="9">
        <v>0</v>
      </c>
      <c r="S14" s="9">
        <v>0</v>
      </c>
      <c r="T14" s="8">
        <f t="shared" si="21"/>
        <v>0</v>
      </c>
      <c r="U14" s="11">
        <f t="shared" si="22"/>
        <v>1605</v>
      </c>
      <c r="V14" s="10">
        <v>0</v>
      </c>
      <c r="W14" s="9">
        <v>0</v>
      </c>
      <c r="X14" s="9">
        <v>0</v>
      </c>
      <c r="Y14" s="8">
        <f t="shared" si="23"/>
        <v>0</v>
      </c>
      <c r="Z14" s="11">
        <f t="shared" si="24"/>
        <v>0</v>
      </c>
      <c r="AA14" s="9">
        <v>0</v>
      </c>
      <c r="AB14" s="9">
        <v>0</v>
      </c>
      <c r="AC14" s="9">
        <v>0</v>
      </c>
      <c r="AD14" s="8">
        <f t="shared" si="25"/>
        <v>0</v>
      </c>
      <c r="AE14" s="7"/>
    </row>
    <row r="15" spans="1:31" ht="15.75" thickBot="1">
      <c r="A15" s="50" t="s">
        <v>0</v>
      </c>
      <c r="B15" s="51"/>
      <c r="C15" s="52"/>
      <c r="D15" s="45">
        <f>D11+D12+D13+D14</f>
        <v>3210</v>
      </c>
      <c r="E15" s="45"/>
      <c r="F15" s="44"/>
      <c r="G15" s="45"/>
      <c r="H15" s="45">
        <f>H11+H12+H13+H14</f>
        <v>2503</v>
      </c>
      <c r="I15" s="45">
        <f t="shared" ref="I15:AD15" si="26">I11+I12+I13+I14</f>
        <v>0</v>
      </c>
      <c r="J15" s="45">
        <f t="shared" si="26"/>
        <v>765</v>
      </c>
      <c r="K15" s="45">
        <f t="shared" si="26"/>
        <v>3268</v>
      </c>
      <c r="L15" s="45">
        <f t="shared" si="26"/>
        <v>1331</v>
      </c>
      <c r="M15" s="45">
        <f t="shared" si="26"/>
        <v>0</v>
      </c>
      <c r="N15" s="45">
        <f t="shared" si="26"/>
        <v>1605</v>
      </c>
      <c r="O15" s="45">
        <f t="shared" si="26"/>
        <v>2936</v>
      </c>
      <c r="P15" s="45">
        <f t="shared" si="26"/>
        <v>332</v>
      </c>
      <c r="Q15" s="45">
        <f t="shared" si="26"/>
        <v>380</v>
      </c>
      <c r="R15" s="45">
        <f t="shared" si="26"/>
        <v>0</v>
      </c>
      <c r="S15" s="45">
        <f t="shared" si="26"/>
        <v>0</v>
      </c>
      <c r="T15" s="45">
        <f t="shared" si="26"/>
        <v>380</v>
      </c>
      <c r="U15" s="45">
        <f t="shared" si="26"/>
        <v>2556</v>
      </c>
      <c r="V15" s="45">
        <f t="shared" si="26"/>
        <v>0</v>
      </c>
      <c r="W15" s="45">
        <f t="shared" si="26"/>
        <v>0</v>
      </c>
      <c r="X15" s="45">
        <f t="shared" si="26"/>
        <v>0</v>
      </c>
      <c r="Y15" s="45">
        <f t="shared" si="26"/>
        <v>0</v>
      </c>
      <c r="Z15" s="45">
        <f t="shared" si="26"/>
        <v>380</v>
      </c>
      <c r="AA15" s="45">
        <f t="shared" si="26"/>
        <v>0</v>
      </c>
      <c r="AB15" s="45">
        <f t="shared" si="26"/>
        <v>0</v>
      </c>
      <c r="AC15" s="45">
        <f t="shared" si="26"/>
        <v>0</v>
      </c>
      <c r="AD15" s="45">
        <f t="shared" si="26"/>
        <v>0</v>
      </c>
      <c r="AE15" s="5"/>
    </row>
    <row r="16" spans="1:31">
      <c r="A16" s="53" t="s">
        <v>83</v>
      </c>
      <c r="B16" s="20" t="s">
        <v>84</v>
      </c>
      <c r="C16" s="20"/>
      <c r="D16" s="16">
        <v>90</v>
      </c>
      <c r="E16" s="16"/>
      <c r="F16" s="15"/>
      <c r="G16" s="15"/>
      <c r="H16" s="14">
        <v>93</v>
      </c>
      <c r="I16" s="13">
        <v>0</v>
      </c>
      <c r="J16" s="9">
        <v>0</v>
      </c>
      <c r="K16" s="8">
        <f t="shared" ref="K16:K17" si="27">H16+J16</f>
        <v>93</v>
      </c>
      <c r="L16" s="13">
        <v>0</v>
      </c>
      <c r="M16" s="9">
        <v>0</v>
      </c>
      <c r="N16" s="9">
        <v>68</v>
      </c>
      <c r="O16" s="8">
        <f t="shared" ref="O16:O17" si="28">+L16+N16</f>
        <v>68</v>
      </c>
      <c r="P16" s="12">
        <f t="shared" ref="P16:P17" si="29">+K16-O16</f>
        <v>25</v>
      </c>
      <c r="Q16" s="9">
        <v>0</v>
      </c>
      <c r="R16" s="9">
        <v>12</v>
      </c>
      <c r="S16" s="9">
        <v>0</v>
      </c>
      <c r="T16" s="8">
        <f t="shared" ref="T16:T17" si="30">+Q16+S16</f>
        <v>0</v>
      </c>
      <c r="U16" s="11">
        <f t="shared" ref="U16:U17" si="31">+L16+N16-Q16-S16</f>
        <v>68</v>
      </c>
      <c r="V16" s="10">
        <v>0</v>
      </c>
      <c r="W16" s="9">
        <v>0</v>
      </c>
      <c r="X16" s="9">
        <v>0</v>
      </c>
      <c r="Y16" s="8">
        <f t="shared" ref="Y16:Y17" si="32">+V16+X16</f>
        <v>0</v>
      </c>
      <c r="Z16" s="11">
        <f t="shared" ref="Z16:Z17" si="33">T16-Y16</f>
        <v>0</v>
      </c>
      <c r="AA16" s="9">
        <v>0</v>
      </c>
      <c r="AB16" s="9">
        <v>0</v>
      </c>
      <c r="AC16" s="9">
        <v>0</v>
      </c>
      <c r="AD16" s="8">
        <f t="shared" ref="AD16:AD17" si="34">+AA16+AC16</f>
        <v>0</v>
      </c>
      <c r="AE16" s="7"/>
    </row>
    <row r="17" spans="1:31" ht="15.75" thickBot="1">
      <c r="A17" s="54"/>
      <c r="B17" s="49" t="s">
        <v>85</v>
      </c>
      <c r="C17" s="20"/>
      <c r="D17" s="16">
        <v>90</v>
      </c>
      <c r="E17" s="16"/>
      <c r="F17" s="15"/>
      <c r="G17" s="15"/>
      <c r="H17" s="14">
        <v>93</v>
      </c>
      <c r="I17" s="13">
        <v>0</v>
      </c>
      <c r="J17" s="9">
        <v>0</v>
      </c>
      <c r="K17" s="8">
        <f t="shared" si="27"/>
        <v>93</v>
      </c>
      <c r="L17" s="13">
        <v>0</v>
      </c>
      <c r="M17" s="9">
        <v>0</v>
      </c>
      <c r="N17" s="9">
        <v>0</v>
      </c>
      <c r="O17" s="8">
        <f t="shared" si="28"/>
        <v>0</v>
      </c>
      <c r="P17" s="12">
        <f t="shared" si="29"/>
        <v>93</v>
      </c>
      <c r="Q17" s="9">
        <v>0</v>
      </c>
      <c r="R17" s="9">
        <v>10</v>
      </c>
      <c r="S17" s="9">
        <v>0</v>
      </c>
      <c r="T17" s="8">
        <f t="shared" si="30"/>
        <v>0</v>
      </c>
      <c r="U17" s="11">
        <f t="shared" si="31"/>
        <v>0</v>
      </c>
      <c r="V17" s="10">
        <v>0</v>
      </c>
      <c r="W17" s="9">
        <v>0</v>
      </c>
      <c r="X17" s="9">
        <v>0</v>
      </c>
      <c r="Y17" s="8">
        <f t="shared" si="32"/>
        <v>0</v>
      </c>
      <c r="Z17" s="11">
        <f t="shared" si="33"/>
        <v>0</v>
      </c>
      <c r="AA17" s="9">
        <v>0</v>
      </c>
      <c r="AB17" s="9">
        <v>0</v>
      </c>
      <c r="AC17" s="9">
        <v>0</v>
      </c>
      <c r="AD17" s="8">
        <f t="shared" si="34"/>
        <v>0</v>
      </c>
      <c r="AE17" s="7"/>
    </row>
    <row r="18" spans="1:31" ht="15.75" thickBot="1">
      <c r="A18" s="50" t="s">
        <v>0</v>
      </c>
      <c r="B18" s="51"/>
      <c r="C18" s="52"/>
      <c r="D18" s="45">
        <f>D16+D17</f>
        <v>180</v>
      </c>
      <c r="E18" s="45"/>
      <c r="F18" s="44"/>
      <c r="G18" s="45"/>
      <c r="H18" s="45">
        <f>H16+H17</f>
        <v>186</v>
      </c>
      <c r="I18" s="45">
        <f t="shared" ref="I18:AD18" si="35">I16+I17</f>
        <v>0</v>
      </c>
      <c r="J18" s="45">
        <f t="shared" si="35"/>
        <v>0</v>
      </c>
      <c r="K18" s="45">
        <f t="shared" si="35"/>
        <v>186</v>
      </c>
      <c r="L18" s="45">
        <f t="shared" si="35"/>
        <v>0</v>
      </c>
      <c r="M18" s="45">
        <f t="shared" si="35"/>
        <v>0</v>
      </c>
      <c r="N18" s="45">
        <f t="shared" si="35"/>
        <v>68</v>
      </c>
      <c r="O18" s="45">
        <f t="shared" si="35"/>
        <v>68</v>
      </c>
      <c r="P18" s="45">
        <f t="shared" si="35"/>
        <v>118</v>
      </c>
      <c r="Q18" s="45">
        <f t="shared" si="35"/>
        <v>0</v>
      </c>
      <c r="R18" s="45">
        <f t="shared" si="35"/>
        <v>22</v>
      </c>
      <c r="S18" s="45">
        <f t="shared" si="35"/>
        <v>0</v>
      </c>
      <c r="T18" s="45">
        <f t="shared" si="35"/>
        <v>0</v>
      </c>
      <c r="U18" s="45">
        <f t="shared" si="35"/>
        <v>68</v>
      </c>
      <c r="V18" s="45">
        <f t="shared" si="35"/>
        <v>0</v>
      </c>
      <c r="W18" s="45">
        <f t="shared" si="35"/>
        <v>0</v>
      </c>
      <c r="X18" s="45">
        <f t="shared" si="35"/>
        <v>0</v>
      </c>
      <c r="Y18" s="45">
        <f t="shared" si="35"/>
        <v>0</v>
      </c>
      <c r="Z18" s="45">
        <f t="shared" si="35"/>
        <v>0</v>
      </c>
      <c r="AA18" s="45">
        <f t="shared" si="35"/>
        <v>0</v>
      </c>
      <c r="AB18" s="45">
        <f t="shared" si="35"/>
        <v>0</v>
      </c>
      <c r="AC18" s="45">
        <f t="shared" si="35"/>
        <v>0</v>
      </c>
      <c r="AD18" s="45">
        <f t="shared" si="35"/>
        <v>0</v>
      </c>
      <c r="AE18" s="5"/>
    </row>
    <row r="19" spans="1:31">
      <c r="A19" s="53" t="s">
        <v>59</v>
      </c>
      <c r="B19" s="57" t="s">
        <v>92</v>
      </c>
      <c r="C19" s="49" t="s">
        <v>93</v>
      </c>
      <c r="D19" s="16">
        <v>5001</v>
      </c>
      <c r="E19" s="16"/>
      <c r="F19" s="15"/>
      <c r="G19" s="15"/>
      <c r="H19" s="14">
        <v>0</v>
      </c>
      <c r="I19" s="13">
        <v>0</v>
      </c>
      <c r="J19" s="9">
        <v>4858</v>
      </c>
      <c r="K19" s="8">
        <f t="shared" ref="K19" si="36">H19+J19</f>
        <v>4858</v>
      </c>
      <c r="L19" s="13">
        <v>0</v>
      </c>
      <c r="M19" s="9">
        <v>0</v>
      </c>
      <c r="N19" s="9">
        <v>4858</v>
      </c>
      <c r="O19" s="8">
        <f t="shared" ref="O19" si="37">+L19+N19</f>
        <v>4858</v>
      </c>
      <c r="P19" s="12">
        <f t="shared" ref="P19" si="38">+K19-O19</f>
        <v>0</v>
      </c>
      <c r="Q19" s="9">
        <v>0</v>
      </c>
      <c r="R19" s="9">
        <v>0</v>
      </c>
      <c r="S19" s="9">
        <v>0</v>
      </c>
      <c r="T19" s="8">
        <f t="shared" ref="T19" si="39">+Q19+S19</f>
        <v>0</v>
      </c>
      <c r="U19" s="11">
        <f t="shared" ref="U19" si="40">+L19+N19-Q19-S19</f>
        <v>4858</v>
      </c>
      <c r="V19" s="10">
        <v>0</v>
      </c>
      <c r="W19" s="9">
        <v>0</v>
      </c>
      <c r="X19" s="9">
        <v>0</v>
      </c>
      <c r="Y19" s="8">
        <f t="shared" ref="Y19" si="41">+V19+X19</f>
        <v>0</v>
      </c>
      <c r="Z19" s="11">
        <f t="shared" ref="Z19" si="42">T19-Y19</f>
        <v>0</v>
      </c>
      <c r="AA19" s="9">
        <v>0</v>
      </c>
      <c r="AB19" s="9">
        <v>0</v>
      </c>
      <c r="AC19" s="9">
        <v>0</v>
      </c>
      <c r="AD19" s="8">
        <f t="shared" ref="AD19" si="43">+AA19+AC19</f>
        <v>0</v>
      </c>
      <c r="AE19" s="7"/>
    </row>
    <row r="20" spans="1:31">
      <c r="A20" s="60"/>
      <c r="B20" s="58"/>
      <c r="C20" s="20" t="s">
        <v>94</v>
      </c>
      <c r="D20" s="16">
        <v>7001</v>
      </c>
      <c r="E20" s="16"/>
      <c r="F20" s="15"/>
      <c r="G20" s="15"/>
      <c r="H20" s="14">
        <v>0</v>
      </c>
      <c r="I20" s="13">
        <v>0</v>
      </c>
      <c r="J20" s="9">
        <v>6361</v>
      </c>
      <c r="K20" s="8">
        <f t="shared" ref="K20:K22" si="44">H20+J20</f>
        <v>6361</v>
      </c>
      <c r="L20" s="13">
        <v>0</v>
      </c>
      <c r="M20" s="9">
        <v>0</v>
      </c>
      <c r="N20" s="9">
        <v>6359</v>
      </c>
      <c r="O20" s="8">
        <f t="shared" ref="O20:O22" si="45">+L20+N20</f>
        <v>6359</v>
      </c>
      <c r="P20" s="12">
        <f t="shared" ref="P20:P22" si="46">+K20-O20</f>
        <v>2</v>
      </c>
      <c r="Q20" s="9">
        <v>0</v>
      </c>
      <c r="R20" s="9">
        <v>0</v>
      </c>
      <c r="S20" s="9">
        <v>0</v>
      </c>
      <c r="T20" s="8">
        <f t="shared" ref="T20:T22" si="47">+Q20+S20</f>
        <v>0</v>
      </c>
      <c r="U20" s="11">
        <f t="shared" ref="U20:U22" si="48">+L20+N20-Q20-S20</f>
        <v>6359</v>
      </c>
      <c r="V20" s="10">
        <v>0</v>
      </c>
      <c r="W20" s="9">
        <v>0</v>
      </c>
      <c r="X20" s="9">
        <v>0</v>
      </c>
      <c r="Y20" s="8">
        <f t="shared" ref="Y20:Y22" si="49">+V20+X20</f>
        <v>0</v>
      </c>
      <c r="Z20" s="11">
        <f t="shared" ref="Z20:Z22" si="50">T20-Y20</f>
        <v>0</v>
      </c>
      <c r="AA20" s="9">
        <v>0</v>
      </c>
      <c r="AB20" s="9">
        <v>0</v>
      </c>
      <c r="AC20" s="9">
        <v>0</v>
      </c>
      <c r="AD20" s="8">
        <f t="shared" ref="AD20:AD22" si="51">+AA20+AC20</f>
        <v>0</v>
      </c>
      <c r="AE20" s="7"/>
    </row>
    <row r="21" spans="1:31">
      <c r="A21" s="60"/>
      <c r="B21" s="59"/>
      <c r="C21" s="20" t="s">
        <v>95</v>
      </c>
      <c r="D21" s="16">
        <v>6000</v>
      </c>
      <c r="E21" s="16"/>
      <c r="F21" s="15"/>
      <c r="G21" s="15"/>
      <c r="H21" s="14">
        <v>0</v>
      </c>
      <c r="I21" s="13">
        <v>0</v>
      </c>
      <c r="J21" s="9">
        <v>5719</v>
      </c>
      <c r="K21" s="8">
        <f t="shared" si="44"/>
        <v>5719</v>
      </c>
      <c r="L21" s="13">
        <v>0</v>
      </c>
      <c r="M21" s="9">
        <v>0</v>
      </c>
      <c r="N21" s="9">
        <v>5719</v>
      </c>
      <c r="O21" s="8">
        <f t="shared" si="45"/>
        <v>5719</v>
      </c>
      <c r="P21" s="12">
        <f t="shared" si="46"/>
        <v>0</v>
      </c>
      <c r="Q21" s="9">
        <v>0</v>
      </c>
      <c r="R21" s="9">
        <v>0</v>
      </c>
      <c r="S21" s="9">
        <v>0</v>
      </c>
      <c r="T21" s="8">
        <f t="shared" si="47"/>
        <v>0</v>
      </c>
      <c r="U21" s="11">
        <f t="shared" si="48"/>
        <v>5719</v>
      </c>
      <c r="V21" s="10">
        <v>0</v>
      </c>
      <c r="W21" s="9">
        <v>0</v>
      </c>
      <c r="X21" s="9">
        <v>0</v>
      </c>
      <c r="Y21" s="8">
        <f t="shared" si="49"/>
        <v>0</v>
      </c>
      <c r="Z21" s="11">
        <f t="shared" si="50"/>
        <v>0</v>
      </c>
      <c r="AA21" s="9">
        <v>0</v>
      </c>
      <c r="AB21" s="9">
        <v>0</v>
      </c>
      <c r="AC21" s="9">
        <v>0</v>
      </c>
      <c r="AD21" s="8">
        <f t="shared" si="51"/>
        <v>0</v>
      </c>
      <c r="AE21" s="7"/>
    </row>
    <row r="22" spans="1:31">
      <c r="A22" s="60"/>
      <c r="B22" s="61" t="s">
        <v>96</v>
      </c>
      <c r="C22" s="20" t="s">
        <v>94</v>
      </c>
      <c r="D22" s="16">
        <v>8000</v>
      </c>
      <c r="E22" s="16"/>
      <c r="F22" s="15"/>
      <c r="G22" s="15"/>
      <c r="H22" s="14">
        <v>0</v>
      </c>
      <c r="I22" s="13">
        <v>0</v>
      </c>
      <c r="J22" s="9">
        <v>6916</v>
      </c>
      <c r="K22" s="8">
        <f t="shared" si="44"/>
        <v>6916</v>
      </c>
      <c r="L22" s="13">
        <v>0</v>
      </c>
      <c r="M22" s="9">
        <v>0</v>
      </c>
      <c r="N22" s="9">
        <v>6916</v>
      </c>
      <c r="O22" s="8">
        <f t="shared" si="45"/>
        <v>6916</v>
      </c>
      <c r="P22" s="12">
        <f t="shared" si="46"/>
        <v>0</v>
      </c>
      <c r="Q22" s="9">
        <v>0</v>
      </c>
      <c r="R22" s="9">
        <v>0</v>
      </c>
      <c r="S22" s="9">
        <v>0</v>
      </c>
      <c r="T22" s="8">
        <f t="shared" si="47"/>
        <v>0</v>
      </c>
      <c r="U22" s="11">
        <f t="shared" si="48"/>
        <v>6916</v>
      </c>
      <c r="V22" s="10">
        <v>0</v>
      </c>
      <c r="W22" s="9">
        <v>0</v>
      </c>
      <c r="X22" s="9">
        <v>0</v>
      </c>
      <c r="Y22" s="8">
        <f t="shared" si="49"/>
        <v>0</v>
      </c>
      <c r="Z22" s="11">
        <f t="shared" si="50"/>
        <v>0</v>
      </c>
      <c r="AA22" s="9">
        <v>0</v>
      </c>
      <c r="AB22" s="9">
        <v>0</v>
      </c>
      <c r="AC22" s="9">
        <v>0</v>
      </c>
      <c r="AD22" s="8">
        <f t="shared" si="51"/>
        <v>0</v>
      </c>
      <c r="AE22" s="7"/>
    </row>
    <row r="23" spans="1:31">
      <c r="A23" s="60"/>
      <c r="B23" s="62"/>
      <c r="C23" s="20" t="s">
        <v>97</v>
      </c>
      <c r="D23" s="16">
        <v>6000</v>
      </c>
      <c r="E23" s="16"/>
      <c r="F23" s="15"/>
      <c r="G23" s="15"/>
      <c r="H23" s="14">
        <v>0</v>
      </c>
      <c r="I23" s="13">
        <v>0</v>
      </c>
      <c r="J23" s="9">
        <v>4614</v>
      </c>
      <c r="K23" s="8">
        <f t="shared" ref="K23" si="52">H23+J23</f>
        <v>4614</v>
      </c>
      <c r="L23" s="13">
        <v>0</v>
      </c>
      <c r="M23" s="9">
        <v>0</v>
      </c>
      <c r="N23" s="9">
        <v>4608</v>
      </c>
      <c r="O23" s="8">
        <f t="shared" ref="O23" si="53">+L23+N23</f>
        <v>4608</v>
      </c>
      <c r="P23" s="12">
        <f t="shared" ref="P23" si="54">+K23-O23</f>
        <v>6</v>
      </c>
      <c r="Q23" s="9">
        <v>0</v>
      </c>
      <c r="R23" s="9">
        <v>0</v>
      </c>
      <c r="S23" s="9">
        <v>0</v>
      </c>
      <c r="T23" s="8">
        <f t="shared" ref="T23" si="55">+Q23+S23</f>
        <v>0</v>
      </c>
      <c r="U23" s="11">
        <f t="shared" ref="U23" si="56">+L23+N23-Q23-S23</f>
        <v>4608</v>
      </c>
      <c r="V23" s="10">
        <v>0</v>
      </c>
      <c r="W23" s="9">
        <v>0</v>
      </c>
      <c r="X23" s="9">
        <v>0</v>
      </c>
      <c r="Y23" s="8">
        <f t="shared" ref="Y23" si="57">+V23+X23</f>
        <v>0</v>
      </c>
      <c r="Z23" s="11">
        <f t="shared" ref="Z23" si="58">T23-Y23</f>
        <v>0</v>
      </c>
      <c r="AA23" s="9">
        <v>0</v>
      </c>
      <c r="AB23" s="9">
        <v>0</v>
      </c>
      <c r="AC23" s="9">
        <v>0</v>
      </c>
      <c r="AD23" s="8">
        <f t="shared" ref="AD23" si="59">+AA23+AC23</f>
        <v>0</v>
      </c>
      <c r="AE23" s="7"/>
    </row>
    <row r="24" spans="1:31" ht="15.75" thickBot="1">
      <c r="A24" s="54"/>
      <c r="B24" s="63"/>
      <c r="C24" s="20" t="s">
        <v>98</v>
      </c>
      <c r="D24" s="16">
        <v>7000</v>
      </c>
      <c r="E24" s="16"/>
      <c r="F24" s="15"/>
      <c r="G24" s="15"/>
      <c r="H24" s="14">
        <v>0</v>
      </c>
      <c r="I24" s="13">
        <v>0</v>
      </c>
      <c r="J24" s="9">
        <v>3072</v>
      </c>
      <c r="K24" s="8">
        <f>H24+J24</f>
        <v>3072</v>
      </c>
      <c r="L24" s="13">
        <v>0</v>
      </c>
      <c r="M24" s="9">
        <v>0</v>
      </c>
      <c r="N24" s="9">
        <v>3072</v>
      </c>
      <c r="O24" s="8">
        <f t="shared" ref="O24" si="60">+L24+N24</f>
        <v>3072</v>
      </c>
      <c r="P24" s="12">
        <f t="shared" ref="P24" si="61">+K24-O24</f>
        <v>0</v>
      </c>
      <c r="Q24" s="9">
        <v>0</v>
      </c>
      <c r="R24" s="9">
        <v>0</v>
      </c>
      <c r="S24" s="9">
        <v>0</v>
      </c>
      <c r="T24" s="8">
        <f t="shared" ref="T24" si="62">+Q24+S24</f>
        <v>0</v>
      </c>
      <c r="U24" s="11">
        <f t="shared" ref="U24" si="63">+L24+N24-Q24-S24</f>
        <v>3072</v>
      </c>
      <c r="V24" s="10">
        <v>0</v>
      </c>
      <c r="W24" s="9">
        <v>0</v>
      </c>
      <c r="X24" s="9">
        <v>0</v>
      </c>
      <c r="Y24" s="8">
        <f t="shared" ref="Y24" si="64">+V24+X24</f>
        <v>0</v>
      </c>
      <c r="Z24" s="11">
        <f t="shared" ref="Z24" si="65">T24-Y24</f>
        <v>0</v>
      </c>
      <c r="AA24" s="9">
        <v>0</v>
      </c>
      <c r="AB24" s="9">
        <v>0</v>
      </c>
      <c r="AC24" s="9">
        <v>0</v>
      </c>
      <c r="AD24" s="8">
        <f t="shared" ref="AD24" si="66">+AA24+AC24</f>
        <v>0</v>
      </c>
      <c r="AE24" s="7"/>
    </row>
    <row r="25" spans="1:31" ht="15.75" thickBot="1">
      <c r="A25" s="50" t="s">
        <v>0</v>
      </c>
      <c r="B25" s="51"/>
      <c r="C25" s="52"/>
      <c r="D25" s="45">
        <f>D19+D20+D21+D22+D23+D24</f>
        <v>39002</v>
      </c>
      <c r="E25" s="45"/>
      <c r="F25" s="44"/>
      <c r="G25" s="45"/>
      <c r="H25" s="45">
        <f>H19+H20+H21+H22+H23+H24</f>
        <v>0</v>
      </c>
      <c r="I25" s="45">
        <f t="shared" ref="I25:AD25" si="67">I19+I20+I21+I22+I23+I24</f>
        <v>0</v>
      </c>
      <c r="J25" s="45">
        <f t="shared" si="67"/>
        <v>31540</v>
      </c>
      <c r="K25" s="45">
        <f t="shared" si="67"/>
        <v>31540</v>
      </c>
      <c r="L25" s="45">
        <f t="shared" si="67"/>
        <v>0</v>
      </c>
      <c r="M25" s="45">
        <f t="shared" si="67"/>
        <v>0</v>
      </c>
      <c r="N25" s="45">
        <f t="shared" si="67"/>
        <v>31532</v>
      </c>
      <c r="O25" s="45">
        <f t="shared" si="67"/>
        <v>31532</v>
      </c>
      <c r="P25" s="45">
        <f t="shared" si="67"/>
        <v>8</v>
      </c>
      <c r="Q25" s="45">
        <f t="shared" si="67"/>
        <v>0</v>
      </c>
      <c r="R25" s="45">
        <f t="shared" si="67"/>
        <v>0</v>
      </c>
      <c r="S25" s="45">
        <f t="shared" si="67"/>
        <v>0</v>
      </c>
      <c r="T25" s="45">
        <f t="shared" si="67"/>
        <v>0</v>
      </c>
      <c r="U25" s="45">
        <f t="shared" si="67"/>
        <v>31532</v>
      </c>
      <c r="V25" s="45">
        <f t="shared" si="67"/>
        <v>0</v>
      </c>
      <c r="W25" s="45">
        <f t="shared" si="67"/>
        <v>0</v>
      </c>
      <c r="X25" s="45">
        <f t="shared" si="67"/>
        <v>0</v>
      </c>
      <c r="Y25" s="45">
        <f t="shared" si="67"/>
        <v>0</v>
      </c>
      <c r="Z25" s="45">
        <f t="shared" si="67"/>
        <v>0</v>
      </c>
      <c r="AA25" s="45">
        <f t="shared" si="67"/>
        <v>0</v>
      </c>
      <c r="AB25" s="45">
        <f t="shared" si="67"/>
        <v>0</v>
      </c>
      <c r="AC25" s="45">
        <f t="shared" si="67"/>
        <v>0</v>
      </c>
      <c r="AD25" s="45">
        <f t="shared" si="67"/>
        <v>0</v>
      </c>
      <c r="AE25" s="5"/>
    </row>
    <row r="26" spans="1:31" ht="16.5" thickBot="1">
      <c r="A26" s="55"/>
      <c r="B26" s="56"/>
      <c r="C26" s="56"/>
      <c r="D26" s="33">
        <f>D8+D10+D15+D18+D25</f>
        <v>96105</v>
      </c>
      <c r="E26" s="4"/>
      <c r="F26" s="4"/>
      <c r="G26" s="4"/>
      <c r="H26" s="33">
        <f t="shared" ref="H26:AD26" si="68">H8+H10+H15+H18+H25</f>
        <v>56837</v>
      </c>
      <c r="I26" s="33">
        <f t="shared" si="68"/>
        <v>0</v>
      </c>
      <c r="J26" s="33">
        <f t="shared" si="68"/>
        <v>34242</v>
      </c>
      <c r="K26" s="33">
        <f t="shared" si="68"/>
        <v>91079</v>
      </c>
      <c r="L26" s="33">
        <f t="shared" si="68"/>
        <v>53039</v>
      </c>
      <c r="M26" s="33">
        <f t="shared" si="68"/>
        <v>0</v>
      </c>
      <c r="N26" s="33">
        <f t="shared" si="68"/>
        <v>37042</v>
      </c>
      <c r="O26" s="33">
        <f t="shared" si="68"/>
        <v>90081</v>
      </c>
      <c r="P26" s="33">
        <f t="shared" si="68"/>
        <v>998</v>
      </c>
      <c r="Q26" s="33">
        <f t="shared" si="68"/>
        <v>34825</v>
      </c>
      <c r="R26" s="33">
        <f t="shared" si="68"/>
        <v>22</v>
      </c>
      <c r="S26" s="33">
        <f t="shared" si="68"/>
        <v>15000</v>
      </c>
      <c r="T26" s="33">
        <f t="shared" si="68"/>
        <v>49825</v>
      </c>
      <c r="U26" s="33">
        <f t="shared" si="68"/>
        <v>40256</v>
      </c>
      <c r="V26" s="33">
        <f t="shared" si="68"/>
        <v>34349</v>
      </c>
      <c r="W26" s="33">
        <f t="shared" si="68"/>
        <v>0</v>
      </c>
      <c r="X26" s="33">
        <f t="shared" si="68"/>
        <v>0</v>
      </c>
      <c r="Y26" s="33">
        <f t="shared" si="68"/>
        <v>34349</v>
      </c>
      <c r="Z26" s="33">
        <f t="shared" si="68"/>
        <v>15476</v>
      </c>
      <c r="AA26" s="33">
        <f t="shared" si="68"/>
        <v>16349</v>
      </c>
      <c r="AB26" s="33">
        <f t="shared" si="68"/>
        <v>0</v>
      </c>
      <c r="AC26" s="33">
        <f t="shared" si="68"/>
        <v>0</v>
      </c>
      <c r="AD26" s="33">
        <f t="shared" si="68"/>
        <v>16349</v>
      </c>
      <c r="AE26" s="3"/>
    </row>
    <row r="27" spans="1:31">
      <c r="H27" s="35"/>
      <c r="I27" s="35"/>
      <c r="J27" s="35"/>
      <c r="K27" s="35"/>
      <c r="L27" s="35"/>
      <c r="M27" s="35"/>
    </row>
    <row r="28" spans="1:31">
      <c r="H28" s="35"/>
      <c r="I28" s="35"/>
      <c r="J28" s="35"/>
      <c r="K28" s="35"/>
      <c r="L28" s="35"/>
      <c r="M28" s="35"/>
    </row>
    <row r="29" spans="1:31">
      <c r="H29" s="35"/>
      <c r="I29" s="35"/>
      <c r="J29" s="35"/>
      <c r="K29" s="35"/>
      <c r="L29" s="35"/>
      <c r="M29" s="35"/>
    </row>
  </sheetData>
  <mergeCells count="30">
    <mergeCell ref="AE3:AE4"/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I3:K3"/>
    <mergeCell ref="L3:O3"/>
    <mergeCell ref="Q3:T3"/>
    <mergeCell ref="V3:Y3"/>
    <mergeCell ref="AA3:AD3"/>
    <mergeCell ref="A5:A7"/>
    <mergeCell ref="B6:B7"/>
    <mergeCell ref="D6:D7"/>
    <mergeCell ref="A8:C8"/>
    <mergeCell ref="A11:A14"/>
    <mergeCell ref="A15:C15"/>
    <mergeCell ref="A16:A17"/>
    <mergeCell ref="A18:C18"/>
    <mergeCell ref="A26:C26"/>
    <mergeCell ref="A10:C10"/>
    <mergeCell ref="A25:C25"/>
    <mergeCell ref="B19:B21"/>
    <mergeCell ref="A19:A24"/>
    <mergeCell ref="B22:B24"/>
  </mergeCells>
  <pageMargins left="0.2" right="0.2" top="0.75" bottom="0.75" header="0.3" footer="0.3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E2" sqref="AE2"/>
    </sheetView>
  </sheetViews>
  <sheetFormatPr defaultRowHeight="15"/>
  <cols>
    <col min="1" max="1" width="11.5703125" bestFit="1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43130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2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 ht="15.75" thickBot="1">
      <c r="A5" s="48" t="s">
        <v>59</v>
      </c>
      <c r="B5" s="19" t="s">
        <v>67</v>
      </c>
      <c r="C5" s="19" t="s">
        <v>68</v>
      </c>
      <c r="D5" s="16">
        <v>3500</v>
      </c>
      <c r="E5" s="16"/>
      <c r="F5" s="15"/>
      <c r="G5" s="15"/>
      <c r="H5" s="14">
        <v>3676</v>
      </c>
      <c r="I5" s="13">
        <v>0</v>
      </c>
      <c r="J5" s="9">
        <v>0</v>
      </c>
      <c r="K5" s="8">
        <f t="shared" ref="K5" si="0">H5+J5</f>
        <v>3676</v>
      </c>
      <c r="L5" s="13">
        <v>3676</v>
      </c>
      <c r="M5" s="9">
        <v>0</v>
      </c>
      <c r="N5" s="9">
        <v>0</v>
      </c>
      <c r="O5" s="8">
        <f t="shared" ref="O5" si="1">+L5+N5</f>
        <v>3676</v>
      </c>
      <c r="P5" s="12">
        <f t="shared" ref="P5" si="2">+K5-O5</f>
        <v>0</v>
      </c>
      <c r="Q5" s="9">
        <v>3314</v>
      </c>
      <c r="R5" s="9">
        <v>0</v>
      </c>
      <c r="S5" s="9">
        <v>337</v>
      </c>
      <c r="T5" s="8">
        <f t="shared" ref="T5" si="3">+Q5+S5</f>
        <v>3651</v>
      </c>
      <c r="U5" s="11">
        <f t="shared" ref="U5" si="4">+L5+N5-Q5-S5</f>
        <v>25</v>
      </c>
      <c r="V5" s="10">
        <v>0</v>
      </c>
      <c r="W5" s="9">
        <v>0</v>
      </c>
      <c r="X5" s="9">
        <v>3651</v>
      </c>
      <c r="Y5" s="8">
        <f t="shared" ref="Y5" si="5">+V5+X5</f>
        <v>3651</v>
      </c>
      <c r="Z5" s="11">
        <f t="shared" ref="Z5" si="6">T5-Y5</f>
        <v>0</v>
      </c>
      <c r="AA5" s="9">
        <v>0</v>
      </c>
      <c r="AB5" s="9">
        <v>0</v>
      </c>
      <c r="AC5" s="9">
        <v>3522</v>
      </c>
      <c r="AD5" s="8">
        <f t="shared" ref="AD5:AD9" si="7">+AA5+AC5</f>
        <v>3522</v>
      </c>
      <c r="AE5" s="7"/>
    </row>
    <row r="6" spans="1:31" ht="15.75" thickBot="1">
      <c r="A6" s="50" t="s">
        <v>0</v>
      </c>
      <c r="B6" s="51"/>
      <c r="C6" s="52"/>
      <c r="D6" s="45">
        <f>D5</f>
        <v>3500</v>
      </c>
      <c r="E6" s="45"/>
      <c r="F6" s="45"/>
      <c r="G6" s="45"/>
      <c r="H6" s="45">
        <f>H5</f>
        <v>3676</v>
      </c>
      <c r="I6" s="45">
        <f t="shared" ref="I6:AD6" si="8">I5</f>
        <v>0</v>
      </c>
      <c r="J6" s="45">
        <f t="shared" si="8"/>
        <v>0</v>
      </c>
      <c r="K6" s="45">
        <f t="shared" si="8"/>
        <v>3676</v>
      </c>
      <c r="L6" s="45">
        <f t="shared" si="8"/>
        <v>3676</v>
      </c>
      <c r="M6" s="45">
        <f t="shared" si="8"/>
        <v>0</v>
      </c>
      <c r="N6" s="45">
        <f t="shared" si="8"/>
        <v>0</v>
      </c>
      <c r="O6" s="45">
        <f t="shared" si="8"/>
        <v>3676</v>
      </c>
      <c r="P6" s="45">
        <f t="shared" si="8"/>
        <v>0</v>
      </c>
      <c r="Q6" s="45">
        <f t="shared" si="8"/>
        <v>3314</v>
      </c>
      <c r="R6" s="45">
        <f t="shared" si="8"/>
        <v>0</v>
      </c>
      <c r="S6" s="45">
        <f t="shared" si="8"/>
        <v>337</v>
      </c>
      <c r="T6" s="45">
        <f t="shared" si="8"/>
        <v>3651</v>
      </c>
      <c r="U6" s="45">
        <f t="shared" si="8"/>
        <v>25</v>
      </c>
      <c r="V6" s="45">
        <f t="shared" si="8"/>
        <v>0</v>
      </c>
      <c r="W6" s="45">
        <f t="shared" si="8"/>
        <v>0</v>
      </c>
      <c r="X6" s="45">
        <f>X5</f>
        <v>3651</v>
      </c>
      <c r="Y6" s="45">
        <f t="shared" si="8"/>
        <v>3651</v>
      </c>
      <c r="Z6" s="45">
        <f t="shared" si="8"/>
        <v>0</v>
      </c>
      <c r="AA6" s="45">
        <f t="shared" si="8"/>
        <v>0</v>
      </c>
      <c r="AB6" s="45">
        <f t="shared" si="8"/>
        <v>0</v>
      </c>
      <c r="AC6" s="45">
        <f t="shared" si="8"/>
        <v>3522</v>
      </c>
      <c r="AD6" s="44">
        <f t="shared" si="8"/>
        <v>3522</v>
      </c>
      <c r="AE6" s="5"/>
    </row>
    <row r="7" spans="1:31">
      <c r="A7" s="53" t="s">
        <v>1</v>
      </c>
      <c r="B7" s="21">
        <v>86654</v>
      </c>
      <c r="C7" s="17" t="s">
        <v>64</v>
      </c>
      <c r="D7" s="16">
        <v>13860</v>
      </c>
      <c r="E7" s="16" t="s">
        <v>66</v>
      </c>
      <c r="F7" s="15"/>
      <c r="G7" s="15"/>
      <c r="H7" s="14">
        <v>14530</v>
      </c>
      <c r="I7" s="13">
        <v>0</v>
      </c>
      <c r="J7" s="9">
        <v>0</v>
      </c>
      <c r="K7" s="8">
        <f t="shared" ref="K7:K9" si="9">H7+J7</f>
        <v>14530</v>
      </c>
      <c r="L7" s="13">
        <v>14530</v>
      </c>
      <c r="M7" s="9">
        <v>0</v>
      </c>
      <c r="N7" s="9">
        <v>0</v>
      </c>
      <c r="O7" s="8">
        <f t="shared" ref="O7:O9" si="10">+L7+N7</f>
        <v>14530</v>
      </c>
      <c r="P7" s="12">
        <f t="shared" ref="P7:P9" si="11">+K7-O7</f>
        <v>0</v>
      </c>
      <c r="Q7" s="9">
        <v>14445</v>
      </c>
      <c r="R7" s="9">
        <v>0</v>
      </c>
      <c r="S7" s="9">
        <v>0</v>
      </c>
      <c r="T7" s="8">
        <f t="shared" ref="T7:T9" si="12">+Q7+S7</f>
        <v>14445</v>
      </c>
      <c r="U7" s="11">
        <f t="shared" ref="U7:U9" si="13">+L7+N7-Q7-S7</f>
        <v>85</v>
      </c>
      <c r="V7" s="10">
        <v>13900</v>
      </c>
      <c r="W7" s="9">
        <v>0</v>
      </c>
      <c r="X7" s="9">
        <v>449</v>
      </c>
      <c r="Y7" s="8">
        <f t="shared" ref="Y7:Y9" si="14">+V7+X7</f>
        <v>14349</v>
      </c>
      <c r="Z7" s="11">
        <f t="shared" ref="Z7:Z9" si="15">T7-Y7</f>
        <v>96</v>
      </c>
      <c r="AA7" s="9">
        <v>7500</v>
      </c>
      <c r="AB7" s="9">
        <v>0</v>
      </c>
      <c r="AC7" s="9">
        <v>6849</v>
      </c>
      <c r="AD7" s="8">
        <f t="shared" si="7"/>
        <v>14349</v>
      </c>
      <c r="AE7" s="7"/>
    </row>
    <row r="8" spans="1:31">
      <c r="A8" s="60"/>
      <c r="B8" s="43">
        <v>87573</v>
      </c>
      <c r="C8" s="43" t="s">
        <v>65</v>
      </c>
      <c r="D8" s="16">
        <v>3780</v>
      </c>
      <c r="E8" s="16">
        <v>6</v>
      </c>
      <c r="F8" s="15"/>
      <c r="G8" s="15"/>
      <c r="H8" s="14">
        <v>3958</v>
      </c>
      <c r="I8" s="13">
        <v>0</v>
      </c>
      <c r="J8" s="9">
        <v>0</v>
      </c>
      <c r="K8" s="8">
        <f t="shared" si="9"/>
        <v>3958</v>
      </c>
      <c r="L8" s="13">
        <v>3870</v>
      </c>
      <c r="M8" s="9">
        <v>0</v>
      </c>
      <c r="N8" s="9">
        <v>0</v>
      </c>
      <c r="O8" s="8">
        <f t="shared" si="10"/>
        <v>3870</v>
      </c>
      <c r="P8" s="12">
        <f t="shared" si="11"/>
        <v>88</v>
      </c>
      <c r="Q8" s="9">
        <v>3870</v>
      </c>
      <c r="R8" s="9">
        <v>0</v>
      </c>
      <c r="S8" s="9">
        <v>0</v>
      </c>
      <c r="T8" s="8">
        <f t="shared" si="12"/>
        <v>3870</v>
      </c>
      <c r="U8" s="11">
        <f t="shared" si="13"/>
        <v>0</v>
      </c>
      <c r="V8" s="10">
        <v>2000</v>
      </c>
      <c r="W8" s="9">
        <v>0</v>
      </c>
      <c r="X8" s="9">
        <v>1835</v>
      </c>
      <c r="Y8" s="8">
        <f t="shared" si="14"/>
        <v>3835</v>
      </c>
      <c r="Z8" s="11">
        <f t="shared" si="15"/>
        <v>35</v>
      </c>
      <c r="AA8" s="9">
        <v>2000</v>
      </c>
      <c r="AB8" s="9">
        <v>0</v>
      </c>
      <c r="AC8" s="9">
        <v>1835</v>
      </c>
      <c r="AD8" s="8">
        <f t="shared" si="7"/>
        <v>3835</v>
      </c>
      <c r="AE8" s="7"/>
    </row>
    <row r="9" spans="1:31">
      <c r="A9" s="60"/>
      <c r="B9" s="61">
        <v>86881</v>
      </c>
      <c r="C9" s="20" t="s">
        <v>87</v>
      </c>
      <c r="D9" s="64">
        <v>38603</v>
      </c>
      <c r="E9" s="16">
        <v>8</v>
      </c>
      <c r="F9" s="15"/>
      <c r="G9" s="15"/>
      <c r="H9" s="14">
        <v>5695</v>
      </c>
      <c r="I9" s="13">
        <v>0</v>
      </c>
      <c r="J9" s="9">
        <v>14808</v>
      </c>
      <c r="K9" s="8">
        <f t="shared" si="9"/>
        <v>20503</v>
      </c>
      <c r="L9" s="13">
        <v>5695</v>
      </c>
      <c r="M9" s="9">
        <v>0</v>
      </c>
      <c r="N9" s="9">
        <v>14808</v>
      </c>
      <c r="O9" s="8">
        <f t="shared" si="10"/>
        <v>20503</v>
      </c>
      <c r="P9" s="12">
        <f t="shared" si="11"/>
        <v>0</v>
      </c>
      <c r="Q9" s="9">
        <v>0</v>
      </c>
      <c r="R9" s="9">
        <v>0</v>
      </c>
      <c r="S9" s="9">
        <v>20000</v>
      </c>
      <c r="T9" s="8">
        <f t="shared" si="12"/>
        <v>20000</v>
      </c>
      <c r="U9" s="11">
        <f t="shared" si="13"/>
        <v>503</v>
      </c>
      <c r="V9" s="10">
        <v>0</v>
      </c>
      <c r="W9" s="9">
        <v>0</v>
      </c>
      <c r="X9" s="9">
        <v>20000</v>
      </c>
      <c r="Y9" s="8">
        <f t="shared" si="14"/>
        <v>20000</v>
      </c>
      <c r="Z9" s="11">
        <f t="shared" si="15"/>
        <v>0</v>
      </c>
      <c r="AA9" s="9">
        <v>0</v>
      </c>
      <c r="AB9" s="9">
        <v>0</v>
      </c>
      <c r="AC9" s="9">
        <v>2000</v>
      </c>
      <c r="AD9" s="8">
        <f t="shared" si="7"/>
        <v>2000</v>
      </c>
      <c r="AE9" s="7"/>
    </row>
    <row r="10" spans="1:31" ht="15.75" thickBot="1">
      <c r="A10" s="54"/>
      <c r="B10" s="63"/>
      <c r="C10" s="20" t="s">
        <v>88</v>
      </c>
      <c r="D10" s="65"/>
      <c r="E10" s="16">
        <v>8</v>
      </c>
      <c r="F10" s="15"/>
      <c r="G10" s="15"/>
      <c r="H10" s="14">
        <v>0</v>
      </c>
      <c r="I10" s="13">
        <v>0</v>
      </c>
      <c r="J10" s="9">
        <v>19115</v>
      </c>
      <c r="K10" s="8">
        <f t="shared" ref="K10" si="16">H10+J10</f>
        <v>19115</v>
      </c>
      <c r="L10" s="13">
        <v>0</v>
      </c>
      <c r="M10" s="9">
        <v>0</v>
      </c>
      <c r="N10" s="9">
        <v>16675</v>
      </c>
      <c r="O10" s="8">
        <f t="shared" ref="O10" si="17">+L10+N10</f>
        <v>16675</v>
      </c>
      <c r="P10" s="12">
        <f t="shared" ref="P10" si="18">+K10-O10</f>
        <v>2440</v>
      </c>
      <c r="Q10" s="9">
        <v>0</v>
      </c>
      <c r="R10" s="9">
        <v>0</v>
      </c>
      <c r="S10" s="9">
        <v>0</v>
      </c>
      <c r="T10" s="8">
        <f t="shared" ref="T10" si="19">+Q10+S10</f>
        <v>0</v>
      </c>
      <c r="U10" s="11">
        <f t="shared" ref="U10" si="20">+L10+N10-Q10-S10</f>
        <v>16675</v>
      </c>
      <c r="V10" s="10">
        <v>0</v>
      </c>
      <c r="W10" s="9">
        <v>0</v>
      </c>
      <c r="X10" s="9">
        <v>0</v>
      </c>
      <c r="Y10" s="8">
        <f t="shared" ref="Y10" si="21">+V10+X10</f>
        <v>0</v>
      </c>
      <c r="Z10" s="11">
        <f t="shared" ref="Z10" si="22">T10-Y10</f>
        <v>0</v>
      </c>
      <c r="AA10" s="9">
        <v>0</v>
      </c>
      <c r="AB10" s="9">
        <v>0</v>
      </c>
      <c r="AC10" s="9">
        <v>0</v>
      </c>
      <c r="AD10" s="8">
        <f t="shared" ref="AD10" si="23">+AA10+AC10</f>
        <v>0</v>
      </c>
      <c r="AE10" s="7"/>
    </row>
    <row r="11" spans="1:31" ht="15.75" thickBot="1">
      <c r="A11" s="50" t="s">
        <v>0</v>
      </c>
      <c r="B11" s="51"/>
      <c r="C11" s="52"/>
      <c r="D11" s="45">
        <f>D7+D8+D9</f>
        <v>56243</v>
      </c>
      <c r="E11" s="45"/>
      <c r="F11" s="44"/>
      <c r="G11" s="45"/>
      <c r="H11" s="45">
        <f>H7+H8+H9+H10</f>
        <v>24183</v>
      </c>
      <c r="I11" s="45">
        <f t="shared" ref="I11:AD11" si="24">I7+I8+I9+I10</f>
        <v>0</v>
      </c>
      <c r="J11" s="45">
        <f t="shared" si="24"/>
        <v>33923</v>
      </c>
      <c r="K11" s="45">
        <f t="shared" si="24"/>
        <v>58106</v>
      </c>
      <c r="L11" s="45">
        <f t="shared" si="24"/>
        <v>24095</v>
      </c>
      <c r="M11" s="45">
        <f t="shared" si="24"/>
        <v>0</v>
      </c>
      <c r="N11" s="45">
        <f t="shared" si="24"/>
        <v>31483</v>
      </c>
      <c r="O11" s="45">
        <f t="shared" si="24"/>
        <v>55578</v>
      </c>
      <c r="P11" s="45">
        <f t="shared" si="24"/>
        <v>2528</v>
      </c>
      <c r="Q11" s="45">
        <f t="shared" si="24"/>
        <v>18315</v>
      </c>
      <c r="R11" s="45">
        <f t="shared" si="24"/>
        <v>0</v>
      </c>
      <c r="S11" s="45">
        <f t="shared" si="24"/>
        <v>20000</v>
      </c>
      <c r="T11" s="45">
        <f t="shared" si="24"/>
        <v>38315</v>
      </c>
      <c r="U11" s="45">
        <f t="shared" si="24"/>
        <v>17263</v>
      </c>
      <c r="V11" s="45">
        <f t="shared" si="24"/>
        <v>15900</v>
      </c>
      <c r="W11" s="45">
        <f t="shared" si="24"/>
        <v>0</v>
      </c>
      <c r="X11" s="45">
        <f t="shared" si="24"/>
        <v>22284</v>
      </c>
      <c r="Y11" s="45">
        <f t="shared" si="24"/>
        <v>38184</v>
      </c>
      <c r="Z11" s="45">
        <f t="shared" si="24"/>
        <v>131</v>
      </c>
      <c r="AA11" s="45">
        <f t="shared" si="24"/>
        <v>9500</v>
      </c>
      <c r="AB11" s="45">
        <f t="shared" si="24"/>
        <v>0</v>
      </c>
      <c r="AC11" s="45">
        <f t="shared" si="24"/>
        <v>10684</v>
      </c>
      <c r="AD11" s="45">
        <f t="shared" si="24"/>
        <v>20184</v>
      </c>
      <c r="AE11" s="5"/>
    </row>
    <row r="12" spans="1:31">
      <c r="A12" s="53" t="s">
        <v>80</v>
      </c>
      <c r="B12" s="21" t="s">
        <v>81</v>
      </c>
      <c r="C12" s="17"/>
      <c r="D12" s="16">
        <v>220</v>
      </c>
      <c r="E12" s="16">
        <v>6</v>
      </c>
      <c r="F12" s="15"/>
      <c r="G12" s="15"/>
      <c r="H12" s="14">
        <v>0</v>
      </c>
      <c r="I12" s="13">
        <v>0</v>
      </c>
      <c r="J12" s="9">
        <v>221</v>
      </c>
      <c r="K12" s="8">
        <f t="shared" ref="K12:K14" si="25">H12+J12</f>
        <v>221</v>
      </c>
      <c r="L12" s="13">
        <v>0</v>
      </c>
      <c r="M12" s="9">
        <v>0</v>
      </c>
      <c r="N12" s="9">
        <v>221</v>
      </c>
      <c r="O12" s="8">
        <f t="shared" ref="O12:O14" si="26">+L12+N12</f>
        <v>221</v>
      </c>
      <c r="P12" s="12">
        <f t="shared" ref="P12:P14" si="27">+K12-O12</f>
        <v>0</v>
      </c>
      <c r="Q12" s="9">
        <v>0</v>
      </c>
      <c r="R12" s="9">
        <v>0</v>
      </c>
      <c r="S12" s="9">
        <v>221</v>
      </c>
      <c r="T12" s="8">
        <f t="shared" ref="T12:T14" si="28">+Q12+S12</f>
        <v>221</v>
      </c>
      <c r="U12" s="11">
        <f t="shared" ref="U12:U14" si="29">+L12+N12-Q12-S12</f>
        <v>0</v>
      </c>
      <c r="V12" s="10">
        <v>0</v>
      </c>
      <c r="W12" s="9">
        <v>0</v>
      </c>
      <c r="X12" s="9">
        <v>0</v>
      </c>
      <c r="Y12" s="8">
        <f t="shared" ref="Y12:Y14" si="30">+V12+X12</f>
        <v>0</v>
      </c>
      <c r="Z12" s="11">
        <f t="shared" ref="Z12:Z14" si="31">T12-Y12</f>
        <v>221</v>
      </c>
      <c r="AA12" s="9">
        <v>0</v>
      </c>
      <c r="AB12" s="9">
        <v>0</v>
      </c>
      <c r="AC12" s="9">
        <v>0</v>
      </c>
      <c r="AD12" s="8">
        <f t="shared" ref="AD12:AD14" si="32">+AA12+AC12</f>
        <v>0</v>
      </c>
      <c r="AE12" s="7"/>
    </row>
    <row r="13" spans="1:31">
      <c r="A13" s="60"/>
      <c r="B13" s="43" t="s">
        <v>82</v>
      </c>
      <c r="C13" s="43"/>
      <c r="D13" s="16">
        <v>730</v>
      </c>
      <c r="E13" s="16">
        <v>6</v>
      </c>
      <c r="F13" s="15"/>
      <c r="G13" s="15"/>
      <c r="H13" s="14">
        <v>0</v>
      </c>
      <c r="I13" s="13">
        <v>0</v>
      </c>
      <c r="J13" s="9">
        <v>855</v>
      </c>
      <c r="K13" s="8">
        <f t="shared" si="25"/>
        <v>855</v>
      </c>
      <c r="L13" s="13">
        <v>0</v>
      </c>
      <c r="M13" s="9">
        <v>0</v>
      </c>
      <c r="N13" s="9">
        <v>855</v>
      </c>
      <c r="O13" s="8">
        <f t="shared" si="26"/>
        <v>855</v>
      </c>
      <c r="P13" s="12">
        <f t="shared" si="27"/>
        <v>0</v>
      </c>
      <c r="Q13" s="9">
        <v>0</v>
      </c>
      <c r="R13" s="9">
        <v>0</v>
      </c>
      <c r="S13" s="9">
        <v>159</v>
      </c>
      <c r="T13" s="8">
        <f t="shared" si="28"/>
        <v>159</v>
      </c>
      <c r="U13" s="11">
        <f t="shared" si="29"/>
        <v>696</v>
      </c>
      <c r="V13" s="10">
        <v>0</v>
      </c>
      <c r="W13" s="9">
        <v>0</v>
      </c>
      <c r="X13" s="9">
        <v>0</v>
      </c>
      <c r="Y13" s="8">
        <f t="shared" si="30"/>
        <v>0</v>
      </c>
      <c r="Z13" s="11">
        <f t="shared" si="31"/>
        <v>159</v>
      </c>
      <c r="AA13" s="9">
        <v>0</v>
      </c>
      <c r="AB13" s="9">
        <v>0</v>
      </c>
      <c r="AC13" s="9">
        <v>0</v>
      </c>
      <c r="AD13" s="8">
        <f t="shared" si="32"/>
        <v>0</v>
      </c>
      <c r="AE13" s="7"/>
    </row>
    <row r="14" spans="1:31">
      <c r="A14" s="60"/>
      <c r="B14" s="20" t="s">
        <v>86</v>
      </c>
      <c r="C14" s="20"/>
      <c r="D14" s="16">
        <v>550</v>
      </c>
      <c r="E14" s="16">
        <v>6</v>
      </c>
      <c r="F14" s="15"/>
      <c r="G14" s="15"/>
      <c r="H14" s="14">
        <v>0</v>
      </c>
      <c r="I14" s="13">
        <v>0</v>
      </c>
      <c r="J14" s="9">
        <v>550</v>
      </c>
      <c r="K14" s="8">
        <f t="shared" si="25"/>
        <v>550</v>
      </c>
      <c r="L14" s="13">
        <v>0</v>
      </c>
      <c r="M14" s="9">
        <v>0</v>
      </c>
      <c r="N14" s="9">
        <v>255</v>
      </c>
      <c r="O14" s="8">
        <f t="shared" si="26"/>
        <v>255</v>
      </c>
      <c r="P14" s="12">
        <f t="shared" si="27"/>
        <v>295</v>
      </c>
      <c r="Q14" s="9">
        <v>0</v>
      </c>
      <c r="R14" s="9">
        <v>0</v>
      </c>
      <c r="S14" s="9">
        <v>0</v>
      </c>
      <c r="T14" s="8">
        <f t="shared" si="28"/>
        <v>0</v>
      </c>
      <c r="U14" s="11">
        <f t="shared" si="29"/>
        <v>255</v>
      </c>
      <c r="V14" s="10">
        <v>0</v>
      </c>
      <c r="W14" s="9">
        <v>0</v>
      </c>
      <c r="X14" s="9">
        <v>0</v>
      </c>
      <c r="Y14" s="8">
        <f t="shared" si="30"/>
        <v>0</v>
      </c>
      <c r="Z14" s="11">
        <f t="shared" si="31"/>
        <v>0</v>
      </c>
      <c r="AA14" s="9">
        <v>0</v>
      </c>
      <c r="AB14" s="9">
        <v>0</v>
      </c>
      <c r="AC14" s="9">
        <v>0</v>
      </c>
      <c r="AD14" s="8">
        <f t="shared" si="32"/>
        <v>0</v>
      </c>
      <c r="AE14" s="7"/>
    </row>
    <row r="15" spans="1:31" ht="15.75" thickBot="1">
      <c r="A15" s="54"/>
      <c r="B15" s="20" t="s">
        <v>89</v>
      </c>
      <c r="C15" s="20"/>
      <c r="D15" s="16">
        <v>1610</v>
      </c>
      <c r="E15" s="16">
        <v>6</v>
      </c>
      <c r="F15" s="15"/>
      <c r="G15" s="15"/>
      <c r="H15" s="14">
        <v>0</v>
      </c>
      <c r="I15" s="13">
        <v>0</v>
      </c>
      <c r="J15" s="9">
        <v>877</v>
      </c>
      <c r="K15" s="8">
        <f t="shared" ref="K15" si="33">H15+J15</f>
        <v>877</v>
      </c>
      <c r="L15" s="13">
        <v>0</v>
      </c>
      <c r="M15" s="9">
        <v>0</v>
      </c>
      <c r="N15" s="9">
        <v>0</v>
      </c>
      <c r="O15" s="8">
        <f t="shared" ref="O15" si="34">+L15+N15</f>
        <v>0</v>
      </c>
      <c r="P15" s="12">
        <f t="shared" ref="P15" si="35">+K15-O15</f>
        <v>877</v>
      </c>
      <c r="Q15" s="9">
        <v>0</v>
      </c>
      <c r="R15" s="9">
        <v>0</v>
      </c>
      <c r="S15" s="9">
        <v>0</v>
      </c>
      <c r="T15" s="8">
        <f t="shared" ref="T15" si="36">+Q15+S15</f>
        <v>0</v>
      </c>
      <c r="U15" s="11">
        <f t="shared" ref="U15" si="37">+L15+N15-Q15-S15</f>
        <v>0</v>
      </c>
      <c r="V15" s="10">
        <v>0</v>
      </c>
      <c r="W15" s="9">
        <v>0</v>
      </c>
      <c r="X15" s="9">
        <v>0</v>
      </c>
      <c r="Y15" s="8">
        <f t="shared" ref="Y15" si="38">+V15+X15</f>
        <v>0</v>
      </c>
      <c r="Z15" s="11">
        <f t="shared" ref="Z15" si="39">T15-Y15</f>
        <v>0</v>
      </c>
      <c r="AA15" s="9">
        <v>0</v>
      </c>
      <c r="AB15" s="9">
        <v>0</v>
      </c>
      <c r="AC15" s="9">
        <v>0</v>
      </c>
      <c r="AD15" s="8">
        <f t="shared" ref="AD15" si="40">+AA15+AC15</f>
        <v>0</v>
      </c>
      <c r="AE15" s="7"/>
    </row>
    <row r="16" spans="1:31" ht="15.75" thickBot="1">
      <c r="A16" s="50" t="s">
        <v>0</v>
      </c>
      <c r="B16" s="51"/>
      <c r="C16" s="52"/>
      <c r="D16" s="45">
        <f>D12+D13+D14+D15</f>
        <v>3110</v>
      </c>
      <c r="E16" s="45"/>
      <c r="F16" s="44"/>
      <c r="G16" s="45"/>
      <c r="H16" s="45">
        <f>H12+H13+H14+H15</f>
        <v>0</v>
      </c>
      <c r="I16" s="45">
        <f t="shared" ref="I16:AD16" si="41">I12+I13+I14+I15</f>
        <v>0</v>
      </c>
      <c r="J16" s="45">
        <f t="shared" si="41"/>
        <v>2503</v>
      </c>
      <c r="K16" s="45">
        <f t="shared" si="41"/>
        <v>2503</v>
      </c>
      <c r="L16" s="45">
        <f t="shared" si="41"/>
        <v>0</v>
      </c>
      <c r="M16" s="45">
        <f t="shared" si="41"/>
        <v>0</v>
      </c>
      <c r="N16" s="45">
        <f t="shared" si="41"/>
        <v>1331</v>
      </c>
      <c r="O16" s="45">
        <f t="shared" si="41"/>
        <v>1331</v>
      </c>
      <c r="P16" s="45">
        <f t="shared" si="41"/>
        <v>1172</v>
      </c>
      <c r="Q16" s="45">
        <f t="shared" si="41"/>
        <v>0</v>
      </c>
      <c r="R16" s="45">
        <f t="shared" si="41"/>
        <v>0</v>
      </c>
      <c r="S16" s="45">
        <f t="shared" si="41"/>
        <v>380</v>
      </c>
      <c r="T16" s="45">
        <f t="shared" si="41"/>
        <v>380</v>
      </c>
      <c r="U16" s="45">
        <f t="shared" si="41"/>
        <v>951</v>
      </c>
      <c r="V16" s="45">
        <f t="shared" si="41"/>
        <v>0</v>
      </c>
      <c r="W16" s="45">
        <f t="shared" si="41"/>
        <v>0</v>
      </c>
      <c r="X16" s="45">
        <f t="shared" si="41"/>
        <v>0</v>
      </c>
      <c r="Y16" s="45">
        <f t="shared" si="41"/>
        <v>0</v>
      </c>
      <c r="Z16" s="45">
        <f t="shared" si="41"/>
        <v>380</v>
      </c>
      <c r="AA16" s="45">
        <f t="shared" si="41"/>
        <v>0</v>
      </c>
      <c r="AB16" s="45">
        <f t="shared" si="41"/>
        <v>0</v>
      </c>
      <c r="AC16" s="45">
        <f t="shared" si="41"/>
        <v>0</v>
      </c>
      <c r="AD16" s="45">
        <f t="shared" si="41"/>
        <v>0</v>
      </c>
      <c r="AE16" s="5"/>
    </row>
    <row r="17" spans="1:31">
      <c r="A17" s="53" t="s">
        <v>83</v>
      </c>
      <c r="B17" s="20" t="s">
        <v>84</v>
      </c>
      <c r="C17" s="20"/>
      <c r="D17" s="16">
        <v>90</v>
      </c>
      <c r="E17" s="16"/>
      <c r="F17" s="15"/>
      <c r="G17" s="15"/>
      <c r="H17" s="14">
        <v>0</v>
      </c>
      <c r="I17" s="13">
        <v>0</v>
      </c>
      <c r="J17" s="9">
        <v>93</v>
      </c>
      <c r="K17" s="8">
        <f t="shared" ref="K17:K18" si="42">H17+J17</f>
        <v>93</v>
      </c>
      <c r="L17" s="13">
        <v>0</v>
      </c>
      <c r="M17" s="9">
        <v>0</v>
      </c>
      <c r="N17" s="9">
        <v>0</v>
      </c>
      <c r="O17" s="8">
        <f t="shared" ref="O17:O18" si="43">+L17+N17</f>
        <v>0</v>
      </c>
      <c r="P17" s="12">
        <f t="shared" ref="P17:P18" si="44">+K17-O17</f>
        <v>93</v>
      </c>
      <c r="Q17" s="9">
        <v>0</v>
      </c>
      <c r="R17" s="9">
        <v>0</v>
      </c>
      <c r="S17" s="9">
        <v>0</v>
      </c>
      <c r="T17" s="8">
        <f t="shared" ref="T17:T18" si="45">+Q17+S17</f>
        <v>0</v>
      </c>
      <c r="U17" s="11">
        <f t="shared" ref="U17:U18" si="46">+L17+N17-Q17-S17</f>
        <v>0</v>
      </c>
      <c r="V17" s="10">
        <v>0</v>
      </c>
      <c r="W17" s="9">
        <v>0</v>
      </c>
      <c r="X17" s="9">
        <v>0</v>
      </c>
      <c r="Y17" s="8">
        <f t="shared" ref="Y17:Y18" si="47">+V17+X17</f>
        <v>0</v>
      </c>
      <c r="Z17" s="11">
        <f t="shared" ref="Z17:Z18" si="48">T17-Y17</f>
        <v>0</v>
      </c>
      <c r="AA17" s="9">
        <v>0</v>
      </c>
      <c r="AB17" s="9">
        <v>0</v>
      </c>
      <c r="AC17" s="9">
        <v>0</v>
      </c>
      <c r="AD17" s="8">
        <f t="shared" ref="AD17:AD18" si="49">+AA17+AC17</f>
        <v>0</v>
      </c>
      <c r="AE17" s="7"/>
    </row>
    <row r="18" spans="1:31" ht="15.75" thickBot="1">
      <c r="A18" s="54"/>
      <c r="B18" s="49" t="s">
        <v>85</v>
      </c>
      <c r="C18" s="20"/>
      <c r="D18" s="16">
        <v>90</v>
      </c>
      <c r="E18" s="16"/>
      <c r="F18" s="15"/>
      <c r="G18" s="15"/>
      <c r="H18" s="14">
        <v>0</v>
      </c>
      <c r="I18" s="13">
        <v>0</v>
      </c>
      <c r="J18" s="9">
        <v>93</v>
      </c>
      <c r="K18" s="8">
        <f t="shared" si="42"/>
        <v>93</v>
      </c>
      <c r="L18" s="13">
        <v>0</v>
      </c>
      <c r="M18" s="9">
        <v>0</v>
      </c>
      <c r="N18" s="9">
        <v>0</v>
      </c>
      <c r="O18" s="8">
        <f t="shared" si="43"/>
        <v>0</v>
      </c>
      <c r="P18" s="12">
        <f t="shared" si="44"/>
        <v>93</v>
      </c>
      <c r="Q18" s="9">
        <v>0</v>
      </c>
      <c r="R18" s="9">
        <v>0</v>
      </c>
      <c r="S18" s="9">
        <v>0</v>
      </c>
      <c r="T18" s="8">
        <f t="shared" si="45"/>
        <v>0</v>
      </c>
      <c r="U18" s="11">
        <f t="shared" si="46"/>
        <v>0</v>
      </c>
      <c r="V18" s="10">
        <v>0</v>
      </c>
      <c r="W18" s="9">
        <v>0</v>
      </c>
      <c r="X18" s="9">
        <v>0</v>
      </c>
      <c r="Y18" s="8">
        <f t="shared" si="47"/>
        <v>0</v>
      </c>
      <c r="Z18" s="11">
        <f t="shared" si="48"/>
        <v>0</v>
      </c>
      <c r="AA18" s="9">
        <v>0</v>
      </c>
      <c r="AB18" s="9">
        <v>0</v>
      </c>
      <c r="AC18" s="9">
        <v>0</v>
      </c>
      <c r="AD18" s="8">
        <f t="shared" si="49"/>
        <v>0</v>
      </c>
      <c r="AE18" s="7"/>
    </row>
    <row r="19" spans="1:31" ht="15.75" thickBot="1">
      <c r="A19" s="50" t="s">
        <v>0</v>
      </c>
      <c r="B19" s="51"/>
      <c r="C19" s="52"/>
      <c r="D19" s="45">
        <f>D17+D18</f>
        <v>180</v>
      </c>
      <c r="E19" s="45"/>
      <c r="F19" s="44"/>
      <c r="G19" s="45"/>
      <c r="H19" s="45">
        <f>H17+H18</f>
        <v>0</v>
      </c>
      <c r="I19" s="45">
        <f t="shared" ref="I19:AD19" si="50">I17+I18</f>
        <v>0</v>
      </c>
      <c r="J19" s="45">
        <f t="shared" si="50"/>
        <v>186</v>
      </c>
      <c r="K19" s="45">
        <f t="shared" si="50"/>
        <v>186</v>
      </c>
      <c r="L19" s="45">
        <f t="shared" si="50"/>
        <v>0</v>
      </c>
      <c r="M19" s="45">
        <f t="shared" si="50"/>
        <v>0</v>
      </c>
      <c r="N19" s="45">
        <f t="shared" si="50"/>
        <v>0</v>
      </c>
      <c r="O19" s="45">
        <f t="shared" si="50"/>
        <v>0</v>
      </c>
      <c r="P19" s="45">
        <f t="shared" si="50"/>
        <v>186</v>
      </c>
      <c r="Q19" s="45">
        <f t="shared" si="50"/>
        <v>0</v>
      </c>
      <c r="R19" s="45">
        <f t="shared" si="50"/>
        <v>0</v>
      </c>
      <c r="S19" s="45">
        <f t="shared" si="50"/>
        <v>0</v>
      </c>
      <c r="T19" s="45">
        <f t="shared" si="50"/>
        <v>0</v>
      </c>
      <c r="U19" s="45">
        <f t="shared" si="50"/>
        <v>0</v>
      </c>
      <c r="V19" s="45">
        <f t="shared" si="50"/>
        <v>0</v>
      </c>
      <c r="W19" s="45">
        <f t="shared" si="50"/>
        <v>0</v>
      </c>
      <c r="X19" s="45">
        <f t="shared" si="50"/>
        <v>0</v>
      </c>
      <c r="Y19" s="45">
        <f t="shared" si="50"/>
        <v>0</v>
      </c>
      <c r="Z19" s="45">
        <f t="shared" si="50"/>
        <v>0</v>
      </c>
      <c r="AA19" s="45">
        <f t="shared" si="50"/>
        <v>0</v>
      </c>
      <c r="AB19" s="45">
        <f t="shared" si="50"/>
        <v>0</v>
      </c>
      <c r="AC19" s="45">
        <f t="shared" si="50"/>
        <v>0</v>
      </c>
      <c r="AD19" s="45">
        <f t="shared" si="50"/>
        <v>0</v>
      </c>
      <c r="AE19" s="5"/>
    </row>
    <row r="20" spans="1:31" ht="16.5" thickBot="1">
      <c r="A20" s="55"/>
      <c r="B20" s="56"/>
      <c r="C20" s="56"/>
      <c r="D20" s="33">
        <f>D6+D11+D16+D19</f>
        <v>63033</v>
      </c>
      <c r="E20" s="4"/>
      <c r="F20" s="4"/>
      <c r="G20" s="4"/>
      <c r="H20" s="33">
        <f>H6+H11+H16+H19</f>
        <v>27859</v>
      </c>
      <c r="I20" s="33">
        <f t="shared" ref="I20:AD20" si="51">I6+I11+I16+I19</f>
        <v>0</v>
      </c>
      <c r="J20" s="33">
        <f t="shared" si="51"/>
        <v>36612</v>
      </c>
      <c r="K20" s="33">
        <f t="shared" si="51"/>
        <v>64471</v>
      </c>
      <c r="L20" s="33">
        <f t="shared" si="51"/>
        <v>27771</v>
      </c>
      <c r="M20" s="33">
        <f t="shared" si="51"/>
        <v>0</v>
      </c>
      <c r="N20" s="33">
        <f t="shared" si="51"/>
        <v>32814</v>
      </c>
      <c r="O20" s="33">
        <f t="shared" si="51"/>
        <v>60585</v>
      </c>
      <c r="P20" s="33">
        <f t="shared" si="51"/>
        <v>3886</v>
      </c>
      <c r="Q20" s="33">
        <f t="shared" si="51"/>
        <v>21629</v>
      </c>
      <c r="R20" s="33">
        <f t="shared" si="51"/>
        <v>0</v>
      </c>
      <c r="S20" s="33">
        <f t="shared" si="51"/>
        <v>20717</v>
      </c>
      <c r="T20" s="33">
        <f t="shared" si="51"/>
        <v>42346</v>
      </c>
      <c r="U20" s="33">
        <f t="shared" si="51"/>
        <v>18239</v>
      </c>
      <c r="V20" s="33">
        <f t="shared" si="51"/>
        <v>15900</v>
      </c>
      <c r="W20" s="33">
        <f t="shared" si="51"/>
        <v>0</v>
      </c>
      <c r="X20" s="33">
        <f t="shared" si="51"/>
        <v>25935</v>
      </c>
      <c r="Y20" s="33">
        <f t="shared" si="51"/>
        <v>41835</v>
      </c>
      <c r="Z20" s="33">
        <f t="shared" si="51"/>
        <v>511</v>
      </c>
      <c r="AA20" s="33">
        <f t="shared" si="51"/>
        <v>9500</v>
      </c>
      <c r="AB20" s="33">
        <f t="shared" si="51"/>
        <v>0</v>
      </c>
      <c r="AC20" s="33">
        <f t="shared" si="51"/>
        <v>14206</v>
      </c>
      <c r="AD20" s="33">
        <f t="shared" si="51"/>
        <v>23706</v>
      </c>
      <c r="AE20" s="3"/>
    </row>
    <row r="21" spans="1:31">
      <c r="H21" s="35"/>
      <c r="I21" s="35"/>
      <c r="J21" s="35"/>
      <c r="K21" s="35"/>
      <c r="L21" s="35"/>
      <c r="M21" s="35"/>
    </row>
    <row r="22" spans="1:31">
      <c r="H22" s="35"/>
      <c r="I22" s="35"/>
      <c r="J22" s="35"/>
      <c r="K22" s="35"/>
      <c r="L22" s="35"/>
      <c r="M22" s="35"/>
    </row>
    <row r="23" spans="1:31">
      <c r="H23" s="35"/>
      <c r="I23" s="35"/>
      <c r="J23" s="35"/>
      <c r="K23" s="35"/>
      <c r="L23" s="35"/>
      <c r="M23" s="35"/>
    </row>
  </sheetData>
  <mergeCells count="26"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L3:O3"/>
    <mergeCell ref="Q3:T3"/>
    <mergeCell ref="V3:Y3"/>
    <mergeCell ref="AA3:AD3"/>
    <mergeCell ref="AE3:AE4"/>
    <mergeCell ref="A6:C6"/>
    <mergeCell ref="A11:C11"/>
    <mergeCell ref="A20:C20"/>
    <mergeCell ref="I3:K3"/>
    <mergeCell ref="A16:C16"/>
    <mergeCell ref="A19:C19"/>
    <mergeCell ref="A17:A18"/>
    <mergeCell ref="A7:A10"/>
    <mergeCell ref="D9:D10"/>
    <mergeCell ref="B9:B10"/>
    <mergeCell ref="A12:A15"/>
  </mergeCells>
  <pageMargins left="0.2" right="0.2" top="0.75" bottom="0.75" header="0.3" footer="0.3"/>
  <pageSetup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7" sqref="A7:A9"/>
    </sheetView>
  </sheetViews>
  <sheetFormatPr defaultRowHeight="15"/>
  <cols>
    <col min="1" max="1" width="11.5703125" bestFit="1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43099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2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 ht="15.75" thickBot="1">
      <c r="A5" s="47" t="s">
        <v>59</v>
      </c>
      <c r="B5" s="19" t="s">
        <v>67</v>
      </c>
      <c r="C5" s="19" t="s">
        <v>68</v>
      </c>
      <c r="D5" s="16">
        <v>3500</v>
      </c>
      <c r="E5" s="16"/>
      <c r="F5" s="15"/>
      <c r="G5" s="15"/>
      <c r="H5" s="14">
        <v>0</v>
      </c>
      <c r="I5" s="13">
        <v>0</v>
      </c>
      <c r="J5" s="9">
        <v>3676</v>
      </c>
      <c r="K5" s="8">
        <f t="shared" ref="K5" si="0">H5+J5</f>
        <v>3676</v>
      </c>
      <c r="L5" s="13">
        <v>0</v>
      </c>
      <c r="M5" s="9">
        <v>0</v>
      </c>
      <c r="N5" s="9">
        <v>3676</v>
      </c>
      <c r="O5" s="8">
        <f t="shared" ref="O5" si="1">+L5+N5</f>
        <v>3676</v>
      </c>
      <c r="P5" s="12">
        <f t="shared" ref="P5" si="2">+K5-O5</f>
        <v>0</v>
      </c>
      <c r="Q5" s="9">
        <v>0</v>
      </c>
      <c r="R5" s="9">
        <v>0</v>
      </c>
      <c r="S5" s="9">
        <v>3314</v>
      </c>
      <c r="T5" s="8">
        <f t="shared" ref="T5" si="3">+Q5+S5</f>
        <v>3314</v>
      </c>
      <c r="U5" s="11">
        <f t="shared" ref="U5" si="4">+L5+N5-Q5-S5</f>
        <v>362</v>
      </c>
      <c r="V5" s="10">
        <v>0</v>
      </c>
      <c r="W5" s="9">
        <v>0</v>
      </c>
      <c r="X5" s="9">
        <v>0</v>
      </c>
      <c r="Y5" s="8">
        <f t="shared" ref="Y5" si="5">+V5+X5</f>
        <v>0</v>
      </c>
      <c r="Z5" s="11">
        <f t="shared" ref="Z5" si="6">T5-Y5</f>
        <v>3314</v>
      </c>
      <c r="AA5" s="9">
        <v>0</v>
      </c>
      <c r="AB5" s="9">
        <v>0</v>
      </c>
      <c r="AC5" s="9">
        <v>0</v>
      </c>
      <c r="AD5" s="8">
        <f t="shared" ref="AD5:AD7" si="7">+AA5+AC5</f>
        <v>0</v>
      </c>
      <c r="AE5" s="7"/>
    </row>
    <row r="6" spans="1:31" ht="15.75" thickBot="1">
      <c r="A6" s="50" t="s">
        <v>0</v>
      </c>
      <c r="B6" s="51"/>
      <c r="C6" s="52"/>
      <c r="D6" s="45">
        <f>D5</f>
        <v>3500</v>
      </c>
      <c r="E6" s="45"/>
      <c r="F6" s="45"/>
      <c r="G6" s="45"/>
      <c r="H6" s="45">
        <f>H5</f>
        <v>0</v>
      </c>
      <c r="I6" s="45">
        <f t="shared" ref="I6:AD6" si="8">I5</f>
        <v>0</v>
      </c>
      <c r="J6" s="45">
        <f t="shared" si="8"/>
        <v>3676</v>
      </c>
      <c r="K6" s="45">
        <f t="shared" si="8"/>
        <v>3676</v>
      </c>
      <c r="L6" s="45">
        <f t="shared" si="8"/>
        <v>0</v>
      </c>
      <c r="M6" s="45">
        <f t="shared" si="8"/>
        <v>0</v>
      </c>
      <c r="N6" s="45">
        <f t="shared" si="8"/>
        <v>3676</v>
      </c>
      <c r="O6" s="45">
        <f t="shared" si="8"/>
        <v>3676</v>
      </c>
      <c r="P6" s="45">
        <f t="shared" si="8"/>
        <v>0</v>
      </c>
      <c r="Q6" s="45">
        <f t="shared" si="8"/>
        <v>0</v>
      </c>
      <c r="R6" s="45">
        <f t="shared" si="8"/>
        <v>0</v>
      </c>
      <c r="S6" s="45">
        <f t="shared" si="8"/>
        <v>3314</v>
      </c>
      <c r="T6" s="45">
        <f t="shared" si="8"/>
        <v>3314</v>
      </c>
      <c r="U6" s="45">
        <f t="shared" si="8"/>
        <v>362</v>
      </c>
      <c r="V6" s="45">
        <f t="shared" si="8"/>
        <v>0</v>
      </c>
      <c r="W6" s="45">
        <f t="shared" si="8"/>
        <v>0</v>
      </c>
      <c r="X6" s="45">
        <f>X5</f>
        <v>0</v>
      </c>
      <c r="Y6" s="45">
        <f t="shared" si="8"/>
        <v>0</v>
      </c>
      <c r="Z6" s="45">
        <f t="shared" si="8"/>
        <v>3314</v>
      </c>
      <c r="AA6" s="45">
        <f t="shared" si="8"/>
        <v>0</v>
      </c>
      <c r="AB6" s="45">
        <f t="shared" si="8"/>
        <v>0</v>
      </c>
      <c r="AC6" s="45">
        <f t="shared" si="8"/>
        <v>0</v>
      </c>
      <c r="AD6" s="44">
        <f t="shared" si="8"/>
        <v>0</v>
      </c>
      <c r="AE6" s="5"/>
    </row>
    <row r="7" spans="1:31">
      <c r="A7" s="53" t="s">
        <v>1</v>
      </c>
      <c r="B7" s="17">
        <v>86654</v>
      </c>
      <c r="C7" s="17" t="s">
        <v>64</v>
      </c>
      <c r="D7" s="16">
        <v>13860</v>
      </c>
      <c r="E7" s="16" t="s">
        <v>66</v>
      </c>
      <c r="F7" s="15"/>
      <c r="G7" s="15"/>
      <c r="H7" s="14">
        <v>0</v>
      </c>
      <c r="I7" s="13">
        <v>0</v>
      </c>
      <c r="J7" s="9">
        <v>14530</v>
      </c>
      <c r="K7" s="8">
        <f t="shared" ref="K7" si="9">H7+J7</f>
        <v>14530</v>
      </c>
      <c r="L7" s="13">
        <v>0</v>
      </c>
      <c r="M7" s="9">
        <v>0</v>
      </c>
      <c r="N7" s="9">
        <v>14530</v>
      </c>
      <c r="O7" s="8">
        <f t="shared" ref="O7" si="10">+L7+N7</f>
        <v>14530</v>
      </c>
      <c r="P7" s="12">
        <f t="shared" ref="P7" si="11">+K7-O7</f>
        <v>0</v>
      </c>
      <c r="Q7" s="9">
        <v>0</v>
      </c>
      <c r="R7" s="9">
        <v>0</v>
      </c>
      <c r="S7" s="9">
        <v>14445</v>
      </c>
      <c r="T7" s="8">
        <f t="shared" ref="T7" si="12">+Q7+S7</f>
        <v>14445</v>
      </c>
      <c r="U7" s="11">
        <f t="shared" ref="U7" si="13">+L7+N7-Q7-S7</f>
        <v>85</v>
      </c>
      <c r="V7" s="10">
        <v>0</v>
      </c>
      <c r="W7" s="9">
        <v>0</v>
      </c>
      <c r="X7" s="9">
        <v>13900</v>
      </c>
      <c r="Y7" s="8">
        <f t="shared" ref="Y7" si="14">+V7+X7</f>
        <v>13900</v>
      </c>
      <c r="Z7" s="11">
        <f t="shared" ref="Z7" si="15">T7-Y7</f>
        <v>545</v>
      </c>
      <c r="AA7" s="9">
        <v>0</v>
      </c>
      <c r="AB7" s="9">
        <v>0</v>
      </c>
      <c r="AC7" s="9">
        <v>7500</v>
      </c>
      <c r="AD7" s="8">
        <f t="shared" si="7"/>
        <v>7500</v>
      </c>
      <c r="AE7" s="7"/>
    </row>
    <row r="8" spans="1:31">
      <c r="A8" s="60"/>
      <c r="B8" s="18">
        <v>87573</v>
      </c>
      <c r="C8" s="43" t="s">
        <v>65</v>
      </c>
      <c r="D8" s="16">
        <v>3780</v>
      </c>
      <c r="E8" s="16">
        <v>6</v>
      </c>
      <c r="F8" s="15"/>
      <c r="G8" s="15"/>
      <c r="H8" s="14">
        <v>0</v>
      </c>
      <c r="I8" s="13">
        <v>0</v>
      </c>
      <c r="J8" s="9">
        <v>3958</v>
      </c>
      <c r="K8" s="8">
        <f t="shared" ref="K8" si="16">H8+J8</f>
        <v>3958</v>
      </c>
      <c r="L8" s="13">
        <v>0</v>
      </c>
      <c r="M8" s="9">
        <v>0</v>
      </c>
      <c r="N8" s="9">
        <v>3870</v>
      </c>
      <c r="O8" s="8">
        <f t="shared" ref="O8" si="17">+L8+N8</f>
        <v>3870</v>
      </c>
      <c r="P8" s="12">
        <f t="shared" ref="P8" si="18">+K8-O8</f>
        <v>88</v>
      </c>
      <c r="Q8" s="9">
        <v>0</v>
      </c>
      <c r="R8" s="9">
        <v>0</v>
      </c>
      <c r="S8" s="9">
        <v>2982</v>
      </c>
      <c r="T8" s="8">
        <f t="shared" ref="T8" si="19">+Q8+S8</f>
        <v>2982</v>
      </c>
      <c r="U8" s="11">
        <f t="shared" ref="U8" si="20">+L8+N8-Q8-S8</f>
        <v>888</v>
      </c>
      <c r="V8" s="10">
        <v>0</v>
      </c>
      <c r="W8" s="9">
        <v>0</v>
      </c>
      <c r="X8" s="9">
        <v>2000</v>
      </c>
      <c r="Y8" s="8">
        <f t="shared" ref="Y8" si="21">+V8+X8</f>
        <v>2000</v>
      </c>
      <c r="Z8" s="11">
        <f t="shared" ref="Z8" si="22">T8-Y8</f>
        <v>982</v>
      </c>
      <c r="AA8" s="9">
        <v>0</v>
      </c>
      <c r="AB8" s="9">
        <v>0</v>
      </c>
      <c r="AC8" s="9">
        <v>2000</v>
      </c>
      <c r="AD8" s="8">
        <f t="shared" ref="AD8" si="23">+AA8+AC8</f>
        <v>2000</v>
      </c>
      <c r="AE8" s="7"/>
    </row>
    <row r="9" spans="1:31" ht="15.75" thickBot="1">
      <c r="A9" s="54"/>
      <c r="B9" s="20">
        <v>86881</v>
      </c>
      <c r="C9" s="20" t="s">
        <v>69</v>
      </c>
      <c r="D9" s="16">
        <v>38603</v>
      </c>
      <c r="E9" s="16">
        <v>8</v>
      </c>
      <c r="F9" s="15"/>
      <c r="G9" s="15"/>
      <c r="H9" s="14">
        <v>0</v>
      </c>
      <c r="I9" s="13">
        <v>0</v>
      </c>
      <c r="J9" s="9">
        <v>5695</v>
      </c>
      <c r="K9" s="8">
        <f t="shared" ref="K9" si="24">H9+J9</f>
        <v>5695</v>
      </c>
      <c r="L9" s="13">
        <v>0</v>
      </c>
      <c r="M9" s="9">
        <v>0</v>
      </c>
      <c r="N9" s="9">
        <v>5695</v>
      </c>
      <c r="O9" s="8">
        <f t="shared" ref="O9" si="25">+L9+N9</f>
        <v>5695</v>
      </c>
      <c r="P9" s="12">
        <f t="shared" ref="P9" si="26">+K9-O9</f>
        <v>0</v>
      </c>
      <c r="Q9" s="9">
        <v>0</v>
      </c>
      <c r="R9" s="9">
        <v>0</v>
      </c>
      <c r="S9" s="9">
        <v>0</v>
      </c>
      <c r="T9" s="8">
        <f t="shared" ref="T9" si="27">+Q9+S9</f>
        <v>0</v>
      </c>
      <c r="U9" s="11">
        <f t="shared" ref="U9" si="28">+L9+N9-Q9-S9</f>
        <v>5695</v>
      </c>
      <c r="V9" s="10">
        <v>0</v>
      </c>
      <c r="W9" s="9">
        <v>0</v>
      </c>
      <c r="X9" s="9">
        <v>0</v>
      </c>
      <c r="Y9" s="8">
        <f t="shared" ref="Y9" si="29">+V9+X9</f>
        <v>0</v>
      </c>
      <c r="Z9" s="11">
        <f t="shared" ref="Z9" si="30">T9-Y9</f>
        <v>0</v>
      </c>
      <c r="AA9" s="9">
        <v>0</v>
      </c>
      <c r="AB9" s="9">
        <v>0</v>
      </c>
      <c r="AC9" s="9">
        <v>0</v>
      </c>
      <c r="AD9" s="8">
        <f t="shared" ref="AD9" si="31">+AA9+AC9</f>
        <v>0</v>
      </c>
      <c r="AE9" s="7"/>
    </row>
    <row r="10" spans="1:31" ht="15.75" thickBot="1">
      <c r="A10" s="50" t="s">
        <v>0</v>
      </c>
      <c r="B10" s="51"/>
      <c r="C10" s="52"/>
      <c r="D10" s="45">
        <f>D7+D8+D9</f>
        <v>56243</v>
      </c>
      <c r="E10" s="45"/>
      <c r="F10" s="44"/>
      <c r="G10" s="45"/>
      <c r="H10" s="45">
        <f>H7+H8+H9</f>
        <v>0</v>
      </c>
      <c r="I10" s="45">
        <f t="shared" ref="I10:AD10" si="32">I7+I8+I9</f>
        <v>0</v>
      </c>
      <c r="J10" s="45">
        <f t="shared" si="32"/>
        <v>24183</v>
      </c>
      <c r="K10" s="45">
        <f t="shared" si="32"/>
        <v>24183</v>
      </c>
      <c r="L10" s="45">
        <f t="shared" si="32"/>
        <v>0</v>
      </c>
      <c r="M10" s="45">
        <f t="shared" si="32"/>
        <v>0</v>
      </c>
      <c r="N10" s="45">
        <f t="shared" si="32"/>
        <v>24095</v>
      </c>
      <c r="O10" s="45">
        <f t="shared" si="32"/>
        <v>24095</v>
      </c>
      <c r="P10" s="45">
        <f t="shared" si="32"/>
        <v>88</v>
      </c>
      <c r="Q10" s="44">
        <f t="shared" si="32"/>
        <v>0</v>
      </c>
      <c r="R10" s="44">
        <f t="shared" si="32"/>
        <v>0</v>
      </c>
      <c r="S10" s="44">
        <f t="shared" si="32"/>
        <v>17427</v>
      </c>
      <c r="T10" s="45">
        <f t="shared" si="32"/>
        <v>17427</v>
      </c>
      <c r="U10" s="45">
        <f t="shared" si="32"/>
        <v>6668</v>
      </c>
      <c r="V10" s="45">
        <f t="shared" si="32"/>
        <v>0</v>
      </c>
      <c r="W10" s="45">
        <f t="shared" si="32"/>
        <v>0</v>
      </c>
      <c r="X10" s="44">
        <f t="shared" si="32"/>
        <v>15900</v>
      </c>
      <c r="Y10" s="44">
        <f t="shared" si="32"/>
        <v>15900</v>
      </c>
      <c r="Z10" s="44">
        <f t="shared" si="32"/>
        <v>1527</v>
      </c>
      <c r="AA10" s="45">
        <f t="shared" si="32"/>
        <v>0</v>
      </c>
      <c r="AB10" s="44">
        <f t="shared" si="32"/>
        <v>0</v>
      </c>
      <c r="AC10" s="44">
        <f t="shared" si="32"/>
        <v>9500</v>
      </c>
      <c r="AD10" s="44">
        <f t="shared" si="32"/>
        <v>9500</v>
      </c>
      <c r="AE10" s="5"/>
    </row>
    <row r="11" spans="1:31" ht="16.5" thickBot="1">
      <c r="A11" s="55"/>
      <c r="B11" s="56"/>
      <c r="C11" s="56"/>
      <c r="D11" s="33">
        <f>D6+D10</f>
        <v>59743</v>
      </c>
      <c r="E11" s="4"/>
      <c r="F11" s="4"/>
      <c r="G11" s="4"/>
      <c r="H11" s="33">
        <f>H6+H10</f>
        <v>0</v>
      </c>
      <c r="I11" s="33">
        <f t="shared" ref="I11:AD11" si="33">I6+I10</f>
        <v>0</v>
      </c>
      <c r="J11" s="33">
        <f t="shared" si="33"/>
        <v>27859</v>
      </c>
      <c r="K11" s="33">
        <f t="shared" si="33"/>
        <v>27859</v>
      </c>
      <c r="L11" s="33">
        <f t="shared" si="33"/>
        <v>0</v>
      </c>
      <c r="M11" s="33">
        <f t="shared" si="33"/>
        <v>0</v>
      </c>
      <c r="N11" s="33">
        <f t="shared" si="33"/>
        <v>27771</v>
      </c>
      <c r="O11" s="33">
        <f t="shared" si="33"/>
        <v>27771</v>
      </c>
      <c r="P11" s="33">
        <f t="shared" si="33"/>
        <v>88</v>
      </c>
      <c r="Q11" s="33">
        <f t="shared" si="33"/>
        <v>0</v>
      </c>
      <c r="R11" s="33">
        <f t="shared" si="33"/>
        <v>0</v>
      </c>
      <c r="S11" s="33">
        <f t="shared" si="33"/>
        <v>20741</v>
      </c>
      <c r="T11" s="33">
        <f t="shared" si="33"/>
        <v>20741</v>
      </c>
      <c r="U11" s="33">
        <f t="shared" si="33"/>
        <v>7030</v>
      </c>
      <c r="V11" s="33">
        <f t="shared" si="33"/>
        <v>0</v>
      </c>
      <c r="W11" s="33">
        <f t="shared" si="33"/>
        <v>0</v>
      </c>
      <c r="X11" s="33">
        <f t="shared" si="33"/>
        <v>15900</v>
      </c>
      <c r="Y11" s="33">
        <f t="shared" si="33"/>
        <v>15900</v>
      </c>
      <c r="Z11" s="33">
        <f t="shared" si="33"/>
        <v>4841</v>
      </c>
      <c r="AA11" s="33">
        <f t="shared" si="33"/>
        <v>0</v>
      </c>
      <c r="AB11" s="33">
        <f t="shared" si="33"/>
        <v>0</v>
      </c>
      <c r="AC11" s="33">
        <f t="shared" si="33"/>
        <v>9500</v>
      </c>
      <c r="AD11" s="33">
        <f t="shared" si="33"/>
        <v>9500</v>
      </c>
      <c r="AE11" s="3"/>
    </row>
    <row r="12" spans="1:31">
      <c r="H12" s="35"/>
      <c r="I12" s="35"/>
      <c r="J12" s="35"/>
      <c r="K12" s="35"/>
      <c r="L12" s="35"/>
      <c r="M12" s="35"/>
    </row>
    <row r="13" spans="1:31">
      <c r="H13" s="35"/>
      <c r="I13" s="35"/>
      <c r="J13" s="35"/>
      <c r="K13" s="35"/>
      <c r="L13" s="35"/>
      <c r="M13" s="35"/>
    </row>
    <row r="14" spans="1:31">
      <c r="H14" s="35"/>
      <c r="I14" s="35"/>
      <c r="J14" s="35"/>
      <c r="K14" s="35"/>
      <c r="L14" s="35"/>
      <c r="M14" s="35"/>
    </row>
  </sheetData>
  <mergeCells count="20"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L3:O3"/>
    <mergeCell ref="Q3:T3"/>
    <mergeCell ref="V3:Y3"/>
    <mergeCell ref="AA3:AD3"/>
    <mergeCell ref="AE3:AE4"/>
    <mergeCell ref="A11:C11"/>
    <mergeCell ref="A7:A9"/>
    <mergeCell ref="A6:C6"/>
    <mergeCell ref="A10:C10"/>
    <mergeCell ref="I3:K3"/>
  </mergeCells>
  <pageMargins left="0.2" right="0.2" top="0.75" bottom="0.75" header="0.3" footer="0.3"/>
  <pageSetup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9" sqref="D19"/>
    </sheetView>
  </sheetViews>
  <sheetFormatPr defaultRowHeight="15"/>
  <cols>
    <col min="1" max="1" width="12.5703125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43069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2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 ht="15.75" thickBot="1">
      <c r="A5" s="46" t="s">
        <v>59</v>
      </c>
      <c r="B5" s="19" t="s">
        <v>70</v>
      </c>
      <c r="C5" s="19" t="s">
        <v>71</v>
      </c>
      <c r="D5" s="16">
        <v>9200</v>
      </c>
      <c r="E5" s="16"/>
      <c r="F5" s="15"/>
      <c r="G5" s="15"/>
      <c r="H5" s="14">
        <v>9448</v>
      </c>
      <c r="I5" s="13">
        <v>0</v>
      </c>
      <c r="J5" s="9">
        <v>12</v>
      </c>
      <c r="K5" s="8">
        <f>H5+J5</f>
        <v>9460</v>
      </c>
      <c r="L5" s="13">
        <v>8702</v>
      </c>
      <c r="M5" s="9">
        <v>0</v>
      </c>
      <c r="N5" s="9">
        <v>758</v>
      </c>
      <c r="O5" s="8">
        <f>+L5+N5</f>
        <v>9460</v>
      </c>
      <c r="P5" s="12">
        <f>+K5-O5</f>
        <v>0</v>
      </c>
      <c r="Q5" s="9">
        <v>7248</v>
      </c>
      <c r="R5" s="9">
        <v>0</v>
      </c>
      <c r="S5" s="9">
        <v>2165</v>
      </c>
      <c r="T5" s="8">
        <f>+Q5+S5</f>
        <v>9413</v>
      </c>
      <c r="U5" s="11">
        <f>+L5+N5-Q5-S5</f>
        <v>47</v>
      </c>
      <c r="V5" s="10">
        <v>0</v>
      </c>
      <c r="W5" s="9">
        <v>0</v>
      </c>
      <c r="X5" s="9">
        <v>9413</v>
      </c>
      <c r="Y5" s="8">
        <f>+V5+X5</f>
        <v>9413</v>
      </c>
      <c r="Z5" s="11">
        <f t="shared" ref="Z5" si="0">T5-Y5</f>
        <v>0</v>
      </c>
      <c r="AA5" s="9">
        <v>0</v>
      </c>
      <c r="AB5" s="9">
        <v>0</v>
      </c>
      <c r="AC5" s="9">
        <v>9400</v>
      </c>
      <c r="AD5" s="8">
        <f>+AA5+AC5</f>
        <v>9400</v>
      </c>
      <c r="AE5" s="7"/>
    </row>
    <row r="6" spans="1:31" ht="15.75" thickBot="1">
      <c r="A6" s="50" t="s">
        <v>0</v>
      </c>
      <c r="B6" s="51"/>
      <c r="C6" s="85"/>
      <c r="D6" s="34">
        <f>D5</f>
        <v>9200</v>
      </c>
      <c r="E6" s="6"/>
      <c r="F6" s="6"/>
      <c r="G6" s="6"/>
      <c r="H6" s="6">
        <f>H5</f>
        <v>9448</v>
      </c>
      <c r="I6" s="6">
        <f t="shared" ref="I6:AD6" si="1">I5</f>
        <v>0</v>
      </c>
      <c r="J6" s="6">
        <f t="shared" si="1"/>
        <v>12</v>
      </c>
      <c r="K6" s="6">
        <f t="shared" si="1"/>
        <v>9460</v>
      </c>
      <c r="L6" s="6">
        <f t="shared" si="1"/>
        <v>8702</v>
      </c>
      <c r="M6" s="6">
        <f t="shared" si="1"/>
        <v>0</v>
      </c>
      <c r="N6" s="6">
        <f t="shared" si="1"/>
        <v>758</v>
      </c>
      <c r="O6" s="6">
        <f t="shared" si="1"/>
        <v>9460</v>
      </c>
      <c r="P6" s="6">
        <f t="shared" si="1"/>
        <v>0</v>
      </c>
      <c r="Q6" s="6">
        <f t="shared" si="1"/>
        <v>7248</v>
      </c>
      <c r="R6" s="6">
        <f t="shared" si="1"/>
        <v>0</v>
      </c>
      <c r="S6" s="6">
        <f t="shared" si="1"/>
        <v>2165</v>
      </c>
      <c r="T6" s="6">
        <f t="shared" si="1"/>
        <v>9413</v>
      </c>
      <c r="U6" s="6">
        <f t="shared" si="1"/>
        <v>47</v>
      </c>
      <c r="V6" s="6">
        <f t="shared" si="1"/>
        <v>0</v>
      </c>
      <c r="W6" s="6">
        <f t="shared" si="1"/>
        <v>0</v>
      </c>
      <c r="X6" s="6">
        <f t="shared" si="1"/>
        <v>9413</v>
      </c>
      <c r="Y6" s="6">
        <f t="shared" si="1"/>
        <v>9413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9400</v>
      </c>
      <c r="AD6" s="6">
        <f t="shared" si="1"/>
        <v>9400</v>
      </c>
      <c r="AE6" s="5"/>
    </row>
    <row r="7" spans="1:31">
      <c r="A7" s="53" t="s">
        <v>72</v>
      </c>
      <c r="B7" s="20" t="s">
        <v>73</v>
      </c>
      <c r="C7" s="19"/>
      <c r="D7" s="22">
        <v>750</v>
      </c>
      <c r="E7" s="16"/>
      <c r="F7" s="15"/>
      <c r="G7" s="15"/>
      <c r="H7" s="14">
        <v>752</v>
      </c>
      <c r="I7" s="13">
        <v>0</v>
      </c>
      <c r="J7" s="9">
        <v>0</v>
      </c>
      <c r="K7" s="8">
        <f t="shared" ref="K7:K9" si="2">H7+J7</f>
        <v>752</v>
      </c>
      <c r="L7" s="13">
        <v>752</v>
      </c>
      <c r="M7" s="9">
        <v>0</v>
      </c>
      <c r="N7" s="9">
        <v>0</v>
      </c>
      <c r="O7" s="8">
        <f t="shared" ref="O7:O9" si="3">+L7+N7</f>
        <v>752</v>
      </c>
      <c r="P7" s="12">
        <f t="shared" ref="P7:P9" si="4">+K7-O7</f>
        <v>0</v>
      </c>
      <c r="Q7" s="9">
        <v>0</v>
      </c>
      <c r="R7" s="9">
        <v>0</v>
      </c>
      <c r="S7" s="9">
        <v>752</v>
      </c>
      <c r="T7" s="8">
        <f t="shared" ref="T7:T9" si="5">+Q7+S7</f>
        <v>752</v>
      </c>
      <c r="U7" s="11">
        <f t="shared" ref="U7:U9" si="6">+L7+N7-Q7-S7</f>
        <v>0</v>
      </c>
      <c r="V7" s="10">
        <v>0</v>
      </c>
      <c r="W7" s="9">
        <v>0</v>
      </c>
      <c r="X7" s="9">
        <v>752</v>
      </c>
      <c r="Y7" s="8">
        <f t="shared" ref="Y7:Y9" si="7">+V7+X7</f>
        <v>752</v>
      </c>
      <c r="Z7" s="11">
        <f t="shared" ref="Z7:Z9" si="8">T7-Y7</f>
        <v>0</v>
      </c>
      <c r="AA7" s="9">
        <v>0</v>
      </c>
      <c r="AB7" s="9">
        <v>0</v>
      </c>
      <c r="AC7" s="9">
        <v>0</v>
      </c>
      <c r="AD7" s="8">
        <f t="shared" ref="AD7:AD9" si="9">+AA7+AC7</f>
        <v>0</v>
      </c>
      <c r="AE7" s="7" t="s">
        <v>25</v>
      </c>
    </row>
    <row r="8" spans="1:31">
      <c r="A8" s="60"/>
      <c r="B8" s="20" t="s">
        <v>74</v>
      </c>
      <c r="C8" s="19"/>
      <c r="D8" s="22">
        <v>750</v>
      </c>
      <c r="E8" s="16"/>
      <c r="F8" s="15"/>
      <c r="G8" s="15"/>
      <c r="H8" s="14">
        <v>756</v>
      </c>
      <c r="I8" s="13">
        <v>0</v>
      </c>
      <c r="J8" s="9">
        <v>0</v>
      </c>
      <c r="K8" s="8">
        <f t="shared" si="2"/>
        <v>756</v>
      </c>
      <c r="L8" s="13">
        <v>756</v>
      </c>
      <c r="M8" s="9">
        <v>0</v>
      </c>
      <c r="N8" s="9">
        <v>0</v>
      </c>
      <c r="O8" s="8">
        <f t="shared" si="3"/>
        <v>756</v>
      </c>
      <c r="P8" s="12">
        <f t="shared" si="4"/>
        <v>0</v>
      </c>
      <c r="Q8" s="9">
        <v>748</v>
      </c>
      <c r="R8" s="9">
        <v>0</v>
      </c>
      <c r="S8" s="9">
        <v>0</v>
      </c>
      <c r="T8" s="8">
        <f t="shared" si="5"/>
        <v>748</v>
      </c>
      <c r="U8" s="11">
        <f t="shared" si="6"/>
        <v>8</v>
      </c>
      <c r="V8" s="10">
        <v>0</v>
      </c>
      <c r="W8" s="9">
        <v>0</v>
      </c>
      <c r="X8" s="9">
        <v>0</v>
      </c>
      <c r="Y8" s="8">
        <f t="shared" si="7"/>
        <v>0</v>
      </c>
      <c r="Z8" s="11">
        <f t="shared" si="8"/>
        <v>748</v>
      </c>
      <c r="AA8" s="9">
        <v>0</v>
      </c>
      <c r="AB8" s="9">
        <v>0</v>
      </c>
      <c r="AC8" s="9">
        <v>0</v>
      </c>
      <c r="AD8" s="8">
        <f t="shared" si="9"/>
        <v>0</v>
      </c>
      <c r="AE8" s="7" t="s">
        <v>25</v>
      </c>
    </row>
    <row r="9" spans="1:31">
      <c r="A9" s="60"/>
      <c r="B9" s="20" t="s">
        <v>75</v>
      </c>
      <c r="C9" s="19"/>
      <c r="D9" s="22">
        <v>750</v>
      </c>
      <c r="E9" s="16"/>
      <c r="F9" s="15"/>
      <c r="G9" s="15"/>
      <c r="H9" s="14">
        <v>740</v>
      </c>
      <c r="I9" s="13">
        <v>0</v>
      </c>
      <c r="J9" s="9">
        <v>60</v>
      </c>
      <c r="K9" s="8">
        <f t="shared" si="2"/>
        <v>800</v>
      </c>
      <c r="L9" s="13">
        <v>740</v>
      </c>
      <c r="M9" s="9">
        <v>0</v>
      </c>
      <c r="N9" s="9">
        <v>60</v>
      </c>
      <c r="O9" s="8">
        <f t="shared" si="3"/>
        <v>800</v>
      </c>
      <c r="P9" s="12">
        <f t="shared" si="4"/>
        <v>0</v>
      </c>
      <c r="Q9" s="9">
        <v>740</v>
      </c>
      <c r="R9" s="9">
        <v>0</v>
      </c>
      <c r="S9" s="9">
        <v>68</v>
      </c>
      <c r="T9" s="8">
        <f t="shared" si="5"/>
        <v>808</v>
      </c>
      <c r="U9" s="11">
        <f t="shared" si="6"/>
        <v>-8</v>
      </c>
      <c r="V9" s="10">
        <v>0</v>
      </c>
      <c r="W9" s="9">
        <v>0</v>
      </c>
      <c r="X9" s="9">
        <v>808</v>
      </c>
      <c r="Y9" s="8">
        <f t="shared" si="7"/>
        <v>808</v>
      </c>
      <c r="Z9" s="11">
        <f t="shared" si="8"/>
        <v>0</v>
      </c>
      <c r="AA9" s="9">
        <v>0</v>
      </c>
      <c r="AB9" s="9">
        <v>0</v>
      </c>
      <c r="AC9" s="9">
        <v>0</v>
      </c>
      <c r="AD9" s="8">
        <f t="shared" si="9"/>
        <v>0</v>
      </c>
      <c r="AE9" s="7" t="s">
        <v>25</v>
      </c>
    </row>
    <row r="10" spans="1:31">
      <c r="A10" s="60"/>
      <c r="B10" s="20" t="s">
        <v>76</v>
      </c>
      <c r="C10" s="19"/>
      <c r="D10" s="22">
        <v>540</v>
      </c>
      <c r="E10" s="16"/>
      <c r="F10" s="15"/>
      <c r="G10" s="15"/>
      <c r="H10" s="14">
        <v>0</v>
      </c>
      <c r="I10" s="13">
        <v>0</v>
      </c>
      <c r="J10" s="9">
        <v>568</v>
      </c>
      <c r="K10" s="8">
        <f t="shared" ref="K10:K12" si="10">H10+J10</f>
        <v>568</v>
      </c>
      <c r="L10" s="13">
        <v>0</v>
      </c>
      <c r="M10" s="9">
        <v>0</v>
      </c>
      <c r="N10" s="9">
        <v>568</v>
      </c>
      <c r="O10" s="8">
        <f t="shared" ref="O10:O12" si="11">+L10+N10</f>
        <v>568</v>
      </c>
      <c r="P10" s="12">
        <f t="shared" ref="P10:P12" si="12">+K10-O10</f>
        <v>0</v>
      </c>
      <c r="Q10" s="9">
        <v>0</v>
      </c>
      <c r="R10" s="9">
        <v>0</v>
      </c>
      <c r="S10" s="9">
        <v>82</v>
      </c>
      <c r="T10" s="8">
        <f t="shared" ref="T10:T12" si="13">+Q10+S10</f>
        <v>82</v>
      </c>
      <c r="U10" s="11">
        <f t="shared" ref="U10:U12" si="14">+L10+N10-Q10-S10</f>
        <v>486</v>
      </c>
      <c r="V10" s="10">
        <v>0</v>
      </c>
      <c r="W10" s="9">
        <v>0</v>
      </c>
      <c r="X10" s="9">
        <v>0</v>
      </c>
      <c r="Y10" s="8">
        <f t="shared" ref="Y10:Y12" si="15">+V10+X10</f>
        <v>0</v>
      </c>
      <c r="Z10" s="11">
        <f t="shared" ref="Z10:Z12" si="16">T10-Y10</f>
        <v>82</v>
      </c>
      <c r="AA10" s="9">
        <v>0</v>
      </c>
      <c r="AB10" s="9">
        <v>0</v>
      </c>
      <c r="AC10" s="9">
        <v>0</v>
      </c>
      <c r="AD10" s="8">
        <f t="shared" ref="AD10:AD12" si="17">+AA10+AC10</f>
        <v>0</v>
      </c>
      <c r="AE10" s="7" t="s">
        <v>25</v>
      </c>
    </row>
    <row r="11" spans="1:31">
      <c r="A11" s="60"/>
      <c r="B11" s="20" t="s">
        <v>77</v>
      </c>
      <c r="C11" s="19"/>
      <c r="D11" s="22">
        <v>680</v>
      </c>
      <c r="E11" s="16"/>
      <c r="F11" s="15"/>
      <c r="G11" s="15"/>
      <c r="H11" s="14">
        <v>0</v>
      </c>
      <c r="I11" s="13">
        <v>0</v>
      </c>
      <c r="J11" s="9">
        <v>720</v>
      </c>
      <c r="K11" s="8">
        <f t="shared" si="10"/>
        <v>720</v>
      </c>
      <c r="L11" s="13">
        <v>0</v>
      </c>
      <c r="M11" s="9">
        <v>0</v>
      </c>
      <c r="N11" s="9">
        <v>720</v>
      </c>
      <c r="O11" s="8">
        <f t="shared" si="11"/>
        <v>720</v>
      </c>
      <c r="P11" s="12">
        <f t="shared" si="12"/>
        <v>0</v>
      </c>
      <c r="Q11" s="9">
        <v>0</v>
      </c>
      <c r="R11" s="9">
        <v>0</v>
      </c>
      <c r="S11" s="9">
        <v>447</v>
      </c>
      <c r="T11" s="8">
        <f t="shared" si="13"/>
        <v>447</v>
      </c>
      <c r="U11" s="11">
        <f t="shared" si="14"/>
        <v>273</v>
      </c>
      <c r="V11" s="10">
        <v>0</v>
      </c>
      <c r="W11" s="9">
        <v>0</v>
      </c>
      <c r="X11" s="9">
        <v>0</v>
      </c>
      <c r="Y11" s="8">
        <f t="shared" si="15"/>
        <v>0</v>
      </c>
      <c r="Z11" s="11">
        <f t="shared" si="16"/>
        <v>447</v>
      </c>
      <c r="AA11" s="9">
        <v>0</v>
      </c>
      <c r="AB11" s="9">
        <v>0</v>
      </c>
      <c r="AC11" s="9">
        <v>0</v>
      </c>
      <c r="AD11" s="8">
        <f t="shared" si="17"/>
        <v>0</v>
      </c>
      <c r="AE11" s="7" t="s">
        <v>25</v>
      </c>
    </row>
    <row r="12" spans="1:31">
      <c r="A12" s="60"/>
      <c r="B12" s="20" t="s">
        <v>78</v>
      </c>
      <c r="C12" s="19"/>
      <c r="D12" s="22">
        <v>780</v>
      </c>
      <c r="E12" s="16"/>
      <c r="F12" s="15"/>
      <c r="G12" s="15"/>
      <c r="H12" s="14">
        <v>0</v>
      </c>
      <c r="I12" s="13">
        <v>0</v>
      </c>
      <c r="J12" s="9">
        <v>820</v>
      </c>
      <c r="K12" s="8">
        <f t="shared" si="10"/>
        <v>820</v>
      </c>
      <c r="L12" s="13">
        <v>0</v>
      </c>
      <c r="M12" s="9">
        <v>0</v>
      </c>
      <c r="N12" s="9">
        <v>820</v>
      </c>
      <c r="O12" s="8">
        <f t="shared" si="11"/>
        <v>820</v>
      </c>
      <c r="P12" s="12">
        <f t="shared" si="12"/>
        <v>0</v>
      </c>
      <c r="Q12" s="9">
        <v>0</v>
      </c>
      <c r="R12" s="9">
        <v>0</v>
      </c>
      <c r="S12" s="9">
        <v>820</v>
      </c>
      <c r="T12" s="8">
        <f t="shared" si="13"/>
        <v>820</v>
      </c>
      <c r="U12" s="11">
        <f t="shared" si="14"/>
        <v>0</v>
      </c>
      <c r="V12" s="10">
        <v>0</v>
      </c>
      <c r="W12" s="9">
        <v>0</v>
      </c>
      <c r="X12" s="9">
        <v>820</v>
      </c>
      <c r="Y12" s="8">
        <f t="shared" si="15"/>
        <v>820</v>
      </c>
      <c r="Z12" s="11">
        <f t="shared" si="16"/>
        <v>0</v>
      </c>
      <c r="AA12" s="9">
        <v>0</v>
      </c>
      <c r="AB12" s="9">
        <v>0</v>
      </c>
      <c r="AC12" s="9">
        <v>816</v>
      </c>
      <c r="AD12" s="8">
        <f t="shared" si="17"/>
        <v>816</v>
      </c>
      <c r="AE12" s="7" t="s">
        <v>25</v>
      </c>
    </row>
    <row r="13" spans="1:31" ht="15.75" thickBot="1">
      <c r="A13" s="54"/>
      <c r="B13" s="20" t="s">
        <v>79</v>
      </c>
      <c r="C13" s="19"/>
      <c r="D13" s="22">
        <v>680</v>
      </c>
      <c r="E13" s="16"/>
      <c r="F13" s="15"/>
      <c r="G13" s="15"/>
      <c r="H13" s="14">
        <v>0</v>
      </c>
      <c r="I13" s="13">
        <v>0</v>
      </c>
      <c r="J13" s="9">
        <v>716</v>
      </c>
      <c r="K13" s="8">
        <f t="shared" ref="K13" si="18">H13+J13</f>
        <v>716</v>
      </c>
      <c r="L13" s="13">
        <v>0</v>
      </c>
      <c r="M13" s="9">
        <v>0</v>
      </c>
      <c r="N13" s="9">
        <v>716</v>
      </c>
      <c r="O13" s="8">
        <f t="shared" ref="O13" si="19">+L13+N13</f>
        <v>716</v>
      </c>
      <c r="P13" s="12">
        <f t="shared" ref="P13" si="20">+K13-O13</f>
        <v>0</v>
      </c>
      <c r="Q13" s="9">
        <v>0</v>
      </c>
      <c r="R13" s="9">
        <v>0</v>
      </c>
      <c r="S13" s="9">
        <v>712</v>
      </c>
      <c r="T13" s="8">
        <f t="shared" ref="T13" si="21">+Q13+S13</f>
        <v>712</v>
      </c>
      <c r="U13" s="11">
        <f t="shared" ref="U13" si="22">+L13+N13-Q13-S13</f>
        <v>4</v>
      </c>
      <c r="V13" s="10">
        <v>0</v>
      </c>
      <c r="W13" s="9">
        <v>0</v>
      </c>
      <c r="X13" s="9">
        <v>712</v>
      </c>
      <c r="Y13" s="8">
        <f t="shared" ref="Y13" si="23">+V13+X13</f>
        <v>712</v>
      </c>
      <c r="Z13" s="11">
        <f t="shared" ref="Z13" si="24">T13-Y13</f>
        <v>0</v>
      </c>
      <c r="AA13" s="9">
        <v>0</v>
      </c>
      <c r="AB13" s="9">
        <v>0</v>
      </c>
      <c r="AC13" s="9">
        <v>712</v>
      </c>
      <c r="AD13" s="8">
        <f t="shared" ref="AD13" si="25">+AA13+AC13</f>
        <v>712</v>
      </c>
      <c r="AE13" s="7" t="s">
        <v>25</v>
      </c>
    </row>
    <row r="14" spans="1:31" ht="15.75" thickBot="1">
      <c r="A14" s="50" t="s">
        <v>0</v>
      </c>
      <c r="B14" s="51"/>
      <c r="C14" s="85"/>
      <c r="D14" s="34">
        <f>D7+D8+D9+D10+D11+D12+D13</f>
        <v>4930</v>
      </c>
      <c r="E14" s="6"/>
      <c r="F14" s="6"/>
      <c r="G14" s="6"/>
      <c r="H14" s="6">
        <f>H7+H8+H9+H10+H11+H12+H13</f>
        <v>2248</v>
      </c>
      <c r="I14" s="6">
        <f t="shared" ref="I14:AD14" si="26">I7+I8+I9+I10+I11+I12+I13</f>
        <v>0</v>
      </c>
      <c r="J14" s="6">
        <f t="shared" si="26"/>
        <v>2884</v>
      </c>
      <c r="K14" s="6">
        <f t="shared" si="26"/>
        <v>5132</v>
      </c>
      <c r="L14" s="6">
        <f t="shared" si="26"/>
        <v>2248</v>
      </c>
      <c r="M14" s="6">
        <f t="shared" si="26"/>
        <v>0</v>
      </c>
      <c r="N14" s="6">
        <f t="shared" si="26"/>
        <v>2884</v>
      </c>
      <c r="O14" s="6">
        <f t="shared" si="26"/>
        <v>5132</v>
      </c>
      <c r="P14" s="6">
        <f t="shared" si="26"/>
        <v>0</v>
      </c>
      <c r="Q14" s="6">
        <f t="shared" si="26"/>
        <v>1488</v>
      </c>
      <c r="R14" s="6">
        <f t="shared" si="26"/>
        <v>0</v>
      </c>
      <c r="S14" s="6">
        <f t="shared" si="26"/>
        <v>2881</v>
      </c>
      <c r="T14" s="6">
        <f t="shared" si="26"/>
        <v>4369</v>
      </c>
      <c r="U14" s="6">
        <f t="shared" si="26"/>
        <v>763</v>
      </c>
      <c r="V14" s="6">
        <f t="shared" si="26"/>
        <v>0</v>
      </c>
      <c r="W14" s="6">
        <f t="shared" si="26"/>
        <v>0</v>
      </c>
      <c r="X14" s="6">
        <f t="shared" si="26"/>
        <v>3092</v>
      </c>
      <c r="Y14" s="6">
        <f t="shared" si="26"/>
        <v>3092</v>
      </c>
      <c r="Z14" s="6">
        <f t="shared" si="26"/>
        <v>1277</v>
      </c>
      <c r="AA14" s="6">
        <f t="shared" si="26"/>
        <v>0</v>
      </c>
      <c r="AB14" s="6">
        <f t="shared" si="26"/>
        <v>0</v>
      </c>
      <c r="AC14" s="6">
        <f t="shared" si="26"/>
        <v>1528</v>
      </c>
      <c r="AD14" s="6">
        <f t="shared" si="26"/>
        <v>1528</v>
      </c>
      <c r="AE14" s="5"/>
    </row>
    <row r="15" spans="1:31" ht="16.5" thickBot="1">
      <c r="A15" s="55"/>
      <c r="B15" s="56"/>
      <c r="C15" s="56"/>
      <c r="D15" s="33">
        <f>D6+D14</f>
        <v>14130</v>
      </c>
      <c r="E15" s="4"/>
      <c r="F15" s="4"/>
      <c r="G15" s="4"/>
      <c r="H15" s="33">
        <f>H6+H14</f>
        <v>11696</v>
      </c>
      <c r="I15" s="33">
        <f t="shared" ref="I15:AD15" si="27">I6+I14</f>
        <v>0</v>
      </c>
      <c r="J15" s="33">
        <f t="shared" si="27"/>
        <v>2896</v>
      </c>
      <c r="K15" s="33">
        <f t="shared" si="27"/>
        <v>14592</v>
      </c>
      <c r="L15" s="33">
        <f t="shared" si="27"/>
        <v>10950</v>
      </c>
      <c r="M15" s="33">
        <f t="shared" si="27"/>
        <v>0</v>
      </c>
      <c r="N15" s="33">
        <f t="shared" si="27"/>
        <v>3642</v>
      </c>
      <c r="O15" s="33">
        <f t="shared" si="27"/>
        <v>14592</v>
      </c>
      <c r="P15" s="33">
        <f t="shared" si="27"/>
        <v>0</v>
      </c>
      <c r="Q15" s="33">
        <f t="shared" si="27"/>
        <v>8736</v>
      </c>
      <c r="R15" s="33">
        <f t="shared" si="27"/>
        <v>0</v>
      </c>
      <c r="S15" s="33">
        <f t="shared" si="27"/>
        <v>5046</v>
      </c>
      <c r="T15" s="33">
        <f t="shared" si="27"/>
        <v>13782</v>
      </c>
      <c r="U15" s="33">
        <f t="shared" si="27"/>
        <v>810</v>
      </c>
      <c r="V15" s="33">
        <f t="shared" si="27"/>
        <v>0</v>
      </c>
      <c r="W15" s="33">
        <f t="shared" si="27"/>
        <v>0</v>
      </c>
      <c r="X15" s="33">
        <f t="shared" si="27"/>
        <v>12505</v>
      </c>
      <c r="Y15" s="33">
        <f t="shared" si="27"/>
        <v>12505</v>
      </c>
      <c r="Z15" s="33">
        <f t="shared" si="27"/>
        <v>1277</v>
      </c>
      <c r="AA15" s="33">
        <f t="shared" si="27"/>
        <v>0</v>
      </c>
      <c r="AB15" s="33">
        <f t="shared" si="27"/>
        <v>0</v>
      </c>
      <c r="AC15" s="33">
        <f t="shared" si="27"/>
        <v>10928</v>
      </c>
      <c r="AD15" s="33">
        <f t="shared" si="27"/>
        <v>10928</v>
      </c>
      <c r="AE15" s="3"/>
    </row>
    <row r="16" spans="1:31">
      <c r="H16" s="35"/>
      <c r="I16" s="35"/>
      <c r="J16" s="35"/>
      <c r="K16" s="35"/>
      <c r="L16" s="35"/>
      <c r="M16" s="35"/>
    </row>
    <row r="17" spans="8:13">
      <c r="H17" s="35"/>
      <c r="I17" s="35"/>
      <c r="J17" s="35"/>
      <c r="K17" s="35"/>
      <c r="L17" s="35"/>
      <c r="M17" s="35"/>
    </row>
    <row r="18" spans="8:13">
      <c r="H18" s="35"/>
      <c r="I18" s="35"/>
      <c r="J18" s="35"/>
      <c r="K18" s="35"/>
      <c r="L18" s="35"/>
      <c r="M18" s="35"/>
    </row>
  </sheetData>
  <mergeCells count="20"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L3:O3"/>
    <mergeCell ref="Q3:T3"/>
    <mergeCell ref="V3:Y3"/>
    <mergeCell ref="AA3:AD3"/>
    <mergeCell ref="AE3:AE4"/>
    <mergeCell ref="A6:C6"/>
    <mergeCell ref="A14:C14"/>
    <mergeCell ref="A15:C15"/>
    <mergeCell ref="I3:K3"/>
    <mergeCell ref="A7:A13"/>
  </mergeCells>
  <pageMargins left="0.2" right="0.2" top="0.75" bottom="0.75" header="0.3" footer="0.3"/>
  <pageSetup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4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P21" sqref="P21"/>
    </sheetView>
  </sheetViews>
  <sheetFormatPr defaultRowHeight="15"/>
  <cols>
    <col min="1" max="1" width="12.5703125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43039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2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 ht="15.75" thickBot="1">
      <c r="A5" s="46" t="s">
        <v>59</v>
      </c>
      <c r="B5" s="19" t="s">
        <v>70</v>
      </c>
      <c r="C5" s="19" t="s">
        <v>71</v>
      </c>
      <c r="D5" s="16">
        <v>9200</v>
      </c>
      <c r="E5" s="16"/>
      <c r="F5" s="15"/>
      <c r="G5" s="15"/>
      <c r="H5" s="14">
        <v>0</v>
      </c>
      <c r="I5" s="13">
        <v>0</v>
      </c>
      <c r="J5" s="9">
        <v>9448</v>
      </c>
      <c r="K5" s="8">
        <f>H5+J5</f>
        <v>9448</v>
      </c>
      <c r="L5" s="13">
        <v>0</v>
      </c>
      <c r="M5" s="9">
        <v>0</v>
      </c>
      <c r="N5" s="9">
        <v>8702</v>
      </c>
      <c r="O5" s="8">
        <f>+L5+N5</f>
        <v>8702</v>
      </c>
      <c r="P5" s="12">
        <f>+K5-O5</f>
        <v>746</v>
      </c>
      <c r="Q5" s="9">
        <v>0</v>
      </c>
      <c r="R5" s="9">
        <v>0</v>
      </c>
      <c r="S5" s="9">
        <v>7248</v>
      </c>
      <c r="T5" s="8">
        <f>+Q5+S5</f>
        <v>7248</v>
      </c>
      <c r="U5" s="11">
        <f>+L5+N5-Q5-S5</f>
        <v>1454</v>
      </c>
      <c r="V5" s="10">
        <v>0</v>
      </c>
      <c r="W5" s="9">
        <v>0</v>
      </c>
      <c r="X5" s="9">
        <v>0</v>
      </c>
      <c r="Y5" s="8">
        <f>+V5+X5</f>
        <v>0</v>
      </c>
      <c r="Z5" s="11">
        <f t="shared" ref="Z5" si="0">T5-Y5</f>
        <v>7248</v>
      </c>
      <c r="AA5" s="9">
        <v>0</v>
      </c>
      <c r="AB5" s="9">
        <v>0</v>
      </c>
      <c r="AC5" s="9">
        <v>0</v>
      </c>
      <c r="AD5" s="8">
        <f>+AA5+AC5</f>
        <v>0</v>
      </c>
      <c r="AE5" s="7"/>
    </row>
    <row r="6" spans="1:31" ht="15.75" thickBot="1">
      <c r="A6" s="50" t="s">
        <v>0</v>
      </c>
      <c r="B6" s="51"/>
      <c r="C6" s="85"/>
      <c r="D6" s="34">
        <f>D5</f>
        <v>9200</v>
      </c>
      <c r="E6" s="6"/>
      <c r="F6" s="6"/>
      <c r="G6" s="6"/>
      <c r="H6" s="6">
        <f>H5</f>
        <v>0</v>
      </c>
      <c r="I6" s="6">
        <f t="shared" ref="I6:AD6" si="1">I5</f>
        <v>0</v>
      </c>
      <c r="J6" s="6">
        <f t="shared" si="1"/>
        <v>9448</v>
      </c>
      <c r="K6" s="6">
        <f t="shared" si="1"/>
        <v>9448</v>
      </c>
      <c r="L6" s="6">
        <f t="shared" si="1"/>
        <v>0</v>
      </c>
      <c r="M6" s="6">
        <f t="shared" si="1"/>
        <v>0</v>
      </c>
      <c r="N6" s="6">
        <f t="shared" si="1"/>
        <v>8702</v>
      </c>
      <c r="O6" s="6">
        <f t="shared" si="1"/>
        <v>8702</v>
      </c>
      <c r="P6" s="6">
        <f t="shared" si="1"/>
        <v>746</v>
      </c>
      <c r="Q6" s="6">
        <f t="shared" si="1"/>
        <v>0</v>
      </c>
      <c r="R6" s="6">
        <f t="shared" si="1"/>
        <v>0</v>
      </c>
      <c r="S6" s="6">
        <f t="shared" si="1"/>
        <v>7248</v>
      </c>
      <c r="T6" s="6">
        <f t="shared" si="1"/>
        <v>7248</v>
      </c>
      <c r="U6" s="6">
        <f t="shared" si="1"/>
        <v>1454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7248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5"/>
    </row>
    <row r="7" spans="1:31">
      <c r="A7" s="53" t="s">
        <v>72</v>
      </c>
      <c r="B7" s="19" t="s">
        <v>73</v>
      </c>
      <c r="C7" s="19"/>
      <c r="D7" s="22">
        <v>750</v>
      </c>
      <c r="E7" s="16"/>
      <c r="F7" s="15"/>
      <c r="G7" s="15"/>
      <c r="H7" s="14">
        <v>0</v>
      </c>
      <c r="I7" s="13">
        <v>0</v>
      </c>
      <c r="J7" s="9">
        <v>752</v>
      </c>
      <c r="K7" s="8">
        <f t="shared" ref="K7" si="2">H7+J7</f>
        <v>752</v>
      </c>
      <c r="L7" s="13">
        <v>0</v>
      </c>
      <c r="M7" s="9">
        <v>0</v>
      </c>
      <c r="N7" s="9">
        <v>752</v>
      </c>
      <c r="O7" s="8">
        <f t="shared" ref="O7" si="3">+L7+N7</f>
        <v>752</v>
      </c>
      <c r="P7" s="12">
        <f t="shared" ref="P7" si="4">+K7-O7</f>
        <v>0</v>
      </c>
      <c r="Q7" s="9">
        <v>0</v>
      </c>
      <c r="R7" s="9">
        <v>0</v>
      </c>
      <c r="S7" s="9">
        <v>72</v>
      </c>
      <c r="T7" s="8">
        <f t="shared" ref="T7" si="5">+Q7+S7</f>
        <v>72</v>
      </c>
      <c r="U7" s="11">
        <f t="shared" ref="U7" si="6">+L7+N7-Q7-S7</f>
        <v>680</v>
      </c>
      <c r="V7" s="10">
        <v>0</v>
      </c>
      <c r="W7" s="9">
        <v>0</v>
      </c>
      <c r="X7" s="9">
        <v>0</v>
      </c>
      <c r="Y7" s="8">
        <f t="shared" ref="Y7" si="7">+V7+X7</f>
        <v>0</v>
      </c>
      <c r="Z7" s="11">
        <f t="shared" ref="Z7" si="8">T7-Y7</f>
        <v>72</v>
      </c>
      <c r="AA7" s="9">
        <v>0</v>
      </c>
      <c r="AB7" s="9">
        <v>0</v>
      </c>
      <c r="AC7" s="9">
        <v>0</v>
      </c>
      <c r="AD7" s="8">
        <f t="shared" ref="AD7" si="9">+AA7+AC7</f>
        <v>0</v>
      </c>
      <c r="AE7" s="7" t="s">
        <v>25</v>
      </c>
    </row>
    <row r="8" spans="1:31">
      <c r="A8" s="60"/>
      <c r="B8" s="19" t="s">
        <v>74</v>
      </c>
      <c r="C8" s="19"/>
      <c r="D8" s="22">
        <v>750</v>
      </c>
      <c r="E8" s="16"/>
      <c r="F8" s="15"/>
      <c r="G8" s="15"/>
      <c r="H8" s="14">
        <v>0</v>
      </c>
      <c r="I8" s="13">
        <v>0</v>
      </c>
      <c r="J8" s="9">
        <v>756</v>
      </c>
      <c r="K8" s="8">
        <f t="shared" ref="K8:K9" si="10">H8+J8</f>
        <v>756</v>
      </c>
      <c r="L8" s="13">
        <v>0</v>
      </c>
      <c r="M8" s="9">
        <v>0</v>
      </c>
      <c r="N8" s="9">
        <v>756</v>
      </c>
      <c r="O8" s="8">
        <f t="shared" ref="O8:O9" si="11">+L8+N8</f>
        <v>756</v>
      </c>
      <c r="P8" s="12">
        <f t="shared" ref="P8:P9" si="12">+K8-O8</f>
        <v>0</v>
      </c>
      <c r="Q8" s="9">
        <v>0</v>
      </c>
      <c r="R8" s="9">
        <v>0</v>
      </c>
      <c r="S8" s="9">
        <v>748</v>
      </c>
      <c r="T8" s="8">
        <f t="shared" ref="T8:T9" si="13">+Q8+S8</f>
        <v>748</v>
      </c>
      <c r="U8" s="11">
        <f t="shared" ref="U8:U9" si="14">+L8+N8-Q8-S8</f>
        <v>8</v>
      </c>
      <c r="V8" s="10">
        <v>0</v>
      </c>
      <c r="W8" s="9">
        <v>0</v>
      </c>
      <c r="X8" s="9">
        <v>0</v>
      </c>
      <c r="Y8" s="8">
        <f t="shared" ref="Y8:Y9" si="15">+V8+X8</f>
        <v>0</v>
      </c>
      <c r="Z8" s="11">
        <f t="shared" ref="Z8:Z9" si="16">T8-Y8</f>
        <v>748</v>
      </c>
      <c r="AA8" s="9">
        <v>0</v>
      </c>
      <c r="AB8" s="9">
        <v>0</v>
      </c>
      <c r="AC8" s="9">
        <v>0</v>
      </c>
      <c r="AD8" s="8">
        <f t="shared" ref="AD8:AD9" si="17">+AA8+AC8</f>
        <v>0</v>
      </c>
      <c r="AE8" s="7" t="s">
        <v>25</v>
      </c>
    </row>
    <row r="9" spans="1:31" ht="15.75" thickBot="1">
      <c r="A9" s="54"/>
      <c r="B9" s="19" t="s">
        <v>75</v>
      </c>
      <c r="C9" s="19"/>
      <c r="D9" s="22">
        <v>750</v>
      </c>
      <c r="E9" s="16"/>
      <c r="F9" s="15"/>
      <c r="G9" s="15"/>
      <c r="H9" s="14">
        <v>0</v>
      </c>
      <c r="I9" s="13">
        <v>0</v>
      </c>
      <c r="J9" s="9">
        <v>740</v>
      </c>
      <c r="K9" s="8">
        <f t="shared" si="10"/>
        <v>740</v>
      </c>
      <c r="L9" s="13">
        <v>0</v>
      </c>
      <c r="M9" s="9">
        <v>0</v>
      </c>
      <c r="N9" s="9">
        <v>740</v>
      </c>
      <c r="O9" s="8">
        <f t="shared" si="11"/>
        <v>740</v>
      </c>
      <c r="P9" s="12">
        <f t="shared" si="12"/>
        <v>0</v>
      </c>
      <c r="Q9" s="9">
        <v>0</v>
      </c>
      <c r="R9" s="9">
        <v>0</v>
      </c>
      <c r="S9" s="9">
        <v>740</v>
      </c>
      <c r="T9" s="8">
        <f t="shared" si="13"/>
        <v>740</v>
      </c>
      <c r="U9" s="11">
        <f t="shared" si="14"/>
        <v>0</v>
      </c>
      <c r="V9" s="10">
        <v>0</v>
      </c>
      <c r="W9" s="9">
        <v>0</v>
      </c>
      <c r="X9" s="9">
        <v>0</v>
      </c>
      <c r="Y9" s="8">
        <f t="shared" si="15"/>
        <v>0</v>
      </c>
      <c r="Z9" s="11">
        <f t="shared" si="16"/>
        <v>740</v>
      </c>
      <c r="AA9" s="9">
        <v>0</v>
      </c>
      <c r="AB9" s="9">
        <v>0</v>
      </c>
      <c r="AC9" s="9">
        <v>0</v>
      </c>
      <c r="AD9" s="8">
        <f t="shared" si="17"/>
        <v>0</v>
      </c>
      <c r="AE9" s="7" t="s">
        <v>25</v>
      </c>
    </row>
    <row r="10" spans="1:31" ht="15.75" thickBot="1">
      <c r="A10" s="50" t="s">
        <v>0</v>
      </c>
      <c r="B10" s="51"/>
      <c r="C10" s="85"/>
      <c r="D10" s="34">
        <f>D7+D8+D9</f>
        <v>2250</v>
      </c>
      <c r="E10" s="6"/>
      <c r="F10" s="6"/>
      <c r="G10" s="6"/>
      <c r="H10" s="6">
        <f>H7+H8+H9</f>
        <v>0</v>
      </c>
      <c r="I10" s="6">
        <f t="shared" ref="I10:AD10" si="18">I7+I8+I9</f>
        <v>0</v>
      </c>
      <c r="J10" s="6">
        <f t="shared" si="18"/>
        <v>2248</v>
      </c>
      <c r="K10" s="6">
        <f t="shared" si="18"/>
        <v>2248</v>
      </c>
      <c r="L10" s="6">
        <f t="shared" si="18"/>
        <v>0</v>
      </c>
      <c r="M10" s="6">
        <f t="shared" si="18"/>
        <v>0</v>
      </c>
      <c r="N10" s="6">
        <f t="shared" si="18"/>
        <v>2248</v>
      </c>
      <c r="O10" s="6">
        <f t="shared" si="18"/>
        <v>2248</v>
      </c>
      <c r="P10" s="6">
        <f t="shared" si="18"/>
        <v>0</v>
      </c>
      <c r="Q10" s="6">
        <f t="shared" si="18"/>
        <v>0</v>
      </c>
      <c r="R10" s="6">
        <f t="shared" si="18"/>
        <v>0</v>
      </c>
      <c r="S10" s="6">
        <f t="shared" si="18"/>
        <v>1560</v>
      </c>
      <c r="T10" s="6">
        <f t="shared" si="18"/>
        <v>1560</v>
      </c>
      <c r="U10" s="6">
        <f t="shared" si="18"/>
        <v>688</v>
      </c>
      <c r="V10" s="6">
        <f t="shared" si="18"/>
        <v>0</v>
      </c>
      <c r="W10" s="6">
        <f t="shared" si="18"/>
        <v>0</v>
      </c>
      <c r="X10" s="6">
        <f t="shared" si="18"/>
        <v>0</v>
      </c>
      <c r="Y10" s="6">
        <f t="shared" si="18"/>
        <v>0</v>
      </c>
      <c r="Z10" s="6">
        <f t="shared" si="18"/>
        <v>1560</v>
      </c>
      <c r="AA10" s="6">
        <f t="shared" si="18"/>
        <v>0</v>
      </c>
      <c r="AB10" s="6">
        <f t="shared" si="18"/>
        <v>0</v>
      </c>
      <c r="AC10" s="6">
        <f t="shared" si="18"/>
        <v>0</v>
      </c>
      <c r="AD10" s="6">
        <f t="shared" si="18"/>
        <v>0</v>
      </c>
      <c r="AE10" s="5"/>
    </row>
    <row r="11" spans="1:31" ht="16.5" thickBot="1">
      <c r="A11" s="55"/>
      <c r="B11" s="56"/>
      <c r="C11" s="56"/>
      <c r="D11" s="33">
        <f>D6+D10</f>
        <v>11450</v>
      </c>
      <c r="E11" s="4"/>
      <c r="F11" s="4"/>
      <c r="G11" s="4"/>
      <c r="H11" s="33">
        <f>H6+H10</f>
        <v>0</v>
      </c>
      <c r="I11" s="33">
        <f t="shared" ref="I11:AD11" si="19">I6+I10</f>
        <v>0</v>
      </c>
      <c r="J11" s="33">
        <f t="shared" si="19"/>
        <v>11696</v>
      </c>
      <c r="K11" s="33">
        <f t="shared" si="19"/>
        <v>11696</v>
      </c>
      <c r="L11" s="33">
        <f t="shared" si="19"/>
        <v>0</v>
      </c>
      <c r="M11" s="33">
        <f t="shared" si="19"/>
        <v>0</v>
      </c>
      <c r="N11" s="33">
        <f t="shared" si="19"/>
        <v>10950</v>
      </c>
      <c r="O11" s="33">
        <f t="shared" si="19"/>
        <v>10950</v>
      </c>
      <c r="P11" s="33">
        <f t="shared" si="19"/>
        <v>746</v>
      </c>
      <c r="Q11" s="33">
        <f t="shared" si="19"/>
        <v>0</v>
      </c>
      <c r="R11" s="33">
        <f t="shared" si="19"/>
        <v>0</v>
      </c>
      <c r="S11" s="33">
        <f t="shared" si="19"/>
        <v>8808</v>
      </c>
      <c r="T11" s="33">
        <f t="shared" si="19"/>
        <v>8808</v>
      </c>
      <c r="U11" s="33">
        <f t="shared" si="19"/>
        <v>2142</v>
      </c>
      <c r="V11" s="33">
        <f t="shared" si="19"/>
        <v>0</v>
      </c>
      <c r="W11" s="33">
        <f t="shared" si="19"/>
        <v>0</v>
      </c>
      <c r="X11" s="33">
        <f t="shared" si="19"/>
        <v>0</v>
      </c>
      <c r="Y11" s="33">
        <f t="shared" si="19"/>
        <v>0</v>
      </c>
      <c r="Z11" s="33">
        <f t="shared" si="19"/>
        <v>8808</v>
      </c>
      <c r="AA11" s="33">
        <f t="shared" si="19"/>
        <v>0</v>
      </c>
      <c r="AB11" s="33">
        <f t="shared" si="19"/>
        <v>0</v>
      </c>
      <c r="AC11" s="33">
        <f t="shared" si="19"/>
        <v>0</v>
      </c>
      <c r="AD11" s="33">
        <f t="shared" si="19"/>
        <v>0</v>
      </c>
      <c r="AE11" s="3"/>
    </row>
    <row r="12" spans="1:31">
      <c r="H12" s="35"/>
      <c r="I12" s="35"/>
      <c r="J12" s="35"/>
      <c r="K12" s="35"/>
      <c r="L12" s="35"/>
      <c r="M12" s="35"/>
    </row>
    <row r="13" spans="1:31">
      <c r="H13" s="35"/>
      <c r="I13" s="35"/>
      <c r="J13" s="35"/>
      <c r="K13" s="35"/>
      <c r="L13" s="35"/>
      <c r="M13" s="35"/>
    </row>
    <row r="14" spans="1:31">
      <c r="H14" s="35"/>
      <c r="I14" s="35"/>
      <c r="J14" s="35"/>
      <c r="K14" s="35"/>
      <c r="L14" s="35"/>
      <c r="M14" s="35"/>
    </row>
  </sheetData>
  <mergeCells count="20"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L3:O3"/>
    <mergeCell ref="Q3:T3"/>
    <mergeCell ref="V3:Y3"/>
    <mergeCell ref="AA3:AD3"/>
    <mergeCell ref="AE3:AE4"/>
    <mergeCell ref="A11:C11"/>
    <mergeCell ref="A7:A9"/>
    <mergeCell ref="A6:C6"/>
    <mergeCell ref="A10:C10"/>
    <mergeCell ref="I3:K3"/>
  </mergeCells>
  <pageMargins left="0.2" right="0.2" top="0.75" bottom="0.75" header="0.3" footer="0.3"/>
  <pageSetup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11"/>
  <sheetViews>
    <sheetView workbookViewId="0">
      <pane xSplit="4" ySplit="4" topLeftCell="S5" activePane="bottomRight" state="frozen"/>
      <selection pane="topRight" activeCell="E1" sqref="E1"/>
      <selection pane="bottomLeft" activeCell="A5" sqref="A5"/>
      <selection pane="bottomRight" activeCell="O15" sqref="O15"/>
    </sheetView>
  </sheetViews>
  <sheetFormatPr defaultRowHeight="15"/>
  <cols>
    <col min="1" max="1" width="11.5703125" bestFit="1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43008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2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>
      <c r="A5" s="53" t="s">
        <v>59</v>
      </c>
      <c r="B5" s="19" t="s">
        <v>60</v>
      </c>
      <c r="C5" s="19" t="s">
        <v>62</v>
      </c>
      <c r="D5" s="16">
        <v>3000</v>
      </c>
      <c r="E5" s="16"/>
      <c r="F5" s="15"/>
      <c r="G5" s="15"/>
      <c r="H5" s="14">
        <v>0</v>
      </c>
      <c r="I5" s="13">
        <v>0</v>
      </c>
      <c r="J5" s="9">
        <v>3100</v>
      </c>
      <c r="K5" s="8">
        <f t="shared" ref="K5" si="0">H5+J5</f>
        <v>3100</v>
      </c>
      <c r="L5" s="13">
        <v>0</v>
      </c>
      <c r="M5" s="9">
        <v>0</v>
      </c>
      <c r="N5" s="9">
        <v>3100</v>
      </c>
      <c r="O5" s="8">
        <f t="shared" ref="O5" si="1">+L5+N5</f>
        <v>3100</v>
      </c>
      <c r="P5" s="12">
        <f t="shared" ref="P5" si="2">+K5-O5</f>
        <v>0</v>
      </c>
      <c r="Q5" s="9">
        <v>0</v>
      </c>
      <c r="R5" s="9">
        <v>0</v>
      </c>
      <c r="S5" s="9">
        <v>3063</v>
      </c>
      <c r="T5" s="8">
        <f t="shared" ref="T5" si="3">+Q5+S5</f>
        <v>3063</v>
      </c>
      <c r="U5" s="11">
        <f t="shared" ref="U5" si="4">+L5+N5-Q5-S5</f>
        <v>37</v>
      </c>
      <c r="V5" s="10">
        <v>0</v>
      </c>
      <c r="W5" s="9">
        <v>0</v>
      </c>
      <c r="X5" s="9">
        <v>0</v>
      </c>
      <c r="Y5" s="8">
        <f t="shared" ref="Y5" si="5">+V5+X5</f>
        <v>0</v>
      </c>
      <c r="Z5" s="11">
        <f t="shared" ref="Z5:Z6" si="6">T5-Y5</f>
        <v>3063</v>
      </c>
      <c r="AA5" s="9">
        <v>0</v>
      </c>
      <c r="AB5" s="9">
        <v>0</v>
      </c>
      <c r="AC5" s="9">
        <v>0</v>
      </c>
      <c r="AD5" s="8">
        <f t="shared" ref="AD5" si="7">+AA5+AC5</f>
        <v>0</v>
      </c>
      <c r="AE5" s="7"/>
    </row>
    <row r="6" spans="1:31" ht="15.75" thickBot="1">
      <c r="A6" s="60"/>
      <c r="B6" s="19" t="s">
        <v>61</v>
      </c>
      <c r="C6" s="19" t="s">
        <v>63</v>
      </c>
      <c r="D6" s="16">
        <v>3000</v>
      </c>
      <c r="E6" s="16"/>
      <c r="F6" s="15"/>
      <c r="G6" s="15"/>
      <c r="H6" s="14">
        <v>0</v>
      </c>
      <c r="I6" s="13">
        <v>0</v>
      </c>
      <c r="J6" s="9">
        <v>3134</v>
      </c>
      <c r="K6" s="8">
        <f>H6+J6</f>
        <v>3134</v>
      </c>
      <c r="L6" s="13">
        <v>0</v>
      </c>
      <c r="M6" s="9">
        <v>0</v>
      </c>
      <c r="N6" s="9">
        <v>3131</v>
      </c>
      <c r="O6" s="8">
        <f>+L6+N6</f>
        <v>3131</v>
      </c>
      <c r="P6" s="12">
        <f>+K6-O6</f>
        <v>3</v>
      </c>
      <c r="Q6" s="9">
        <v>0</v>
      </c>
      <c r="R6" s="9">
        <v>0</v>
      </c>
      <c r="S6" s="9">
        <v>3110</v>
      </c>
      <c r="T6" s="8">
        <f>+Q6+S6</f>
        <v>3110</v>
      </c>
      <c r="U6" s="11">
        <f>+L6+N6-Q6-S6</f>
        <v>21</v>
      </c>
      <c r="V6" s="10">
        <v>0</v>
      </c>
      <c r="W6" s="9">
        <v>0</v>
      </c>
      <c r="X6" s="9">
        <v>0</v>
      </c>
      <c r="Y6" s="8">
        <f>+V6+X6</f>
        <v>0</v>
      </c>
      <c r="Z6" s="11">
        <f t="shared" si="6"/>
        <v>3110</v>
      </c>
      <c r="AA6" s="9">
        <v>0</v>
      </c>
      <c r="AB6" s="9">
        <v>0</v>
      </c>
      <c r="AC6" s="9">
        <v>0</v>
      </c>
      <c r="AD6" s="8">
        <f>+AA6+AC6</f>
        <v>0</v>
      </c>
      <c r="AE6" s="7"/>
    </row>
    <row r="7" spans="1:31" ht="15.75" thickBot="1">
      <c r="A7" s="50" t="s">
        <v>0</v>
      </c>
      <c r="B7" s="51"/>
      <c r="C7" s="85"/>
      <c r="D7" s="34">
        <f>D6+D5</f>
        <v>6000</v>
      </c>
      <c r="E7" s="6"/>
      <c r="F7" s="6"/>
      <c r="G7" s="6"/>
      <c r="H7" s="6">
        <f>H6+H5</f>
        <v>0</v>
      </c>
      <c r="I7" s="6">
        <f t="shared" ref="I7:AD7" si="8">I6+I5</f>
        <v>0</v>
      </c>
      <c r="J7" s="6">
        <f t="shared" si="8"/>
        <v>6234</v>
      </c>
      <c r="K7" s="6">
        <f t="shared" si="8"/>
        <v>6234</v>
      </c>
      <c r="L7" s="6">
        <f t="shared" si="8"/>
        <v>0</v>
      </c>
      <c r="M7" s="6">
        <f t="shared" si="8"/>
        <v>0</v>
      </c>
      <c r="N7" s="6">
        <f t="shared" si="8"/>
        <v>6231</v>
      </c>
      <c r="O7" s="6">
        <f t="shared" si="8"/>
        <v>6231</v>
      </c>
      <c r="P7" s="6">
        <f t="shared" si="8"/>
        <v>3</v>
      </c>
      <c r="Q7" s="6">
        <f t="shared" si="8"/>
        <v>0</v>
      </c>
      <c r="R7" s="6">
        <f t="shared" si="8"/>
        <v>0</v>
      </c>
      <c r="S7" s="6">
        <f t="shared" si="8"/>
        <v>6173</v>
      </c>
      <c r="T7" s="6">
        <f t="shared" si="8"/>
        <v>6173</v>
      </c>
      <c r="U7" s="6">
        <f t="shared" si="8"/>
        <v>58</v>
      </c>
      <c r="V7" s="6">
        <f t="shared" si="8"/>
        <v>0</v>
      </c>
      <c r="W7" s="6">
        <f t="shared" si="8"/>
        <v>0</v>
      </c>
      <c r="X7" s="6">
        <f t="shared" si="8"/>
        <v>0</v>
      </c>
      <c r="Y7" s="6">
        <f t="shared" si="8"/>
        <v>0</v>
      </c>
      <c r="Z7" s="6">
        <f t="shared" si="8"/>
        <v>6173</v>
      </c>
      <c r="AA7" s="6">
        <f t="shared" si="8"/>
        <v>0</v>
      </c>
      <c r="AB7" s="6">
        <f t="shared" si="8"/>
        <v>0</v>
      </c>
      <c r="AC7" s="6">
        <f t="shared" si="8"/>
        <v>0</v>
      </c>
      <c r="AD7" s="6">
        <f t="shared" si="8"/>
        <v>0</v>
      </c>
      <c r="AE7" s="5"/>
    </row>
    <row r="8" spans="1:31" ht="16.5" thickBot="1">
      <c r="A8" s="55"/>
      <c r="B8" s="56"/>
      <c r="C8" s="56"/>
      <c r="D8" s="33">
        <f>D7</f>
        <v>6000</v>
      </c>
      <c r="E8" s="4"/>
      <c r="F8" s="4"/>
      <c r="G8" s="4"/>
      <c r="H8" s="33">
        <f>H7</f>
        <v>0</v>
      </c>
      <c r="I8" s="33">
        <f t="shared" ref="I8:AD8" si="9">I7</f>
        <v>0</v>
      </c>
      <c r="J8" s="33">
        <f t="shared" si="9"/>
        <v>6234</v>
      </c>
      <c r="K8" s="33">
        <f t="shared" si="9"/>
        <v>6234</v>
      </c>
      <c r="L8" s="33">
        <f t="shared" si="9"/>
        <v>0</v>
      </c>
      <c r="M8" s="33">
        <f t="shared" si="9"/>
        <v>0</v>
      </c>
      <c r="N8" s="33">
        <f t="shared" si="9"/>
        <v>6231</v>
      </c>
      <c r="O8" s="33">
        <f t="shared" si="9"/>
        <v>6231</v>
      </c>
      <c r="P8" s="33">
        <f t="shared" si="9"/>
        <v>3</v>
      </c>
      <c r="Q8" s="33">
        <f t="shared" si="9"/>
        <v>0</v>
      </c>
      <c r="R8" s="33">
        <f t="shared" si="9"/>
        <v>0</v>
      </c>
      <c r="S8" s="33">
        <f t="shared" si="9"/>
        <v>6173</v>
      </c>
      <c r="T8" s="33">
        <f t="shared" si="9"/>
        <v>6173</v>
      </c>
      <c r="U8" s="33">
        <f t="shared" si="9"/>
        <v>58</v>
      </c>
      <c r="V8" s="33">
        <f t="shared" si="9"/>
        <v>0</v>
      </c>
      <c r="W8" s="33">
        <f t="shared" si="9"/>
        <v>0</v>
      </c>
      <c r="X8" s="33">
        <f t="shared" si="9"/>
        <v>0</v>
      </c>
      <c r="Y8" s="33">
        <f t="shared" si="9"/>
        <v>0</v>
      </c>
      <c r="Z8" s="33">
        <f t="shared" si="9"/>
        <v>6173</v>
      </c>
      <c r="AA8" s="33">
        <f t="shared" si="9"/>
        <v>0</v>
      </c>
      <c r="AB8" s="33">
        <f t="shared" si="9"/>
        <v>0</v>
      </c>
      <c r="AC8" s="33">
        <f t="shared" si="9"/>
        <v>0</v>
      </c>
      <c r="AD8" s="33">
        <f t="shared" si="9"/>
        <v>0</v>
      </c>
      <c r="AE8" s="3"/>
    </row>
    <row r="9" spans="1:31">
      <c r="H9" s="35"/>
      <c r="I9" s="35"/>
      <c r="J9" s="35"/>
      <c r="K9" s="35"/>
      <c r="L9" s="35"/>
      <c r="M9" s="35"/>
    </row>
    <row r="10" spans="1:31">
      <c r="H10" s="35"/>
      <c r="I10" s="35"/>
      <c r="J10" s="35"/>
      <c r="K10" s="35"/>
      <c r="L10" s="35"/>
      <c r="M10" s="35"/>
    </row>
    <row r="11" spans="1:31">
      <c r="H11" s="35"/>
      <c r="I11" s="35"/>
      <c r="J11" s="35"/>
      <c r="K11" s="35"/>
      <c r="L11" s="35"/>
      <c r="M11" s="35"/>
    </row>
  </sheetData>
  <mergeCells count="19">
    <mergeCell ref="Q3:T3"/>
    <mergeCell ref="V3:Y3"/>
    <mergeCell ref="AA3:AD3"/>
    <mergeCell ref="A8:C8"/>
    <mergeCell ref="A5:A6"/>
    <mergeCell ref="A7:C7"/>
    <mergeCell ref="AE3:AE4"/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I3:K3"/>
    <mergeCell ref="L3:O3"/>
  </mergeCells>
  <pageMargins left="0.2" right="0.2" top="0.75" bottom="0.75" header="0.3" footer="0.3"/>
  <pageSetup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20" sqref="H20:AD20"/>
    </sheetView>
  </sheetViews>
  <sheetFormatPr defaultRowHeight="15"/>
  <cols>
    <col min="1" max="1" width="11.5703125" bestFit="1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42837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40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>
      <c r="A5" s="53" t="s">
        <v>24</v>
      </c>
      <c r="B5" s="19" t="s">
        <v>50</v>
      </c>
      <c r="C5" s="19" t="s">
        <v>52</v>
      </c>
      <c r="D5" s="16">
        <v>574</v>
      </c>
      <c r="E5" s="16"/>
      <c r="F5" s="15"/>
      <c r="G5" s="15"/>
      <c r="H5" s="14">
        <v>586</v>
      </c>
      <c r="I5" s="13">
        <v>0</v>
      </c>
      <c r="J5" s="9">
        <v>0</v>
      </c>
      <c r="K5" s="8">
        <f t="shared" ref="K5" si="0">H5+J5</f>
        <v>586</v>
      </c>
      <c r="L5" s="13">
        <v>0</v>
      </c>
      <c r="M5" s="9">
        <v>0</v>
      </c>
      <c r="N5" s="9">
        <v>0</v>
      </c>
      <c r="O5" s="8">
        <f t="shared" ref="O5" si="1">+L5+N5</f>
        <v>0</v>
      </c>
      <c r="P5" s="12">
        <f t="shared" ref="P5" si="2">+K5-O5</f>
        <v>586</v>
      </c>
      <c r="Q5" s="9">
        <v>0</v>
      </c>
      <c r="R5" s="9">
        <v>0</v>
      </c>
      <c r="S5" s="9">
        <v>0</v>
      </c>
      <c r="T5" s="8">
        <f t="shared" ref="T5" si="3">+Q5+S5</f>
        <v>0</v>
      </c>
      <c r="U5" s="11">
        <f t="shared" ref="U5" si="4">+L5+N5-Q5-S5</f>
        <v>0</v>
      </c>
      <c r="V5" s="10">
        <v>0</v>
      </c>
      <c r="W5" s="9">
        <v>0</v>
      </c>
      <c r="X5" s="9">
        <v>0</v>
      </c>
      <c r="Y5" s="8">
        <f t="shared" ref="Y5" si="5">+V5+X5</f>
        <v>0</v>
      </c>
      <c r="Z5" s="11">
        <f t="shared" ref="Z5:Z6" si="6">T5-Y5</f>
        <v>0</v>
      </c>
      <c r="AA5" s="9">
        <v>0</v>
      </c>
      <c r="AB5" s="9">
        <v>0</v>
      </c>
      <c r="AC5" s="9">
        <v>0</v>
      </c>
      <c r="AD5" s="8">
        <f t="shared" ref="AD5" si="7">+AA5+AC5</f>
        <v>0</v>
      </c>
      <c r="AE5" s="7"/>
    </row>
    <row r="6" spans="1:31">
      <c r="A6" s="60"/>
      <c r="B6" s="19" t="s">
        <v>51</v>
      </c>
      <c r="C6" s="19" t="s">
        <v>53</v>
      </c>
      <c r="D6" s="16">
        <v>202</v>
      </c>
      <c r="E6" s="16"/>
      <c r="F6" s="15"/>
      <c r="G6" s="15"/>
      <c r="H6" s="14">
        <v>201</v>
      </c>
      <c r="I6" s="13">
        <v>0</v>
      </c>
      <c r="J6" s="9">
        <v>4</v>
      </c>
      <c r="K6" s="8">
        <f>H6+J6</f>
        <v>205</v>
      </c>
      <c r="L6" s="13">
        <v>201</v>
      </c>
      <c r="M6" s="9">
        <v>0</v>
      </c>
      <c r="N6" s="9">
        <v>4</v>
      </c>
      <c r="O6" s="8">
        <f>+L6+N6</f>
        <v>205</v>
      </c>
      <c r="P6" s="12">
        <f>+K6-O6</f>
        <v>0</v>
      </c>
      <c r="Q6" s="9">
        <v>0</v>
      </c>
      <c r="R6" s="9">
        <v>0</v>
      </c>
      <c r="S6" s="9">
        <v>0</v>
      </c>
      <c r="T6" s="8">
        <f>+Q6+S6</f>
        <v>0</v>
      </c>
      <c r="U6" s="11">
        <f>+L6+N6-Q6-S6</f>
        <v>205</v>
      </c>
      <c r="V6" s="10">
        <v>0</v>
      </c>
      <c r="W6" s="9">
        <v>0</v>
      </c>
      <c r="X6" s="9">
        <v>0</v>
      </c>
      <c r="Y6" s="8">
        <f>+V6+X6</f>
        <v>0</v>
      </c>
      <c r="Z6" s="11">
        <f t="shared" si="6"/>
        <v>0</v>
      </c>
      <c r="AA6" s="9">
        <v>0</v>
      </c>
      <c r="AB6" s="9">
        <v>0</v>
      </c>
      <c r="AC6" s="9">
        <v>0</v>
      </c>
      <c r="AD6" s="8">
        <f>+AA6+AC6</f>
        <v>0</v>
      </c>
      <c r="AE6" s="7"/>
    </row>
    <row r="7" spans="1:31" ht="15.75" thickBot="1">
      <c r="A7" s="54"/>
      <c r="B7" s="19" t="s">
        <v>56</v>
      </c>
      <c r="C7" s="41" t="s">
        <v>57</v>
      </c>
      <c r="D7" s="16">
        <v>48</v>
      </c>
      <c r="E7" s="16"/>
      <c r="F7" s="15"/>
      <c r="G7" s="15"/>
      <c r="H7" s="14">
        <v>0</v>
      </c>
      <c r="I7" s="13">
        <v>0</v>
      </c>
      <c r="J7" s="9">
        <f>10</f>
        <v>10</v>
      </c>
      <c r="K7" s="8">
        <f>H7+J7</f>
        <v>10</v>
      </c>
      <c r="L7" s="13">
        <v>0</v>
      </c>
      <c r="M7" s="9">
        <v>0</v>
      </c>
      <c r="N7" s="9">
        <v>0</v>
      </c>
      <c r="O7" s="8">
        <f>+L7+N7</f>
        <v>0</v>
      </c>
      <c r="P7" s="12">
        <f>+K7-O7</f>
        <v>10</v>
      </c>
      <c r="Q7" s="9">
        <v>0</v>
      </c>
      <c r="R7" s="9">
        <v>0</v>
      </c>
      <c r="S7" s="9">
        <v>0</v>
      </c>
      <c r="T7" s="8">
        <f>+Q7+S7</f>
        <v>0</v>
      </c>
      <c r="U7" s="11">
        <f>+L7+N7-Q7-S7</f>
        <v>0</v>
      </c>
      <c r="V7" s="10">
        <v>0</v>
      </c>
      <c r="W7" s="9">
        <v>0</v>
      </c>
      <c r="X7" s="9">
        <v>0</v>
      </c>
      <c r="Y7" s="8">
        <f>+V7+X7</f>
        <v>0</v>
      </c>
      <c r="Z7" s="11">
        <f t="shared" ref="Z7" si="8">T7-Y7</f>
        <v>0</v>
      </c>
      <c r="AA7" s="9">
        <v>0</v>
      </c>
      <c r="AB7" s="9">
        <v>0</v>
      </c>
      <c r="AC7" s="9">
        <v>0</v>
      </c>
      <c r="AD7" s="8">
        <f>+AA7+AC7</f>
        <v>0</v>
      </c>
      <c r="AE7" s="7"/>
    </row>
    <row r="8" spans="1:31" ht="15.75" thickBot="1">
      <c r="A8" s="50" t="s">
        <v>0</v>
      </c>
      <c r="B8" s="51"/>
      <c r="C8" s="85"/>
      <c r="D8" s="34">
        <f>D6+D5+D7</f>
        <v>824</v>
      </c>
      <c r="E8" s="6"/>
      <c r="F8" s="6"/>
      <c r="G8" s="6"/>
      <c r="H8" s="6">
        <f>H6+H5+H7</f>
        <v>787</v>
      </c>
      <c r="I8" s="6">
        <f t="shared" ref="I8:AD8" si="9">I6+I5+I7</f>
        <v>0</v>
      </c>
      <c r="J8" s="6">
        <f t="shared" si="9"/>
        <v>14</v>
      </c>
      <c r="K8" s="6">
        <f t="shared" si="9"/>
        <v>801</v>
      </c>
      <c r="L8" s="6">
        <f t="shared" si="9"/>
        <v>201</v>
      </c>
      <c r="M8" s="6">
        <f t="shared" si="9"/>
        <v>0</v>
      </c>
      <c r="N8" s="6">
        <f t="shared" si="9"/>
        <v>4</v>
      </c>
      <c r="O8" s="6">
        <f t="shared" si="9"/>
        <v>205</v>
      </c>
      <c r="P8" s="6">
        <f t="shared" si="9"/>
        <v>596</v>
      </c>
      <c r="Q8" s="6">
        <f t="shared" si="9"/>
        <v>0</v>
      </c>
      <c r="R8" s="6">
        <f t="shared" si="9"/>
        <v>0</v>
      </c>
      <c r="S8" s="6">
        <f t="shared" si="9"/>
        <v>0</v>
      </c>
      <c r="T8" s="6">
        <f t="shared" si="9"/>
        <v>0</v>
      </c>
      <c r="U8" s="6">
        <f t="shared" si="9"/>
        <v>205</v>
      </c>
      <c r="V8" s="6">
        <f t="shared" si="9"/>
        <v>0</v>
      </c>
      <c r="W8" s="6">
        <f t="shared" si="9"/>
        <v>0</v>
      </c>
      <c r="X8" s="6">
        <f t="shared" si="9"/>
        <v>0</v>
      </c>
      <c r="Y8" s="6">
        <f t="shared" si="9"/>
        <v>0</v>
      </c>
      <c r="Z8" s="6">
        <f t="shared" si="9"/>
        <v>0</v>
      </c>
      <c r="AA8" s="6">
        <f t="shared" si="9"/>
        <v>0</v>
      </c>
      <c r="AB8" s="6">
        <f t="shared" si="9"/>
        <v>0</v>
      </c>
      <c r="AC8" s="6">
        <f t="shared" si="9"/>
        <v>0</v>
      </c>
      <c r="AD8" s="6">
        <f t="shared" si="9"/>
        <v>0</v>
      </c>
      <c r="AE8" s="5"/>
    </row>
    <row r="9" spans="1:31">
      <c r="A9" s="53" t="s">
        <v>26</v>
      </c>
      <c r="B9" s="21">
        <v>7197</v>
      </c>
      <c r="C9" s="17" t="s">
        <v>27</v>
      </c>
      <c r="D9" s="16">
        <v>2460</v>
      </c>
      <c r="E9" s="16"/>
      <c r="F9" s="15"/>
      <c r="G9" s="15"/>
      <c r="H9" s="14">
        <v>2253</v>
      </c>
      <c r="I9" s="13">
        <v>0</v>
      </c>
      <c r="J9" s="9">
        <v>0</v>
      </c>
      <c r="K9" s="8">
        <f t="shared" ref="K9:K11" si="10">H9+J9</f>
        <v>2253</v>
      </c>
      <c r="L9" s="13">
        <v>2253</v>
      </c>
      <c r="M9" s="9">
        <v>0</v>
      </c>
      <c r="N9" s="9">
        <v>0</v>
      </c>
      <c r="O9" s="8">
        <f t="shared" ref="O9:O11" si="11">+L9+N9</f>
        <v>2253</v>
      </c>
      <c r="P9" s="12">
        <f t="shared" ref="P9:P11" si="12">+K9-O9</f>
        <v>0</v>
      </c>
      <c r="Q9" s="9">
        <v>2253</v>
      </c>
      <c r="R9" s="9">
        <v>0</v>
      </c>
      <c r="S9" s="9">
        <v>0</v>
      </c>
      <c r="T9" s="8">
        <f t="shared" ref="T9:T11" si="13">+Q9+S9</f>
        <v>2253</v>
      </c>
      <c r="U9" s="11">
        <f t="shared" ref="U9:U11" si="14">+L9+N9-Q9-S9</f>
        <v>0</v>
      </c>
      <c r="V9" s="10">
        <v>0</v>
      </c>
      <c r="W9" s="9">
        <v>0</v>
      </c>
      <c r="X9" s="9">
        <v>0</v>
      </c>
      <c r="Y9" s="8">
        <f t="shared" ref="Y9:Y11" si="15">+V9+X9</f>
        <v>0</v>
      </c>
      <c r="Z9" s="11">
        <f t="shared" ref="Z9:Z11" si="16">T9-Y9</f>
        <v>2253</v>
      </c>
      <c r="AA9" s="9">
        <v>0</v>
      </c>
      <c r="AB9" s="9">
        <v>0</v>
      </c>
      <c r="AC9" s="9">
        <v>0</v>
      </c>
      <c r="AD9" s="8">
        <f t="shared" ref="AD9:AD11" si="17">+AA9+AC9</f>
        <v>0</v>
      </c>
      <c r="AE9" s="7"/>
    </row>
    <row r="10" spans="1:31">
      <c r="A10" s="60"/>
      <c r="B10" s="18" t="s">
        <v>41</v>
      </c>
      <c r="C10" s="18" t="s">
        <v>42</v>
      </c>
      <c r="D10" s="9">
        <v>2360</v>
      </c>
      <c r="E10" s="16"/>
      <c r="F10" s="15"/>
      <c r="G10" s="15"/>
      <c r="H10" s="14">
        <v>690</v>
      </c>
      <c r="I10" s="13">
        <v>0</v>
      </c>
      <c r="J10" s="9">
        <f>1491+100</f>
        <v>1591</v>
      </c>
      <c r="K10" s="8">
        <f t="shared" si="10"/>
        <v>2281</v>
      </c>
      <c r="L10" s="13">
        <v>690</v>
      </c>
      <c r="M10" s="9">
        <v>0</v>
      </c>
      <c r="N10" s="9">
        <f>1491+100</f>
        <v>1591</v>
      </c>
      <c r="O10" s="8">
        <f t="shared" si="11"/>
        <v>2281</v>
      </c>
      <c r="P10" s="12">
        <f t="shared" si="12"/>
        <v>0</v>
      </c>
      <c r="Q10" s="9">
        <v>690</v>
      </c>
      <c r="R10" s="9">
        <v>0</v>
      </c>
      <c r="S10" s="9">
        <f>1491+100</f>
        <v>1591</v>
      </c>
      <c r="T10" s="8">
        <f t="shared" si="13"/>
        <v>2281</v>
      </c>
      <c r="U10" s="11">
        <f t="shared" si="14"/>
        <v>0</v>
      </c>
      <c r="V10" s="10">
        <v>690</v>
      </c>
      <c r="W10" s="9">
        <v>0</v>
      </c>
      <c r="X10" s="9">
        <v>0</v>
      </c>
      <c r="Y10" s="8">
        <f t="shared" si="15"/>
        <v>690</v>
      </c>
      <c r="Z10" s="11">
        <f t="shared" si="16"/>
        <v>1591</v>
      </c>
      <c r="AA10" s="9">
        <v>0</v>
      </c>
      <c r="AB10" s="9">
        <v>0</v>
      </c>
      <c r="AC10" s="9">
        <v>0</v>
      </c>
      <c r="AD10" s="8">
        <f t="shared" si="17"/>
        <v>0</v>
      </c>
      <c r="AE10" s="7" t="s">
        <v>25</v>
      </c>
    </row>
    <row r="11" spans="1:31" ht="15.75" thickBot="1">
      <c r="A11" s="54"/>
      <c r="B11" s="20">
        <v>5272</v>
      </c>
      <c r="C11" s="19" t="s">
        <v>22</v>
      </c>
      <c r="D11" s="16">
        <v>3800</v>
      </c>
      <c r="E11" s="16"/>
      <c r="F11" s="15"/>
      <c r="G11" s="15"/>
      <c r="H11" s="14">
        <v>2437</v>
      </c>
      <c r="I11" s="13">
        <v>0</v>
      </c>
      <c r="J11" s="9">
        <f>279</f>
        <v>279</v>
      </c>
      <c r="K11" s="8">
        <f t="shared" si="10"/>
        <v>2716</v>
      </c>
      <c r="L11" s="13">
        <v>2437</v>
      </c>
      <c r="M11" s="9">
        <v>0</v>
      </c>
      <c r="N11" s="9">
        <f>279</f>
        <v>279</v>
      </c>
      <c r="O11" s="8">
        <f t="shared" si="11"/>
        <v>2716</v>
      </c>
      <c r="P11" s="12">
        <f t="shared" si="12"/>
        <v>0</v>
      </c>
      <c r="Q11" s="9">
        <v>0</v>
      </c>
      <c r="R11" s="9">
        <v>115</v>
      </c>
      <c r="S11" s="9">
        <f>2437+279+115</f>
        <v>2831</v>
      </c>
      <c r="T11" s="8">
        <f t="shared" si="13"/>
        <v>2831</v>
      </c>
      <c r="U11" s="11">
        <f t="shared" si="14"/>
        <v>-115</v>
      </c>
      <c r="V11" s="10">
        <v>0</v>
      </c>
      <c r="W11" s="9">
        <v>0</v>
      </c>
      <c r="X11" s="9">
        <v>0</v>
      </c>
      <c r="Y11" s="8">
        <f t="shared" si="15"/>
        <v>0</v>
      </c>
      <c r="Z11" s="11">
        <f t="shared" si="16"/>
        <v>2831</v>
      </c>
      <c r="AA11" s="9">
        <v>0</v>
      </c>
      <c r="AB11" s="9">
        <v>0</v>
      </c>
      <c r="AC11" s="9">
        <v>0</v>
      </c>
      <c r="AD11" s="8">
        <f t="shared" si="17"/>
        <v>0</v>
      </c>
      <c r="AE11" s="7"/>
    </row>
    <row r="12" spans="1:31" ht="15.75" thickBot="1">
      <c r="A12" s="50" t="s">
        <v>0</v>
      </c>
      <c r="B12" s="51"/>
      <c r="C12" s="85"/>
      <c r="D12" s="34">
        <f>D9+D10+D11</f>
        <v>8620</v>
      </c>
      <c r="E12" s="6"/>
      <c r="F12" s="6"/>
      <c r="G12" s="6"/>
      <c r="H12" s="6">
        <f>H9+H10+H11</f>
        <v>5380</v>
      </c>
      <c r="I12" s="6">
        <f t="shared" ref="I12:AD12" si="18">I9+I10+I11</f>
        <v>0</v>
      </c>
      <c r="J12" s="6">
        <f t="shared" si="18"/>
        <v>1870</v>
      </c>
      <c r="K12" s="6">
        <f t="shared" si="18"/>
        <v>7250</v>
      </c>
      <c r="L12" s="6">
        <f t="shared" si="18"/>
        <v>5380</v>
      </c>
      <c r="M12" s="6">
        <f t="shared" si="18"/>
        <v>0</v>
      </c>
      <c r="N12" s="6">
        <f t="shared" si="18"/>
        <v>1870</v>
      </c>
      <c r="O12" s="6">
        <f t="shared" si="18"/>
        <v>7250</v>
      </c>
      <c r="P12" s="6">
        <f t="shared" si="18"/>
        <v>0</v>
      </c>
      <c r="Q12" s="6">
        <f t="shared" si="18"/>
        <v>2943</v>
      </c>
      <c r="R12" s="6">
        <f t="shared" si="18"/>
        <v>115</v>
      </c>
      <c r="S12" s="6">
        <f t="shared" si="18"/>
        <v>4422</v>
      </c>
      <c r="T12" s="6">
        <f t="shared" si="18"/>
        <v>7365</v>
      </c>
      <c r="U12" s="6">
        <f t="shared" si="18"/>
        <v>-115</v>
      </c>
      <c r="V12" s="6">
        <f t="shared" si="18"/>
        <v>690</v>
      </c>
      <c r="W12" s="6">
        <f t="shared" si="18"/>
        <v>0</v>
      </c>
      <c r="X12" s="6">
        <f t="shared" si="18"/>
        <v>0</v>
      </c>
      <c r="Y12" s="6">
        <f t="shared" si="18"/>
        <v>690</v>
      </c>
      <c r="Z12" s="6">
        <f t="shared" si="18"/>
        <v>6675</v>
      </c>
      <c r="AA12" s="6">
        <f t="shared" si="18"/>
        <v>0</v>
      </c>
      <c r="AB12" s="6">
        <f t="shared" si="18"/>
        <v>0</v>
      </c>
      <c r="AC12" s="6">
        <f t="shared" si="18"/>
        <v>0</v>
      </c>
      <c r="AD12" s="6">
        <f t="shared" si="18"/>
        <v>0</v>
      </c>
      <c r="AE12" s="5"/>
    </row>
    <row r="13" spans="1:31">
      <c r="A13" s="53" t="s">
        <v>1</v>
      </c>
      <c r="B13" s="19">
        <v>83235</v>
      </c>
      <c r="C13" s="19" t="s">
        <v>58</v>
      </c>
      <c r="D13" s="22">
        <v>12700</v>
      </c>
      <c r="E13" s="16"/>
      <c r="F13" s="15"/>
      <c r="G13" s="15"/>
      <c r="H13" s="14">
        <v>0</v>
      </c>
      <c r="I13" s="13">
        <v>0</v>
      </c>
      <c r="J13" s="9">
        <f>951</f>
        <v>951</v>
      </c>
      <c r="K13" s="8">
        <f t="shared" ref="K13" si="19">H13+J13</f>
        <v>951</v>
      </c>
      <c r="L13" s="13">
        <v>0</v>
      </c>
      <c r="M13" s="9">
        <v>0</v>
      </c>
      <c r="N13" s="9">
        <f>455</f>
        <v>455</v>
      </c>
      <c r="O13" s="8">
        <f t="shared" ref="O13" si="20">+L13+N13</f>
        <v>455</v>
      </c>
      <c r="P13" s="12">
        <f t="shared" ref="P13" si="21">+K13-O13</f>
        <v>496</v>
      </c>
      <c r="Q13" s="9">
        <v>0</v>
      </c>
      <c r="R13" s="9">
        <v>0</v>
      </c>
      <c r="S13" s="9">
        <v>0</v>
      </c>
      <c r="T13" s="8">
        <f t="shared" ref="T13" si="22">+Q13+S13</f>
        <v>0</v>
      </c>
      <c r="U13" s="11">
        <f t="shared" ref="U13" si="23">+L13+N13-Q13-S13</f>
        <v>455</v>
      </c>
      <c r="V13" s="10">
        <v>0</v>
      </c>
      <c r="W13" s="9">
        <v>0</v>
      </c>
      <c r="X13" s="9">
        <v>0</v>
      </c>
      <c r="Y13" s="8">
        <f t="shared" ref="Y13" si="24">+V13+X13</f>
        <v>0</v>
      </c>
      <c r="Z13" s="11">
        <f t="shared" ref="Z13" si="25">T13-Y13</f>
        <v>0</v>
      </c>
      <c r="AA13" s="9">
        <v>0</v>
      </c>
      <c r="AB13" s="9">
        <v>0</v>
      </c>
      <c r="AC13" s="9">
        <v>0</v>
      </c>
      <c r="AD13" s="8">
        <f t="shared" ref="AD13" si="26">+AA13+AC13</f>
        <v>0</v>
      </c>
      <c r="AE13" s="7" t="s">
        <v>25</v>
      </c>
    </row>
    <row r="14" spans="1:31">
      <c r="A14" s="60"/>
      <c r="B14" s="19">
        <v>83235</v>
      </c>
      <c r="C14" s="19" t="s">
        <v>47</v>
      </c>
      <c r="D14" s="22">
        <v>13700</v>
      </c>
      <c r="E14" s="16"/>
      <c r="F14" s="15"/>
      <c r="G14" s="15"/>
      <c r="H14" s="14">
        <v>11961</v>
      </c>
      <c r="I14" s="13">
        <v>0</v>
      </c>
      <c r="J14" s="9">
        <f>87</f>
        <v>87</v>
      </c>
      <c r="K14" s="8">
        <f t="shared" ref="K14" si="27">H14+J14</f>
        <v>12048</v>
      </c>
      <c r="L14" s="13">
        <v>11913</v>
      </c>
      <c r="M14" s="9">
        <v>0</v>
      </c>
      <c r="N14" s="9">
        <f>135</f>
        <v>135</v>
      </c>
      <c r="O14" s="8">
        <f t="shared" ref="O14" si="28">+L14+N14</f>
        <v>12048</v>
      </c>
      <c r="P14" s="12">
        <f t="shared" ref="P14" si="29">+K14-O14</f>
        <v>0</v>
      </c>
      <c r="Q14" s="9">
        <v>0</v>
      </c>
      <c r="R14" s="9">
        <v>496</v>
      </c>
      <c r="S14" s="9">
        <f>45+1900+281+496</f>
        <v>2722</v>
      </c>
      <c r="T14" s="8">
        <f t="shared" ref="T14" si="30">+Q14+S14</f>
        <v>2722</v>
      </c>
      <c r="U14" s="11">
        <f t="shared" ref="U14" si="31">+L14+N14-Q14-S14</f>
        <v>9326</v>
      </c>
      <c r="V14" s="10">
        <v>0</v>
      </c>
      <c r="W14" s="9">
        <v>0</v>
      </c>
      <c r="X14" s="9">
        <v>0</v>
      </c>
      <c r="Y14" s="8">
        <f t="shared" ref="Y14" si="32">+V14+X14</f>
        <v>0</v>
      </c>
      <c r="Z14" s="11">
        <f t="shared" ref="Z14" si="33">T14-Y14</f>
        <v>2722</v>
      </c>
      <c r="AA14" s="9">
        <v>0</v>
      </c>
      <c r="AB14" s="9">
        <v>0</v>
      </c>
      <c r="AC14" s="9">
        <v>0</v>
      </c>
      <c r="AD14" s="8">
        <f t="shared" ref="AD14" si="34">+AA14+AC14</f>
        <v>0</v>
      </c>
      <c r="AE14" s="7" t="s">
        <v>25</v>
      </c>
    </row>
    <row r="15" spans="1:31">
      <c r="A15" s="60"/>
      <c r="B15" s="19">
        <v>83235</v>
      </c>
      <c r="C15" s="19" t="s">
        <v>48</v>
      </c>
      <c r="D15" s="22">
        <v>13700</v>
      </c>
      <c r="E15" s="16"/>
      <c r="F15" s="15"/>
      <c r="G15" s="15"/>
      <c r="H15" s="14">
        <v>7080</v>
      </c>
      <c r="I15" s="13">
        <v>0</v>
      </c>
      <c r="J15" s="9">
        <f>1525+1806</f>
        <v>3331</v>
      </c>
      <c r="K15" s="8">
        <f t="shared" ref="K15" si="35">H15+J15</f>
        <v>10411</v>
      </c>
      <c r="L15" s="13">
        <v>3729</v>
      </c>
      <c r="M15" s="9">
        <v>3047</v>
      </c>
      <c r="N15" s="9">
        <f>912+3047</f>
        <v>3959</v>
      </c>
      <c r="O15" s="8">
        <f t="shared" ref="O15" si="36">+L15+N15</f>
        <v>7688</v>
      </c>
      <c r="P15" s="12">
        <f t="shared" ref="P15" si="37">+K15-O15</f>
        <v>2723</v>
      </c>
      <c r="Q15" s="9">
        <v>0</v>
      </c>
      <c r="R15" s="9">
        <v>0</v>
      </c>
      <c r="S15" s="9">
        <v>0</v>
      </c>
      <c r="T15" s="8">
        <f t="shared" ref="T15" si="38">+Q15+S15</f>
        <v>0</v>
      </c>
      <c r="U15" s="11">
        <f t="shared" ref="U15" si="39">+L15+N15-Q15-S15</f>
        <v>7688</v>
      </c>
      <c r="V15" s="10">
        <v>0</v>
      </c>
      <c r="W15" s="9">
        <v>0</v>
      </c>
      <c r="X15" s="9">
        <v>0</v>
      </c>
      <c r="Y15" s="8">
        <f t="shared" ref="Y15" si="40">+V15+X15</f>
        <v>0</v>
      </c>
      <c r="Z15" s="11">
        <f t="shared" ref="Z15" si="41">T15-Y15</f>
        <v>0</v>
      </c>
      <c r="AA15" s="9">
        <v>0</v>
      </c>
      <c r="AB15" s="9">
        <v>0</v>
      </c>
      <c r="AC15" s="9">
        <v>0</v>
      </c>
      <c r="AD15" s="8">
        <f t="shared" ref="AD15" si="42">+AA15+AC15</f>
        <v>0</v>
      </c>
      <c r="AE15" s="7" t="s">
        <v>25</v>
      </c>
    </row>
    <row r="16" spans="1:31" ht="15.75" thickBot="1">
      <c r="A16" s="54"/>
      <c r="B16" s="19">
        <v>83817</v>
      </c>
      <c r="C16" s="19" t="s">
        <v>49</v>
      </c>
      <c r="D16" s="22">
        <v>14000</v>
      </c>
      <c r="E16" s="16"/>
      <c r="F16" s="15"/>
      <c r="G16" s="15"/>
      <c r="H16" s="14">
        <v>14662</v>
      </c>
      <c r="I16" s="13">
        <v>0</v>
      </c>
      <c r="J16" s="9">
        <v>0</v>
      </c>
      <c r="K16" s="8">
        <f t="shared" ref="K16" si="43">H16+J16</f>
        <v>14662</v>
      </c>
      <c r="L16" s="13">
        <v>10022</v>
      </c>
      <c r="M16" s="9">
        <v>0</v>
      </c>
      <c r="N16" s="9">
        <f>216</f>
        <v>216</v>
      </c>
      <c r="O16" s="8">
        <f t="shared" ref="O16" si="44">+L16+N16</f>
        <v>10238</v>
      </c>
      <c r="P16" s="12">
        <f t="shared" ref="P16" si="45">+K16-O16</f>
        <v>4424</v>
      </c>
      <c r="Q16" s="9">
        <v>0</v>
      </c>
      <c r="R16" s="9">
        <v>0</v>
      </c>
      <c r="S16" s="9">
        <v>0</v>
      </c>
      <c r="T16" s="8">
        <f t="shared" ref="T16" si="46">+Q16+S16</f>
        <v>0</v>
      </c>
      <c r="U16" s="11">
        <f t="shared" ref="U16" si="47">+L16+N16-Q16-S16</f>
        <v>10238</v>
      </c>
      <c r="V16" s="10">
        <v>0</v>
      </c>
      <c r="W16" s="9">
        <v>0</v>
      </c>
      <c r="X16" s="9">
        <v>0</v>
      </c>
      <c r="Y16" s="8">
        <f t="shared" ref="Y16" si="48">+V16+X16</f>
        <v>0</v>
      </c>
      <c r="Z16" s="11">
        <f t="shared" ref="Z16" si="49">T16-Y16</f>
        <v>0</v>
      </c>
      <c r="AA16" s="9">
        <v>0</v>
      </c>
      <c r="AB16" s="9">
        <v>0</v>
      </c>
      <c r="AC16" s="9">
        <v>0</v>
      </c>
      <c r="AD16" s="8">
        <f t="shared" ref="AD16" si="50">+AA16+AC16</f>
        <v>0</v>
      </c>
      <c r="AE16" s="7" t="s">
        <v>25</v>
      </c>
    </row>
    <row r="17" spans="1:31" ht="15.75" thickBot="1">
      <c r="A17" s="50" t="s">
        <v>0</v>
      </c>
      <c r="B17" s="51"/>
      <c r="C17" s="85"/>
      <c r="D17" s="34">
        <f>D14+D15+D16+D13</f>
        <v>54100</v>
      </c>
      <c r="E17" s="6"/>
      <c r="F17" s="6"/>
      <c r="G17" s="6"/>
      <c r="H17" s="6">
        <f>H14+H15+H16+H13</f>
        <v>33703</v>
      </c>
      <c r="I17" s="6">
        <f t="shared" ref="I17:AD17" si="51">I14+I15+I16+I13</f>
        <v>0</v>
      </c>
      <c r="J17" s="6">
        <f t="shared" si="51"/>
        <v>4369</v>
      </c>
      <c r="K17" s="6">
        <f t="shared" si="51"/>
        <v>38072</v>
      </c>
      <c r="L17" s="6">
        <f t="shared" si="51"/>
        <v>25664</v>
      </c>
      <c r="M17" s="6">
        <f t="shared" si="51"/>
        <v>3047</v>
      </c>
      <c r="N17" s="6">
        <f t="shared" si="51"/>
        <v>4765</v>
      </c>
      <c r="O17" s="6">
        <f t="shared" si="51"/>
        <v>30429</v>
      </c>
      <c r="P17" s="6">
        <f t="shared" si="51"/>
        <v>7643</v>
      </c>
      <c r="Q17" s="6">
        <f t="shared" si="51"/>
        <v>0</v>
      </c>
      <c r="R17" s="6">
        <f t="shared" si="51"/>
        <v>496</v>
      </c>
      <c r="S17" s="6">
        <f t="shared" si="51"/>
        <v>2722</v>
      </c>
      <c r="T17" s="6">
        <f t="shared" si="51"/>
        <v>2722</v>
      </c>
      <c r="U17" s="6">
        <f t="shared" si="51"/>
        <v>27707</v>
      </c>
      <c r="V17" s="6">
        <f t="shared" si="51"/>
        <v>0</v>
      </c>
      <c r="W17" s="6">
        <f t="shared" si="51"/>
        <v>0</v>
      </c>
      <c r="X17" s="6">
        <f t="shared" si="51"/>
        <v>0</v>
      </c>
      <c r="Y17" s="6">
        <f t="shared" si="51"/>
        <v>0</v>
      </c>
      <c r="Z17" s="6">
        <f t="shared" si="51"/>
        <v>2722</v>
      </c>
      <c r="AA17" s="6">
        <f t="shared" si="51"/>
        <v>0</v>
      </c>
      <c r="AB17" s="6">
        <f t="shared" si="51"/>
        <v>0</v>
      </c>
      <c r="AC17" s="6">
        <f t="shared" si="51"/>
        <v>0</v>
      </c>
      <c r="AD17" s="6">
        <f t="shared" si="51"/>
        <v>0</v>
      </c>
      <c r="AE17" s="5"/>
    </row>
    <row r="18" spans="1:31" ht="15.75" thickBot="1">
      <c r="A18" s="19" t="s">
        <v>55</v>
      </c>
      <c r="B18" s="19" t="s">
        <v>54</v>
      </c>
      <c r="C18" s="19"/>
      <c r="D18" s="16">
        <v>700</v>
      </c>
      <c r="E18" s="16"/>
      <c r="F18" s="15"/>
      <c r="G18" s="15"/>
      <c r="H18" s="14">
        <v>693</v>
      </c>
      <c r="I18" s="13">
        <v>0</v>
      </c>
      <c r="J18" s="9">
        <v>0</v>
      </c>
      <c r="K18" s="8">
        <f>H18+J18</f>
        <v>693</v>
      </c>
      <c r="L18" s="13">
        <v>693</v>
      </c>
      <c r="M18" s="9">
        <v>0</v>
      </c>
      <c r="N18" s="9">
        <v>0</v>
      </c>
      <c r="O18" s="8">
        <f>+L18+N18</f>
        <v>693</v>
      </c>
      <c r="P18" s="12">
        <f>+K18-O18</f>
        <v>0</v>
      </c>
      <c r="Q18" s="9">
        <v>400</v>
      </c>
      <c r="R18" s="9">
        <v>0</v>
      </c>
      <c r="S18" s="9">
        <v>289</v>
      </c>
      <c r="T18" s="8">
        <f>+Q18+S18</f>
        <v>689</v>
      </c>
      <c r="U18" s="11">
        <f>+L18+N18-Q18-S18</f>
        <v>4</v>
      </c>
      <c r="V18" s="10">
        <v>100</v>
      </c>
      <c r="W18" s="9">
        <v>0</v>
      </c>
      <c r="X18" s="9">
        <v>589</v>
      </c>
      <c r="Y18" s="8">
        <f>+V18+X18</f>
        <v>689</v>
      </c>
      <c r="Z18" s="11">
        <f t="shared" ref="Z18" si="52">T18-Y18</f>
        <v>0</v>
      </c>
      <c r="AA18" s="9">
        <v>100</v>
      </c>
      <c r="AB18" s="9">
        <v>0</v>
      </c>
      <c r="AC18" s="9">
        <v>490</v>
      </c>
      <c r="AD18" s="8">
        <f>+AA18+AC18</f>
        <v>590</v>
      </c>
      <c r="AE18" s="7"/>
    </row>
    <row r="19" spans="1:31" ht="15.75" thickBot="1">
      <c r="A19" s="50" t="s">
        <v>0</v>
      </c>
      <c r="B19" s="51"/>
      <c r="C19" s="85"/>
      <c r="D19" s="34">
        <f>D18</f>
        <v>700</v>
      </c>
      <c r="E19" s="6"/>
      <c r="F19" s="6"/>
      <c r="G19" s="6"/>
      <c r="H19" s="6">
        <f>H18</f>
        <v>693</v>
      </c>
      <c r="I19" s="6">
        <f t="shared" ref="I19:AD19" si="53">I18</f>
        <v>0</v>
      </c>
      <c r="J19" s="6">
        <f t="shared" si="53"/>
        <v>0</v>
      </c>
      <c r="K19" s="6">
        <f t="shared" si="53"/>
        <v>693</v>
      </c>
      <c r="L19" s="6">
        <f t="shared" si="53"/>
        <v>693</v>
      </c>
      <c r="M19" s="6">
        <f t="shared" si="53"/>
        <v>0</v>
      </c>
      <c r="N19" s="6">
        <f t="shared" si="53"/>
        <v>0</v>
      </c>
      <c r="O19" s="6">
        <f t="shared" si="53"/>
        <v>693</v>
      </c>
      <c r="P19" s="6">
        <f t="shared" si="53"/>
        <v>0</v>
      </c>
      <c r="Q19" s="6">
        <f t="shared" si="53"/>
        <v>400</v>
      </c>
      <c r="R19" s="6">
        <f t="shared" si="53"/>
        <v>0</v>
      </c>
      <c r="S19" s="6">
        <f t="shared" si="53"/>
        <v>289</v>
      </c>
      <c r="T19" s="6">
        <f t="shared" si="53"/>
        <v>689</v>
      </c>
      <c r="U19" s="6">
        <f t="shared" si="53"/>
        <v>4</v>
      </c>
      <c r="V19" s="6">
        <f t="shared" si="53"/>
        <v>100</v>
      </c>
      <c r="W19" s="6">
        <f t="shared" si="53"/>
        <v>0</v>
      </c>
      <c r="X19" s="6">
        <f t="shared" si="53"/>
        <v>589</v>
      </c>
      <c r="Y19" s="6">
        <f t="shared" si="53"/>
        <v>689</v>
      </c>
      <c r="Z19" s="6">
        <f t="shared" si="53"/>
        <v>0</v>
      </c>
      <c r="AA19" s="6">
        <f t="shared" si="53"/>
        <v>100</v>
      </c>
      <c r="AB19" s="6">
        <f t="shared" si="53"/>
        <v>0</v>
      </c>
      <c r="AC19" s="6">
        <f t="shared" si="53"/>
        <v>490</v>
      </c>
      <c r="AD19" s="6">
        <f t="shared" si="53"/>
        <v>590</v>
      </c>
      <c r="AE19" s="5"/>
    </row>
    <row r="20" spans="1:31" ht="16.5" thickBot="1">
      <c r="A20" s="55"/>
      <c r="B20" s="56"/>
      <c r="C20" s="56"/>
      <c r="D20" s="33">
        <f>D8+D12+D17+D19</f>
        <v>64244</v>
      </c>
      <c r="E20" s="4"/>
      <c r="F20" s="4"/>
      <c r="G20" s="4"/>
      <c r="H20" s="33">
        <f>H8+H12+H17+H19</f>
        <v>40563</v>
      </c>
      <c r="I20" s="33">
        <f t="shared" ref="I20:AD20" si="54">I8+I12+I17+I19</f>
        <v>0</v>
      </c>
      <c r="J20" s="33">
        <f t="shared" si="54"/>
        <v>6253</v>
      </c>
      <c r="K20" s="33">
        <f t="shared" si="54"/>
        <v>46816</v>
      </c>
      <c r="L20" s="33">
        <f t="shared" si="54"/>
        <v>31938</v>
      </c>
      <c r="M20" s="33">
        <f t="shared" si="54"/>
        <v>3047</v>
      </c>
      <c r="N20" s="33">
        <f t="shared" si="54"/>
        <v>6639</v>
      </c>
      <c r="O20" s="33">
        <f t="shared" si="54"/>
        <v>38577</v>
      </c>
      <c r="P20" s="33">
        <f t="shared" si="54"/>
        <v>8239</v>
      </c>
      <c r="Q20" s="33">
        <f t="shared" si="54"/>
        <v>3343</v>
      </c>
      <c r="R20" s="33">
        <f t="shared" si="54"/>
        <v>611</v>
      </c>
      <c r="S20" s="33">
        <f t="shared" si="54"/>
        <v>7433</v>
      </c>
      <c r="T20" s="33">
        <f t="shared" si="54"/>
        <v>10776</v>
      </c>
      <c r="U20" s="33">
        <f t="shared" si="54"/>
        <v>27801</v>
      </c>
      <c r="V20" s="33">
        <f t="shared" si="54"/>
        <v>790</v>
      </c>
      <c r="W20" s="33">
        <f t="shared" si="54"/>
        <v>0</v>
      </c>
      <c r="X20" s="33">
        <f t="shared" si="54"/>
        <v>589</v>
      </c>
      <c r="Y20" s="33">
        <f t="shared" si="54"/>
        <v>1379</v>
      </c>
      <c r="Z20" s="33">
        <f t="shared" si="54"/>
        <v>9397</v>
      </c>
      <c r="AA20" s="33">
        <f t="shared" si="54"/>
        <v>100</v>
      </c>
      <c r="AB20" s="33">
        <f t="shared" si="54"/>
        <v>0</v>
      </c>
      <c r="AC20" s="33">
        <f t="shared" si="54"/>
        <v>490</v>
      </c>
      <c r="AD20" s="33">
        <f t="shared" si="54"/>
        <v>590</v>
      </c>
      <c r="AE20" s="3"/>
    </row>
    <row r="21" spans="1:31">
      <c r="H21" s="35"/>
      <c r="I21" s="35"/>
      <c r="J21" s="35"/>
      <c r="K21" s="35"/>
      <c r="L21" s="35"/>
      <c r="M21" s="35"/>
    </row>
    <row r="22" spans="1:31">
      <c r="H22" s="35"/>
      <c r="I22" s="35"/>
      <c r="J22" s="35"/>
      <c r="K22" s="35"/>
      <c r="L22" s="35"/>
      <c r="M22" s="35"/>
    </row>
    <row r="23" spans="1:31">
      <c r="H23" s="35"/>
      <c r="I23" s="35"/>
      <c r="J23" s="35"/>
      <c r="K23" s="35"/>
      <c r="L23" s="35"/>
      <c r="M23" s="35"/>
    </row>
  </sheetData>
  <mergeCells count="24">
    <mergeCell ref="AE3:AE4"/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I3:K3"/>
    <mergeCell ref="L3:O3"/>
    <mergeCell ref="Q3:T3"/>
    <mergeCell ref="V3:Y3"/>
    <mergeCell ref="AA3:AD3"/>
    <mergeCell ref="A5:A7"/>
    <mergeCell ref="A13:A16"/>
    <mergeCell ref="A20:C20"/>
    <mergeCell ref="A8:C8"/>
    <mergeCell ref="A12:C12"/>
    <mergeCell ref="A17:C17"/>
    <mergeCell ref="A19:C19"/>
    <mergeCell ref="A9:A11"/>
  </mergeCells>
  <pageMargins left="0.2" right="0.2" top="0.75" bottom="0.75" header="0.3" footer="0.3"/>
  <pageSetup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9"/>
  <sheetViews>
    <sheetView workbookViewId="0">
      <pane xSplit="4" ySplit="4" topLeftCell="Z5" activePane="bottomRight" state="frozen"/>
      <selection pane="topRight" activeCell="E1" sqref="E1"/>
      <selection pane="bottomLeft" activeCell="A5" sqref="A5"/>
      <selection pane="bottomRight" activeCell="AG12" sqref="AG12"/>
    </sheetView>
  </sheetViews>
  <sheetFormatPr defaultRowHeight="15"/>
  <cols>
    <col min="1" max="1" width="11.5703125" bestFit="1" customWidth="1"/>
    <col min="2" max="2" width="13.140625" customWidth="1"/>
    <col min="3" max="3" width="17.7109375" customWidth="1"/>
    <col min="4" max="4" width="11.7109375" bestFit="1" customWidth="1"/>
    <col min="5" max="5" width="5.140625" bestFit="1" customWidth="1"/>
    <col min="6" max="6" width="5.140625" customWidth="1"/>
    <col min="7" max="7" width="7.5703125" customWidth="1"/>
    <col min="8" max="8" width="8.85546875" customWidth="1"/>
    <col min="9" max="9" width="7.42578125" bestFit="1" customWidth="1"/>
    <col min="10" max="10" width="8.7109375" bestFit="1" customWidth="1"/>
    <col min="11" max="12" width="9" bestFit="1" customWidth="1"/>
    <col min="13" max="13" width="6.710937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8.42578125" customWidth="1"/>
    <col min="18" max="18" width="6.7109375" bestFit="1" customWidth="1"/>
    <col min="19" max="19" width="8.7109375" bestFit="1" customWidth="1"/>
    <col min="20" max="20" width="9" bestFit="1" customWidth="1"/>
    <col min="21" max="21" width="7.7109375" bestFit="1" customWidth="1"/>
    <col min="22" max="22" width="8.42578125" customWidth="1"/>
    <col min="23" max="23" width="6.7109375" bestFit="1" customWidth="1"/>
    <col min="24" max="24" width="8.7109375" bestFit="1" customWidth="1"/>
    <col min="25" max="26" width="9" bestFit="1" customWidth="1"/>
    <col min="27" max="27" width="8.28515625" customWidth="1"/>
    <col min="28" max="28" width="8.85546875" bestFit="1" customWidth="1"/>
    <col min="29" max="29" width="8.7109375" bestFit="1" customWidth="1"/>
    <col min="30" max="30" width="9" bestFit="1" customWidth="1"/>
    <col min="31" max="31" width="10.140625" bestFit="1" customWidth="1"/>
  </cols>
  <sheetData>
    <row r="1" spans="1:31" ht="28.5" thickBot="1">
      <c r="A1" s="68" t="s">
        <v>21</v>
      </c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31"/>
      <c r="AE1" s="30"/>
    </row>
    <row r="2" spans="1:31" ht="24" thickBot="1">
      <c r="A2" s="69"/>
      <c r="B2" s="72" t="s">
        <v>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29"/>
      <c r="AE2" s="28">
        <v>42797</v>
      </c>
    </row>
    <row r="3" spans="1:31" ht="15.75" thickBot="1">
      <c r="A3" s="74" t="s">
        <v>18</v>
      </c>
      <c r="B3" s="76" t="s">
        <v>17</v>
      </c>
      <c r="C3" s="76" t="s">
        <v>16</v>
      </c>
      <c r="D3" s="76" t="s">
        <v>15</v>
      </c>
      <c r="E3" s="76" t="s">
        <v>14</v>
      </c>
      <c r="F3" s="76" t="s">
        <v>13</v>
      </c>
      <c r="G3" s="78" t="s">
        <v>12</v>
      </c>
      <c r="H3" s="39"/>
      <c r="I3" s="80" t="s">
        <v>10</v>
      </c>
      <c r="J3" s="81"/>
      <c r="K3" s="82"/>
      <c r="L3" s="80" t="s">
        <v>11</v>
      </c>
      <c r="M3" s="81"/>
      <c r="N3" s="81"/>
      <c r="O3" s="82"/>
      <c r="P3" s="27" t="s">
        <v>10</v>
      </c>
      <c r="Q3" s="83" t="s">
        <v>9</v>
      </c>
      <c r="R3" s="81"/>
      <c r="S3" s="81"/>
      <c r="T3" s="84"/>
      <c r="U3" s="26" t="s">
        <v>6</v>
      </c>
      <c r="V3" s="80" t="s">
        <v>8</v>
      </c>
      <c r="W3" s="81"/>
      <c r="X3" s="81"/>
      <c r="Y3" s="82"/>
      <c r="Z3" s="26" t="s">
        <v>6</v>
      </c>
      <c r="AA3" s="80" t="s">
        <v>23</v>
      </c>
      <c r="AB3" s="81"/>
      <c r="AC3" s="81"/>
      <c r="AD3" s="82"/>
      <c r="AE3" s="66" t="s">
        <v>7</v>
      </c>
    </row>
    <row r="4" spans="1:31" ht="39" thickBot="1">
      <c r="A4" s="75"/>
      <c r="B4" s="77"/>
      <c r="C4" s="77"/>
      <c r="D4" s="77"/>
      <c r="E4" s="77"/>
      <c r="F4" s="77"/>
      <c r="G4" s="79"/>
      <c r="H4" s="23" t="s">
        <v>5</v>
      </c>
      <c r="I4" s="23" t="s">
        <v>4</v>
      </c>
      <c r="J4" s="23" t="s">
        <v>3</v>
      </c>
      <c r="K4" s="23" t="s">
        <v>0</v>
      </c>
      <c r="L4" s="23" t="s">
        <v>5</v>
      </c>
      <c r="M4" s="23" t="s">
        <v>4</v>
      </c>
      <c r="N4" s="23" t="s">
        <v>3</v>
      </c>
      <c r="O4" s="23" t="s">
        <v>0</v>
      </c>
      <c r="P4" s="25" t="s">
        <v>6</v>
      </c>
      <c r="Q4" s="23" t="s">
        <v>5</v>
      </c>
      <c r="R4" s="32" t="s">
        <v>4</v>
      </c>
      <c r="S4" s="32" t="s">
        <v>3</v>
      </c>
      <c r="T4" s="32" t="s">
        <v>0</v>
      </c>
      <c r="U4" s="24"/>
      <c r="V4" s="23" t="s">
        <v>5</v>
      </c>
      <c r="W4" s="23" t="s">
        <v>4</v>
      </c>
      <c r="X4" s="23" t="s">
        <v>3</v>
      </c>
      <c r="Y4" s="23" t="s">
        <v>0</v>
      </c>
      <c r="Z4" s="24"/>
      <c r="AA4" s="32" t="s">
        <v>5</v>
      </c>
      <c r="AB4" s="32" t="s">
        <v>4</v>
      </c>
      <c r="AC4" s="32" t="s">
        <v>3</v>
      </c>
      <c r="AD4" s="37" t="s">
        <v>2</v>
      </c>
      <c r="AE4" s="67"/>
    </row>
    <row r="5" spans="1:31">
      <c r="A5" s="53" t="s">
        <v>24</v>
      </c>
      <c r="B5" s="19" t="s">
        <v>29</v>
      </c>
      <c r="C5" s="19" t="s">
        <v>30</v>
      </c>
      <c r="D5" s="16">
        <v>269</v>
      </c>
      <c r="E5" s="16"/>
      <c r="F5" s="15"/>
      <c r="G5" s="15"/>
      <c r="H5" s="14">
        <v>255</v>
      </c>
      <c r="I5" s="13">
        <v>0</v>
      </c>
      <c r="J5" s="9">
        <v>0</v>
      </c>
      <c r="K5" s="8">
        <f t="shared" ref="K5" si="0">H5+J5</f>
        <v>255</v>
      </c>
      <c r="L5" s="13">
        <v>255</v>
      </c>
      <c r="M5" s="9">
        <v>0</v>
      </c>
      <c r="N5" s="9">
        <v>0</v>
      </c>
      <c r="O5" s="8">
        <f t="shared" ref="O5" si="1">+L5+N5</f>
        <v>255</v>
      </c>
      <c r="P5" s="12">
        <f t="shared" ref="P5" si="2">+K5-O5</f>
        <v>0</v>
      </c>
      <c r="Q5" s="9">
        <v>255</v>
      </c>
      <c r="R5" s="9">
        <v>0</v>
      </c>
      <c r="S5" s="9">
        <f>53</f>
        <v>53</v>
      </c>
      <c r="T5" s="8">
        <f t="shared" ref="T5" si="3">+Q5+S5</f>
        <v>308</v>
      </c>
      <c r="U5" s="11">
        <f t="shared" ref="U5" si="4">+L5+N5-Q5-S5</f>
        <v>-53</v>
      </c>
      <c r="V5" s="10">
        <v>255</v>
      </c>
      <c r="W5" s="9">
        <v>0</v>
      </c>
      <c r="X5" s="9">
        <v>0</v>
      </c>
      <c r="Y5" s="8">
        <f t="shared" ref="Y5" si="5">+V5+X5</f>
        <v>255</v>
      </c>
      <c r="Z5" s="11">
        <f t="shared" ref="Z5:Z8" si="6">T5-Y5</f>
        <v>53</v>
      </c>
      <c r="AA5" s="9">
        <v>186</v>
      </c>
      <c r="AB5" s="9">
        <v>0</v>
      </c>
      <c r="AC5" s="9">
        <v>0</v>
      </c>
      <c r="AD5" s="8">
        <f t="shared" ref="AD5" si="7">+AA5+AC5</f>
        <v>186</v>
      </c>
      <c r="AE5" s="7"/>
    </row>
    <row r="6" spans="1:31">
      <c r="A6" s="60"/>
      <c r="B6" s="19" t="s">
        <v>31</v>
      </c>
      <c r="C6" s="19" t="s">
        <v>32</v>
      </c>
      <c r="D6" s="16">
        <v>241</v>
      </c>
      <c r="E6" s="16"/>
      <c r="F6" s="15"/>
      <c r="G6" s="15"/>
      <c r="H6" s="14">
        <v>189</v>
      </c>
      <c r="I6" s="13">
        <v>0</v>
      </c>
      <c r="J6" s="9">
        <f>62</f>
        <v>62</v>
      </c>
      <c r="K6" s="8">
        <f>H6+J6</f>
        <v>251</v>
      </c>
      <c r="L6" s="13">
        <v>189</v>
      </c>
      <c r="M6" s="9">
        <v>0</v>
      </c>
      <c r="N6" s="9">
        <f>62</f>
        <v>62</v>
      </c>
      <c r="O6" s="8">
        <f>+L6+N6</f>
        <v>251</v>
      </c>
      <c r="P6" s="12">
        <f>+K6-O6</f>
        <v>0</v>
      </c>
      <c r="Q6" s="9">
        <v>173</v>
      </c>
      <c r="R6" s="9">
        <v>0</v>
      </c>
      <c r="S6" s="9">
        <v>0</v>
      </c>
      <c r="T6" s="8">
        <f>+Q6+S6</f>
        <v>173</v>
      </c>
      <c r="U6" s="11">
        <f>+L6+N6-Q6-S6</f>
        <v>78</v>
      </c>
      <c r="V6" s="10">
        <v>173</v>
      </c>
      <c r="W6" s="9">
        <v>0</v>
      </c>
      <c r="X6" s="9">
        <v>0</v>
      </c>
      <c r="Y6" s="8">
        <f>+V6+X6</f>
        <v>173</v>
      </c>
      <c r="Z6" s="11">
        <f t="shared" si="6"/>
        <v>0</v>
      </c>
      <c r="AA6" s="9">
        <v>36</v>
      </c>
      <c r="AB6" s="9">
        <v>0</v>
      </c>
      <c r="AC6" s="9">
        <v>0</v>
      </c>
      <c r="AD6" s="8">
        <f>+AA6+AC6</f>
        <v>36</v>
      </c>
      <c r="AE6" s="7"/>
    </row>
    <row r="7" spans="1:31">
      <c r="A7" s="60"/>
      <c r="B7" s="19" t="s">
        <v>33</v>
      </c>
      <c r="C7" s="19" t="s">
        <v>34</v>
      </c>
      <c r="D7" s="16">
        <v>118</v>
      </c>
      <c r="E7" s="16"/>
      <c r="F7" s="15"/>
      <c r="G7" s="15"/>
      <c r="H7" s="14">
        <v>126</v>
      </c>
      <c r="I7" s="13">
        <v>0</v>
      </c>
      <c r="J7" s="9">
        <v>0</v>
      </c>
      <c r="K7" s="8">
        <f>H7+J7</f>
        <v>126</v>
      </c>
      <c r="L7" s="13">
        <v>126</v>
      </c>
      <c r="M7" s="9">
        <v>0</v>
      </c>
      <c r="N7" s="9">
        <v>0</v>
      </c>
      <c r="O7" s="8">
        <f>+L7+N7</f>
        <v>126</v>
      </c>
      <c r="P7" s="12">
        <f>+K7-O7</f>
        <v>0</v>
      </c>
      <c r="Q7" s="9">
        <v>125</v>
      </c>
      <c r="R7" s="9">
        <v>0</v>
      </c>
      <c r="S7" s="9">
        <v>0</v>
      </c>
      <c r="T7" s="8">
        <f>+Q7+S7</f>
        <v>125</v>
      </c>
      <c r="U7" s="11">
        <f>+L7+N7-Q7-S7</f>
        <v>1</v>
      </c>
      <c r="V7" s="10">
        <v>125</v>
      </c>
      <c r="W7" s="9">
        <v>0</v>
      </c>
      <c r="X7" s="9">
        <v>0</v>
      </c>
      <c r="Y7" s="8">
        <f>+V7+X7</f>
        <v>125</v>
      </c>
      <c r="Z7" s="11">
        <f t="shared" si="6"/>
        <v>0</v>
      </c>
      <c r="AA7" s="9">
        <v>0</v>
      </c>
      <c r="AB7" s="9">
        <v>0</v>
      </c>
      <c r="AC7" s="9">
        <v>0</v>
      </c>
      <c r="AD7" s="8">
        <f>+AA7+AC7</f>
        <v>0</v>
      </c>
      <c r="AE7" s="7"/>
    </row>
    <row r="8" spans="1:31">
      <c r="A8" s="60"/>
      <c r="B8" s="19" t="s">
        <v>37</v>
      </c>
      <c r="C8" s="19" t="s">
        <v>38</v>
      </c>
      <c r="D8" s="16">
        <v>72</v>
      </c>
      <c r="E8" s="16"/>
      <c r="F8" s="15"/>
      <c r="G8" s="15"/>
      <c r="H8" s="14">
        <v>72</v>
      </c>
      <c r="I8" s="13">
        <v>0</v>
      </c>
      <c r="J8" s="9">
        <v>1</v>
      </c>
      <c r="K8" s="8">
        <f>H8+J8</f>
        <v>73</v>
      </c>
      <c r="L8" s="13">
        <v>8</v>
      </c>
      <c r="M8" s="9">
        <v>0</v>
      </c>
      <c r="N8" s="9">
        <f>65</f>
        <v>65</v>
      </c>
      <c r="O8" s="8">
        <f>+L8+N8</f>
        <v>73</v>
      </c>
      <c r="P8" s="12">
        <f>+K8-O8</f>
        <v>0</v>
      </c>
      <c r="Q8" s="9">
        <v>0</v>
      </c>
      <c r="R8" s="9">
        <v>0</v>
      </c>
      <c r="S8" s="9">
        <v>0</v>
      </c>
      <c r="T8" s="8">
        <f>+Q8+S8</f>
        <v>0</v>
      </c>
      <c r="U8" s="11">
        <f>+L8+N8-Q8-S8</f>
        <v>73</v>
      </c>
      <c r="V8" s="10">
        <v>0</v>
      </c>
      <c r="W8" s="9">
        <v>0</v>
      </c>
      <c r="X8" s="9">
        <v>0</v>
      </c>
      <c r="Y8" s="8">
        <f>+V8+X8</f>
        <v>0</v>
      </c>
      <c r="Z8" s="11">
        <f t="shared" si="6"/>
        <v>0</v>
      </c>
      <c r="AA8" s="9">
        <v>0</v>
      </c>
      <c r="AB8" s="9">
        <v>0</v>
      </c>
      <c r="AC8" s="9">
        <v>0</v>
      </c>
      <c r="AD8" s="8">
        <f>+AA8+AC8</f>
        <v>0</v>
      </c>
      <c r="AE8" s="7"/>
    </row>
    <row r="9" spans="1:31">
      <c r="A9" s="60"/>
      <c r="B9" s="19" t="s">
        <v>45</v>
      </c>
      <c r="C9" s="19" t="s">
        <v>43</v>
      </c>
      <c r="D9" s="16">
        <v>18</v>
      </c>
      <c r="E9" s="16"/>
      <c r="F9" s="15"/>
      <c r="G9" s="15"/>
      <c r="H9" s="14">
        <v>0</v>
      </c>
      <c r="I9" s="13">
        <v>0</v>
      </c>
      <c r="J9" s="9">
        <v>19</v>
      </c>
      <c r="K9" s="8">
        <f>H9+J9</f>
        <v>19</v>
      </c>
      <c r="L9" s="13">
        <v>0</v>
      </c>
      <c r="M9" s="9">
        <v>0</v>
      </c>
      <c r="N9" s="9">
        <v>19</v>
      </c>
      <c r="O9" s="8">
        <f>+L9+N9</f>
        <v>19</v>
      </c>
      <c r="P9" s="12">
        <f>+K9-O9</f>
        <v>0</v>
      </c>
      <c r="Q9" s="9">
        <v>0</v>
      </c>
      <c r="R9" s="9">
        <v>0</v>
      </c>
      <c r="S9" s="9">
        <v>19</v>
      </c>
      <c r="T9" s="8">
        <f>+Q9+S9</f>
        <v>19</v>
      </c>
      <c r="U9" s="11">
        <f>+L9+N9-Q9-S9</f>
        <v>0</v>
      </c>
      <c r="V9" s="10">
        <v>0</v>
      </c>
      <c r="W9" s="9">
        <v>0</v>
      </c>
      <c r="X9" s="9">
        <v>19</v>
      </c>
      <c r="Y9" s="8">
        <f>+V9+X9</f>
        <v>19</v>
      </c>
      <c r="Z9" s="11">
        <f t="shared" ref="Z9:Z10" si="8">T9-Y9</f>
        <v>0</v>
      </c>
      <c r="AA9" s="9">
        <v>0</v>
      </c>
      <c r="AB9" s="9">
        <v>0</v>
      </c>
      <c r="AC9" s="9">
        <v>18</v>
      </c>
      <c r="AD9" s="8">
        <f>+AA9+AC9</f>
        <v>18</v>
      </c>
      <c r="AE9" s="7"/>
    </row>
    <row r="10" spans="1:31" ht="15.75" thickBot="1">
      <c r="A10" s="54"/>
      <c r="B10" s="19" t="s">
        <v>46</v>
      </c>
      <c r="C10" s="19" t="s">
        <v>44</v>
      </c>
      <c r="D10" s="16">
        <v>20</v>
      </c>
      <c r="E10" s="16"/>
      <c r="F10" s="15"/>
      <c r="G10" s="15"/>
      <c r="H10" s="14">
        <v>0</v>
      </c>
      <c r="I10" s="13">
        <v>0</v>
      </c>
      <c r="J10" s="9">
        <v>20</v>
      </c>
      <c r="K10" s="8">
        <f>H10+J10</f>
        <v>20</v>
      </c>
      <c r="L10" s="13">
        <v>0</v>
      </c>
      <c r="M10" s="9">
        <v>0</v>
      </c>
      <c r="N10" s="9">
        <v>20</v>
      </c>
      <c r="O10" s="8">
        <f>+L10+N10</f>
        <v>20</v>
      </c>
      <c r="P10" s="12">
        <f>+K10-O10</f>
        <v>0</v>
      </c>
      <c r="Q10" s="9">
        <v>0</v>
      </c>
      <c r="R10" s="9">
        <v>0</v>
      </c>
      <c r="S10" s="9">
        <v>18</v>
      </c>
      <c r="T10" s="8">
        <f>+Q10+S10</f>
        <v>18</v>
      </c>
      <c r="U10" s="11">
        <f>+L10+N10-Q10-S10</f>
        <v>2</v>
      </c>
      <c r="V10" s="10">
        <v>0</v>
      </c>
      <c r="W10" s="9">
        <v>0</v>
      </c>
      <c r="X10" s="9">
        <v>18</v>
      </c>
      <c r="Y10" s="8">
        <f>+V10+X10</f>
        <v>18</v>
      </c>
      <c r="Z10" s="11">
        <f t="shared" si="8"/>
        <v>0</v>
      </c>
      <c r="AA10" s="9">
        <v>0</v>
      </c>
      <c r="AB10" s="9">
        <v>0</v>
      </c>
      <c r="AC10" s="9">
        <v>18</v>
      </c>
      <c r="AD10" s="8">
        <f>+AA10+AC10</f>
        <v>18</v>
      </c>
      <c r="AE10" s="7"/>
    </row>
    <row r="11" spans="1:31" ht="15.75" thickBot="1">
      <c r="A11" s="50" t="s">
        <v>0</v>
      </c>
      <c r="B11" s="51"/>
      <c r="C11" s="85"/>
      <c r="D11" s="34">
        <f>D6+D5+D7+D8+D9+D10</f>
        <v>738</v>
      </c>
      <c r="E11" s="6"/>
      <c r="F11" s="6"/>
      <c r="G11" s="6"/>
      <c r="H11" s="6">
        <f>H6+H5+H7+H8+H9+H10</f>
        <v>642</v>
      </c>
      <c r="I11" s="6">
        <f t="shared" ref="I11:AD11" si="9">I6+I5+I7+I8+I9+I10</f>
        <v>0</v>
      </c>
      <c r="J11" s="6">
        <f t="shared" si="9"/>
        <v>102</v>
      </c>
      <c r="K11" s="6">
        <f t="shared" si="9"/>
        <v>744</v>
      </c>
      <c r="L11" s="6">
        <f t="shared" si="9"/>
        <v>578</v>
      </c>
      <c r="M11" s="6">
        <f t="shared" si="9"/>
        <v>0</v>
      </c>
      <c r="N11" s="6">
        <f t="shared" si="9"/>
        <v>166</v>
      </c>
      <c r="O11" s="6">
        <f t="shared" si="9"/>
        <v>744</v>
      </c>
      <c r="P11" s="6">
        <f t="shared" si="9"/>
        <v>0</v>
      </c>
      <c r="Q11" s="6">
        <f t="shared" si="9"/>
        <v>553</v>
      </c>
      <c r="R11" s="6">
        <f t="shared" si="9"/>
        <v>0</v>
      </c>
      <c r="S11" s="6">
        <f t="shared" si="9"/>
        <v>90</v>
      </c>
      <c r="T11" s="6">
        <f t="shared" si="9"/>
        <v>643</v>
      </c>
      <c r="U11" s="6">
        <f t="shared" si="9"/>
        <v>101</v>
      </c>
      <c r="V11" s="6">
        <f t="shared" si="9"/>
        <v>553</v>
      </c>
      <c r="W11" s="6">
        <f t="shared" si="9"/>
        <v>0</v>
      </c>
      <c r="X11" s="6">
        <f t="shared" si="9"/>
        <v>37</v>
      </c>
      <c r="Y11" s="6">
        <f t="shared" si="9"/>
        <v>590</v>
      </c>
      <c r="Z11" s="6">
        <f t="shared" si="9"/>
        <v>53</v>
      </c>
      <c r="AA11" s="6">
        <f t="shared" si="9"/>
        <v>222</v>
      </c>
      <c r="AB11" s="6">
        <f t="shared" si="9"/>
        <v>0</v>
      </c>
      <c r="AC11" s="6">
        <f t="shared" si="9"/>
        <v>36</v>
      </c>
      <c r="AD11" s="6">
        <f t="shared" si="9"/>
        <v>258</v>
      </c>
      <c r="AE11" s="5"/>
    </row>
    <row r="12" spans="1:31">
      <c r="A12" s="53" t="s">
        <v>26</v>
      </c>
      <c r="B12" s="21">
        <v>7197</v>
      </c>
      <c r="C12" s="17" t="s">
        <v>27</v>
      </c>
      <c r="D12" s="16">
        <v>2460</v>
      </c>
      <c r="E12" s="16"/>
      <c r="F12" s="15"/>
      <c r="G12" s="15"/>
      <c r="H12" s="14">
        <v>25</v>
      </c>
      <c r="I12" s="13">
        <v>0</v>
      </c>
      <c r="J12" s="9">
        <f>1082</f>
        <v>1082</v>
      </c>
      <c r="K12" s="8">
        <f t="shared" ref="K12:K15" si="10">H12+J12</f>
        <v>1107</v>
      </c>
      <c r="L12" s="13">
        <v>25</v>
      </c>
      <c r="M12" s="9">
        <v>0</v>
      </c>
      <c r="N12" s="9">
        <v>0</v>
      </c>
      <c r="O12" s="8">
        <f t="shared" ref="O12:O15" si="11">+L12+N12</f>
        <v>25</v>
      </c>
      <c r="P12" s="12">
        <f t="shared" ref="P12:P15" si="12">+K12-O12</f>
        <v>1082</v>
      </c>
      <c r="Q12" s="9">
        <v>0</v>
      </c>
      <c r="R12" s="9">
        <v>0</v>
      </c>
      <c r="S12" s="9">
        <v>0</v>
      </c>
      <c r="T12" s="8">
        <f t="shared" ref="T12:T15" si="13">+Q12+S12</f>
        <v>0</v>
      </c>
      <c r="U12" s="11">
        <f t="shared" ref="U12:U15" si="14">+L12+N12-Q12-S12</f>
        <v>25</v>
      </c>
      <c r="V12" s="10">
        <v>0</v>
      </c>
      <c r="W12" s="9">
        <v>0</v>
      </c>
      <c r="X12" s="9">
        <v>0</v>
      </c>
      <c r="Y12" s="8">
        <f t="shared" ref="Y12:Y15" si="15">+V12+X12</f>
        <v>0</v>
      </c>
      <c r="Z12" s="11">
        <f t="shared" ref="Z12:Z15" si="16">T12-Y12</f>
        <v>0</v>
      </c>
      <c r="AA12" s="9">
        <v>0</v>
      </c>
      <c r="AB12" s="9">
        <v>0</v>
      </c>
      <c r="AC12" s="9">
        <v>0</v>
      </c>
      <c r="AD12" s="8">
        <f t="shared" ref="AD12:AD15" si="17">+AA12+AC12</f>
        <v>0</v>
      </c>
      <c r="AE12" s="7"/>
    </row>
    <row r="13" spans="1:31">
      <c r="A13" s="60"/>
      <c r="B13" s="20" t="s">
        <v>36</v>
      </c>
      <c r="C13" s="19" t="s">
        <v>39</v>
      </c>
      <c r="D13" s="9">
        <v>1090</v>
      </c>
      <c r="E13" s="16"/>
      <c r="F13" s="15"/>
      <c r="G13" s="15"/>
      <c r="H13" s="14">
        <v>1242</v>
      </c>
      <c r="I13" s="13">
        <v>0</v>
      </c>
      <c r="J13" s="9">
        <v>0</v>
      </c>
      <c r="K13" s="8">
        <f t="shared" si="10"/>
        <v>1242</v>
      </c>
      <c r="L13" s="13">
        <v>1242</v>
      </c>
      <c r="M13" s="9">
        <v>0</v>
      </c>
      <c r="N13" s="9">
        <v>0</v>
      </c>
      <c r="O13" s="8">
        <f t="shared" si="11"/>
        <v>1242</v>
      </c>
      <c r="P13" s="12">
        <f t="shared" si="12"/>
        <v>0</v>
      </c>
      <c r="Q13" s="9">
        <v>600</v>
      </c>
      <c r="R13" s="9">
        <v>0</v>
      </c>
      <c r="S13" s="9">
        <f>335</f>
        <v>335</v>
      </c>
      <c r="T13" s="8">
        <f t="shared" si="13"/>
        <v>935</v>
      </c>
      <c r="U13" s="11">
        <f t="shared" si="14"/>
        <v>307</v>
      </c>
      <c r="V13" s="10">
        <v>600</v>
      </c>
      <c r="W13" s="9">
        <v>0</v>
      </c>
      <c r="X13" s="9">
        <v>0</v>
      </c>
      <c r="Y13" s="8">
        <f t="shared" si="15"/>
        <v>600</v>
      </c>
      <c r="Z13" s="11">
        <f t="shared" si="16"/>
        <v>335</v>
      </c>
      <c r="AA13" s="9">
        <v>0</v>
      </c>
      <c r="AB13" s="9">
        <v>0</v>
      </c>
      <c r="AC13" s="9">
        <v>0</v>
      </c>
      <c r="AD13" s="8">
        <f t="shared" si="17"/>
        <v>0</v>
      </c>
      <c r="AE13" s="7" t="s">
        <v>25</v>
      </c>
    </row>
    <row r="14" spans="1:31">
      <c r="A14" s="60"/>
      <c r="B14" s="20">
        <v>8141</v>
      </c>
      <c r="C14" s="19" t="s">
        <v>40</v>
      </c>
      <c r="D14" s="9">
        <v>1130</v>
      </c>
      <c r="E14" s="16"/>
      <c r="F14" s="15"/>
      <c r="G14" s="15"/>
      <c r="H14" s="14">
        <v>1237</v>
      </c>
      <c r="I14" s="13">
        <v>0</v>
      </c>
      <c r="J14" s="9">
        <v>0</v>
      </c>
      <c r="K14" s="8">
        <f t="shared" si="10"/>
        <v>1237</v>
      </c>
      <c r="L14" s="13">
        <v>1237</v>
      </c>
      <c r="M14" s="9">
        <v>0</v>
      </c>
      <c r="N14" s="9">
        <v>0</v>
      </c>
      <c r="O14" s="8">
        <f t="shared" si="11"/>
        <v>1237</v>
      </c>
      <c r="P14" s="12">
        <f t="shared" si="12"/>
        <v>0</v>
      </c>
      <c r="Q14" s="9">
        <v>535</v>
      </c>
      <c r="R14" s="9">
        <v>0</v>
      </c>
      <c r="S14" s="9">
        <f>651</f>
        <v>651</v>
      </c>
      <c r="T14" s="8">
        <f t="shared" si="13"/>
        <v>1186</v>
      </c>
      <c r="U14" s="11">
        <f t="shared" si="14"/>
        <v>51</v>
      </c>
      <c r="V14" s="10">
        <v>535</v>
      </c>
      <c r="W14" s="9">
        <v>0</v>
      </c>
      <c r="X14" s="9">
        <v>0</v>
      </c>
      <c r="Y14" s="8">
        <f t="shared" si="15"/>
        <v>535</v>
      </c>
      <c r="Z14" s="11">
        <f t="shared" si="16"/>
        <v>651</v>
      </c>
      <c r="AA14" s="9">
        <v>0</v>
      </c>
      <c r="AB14" s="9">
        <v>0</v>
      </c>
      <c r="AC14" s="9">
        <v>0</v>
      </c>
      <c r="AD14" s="8">
        <f t="shared" si="17"/>
        <v>0</v>
      </c>
      <c r="AE14" s="7" t="s">
        <v>25</v>
      </c>
    </row>
    <row r="15" spans="1:31">
      <c r="A15" s="60"/>
      <c r="B15" s="18" t="s">
        <v>41</v>
      </c>
      <c r="C15" s="18" t="s">
        <v>42</v>
      </c>
      <c r="D15" s="9">
        <v>2360</v>
      </c>
      <c r="E15" s="16"/>
      <c r="F15" s="15"/>
      <c r="G15" s="15"/>
      <c r="H15" s="14">
        <v>690</v>
      </c>
      <c r="I15" s="13">
        <v>0</v>
      </c>
      <c r="J15" s="9">
        <f>100</f>
        <v>100</v>
      </c>
      <c r="K15" s="8">
        <f t="shared" si="10"/>
        <v>790</v>
      </c>
      <c r="L15" s="13">
        <v>690</v>
      </c>
      <c r="M15" s="9">
        <v>0</v>
      </c>
      <c r="N15" s="9">
        <f>100</f>
        <v>100</v>
      </c>
      <c r="O15" s="8">
        <f t="shared" si="11"/>
        <v>790</v>
      </c>
      <c r="P15" s="12">
        <f t="shared" si="12"/>
        <v>0</v>
      </c>
      <c r="Q15" s="9">
        <v>690</v>
      </c>
      <c r="R15" s="9">
        <v>0</v>
      </c>
      <c r="S15" s="9">
        <v>0</v>
      </c>
      <c r="T15" s="8">
        <f t="shared" si="13"/>
        <v>690</v>
      </c>
      <c r="U15" s="11">
        <f t="shared" si="14"/>
        <v>100</v>
      </c>
      <c r="V15" s="10">
        <v>690</v>
      </c>
      <c r="W15" s="9">
        <v>0</v>
      </c>
      <c r="X15" s="9">
        <v>0</v>
      </c>
      <c r="Y15" s="8">
        <f t="shared" si="15"/>
        <v>690</v>
      </c>
      <c r="Z15" s="11">
        <f t="shared" si="16"/>
        <v>0</v>
      </c>
      <c r="AA15" s="9">
        <v>0</v>
      </c>
      <c r="AB15" s="9">
        <v>0</v>
      </c>
      <c r="AC15" s="9">
        <v>0</v>
      </c>
      <c r="AD15" s="8">
        <f t="shared" si="17"/>
        <v>0</v>
      </c>
      <c r="AE15" s="7" t="s">
        <v>25</v>
      </c>
    </row>
    <row r="16" spans="1:31" ht="15.75" thickBot="1">
      <c r="A16" s="54"/>
      <c r="B16" s="20">
        <v>5272</v>
      </c>
      <c r="C16" s="19" t="s">
        <v>22</v>
      </c>
      <c r="D16" s="16">
        <v>3800</v>
      </c>
      <c r="E16" s="16"/>
      <c r="F16" s="15"/>
      <c r="G16" s="15"/>
      <c r="H16" s="14">
        <v>0</v>
      </c>
      <c r="I16" s="13">
        <v>0</v>
      </c>
      <c r="J16" s="9">
        <f>220</f>
        <v>220</v>
      </c>
      <c r="K16" s="8">
        <f t="shared" ref="K16" si="18">H16+J16</f>
        <v>220</v>
      </c>
      <c r="L16" s="13">
        <v>0</v>
      </c>
      <c r="M16" s="9">
        <v>0</v>
      </c>
      <c r="N16" s="9">
        <f>220</f>
        <v>220</v>
      </c>
      <c r="O16" s="8">
        <f t="shared" ref="O16" si="19">+L16+N16</f>
        <v>220</v>
      </c>
      <c r="P16" s="12">
        <f t="shared" ref="P16" si="20">+K16-O16</f>
        <v>0</v>
      </c>
      <c r="Q16" s="9">
        <v>0</v>
      </c>
      <c r="R16" s="9">
        <v>0</v>
      </c>
      <c r="S16" s="9">
        <v>0</v>
      </c>
      <c r="T16" s="8">
        <f t="shared" ref="T16" si="21">+Q16+S16</f>
        <v>0</v>
      </c>
      <c r="U16" s="11">
        <f t="shared" ref="U16" si="22">+L16+N16-Q16-S16</f>
        <v>220</v>
      </c>
      <c r="V16" s="10">
        <v>0</v>
      </c>
      <c r="W16" s="9">
        <v>0</v>
      </c>
      <c r="X16" s="9">
        <v>0</v>
      </c>
      <c r="Y16" s="8">
        <f t="shared" ref="Y16" si="23">+V16+X16</f>
        <v>0</v>
      </c>
      <c r="Z16" s="11">
        <f t="shared" ref="Z16" si="24">T16-Y16</f>
        <v>0</v>
      </c>
      <c r="AA16" s="9">
        <v>0</v>
      </c>
      <c r="AB16" s="9">
        <v>0</v>
      </c>
      <c r="AC16" s="9">
        <v>0</v>
      </c>
      <c r="AD16" s="8">
        <f t="shared" ref="AD16" si="25">+AA16+AC16</f>
        <v>0</v>
      </c>
      <c r="AE16" s="7"/>
    </row>
    <row r="17" spans="1:31" ht="15.75" thickBot="1">
      <c r="A17" s="50" t="s">
        <v>0</v>
      </c>
      <c r="B17" s="51"/>
      <c r="C17" s="85"/>
      <c r="D17" s="34">
        <f>D12+D13+D14+D15+D16</f>
        <v>10840</v>
      </c>
      <c r="E17" s="6"/>
      <c r="F17" s="6"/>
      <c r="G17" s="6"/>
      <c r="H17" s="6">
        <f>H12+H13+H14+H15+H16</f>
        <v>3194</v>
      </c>
      <c r="I17" s="6">
        <f t="shared" ref="I17:AD17" si="26">I12+I13+I14+I15+I16</f>
        <v>0</v>
      </c>
      <c r="J17" s="6">
        <f t="shared" si="26"/>
        <v>1402</v>
      </c>
      <c r="K17" s="6">
        <f t="shared" si="26"/>
        <v>4596</v>
      </c>
      <c r="L17" s="6">
        <f t="shared" si="26"/>
        <v>3194</v>
      </c>
      <c r="M17" s="6">
        <f t="shared" si="26"/>
        <v>0</v>
      </c>
      <c r="N17" s="6">
        <f t="shared" si="26"/>
        <v>320</v>
      </c>
      <c r="O17" s="6">
        <f t="shared" si="26"/>
        <v>3514</v>
      </c>
      <c r="P17" s="6">
        <f t="shared" si="26"/>
        <v>1082</v>
      </c>
      <c r="Q17" s="6">
        <f t="shared" si="26"/>
        <v>1825</v>
      </c>
      <c r="R17" s="6">
        <f t="shared" si="26"/>
        <v>0</v>
      </c>
      <c r="S17" s="6">
        <f t="shared" si="26"/>
        <v>986</v>
      </c>
      <c r="T17" s="6">
        <f t="shared" si="26"/>
        <v>2811</v>
      </c>
      <c r="U17" s="6">
        <f t="shared" si="26"/>
        <v>703</v>
      </c>
      <c r="V17" s="6">
        <f t="shared" si="26"/>
        <v>1825</v>
      </c>
      <c r="W17" s="6">
        <f t="shared" si="26"/>
        <v>0</v>
      </c>
      <c r="X17" s="6">
        <f t="shared" si="26"/>
        <v>0</v>
      </c>
      <c r="Y17" s="6">
        <f t="shared" si="26"/>
        <v>1825</v>
      </c>
      <c r="Z17" s="6">
        <f t="shared" si="26"/>
        <v>986</v>
      </c>
      <c r="AA17" s="6">
        <f t="shared" si="26"/>
        <v>0</v>
      </c>
      <c r="AB17" s="6">
        <f t="shared" si="26"/>
        <v>0</v>
      </c>
      <c r="AC17" s="6">
        <f t="shared" si="26"/>
        <v>0</v>
      </c>
      <c r="AD17" s="6">
        <f t="shared" si="26"/>
        <v>0</v>
      </c>
      <c r="AE17" s="5"/>
    </row>
    <row r="18" spans="1:31">
      <c r="A18" s="53" t="s">
        <v>1</v>
      </c>
      <c r="B18" s="19">
        <v>83519</v>
      </c>
      <c r="C18" s="19" t="s">
        <v>28</v>
      </c>
      <c r="D18" s="22">
        <v>13583</v>
      </c>
      <c r="E18" s="16"/>
      <c r="F18" s="15"/>
      <c r="G18" s="15"/>
      <c r="H18" s="14">
        <v>13840</v>
      </c>
      <c r="I18" s="13">
        <v>0</v>
      </c>
      <c r="J18" s="9">
        <f>724</f>
        <v>724</v>
      </c>
      <c r="K18" s="8">
        <f t="shared" ref="K18:K19" si="27">H18+J18</f>
        <v>14564</v>
      </c>
      <c r="L18" s="13">
        <v>13840</v>
      </c>
      <c r="M18" s="9">
        <v>0</v>
      </c>
      <c r="N18" s="9">
        <f>10</f>
        <v>10</v>
      </c>
      <c r="O18" s="8">
        <f t="shared" ref="O18:O19" si="28">+L18+N18</f>
        <v>13850</v>
      </c>
      <c r="P18" s="12">
        <f t="shared" ref="P18:P19" si="29">+K18-O18</f>
        <v>714</v>
      </c>
      <c r="Q18" s="9">
        <v>3834</v>
      </c>
      <c r="R18" s="9">
        <v>0</v>
      </c>
      <c r="S18" s="9">
        <f>5858</f>
        <v>5858</v>
      </c>
      <c r="T18" s="8">
        <f t="shared" ref="T18:T19" si="30">+Q18+S18</f>
        <v>9692</v>
      </c>
      <c r="U18" s="11">
        <f t="shared" ref="U18:U19" si="31">+L18+N18-Q18-S18</f>
        <v>4158</v>
      </c>
      <c r="V18" s="10">
        <v>3834</v>
      </c>
      <c r="W18" s="9">
        <v>0</v>
      </c>
      <c r="X18" s="9">
        <v>0</v>
      </c>
      <c r="Y18" s="8">
        <f t="shared" ref="Y18:Y19" si="32">+V18+X18</f>
        <v>3834</v>
      </c>
      <c r="Z18" s="11">
        <f t="shared" ref="Z18:Z19" si="33">T18-Y18</f>
        <v>5858</v>
      </c>
      <c r="AA18" s="9">
        <v>0</v>
      </c>
      <c r="AB18" s="9">
        <v>0</v>
      </c>
      <c r="AC18" s="9">
        <v>0</v>
      </c>
      <c r="AD18" s="8">
        <v>13583</v>
      </c>
      <c r="AE18" s="7" t="s">
        <v>25</v>
      </c>
    </row>
    <row r="19" spans="1:31">
      <c r="A19" s="60"/>
      <c r="B19" s="19">
        <v>81348</v>
      </c>
      <c r="C19" s="19" t="s">
        <v>35</v>
      </c>
      <c r="D19" s="22">
        <v>13292</v>
      </c>
      <c r="E19" s="16"/>
      <c r="F19" s="15"/>
      <c r="G19" s="15"/>
      <c r="H19" s="14">
        <v>9110</v>
      </c>
      <c r="I19" s="13">
        <v>0</v>
      </c>
      <c r="J19" s="9">
        <f>4448</f>
        <v>4448</v>
      </c>
      <c r="K19" s="8">
        <f t="shared" si="27"/>
        <v>13558</v>
      </c>
      <c r="L19" s="13">
        <v>9110</v>
      </c>
      <c r="M19" s="9">
        <v>0</v>
      </c>
      <c r="N19" s="9">
        <f>3072+1376</f>
        <v>4448</v>
      </c>
      <c r="O19" s="8">
        <f t="shared" si="28"/>
        <v>13558</v>
      </c>
      <c r="P19" s="12">
        <f t="shared" si="29"/>
        <v>0</v>
      </c>
      <c r="Q19" s="9">
        <v>0</v>
      </c>
      <c r="R19" s="9">
        <v>0</v>
      </c>
      <c r="S19" s="9">
        <f>2883+3597</f>
        <v>6480</v>
      </c>
      <c r="T19" s="8">
        <f t="shared" si="30"/>
        <v>6480</v>
      </c>
      <c r="U19" s="11">
        <f t="shared" si="31"/>
        <v>7078</v>
      </c>
      <c r="V19" s="10">
        <v>0</v>
      </c>
      <c r="W19" s="9">
        <v>0</v>
      </c>
      <c r="X19" s="9">
        <v>0</v>
      </c>
      <c r="Y19" s="8">
        <f t="shared" si="32"/>
        <v>0</v>
      </c>
      <c r="Z19" s="11">
        <f t="shared" si="33"/>
        <v>6480</v>
      </c>
      <c r="AA19" s="9">
        <v>0</v>
      </c>
      <c r="AB19" s="9">
        <v>0</v>
      </c>
      <c r="AC19" s="9">
        <v>0</v>
      </c>
      <c r="AD19" s="8">
        <v>12795</v>
      </c>
      <c r="AE19" s="7" t="s">
        <v>25</v>
      </c>
    </row>
    <row r="20" spans="1:31" ht="15.75" thickBot="1">
      <c r="A20" s="54"/>
      <c r="B20" s="19">
        <v>83235</v>
      </c>
      <c r="C20" s="19"/>
      <c r="D20" s="22">
        <v>13700</v>
      </c>
      <c r="E20" s="16"/>
      <c r="F20" s="15"/>
      <c r="G20" s="15"/>
      <c r="H20" s="14">
        <v>0</v>
      </c>
      <c r="I20" s="13">
        <v>0</v>
      </c>
      <c r="J20" s="9">
        <f>100</f>
        <v>100</v>
      </c>
      <c r="K20" s="8">
        <f t="shared" ref="K20" si="34">H20+J20</f>
        <v>100</v>
      </c>
      <c r="L20" s="13">
        <v>0</v>
      </c>
      <c r="M20" s="9">
        <v>0</v>
      </c>
      <c r="N20" s="9">
        <f>100</f>
        <v>100</v>
      </c>
      <c r="O20" s="8">
        <f t="shared" ref="O20" si="35">+L20+N20</f>
        <v>100</v>
      </c>
      <c r="P20" s="12">
        <f t="shared" ref="P20" si="36">+K20-O20</f>
        <v>0</v>
      </c>
      <c r="Q20" s="9">
        <v>0</v>
      </c>
      <c r="R20" s="9">
        <v>0</v>
      </c>
      <c r="S20" s="9">
        <v>0</v>
      </c>
      <c r="T20" s="8">
        <f t="shared" ref="T20" si="37">+Q20+S20</f>
        <v>0</v>
      </c>
      <c r="U20" s="11">
        <f t="shared" ref="U20" si="38">+L20+N20-Q20-S20</f>
        <v>100</v>
      </c>
      <c r="V20" s="10">
        <v>0</v>
      </c>
      <c r="W20" s="9">
        <v>0</v>
      </c>
      <c r="X20" s="9">
        <v>0</v>
      </c>
      <c r="Y20" s="8">
        <f t="shared" ref="Y20" si="39">+V20+X20</f>
        <v>0</v>
      </c>
      <c r="Z20" s="11">
        <f t="shared" ref="Z20" si="40">T20-Y20</f>
        <v>0</v>
      </c>
      <c r="AA20" s="9">
        <v>0</v>
      </c>
      <c r="AB20" s="9">
        <v>0</v>
      </c>
      <c r="AC20" s="9">
        <v>0</v>
      </c>
      <c r="AD20" s="8">
        <f t="shared" ref="AD20" si="41">+AA20+AC20</f>
        <v>0</v>
      </c>
      <c r="AE20" s="7" t="s">
        <v>25</v>
      </c>
    </row>
    <row r="21" spans="1:31" ht="15.75" thickBot="1">
      <c r="A21" s="50" t="s">
        <v>0</v>
      </c>
      <c r="B21" s="51"/>
      <c r="C21" s="85"/>
      <c r="D21" s="34">
        <f>D18+D19+D20</f>
        <v>40575</v>
      </c>
      <c r="E21" s="6"/>
      <c r="F21" s="6"/>
      <c r="G21" s="6"/>
      <c r="H21" s="6">
        <f>H18+H19+H20</f>
        <v>22950</v>
      </c>
      <c r="I21" s="6">
        <f t="shared" ref="I21:AD21" si="42">I18+I19+I20</f>
        <v>0</v>
      </c>
      <c r="J21" s="6">
        <f t="shared" si="42"/>
        <v>5272</v>
      </c>
      <c r="K21" s="6">
        <f t="shared" si="42"/>
        <v>28222</v>
      </c>
      <c r="L21" s="6">
        <f t="shared" si="42"/>
        <v>22950</v>
      </c>
      <c r="M21" s="6">
        <f t="shared" si="42"/>
        <v>0</v>
      </c>
      <c r="N21" s="6">
        <f t="shared" si="42"/>
        <v>4558</v>
      </c>
      <c r="O21" s="6">
        <f t="shared" si="42"/>
        <v>27508</v>
      </c>
      <c r="P21" s="6">
        <f t="shared" si="42"/>
        <v>714</v>
      </c>
      <c r="Q21" s="6">
        <f t="shared" si="42"/>
        <v>3834</v>
      </c>
      <c r="R21" s="6">
        <f t="shared" si="42"/>
        <v>0</v>
      </c>
      <c r="S21" s="6">
        <f t="shared" si="42"/>
        <v>12338</v>
      </c>
      <c r="T21" s="6">
        <f t="shared" si="42"/>
        <v>16172</v>
      </c>
      <c r="U21" s="6">
        <f t="shared" si="42"/>
        <v>11336</v>
      </c>
      <c r="V21" s="6">
        <f t="shared" si="42"/>
        <v>3834</v>
      </c>
      <c r="W21" s="6">
        <f t="shared" si="42"/>
        <v>0</v>
      </c>
      <c r="X21" s="6">
        <f t="shared" si="42"/>
        <v>0</v>
      </c>
      <c r="Y21" s="6">
        <f t="shared" si="42"/>
        <v>3834</v>
      </c>
      <c r="Z21" s="6">
        <f t="shared" si="42"/>
        <v>12338</v>
      </c>
      <c r="AA21" s="6">
        <f t="shared" si="42"/>
        <v>0</v>
      </c>
      <c r="AB21" s="6">
        <f t="shared" si="42"/>
        <v>0</v>
      </c>
      <c r="AC21" s="6">
        <f t="shared" si="42"/>
        <v>0</v>
      </c>
      <c r="AD21" s="6">
        <f t="shared" si="42"/>
        <v>26378</v>
      </c>
      <c r="AE21" s="5"/>
    </row>
    <row r="22" spans="1:31" ht="16.5" thickBot="1">
      <c r="A22" s="55"/>
      <c r="B22" s="56"/>
      <c r="C22" s="56"/>
      <c r="D22" s="33">
        <f>D11+D17+D21</f>
        <v>52153</v>
      </c>
      <c r="E22" s="4"/>
      <c r="F22" s="4"/>
      <c r="G22" s="4"/>
      <c r="H22" s="33">
        <f t="shared" ref="H22:AD22" si="43">H11+H17+H21</f>
        <v>26786</v>
      </c>
      <c r="I22" s="33">
        <f t="shared" si="43"/>
        <v>0</v>
      </c>
      <c r="J22" s="33">
        <f t="shared" si="43"/>
        <v>6776</v>
      </c>
      <c r="K22" s="33">
        <f t="shared" si="43"/>
        <v>33562</v>
      </c>
      <c r="L22" s="33">
        <f t="shared" si="43"/>
        <v>26722</v>
      </c>
      <c r="M22" s="33">
        <f t="shared" si="43"/>
        <v>0</v>
      </c>
      <c r="N22" s="33">
        <f t="shared" si="43"/>
        <v>5044</v>
      </c>
      <c r="O22" s="33">
        <f t="shared" si="43"/>
        <v>31766</v>
      </c>
      <c r="P22" s="33">
        <f t="shared" si="43"/>
        <v>1796</v>
      </c>
      <c r="Q22" s="33">
        <f t="shared" si="43"/>
        <v>6212</v>
      </c>
      <c r="R22" s="33">
        <f t="shared" si="43"/>
        <v>0</v>
      </c>
      <c r="S22" s="33">
        <f t="shared" si="43"/>
        <v>13414</v>
      </c>
      <c r="T22" s="33">
        <f t="shared" si="43"/>
        <v>19626</v>
      </c>
      <c r="U22" s="33">
        <f t="shared" si="43"/>
        <v>12140</v>
      </c>
      <c r="V22" s="33">
        <f t="shared" si="43"/>
        <v>6212</v>
      </c>
      <c r="W22" s="33">
        <f t="shared" si="43"/>
        <v>0</v>
      </c>
      <c r="X22" s="33">
        <f t="shared" si="43"/>
        <v>37</v>
      </c>
      <c r="Y22" s="33">
        <f t="shared" si="43"/>
        <v>6249</v>
      </c>
      <c r="Z22" s="33">
        <f t="shared" si="43"/>
        <v>13377</v>
      </c>
      <c r="AA22" s="33">
        <f t="shared" si="43"/>
        <v>222</v>
      </c>
      <c r="AB22" s="33">
        <f t="shared" si="43"/>
        <v>0</v>
      </c>
      <c r="AC22" s="33">
        <f t="shared" si="43"/>
        <v>36</v>
      </c>
      <c r="AD22" s="33">
        <f t="shared" si="43"/>
        <v>26636</v>
      </c>
      <c r="AE22" s="3"/>
    </row>
    <row r="23" spans="1:31">
      <c r="A23" s="38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</row>
    <row r="24" spans="1:31" ht="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/>
      <c r="T24" s="2"/>
      <c r="U24" s="1"/>
      <c r="V24" s="2"/>
      <c r="W24" s="2"/>
      <c r="X24" s="2"/>
      <c r="Y24" s="2"/>
      <c r="Z24" s="2"/>
      <c r="AA24" s="2"/>
      <c r="AB24" s="1"/>
      <c r="AC24" s="1"/>
      <c r="AD24" s="1"/>
      <c r="AE24" s="1"/>
    </row>
    <row r="25" spans="1:31" ht="27">
      <c r="A25" s="1"/>
      <c r="B25" s="1"/>
      <c r="C25" s="1"/>
      <c r="D25" s="1"/>
      <c r="E25" s="1"/>
      <c r="F25" s="1"/>
      <c r="G25" s="1"/>
      <c r="H25" s="87"/>
      <c r="I25" s="87"/>
      <c r="J25" s="1"/>
      <c r="K25" s="1"/>
      <c r="L25" s="1"/>
      <c r="M25" s="1"/>
      <c r="N25" s="1"/>
      <c r="O25" s="1"/>
      <c r="P25" s="1"/>
      <c r="Q25" s="1"/>
      <c r="R25" s="2"/>
      <c r="S25" s="2"/>
      <c r="T25" s="2"/>
      <c r="U25" s="1"/>
      <c r="V25" s="2"/>
      <c r="W25" s="2"/>
      <c r="X25" s="2"/>
      <c r="Y25" s="2"/>
      <c r="Z25" s="2"/>
      <c r="AA25" s="2"/>
      <c r="AB25" s="1"/>
      <c r="AC25" s="1"/>
      <c r="AD25" s="1"/>
      <c r="AE25" s="1"/>
    </row>
    <row r="26" spans="1:31">
      <c r="H26" s="35"/>
      <c r="I26" s="35"/>
      <c r="J26" s="36"/>
    </row>
    <row r="27" spans="1:31">
      <c r="H27" s="35"/>
      <c r="I27" s="35"/>
      <c r="J27" s="35"/>
      <c r="K27" s="35"/>
      <c r="L27" s="35"/>
      <c r="M27" s="35"/>
    </row>
    <row r="28" spans="1:31">
      <c r="H28" s="35"/>
      <c r="I28" s="35"/>
      <c r="J28" s="35"/>
      <c r="K28" s="35"/>
      <c r="L28" s="35"/>
      <c r="M28" s="35"/>
    </row>
    <row r="29" spans="1:31">
      <c r="H29" s="35"/>
      <c r="I29" s="35"/>
      <c r="J29" s="35"/>
      <c r="K29" s="35"/>
      <c r="L29" s="35"/>
      <c r="M29" s="35"/>
    </row>
  </sheetData>
  <mergeCells count="25">
    <mergeCell ref="A5:A10"/>
    <mergeCell ref="AE3:AE4"/>
    <mergeCell ref="A22:C22"/>
    <mergeCell ref="B23:AE23"/>
    <mergeCell ref="H25:I25"/>
    <mergeCell ref="A12:A16"/>
    <mergeCell ref="A11:C11"/>
    <mergeCell ref="A17:C17"/>
    <mergeCell ref="A21:C21"/>
    <mergeCell ref="A18:A20"/>
    <mergeCell ref="A1:A2"/>
    <mergeCell ref="B1:AC1"/>
    <mergeCell ref="B2:AC2"/>
    <mergeCell ref="A3:A4"/>
    <mergeCell ref="B3:B4"/>
    <mergeCell ref="C3:C4"/>
    <mergeCell ref="D3:D4"/>
    <mergeCell ref="E3:E4"/>
    <mergeCell ref="F3:F4"/>
    <mergeCell ref="G3:G4"/>
    <mergeCell ref="I3:K3"/>
    <mergeCell ref="L3:O3"/>
    <mergeCell ref="Q3:T3"/>
    <mergeCell ref="V3:Y3"/>
    <mergeCell ref="AA3:AD3"/>
  </mergeCells>
  <pageMargins left="0.2" right="0.2" top="0.75" bottom="0.75" header="0.3" footer="0.3"/>
  <pageSetup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FEB-18 </vt:lpstr>
      <vt:lpstr>JAN-18</vt:lpstr>
      <vt:lpstr>DEC-17</vt:lpstr>
      <vt:lpstr>NOV-17</vt:lpstr>
      <vt:lpstr>OCT-17</vt:lpstr>
      <vt:lpstr>SEPT-17</vt:lpstr>
      <vt:lpstr>APR-17</vt:lpstr>
      <vt:lpstr>MAR-17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Vineet</cp:lastModifiedBy>
  <cp:lastPrinted>2018-05-10T12:16:02Z</cp:lastPrinted>
  <dcterms:created xsi:type="dcterms:W3CDTF">2016-01-08T07:12:06Z</dcterms:created>
  <dcterms:modified xsi:type="dcterms:W3CDTF">2018-05-10T12:49:15Z</dcterms:modified>
</cp:coreProperties>
</file>