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ger\source\repos\ScrabbleScorerV1.1.0\ScrabbleScorerV1.1.0\bin\Debug\"/>
    </mc:Choice>
  </mc:AlternateContent>
  <xr:revisionPtr revIDLastSave="0" documentId="13_ncr:1_{AC723208-EBC8-4D02-ACB7-814E3EA5E6CC}" xr6:coauthVersionLast="37" xr6:coauthVersionMax="37" xr10:uidLastSave="{00000000-0000-0000-0000-000000000000}"/>
  <bookViews>
    <workbookView xWindow="0" yWindow="0" windowWidth="23040" windowHeight="8784" activeTab="2" xr2:uid="{A4097F30-044F-4CA7-89F4-2FF241F2A1BC}"/>
  </bookViews>
  <sheets>
    <sheet name="Template" sheetId="2" r:id="rId1"/>
    <sheet name="Data" sheetId="3" r:id="rId2"/>
    <sheet name="Game 10 26 2018 2 15 PM" sheetId="4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123" i="4" l="1"/>
  <c r="AG122" i="4"/>
  <c r="AF122" i="4"/>
  <c r="AC122" i="4"/>
  <c r="AB122" i="4"/>
  <c r="AA122" i="4"/>
  <c r="AE122" i="4" s="1"/>
  <c r="AG121" i="4"/>
  <c r="AF121" i="4"/>
  <c r="AC121" i="4"/>
  <c r="AD121" i="4" s="1"/>
  <c r="Z121" i="4" s="1"/>
  <c r="AB121" i="4"/>
  <c r="AA121" i="4"/>
  <c r="AE121" i="4" s="1"/>
  <c r="AE120" i="4"/>
  <c r="AA120" i="4"/>
  <c r="AF119" i="4"/>
  <c r="AE119" i="4"/>
  <c r="AA119" i="4"/>
  <c r="AG118" i="4"/>
  <c r="AF118" i="4"/>
  <c r="AC118" i="4"/>
  <c r="AB118" i="4"/>
  <c r="AA118" i="4"/>
  <c r="AE118" i="4" s="1"/>
  <c r="AG117" i="4"/>
  <c r="AF117" i="4"/>
  <c r="AC117" i="4"/>
  <c r="AD117" i="4" s="1"/>
  <c r="Z117" i="4" s="1"/>
  <c r="AB117" i="4"/>
  <c r="AA117" i="4"/>
  <c r="AE117" i="4" s="1"/>
  <c r="AA116" i="4"/>
  <c r="AB115" i="4"/>
  <c r="AA115" i="4"/>
  <c r="AG114" i="4"/>
  <c r="AF114" i="4"/>
  <c r="AC114" i="4"/>
  <c r="AB114" i="4"/>
  <c r="AA114" i="4"/>
  <c r="AE114" i="4" s="1"/>
  <c r="AG113" i="4"/>
  <c r="AF113" i="4"/>
  <c r="AC113" i="4"/>
  <c r="AD113" i="4" s="1"/>
  <c r="Z113" i="4" s="1"/>
  <c r="AB113" i="4"/>
  <c r="AA113" i="4"/>
  <c r="AE113" i="4" s="1"/>
  <c r="AE112" i="4"/>
  <c r="AA112" i="4"/>
  <c r="AF111" i="4"/>
  <c r="AE111" i="4"/>
  <c r="AA111" i="4"/>
  <c r="AG110" i="4"/>
  <c r="AF110" i="4"/>
  <c r="AC110" i="4"/>
  <c r="AB110" i="4"/>
  <c r="AA110" i="4"/>
  <c r="AE110" i="4" s="1"/>
  <c r="AG109" i="4"/>
  <c r="AF109" i="4"/>
  <c r="AC109" i="4"/>
  <c r="AD109" i="4" s="1"/>
  <c r="Z109" i="4" s="1"/>
  <c r="AB109" i="4"/>
  <c r="AA109" i="4"/>
  <c r="AE109" i="4" s="1"/>
  <c r="AA108" i="4"/>
  <c r="AA107" i="4"/>
  <c r="AG106" i="4"/>
  <c r="AF106" i="4"/>
  <c r="AC106" i="4"/>
  <c r="AB106" i="4"/>
  <c r="AA106" i="4"/>
  <c r="AE106" i="4" s="1"/>
  <c r="AG105" i="4"/>
  <c r="AF105" i="4"/>
  <c r="AC105" i="4"/>
  <c r="AD105" i="4" s="1"/>
  <c r="Z105" i="4" s="1"/>
  <c r="AB105" i="4"/>
  <c r="AA105" i="4"/>
  <c r="AE105" i="4" s="1"/>
  <c r="AE104" i="4"/>
  <c r="AA104" i="4"/>
  <c r="AF103" i="4"/>
  <c r="AE103" i="4"/>
  <c r="AA103" i="4"/>
  <c r="AG102" i="4"/>
  <c r="AF102" i="4"/>
  <c r="AC102" i="4"/>
  <c r="AB102" i="4"/>
  <c r="AA102" i="4"/>
  <c r="AE102" i="4" s="1"/>
  <c r="AG101" i="4"/>
  <c r="AF101" i="4"/>
  <c r="AC101" i="4"/>
  <c r="AB101" i="4"/>
  <c r="AA101" i="4"/>
  <c r="AE101" i="4" s="1"/>
  <c r="AA100" i="4"/>
  <c r="AB99" i="4"/>
  <c r="AA99" i="4"/>
  <c r="AG98" i="4"/>
  <c r="AF98" i="4"/>
  <c r="AC98" i="4"/>
  <c r="AB98" i="4"/>
  <c r="AA98" i="4"/>
  <c r="AE98" i="4" s="1"/>
  <c r="AG97" i="4"/>
  <c r="AF97" i="4"/>
  <c r="AC97" i="4"/>
  <c r="AD97" i="4" s="1"/>
  <c r="Z97" i="4" s="1"/>
  <c r="AB97" i="4"/>
  <c r="AA97" i="4"/>
  <c r="AE97" i="4" s="1"/>
  <c r="AE96" i="4"/>
  <c r="AA96" i="4"/>
  <c r="AF95" i="4"/>
  <c r="AE95" i="4"/>
  <c r="AA95" i="4"/>
  <c r="AG94" i="4"/>
  <c r="AF94" i="4"/>
  <c r="AC94" i="4"/>
  <c r="AB94" i="4"/>
  <c r="AA94" i="4"/>
  <c r="AE94" i="4" s="1"/>
  <c r="AG93" i="4"/>
  <c r="AF93" i="4"/>
  <c r="AC93" i="4"/>
  <c r="AD93" i="4" s="1"/>
  <c r="Z93" i="4" s="1"/>
  <c r="AB93" i="4"/>
  <c r="AA93" i="4"/>
  <c r="AE93" i="4" s="1"/>
  <c r="AA92" i="4"/>
  <c r="AA91" i="4"/>
  <c r="AC90" i="4"/>
  <c r="AB90" i="4"/>
  <c r="AA90" i="4"/>
  <c r="AE90" i="4" s="1"/>
  <c r="AG89" i="4"/>
  <c r="AF89" i="4"/>
  <c r="AC89" i="4"/>
  <c r="AD89" i="4" s="1"/>
  <c r="Z89" i="4" s="1"/>
  <c r="AB89" i="4"/>
  <c r="AA89" i="4"/>
  <c r="AE89" i="4" s="1"/>
  <c r="AA88" i="4"/>
  <c r="AE87" i="4"/>
  <c r="AB87" i="4"/>
  <c r="AA87" i="4"/>
  <c r="AG86" i="4"/>
  <c r="AC86" i="4"/>
  <c r="AB86" i="4"/>
  <c r="AA86" i="4"/>
  <c r="AF86" i="4" s="1"/>
  <c r="AG85" i="4"/>
  <c r="AF85" i="4"/>
  <c r="AC85" i="4"/>
  <c r="AD85" i="4" s="1"/>
  <c r="Z85" i="4" s="1"/>
  <c r="AB85" i="4"/>
  <c r="AA85" i="4"/>
  <c r="AE85" i="4" s="1"/>
  <c r="AA84" i="4"/>
  <c r="AE83" i="4"/>
  <c r="AB83" i="4"/>
  <c r="AA83" i="4"/>
  <c r="AG82" i="4"/>
  <c r="AC82" i="4"/>
  <c r="AB82" i="4"/>
  <c r="AA82" i="4"/>
  <c r="AF82" i="4" s="1"/>
  <c r="AG81" i="4"/>
  <c r="AF81" i="4"/>
  <c r="AC81" i="4"/>
  <c r="AB81" i="4"/>
  <c r="AA81" i="4"/>
  <c r="AE81" i="4" s="1"/>
  <c r="AG80" i="4"/>
  <c r="AF80" i="4"/>
  <c r="AC80" i="4"/>
  <c r="AD80" i="4" s="1"/>
  <c r="Z80" i="4" s="1"/>
  <c r="AB80" i="4"/>
  <c r="AA80" i="4"/>
  <c r="AE80" i="4" s="1"/>
  <c r="AE79" i="4"/>
  <c r="AA79" i="4"/>
  <c r="AA78" i="4"/>
  <c r="AG77" i="4"/>
  <c r="AF77" i="4"/>
  <c r="AC77" i="4"/>
  <c r="AB77" i="4"/>
  <c r="AA77" i="4"/>
  <c r="AE77" i="4" s="1"/>
  <c r="AG76" i="4"/>
  <c r="AF76" i="4"/>
  <c r="AC76" i="4"/>
  <c r="AD76" i="4" s="1"/>
  <c r="Z76" i="4" s="1"/>
  <c r="AB76" i="4"/>
  <c r="AA76" i="4"/>
  <c r="AE76" i="4" s="1"/>
  <c r="AA75" i="4"/>
  <c r="AF74" i="4"/>
  <c r="AE74" i="4"/>
  <c r="AB74" i="4"/>
  <c r="AA74" i="4"/>
  <c r="AG73" i="4"/>
  <c r="AF73" i="4"/>
  <c r="AC73" i="4"/>
  <c r="AB73" i="4"/>
  <c r="AA73" i="4"/>
  <c r="AE73" i="4" s="1"/>
  <c r="AG72" i="4"/>
  <c r="AF72" i="4"/>
  <c r="AC72" i="4"/>
  <c r="AD72" i="4" s="1"/>
  <c r="Z72" i="4" s="1"/>
  <c r="AB72" i="4"/>
  <c r="AA72" i="4"/>
  <c r="AE72" i="4" s="1"/>
  <c r="AE71" i="4"/>
  <c r="AA71" i="4"/>
  <c r="AA70" i="4"/>
  <c r="AG69" i="4"/>
  <c r="AF69" i="4"/>
  <c r="AC69" i="4"/>
  <c r="AB69" i="4"/>
  <c r="AA69" i="4"/>
  <c r="AE69" i="4" s="1"/>
  <c r="AG68" i="4"/>
  <c r="AF68" i="4"/>
  <c r="AC68" i="4"/>
  <c r="AD68" i="4" s="1"/>
  <c r="Z68" i="4" s="1"/>
  <c r="AB68" i="4"/>
  <c r="AA68" i="4"/>
  <c r="AE68" i="4" s="1"/>
  <c r="AA67" i="4"/>
  <c r="AF66" i="4"/>
  <c r="AE66" i="4"/>
  <c r="AB66" i="4"/>
  <c r="AA66" i="4"/>
  <c r="AG65" i="4"/>
  <c r="AF65" i="4"/>
  <c r="AC65" i="4"/>
  <c r="AB65" i="4"/>
  <c r="AA65" i="4"/>
  <c r="AE65" i="4" s="1"/>
  <c r="AG64" i="4"/>
  <c r="AF64" i="4"/>
  <c r="AC64" i="4"/>
  <c r="AD64" i="4" s="1"/>
  <c r="Z64" i="4" s="1"/>
  <c r="AB64" i="4"/>
  <c r="AA64" i="4"/>
  <c r="AE64" i="4" s="1"/>
  <c r="AE63" i="4"/>
  <c r="AA63" i="4"/>
  <c r="AF62" i="4"/>
  <c r="AA62" i="4"/>
  <c r="AG61" i="4"/>
  <c r="AF61" i="4"/>
  <c r="AC61" i="4"/>
  <c r="AB61" i="4"/>
  <c r="AA61" i="4"/>
  <c r="AE61" i="4" s="1"/>
  <c r="AG60" i="4"/>
  <c r="AF60" i="4"/>
  <c r="AC60" i="4"/>
  <c r="AD60" i="4" s="1"/>
  <c r="Z60" i="4" s="1"/>
  <c r="AB60" i="4"/>
  <c r="AA60" i="4"/>
  <c r="AE60" i="4" s="1"/>
  <c r="AA59" i="4"/>
  <c r="AF58" i="4"/>
  <c r="AE58" i="4"/>
  <c r="AB58" i="4"/>
  <c r="AA58" i="4"/>
  <c r="AG57" i="4"/>
  <c r="AF57" i="4"/>
  <c r="AC57" i="4"/>
  <c r="AB57" i="4"/>
  <c r="AA57" i="4"/>
  <c r="AE57" i="4" s="1"/>
  <c r="AG56" i="4"/>
  <c r="AF56" i="4"/>
  <c r="AC56" i="4"/>
  <c r="AB56" i="4"/>
  <c r="AA56" i="4"/>
  <c r="AE56" i="4" s="1"/>
  <c r="AE55" i="4"/>
  <c r="AA55" i="4"/>
  <c r="AF54" i="4"/>
  <c r="AA54" i="4"/>
  <c r="AG53" i="4"/>
  <c r="AF53" i="4"/>
  <c r="AC53" i="4"/>
  <c r="AB53" i="4"/>
  <c r="AA53" i="4"/>
  <c r="AE53" i="4" s="1"/>
  <c r="AG52" i="4"/>
  <c r="AF52" i="4"/>
  <c r="AC52" i="4"/>
  <c r="AD52" i="4" s="1"/>
  <c r="Z52" i="4" s="1"/>
  <c r="AB52" i="4"/>
  <c r="AA52" i="4"/>
  <c r="AE52" i="4" s="1"/>
  <c r="AA51" i="4"/>
  <c r="AF50" i="4"/>
  <c r="AE50" i="4"/>
  <c r="AB50" i="4"/>
  <c r="AA50" i="4"/>
  <c r="AG49" i="4"/>
  <c r="AF49" i="4"/>
  <c r="AC49" i="4"/>
  <c r="AB49" i="4"/>
  <c r="AA49" i="4"/>
  <c r="AE49" i="4" s="1"/>
  <c r="AG48" i="4"/>
  <c r="AF48" i="4"/>
  <c r="AC48" i="4"/>
  <c r="AD48" i="4" s="1"/>
  <c r="Z48" i="4" s="1"/>
  <c r="AB48" i="4"/>
  <c r="AA48" i="4"/>
  <c r="AE48" i="4" s="1"/>
  <c r="AE47" i="4"/>
  <c r="AA47" i="4"/>
  <c r="AA46" i="4"/>
  <c r="AG45" i="4"/>
  <c r="AE45" i="4"/>
  <c r="AC45" i="4"/>
  <c r="AB45" i="4"/>
  <c r="AA45" i="4"/>
  <c r="AF45" i="4" s="1"/>
  <c r="AG44" i="4"/>
  <c r="AF44" i="4"/>
  <c r="AC44" i="4"/>
  <c r="AD44" i="4" s="1"/>
  <c r="Z44" i="4" s="1"/>
  <c r="AB44" i="4"/>
  <c r="AA44" i="4"/>
  <c r="AE44" i="4" s="1"/>
  <c r="AA43" i="4"/>
  <c r="AE42" i="4"/>
  <c r="AA42" i="4"/>
  <c r="AG41" i="4"/>
  <c r="AE41" i="4"/>
  <c r="AC41" i="4"/>
  <c r="AB41" i="4"/>
  <c r="AA41" i="4"/>
  <c r="AF41" i="4" s="1"/>
  <c r="AG40" i="4"/>
  <c r="AF40" i="4"/>
  <c r="AC40" i="4"/>
  <c r="AD40" i="4" s="1"/>
  <c r="Z40" i="4" s="1"/>
  <c r="AB40" i="4"/>
  <c r="AA40" i="4"/>
  <c r="AE40" i="4" s="1"/>
  <c r="AG39" i="4"/>
  <c r="AE39" i="4"/>
  <c r="AA39" i="4"/>
  <c r="AE38" i="4"/>
  <c r="AA38" i="4"/>
  <c r="AG37" i="4"/>
  <c r="AE37" i="4"/>
  <c r="AC37" i="4"/>
  <c r="AB37" i="4"/>
  <c r="AA37" i="4"/>
  <c r="AF37" i="4" s="1"/>
  <c r="AG36" i="4"/>
  <c r="AF36" i="4"/>
  <c r="AC36" i="4"/>
  <c r="AD36" i="4" s="1"/>
  <c r="Z36" i="4" s="1"/>
  <c r="AB36" i="4"/>
  <c r="AA36" i="4"/>
  <c r="AE36" i="4" s="1"/>
  <c r="AE35" i="4"/>
  <c r="AB35" i="4"/>
  <c r="AA35" i="4"/>
  <c r="AG35" i="4" s="1"/>
  <c r="AG34" i="4"/>
  <c r="AF34" i="4"/>
  <c r="AC34" i="4"/>
  <c r="AB34" i="4"/>
  <c r="AA34" i="4"/>
  <c r="AE34" i="4" s="1"/>
  <c r="AG33" i="4"/>
  <c r="AC33" i="4"/>
  <c r="AD33" i="4" s="1"/>
  <c r="Z33" i="4" s="1"/>
  <c r="AA33" i="4"/>
  <c r="AF33" i="4" s="1"/>
  <c r="AA32" i="4"/>
  <c r="M32" i="4"/>
  <c r="M33" i="4" s="1"/>
  <c r="V12" i="4" s="1"/>
  <c r="AG31" i="4"/>
  <c r="AC31" i="4"/>
  <c r="AD31" i="4" s="1"/>
  <c r="Z31" i="4" s="1"/>
  <c r="AA31" i="4"/>
  <c r="AF31" i="4" s="1"/>
  <c r="AF30" i="4"/>
  <c r="AE30" i="4"/>
  <c r="AB30" i="4"/>
  <c r="AA30" i="4"/>
  <c r="AG29" i="4"/>
  <c r="AC29" i="4"/>
  <c r="AA29" i="4"/>
  <c r="AF29" i="4" s="1"/>
  <c r="AE28" i="4"/>
  <c r="AB28" i="4"/>
  <c r="AA28" i="4"/>
  <c r="AF28" i="4" s="1"/>
  <c r="AG27" i="4"/>
  <c r="AC27" i="4"/>
  <c r="AD27" i="4" s="1"/>
  <c r="Z27" i="4" s="1"/>
  <c r="AA27" i="4"/>
  <c r="AF27" i="4" s="1"/>
  <c r="AA26" i="4"/>
  <c r="AG25" i="4"/>
  <c r="AC25" i="4"/>
  <c r="AD25" i="4" s="1"/>
  <c r="Z25" i="4" s="1"/>
  <c r="AA25" i="4"/>
  <c r="AF25" i="4" s="1"/>
  <c r="AA24" i="4"/>
  <c r="M24" i="4"/>
  <c r="M25" i="4" s="1"/>
  <c r="M26" i="4" s="1"/>
  <c r="M27" i="4" s="1"/>
  <c r="M28" i="4" s="1"/>
  <c r="M29" i="4" s="1"/>
  <c r="M30" i="4" s="1"/>
  <c r="M31" i="4" s="1"/>
  <c r="AG23" i="4"/>
  <c r="AC23" i="4"/>
  <c r="AD23" i="4" s="1"/>
  <c r="Z23" i="4" s="1"/>
  <c r="AA23" i="4"/>
  <c r="AF23" i="4" s="1"/>
  <c r="G23" i="4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T12" i="4" s="1"/>
  <c r="AG22" i="4"/>
  <c r="AF22" i="4"/>
  <c r="AC22" i="4"/>
  <c r="AB22" i="4"/>
  <c r="AA22" i="4"/>
  <c r="AE22" i="4" s="1"/>
  <c r="AA21" i="4"/>
  <c r="AG20" i="4"/>
  <c r="AC20" i="4"/>
  <c r="AD20" i="4" s="1"/>
  <c r="Z20" i="4" s="1"/>
  <c r="AA20" i="4"/>
  <c r="AF20" i="4" s="1"/>
  <c r="AF19" i="4"/>
  <c r="AE19" i="4"/>
  <c r="AB19" i="4"/>
  <c r="AA19" i="4"/>
  <c r="AG18" i="4"/>
  <c r="AC18" i="4"/>
  <c r="AA18" i="4"/>
  <c r="AF18" i="4" s="1"/>
  <c r="AA17" i="4"/>
  <c r="AA16" i="4"/>
  <c r="AA15" i="4"/>
  <c r="AA14" i="4"/>
  <c r="AA13" i="4"/>
  <c r="AA12" i="4"/>
  <c r="AA11" i="4"/>
  <c r="AA10" i="4"/>
  <c r="W10" i="4"/>
  <c r="V10" i="4"/>
  <c r="U10" i="4"/>
  <c r="T10" i="4"/>
  <c r="S10" i="4"/>
  <c r="AA9" i="4"/>
  <c r="M9" i="4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D9" i="4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S12" i="4" s="1"/>
  <c r="S11" i="4" s="1"/>
  <c r="S17" i="4" s="1"/>
  <c r="AA8" i="4"/>
  <c r="AA7" i="4"/>
  <c r="G7" i="4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AA6" i="4"/>
  <c r="P6" i="4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W12" i="4" s="1"/>
  <c r="G6" i="4"/>
  <c r="AA5" i="4"/>
  <c r="S5" i="4"/>
  <c r="P5" i="4"/>
  <c r="J5" i="4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U12" i="4" s="1"/>
  <c r="G5" i="4"/>
  <c r="AA4" i="4"/>
  <c r="S4" i="4"/>
  <c r="P4" i="4"/>
  <c r="M4" i="4"/>
  <c r="M5" i="4" s="1"/>
  <c r="M6" i="4" s="1"/>
  <c r="M7" i="4" s="1"/>
  <c r="M8" i="4" s="1"/>
  <c r="J4" i="4"/>
  <c r="G4" i="4"/>
  <c r="D4" i="4"/>
  <c r="D5" i="4" s="1"/>
  <c r="D6" i="4" s="1"/>
  <c r="D7" i="4" s="1"/>
  <c r="D8" i="4" s="1"/>
  <c r="Z2" i="4"/>
  <c r="R2" i="4"/>
  <c r="A2" i="4"/>
  <c r="D1" i="4"/>
  <c r="K156" i="3"/>
  <c r="J156" i="3"/>
  <c r="H156" i="3"/>
  <c r="I156" i="3" s="1"/>
  <c r="G156" i="3"/>
  <c r="A156" i="3"/>
  <c r="J155" i="3"/>
  <c r="K155" i="3" s="1"/>
  <c r="I155" i="3"/>
  <c r="H155" i="3"/>
  <c r="G155" i="3"/>
  <c r="A155" i="3"/>
  <c r="K154" i="3"/>
  <c r="J154" i="3"/>
  <c r="H154" i="3"/>
  <c r="I154" i="3" s="1"/>
  <c r="G154" i="3"/>
  <c r="A154" i="3"/>
  <c r="J153" i="3"/>
  <c r="K153" i="3" s="1"/>
  <c r="I153" i="3"/>
  <c r="H153" i="3"/>
  <c r="G153" i="3"/>
  <c r="A153" i="3"/>
  <c r="K152" i="3"/>
  <c r="J152" i="3"/>
  <c r="H152" i="3"/>
  <c r="I152" i="3" s="1"/>
  <c r="G152" i="3"/>
  <c r="A152" i="3"/>
  <c r="J151" i="3"/>
  <c r="K151" i="3" s="1"/>
  <c r="I151" i="3"/>
  <c r="H151" i="3"/>
  <c r="G151" i="3"/>
  <c r="A151" i="3"/>
  <c r="K150" i="3"/>
  <c r="J150" i="3"/>
  <c r="H150" i="3"/>
  <c r="I150" i="3" s="1"/>
  <c r="G150" i="3"/>
  <c r="A150" i="3"/>
  <c r="J149" i="3"/>
  <c r="K149" i="3" s="1"/>
  <c r="H149" i="3"/>
  <c r="I149" i="3" s="1"/>
  <c r="G149" i="3"/>
  <c r="A149" i="3"/>
  <c r="J148" i="3"/>
  <c r="K148" i="3" s="1"/>
  <c r="H148" i="3"/>
  <c r="I148" i="3" s="1"/>
  <c r="G148" i="3"/>
  <c r="A148" i="3"/>
  <c r="J147" i="3"/>
  <c r="K147" i="3" s="1"/>
  <c r="H147" i="3"/>
  <c r="I147" i="3" s="1"/>
  <c r="G147" i="3"/>
  <c r="A147" i="3"/>
  <c r="J146" i="3"/>
  <c r="K146" i="3" s="1"/>
  <c r="H146" i="3"/>
  <c r="I146" i="3" s="1"/>
  <c r="G146" i="3"/>
  <c r="A146" i="3"/>
  <c r="J145" i="3"/>
  <c r="K145" i="3" s="1"/>
  <c r="H145" i="3"/>
  <c r="I145" i="3" s="1"/>
  <c r="G145" i="3"/>
  <c r="A145" i="3"/>
  <c r="J144" i="3"/>
  <c r="K144" i="3" s="1"/>
  <c r="H144" i="3"/>
  <c r="I144" i="3" s="1"/>
  <c r="G144" i="3"/>
  <c r="A144" i="3"/>
  <c r="J143" i="3"/>
  <c r="K143" i="3" s="1"/>
  <c r="I143" i="3"/>
  <c r="H143" i="3"/>
  <c r="G143" i="3"/>
  <c r="A143" i="3"/>
  <c r="K142" i="3"/>
  <c r="J142" i="3"/>
  <c r="H142" i="3"/>
  <c r="I142" i="3" s="1"/>
  <c r="G142" i="3"/>
  <c r="A142" i="3"/>
  <c r="J141" i="3"/>
  <c r="K141" i="3" s="1"/>
  <c r="H141" i="3"/>
  <c r="I141" i="3" s="1"/>
  <c r="G141" i="3"/>
  <c r="A141" i="3"/>
  <c r="J140" i="3"/>
  <c r="K140" i="3" s="1"/>
  <c r="H140" i="3"/>
  <c r="I140" i="3" s="1"/>
  <c r="G140" i="3"/>
  <c r="A140" i="3"/>
  <c r="J139" i="3"/>
  <c r="K139" i="3" s="1"/>
  <c r="H139" i="3"/>
  <c r="I139" i="3" s="1"/>
  <c r="G139" i="3"/>
  <c r="A139" i="3"/>
  <c r="J138" i="3"/>
  <c r="K138" i="3" s="1"/>
  <c r="H138" i="3"/>
  <c r="I138" i="3" s="1"/>
  <c r="G138" i="3"/>
  <c r="A138" i="3"/>
  <c r="J137" i="3"/>
  <c r="K137" i="3" s="1"/>
  <c r="H137" i="3"/>
  <c r="I137" i="3" s="1"/>
  <c r="G137" i="3"/>
  <c r="A137" i="3"/>
  <c r="J136" i="3"/>
  <c r="K136" i="3" s="1"/>
  <c r="H136" i="3"/>
  <c r="I136" i="3" s="1"/>
  <c r="G136" i="3"/>
  <c r="A136" i="3"/>
  <c r="J135" i="3"/>
  <c r="K135" i="3" s="1"/>
  <c r="I135" i="3"/>
  <c r="H135" i="3"/>
  <c r="G135" i="3"/>
  <c r="A135" i="3"/>
  <c r="K134" i="3"/>
  <c r="J134" i="3"/>
  <c r="H134" i="3"/>
  <c r="I134" i="3" s="1"/>
  <c r="G134" i="3"/>
  <c r="A134" i="3"/>
  <c r="J133" i="3"/>
  <c r="K133" i="3" s="1"/>
  <c r="I133" i="3"/>
  <c r="H133" i="3"/>
  <c r="G133" i="3"/>
  <c r="A133" i="3"/>
  <c r="K132" i="3"/>
  <c r="J132" i="3"/>
  <c r="H132" i="3"/>
  <c r="I132" i="3" s="1"/>
  <c r="G132" i="3"/>
  <c r="A132" i="3"/>
  <c r="J131" i="3"/>
  <c r="K131" i="3" s="1"/>
  <c r="I131" i="3"/>
  <c r="H131" i="3"/>
  <c r="G131" i="3"/>
  <c r="A131" i="3"/>
  <c r="K130" i="3"/>
  <c r="J130" i="3"/>
  <c r="H130" i="3"/>
  <c r="I130" i="3" s="1"/>
  <c r="G130" i="3"/>
  <c r="A130" i="3"/>
  <c r="J129" i="3"/>
  <c r="K129" i="3" s="1"/>
  <c r="I129" i="3"/>
  <c r="H129" i="3"/>
  <c r="G129" i="3"/>
  <c r="A129" i="3"/>
  <c r="K128" i="3"/>
  <c r="J128" i="3"/>
  <c r="H128" i="3"/>
  <c r="I128" i="3" s="1"/>
  <c r="G128" i="3"/>
  <c r="A128" i="3"/>
  <c r="J127" i="3"/>
  <c r="K127" i="3" s="1"/>
  <c r="I127" i="3"/>
  <c r="H127" i="3"/>
  <c r="G127" i="3"/>
  <c r="A127" i="3"/>
  <c r="K126" i="3"/>
  <c r="J126" i="3"/>
  <c r="H126" i="3"/>
  <c r="I126" i="3" s="1"/>
  <c r="G126" i="3"/>
  <c r="A126" i="3"/>
  <c r="J125" i="3"/>
  <c r="K125" i="3" s="1"/>
  <c r="I125" i="3"/>
  <c r="H125" i="3"/>
  <c r="G125" i="3"/>
  <c r="A125" i="3"/>
  <c r="K124" i="3"/>
  <c r="J124" i="3"/>
  <c r="H124" i="3"/>
  <c r="I124" i="3" s="1"/>
  <c r="G124" i="3"/>
  <c r="A124" i="3"/>
  <c r="J123" i="3"/>
  <c r="K123" i="3" s="1"/>
  <c r="I123" i="3"/>
  <c r="H123" i="3"/>
  <c r="G123" i="3"/>
  <c r="A123" i="3"/>
  <c r="K122" i="3"/>
  <c r="J122" i="3"/>
  <c r="H122" i="3"/>
  <c r="I122" i="3" s="1"/>
  <c r="G122" i="3"/>
  <c r="A122" i="3"/>
  <c r="J121" i="3"/>
  <c r="K121" i="3" s="1"/>
  <c r="I121" i="3"/>
  <c r="H121" i="3"/>
  <c r="G121" i="3"/>
  <c r="A121" i="3"/>
  <c r="K120" i="3"/>
  <c r="J120" i="3"/>
  <c r="H120" i="3"/>
  <c r="I120" i="3" s="1"/>
  <c r="G120" i="3"/>
  <c r="A120" i="3"/>
  <c r="J119" i="3"/>
  <c r="K119" i="3" s="1"/>
  <c r="I119" i="3"/>
  <c r="H119" i="3"/>
  <c r="G119" i="3"/>
  <c r="A119" i="3"/>
  <c r="K118" i="3"/>
  <c r="J118" i="3"/>
  <c r="H118" i="3"/>
  <c r="I118" i="3" s="1"/>
  <c r="G118" i="3"/>
  <c r="A118" i="3"/>
  <c r="J117" i="3"/>
  <c r="K117" i="3" s="1"/>
  <c r="I117" i="3"/>
  <c r="H117" i="3"/>
  <c r="G117" i="3"/>
  <c r="A117" i="3"/>
  <c r="K116" i="3"/>
  <c r="J116" i="3"/>
  <c r="H116" i="3"/>
  <c r="I116" i="3" s="1"/>
  <c r="G116" i="3"/>
  <c r="A116" i="3"/>
  <c r="J115" i="3"/>
  <c r="K115" i="3" s="1"/>
  <c r="I115" i="3"/>
  <c r="H115" i="3"/>
  <c r="G115" i="3"/>
  <c r="A115" i="3"/>
  <c r="K114" i="3"/>
  <c r="J114" i="3"/>
  <c r="H114" i="3"/>
  <c r="I114" i="3" s="1"/>
  <c r="G114" i="3"/>
  <c r="A114" i="3"/>
  <c r="J113" i="3"/>
  <c r="K113" i="3" s="1"/>
  <c r="I113" i="3"/>
  <c r="H113" i="3"/>
  <c r="G113" i="3"/>
  <c r="A113" i="3"/>
  <c r="K112" i="3"/>
  <c r="J112" i="3"/>
  <c r="H112" i="3"/>
  <c r="I112" i="3" s="1"/>
  <c r="G112" i="3"/>
  <c r="A112" i="3"/>
  <c r="J111" i="3"/>
  <c r="K111" i="3" s="1"/>
  <c r="I111" i="3"/>
  <c r="H111" i="3"/>
  <c r="G111" i="3"/>
  <c r="A111" i="3"/>
  <c r="K110" i="3"/>
  <c r="J110" i="3"/>
  <c r="H110" i="3"/>
  <c r="I110" i="3" s="1"/>
  <c r="G110" i="3"/>
  <c r="A110" i="3"/>
  <c r="J109" i="3"/>
  <c r="K109" i="3" s="1"/>
  <c r="I109" i="3"/>
  <c r="H109" i="3"/>
  <c r="G109" i="3"/>
  <c r="A109" i="3"/>
  <c r="K108" i="3"/>
  <c r="J108" i="3"/>
  <c r="H108" i="3"/>
  <c r="I108" i="3" s="1"/>
  <c r="G108" i="3"/>
  <c r="A108" i="3"/>
  <c r="J107" i="3"/>
  <c r="K107" i="3" s="1"/>
  <c r="I107" i="3"/>
  <c r="H107" i="3"/>
  <c r="G107" i="3"/>
  <c r="A107" i="3"/>
  <c r="K106" i="3"/>
  <c r="J106" i="3"/>
  <c r="H106" i="3"/>
  <c r="I106" i="3" s="1"/>
  <c r="G106" i="3"/>
  <c r="A106" i="3"/>
  <c r="J105" i="3"/>
  <c r="K105" i="3" s="1"/>
  <c r="I105" i="3"/>
  <c r="H105" i="3"/>
  <c r="G105" i="3"/>
  <c r="A105" i="3"/>
  <c r="K104" i="3"/>
  <c r="J104" i="3"/>
  <c r="H104" i="3"/>
  <c r="I104" i="3" s="1"/>
  <c r="G104" i="3"/>
  <c r="A104" i="3"/>
  <c r="J103" i="3"/>
  <c r="K103" i="3" s="1"/>
  <c r="I103" i="3"/>
  <c r="H103" i="3"/>
  <c r="G103" i="3"/>
  <c r="A103" i="3"/>
  <c r="K102" i="3"/>
  <c r="J102" i="3"/>
  <c r="H102" i="3"/>
  <c r="I102" i="3" s="1"/>
  <c r="G102" i="3"/>
  <c r="A102" i="3"/>
  <c r="J101" i="3"/>
  <c r="K101" i="3" s="1"/>
  <c r="I101" i="3"/>
  <c r="H101" i="3"/>
  <c r="G101" i="3"/>
  <c r="A101" i="3"/>
  <c r="J100" i="3"/>
  <c r="K100" i="3" s="1"/>
  <c r="H100" i="3"/>
  <c r="I100" i="3" s="1"/>
  <c r="G100" i="3"/>
  <c r="A100" i="3"/>
  <c r="J99" i="3"/>
  <c r="K99" i="3" s="1"/>
  <c r="I99" i="3"/>
  <c r="H99" i="3"/>
  <c r="G99" i="3"/>
  <c r="A99" i="3"/>
  <c r="K98" i="3"/>
  <c r="J98" i="3"/>
  <c r="H98" i="3"/>
  <c r="I98" i="3" s="1"/>
  <c r="G98" i="3"/>
  <c r="A98" i="3"/>
  <c r="J97" i="3"/>
  <c r="K97" i="3" s="1"/>
  <c r="H97" i="3"/>
  <c r="I97" i="3" s="1"/>
  <c r="G97" i="3"/>
  <c r="A97" i="3"/>
  <c r="J96" i="3"/>
  <c r="K96" i="3" s="1"/>
  <c r="H96" i="3"/>
  <c r="I96" i="3" s="1"/>
  <c r="G96" i="3"/>
  <c r="A96" i="3"/>
  <c r="J95" i="3"/>
  <c r="K95" i="3" s="1"/>
  <c r="I95" i="3"/>
  <c r="H95" i="3"/>
  <c r="G95" i="3"/>
  <c r="A95" i="3"/>
  <c r="K94" i="3"/>
  <c r="J94" i="3"/>
  <c r="H94" i="3"/>
  <c r="I94" i="3" s="1"/>
  <c r="G94" i="3"/>
  <c r="A94" i="3"/>
  <c r="J93" i="3"/>
  <c r="K93" i="3" s="1"/>
  <c r="H93" i="3"/>
  <c r="I93" i="3" s="1"/>
  <c r="G93" i="3"/>
  <c r="A93" i="3"/>
  <c r="J92" i="3"/>
  <c r="K92" i="3" s="1"/>
  <c r="H92" i="3"/>
  <c r="I92" i="3" s="1"/>
  <c r="G92" i="3"/>
  <c r="A92" i="3"/>
  <c r="J91" i="3"/>
  <c r="K91" i="3" s="1"/>
  <c r="I91" i="3"/>
  <c r="H91" i="3"/>
  <c r="G91" i="3"/>
  <c r="A91" i="3"/>
  <c r="K90" i="3"/>
  <c r="J90" i="3"/>
  <c r="H90" i="3"/>
  <c r="I90" i="3" s="1"/>
  <c r="G90" i="3"/>
  <c r="A90" i="3"/>
  <c r="J89" i="3"/>
  <c r="K89" i="3" s="1"/>
  <c r="H89" i="3"/>
  <c r="I89" i="3" s="1"/>
  <c r="G89" i="3"/>
  <c r="A89" i="3"/>
  <c r="J88" i="3"/>
  <c r="K88" i="3" s="1"/>
  <c r="H88" i="3"/>
  <c r="I88" i="3" s="1"/>
  <c r="G88" i="3"/>
  <c r="A88" i="3"/>
  <c r="J87" i="3"/>
  <c r="K87" i="3" s="1"/>
  <c r="I87" i="3"/>
  <c r="H87" i="3"/>
  <c r="G87" i="3"/>
  <c r="A87" i="3"/>
  <c r="K86" i="3"/>
  <c r="J86" i="3"/>
  <c r="H86" i="3"/>
  <c r="I86" i="3" s="1"/>
  <c r="G86" i="3"/>
  <c r="A86" i="3"/>
  <c r="J85" i="3"/>
  <c r="K85" i="3" s="1"/>
  <c r="H85" i="3"/>
  <c r="I85" i="3" s="1"/>
  <c r="G85" i="3"/>
  <c r="A85" i="3"/>
  <c r="J84" i="3"/>
  <c r="K84" i="3" s="1"/>
  <c r="H84" i="3"/>
  <c r="I84" i="3" s="1"/>
  <c r="G84" i="3"/>
  <c r="A84" i="3"/>
  <c r="J83" i="3"/>
  <c r="K83" i="3" s="1"/>
  <c r="I83" i="3"/>
  <c r="H83" i="3"/>
  <c r="G83" i="3"/>
  <c r="A83" i="3"/>
  <c r="K82" i="3"/>
  <c r="J82" i="3"/>
  <c r="H82" i="3"/>
  <c r="I82" i="3" s="1"/>
  <c r="G82" i="3"/>
  <c r="A82" i="3"/>
  <c r="J81" i="3"/>
  <c r="K81" i="3" s="1"/>
  <c r="H81" i="3"/>
  <c r="I81" i="3" s="1"/>
  <c r="G81" i="3"/>
  <c r="A81" i="3"/>
  <c r="J80" i="3"/>
  <c r="K80" i="3" s="1"/>
  <c r="H80" i="3"/>
  <c r="I80" i="3" s="1"/>
  <c r="G80" i="3"/>
  <c r="A80" i="3"/>
  <c r="J79" i="3"/>
  <c r="K79" i="3" s="1"/>
  <c r="I79" i="3"/>
  <c r="H79" i="3"/>
  <c r="G79" i="3"/>
  <c r="A79" i="3"/>
  <c r="K78" i="3"/>
  <c r="J78" i="3"/>
  <c r="H78" i="3"/>
  <c r="I78" i="3" s="1"/>
  <c r="G78" i="3"/>
  <c r="A78" i="3"/>
  <c r="J77" i="3"/>
  <c r="K77" i="3" s="1"/>
  <c r="H77" i="3"/>
  <c r="I77" i="3" s="1"/>
  <c r="G77" i="3"/>
  <c r="A77" i="3"/>
  <c r="J76" i="3"/>
  <c r="K76" i="3" s="1"/>
  <c r="H76" i="3"/>
  <c r="I76" i="3" s="1"/>
  <c r="G76" i="3"/>
  <c r="A76" i="3"/>
  <c r="J75" i="3"/>
  <c r="K75" i="3" s="1"/>
  <c r="I75" i="3"/>
  <c r="H75" i="3"/>
  <c r="G75" i="3"/>
  <c r="A75" i="3"/>
  <c r="K74" i="3"/>
  <c r="J74" i="3"/>
  <c r="H74" i="3"/>
  <c r="I74" i="3" s="1"/>
  <c r="G74" i="3"/>
  <c r="A74" i="3"/>
  <c r="J73" i="3"/>
  <c r="K73" i="3" s="1"/>
  <c r="H73" i="3"/>
  <c r="I73" i="3" s="1"/>
  <c r="G73" i="3"/>
  <c r="A73" i="3"/>
  <c r="J72" i="3"/>
  <c r="K72" i="3" s="1"/>
  <c r="H72" i="3"/>
  <c r="I72" i="3" s="1"/>
  <c r="G72" i="3"/>
  <c r="A72" i="3"/>
  <c r="J71" i="3"/>
  <c r="K71" i="3" s="1"/>
  <c r="I71" i="3"/>
  <c r="H71" i="3"/>
  <c r="G71" i="3"/>
  <c r="A71" i="3"/>
  <c r="K70" i="3"/>
  <c r="J70" i="3"/>
  <c r="H70" i="3"/>
  <c r="I70" i="3" s="1"/>
  <c r="G70" i="3"/>
  <c r="A70" i="3"/>
  <c r="J69" i="3"/>
  <c r="K69" i="3" s="1"/>
  <c r="H69" i="3"/>
  <c r="I69" i="3" s="1"/>
  <c r="G69" i="3"/>
  <c r="A69" i="3"/>
  <c r="J68" i="3"/>
  <c r="K68" i="3" s="1"/>
  <c r="H68" i="3"/>
  <c r="I68" i="3" s="1"/>
  <c r="G68" i="3"/>
  <c r="A68" i="3"/>
  <c r="J67" i="3"/>
  <c r="K67" i="3" s="1"/>
  <c r="I67" i="3"/>
  <c r="H67" i="3"/>
  <c r="G67" i="3"/>
  <c r="A67" i="3"/>
  <c r="K66" i="3"/>
  <c r="J66" i="3"/>
  <c r="H66" i="3"/>
  <c r="I66" i="3" s="1"/>
  <c r="G66" i="3"/>
  <c r="A66" i="3"/>
  <c r="J65" i="3"/>
  <c r="K65" i="3" s="1"/>
  <c r="H65" i="3"/>
  <c r="I65" i="3" s="1"/>
  <c r="G65" i="3"/>
  <c r="A65" i="3"/>
  <c r="J64" i="3"/>
  <c r="K64" i="3" s="1"/>
  <c r="H64" i="3"/>
  <c r="I64" i="3" s="1"/>
  <c r="G64" i="3"/>
  <c r="A64" i="3"/>
  <c r="J63" i="3"/>
  <c r="K63" i="3" s="1"/>
  <c r="I63" i="3"/>
  <c r="H63" i="3"/>
  <c r="G63" i="3"/>
  <c r="A63" i="3"/>
  <c r="K62" i="3"/>
  <c r="J62" i="3"/>
  <c r="H62" i="3"/>
  <c r="I62" i="3" s="1"/>
  <c r="G62" i="3"/>
  <c r="A62" i="3"/>
  <c r="J61" i="3"/>
  <c r="K61" i="3" s="1"/>
  <c r="H61" i="3"/>
  <c r="I61" i="3" s="1"/>
  <c r="G61" i="3"/>
  <c r="A61" i="3"/>
  <c r="J60" i="3"/>
  <c r="K60" i="3" s="1"/>
  <c r="H60" i="3"/>
  <c r="I60" i="3" s="1"/>
  <c r="G60" i="3"/>
  <c r="A60" i="3"/>
  <c r="J59" i="3"/>
  <c r="K59" i="3" s="1"/>
  <c r="I59" i="3"/>
  <c r="H59" i="3"/>
  <c r="G59" i="3"/>
  <c r="A59" i="3"/>
  <c r="K58" i="3"/>
  <c r="J58" i="3"/>
  <c r="H58" i="3"/>
  <c r="I58" i="3" s="1"/>
  <c r="G58" i="3"/>
  <c r="A58" i="3"/>
  <c r="J57" i="3"/>
  <c r="K57" i="3" s="1"/>
  <c r="H57" i="3"/>
  <c r="I57" i="3" s="1"/>
  <c r="G57" i="3"/>
  <c r="A57" i="3"/>
  <c r="J56" i="3"/>
  <c r="K56" i="3" s="1"/>
  <c r="H56" i="3"/>
  <c r="I56" i="3" s="1"/>
  <c r="G56" i="3"/>
  <c r="A56" i="3"/>
  <c r="J55" i="3"/>
  <c r="K55" i="3" s="1"/>
  <c r="I55" i="3"/>
  <c r="H55" i="3"/>
  <c r="G55" i="3"/>
  <c r="A55" i="3"/>
  <c r="K54" i="3"/>
  <c r="J54" i="3"/>
  <c r="H54" i="3"/>
  <c r="I54" i="3" s="1"/>
  <c r="G54" i="3"/>
  <c r="A54" i="3"/>
  <c r="J53" i="3"/>
  <c r="K53" i="3" s="1"/>
  <c r="H53" i="3"/>
  <c r="I53" i="3" s="1"/>
  <c r="G53" i="3"/>
  <c r="A53" i="3"/>
  <c r="J52" i="3"/>
  <c r="K52" i="3" s="1"/>
  <c r="H52" i="3"/>
  <c r="I52" i="3" s="1"/>
  <c r="G52" i="3"/>
  <c r="A52" i="3"/>
  <c r="J51" i="3"/>
  <c r="K51" i="3" s="1"/>
  <c r="I51" i="3"/>
  <c r="H51" i="3"/>
  <c r="G51" i="3"/>
  <c r="A51" i="3"/>
  <c r="K50" i="3"/>
  <c r="J50" i="3"/>
  <c r="H50" i="3"/>
  <c r="I50" i="3" s="1"/>
  <c r="G50" i="3"/>
  <c r="A50" i="3"/>
  <c r="J49" i="3"/>
  <c r="K49" i="3" s="1"/>
  <c r="H49" i="3"/>
  <c r="I49" i="3" s="1"/>
  <c r="G49" i="3"/>
  <c r="A49" i="3"/>
  <c r="J48" i="3"/>
  <c r="K48" i="3" s="1"/>
  <c r="H48" i="3"/>
  <c r="I48" i="3" s="1"/>
  <c r="G48" i="3"/>
  <c r="A48" i="3"/>
  <c r="J47" i="3"/>
  <c r="K47" i="3" s="1"/>
  <c r="I47" i="3"/>
  <c r="H47" i="3"/>
  <c r="G47" i="3"/>
  <c r="A47" i="3"/>
  <c r="K46" i="3"/>
  <c r="J46" i="3"/>
  <c r="H46" i="3"/>
  <c r="I46" i="3" s="1"/>
  <c r="G46" i="3"/>
  <c r="A46" i="3"/>
  <c r="J45" i="3"/>
  <c r="K45" i="3" s="1"/>
  <c r="H45" i="3"/>
  <c r="I45" i="3" s="1"/>
  <c r="G45" i="3"/>
  <c r="A45" i="3"/>
  <c r="J44" i="3"/>
  <c r="K44" i="3" s="1"/>
  <c r="H44" i="3"/>
  <c r="I44" i="3" s="1"/>
  <c r="G44" i="3"/>
  <c r="A44" i="3"/>
  <c r="J43" i="3"/>
  <c r="K43" i="3" s="1"/>
  <c r="I43" i="3"/>
  <c r="H43" i="3"/>
  <c r="G43" i="3"/>
  <c r="A43" i="3"/>
  <c r="K42" i="3"/>
  <c r="J42" i="3"/>
  <c r="H42" i="3"/>
  <c r="I42" i="3" s="1"/>
  <c r="G42" i="3"/>
  <c r="A42" i="3"/>
  <c r="J41" i="3"/>
  <c r="K41" i="3" s="1"/>
  <c r="H41" i="3"/>
  <c r="I41" i="3" s="1"/>
  <c r="G41" i="3"/>
  <c r="A41" i="3"/>
  <c r="J40" i="3"/>
  <c r="K40" i="3" s="1"/>
  <c r="H40" i="3"/>
  <c r="I40" i="3" s="1"/>
  <c r="G40" i="3"/>
  <c r="A40" i="3"/>
  <c r="J39" i="3"/>
  <c r="K39" i="3" s="1"/>
  <c r="I39" i="3"/>
  <c r="H39" i="3"/>
  <c r="G39" i="3"/>
  <c r="A39" i="3"/>
  <c r="K38" i="3"/>
  <c r="J38" i="3"/>
  <c r="H38" i="3"/>
  <c r="I38" i="3" s="1"/>
  <c r="G38" i="3"/>
  <c r="A38" i="3"/>
  <c r="J37" i="3"/>
  <c r="K37" i="3" s="1"/>
  <c r="H37" i="3"/>
  <c r="I37" i="3" s="1"/>
  <c r="G37" i="3"/>
  <c r="A37" i="3"/>
  <c r="J36" i="3"/>
  <c r="K36" i="3" s="1"/>
  <c r="H36" i="3"/>
  <c r="I36" i="3" s="1"/>
  <c r="G36" i="3"/>
  <c r="A36" i="3"/>
  <c r="J35" i="3"/>
  <c r="K35" i="3" s="1"/>
  <c r="I35" i="3"/>
  <c r="H35" i="3"/>
  <c r="G35" i="3"/>
  <c r="A35" i="3"/>
  <c r="K34" i="3"/>
  <c r="J34" i="3"/>
  <c r="H34" i="3"/>
  <c r="I34" i="3" s="1"/>
  <c r="G34" i="3"/>
  <c r="A34" i="3"/>
  <c r="J33" i="3"/>
  <c r="K33" i="3" s="1"/>
  <c r="H33" i="3"/>
  <c r="I33" i="3" s="1"/>
  <c r="G33" i="3"/>
  <c r="A33" i="3"/>
  <c r="J32" i="3"/>
  <c r="K32" i="3" s="1"/>
  <c r="H32" i="3"/>
  <c r="I32" i="3" s="1"/>
  <c r="G32" i="3"/>
  <c r="A32" i="3"/>
  <c r="J31" i="3"/>
  <c r="K31" i="3" s="1"/>
  <c r="I31" i="3"/>
  <c r="H31" i="3"/>
  <c r="G31" i="3"/>
  <c r="A31" i="3"/>
  <c r="K30" i="3"/>
  <c r="J30" i="3"/>
  <c r="H30" i="3"/>
  <c r="I30" i="3" s="1"/>
  <c r="G30" i="3"/>
  <c r="A30" i="3"/>
  <c r="J29" i="3"/>
  <c r="K29" i="3" s="1"/>
  <c r="H29" i="3"/>
  <c r="I29" i="3" s="1"/>
  <c r="G29" i="3"/>
  <c r="A29" i="3"/>
  <c r="J28" i="3"/>
  <c r="K28" i="3" s="1"/>
  <c r="H28" i="3"/>
  <c r="I28" i="3" s="1"/>
  <c r="G28" i="3"/>
  <c r="A28" i="3"/>
  <c r="J27" i="3"/>
  <c r="K27" i="3" s="1"/>
  <c r="I27" i="3"/>
  <c r="H27" i="3"/>
  <c r="G27" i="3"/>
  <c r="A27" i="3"/>
  <c r="K26" i="3"/>
  <c r="J26" i="3"/>
  <c r="H26" i="3"/>
  <c r="I26" i="3" s="1"/>
  <c r="G26" i="3"/>
  <c r="A26" i="3"/>
  <c r="J25" i="3"/>
  <c r="K25" i="3" s="1"/>
  <c r="H25" i="3"/>
  <c r="I25" i="3" s="1"/>
  <c r="G25" i="3"/>
  <c r="A25" i="3"/>
  <c r="J24" i="3"/>
  <c r="K24" i="3" s="1"/>
  <c r="H24" i="3"/>
  <c r="I24" i="3" s="1"/>
  <c r="G24" i="3"/>
  <c r="A24" i="3"/>
  <c r="J23" i="3"/>
  <c r="K23" i="3" s="1"/>
  <c r="I23" i="3"/>
  <c r="H23" i="3"/>
  <c r="G23" i="3"/>
  <c r="A23" i="3"/>
  <c r="K22" i="3"/>
  <c r="J22" i="3"/>
  <c r="H22" i="3"/>
  <c r="I22" i="3" s="1"/>
  <c r="G22" i="3"/>
  <c r="A22" i="3"/>
  <c r="J21" i="3"/>
  <c r="K21" i="3" s="1"/>
  <c r="H21" i="3"/>
  <c r="I21" i="3" s="1"/>
  <c r="G21" i="3"/>
  <c r="A21" i="3"/>
  <c r="J20" i="3"/>
  <c r="K20" i="3" s="1"/>
  <c r="H20" i="3"/>
  <c r="I20" i="3" s="1"/>
  <c r="G20" i="3"/>
  <c r="A20" i="3"/>
  <c r="J19" i="3"/>
  <c r="K19" i="3" s="1"/>
  <c r="I19" i="3"/>
  <c r="H19" i="3"/>
  <c r="G19" i="3"/>
  <c r="A19" i="3"/>
  <c r="K18" i="3"/>
  <c r="J18" i="3"/>
  <c r="H18" i="3"/>
  <c r="I18" i="3" s="1"/>
  <c r="G18" i="3"/>
  <c r="A18" i="3"/>
  <c r="J17" i="3"/>
  <c r="K17" i="3" s="1"/>
  <c r="H17" i="3"/>
  <c r="I17" i="3" s="1"/>
  <c r="G17" i="3"/>
  <c r="A17" i="3"/>
  <c r="J16" i="3"/>
  <c r="K16" i="3" s="1"/>
  <c r="H16" i="3"/>
  <c r="I16" i="3" s="1"/>
  <c r="G16" i="3"/>
  <c r="A16" i="3"/>
  <c r="J15" i="3"/>
  <c r="K15" i="3" s="1"/>
  <c r="I15" i="3"/>
  <c r="H15" i="3"/>
  <c r="G15" i="3"/>
  <c r="A15" i="3"/>
  <c r="K14" i="3"/>
  <c r="J14" i="3"/>
  <c r="H14" i="3"/>
  <c r="I14" i="3" s="1"/>
  <c r="G14" i="3"/>
  <c r="A14" i="3"/>
  <c r="J13" i="3"/>
  <c r="K13" i="3" s="1"/>
  <c r="H13" i="3"/>
  <c r="I13" i="3" s="1"/>
  <c r="G13" i="3"/>
  <c r="A13" i="3"/>
  <c r="J12" i="3"/>
  <c r="K12" i="3" s="1"/>
  <c r="H12" i="3"/>
  <c r="I12" i="3" s="1"/>
  <c r="G12" i="3"/>
  <c r="A12" i="3"/>
  <c r="J11" i="3"/>
  <c r="K11" i="3" s="1"/>
  <c r="I11" i="3"/>
  <c r="H11" i="3"/>
  <c r="G11" i="3"/>
  <c r="A11" i="3"/>
  <c r="K10" i="3"/>
  <c r="J10" i="3"/>
  <c r="H10" i="3"/>
  <c r="I10" i="3" s="1"/>
  <c r="G10" i="3"/>
  <c r="A10" i="3"/>
  <c r="J9" i="3"/>
  <c r="K9" i="3" s="1"/>
  <c r="H9" i="3"/>
  <c r="I9" i="3" s="1"/>
  <c r="G9" i="3"/>
  <c r="A9" i="3"/>
  <c r="J8" i="3"/>
  <c r="K8" i="3" s="1"/>
  <c r="H8" i="3"/>
  <c r="I8" i="3" s="1"/>
  <c r="G8" i="3"/>
  <c r="A8" i="3"/>
  <c r="J7" i="3"/>
  <c r="K7" i="3" s="1"/>
  <c r="I7" i="3"/>
  <c r="H7" i="3"/>
  <c r="G7" i="3"/>
  <c r="A7" i="3"/>
  <c r="K6" i="3"/>
  <c r="J6" i="3"/>
  <c r="H6" i="3"/>
  <c r="I6" i="3" s="1"/>
  <c r="G6" i="3"/>
  <c r="A6" i="3"/>
  <c r="J5" i="3"/>
  <c r="K5" i="3" s="1"/>
  <c r="H5" i="3"/>
  <c r="I5" i="3" s="1"/>
  <c r="G5" i="3"/>
  <c r="A5" i="3"/>
  <c r="J4" i="3"/>
  <c r="K4" i="3" s="1"/>
  <c r="H4" i="3"/>
  <c r="I4" i="3" s="1"/>
  <c r="G4" i="3"/>
  <c r="A4" i="3"/>
  <c r="A1" i="3"/>
  <c r="AG123" i="2"/>
  <c r="AF123" i="2"/>
  <c r="AC123" i="2"/>
  <c r="AD123" i="2" s="1"/>
  <c r="Z123" i="2" s="1"/>
  <c r="AB123" i="2"/>
  <c r="AA123" i="2"/>
  <c r="AE123" i="2" s="1"/>
  <c r="AC122" i="2"/>
  <c r="AD122" i="2" s="1"/>
  <c r="Z122" i="2" s="1"/>
  <c r="AA122" i="2"/>
  <c r="AE122" i="2" s="1"/>
  <c r="AF121" i="2"/>
  <c r="AA121" i="2"/>
  <c r="AF120" i="2"/>
  <c r="AE120" i="2"/>
  <c r="AA120" i="2"/>
  <c r="AG119" i="2"/>
  <c r="AF119" i="2"/>
  <c r="AC119" i="2"/>
  <c r="AD119" i="2" s="1"/>
  <c r="Z119" i="2" s="1"/>
  <c r="AB119" i="2"/>
  <c r="AA119" i="2"/>
  <c r="AE119" i="2" s="1"/>
  <c r="AC118" i="2"/>
  <c r="AA118" i="2"/>
  <c r="AE118" i="2" s="1"/>
  <c r="AF117" i="2"/>
  <c r="AB117" i="2"/>
  <c r="AA117" i="2"/>
  <c r="AA116" i="2"/>
  <c r="AG115" i="2"/>
  <c r="AF115" i="2"/>
  <c r="AC115" i="2"/>
  <c r="AD115" i="2" s="1"/>
  <c r="Z115" i="2" s="1"/>
  <c r="AB115" i="2"/>
  <c r="AA115" i="2"/>
  <c r="AE115" i="2" s="1"/>
  <c r="AC114" i="2"/>
  <c r="AA114" i="2"/>
  <c r="AE114" i="2" s="1"/>
  <c r="AA113" i="2"/>
  <c r="AA112" i="2"/>
  <c r="AG111" i="2"/>
  <c r="AF111" i="2"/>
  <c r="AC111" i="2"/>
  <c r="AB111" i="2"/>
  <c r="AA111" i="2"/>
  <c r="AE111" i="2" s="1"/>
  <c r="AC110" i="2"/>
  <c r="AD110" i="2" s="1"/>
  <c r="Z110" i="2" s="1"/>
  <c r="AA110" i="2"/>
  <c r="AE110" i="2" s="1"/>
  <c r="AA109" i="2"/>
  <c r="AF108" i="2"/>
  <c r="AA108" i="2"/>
  <c r="AG107" i="2"/>
  <c r="AF107" i="2"/>
  <c r="AC107" i="2"/>
  <c r="AD107" i="2" s="1"/>
  <c r="Z107" i="2" s="1"/>
  <c r="AB107" i="2"/>
  <c r="AA107" i="2"/>
  <c r="AE107" i="2" s="1"/>
  <c r="AC106" i="2"/>
  <c r="AD106" i="2" s="1"/>
  <c r="Z106" i="2" s="1"/>
  <c r="AA106" i="2"/>
  <c r="AE106" i="2" s="1"/>
  <c r="AF105" i="2"/>
  <c r="AA105" i="2"/>
  <c r="AF104" i="2"/>
  <c r="AE104" i="2"/>
  <c r="AA104" i="2"/>
  <c r="AG103" i="2"/>
  <c r="AF103" i="2"/>
  <c r="AC103" i="2"/>
  <c r="AD103" i="2" s="1"/>
  <c r="Z103" i="2" s="1"/>
  <c r="AB103" i="2"/>
  <c r="AA103" i="2"/>
  <c r="AE103" i="2" s="1"/>
  <c r="AC102" i="2"/>
  <c r="AA102" i="2"/>
  <c r="AE102" i="2" s="1"/>
  <c r="AF101" i="2"/>
  <c r="AB101" i="2"/>
  <c r="AA101" i="2"/>
  <c r="AA100" i="2"/>
  <c r="AG99" i="2"/>
  <c r="AF99" i="2"/>
  <c r="AC99" i="2"/>
  <c r="AD99" i="2" s="1"/>
  <c r="Z99" i="2" s="1"/>
  <c r="AB99" i="2"/>
  <c r="AA99" i="2"/>
  <c r="AE99" i="2" s="1"/>
  <c r="AC98" i="2"/>
  <c r="AA98" i="2"/>
  <c r="AE98" i="2" s="1"/>
  <c r="AA97" i="2"/>
  <c r="AA96" i="2"/>
  <c r="AG95" i="2"/>
  <c r="AF95" i="2"/>
  <c r="AC95" i="2"/>
  <c r="AD95" i="2" s="1"/>
  <c r="Z95" i="2" s="1"/>
  <c r="AB95" i="2"/>
  <c r="AA95" i="2"/>
  <c r="AE95" i="2" s="1"/>
  <c r="AC94" i="2"/>
  <c r="AD94" i="2" s="1"/>
  <c r="Z94" i="2" s="1"/>
  <c r="AA94" i="2"/>
  <c r="AE94" i="2" s="1"/>
  <c r="AA93" i="2"/>
  <c r="AF92" i="2"/>
  <c r="AA92" i="2"/>
  <c r="AG91" i="2"/>
  <c r="AF91" i="2"/>
  <c r="AC91" i="2"/>
  <c r="AD91" i="2" s="1"/>
  <c r="Z91" i="2" s="1"/>
  <c r="AB91" i="2"/>
  <c r="AA91" i="2"/>
  <c r="AE91" i="2" s="1"/>
  <c r="AC90" i="2"/>
  <c r="AD90" i="2" s="1"/>
  <c r="Z90" i="2" s="1"/>
  <c r="AA90" i="2"/>
  <c r="AE90" i="2" s="1"/>
  <c r="AF89" i="2"/>
  <c r="AA89" i="2"/>
  <c r="AF88" i="2"/>
  <c r="AE88" i="2"/>
  <c r="AA88" i="2"/>
  <c r="AG87" i="2"/>
  <c r="AF87" i="2"/>
  <c r="AC87" i="2"/>
  <c r="AD87" i="2" s="1"/>
  <c r="Z87" i="2" s="1"/>
  <c r="AB87" i="2"/>
  <c r="AA87" i="2"/>
  <c r="AE87" i="2" s="1"/>
  <c r="AC86" i="2"/>
  <c r="AA86" i="2"/>
  <c r="AE86" i="2" s="1"/>
  <c r="AF85" i="2"/>
  <c r="AB85" i="2"/>
  <c r="AA85" i="2"/>
  <c r="AA84" i="2"/>
  <c r="AG83" i="2"/>
  <c r="AF83" i="2"/>
  <c r="AC83" i="2"/>
  <c r="AD83" i="2" s="1"/>
  <c r="Z83" i="2" s="1"/>
  <c r="AB83" i="2"/>
  <c r="AA83" i="2"/>
  <c r="AE83" i="2" s="1"/>
  <c r="AC82" i="2"/>
  <c r="AA82" i="2"/>
  <c r="AE82" i="2" s="1"/>
  <c r="AA81" i="2"/>
  <c r="AB81" i="2" s="1"/>
  <c r="AA80" i="2"/>
  <c r="AG79" i="2"/>
  <c r="AF79" i="2"/>
  <c r="AC79" i="2"/>
  <c r="AD79" i="2" s="1"/>
  <c r="Z79" i="2" s="1"/>
  <c r="AB79" i="2"/>
  <c r="AA79" i="2"/>
  <c r="AE79" i="2" s="1"/>
  <c r="AC78" i="2"/>
  <c r="AD78" i="2" s="1"/>
  <c r="Z78" i="2" s="1"/>
  <c r="AA78" i="2"/>
  <c r="AE78" i="2" s="1"/>
  <c r="AA77" i="2"/>
  <c r="AF76" i="2"/>
  <c r="AA76" i="2"/>
  <c r="AG75" i="2"/>
  <c r="AF75" i="2"/>
  <c r="AC75" i="2"/>
  <c r="AD75" i="2" s="1"/>
  <c r="Z75" i="2" s="1"/>
  <c r="AB75" i="2"/>
  <c r="AA75" i="2"/>
  <c r="AE75" i="2" s="1"/>
  <c r="AC74" i="2"/>
  <c r="AD74" i="2" s="1"/>
  <c r="Z74" i="2" s="1"/>
  <c r="AA74" i="2"/>
  <c r="AE74" i="2" s="1"/>
  <c r="AF73" i="2"/>
  <c r="AA73" i="2"/>
  <c r="AF72" i="2"/>
  <c r="AE72" i="2"/>
  <c r="AA72" i="2"/>
  <c r="AG71" i="2"/>
  <c r="AF71" i="2"/>
  <c r="AC71" i="2"/>
  <c r="AD71" i="2" s="1"/>
  <c r="Z71" i="2" s="1"/>
  <c r="AB71" i="2"/>
  <c r="AA71" i="2"/>
  <c r="AE71" i="2" s="1"/>
  <c r="AC70" i="2"/>
  <c r="AA70" i="2"/>
  <c r="AE70" i="2" s="1"/>
  <c r="AF69" i="2"/>
  <c r="AB69" i="2"/>
  <c r="AA69" i="2"/>
  <c r="AA68" i="2"/>
  <c r="AG67" i="2"/>
  <c r="AF67" i="2"/>
  <c r="AC67" i="2"/>
  <c r="AD67" i="2" s="1"/>
  <c r="Z67" i="2" s="1"/>
  <c r="AB67" i="2"/>
  <c r="AA67" i="2"/>
  <c r="AE67" i="2" s="1"/>
  <c r="AC66" i="2"/>
  <c r="AA66" i="2"/>
  <c r="AE66" i="2" s="1"/>
  <c r="AA65" i="2"/>
  <c r="AB65" i="2" s="1"/>
  <c r="AA64" i="2"/>
  <c r="AG63" i="2"/>
  <c r="AF63" i="2"/>
  <c r="AC63" i="2"/>
  <c r="AD63" i="2" s="1"/>
  <c r="Z63" i="2" s="1"/>
  <c r="AB63" i="2"/>
  <c r="AA63" i="2"/>
  <c r="AE63" i="2" s="1"/>
  <c r="AC62" i="2"/>
  <c r="AD62" i="2" s="1"/>
  <c r="Z62" i="2" s="1"/>
  <c r="AA62" i="2"/>
  <c r="AE62" i="2" s="1"/>
  <c r="AA61" i="2"/>
  <c r="AF60" i="2"/>
  <c r="AA60" i="2"/>
  <c r="AG59" i="2"/>
  <c r="AF59" i="2"/>
  <c r="AC59" i="2"/>
  <c r="AD59" i="2" s="1"/>
  <c r="Z59" i="2" s="1"/>
  <c r="AB59" i="2"/>
  <c r="AA59" i="2"/>
  <c r="AE59" i="2" s="1"/>
  <c r="AC58" i="2"/>
  <c r="AD58" i="2" s="1"/>
  <c r="Z58" i="2" s="1"/>
  <c r="AA58" i="2"/>
  <c r="AE58" i="2" s="1"/>
  <c r="AF57" i="2"/>
  <c r="AA57" i="2"/>
  <c r="AF56" i="2"/>
  <c r="AE56" i="2"/>
  <c r="AA56" i="2"/>
  <c r="AG55" i="2"/>
  <c r="AF55" i="2"/>
  <c r="AC55" i="2"/>
  <c r="AD55" i="2" s="1"/>
  <c r="Z55" i="2" s="1"/>
  <c r="AB55" i="2"/>
  <c r="AA55" i="2"/>
  <c r="AE55" i="2" s="1"/>
  <c r="AC54" i="2"/>
  <c r="AA54" i="2"/>
  <c r="AE54" i="2" s="1"/>
  <c r="AF53" i="2"/>
  <c r="AB53" i="2"/>
  <c r="AA53" i="2"/>
  <c r="AA52" i="2"/>
  <c r="AE52" i="2" s="1"/>
  <c r="AF51" i="2"/>
  <c r="AE51" i="2"/>
  <c r="AB51" i="2"/>
  <c r="AA51" i="2"/>
  <c r="AG50" i="2"/>
  <c r="AF50" i="2"/>
  <c r="AC50" i="2"/>
  <c r="AB50" i="2"/>
  <c r="AA50" i="2"/>
  <c r="AE50" i="2" s="1"/>
  <c r="AG49" i="2"/>
  <c r="AF49" i="2"/>
  <c r="AC49" i="2"/>
  <c r="AD49" i="2" s="1"/>
  <c r="Z49" i="2" s="1"/>
  <c r="AB49" i="2"/>
  <c r="AA49" i="2"/>
  <c r="AE49" i="2" s="1"/>
  <c r="AE48" i="2"/>
  <c r="AA48" i="2"/>
  <c r="AF47" i="2"/>
  <c r="AA47" i="2"/>
  <c r="AG46" i="2"/>
  <c r="AF46" i="2"/>
  <c r="AC46" i="2"/>
  <c r="AB46" i="2"/>
  <c r="AA46" i="2"/>
  <c r="AE46" i="2" s="1"/>
  <c r="AG45" i="2"/>
  <c r="AF45" i="2"/>
  <c r="AC45" i="2"/>
  <c r="AD45" i="2" s="1"/>
  <c r="Z45" i="2" s="1"/>
  <c r="AB45" i="2"/>
  <c r="AA45" i="2"/>
  <c r="AE45" i="2" s="1"/>
  <c r="AA44" i="2"/>
  <c r="AF43" i="2"/>
  <c r="AE43" i="2"/>
  <c r="AB43" i="2"/>
  <c r="AA43" i="2"/>
  <c r="AG42" i="2"/>
  <c r="AF42" i="2"/>
  <c r="AC42" i="2"/>
  <c r="AB42" i="2"/>
  <c r="AA42" i="2"/>
  <c r="AE42" i="2" s="1"/>
  <c r="AG41" i="2"/>
  <c r="AF41" i="2"/>
  <c r="AC41" i="2"/>
  <c r="AD41" i="2" s="1"/>
  <c r="Z41" i="2" s="1"/>
  <c r="AB41" i="2"/>
  <c r="AA41" i="2"/>
  <c r="AE41" i="2" s="1"/>
  <c r="AE40" i="2"/>
  <c r="AA40" i="2"/>
  <c r="AF39" i="2"/>
  <c r="AA39" i="2"/>
  <c r="AG38" i="2"/>
  <c r="AF38" i="2"/>
  <c r="AC38" i="2"/>
  <c r="AB38" i="2"/>
  <c r="AA38" i="2"/>
  <c r="AE38" i="2" s="1"/>
  <c r="AG37" i="2"/>
  <c r="AF37" i="2"/>
  <c r="AC37" i="2"/>
  <c r="AD37" i="2" s="1"/>
  <c r="Z37" i="2" s="1"/>
  <c r="AB37" i="2"/>
  <c r="AA37" i="2"/>
  <c r="AE37" i="2" s="1"/>
  <c r="AA36" i="2"/>
  <c r="AF35" i="2"/>
  <c r="AE35" i="2"/>
  <c r="AB35" i="2"/>
  <c r="AA35" i="2"/>
  <c r="AG34" i="2"/>
  <c r="AF34" i="2"/>
  <c r="AC34" i="2"/>
  <c r="AB34" i="2"/>
  <c r="AA34" i="2"/>
  <c r="AE34" i="2" s="1"/>
  <c r="AG33" i="2"/>
  <c r="AF33" i="2"/>
  <c r="AC33" i="2"/>
  <c r="AD33" i="2" s="1"/>
  <c r="Z33" i="2" s="1"/>
  <c r="AB33" i="2"/>
  <c r="AA33" i="2"/>
  <c r="AE33" i="2" s="1"/>
  <c r="AF32" i="2"/>
  <c r="AE32" i="2"/>
  <c r="AB32" i="2"/>
  <c r="AA32" i="2"/>
  <c r="AG31" i="2"/>
  <c r="AF31" i="2"/>
  <c r="AC31" i="2"/>
  <c r="AD31" i="2" s="1"/>
  <c r="Z31" i="2" s="1"/>
  <c r="AB31" i="2"/>
  <c r="AA31" i="2"/>
  <c r="AE31" i="2" s="1"/>
  <c r="AF30" i="2"/>
  <c r="AE30" i="2"/>
  <c r="AA30" i="2"/>
  <c r="AG29" i="2"/>
  <c r="AF29" i="2"/>
  <c r="AC29" i="2"/>
  <c r="AD29" i="2" s="1"/>
  <c r="Z29" i="2" s="1"/>
  <c r="AB29" i="2"/>
  <c r="AA29" i="2"/>
  <c r="AE29" i="2" s="1"/>
  <c r="AF28" i="2"/>
  <c r="AA28" i="2"/>
  <c r="AG27" i="2"/>
  <c r="AF27" i="2"/>
  <c r="AC27" i="2"/>
  <c r="AD27" i="2" s="1"/>
  <c r="Z27" i="2" s="1"/>
  <c r="AB27" i="2"/>
  <c r="AA27" i="2"/>
  <c r="AE27" i="2" s="1"/>
  <c r="AA26" i="2"/>
  <c r="AG25" i="2"/>
  <c r="AF25" i="2"/>
  <c r="AC25" i="2"/>
  <c r="AD25" i="2" s="1"/>
  <c r="Z25" i="2" s="1"/>
  <c r="AB25" i="2"/>
  <c r="AA25" i="2"/>
  <c r="AE25" i="2" s="1"/>
  <c r="AF24" i="2"/>
  <c r="AE24" i="2"/>
  <c r="AB24" i="2"/>
  <c r="AA24" i="2"/>
  <c r="AG23" i="2"/>
  <c r="AF23" i="2"/>
  <c r="AC23" i="2"/>
  <c r="AB23" i="2"/>
  <c r="AA23" i="2"/>
  <c r="AE23" i="2" s="1"/>
  <c r="AG22" i="2"/>
  <c r="AF22" i="2"/>
  <c r="AC22" i="2"/>
  <c r="AB22" i="2"/>
  <c r="AA22" i="2"/>
  <c r="AE22" i="2" s="1"/>
  <c r="AF21" i="2"/>
  <c r="AA21" i="2"/>
  <c r="AG20" i="2"/>
  <c r="AF20" i="2"/>
  <c r="AC20" i="2"/>
  <c r="AD20" i="2" s="1"/>
  <c r="Z20" i="2" s="1"/>
  <c r="AB20" i="2"/>
  <c r="AA20" i="2"/>
  <c r="AE20" i="2" s="1"/>
  <c r="AE19" i="2"/>
  <c r="AA19" i="2"/>
  <c r="AG18" i="2"/>
  <c r="AF18" i="2"/>
  <c r="AC18" i="2"/>
  <c r="AD18" i="2" s="1"/>
  <c r="Z18" i="2" s="1"/>
  <c r="AB18" i="2"/>
  <c r="AA18" i="2"/>
  <c r="AE18" i="2" s="1"/>
  <c r="AE17" i="2"/>
  <c r="AB17" i="2"/>
  <c r="AA17" i="2"/>
  <c r="AA16" i="2"/>
  <c r="AE15" i="2"/>
  <c r="AA15" i="2"/>
  <c r="AC15" i="2" s="1"/>
  <c r="AE14" i="2"/>
  <c r="AC14" i="2"/>
  <c r="AA14" i="2"/>
  <c r="AA13" i="2"/>
  <c r="AE13" i="2" s="1"/>
  <c r="AE12" i="2"/>
  <c r="AA12" i="2"/>
  <c r="AA11" i="2"/>
  <c r="AC11" i="2" s="1"/>
  <c r="AG10" i="2"/>
  <c r="AF10" i="2"/>
  <c r="AC10" i="2"/>
  <c r="AD10" i="2" s="1"/>
  <c r="Z10" i="2" s="1"/>
  <c r="AB10" i="2"/>
  <c r="AA10" i="2"/>
  <c r="AE10" i="2" s="1"/>
  <c r="W10" i="2"/>
  <c r="V10" i="2"/>
  <c r="U10" i="2"/>
  <c r="T10" i="2"/>
  <c r="S10" i="2"/>
  <c r="AE9" i="2"/>
  <c r="AA9" i="2"/>
  <c r="AC9" i="2" s="1"/>
  <c r="AE8" i="2"/>
  <c r="AC8" i="2"/>
  <c r="AD8" i="2" s="1"/>
  <c r="Z8" i="2" s="1"/>
  <c r="AA8" i="2"/>
  <c r="AG7" i="2"/>
  <c r="AF7" i="2"/>
  <c r="AC7" i="2"/>
  <c r="AD7" i="2" s="1"/>
  <c r="Z7" i="2" s="1"/>
  <c r="AB7" i="2"/>
  <c r="AA7" i="2"/>
  <c r="AE7" i="2" s="1"/>
  <c r="AG6" i="2"/>
  <c r="AE6" i="2"/>
  <c r="AC6" i="2"/>
  <c r="AB6" i="2"/>
  <c r="AA6" i="2"/>
  <c r="AF6" i="2" s="1"/>
  <c r="AA5" i="2"/>
  <c r="S5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T12" i="2" s="1"/>
  <c r="AA4" i="2"/>
  <c r="AB4" i="2" s="1"/>
  <c r="S4" i="2"/>
  <c r="P4" i="2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W12" i="2" s="1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V12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U12" i="2" s="1"/>
  <c r="U11" i="2" s="1"/>
  <c r="G4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S12" i="2" s="1"/>
  <c r="Z2" i="2"/>
  <c r="R2" i="2"/>
  <c r="A2" i="2"/>
  <c r="D1" i="2"/>
  <c r="AB4" i="4"/>
  <c r="AB9" i="4"/>
  <c r="AC7" i="4"/>
  <c r="AC6" i="4"/>
  <c r="AC13" i="4"/>
  <c r="AB6" i="4"/>
  <c r="AB17" i="4"/>
  <c r="AB15" i="4"/>
  <c r="AC10" i="4"/>
  <c r="AB5" i="4"/>
  <c r="AC9" i="4"/>
  <c r="AB12" i="4"/>
  <c r="AD9" i="4" l="1"/>
  <c r="Z9" i="4" s="1"/>
  <c r="AD10" i="4"/>
  <c r="Z10" i="4" s="1"/>
  <c r="AD13" i="4"/>
  <c r="Z13" i="4" s="1"/>
  <c r="AD6" i="4"/>
  <c r="Z6" i="4" s="1"/>
  <c r="AD7" i="4"/>
  <c r="Z7" i="4" s="1"/>
  <c r="T11" i="2"/>
  <c r="AD9" i="2"/>
  <c r="Z9" i="2" s="1"/>
  <c r="S11" i="2"/>
  <c r="S17" i="2" s="1"/>
  <c r="W11" i="2"/>
  <c r="AD15" i="2"/>
  <c r="Z15" i="2" s="1"/>
  <c r="U11" i="4"/>
  <c r="V11" i="2"/>
  <c r="AD11" i="2"/>
  <c r="Z11" i="2" s="1"/>
  <c r="W11" i="4"/>
  <c r="AG5" i="2"/>
  <c r="AC5" i="2"/>
  <c r="AG11" i="2"/>
  <c r="AF16" i="2"/>
  <c r="AB16" i="2"/>
  <c r="AG26" i="2"/>
  <c r="AC26" i="2"/>
  <c r="AD34" i="2"/>
  <c r="Z34" i="2" s="1"/>
  <c r="AG44" i="2"/>
  <c r="AC44" i="2"/>
  <c r="AF44" i="2"/>
  <c r="AB44" i="2"/>
  <c r="AD50" i="2"/>
  <c r="Z50" i="2" s="1"/>
  <c r="AC68" i="2"/>
  <c r="AG68" i="2"/>
  <c r="AB68" i="2"/>
  <c r="AC84" i="2"/>
  <c r="AG84" i="2"/>
  <c r="AB84" i="2"/>
  <c r="AG97" i="2"/>
  <c r="AC97" i="2"/>
  <c r="AE97" i="2"/>
  <c r="AC100" i="2"/>
  <c r="AG100" i="2"/>
  <c r="AB100" i="2"/>
  <c r="AG113" i="2"/>
  <c r="AC113" i="2"/>
  <c r="AE113" i="2"/>
  <c r="T11" i="4"/>
  <c r="AD65" i="4"/>
  <c r="Z65" i="4" s="1"/>
  <c r="AB5" i="2"/>
  <c r="AD6" i="2"/>
  <c r="Z6" i="2" s="1"/>
  <c r="AF9" i="2"/>
  <c r="AB13" i="2"/>
  <c r="AG13" i="2"/>
  <c r="AD14" i="2"/>
  <c r="Z14" i="2" s="1"/>
  <c r="AD23" i="2"/>
  <c r="Z23" i="2" s="1"/>
  <c r="AB26" i="2"/>
  <c r="AG28" i="2"/>
  <c r="AC28" i="2"/>
  <c r="AG47" i="2"/>
  <c r="AC47" i="2"/>
  <c r="AD54" i="2"/>
  <c r="Z54" i="2" s="1"/>
  <c r="AC64" i="2"/>
  <c r="AG64" i="2"/>
  <c r="AB64" i="2"/>
  <c r="AD70" i="2"/>
  <c r="Z70" i="2" s="1"/>
  <c r="AG77" i="2"/>
  <c r="AC77" i="2"/>
  <c r="AE77" i="2"/>
  <c r="AC80" i="2"/>
  <c r="AG80" i="2"/>
  <c r="AB80" i="2"/>
  <c r="AD86" i="2"/>
  <c r="Z86" i="2" s="1"/>
  <c r="AG93" i="2"/>
  <c r="AC93" i="2"/>
  <c r="AE93" i="2"/>
  <c r="AC96" i="2"/>
  <c r="AG96" i="2"/>
  <c r="AB96" i="2"/>
  <c r="AB97" i="2"/>
  <c r="AD102" i="2"/>
  <c r="Z102" i="2" s="1"/>
  <c r="AG109" i="2"/>
  <c r="AC109" i="2"/>
  <c r="AE109" i="2"/>
  <c r="AD111" i="2"/>
  <c r="Z111" i="2" s="1"/>
  <c r="AB113" i="2"/>
  <c r="V5" i="2"/>
  <c r="AG4" i="2"/>
  <c r="AC4" i="2"/>
  <c r="AM6" i="2" s="1"/>
  <c r="AF4" i="2"/>
  <c r="AF5" i="2"/>
  <c r="AF11" i="2"/>
  <c r="AB11" i="2"/>
  <c r="AF13" i="2"/>
  <c r="AG16" i="2"/>
  <c r="AG36" i="2"/>
  <c r="AC36" i="2"/>
  <c r="AF36" i="2"/>
  <c r="AB36" i="2"/>
  <c r="AD42" i="2"/>
  <c r="Z42" i="2" s="1"/>
  <c r="AC52" i="2"/>
  <c r="AG52" i="2"/>
  <c r="AB52" i="2"/>
  <c r="AG65" i="2"/>
  <c r="AC65" i="2"/>
  <c r="AE65" i="2"/>
  <c r="AG81" i="2"/>
  <c r="AC81" i="2"/>
  <c r="AE81" i="2"/>
  <c r="AC116" i="2"/>
  <c r="AG116" i="2"/>
  <c r="AB116" i="2"/>
  <c r="V11" i="4"/>
  <c r="AD114" i="4"/>
  <c r="Z114" i="4" s="1"/>
  <c r="AF15" i="2"/>
  <c r="AC16" i="2"/>
  <c r="AG19" i="2"/>
  <c r="AC19" i="2"/>
  <c r="AF19" i="2"/>
  <c r="AG21" i="2"/>
  <c r="AC21" i="2"/>
  <c r="AD22" i="2"/>
  <c r="Z22" i="2" s="1"/>
  <c r="AG39" i="2"/>
  <c r="AC39" i="2"/>
  <c r="AG61" i="2"/>
  <c r="AC61" i="2"/>
  <c r="AE61" i="2"/>
  <c r="AE68" i="2"/>
  <c r="AE84" i="2"/>
  <c r="AE100" i="2"/>
  <c r="AC112" i="2"/>
  <c r="AG112" i="2"/>
  <c r="AB112" i="2"/>
  <c r="AE116" i="2"/>
  <c r="AD118" i="2"/>
  <c r="Z118" i="2" s="1"/>
  <c r="AD34" i="4"/>
  <c r="Z34" i="4" s="1"/>
  <c r="AD101" i="4"/>
  <c r="Z101" i="4" s="1"/>
  <c r="AB9" i="2"/>
  <c r="AG9" i="2"/>
  <c r="AG12" i="2"/>
  <c r="AC12" i="2"/>
  <c r="AF12" i="2"/>
  <c r="AC13" i="2"/>
  <c r="AB15" i="2"/>
  <c r="AG15" i="2"/>
  <c r="AB19" i="2"/>
  <c r="AB21" i="2"/>
  <c r="AE26" i="2"/>
  <c r="AB28" i="2"/>
  <c r="AG30" i="2"/>
  <c r="AC30" i="2"/>
  <c r="AE36" i="2"/>
  <c r="AD38" i="2"/>
  <c r="Z38" i="2" s="1"/>
  <c r="AB39" i="2"/>
  <c r="AG40" i="2"/>
  <c r="AC40" i="2"/>
  <c r="AF40" i="2"/>
  <c r="AB40" i="2"/>
  <c r="AE44" i="2"/>
  <c r="AD46" i="2"/>
  <c r="Z46" i="2" s="1"/>
  <c r="AB47" i="2"/>
  <c r="AG48" i="2"/>
  <c r="AC48" i="2"/>
  <c r="AF48" i="2"/>
  <c r="AB48" i="2"/>
  <c r="AF52" i="2"/>
  <c r="AG57" i="2"/>
  <c r="AC57" i="2"/>
  <c r="AE57" i="2"/>
  <c r="AC60" i="2"/>
  <c r="AG60" i="2"/>
  <c r="AB60" i="2"/>
  <c r="AB61" i="2"/>
  <c r="AE64" i="2"/>
  <c r="AF65" i="2"/>
  <c r="AD66" i="2"/>
  <c r="Z66" i="2" s="1"/>
  <c r="AF68" i="2"/>
  <c r="AG73" i="2"/>
  <c r="AC73" i="2"/>
  <c r="AE73" i="2"/>
  <c r="AC76" i="2"/>
  <c r="AG76" i="2"/>
  <c r="AB76" i="2"/>
  <c r="AB77" i="2"/>
  <c r="AE80" i="2"/>
  <c r="AF81" i="2"/>
  <c r="AD82" i="2"/>
  <c r="Z82" i="2" s="1"/>
  <c r="AF84" i="2"/>
  <c r="AG89" i="2"/>
  <c r="AC89" i="2"/>
  <c r="AE89" i="2"/>
  <c r="AC92" i="2"/>
  <c r="AG92" i="2"/>
  <c r="AB92" i="2"/>
  <c r="AB93" i="2"/>
  <c r="AE96" i="2"/>
  <c r="AF97" i="2"/>
  <c r="AD98" i="2"/>
  <c r="Z98" i="2" s="1"/>
  <c r="AF100" i="2"/>
  <c r="AG105" i="2"/>
  <c r="AC105" i="2"/>
  <c r="AE105" i="2"/>
  <c r="AC108" i="2"/>
  <c r="AG108" i="2"/>
  <c r="AB108" i="2"/>
  <c r="AB109" i="2"/>
  <c r="AE112" i="2"/>
  <c r="AF113" i="2"/>
  <c r="AD114" i="2"/>
  <c r="Z114" i="2" s="1"/>
  <c r="AF116" i="2"/>
  <c r="AG121" i="2"/>
  <c r="AC121" i="2"/>
  <c r="AE121" i="2"/>
  <c r="AG46" i="4"/>
  <c r="AC46" i="4"/>
  <c r="AE46" i="4"/>
  <c r="AB46" i="4"/>
  <c r="AF46" i="4"/>
  <c r="AE4" i="2"/>
  <c r="AE5" i="2"/>
  <c r="AF8" i="2"/>
  <c r="AB8" i="2"/>
  <c r="AG8" i="2"/>
  <c r="AE11" i="2"/>
  <c r="AB12" i="2"/>
  <c r="AF14" i="2"/>
  <c r="AB14" i="2"/>
  <c r="AG14" i="2"/>
  <c r="AE16" i="2"/>
  <c r="AG17" i="2"/>
  <c r="AC17" i="2"/>
  <c r="AF17" i="2"/>
  <c r="AE21" i="2"/>
  <c r="AG24" i="2"/>
  <c r="AC24" i="2"/>
  <c r="AF26" i="2"/>
  <c r="AE28" i="2"/>
  <c r="AB30" i="2"/>
  <c r="AG32" i="2"/>
  <c r="AC32" i="2"/>
  <c r="AG35" i="2"/>
  <c r="AC35" i="2"/>
  <c r="AE39" i="2"/>
  <c r="AG43" i="2"/>
  <c r="AC43" i="2"/>
  <c r="AE47" i="2"/>
  <c r="AG51" i="2"/>
  <c r="AC51" i="2"/>
  <c r="AG53" i="2"/>
  <c r="AC53" i="2"/>
  <c r="AE53" i="2"/>
  <c r="AC56" i="2"/>
  <c r="AG56" i="2"/>
  <c r="AB56" i="2"/>
  <c r="AB57" i="2"/>
  <c r="AE60" i="2"/>
  <c r="AF61" i="2"/>
  <c r="AF64" i="2"/>
  <c r="AG69" i="2"/>
  <c r="AC69" i="2"/>
  <c r="AE69" i="2"/>
  <c r="AC72" i="2"/>
  <c r="AG72" i="2"/>
  <c r="AB72" i="2"/>
  <c r="AB73" i="2"/>
  <c r="AE76" i="2"/>
  <c r="AF77" i="2"/>
  <c r="AF80" i="2"/>
  <c r="AG85" i="2"/>
  <c r="AC85" i="2"/>
  <c r="AE85" i="2"/>
  <c r="AC88" i="2"/>
  <c r="AG88" i="2"/>
  <c r="AB88" i="2"/>
  <c r="AB89" i="2"/>
  <c r="AE92" i="2"/>
  <c r="AF93" i="2"/>
  <c r="AF96" i="2"/>
  <c r="AG101" i="2"/>
  <c r="AC101" i="2"/>
  <c r="AE101" i="2"/>
  <c r="AC104" i="2"/>
  <c r="AG104" i="2"/>
  <c r="AB104" i="2"/>
  <c r="AB105" i="2"/>
  <c r="AE108" i="2"/>
  <c r="AF109" i="2"/>
  <c r="AF112" i="2"/>
  <c r="AG117" i="2"/>
  <c r="AC117" i="2"/>
  <c r="AE117" i="2"/>
  <c r="AC120" i="2"/>
  <c r="AG120" i="2"/>
  <c r="AB120" i="2"/>
  <c r="AB121" i="2"/>
  <c r="AF43" i="4"/>
  <c r="AB43" i="4"/>
  <c r="AC43" i="4"/>
  <c r="AG43" i="4"/>
  <c r="AE43" i="4"/>
  <c r="AD22" i="4"/>
  <c r="Z22" i="4" s="1"/>
  <c r="AG24" i="4"/>
  <c r="AC24" i="4"/>
  <c r="AE24" i="4"/>
  <c r="AB24" i="4"/>
  <c r="AG32" i="4"/>
  <c r="AC32" i="4"/>
  <c r="AE32" i="4"/>
  <c r="AB32" i="4"/>
  <c r="AD73" i="4"/>
  <c r="Z73" i="4" s="1"/>
  <c r="AG108" i="4"/>
  <c r="AC108" i="4"/>
  <c r="AF108" i="4"/>
  <c r="AB108" i="4"/>
  <c r="AE108" i="4"/>
  <c r="AG21" i="4"/>
  <c r="AC21" i="4"/>
  <c r="AE21" i="4"/>
  <c r="AB21" i="4"/>
  <c r="AF24" i="4"/>
  <c r="AG26" i="4"/>
  <c r="AC26" i="4"/>
  <c r="AF26" i="4"/>
  <c r="AE26" i="4"/>
  <c r="AD29" i="4"/>
  <c r="Z29" i="4" s="1"/>
  <c r="AF32" i="4"/>
  <c r="AD41" i="4"/>
  <c r="Z41" i="4" s="1"/>
  <c r="AD56" i="4"/>
  <c r="Z56" i="4" s="1"/>
  <c r="AG59" i="4"/>
  <c r="AC59" i="4"/>
  <c r="AF59" i="4"/>
  <c r="AB59" i="4"/>
  <c r="AE59" i="4"/>
  <c r="AG78" i="4"/>
  <c r="AC78" i="4"/>
  <c r="AE78" i="4"/>
  <c r="AB78" i="4"/>
  <c r="AF78" i="4"/>
  <c r="AD82" i="4"/>
  <c r="Z82" i="4" s="1"/>
  <c r="AD86" i="4"/>
  <c r="Z86" i="4" s="1"/>
  <c r="AD90" i="4"/>
  <c r="Z90" i="4" s="1"/>
  <c r="AF54" i="2"/>
  <c r="AB54" i="2"/>
  <c r="AG54" i="2"/>
  <c r="AF58" i="2"/>
  <c r="AB58" i="2"/>
  <c r="AG58" i="2"/>
  <c r="AF62" i="2"/>
  <c r="AB62" i="2"/>
  <c r="AG62" i="2"/>
  <c r="AF66" i="2"/>
  <c r="AB66" i="2"/>
  <c r="AG66" i="2"/>
  <c r="AF70" i="2"/>
  <c r="AB70" i="2"/>
  <c r="AG70" i="2"/>
  <c r="AF74" i="2"/>
  <c r="AB74" i="2"/>
  <c r="AG74" i="2"/>
  <c r="AF78" i="2"/>
  <c r="AB78" i="2"/>
  <c r="AG78" i="2"/>
  <c r="AF82" i="2"/>
  <c r="AB82" i="2"/>
  <c r="AG82" i="2"/>
  <c r="AF86" i="2"/>
  <c r="AB86" i="2"/>
  <c r="AG86" i="2"/>
  <c r="AF90" i="2"/>
  <c r="AB90" i="2"/>
  <c r="AG90" i="2"/>
  <c r="AF94" i="2"/>
  <c r="AB94" i="2"/>
  <c r="AG94" i="2"/>
  <c r="AF98" i="2"/>
  <c r="AB98" i="2"/>
  <c r="AG98" i="2"/>
  <c r="AF102" i="2"/>
  <c r="AB102" i="2"/>
  <c r="AG102" i="2"/>
  <c r="AF106" i="2"/>
  <c r="AB106" i="2"/>
  <c r="AG106" i="2"/>
  <c r="AF110" i="2"/>
  <c r="AB110" i="2"/>
  <c r="AG110" i="2"/>
  <c r="AF114" i="2"/>
  <c r="AB114" i="2"/>
  <c r="AG114" i="2"/>
  <c r="AF118" i="2"/>
  <c r="AB118" i="2"/>
  <c r="AG118" i="2"/>
  <c r="AF122" i="2"/>
  <c r="AB122" i="2"/>
  <c r="AG122" i="2"/>
  <c r="AD18" i="4"/>
  <c r="Z18" i="4" s="1"/>
  <c r="AF21" i="4"/>
  <c r="AB26" i="4"/>
  <c r="AG54" i="4"/>
  <c r="AC54" i="4"/>
  <c r="AE54" i="4"/>
  <c r="AB54" i="4"/>
  <c r="AG67" i="4"/>
  <c r="AC67" i="4"/>
  <c r="AF67" i="4"/>
  <c r="AB67" i="4"/>
  <c r="AE67" i="4"/>
  <c r="V5" i="4"/>
  <c r="AG19" i="4"/>
  <c r="AC19" i="4"/>
  <c r="AG30" i="4"/>
  <c r="AC30" i="4"/>
  <c r="AD37" i="4"/>
  <c r="Z37" i="4" s="1"/>
  <c r="AF39" i="4"/>
  <c r="AB39" i="4"/>
  <c r="AC39" i="4"/>
  <c r="AD45" i="4"/>
  <c r="Z45" i="4" s="1"/>
  <c r="AG51" i="4"/>
  <c r="AC51" i="4"/>
  <c r="AF51" i="4"/>
  <c r="AB51" i="4"/>
  <c r="AE51" i="4"/>
  <c r="AD57" i="4"/>
  <c r="Z57" i="4" s="1"/>
  <c r="AG70" i="4"/>
  <c r="AC70" i="4"/>
  <c r="AE70" i="4"/>
  <c r="AB70" i="4"/>
  <c r="AF84" i="4"/>
  <c r="AB84" i="4"/>
  <c r="AC84" i="4"/>
  <c r="AG84" i="4"/>
  <c r="AE84" i="4"/>
  <c r="AF88" i="4"/>
  <c r="AB88" i="4"/>
  <c r="AC88" i="4"/>
  <c r="AG88" i="4"/>
  <c r="AE88" i="4"/>
  <c r="AG99" i="4"/>
  <c r="AC99" i="4"/>
  <c r="AF99" i="4"/>
  <c r="AE99" i="4"/>
  <c r="AE6" i="4"/>
  <c r="AG28" i="4"/>
  <c r="AC28" i="4"/>
  <c r="AF35" i="4"/>
  <c r="AC35" i="4"/>
  <c r="AD49" i="4"/>
  <c r="Z49" i="4" s="1"/>
  <c r="AG62" i="4"/>
  <c r="AC62" i="4"/>
  <c r="AE62" i="4"/>
  <c r="AB62" i="4"/>
  <c r="AF70" i="4"/>
  <c r="AG75" i="4"/>
  <c r="AC75" i="4"/>
  <c r="AF75" i="4"/>
  <c r="AB75" i="4"/>
  <c r="AE75" i="4"/>
  <c r="AD81" i="4"/>
  <c r="Z81" i="4" s="1"/>
  <c r="AG92" i="4"/>
  <c r="AC92" i="4"/>
  <c r="AF92" i="4"/>
  <c r="AB92" i="4"/>
  <c r="AE92" i="4"/>
  <c r="AD98" i="4"/>
  <c r="Z98" i="4" s="1"/>
  <c r="AG115" i="4"/>
  <c r="AC115" i="4"/>
  <c r="AF115" i="4"/>
  <c r="AE115" i="4"/>
  <c r="AE18" i="4"/>
  <c r="AE20" i="4"/>
  <c r="AE23" i="4"/>
  <c r="AE25" i="4"/>
  <c r="AE27" i="4"/>
  <c r="AE29" i="4"/>
  <c r="AE31" i="4"/>
  <c r="AE33" i="4"/>
  <c r="AG38" i="4"/>
  <c r="AC38" i="4"/>
  <c r="AF38" i="4"/>
  <c r="AG42" i="4"/>
  <c r="AC42" i="4"/>
  <c r="AF42" i="4"/>
  <c r="AG47" i="4"/>
  <c r="AC47" i="4"/>
  <c r="AF47" i="4"/>
  <c r="AB47" i="4"/>
  <c r="AD53" i="4"/>
  <c r="Z53" i="4" s="1"/>
  <c r="AG55" i="4"/>
  <c r="AC55" i="4"/>
  <c r="AF55" i="4"/>
  <c r="AB55" i="4"/>
  <c r="AD61" i="4"/>
  <c r="Z61" i="4" s="1"/>
  <c r="AG63" i="4"/>
  <c r="AC63" i="4"/>
  <c r="AF63" i="4"/>
  <c r="AB63" i="4"/>
  <c r="AD69" i="4"/>
  <c r="Z69" i="4" s="1"/>
  <c r="AG71" i="4"/>
  <c r="AC71" i="4"/>
  <c r="AF71" i="4"/>
  <c r="AB71" i="4"/>
  <c r="AD77" i="4"/>
  <c r="Z77" i="4" s="1"/>
  <c r="AG79" i="4"/>
  <c r="AC79" i="4"/>
  <c r="AF79" i="4"/>
  <c r="AB79" i="4"/>
  <c r="AG91" i="4"/>
  <c r="AC91" i="4"/>
  <c r="AF91" i="4"/>
  <c r="AE91" i="4"/>
  <c r="AG107" i="4"/>
  <c r="AC107" i="4"/>
  <c r="AF107" i="4"/>
  <c r="AE107" i="4"/>
  <c r="AG123" i="4"/>
  <c r="AC123" i="4"/>
  <c r="AF123" i="4"/>
  <c r="AE123" i="4"/>
  <c r="AB18" i="4"/>
  <c r="AB20" i="4"/>
  <c r="AB23" i="4"/>
  <c r="AB25" i="4"/>
  <c r="AB27" i="4"/>
  <c r="AB29" i="4"/>
  <c r="AB31" i="4"/>
  <c r="AB33" i="4"/>
  <c r="AB38" i="4"/>
  <c r="AB42" i="4"/>
  <c r="AG50" i="4"/>
  <c r="AC50" i="4"/>
  <c r="AG58" i="4"/>
  <c r="AC58" i="4"/>
  <c r="AG66" i="4"/>
  <c r="AC66" i="4"/>
  <c r="AG74" i="4"/>
  <c r="AC74" i="4"/>
  <c r="AB91" i="4"/>
  <c r="AG100" i="4"/>
  <c r="AC100" i="4"/>
  <c r="AF100" i="4"/>
  <c r="AB100" i="4"/>
  <c r="AE100" i="4"/>
  <c r="AD106" i="4"/>
  <c r="Z106" i="4" s="1"/>
  <c r="AB107" i="4"/>
  <c r="AG116" i="4"/>
  <c r="AC116" i="4"/>
  <c r="AF116" i="4"/>
  <c r="AB116" i="4"/>
  <c r="AE116" i="4"/>
  <c r="AD122" i="4"/>
  <c r="Z122" i="4" s="1"/>
  <c r="AB123" i="4"/>
  <c r="AE82" i="4"/>
  <c r="AG83" i="4"/>
  <c r="AC83" i="4"/>
  <c r="AF83" i="4"/>
  <c r="AE86" i="4"/>
  <c r="AG87" i="4"/>
  <c r="AC87" i="4"/>
  <c r="AF87" i="4"/>
  <c r="AF90" i="4"/>
  <c r="AG95" i="4"/>
  <c r="AC95" i="4"/>
  <c r="AG103" i="4"/>
  <c r="AC103" i="4"/>
  <c r="AG111" i="4"/>
  <c r="AC111" i="4"/>
  <c r="AG119" i="4"/>
  <c r="AC119" i="4"/>
  <c r="AG90" i="4"/>
  <c r="AD94" i="4"/>
  <c r="Z94" i="4" s="1"/>
  <c r="AB95" i="4"/>
  <c r="AG96" i="4"/>
  <c r="AC96" i="4"/>
  <c r="AF96" i="4"/>
  <c r="AB96" i="4"/>
  <c r="AD102" i="4"/>
  <c r="Z102" i="4" s="1"/>
  <c r="AB103" i="4"/>
  <c r="AG104" i="4"/>
  <c r="AC104" i="4"/>
  <c r="AF104" i="4"/>
  <c r="AB104" i="4"/>
  <c r="AD110" i="4"/>
  <c r="Z110" i="4" s="1"/>
  <c r="AB111" i="4"/>
  <c r="AG112" i="4"/>
  <c r="AC112" i="4"/>
  <c r="AF112" i="4"/>
  <c r="AB112" i="4"/>
  <c r="AD118" i="4"/>
  <c r="Z118" i="4" s="1"/>
  <c r="AB119" i="4"/>
  <c r="AG120" i="4"/>
  <c r="AC120" i="4"/>
  <c r="AF120" i="4"/>
  <c r="AB120" i="4"/>
  <c r="AB16" i="4"/>
  <c r="AB14" i="4"/>
  <c r="AC4" i="4"/>
  <c r="AB11" i="4"/>
  <c r="AC8" i="4"/>
  <c r="AB13" i="4"/>
  <c r="AC17" i="4"/>
  <c r="AB7" i="4"/>
  <c r="AC16" i="4"/>
  <c r="AC14" i="4"/>
  <c r="AC11" i="4"/>
  <c r="AC15" i="4"/>
  <c r="AC5" i="4"/>
  <c r="AB10" i="4"/>
  <c r="AB8" i="4"/>
  <c r="AC12" i="4"/>
  <c r="AM12" i="4" l="1"/>
  <c r="AD12" i="4"/>
  <c r="Z12" i="4" s="1"/>
  <c r="AE8" i="4"/>
  <c r="AF10" i="4"/>
  <c r="AG10" i="4" s="1"/>
  <c r="AE10" i="4"/>
  <c r="AM5" i="4"/>
  <c r="AD5" i="4"/>
  <c r="Z5" i="4" s="1"/>
  <c r="AE5" i="4"/>
  <c r="AF9" i="4"/>
  <c r="AG9" i="4" s="1"/>
  <c r="AE9" i="4"/>
  <c r="AE17" i="4"/>
  <c r="AM15" i="4"/>
  <c r="AD15" i="4"/>
  <c r="Z15" i="4" s="1"/>
  <c r="AD11" i="4"/>
  <c r="Z11" i="4" s="1"/>
  <c r="AM11" i="4"/>
  <c r="AD14" i="4"/>
  <c r="Z14" i="4" s="1"/>
  <c r="AM14" i="4"/>
  <c r="AM16" i="4"/>
  <c r="AD16" i="4"/>
  <c r="Z16" i="4" s="1"/>
  <c r="AE7" i="4"/>
  <c r="AE15" i="4"/>
  <c r="AM17" i="4"/>
  <c r="AD17" i="4"/>
  <c r="Z17" i="4" s="1"/>
  <c r="AE13" i="4"/>
  <c r="AM8" i="4"/>
  <c r="AD8" i="4"/>
  <c r="Z8" i="4" s="1"/>
  <c r="AE11" i="4"/>
  <c r="V22" i="4"/>
  <c r="AM4" i="4"/>
  <c r="AD4" i="4"/>
  <c r="Z4" i="4" s="1"/>
  <c r="U22" i="4"/>
  <c r="AM64" i="4"/>
  <c r="X22" i="4"/>
  <c r="S7" i="4"/>
  <c r="S6" i="4"/>
  <c r="AM80" i="4"/>
  <c r="AM72" i="4"/>
  <c r="W22" i="4"/>
  <c r="AM33" i="4"/>
  <c r="AM27" i="4"/>
  <c r="AM25" i="4"/>
  <c r="T22" i="4"/>
  <c r="AM48" i="4"/>
  <c r="AE12" i="4"/>
  <c r="AM65" i="4"/>
  <c r="AM23" i="4"/>
  <c r="AM82" i="4"/>
  <c r="AM90" i="4"/>
  <c r="AM45" i="4"/>
  <c r="AM117" i="4"/>
  <c r="AM52" i="4"/>
  <c r="AM109" i="4"/>
  <c r="AM121" i="4"/>
  <c r="AM110" i="4"/>
  <c r="AM9" i="4"/>
  <c r="AM29" i="4"/>
  <c r="AM76" i="4"/>
  <c r="AM18" i="4"/>
  <c r="AM56" i="4"/>
  <c r="AF12" i="4"/>
  <c r="AG12" i="4" s="1"/>
  <c r="AM60" i="4"/>
  <c r="AM61" i="4"/>
  <c r="AM77" i="4"/>
  <c r="AM85" i="4"/>
  <c r="AM106" i="4"/>
  <c r="AM122" i="4"/>
  <c r="AM113" i="4"/>
  <c r="AM102" i="4"/>
  <c r="AM6" i="4"/>
  <c r="AF4" i="4"/>
  <c r="AG4" i="4" s="1"/>
  <c r="AM68" i="4"/>
  <c r="AM101" i="4"/>
  <c r="AM22" i="4"/>
  <c r="AM31" i="4"/>
  <c r="AM20" i="4"/>
  <c r="AM41" i="4"/>
  <c r="AM86" i="4"/>
  <c r="AM49" i="4"/>
  <c r="AM98" i="4"/>
  <c r="AM36" i="4"/>
  <c r="AM40" i="4"/>
  <c r="AM44" i="4"/>
  <c r="AM89" i="4"/>
  <c r="AM105" i="4"/>
  <c r="AM94" i="4"/>
  <c r="AM10" i="4"/>
  <c r="AM13" i="4"/>
  <c r="AM7" i="4"/>
  <c r="AE4" i="4"/>
  <c r="AM114" i="4"/>
  <c r="AM34" i="4"/>
  <c r="AM73" i="4"/>
  <c r="AM37" i="4"/>
  <c r="AM57" i="4"/>
  <c r="AM81" i="4"/>
  <c r="AM53" i="4"/>
  <c r="AM69" i="4"/>
  <c r="AM93" i="4"/>
  <c r="AM97" i="4"/>
  <c r="AM118" i="4"/>
  <c r="AE14" i="4"/>
  <c r="AE16" i="4"/>
  <c r="AM120" i="4"/>
  <c r="AD120" i="4"/>
  <c r="Z120" i="4" s="1"/>
  <c r="AM119" i="4"/>
  <c r="AD119" i="4"/>
  <c r="Z119" i="4" s="1"/>
  <c r="AM75" i="4"/>
  <c r="AD75" i="4"/>
  <c r="Z75" i="4" s="1"/>
  <c r="AM28" i="4"/>
  <c r="AD28" i="4"/>
  <c r="Z28" i="4" s="1"/>
  <c r="AM70" i="4"/>
  <c r="AD70" i="4"/>
  <c r="Z70" i="4" s="1"/>
  <c r="AM51" i="4"/>
  <c r="AD51" i="4"/>
  <c r="Z51" i="4" s="1"/>
  <c r="AD39" i="4"/>
  <c r="Z39" i="4" s="1"/>
  <c r="AM39" i="4"/>
  <c r="AM59" i="4"/>
  <c r="AD59" i="4"/>
  <c r="Z59" i="4" s="1"/>
  <c r="AD108" i="4"/>
  <c r="Z108" i="4" s="1"/>
  <c r="AM108" i="4"/>
  <c r="AM24" i="2"/>
  <c r="AD24" i="2"/>
  <c r="Z24" i="2" s="1"/>
  <c r="AD17" i="2"/>
  <c r="Z17" i="2" s="1"/>
  <c r="AM17" i="2"/>
  <c r="AM46" i="4"/>
  <c r="AD46" i="4"/>
  <c r="Z46" i="4" s="1"/>
  <c r="AM27" i="2"/>
  <c r="AM107" i="2"/>
  <c r="AM75" i="2"/>
  <c r="AM25" i="2"/>
  <c r="AD16" i="2"/>
  <c r="Z16" i="2" s="1"/>
  <c r="AM16" i="2"/>
  <c r="AD81" i="2"/>
  <c r="Z81" i="2" s="1"/>
  <c r="AM81" i="2"/>
  <c r="AM36" i="2"/>
  <c r="AD36" i="2"/>
  <c r="Z36" i="2" s="1"/>
  <c r="AD109" i="2"/>
  <c r="Z109" i="2" s="1"/>
  <c r="AM109" i="2"/>
  <c r="AD93" i="2"/>
  <c r="Z93" i="2" s="1"/>
  <c r="AM93" i="2"/>
  <c r="AM64" i="2"/>
  <c r="AD64" i="2"/>
  <c r="Z64" i="2" s="1"/>
  <c r="AM47" i="2"/>
  <c r="AD47" i="2"/>
  <c r="Z47" i="2" s="1"/>
  <c r="AD97" i="2"/>
  <c r="Z97" i="2" s="1"/>
  <c r="AM97" i="2"/>
  <c r="AM84" i="2"/>
  <c r="AD84" i="2"/>
  <c r="Z84" i="2" s="1"/>
  <c r="AM68" i="2"/>
  <c r="AD68" i="2"/>
  <c r="Z68" i="2" s="1"/>
  <c r="AM111" i="2"/>
  <c r="AM29" i="2"/>
  <c r="AM98" i="2"/>
  <c r="AM67" i="2"/>
  <c r="AM96" i="4"/>
  <c r="AD96" i="4"/>
  <c r="Z96" i="4" s="1"/>
  <c r="AM95" i="4"/>
  <c r="AD95" i="4"/>
  <c r="Z95" i="4" s="1"/>
  <c r="AM87" i="4"/>
  <c r="AD87" i="4"/>
  <c r="Z87" i="4" s="1"/>
  <c r="AM83" i="4"/>
  <c r="AD83" i="4"/>
  <c r="Z83" i="4" s="1"/>
  <c r="AM66" i="4"/>
  <c r="AD66" i="4"/>
  <c r="Z66" i="4" s="1"/>
  <c r="AM50" i="4"/>
  <c r="AD50" i="4"/>
  <c r="Z50" i="4" s="1"/>
  <c r="AM123" i="4"/>
  <c r="AD123" i="4"/>
  <c r="Z123" i="4" s="1"/>
  <c r="AD71" i="4"/>
  <c r="Z71" i="4" s="1"/>
  <c r="AM71" i="4"/>
  <c r="AD55" i="4"/>
  <c r="Z55" i="4" s="1"/>
  <c r="AM55" i="4"/>
  <c r="AD92" i="4"/>
  <c r="Z92" i="4" s="1"/>
  <c r="AM92" i="4"/>
  <c r="AM62" i="4"/>
  <c r="AD62" i="4"/>
  <c r="Z62" i="4" s="1"/>
  <c r="AM30" i="4"/>
  <c r="AD30" i="4"/>
  <c r="Z30" i="4" s="1"/>
  <c r="AM67" i="4"/>
  <c r="AD67" i="4"/>
  <c r="Z67" i="4" s="1"/>
  <c r="AM54" i="4"/>
  <c r="AD54" i="4"/>
  <c r="Z54" i="4" s="1"/>
  <c r="AM24" i="4"/>
  <c r="AD24" i="4"/>
  <c r="Z24" i="4" s="1"/>
  <c r="AD117" i="2"/>
  <c r="Z117" i="2" s="1"/>
  <c r="AM117" i="2"/>
  <c r="AM104" i="2"/>
  <c r="AD104" i="2"/>
  <c r="Z104" i="2" s="1"/>
  <c r="AD85" i="2"/>
  <c r="Z85" i="2" s="1"/>
  <c r="AM85" i="2"/>
  <c r="AM72" i="2"/>
  <c r="AD72" i="2"/>
  <c r="Z72" i="2" s="1"/>
  <c r="AD53" i="2"/>
  <c r="Z53" i="2" s="1"/>
  <c r="AM53" i="2"/>
  <c r="AM35" i="2"/>
  <c r="AD35" i="2"/>
  <c r="Z35" i="2" s="1"/>
  <c r="AD121" i="2"/>
  <c r="Z121" i="2" s="1"/>
  <c r="AM121" i="2"/>
  <c r="AD105" i="2"/>
  <c r="Z105" i="2" s="1"/>
  <c r="AM105" i="2"/>
  <c r="AD89" i="2"/>
  <c r="Z89" i="2" s="1"/>
  <c r="AM89" i="2"/>
  <c r="AD73" i="2"/>
  <c r="Z73" i="2" s="1"/>
  <c r="AM73" i="2"/>
  <c r="AD57" i="2"/>
  <c r="Z57" i="2" s="1"/>
  <c r="AM57" i="2"/>
  <c r="AM30" i="2"/>
  <c r="AD30" i="2"/>
  <c r="Z30" i="2" s="1"/>
  <c r="AM12" i="2"/>
  <c r="AD12" i="2"/>
  <c r="Z12" i="2" s="1"/>
  <c r="AM41" i="2"/>
  <c r="AM116" i="2"/>
  <c r="AD116" i="2"/>
  <c r="Z116" i="2" s="1"/>
  <c r="AM42" i="2"/>
  <c r="AM80" i="2"/>
  <c r="AD80" i="2"/>
  <c r="Z80" i="2" s="1"/>
  <c r="AM59" i="2"/>
  <c r="AM79" i="2"/>
  <c r="AM63" i="2"/>
  <c r="AM34" i="2"/>
  <c r="AD5" i="2"/>
  <c r="Z5" i="2" s="1"/>
  <c r="AM5" i="2"/>
  <c r="AM83" i="2"/>
  <c r="AM11" i="2"/>
  <c r="AM115" i="2"/>
  <c r="AM86" i="2"/>
  <c r="AM66" i="2"/>
  <c r="AM15" i="2"/>
  <c r="AM114" i="2"/>
  <c r="AM9" i="2"/>
  <c r="AF6" i="4"/>
  <c r="AG6" i="4" s="1"/>
  <c r="AM104" i="4"/>
  <c r="AD104" i="4"/>
  <c r="Z104" i="4" s="1"/>
  <c r="AM103" i="4"/>
  <c r="AD103" i="4"/>
  <c r="Z103" i="4" s="1"/>
  <c r="AD116" i="4"/>
  <c r="Z116" i="4" s="1"/>
  <c r="AM116" i="4"/>
  <c r="AD100" i="4"/>
  <c r="Z100" i="4" s="1"/>
  <c r="AM100" i="4"/>
  <c r="AM107" i="4"/>
  <c r="AD107" i="4"/>
  <c r="Z107" i="4" s="1"/>
  <c r="AM115" i="4"/>
  <c r="AD115" i="4"/>
  <c r="Z115" i="4" s="1"/>
  <c r="AD35" i="4"/>
  <c r="Z35" i="4" s="1"/>
  <c r="AM35" i="4"/>
  <c r="AM99" i="4"/>
  <c r="AD99" i="4"/>
  <c r="Z99" i="4" s="1"/>
  <c r="AD88" i="4"/>
  <c r="Z88" i="4" s="1"/>
  <c r="AM88" i="4"/>
  <c r="AM26" i="4"/>
  <c r="AD26" i="4"/>
  <c r="Z26" i="4" s="1"/>
  <c r="AM43" i="2"/>
  <c r="AD43" i="2"/>
  <c r="Z43" i="2" s="1"/>
  <c r="AM123" i="2"/>
  <c r="AM91" i="2"/>
  <c r="AM39" i="2"/>
  <c r="AD39" i="2"/>
  <c r="Z39" i="2" s="1"/>
  <c r="AM22" i="2"/>
  <c r="AD19" i="2"/>
  <c r="Z19" i="2" s="1"/>
  <c r="AM19" i="2"/>
  <c r="AM7" i="2"/>
  <c r="AM95" i="2"/>
  <c r="AM18" i="2"/>
  <c r="V22" i="2"/>
  <c r="U22" i="2"/>
  <c r="X22" i="2"/>
  <c r="S6" i="2"/>
  <c r="AD4" i="2"/>
  <c r="Z4" i="2" s="1"/>
  <c r="AM122" i="2"/>
  <c r="AM106" i="2"/>
  <c r="AM90" i="2"/>
  <c r="AM58" i="2"/>
  <c r="S7" i="2"/>
  <c r="AM4" i="2"/>
  <c r="AM110" i="2"/>
  <c r="AM94" i="2"/>
  <c r="T22" i="2"/>
  <c r="AM74" i="2"/>
  <c r="W22" i="2"/>
  <c r="AM78" i="2"/>
  <c r="AM62" i="2"/>
  <c r="AM96" i="2"/>
  <c r="AD96" i="2"/>
  <c r="Z96" i="2" s="1"/>
  <c r="AM33" i="2"/>
  <c r="AD113" i="2"/>
  <c r="Z113" i="2" s="1"/>
  <c r="AM113" i="2"/>
  <c r="AM100" i="2"/>
  <c r="AD100" i="2"/>
  <c r="Z100" i="2" s="1"/>
  <c r="AM44" i="2"/>
  <c r="AD44" i="2"/>
  <c r="Z44" i="2" s="1"/>
  <c r="AM31" i="2"/>
  <c r="AM82" i="2"/>
  <c r="AM37" i="2"/>
  <c r="AM54" i="2"/>
  <c r="AM102" i="2"/>
  <c r="AM112" i="4"/>
  <c r="AD112" i="4"/>
  <c r="Z112" i="4" s="1"/>
  <c r="AM111" i="4"/>
  <c r="AD111" i="4"/>
  <c r="Z111" i="4" s="1"/>
  <c r="AM74" i="4"/>
  <c r="AD74" i="4"/>
  <c r="Z74" i="4" s="1"/>
  <c r="AM58" i="4"/>
  <c r="AD58" i="4"/>
  <c r="Z58" i="4" s="1"/>
  <c r="AM91" i="4"/>
  <c r="AD91" i="4"/>
  <c r="Z91" i="4" s="1"/>
  <c r="AD79" i="4"/>
  <c r="Z79" i="4" s="1"/>
  <c r="AM79" i="4"/>
  <c r="AD63" i="4"/>
  <c r="Z63" i="4" s="1"/>
  <c r="AM63" i="4"/>
  <c r="AD47" i="4"/>
  <c r="Z47" i="4" s="1"/>
  <c r="AM47" i="4"/>
  <c r="AM42" i="4"/>
  <c r="AD42" i="4"/>
  <c r="Z42" i="4" s="1"/>
  <c r="AM38" i="4"/>
  <c r="AD38" i="4"/>
  <c r="Z38" i="4" s="1"/>
  <c r="AD84" i="4"/>
  <c r="Z84" i="4" s="1"/>
  <c r="AM84" i="4"/>
  <c r="AM19" i="4"/>
  <c r="AD19" i="4"/>
  <c r="Z19" i="4" s="1"/>
  <c r="AM78" i="4"/>
  <c r="AD78" i="4"/>
  <c r="Z78" i="4" s="1"/>
  <c r="AM21" i="4"/>
  <c r="AD21" i="4"/>
  <c r="Z21" i="4" s="1"/>
  <c r="AM32" i="4"/>
  <c r="AD32" i="4"/>
  <c r="Z32" i="4" s="1"/>
  <c r="AD43" i="4"/>
  <c r="Z43" i="4" s="1"/>
  <c r="AM43" i="4"/>
  <c r="AM120" i="2"/>
  <c r="AD120" i="2"/>
  <c r="Z120" i="2" s="1"/>
  <c r="AD101" i="2"/>
  <c r="Z101" i="2" s="1"/>
  <c r="AM101" i="2"/>
  <c r="AM88" i="2"/>
  <c r="AD88" i="2"/>
  <c r="Z88" i="2" s="1"/>
  <c r="AD69" i="2"/>
  <c r="Z69" i="2" s="1"/>
  <c r="AM69" i="2"/>
  <c r="AM56" i="2"/>
  <c r="AD56" i="2"/>
  <c r="Z56" i="2" s="1"/>
  <c r="AM51" i="2"/>
  <c r="AD51" i="2"/>
  <c r="Z51" i="2" s="1"/>
  <c r="AM32" i="2"/>
  <c r="AD32" i="2"/>
  <c r="Z32" i="2" s="1"/>
  <c r="AM119" i="2"/>
  <c r="AM108" i="2"/>
  <c r="AD108" i="2"/>
  <c r="Z108" i="2" s="1"/>
  <c r="AM103" i="2"/>
  <c r="AM92" i="2"/>
  <c r="AD92" i="2"/>
  <c r="Z92" i="2" s="1"/>
  <c r="AM87" i="2"/>
  <c r="AM76" i="2"/>
  <c r="AD76" i="2"/>
  <c r="Z76" i="2" s="1"/>
  <c r="AM71" i="2"/>
  <c r="AM60" i="2"/>
  <c r="AD60" i="2"/>
  <c r="Z60" i="2" s="1"/>
  <c r="AM55" i="2"/>
  <c r="AD48" i="2"/>
  <c r="Z48" i="2" s="1"/>
  <c r="AM48" i="2"/>
  <c r="AM46" i="2"/>
  <c r="AD40" i="2"/>
  <c r="Z40" i="2" s="1"/>
  <c r="AM40" i="2"/>
  <c r="AM38" i="2"/>
  <c r="AM20" i="2"/>
  <c r="AM13" i="2"/>
  <c r="AD13" i="2"/>
  <c r="Z13" i="2" s="1"/>
  <c r="AM112" i="2"/>
  <c r="AD112" i="2"/>
  <c r="Z112" i="2" s="1"/>
  <c r="AD61" i="2"/>
  <c r="Z61" i="2" s="1"/>
  <c r="AM61" i="2"/>
  <c r="AM21" i="2"/>
  <c r="AD21" i="2"/>
  <c r="Z21" i="2" s="1"/>
  <c r="AD65" i="2"/>
  <c r="Z65" i="2" s="1"/>
  <c r="AM65" i="2"/>
  <c r="AM52" i="2"/>
  <c r="AD52" i="2"/>
  <c r="Z52" i="2" s="1"/>
  <c r="AM8" i="2"/>
  <c r="AD77" i="2"/>
  <c r="Z77" i="2" s="1"/>
  <c r="AM77" i="2"/>
  <c r="AM49" i="2"/>
  <c r="AM28" i="2"/>
  <c r="AD28" i="2"/>
  <c r="Z28" i="2" s="1"/>
  <c r="AM50" i="2"/>
  <c r="AM26" i="2"/>
  <c r="AD26" i="2"/>
  <c r="Z26" i="2" s="1"/>
  <c r="AM70" i="2"/>
  <c r="AM10" i="2"/>
  <c r="AM99" i="2"/>
  <c r="AM14" i="2"/>
  <c r="AM118" i="2"/>
  <c r="AM45" i="2"/>
  <c r="AM23" i="2"/>
  <c r="AF5" i="4" l="1"/>
  <c r="AG5" i="4" s="1"/>
  <c r="AF7" i="4"/>
  <c r="AG7" i="4" s="1"/>
  <c r="AF13" i="4"/>
  <c r="AG13" i="4" s="1"/>
  <c r="AF17" i="4"/>
  <c r="AG17" i="4" s="1"/>
  <c r="W13" i="2"/>
  <c r="AF14" i="4"/>
  <c r="AG14" i="4" s="1"/>
  <c r="W13" i="4"/>
  <c r="U13" i="2"/>
  <c r="S13" i="2"/>
  <c r="AF11" i="4"/>
  <c r="AG11" i="4" s="1"/>
  <c r="AF15" i="4"/>
  <c r="AG15" i="4" s="1"/>
  <c r="T13" i="2"/>
  <c r="S13" i="4"/>
  <c r="U13" i="4"/>
  <c r="V13" i="2"/>
  <c r="W23" i="2"/>
  <c r="V23" i="2"/>
  <c r="U23" i="2"/>
  <c r="T23" i="2"/>
  <c r="X23" i="2"/>
  <c r="AF16" i="4"/>
  <c r="AG16" i="4" s="1"/>
  <c r="W23" i="4"/>
  <c r="U23" i="4"/>
  <c r="T23" i="4"/>
  <c r="X23" i="4"/>
  <c r="V13" i="4"/>
  <c r="T13" i="4"/>
  <c r="AF8" i="4"/>
  <c r="AG8" i="4" s="1"/>
  <c r="V23" i="4"/>
  <c r="S8" i="4" l="1"/>
  <c r="S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</author>
  </authors>
  <commentList>
    <comment ref="AF3" authorId="0" shapeId="0" xr:uid="{5FD3DE50-62BE-4A68-BC0F-07B9A2E0547C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Sum of Points / Frequency of Score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</author>
  </authors>
  <commentList>
    <comment ref="AF3" authorId="0" shapeId="0" xr:uid="{5FD3DE50-62BE-4A68-BC0F-07B9A2E0547C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Sum of Points / Frequency of Score</t>
        </r>
      </text>
    </comment>
  </commentList>
</comments>
</file>

<file path=xl/sharedStrings.xml><?xml version="1.0" encoding="utf-8"?>
<sst xmlns="http://schemas.openxmlformats.org/spreadsheetml/2006/main" count="1551" uniqueCount="88">
  <si>
    <t>Data</t>
  </si>
  <si>
    <t>Code</t>
  </si>
  <si>
    <t>Game</t>
  </si>
  <si>
    <t>Turn</t>
  </si>
  <si>
    <t>Player</t>
  </si>
  <si>
    <t>Point</t>
  </si>
  <si>
    <t>Type</t>
  </si>
  <si>
    <t>Total</t>
  </si>
  <si>
    <t>Game Avg</t>
  </si>
  <si>
    <t>Game ∆</t>
  </si>
  <si>
    <t>Legacy Avg</t>
  </si>
  <si>
    <t>Legacy ∆</t>
  </si>
  <si>
    <t>Game 06.28.18</t>
  </si>
  <si>
    <t>Ryan</t>
  </si>
  <si>
    <t>Score</t>
  </si>
  <si>
    <t>Chris</t>
  </si>
  <si>
    <t>Lester</t>
  </si>
  <si>
    <t>Deduction</t>
  </si>
  <si>
    <t>Game 07.02.18</t>
  </si>
  <si>
    <t>Czarina</t>
  </si>
  <si>
    <t>Nicole</t>
  </si>
  <si>
    <t>Game 07.11.18</t>
  </si>
  <si>
    <t>Game 07.27.18</t>
  </si>
  <si>
    <t>Game 10 12 2018 10 56 AM</t>
  </si>
  <si>
    <t>EILEEN</t>
  </si>
  <si>
    <t>GLORY</t>
  </si>
  <si>
    <t>NORMAN</t>
  </si>
  <si>
    <t>Game 10 12 2018 11 32 AM</t>
  </si>
  <si>
    <t>MARIELLE</t>
  </si>
  <si>
    <t>WILLIAM</t>
  </si>
  <si>
    <t>Algorithm Space</t>
  </si>
  <si>
    <t>Edwin</t>
  </si>
  <si>
    <t>Overall</t>
  </si>
  <si>
    <t>Average</t>
  </si>
  <si>
    <t>Delta</t>
  </si>
  <si>
    <t>AI</t>
  </si>
  <si>
    <t>AJ</t>
  </si>
  <si>
    <t>AK</t>
  </si>
  <si>
    <t>AL</t>
  </si>
  <si>
    <t>Inst</t>
  </si>
  <si>
    <t>Game Name</t>
  </si>
  <si>
    <t>b</t>
  </si>
  <si>
    <t>c</t>
  </si>
  <si>
    <t>Players</t>
  </si>
  <si>
    <t>Total Turns</t>
  </si>
  <si>
    <t>e</t>
  </si>
  <si>
    <t>f</t>
  </si>
  <si>
    <t>Total Points</t>
  </si>
  <si>
    <t>h</t>
  </si>
  <si>
    <t>i</t>
  </si>
  <si>
    <t>Average Points per Play</t>
  </si>
  <si>
    <t>k</t>
  </si>
  <si>
    <t>l</t>
  </si>
  <si>
    <t>Largest Five Plays</t>
  </si>
  <si>
    <t>n</t>
  </si>
  <si>
    <t>o</t>
  </si>
  <si>
    <t>Individuals</t>
  </si>
  <si>
    <t>Place</t>
  </si>
  <si>
    <t>Highest Point</t>
  </si>
  <si>
    <t>Average Point</t>
  </si>
  <si>
    <t>Deviation from Norm</t>
  </si>
  <si>
    <t>Awards</t>
  </si>
  <si>
    <t>Winner!</t>
  </si>
  <si>
    <t>Most Improved</t>
  </si>
  <si>
    <t>Future Award 2</t>
  </si>
  <si>
    <t>Future Award 3</t>
  </si>
  <si>
    <t>Largest Plays</t>
  </si>
  <si>
    <t>1st</t>
  </si>
  <si>
    <t>2nd</t>
  </si>
  <si>
    <t>3rd</t>
  </si>
  <si>
    <t>4th</t>
  </si>
  <si>
    <t>5th</t>
  </si>
  <si>
    <t>Points</t>
  </si>
  <si>
    <t>Jan</t>
  </si>
  <si>
    <t xml:space="preserve">FAITH </t>
  </si>
  <si>
    <t xml:space="preserve">HOPE </t>
  </si>
  <si>
    <t xml:space="preserve">FUN </t>
  </si>
  <si>
    <t xml:space="preserve">THINGS </t>
  </si>
  <si>
    <t xml:space="preserve">LOVE </t>
  </si>
  <si>
    <t xml:space="preserve">STRENGTH ES </t>
  </si>
  <si>
    <t xml:space="preserve">MAKE </t>
  </si>
  <si>
    <t xml:space="preserve">SKIPS </t>
  </si>
  <si>
    <t xml:space="preserve">FRESH </t>
  </si>
  <si>
    <t xml:space="preserve">CRUSH HI </t>
  </si>
  <si>
    <t xml:space="preserve">ANGEL </t>
  </si>
  <si>
    <t xml:space="preserve">GAMES </t>
  </si>
  <si>
    <t xml:space="preserve">TRY </t>
  </si>
  <si>
    <t xml:space="preserve">RANK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</si>
</sst>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/>
      <top style="thick">
        <color theme="4" tint="0.499984740745262"/>
      </top>
      <bottom/>
      <diagonal/>
    </border>
    <border>
      <left/>
      <right/>
      <top style="thick">
        <color theme="4" tint="0.499984740745262"/>
      </top>
      <bottom/>
      <diagonal/>
    </border>
  </borders>
  <cellStyleXfs count="3">
    <xf numFmtId="0" fontId="0" fillId="0" borderId="0"/>
    <xf numFmtId="0" fontId="1" fillId="0" borderId="1"/>
    <xf numFmtId="0" fontId="3" fillId="0" borderId="2"/>
  </cellStyleXfs>
  <cellXfs count="57">
    <xf numFmtId="0" fontId="0" fillId="0" borderId="0" xfId="0" applyNumberFormat="1" applyFont="1" applyFill="1" applyBorder="1"/>
    <xf numFmtId="0" fontId="0" fillId="0" borderId="5" xfId="0" applyNumberFormat="1" applyFont="1" applyFill="1" applyBorder="1" applyAlignment="1">
      <alignment horizontal="center"/>
    </xf>
    <xf numFmtId="0" fontId="2" fillId="2" borderId="6" xfId="0" applyNumberFormat="1" applyFont="1" applyFill="1" applyBorder="1" applyAlignment="1">
      <alignment horizontal="center"/>
    </xf>
    <xf numFmtId="0" fontId="0" fillId="0" borderId="7" xfId="0" applyNumberFormat="1" applyFont="1" applyFill="1" applyBorder="1" applyAlignment="1">
      <alignment horizontal="center"/>
    </xf>
    <xf numFmtId="0" fontId="2" fillId="2" borderId="8" xfId="0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  <xf numFmtId="0" fontId="2" fillId="0" borderId="7" xfId="0" applyNumberFormat="1" applyFont="1" applyFill="1" applyBorder="1" applyAlignment="1">
      <alignment horizontal="center"/>
    </xf>
    <xf numFmtId="0" fontId="0" fillId="2" borderId="0" xfId="0" applyNumberFormat="1" applyFont="1" applyFill="1" applyBorder="1"/>
    <xf numFmtId="0" fontId="0" fillId="3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13" xfId="0" applyNumberFormat="1" applyFont="1" applyFill="1" applyBorder="1"/>
    <xf numFmtId="164" fontId="0" fillId="0" borderId="0" xfId="0" applyNumberFormat="1" applyFont="1" applyFill="1" applyBorder="1"/>
    <xf numFmtId="164" fontId="0" fillId="0" borderId="6" xfId="0" applyNumberFormat="1" applyFont="1" applyFill="1" applyBorder="1"/>
    <xf numFmtId="164" fontId="0" fillId="0" borderId="6" xfId="0" applyNumberFormat="1" applyFont="1" applyFill="1" applyBorder="1" applyAlignment="1">
      <alignment horizontal="center"/>
    </xf>
    <xf numFmtId="164" fontId="0" fillId="0" borderId="13" xfId="0" applyNumberFormat="1" applyFont="1" applyFill="1" applyBorder="1"/>
    <xf numFmtId="164" fontId="0" fillId="0" borderId="8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6" xfId="0" applyNumberFormat="1" applyFont="1" applyFill="1" applyBorder="1"/>
    <xf numFmtId="164" fontId="0" fillId="0" borderId="0" xfId="0" quotePrefix="1" applyNumberFormat="1" applyFont="1" applyFill="1" applyBorder="1"/>
    <xf numFmtId="0" fontId="0" fillId="0" borderId="0" xfId="0" applyNumberFormat="1" applyFont="1" applyFill="1" applyBorder="1" applyAlignment="1">
      <alignment horizontal="left" vertical="center"/>
    </xf>
    <xf numFmtId="164" fontId="0" fillId="0" borderId="0" xfId="0" quotePrefix="1" applyNumberFormat="1" applyFont="1" applyFill="1" applyBorder="1"/>
    <xf numFmtId="164" fontId="0" fillId="2" borderId="0" xfId="0" applyNumberFormat="1" applyFont="1" applyFill="1" applyBorder="1"/>
    <xf numFmtId="0" fontId="0" fillId="0" borderId="0" xfId="0" applyNumberFormat="1" applyFont="1" applyFill="1" applyBorder="1"/>
    <xf numFmtId="0" fontId="3" fillId="4" borderId="15" xfId="2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 vertical="center"/>
    </xf>
    <xf numFmtId="164" fontId="6" fillId="5" borderId="0" xfId="0" applyNumberFormat="1" applyFont="1" applyFill="1" applyBorder="1"/>
    <xf numFmtId="164" fontId="4" fillId="6" borderId="0" xfId="0" applyNumberFormat="1" applyFont="1" applyFill="1" applyBorder="1"/>
    <xf numFmtId="164" fontId="0" fillId="6" borderId="0" xfId="0" applyNumberFormat="1" applyFont="1" applyFill="1" applyBorder="1"/>
    <xf numFmtId="0" fontId="3" fillId="4" borderId="9" xfId="2" applyNumberFormat="1" applyFont="1" applyFill="1" applyBorder="1" applyAlignment="1">
      <alignment horizontal="center"/>
    </xf>
    <xf numFmtId="0" fontId="3" fillId="4" borderId="2" xfId="2" applyNumberFormat="1" applyFont="1" applyFill="1" applyBorder="1" applyAlignment="1">
      <alignment horizontal="center"/>
    </xf>
    <xf numFmtId="164" fontId="0" fillId="0" borderId="5" xfId="0" applyNumberFormat="1" applyFont="1" applyFill="1" applyBorder="1"/>
    <xf numFmtId="164" fontId="0" fillId="0" borderId="16" xfId="0" applyNumberFormat="1" applyFont="1" applyFill="1" applyBorder="1"/>
    <xf numFmtId="0" fontId="0" fillId="0" borderId="17" xfId="0" applyNumberFormat="1" applyFont="1" applyFill="1" applyBorder="1"/>
    <xf numFmtId="164" fontId="0" fillId="0" borderId="7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0" fontId="0" fillId="0" borderId="13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Protection="1">
      <protection hidden="1"/>
    </xf>
    <xf numFmtId="0" fontId="8" fillId="0" borderId="0" xfId="0" applyNumberFormat="1" applyFont="1" applyFill="1" applyBorder="1" applyAlignment="1">
      <alignment horizontal="center"/>
    </xf>
    <xf numFmtId="0" fontId="8" fillId="0" borderId="13" xfId="0" applyNumberFormat="1" applyFont="1" applyFill="1" applyBorder="1" applyAlignment="1">
      <alignment horizontal="center"/>
    </xf>
    <xf numFmtId="0" fontId="8" fillId="0" borderId="0" xfId="0" applyNumberFormat="1" applyFont="1" applyFill="1" applyBorder="1"/>
    <xf numFmtId="0" fontId="2" fillId="0" borderId="0" xfId="0" applyNumberFormat="1" applyFont="1" applyFill="1" applyBorder="1"/>
    <xf numFmtId="0" fontId="3" fillId="4" borderId="3" xfId="2" applyNumberFormat="1" applyFont="1" applyFill="1" applyBorder="1" applyAlignment="1">
      <alignment horizontal="center"/>
    </xf>
    <xf numFmtId="0" fontId="3" fillId="4" borderId="14" xfId="2" applyNumberFormat="1" applyFont="1" applyFill="1" applyBorder="1" applyAlignment="1">
      <alignment horizontal="center"/>
    </xf>
    <xf numFmtId="0" fontId="3" fillId="4" borderId="4" xfId="2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vertical="center" wrapText="1"/>
    </xf>
    <xf numFmtId="0" fontId="2" fillId="0" borderId="7" xfId="0" applyNumberFormat="1" applyFont="1" applyFill="1" applyBorder="1" applyAlignment="1">
      <alignment vertical="center" wrapText="1"/>
    </xf>
    <xf numFmtId="0" fontId="0" fillId="3" borderId="0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Border="1" applyAlignment="1">
      <alignment horizontal="center" vertical="center"/>
    </xf>
    <xf numFmtId="0" fontId="1" fillId="0" borderId="10" xfId="1" applyNumberFormat="1" applyFont="1" applyFill="1" applyBorder="1" applyAlignment="1">
      <alignment horizontal="center"/>
    </xf>
    <xf numFmtId="0" fontId="1" fillId="0" borderId="11" xfId="1" applyNumberFormat="1" applyFont="1" applyFill="1" applyBorder="1" applyAlignment="1">
      <alignment horizontal="center"/>
    </xf>
    <xf numFmtId="0" fontId="1" fillId="0" borderId="12" xfId="1" applyNumberFormat="1" applyFont="1" applyFill="1" applyBorder="1" applyAlignment="1">
      <alignment horizontal="center"/>
    </xf>
  </cellXfs>
  <cellStyles count="3">
    <cellStyle name="Heading 1" xfId="1" builtinId="16"/>
    <cellStyle name="Heading 2" xfId="2" builtinId="17"/>
    <cellStyle name="Normal" xfId="0" builtinId="0"/>
  </cellStyles>
  <dxfs count="27">
    <dxf>
      <font>
        <color rgb="FF9C5700"/>
      </font>
      <fill>
        <patternFill>
          <bgColor rgb="FFFFEB9C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164" formatCode="0.0"/>
    </dxf>
    <dxf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 outline="0">
        <bottom style="thick">
          <color theme="4" tint="0.499984740745262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70CE3B-D73E-4B35-A601-6DC3EE5AD0A7}" name="Table1" displayName="Table1" ref="A3:K156" totalsRowShown="0" headerRowDxfId="18" headerRowBorderDxfId="17" tableBorderDxfId="16" headerRowCellStyle="Heading 2">
  <autoFilter ref="A3:K156" xr:uid="{868A797A-5287-4596-B86E-B203A5172038}"/>
  <tableColumns count="11">
    <tableColumn id="1" xr3:uid="{044335CE-ECC7-46E2-A88C-9D6086693E11}" name="Code">
      <calculatedColumnFormula>B4&amp;"-"&amp;C4</calculatedColumnFormula>
    </tableColumn>
    <tableColumn id="2" xr3:uid="{F3FA12D3-6C2C-4B8A-9D9B-DF62329FBD25}" name="Game" dataDxfId="15"/>
    <tableColumn id="3" xr3:uid="{2EA1518D-8AAB-4206-9B52-0B88CD0E0EB9}" name="Turn"/>
    <tableColumn id="4" xr3:uid="{471BCC2D-D4AB-49FF-AC70-AA238236E139}" name="Player"/>
    <tableColumn id="5" xr3:uid="{D3CC8827-0B92-439E-ADAF-47AC44921645}" name="Point" dataDxfId="14"/>
    <tableColumn id="6" xr3:uid="{4AF9FB2C-9462-4D11-B90E-9856B451C6C2}" name="Type" dataDxfId="13"/>
    <tableColumn id="7" xr3:uid="{08DF0553-4A7F-49B9-8FFC-988DA7484868}" name="Total" dataDxfId="12">
      <calculatedColumnFormula>SUMIFS($E$4:$E4,$D$4:$D4,$D4,$B$4:$B4,$B4)</calculatedColumnFormula>
    </tableColumn>
    <tableColumn id="8" xr3:uid="{10D32BFC-5A83-4569-A089-91AE8F294AE4}" name="Game Avg" dataDxfId="11">
      <calculatedColumnFormula>SUMIFS($E$4:$E4,$D$4:$D4,$D4,$B$4:$B4,$B4)/COUNTIFS($D$4:$D4,$D4,$B$4:$B4,$B4,$F$4:$F4,"Score")</calculatedColumnFormula>
    </tableColumn>
    <tableColumn id="9" xr3:uid="{ECA4148D-C1C5-4FAA-A4EE-7E12C229FF89}" name="Game ∆" dataDxfId="10">
      <calculatedColumnFormula>H4-E4</calculatedColumnFormula>
    </tableColumn>
    <tableColumn id="10" xr3:uid="{4088E10B-7814-4E8A-B704-9742FFA8D9A6}" name="Legacy Avg" dataDxfId="9">
      <calculatedColumnFormula>SUMIFS($E$4:$E4,$D$4:$D4,$D4)/COUNTIFS($D$4:$D4,$D4,$F$4:$F4,"Score")</calculatedColumnFormula>
    </tableColumn>
    <tableColumn id="11" xr3:uid="{1F225105-91E6-4A09-AB3A-42C7EC7FD8E6}" name="Legacy ∆" dataDxfId="8">
      <calculatedColumnFormula>J4-E4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55F2-08F8-48FC-9934-00EDF0E16C09}">
  <sheetPr codeName="Sheet1"/>
  <dimension ref="A1:AQ123"/>
  <sheetViews>
    <sheetView zoomScale="115" zoomScaleNormal="115" workbookViewId="0">
      <pane xSplit="1" ySplit="3" topLeftCell="X4" activePane="bottomRight" state="frozen"/>
      <selection activeCell="T7" sqref="T7"/>
      <selection pane="topRight" activeCell="T7" sqref="T7"/>
      <selection pane="bottomLeft" activeCell="T7" sqref="T7"/>
      <selection pane="bottomRight" activeCell="AB5" sqref="AB5"/>
    </sheetView>
  </sheetViews>
  <sheetFormatPr defaultRowHeight="14.4" x14ac:dyDescent="0.3"/>
  <cols>
    <col min="1" max="2" width="5.77734375" style="6" customWidth="1"/>
    <col min="3" max="3" width="15.77734375" style="42" customWidth="1"/>
    <col min="4" max="5" width="5.77734375" style="6" customWidth="1"/>
    <col min="6" max="6" width="15.77734375" style="42" customWidth="1"/>
    <col min="7" max="8" width="5.77734375" style="6" customWidth="1"/>
    <col min="9" max="9" width="15.77734375" style="42" customWidth="1"/>
    <col min="10" max="11" width="5.77734375" style="6" customWidth="1"/>
    <col min="12" max="12" width="15.77734375" style="42" customWidth="1"/>
    <col min="13" max="14" width="5.77734375" style="6" customWidth="1"/>
    <col min="15" max="15" width="15.77734375" style="42" customWidth="1"/>
    <col min="16" max="16" width="5.77734375" style="6" customWidth="1"/>
    <col min="17" max="17" width="5.6640625" style="10" customWidth="1"/>
    <col min="18" max="18" width="28.33203125" style="24" bestFit="1" customWidth="1"/>
    <col min="19" max="24" width="14.109375" style="20" customWidth="1"/>
    <col min="25" max="25" width="5.6640625" style="10" customWidth="1"/>
    <col min="26" max="26" width="30.88671875" style="10" customWidth="1"/>
    <col min="27" max="27" width="5.77734375" bestFit="1" customWidth="1"/>
    <col min="28" max="34" width="12.77734375" customWidth="1"/>
    <col min="35" max="39" width="4.21875" style="11" customWidth="1"/>
  </cols>
  <sheetData>
    <row r="1" spans="1:43" ht="60.6" customHeight="1" x14ac:dyDescent="0.3">
      <c r="D1" s="52" t="str">
        <f ca="1">"Stat Sheet  - "&amp;MID(CELL("filename",D1),FIND("]",CELL("filename",D1))+1,256)</f>
        <v>Stat Sheet  - Template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1" t="s">
        <v>30</v>
      </c>
      <c r="AJ1" s="51"/>
      <c r="AK1" s="51"/>
      <c r="AL1" s="51"/>
      <c r="AM1" s="51"/>
    </row>
    <row r="2" spans="1:43" ht="19.8" x14ac:dyDescent="0.4">
      <c r="A2" s="54" t="str">
        <f ca="1">"Score Sheet  - "&amp;MID(CELL("filename",A2),FIND("]",CELL("filename",A2))+1,256)</f>
        <v>Score Sheet  - Template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6"/>
      <c r="R2" s="54" t="str">
        <f ca="1">"Statistics  - "&amp;MID(CELL("filename",R2),FIND("]",CELL("filename",R2))+1,256)</f>
        <v>Statistics  - Template</v>
      </c>
      <c r="S2" s="55"/>
      <c r="T2" s="55"/>
      <c r="U2" s="55"/>
      <c r="V2" s="55"/>
      <c r="W2" s="55"/>
      <c r="X2" s="56"/>
      <c r="Z2" s="54" t="str">
        <f ca="1">"Database  - "&amp;MID(CELL("filename",Z2),FIND("]",CELL("filename",Z2))+1,256)</f>
        <v>Database  - Template</v>
      </c>
      <c r="AA2" s="55"/>
      <c r="AB2" s="55"/>
      <c r="AC2" s="55"/>
      <c r="AD2" s="55"/>
      <c r="AE2" s="55"/>
      <c r="AF2" s="55"/>
      <c r="AG2" s="55"/>
      <c r="AH2" s="56"/>
      <c r="AI2" s="11">
        <v>2</v>
      </c>
      <c r="AJ2" s="11">
        <v>3</v>
      </c>
      <c r="AK2" s="11">
        <v>4</v>
      </c>
      <c r="AL2" s="11">
        <v>5</v>
      </c>
    </row>
    <row r="3" spans="1:43" ht="17.399999999999999" x14ac:dyDescent="0.35">
      <c r="A3" s="33" t="s">
        <v>3</v>
      </c>
      <c r="B3" s="46"/>
      <c r="C3" s="47"/>
      <c r="D3" s="48"/>
      <c r="E3" s="46"/>
      <c r="F3" s="47"/>
      <c r="G3" s="48"/>
      <c r="H3" s="46"/>
      <c r="I3" s="47"/>
      <c r="J3" s="48"/>
      <c r="K3" s="46"/>
      <c r="L3" s="47"/>
      <c r="M3" s="48"/>
      <c r="N3" s="46"/>
      <c r="O3" s="47"/>
      <c r="P3" s="48"/>
      <c r="R3" s="46" t="s">
        <v>32</v>
      </c>
      <c r="S3" s="47"/>
      <c r="T3" s="47"/>
      <c r="U3" s="47"/>
      <c r="V3" s="47"/>
      <c r="W3" s="47"/>
      <c r="X3" s="48"/>
      <c r="Z3" s="33" t="s">
        <v>2</v>
      </c>
      <c r="AA3" s="33" t="s">
        <v>3</v>
      </c>
      <c r="AB3" s="33" t="s">
        <v>4</v>
      </c>
      <c r="AC3" s="33" t="s">
        <v>5</v>
      </c>
      <c r="AD3" s="28" t="s">
        <v>6</v>
      </c>
      <c r="AE3" s="33" t="s">
        <v>7</v>
      </c>
      <c r="AF3" s="33" t="s">
        <v>33</v>
      </c>
      <c r="AG3" s="33" t="s">
        <v>34</v>
      </c>
      <c r="AH3" s="28" t="s">
        <v>11</v>
      </c>
      <c r="AI3" s="11" t="s">
        <v>35</v>
      </c>
      <c r="AJ3" s="11" t="s">
        <v>36</v>
      </c>
      <c r="AK3" s="11" t="s">
        <v>37</v>
      </c>
      <c r="AL3" s="11" t="s">
        <v>38</v>
      </c>
      <c r="AM3" s="11" t="s">
        <v>39</v>
      </c>
    </row>
    <row r="4" spans="1:43" x14ac:dyDescent="0.3">
      <c r="A4" s="8">
        <v>1</v>
      </c>
      <c r="B4" s="1"/>
      <c r="D4" s="2">
        <f>B4</f>
        <v>0</v>
      </c>
      <c r="E4" s="1"/>
      <c r="G4" s="2">
        <f>E4</f>
        <v>0</v>
      </c>
      <c r="H4" s="1"/>
      <c r="J4" s="2">
        <f>H4</f>
        <v>0</v>
      </c>
      <c r="K4" s="1"/>
      <c r="M4" s="2">
        <f>K4</f>
        <v>0</v>
      </c>
      <c r="N4" s="1"/>
      <c r="P4" s="2">
        <f>N4</f>
        <v>0</v>
      </c>
      <c r="R4" s="29" t="s">
        <v>40</v>
      </c>
      <c r="S4" s="15" t="str">
        <f ca="1">MID(CELL("filename",D1),FIND("]",CELL("filename",D1))+1,256)</f>
        <v>Template</v>
      </c>
      <c r="T4" s="15"/>
      <c r="U4" s="15"/>
      <c r="V4" s="15"/>
      <c r="W4" s="15"/>
      <c r="X4" s="16"/>
      <c r="Z4" s="36" t="str">
        <f ca="1">IF(LEN($AD4)&gt;3,$S$4,"")</f>
        <v/>
      </c>
      <c r="AA4" s="37" t="str">
        <f t="shared" ref="AA4:AA35" si="0">IF((ROW()-COUNTBLANK($Y$1:$Y$3))&lt;COUNT($B$4:$B$33,$E$4:$E$33,$H$4:$H$33,$K$4:$K$33,$N$4:$N$33)+1,ROW()-COUNTBLANK($Y$1:$Y$3),"")</f>
        <v/>
      </c>
      <c r="AB4" s="12" t="str">
        <f ca="1">IF(_xlfn.NUMBERVALUE($AA4)&gt;0,INDIRECT(INDIRECT(HLOOKUP($S$5,$AI$2:$AL$3,2,FALSE)&amp;ROW())&amp;"3"),"")</f>
        <v/>
      </c>
      <c r="AC4" s="21" t="str">
        <f ca="1">IF(_xlfn.NUMBERVALUE($AA4)&gt;0,INDIRECT(INDIRECT(HLOOKUP($S$5,$AI$2:$AL$3,2,FALSE)&amp;ROW())&amp;COUNTIFS(INDIRECT(HLOOKUP($S$5,$AI$2:$AL$3,2,FALSE)&amp;"4:"&amp;HLOOKUP($S$5,$AI$2:$AL$3,2,FALSE)&amp;ROW()),INDIRECT(HLOOKUP($S$5,$AI$2:$AL$3,2,FALSE)&amp;ROW()))+3),"")</f>
        <v/>
      </c>
      <c r="AD4" s="15" t="str">
        <f ca="1">IF(AC4&lt;0,"Deduction",IF(ISNUMBER(AC4),"Score",""))</f>
        <v/>
      </c>
      <c r="AE4" s="21" t="str">
        <f>IF(_xlfn.NUMBERVALUE($AA4)&gt;0,SUMIFS($AC$4,$AB$4,$AB4),"")</f>
        <v/>
      </c>
      <c r="AF4" s="21" t="str">
        <f>IF(_xlfn.NUMBERVALUE($AA4)&gt;0,SUMIFS($AC$4,$AB$4,$AB4)/COUNTIFS($AB$4,$AB4,$AD$4,"Score"),"")</f>
        <v/>
      </c>
      <c r="AG4" s="21" t="str">
        <f>IF(_xlfn.NUMBERVALUE($AA4)&gt;0,$AC4-$AF4,"")</f>
        <v/>
      </c>
      <c r="AH4" s="22"/>
      <c r="AI4" s="11" t="s">
        <v>41</v>
      </c>
      <c r="AJ4" s="11" t="s">
        <v>41</v>
      </c>
      <c r="AK4" s="11" t="s">
        <v>41</v>
      </c>
      <c r="AL4" s="11" t="s">
        <v>41</v>
      </c>
      <c r="AM4" s="11">
        <f ca="1">COUNTIFS($AC$4,$AC4)</f>
        <v>1</v>
      </c>
      <c r="AP4" s="27" t="s">
        <v>42</v>
      </c>
      <c r="AQ4" t="s">
        <v>41</v>
      </c>
    </row>
    <row r="5" spans="1:43" x14ac:dyDescent="0.3">
      <c r="A5" s="8">
        <v>2</v>
      </c>
      <c r="B5" s="1"/>
      <c r="D5" s="2">
        <f t="shared" ref="D5:D33" si="1">D4+B5</f>
        <v>0</v>
      </c>
      <c r="E5" s="1"/>
      <c r="G5" s="2">
        <f t="shared" ref="G5:G33" si="2">G4+E5</f>
        <v>0</v>
      </c>
      <c r="H5" s="1"/>
      <c r="J5" s="2">
        <f t="shared" ref="J5:J33" si="3">J4+H5</f>
        <v>0</v>
      </c>
      <c r="K5" s="1"/>
      <c r="M5" s="2">
        <f t="shared" ref="M5:M33" si="4">M4+K5</f>
        <v>0</v>
      </c>
      <c r="N5" s="1"/>
      <c r="P5" s="2">
        <f t="shared" ref="P5:P33" si="5">P4+N5</f>
        <v>0</v>
      </c>
      <c r="R5" s="29" t="s">
        <v>43</v>
      </c>
      <c r="S5" s="15">
        <f>COUNTA($B$3:$P$3)-1</f>
        <v>-1</v>
      </c>
      <c r="T5" s="15"/>
      <c r="U5" s="45" t="s">
        <v>44</v>
      </c>
      <c r="V5" s="27">
        <f>COUNT($AA$4:$AA$123)</f>
        <v>0</v>
      </c>
      <c r="W5" s="27"/>
      <c r="X5" s="16"/>
      <c r="Z5" s="35" t="str">
        <f t="shared" ref="Z5:Z68" ca="1" si="6">IF(LEN($AD5)&gt;3,$S$4,"")</f>
        <v/>
      </c>
      <c r="AA5" s="13" t="str">
        <f t="shared" si="0"/>
        <v/>
      </c>
      <c r="AB5" s="12" t="str">
        <f t="shared" ref="AB5:AB68" ca="1" si="7">IF(_xlfn.NUMBERVALUE($AA5)&gt;0,INDIRECT(INDIRECT(HLOOKUP($S$5,$AI$2:$AL$3,2,FALSE)&amp;ROW())&amp;"3"),"")</f>
        <v/>
      </c>
      <c r="AC5" s="21" t="str">
        <f t="shared" ref="AC5:AC68" ca="1" si="8">IF(_xlfn.NUMBERVALUE($AA5)&gt;0,INDIRECT(INDIRECT(HLOOKUP($S$5,$AI$2:$AL$3,2,FALSE)&amp;ROW())&amp;COUNTIFS(INDIRECT(HLOOKUP($S$5,$AI$2:$AL$3,2,FALSE)&amp;"4:"&amp;HLOOKUP($S$5,$AI$2:$AL$3,2,FALSE)&amp;ROW()),INDIRECT(HLOOKUP($S$5,$AI$2:$AL$3,2,FALSE)&amp;ROW()))+3),"")</f>
        <v/>
      </c>
      <c r="AD5" s="15" t="str">
        <f t="shared" ref="AD5:AD68" ca="1" si="9">IF(AC5&lt;0,"Deduction",IF(ISNUMBER(AC5),"Score",""))</f>
        <v/>
      </c>
      <c r="AE5" s="15" t="str">
        <f>IF(_xlfn.NUMBERVALUE($AA5)&gt;0,SUMIFS($AC$4:$AC5,$AB$4:$AB5,$AB5),"")</f>
        <v/>
      </c>
      <c r="AF5" s="15" t="str">
        <f>IF(_xlfn.NUMBERVALUE($AA5)&gt;0,SUMIFS($AC$4:$AC5,$AB$4:$AB5,$AB5)/COUNTIFS($AB$4:$AB5,$AB5,$AD$4:$AD5,"Score"),"")</f>
        <v/>
      </c>
      <c r="AG5" s="15" t="str">
        <f t="shared" ref="AG5:AG68" si="10">IF(_xlfn.NUMBERVALUE($AA5)&gt;0,$AC5-$AF5,"")</f>
        <v/>
      </c>
      <c r="AH5" s="22"/>
      <c r="AI5" s="11" t="s">
        <v>45</v>
      </c>
      <c r="AJ5" s="11" t="s">
        <v>45</v>
      </c>
      <c r="AK5" s="11" t="s">
        <v>45</v>
      </c>
      <c r="AL5" s="11" t="s">
        <v>45</v>
      </c>
      <c r="AM5" s="11">
        <f ca="1">COUNTIFS($AC$4:$AC5,$AC5)</f>
        <v>2</v>
      </c>
      <c r="AP5" s="27" t="s">
        <v>46</v>
      </c>
      <c r="AQ5" t="s">
        <v>45</v>
      </c>
    </row>
    <row r="6" spans="1:43" x14ac:dyDescent="0.3">
      <c r="A6" s="8">
        <v>3</v>
      </c>
      <c r="B6" s="1"/>
      <c r="D6" s="2">
        <f t="shared" si="1"/>
        <v>0</v>
      </c>
      <c r="E6" s="1"/>
      <c r="G6" s="2">
        <f t="shared" si="2"/>
        <v>0</v>
      </c>
      <c r="H6" s="1"/>
      <c r="J6" s="2">
        <f t="shared" si="3"/>
        <v>0</v>
      </c>
      <c r="K6" s="1"/>
      <c r="M6" s="2">
        <f t="shared" si="4"/>
        <v>0</v>
      </c>
      <c r="N6" s="1"/>
      <c r="P6" s="2">
        <f t="shared" si="5"/>
        <v>0</v>
      </c>
      <c r="R6" s="29" t="s">
        <v>47</v>
      </c>
      <c r="S6" s="15">
        <f ca="1">SUM($AC$4:$AC$123)</f>
        <v>0</v>
      </c>
      <c r="T6" s="15"/>
      <c r="U6" s="15"/>
      <c r="V6" s="15"/>
      <c r="W6" s="15"/>
      <c r="X6" s="16"/>
      <c r="Z6" s="35" t="str">
        <f t="shared" ca="1" si="6"/>
        <v/>
      </c>
      <c r="AA6" s="13" t="str">
        <f t="shared" si="0"/>
        <v/>
      </c>
      <c r="AB6" s="12" t="str">
        <f t="shared" ca="1" si="7"/>
        <v/>
      </c>
      <c r="AC6" s="21" t="str">
        <f t="shared" ca="1" si="8"/>
        <v/>
      </c>
      <c r="AD6" s="15" t="str">
        <f t="shared" ca="1" si="9"/>
        <v/>
      </c>
      <c r="AE6" s="15" t="str">
        <f>IF(_xlfn.NUMBERVALUE($AA6)&gt;0,SUMIFS($AC$4:$AC6,$AB$4:$AB6,$AB6),"")</f>
        <v/>
      </c>
      <c r="AF6" s="15" t="str">
        <f>IF(_xlfn.NUMBERVALUE($AA6)&gt;0,SUMIFS($AC$4:$AC6,$AB$4:$AB6,$AB6)/COUNTIFS($AB$4:$AB6,$AB6,$AD$4:$AD6,"Score"),"")</f>
        <v/>
      </c>
      <c r="AG6" s="15" t="str">
        <f t="shared" si="10"/>
        <v/>
      </c>
      <c r="AH6" s="22"/>
      <c r="AI6" s="11" t="s">
        <v>41</v>
      </c>
      <c r="AJ6" s="11" t="s">
        <v>48</v>
      </c>
      <c r="AK6" s="11" t="s">
        <v>48</v>
      </c>
      <c r="AL6" s="11" t="s">
        <v>48</v>
      </c>
      <c r="AM6" s="11">
        <f ca="1">COUNTIFS($AC$4:$AC6,$AC6)</f>
        <v>3</v>
      </c>
      <c r="AP6" s="27" t="s">
        <v>49</v>
      </c>
      <c r="AQ6" t="s">
        <v>48</v>
      </c>
    </row>
    <row r="7" spans="1:43" x14ac:dyDescent="0.3">
      <c r="A7" s="8">
        <v>4</v>
      </c>
      <c r="B7" s="1"/>
      <c r="D7" s="2">
        <f t="shared" si="1"/>
        <v>0</v>
      </c>
      <c r="E7" s="1"/>
      <c r="G7" s="2">
        <f t="shared" si="2"/>
        <v>0</v>
      </c>
      <c r="H7" s="1"/>
      <c r="J7" s="2">
        <f t="shared" si="3"/>
        <v>0</v>
      </c>
      <c r="K7" s="1"/>
      <c r="M7" s="2">
        <f t="shared" si="4"/>
        <v>0</v>
      </c>
      <c r="N7" s="1"/>
      <c r="P7" s="2">
        <f t="shared" si="5"/>
        <v>0</v>
      </c>
      <c r="R7" s="29" t="s">
        <v>50</v>
      </c>
      <c r="S7" s="15" t="str">
        <f ca="1">IFERROR(AVERAGE($AC$4:$AC$123)," ")</f>
        <v xml:space="preserve"> </v>
      </c>
      <c r="T7" s="15"/>
      <c r="U7" s="15"/>
      <c r="V7" s="15"/>
      <c r="W7" s="15"/>
      <c r="X7" s="16"/>
      <c r="Z7" s="35" t="str">
        <f t="shared" ca="1" si="6"/>
        <v/>
      </c>
      <c r="AA7" s="13" t="str">
        <f t="shared" si="0"/>
        <v/>
      </c>
      <c r="AB7" s="12" t="str">
        <f t="shared" ca="1" si="7"/>
        <v/>
      </c>
      <c r="AC7" s="21" t="str">
        <f t="shared" ca="1" si="8"/>
        <v/>
      </c>
      <c r="AD7" s="15" t="str">
        <f t="shared" ca="1" si="9"/>
        <v/>
      </c>
      <c r="AE7" s="15" t="str">
        <f>IF(_xlfn.NUMBERVALUE($AA7)&gt;0,SUMIFS($AC$4:$AC7,$AB$4:$AB7,$AB7),"")</f>
        <v/>
      </c>
      <c r="AF7" s="15" t="str">
        <f>IF(_xlfn.NUMBERVALUE($AA7)&gt;0,SUMIFS($AC$4:$AC7,$AB$4:$AB7,$AB7)/COUNTIFS($AB$4:$AB7,$AB7,$AD$4:$AD7,"Score"),"")</f>
        <v/>
      </c>
      <c r="AG7" s="15" t="str">
        <f t="shared" si="10"/>
        <v/>
      </c>
      <c r="AH7" s="22"/>
      <c r="AI7" s="11" t="s">
        <v>45</v>
      </c>
      <c r="AJ7" s="11" t="s">
        <v>41</v>
      </c>
      <c r="AK7" s="11" t="s">
        <v>51</v>
      </c>
      <c r="AL7" s="11" t="s">
        <v>51</v>
      </c>
      <c r="AM7" s="11">
        <f ca="1">COUNTIFS($AC$4:$AC7,$AC7)</f>
        <v>4</v>
      </c>
      <c r="AP7" s="27" t="s">
        <v>52</v>
      </c>
      <c r="AQ7" t="s">
        <v>51</v>
      </c>
    </row>
    <row r="8" spans="1:43" x14ac:dyDescent="0.3">
      <c r="A8" s="8">
        <v>5</v>
      </c>
      <c r="B8" s="1"/>
      <c r="D8" s="2">
        <f t="shared" si="1"/>
        <v>0</v>
      </c>
      <c r="E8" s="1"/>
      <c r="G8" s="2">
        <f t="shared" si="2"/>
        <v>0</v>
      </c>
      <c r="H8" s="1"/>
      <c r="J8" s="2">
        <f t="shared" si="3"/>
        <v>0</v>
      </c>
      <c r="K8" s="1"/>
      <c r="M8" s="2">
        <f t="shared" si="4"/>
        <v>0</v>
      </c>
      <c r="N8" s="1"/>
      <c r="P8" s="2">
        <f t="shared" si="5"/>
        <v>0</v>
      </c>
      <c r="R8" s="29" t="s">
        <v>53</v>
      </c>
      <c r="S8" s="23" t="str">
        <f ca="1">IFERROR(SUMPRODUCT(LARGE($AC$4:$AC$123,ROW(INDIRECT("1:5"))))," ")</f>
        <v xml:space="preserve"> </v>
      </c>
      <c r="T8" s="15"/>
      <c r="U8" s="15"/>
      <c r="V8" s="15"/>
      <c r="W8" s="15"/>
      <c r="X8" s="16"/>
      <c r="Z8" s="35" t="str">
        <f t="shared" ca="1" si="6"/>
        <v/>
      </c>
      <c r="AA8" s="13" t="str">
        <f t="shared" si="0"/>
        <v/>
      </c>
      <c r="AB8" s="12" t="str">
        <f t="shared" ca="1" si="7"/>
        <v/>
      </c>
      <c r="AC8" s="21" t="str">
        <f t="shared" ca="1" si="8"/>
        <v/>
      </c>
      <c r="AD8" s="15" t="str">
        <f t="shared" ca="1" si="9"/>
        <v/>
      </c>
      <c r="AE8" s="15" t="str">
        <f>IF(_xlfn.NUMBERVALUE($AA8)&gt;0,SUMIFS($AC$4:$AC8,$AB$4:$AB8,$AB8),"")</f>
        <v/>
      </c>
      <c r="AF8" s="15" t="str">
        <f>IF(_xlfn.NUMBERVALUE($AA8)&gt;0,SUMIFS($AC$4:$AC8,$AB$4:$AB8,$AB8)/COUNTIFS($AB$4:$AB8,$AB8,$AD$4:$AD8,"Score"),"")</f>
        <v/>
      </c>
      <c r="AG8" s="15" t="str">
        <f t="shared" si="10"/>
        <v/>
      </c>
      <c r="AH8" s="22"/>
      <c r="AI8" s="11" t="s">
        <v>41</v>
      </c>
      <c r="AJ8" s="11" t="s">
        <v>45</v>
      </c>
      <c r="AK8" s="11" t="s">
        <v>41</v>
      </c>
      <c r="AL8" s="11" t="s">
        <v>54</v>
      </c>
      <c r="AM8" s="11">
        <f ca="1">COUNTIFS($AC$4:$AC8,$AC8)</f>
        <v>5</v>
      </c>
      <c r="AP8" s="27" t="s">
        <v>55</v>
      </c>
      <c r="AQ8" t="s">
        <v>54</v>
      </c>
    </row>
    <row r="9" spans="1:43" ht="17.399999999999999" x14ac:dyDescent="0.35">
      <c r="A9" s="8">
        <v>6</v>
      </c>
      <c r="B9" s="1"/>
      <c r="D9" s="2">
        <f t="shared" si="1"/>
        <v>0</v>
      </c>
      <c r="E9" s="1"/>
      <c r="G9" s="2">
        <f t="shared" si="2"/>
        <v>0</v>
      </c>
      <c r="H9" s="1"/>
      <c r="J9" s="2">
        <f t="shared" si="3"/>
        <v>0</v>
      </c>
      <c r="K9" s="1"/>
      <c r="M9" s="2">
        <f t="shared" si="4"/>
        <v>0</v>
      </c>
      <c r="N9" s="1"/>
      <c r="P9" s="2">
        <f t="shared" si="5"/>
        <v>0</v>
      </c>
      <c r="R9" s="46" t="s">
        <v>56</v>
      </c>
      <c r="S9" s="47"/>
      <c r="T9" s="47"/>
      <c r="U9" s="47"/>
      <c r="V9" s="47"/>
      <c r="W9" s="47"/>
      <c r="X9" s="48"/>
      <c r="Z9" s="35" t="str">
        <f t="shared" ca="1" si="6"/>
        <v/>
      </c>
      <c r="AA9" s="13" t="str">
        <f t="shared" si="0"/>
        <v/>
      </c>
      <c r="AB9" s="12" t="str">
        <f t="shared" ca="1" si="7"/>
        <v/>
      </c>
      <c r="AC9" s="21" t="str">
        <f t="shared" ca="1" si="8"/>
        <v/>
      </c>
      <c r="AD9" s="15" t="str">
        <f t="shared" ca="1" si="9"/>
        <v/>
      </c>
      <c r="AE9" s="15" t="str">
        <f>IF(_xlfn.NUMBERVALUE($AA9)&gt;0,SUMIFS($AC$4:$AC9,$AB$4:$AB9,$AB9),"")</f>
        <v/>
      </c>
      <c r="AF9" s="15" t="str">
        <f>IF(_xlfn.NUMBERVALUE($AA9)&gt;0,SUMIFS($AC$4:$AC9,$AB$4:$AB9,$AB9)/COUNTIFS($AB$4:$AB9,$AB9,$AD$4:$AD9,"Score"),"")</f>
        <v/>
      </c>
      <c r="AG9" s="15" t="str">
        <f t="shared" si="10"/>
        <v/>
      </c>
      <c r="AH9" s="22"/>
      <c r="AI9" s="11" t="s">
        <v>45</v>
      </c>
      <c r="AJ9" s="11" t="s">
        <v>48</v>
      </c>
      <c r="AK9" s="11" t="s">
        <v>45</v>
      </c>
      <c r="AL9" s="11" t="s">
        <v>41</v>
      </c>
      <c r="AM9" s="11">
        <f ca="1">COUNTIFS($AC$4:$AC9,$AC9)</f>
        <v>6</v>
      </c>
    </row>
    <row r="10" spans="1:43" x14ac:dyDescent="0.3">
      <c r="A10" s="8">
        <v>7</v>
      </c>
      <c r="B10" s="1"/>
      <c r="D10" s="2">
        <f t="shared" si="1"/>
        <v>0</v>
      </c>
      <c r="E10" s="1"/>
      <c r="G10" s="2">
        <f t="shared" si="2"/>
        <v>0</v>
      </c>
      <c r="H10" s="1"/>
      <c r="J10" s="2">
        <f t="shared" si="3"/>
        <v>0</v>
      </c>
      <c r="K10" s="1"/>
      <c r="M10" s="2">
        <f t="shared" si="4"/>
        <v>0</v>
      </c>
      <c r="N10" s="1"/>
      <c r="P10" s="2">
        <f t="shared" si="5"/>
        <v>0</v>
      </c>
      <c r="R10" s="29"/>
      <c r="S10" s="39" t="str">
        <f>IF(ISBLANK(B3)," ",B3)</f>
        <v xml:space="preserve"> </v>
      </c>
      <c r="T10" s="39" t="str">
        <f>IF(ISBLANK(E3)," ",E3)</f>
        <v xml:space="preserve"> </v>
      </c>
      <c r="U10" s="39" t="str">
        <f>IF(ISBLANK(H3)," ",H3)</f>
        <v xml:space="preserve"> </v>
      </c>
      <c r="V10" s="39" t="str">
        <f>IF(ISBLANK(K3)," ",K3)</f>
        <v xml:space="preserve"> </v>
      </c>
      <c r="W10" s="39" t="str">
        <f>IF(ISBLANK(N3)," ",N3)</f>
        <v xml:space="preserve"> </v>
      </c>
      <c r="X10" s="17"/>
      <c r="Z10" s="35" t="str">
        <f t="shared" ca="1" si="6"/>
        <v/>
      </c>
      <c r="AA10" s="13" t="str">
        <f t="shared" si="0"/>
        <v/>
      </c>
      <c r="AB10" s="12" t="str">
        <f t="shared" ca="1" si="7"/>
        <v/>
      </c>
      <c r="AC10" s="21" t="str">
        <f t="shared" ca="1" si="8"/>
        <v/>
      </c>
      <c r="AD10" s="15" t="str">
        <f t="shared" ca="1" si="9"/>
        <v/>
      </c>
      <c r="AE10" s="15" t="str">
        <f>IF(_xlfn.NUMBERVALUE($AA10)&gt;0,SUMIFS($AC$4:$AC10,$AB$4:$AB10,$AB10),"")</f>
        <v/>
      </c>
      <c r="AF10" s="15" t="str">
        <f>IF(_xlfn.NUMBERVALUE($AA10)&gt;0,SUMIFS($AC$4:$AC10,$AB$4:$AB10,$AB10)/COUNTIFS($AB$4:$AB10,$AB10,$AD$4:$AD10,"Score"),"")</f>
        <v/>
      </c>
      <c r="AG10" s="15" t="str">
        <f t="shared" si="10"/>
        <v/>
      </c>
      <c r="AH10" s="22"/>
      <c r="AI10" s="11" t="s">
        <v>41</v>
      </c>
      <c r="AJ10" s="11" t="s">
        <v>41</v>
      </c>
      <c r="AK10" s="11" t="s">
        <v>48</v>
      </c>
      <c r="AL10" s="11" t="s">
        <v>45</v>
      </c>
      <c r="AM10" s="11">
        <f ca="1">COUNTIFS($AC$4:$AC10,$AC10)</f>
        <v>7</v>
      </c>
    </row>
    <row r="11" spans="1:43" x14ac:dyDescent="0.3">
      <c r="A11" s="8">
        <v>8</v>
      </c>
      <c r="B11" s="1"/>
      <c r="D11" s="2">
        <f t="shared" si="1"/>
        <v>0</v>
      </c>
      <c r="E11" s="1"/>
      <c r="G11" s="2">
        <f t="shared" si="2"/>
        <v>0</v>
      </c>
      <c r="H11" s="1"/>
      <c r="J11" s="2">
        <f t="shared" si="3"/>
        <v>0</v>
      </c>
      <c r="K11" s="1"/>
      <c r="M11" s="2">
        <f t="shared" si="4"/>
        <v>0</v>
      </c>
      <c r="N11" s="1"/>
      <c r="P11" s="2">
        <f t="shared" si="5"/>
        <v>0</v>
      </c>
      <c r="R11" s="29" t="s">
        <v>57</v>
      </c>
      <c r="S11" s="30" t="str">
        <f t="shared" ref="S11:T11" si="11">IF(S12=LARGE($S$12:$W$12,1),"1st",IF(S12=LARGE($S$12:$W$12,2),"2nd",IF(S12=LARGE($S$12:$W$12,3),"3rd",IF(S12=LARGE($S$12:$W$12,4),"4th","5th"))))</f>
        <v>1st</v>
      </c>
      <c r="T11" s="30" t="str">
        <f t="shared" si="11"/>
        <v>1st</v>
      </c>
      <c r="U11" s="30" t="str">
        <f>IF(U12=LARGE($S$12:$W$12,1),"1st",IF(U12=LARGE($S$12:$W$12,2),"2nd",IF(U12=LARGE($S$12:$W$12,3),"3rd",IF(U12=LARGE($S$12:$W$12,4),"4th","5th"))))</f>
        <v>1st</v>
      </c>
      <c r="V11" s="30" t="str">
        <f t="shared" ref="V11:W11" si="12">IF(V12=LARGE($S$12:$W$12,1),"1st",IF(V12=LARGE($S$12:$W$12,2),"2nd",IF(V12=LARGE($S$12:$W$12,3),"3rd",IF(V12=LARGE($S$12:$W$12,4),"4th","5th"))))</f>
        <v>1st</v>
      </c>
      <c r="W11" s="30" t="str">
        <f t="shared" si="12"/>
        <v>1st</v>
      </c>
      <c r="X11" s="16"/>
      <c r="Z11" s="35" t="str">
        <f t="shared" ca="1" si="6"/>
        <v/>
      </c>
      <c r="AA11" s="13" t="str">
        <f t="shared" si="0"/>
        <v/>
      </c>
      <c r="AB11" s="12" t="str">
        <f t="shared" ca="1" si="7"/>
        <v/>
      </c>
      <c r="AC11" s="21" t="str">
        <f t="shared" ca="1" si="8"/>
        <v/>
      </c>
      <c r="AD11" s="15" t="str">
        <f t="shared" ca="1" si="9"/>
        <v/>
      </c>
      <c r="AE11" s="15" t="str">
        <f>IF(_xlfn.NUMBERVALUE($AA11)&gt;0,SUMIFS($AC$4:$AC11,$AB$4:$AB11,$AB11),"")</f>
        <v/>
      </c>
      <c r="AF11" s="15" t="str">
        <f>IF(_xlfn.NUMBERVALUE($AA11)&gt;0,SUMIFS($AC$4:$AC11,$AB$4:$AB11,$AB11)/COUNTIFS($AB$4:$AB11,$AB11,$AD$4:$AD11,"Score"),"")</f>
        <v/>
      </c>
      <c r="AG11" s="15" t="str">
        <f t="shared" si="10"/>
        <v/>
      </c>
      <c r="AH11" s="22"/>
      <c r="AI11" s="11" t="s">
        <v>45</v>
      </c>
      <c r="AJ11" s="11" t="s">
        <v>45</v>
      </c>
      <c r="AK11" s="11" t="s">
        <v>51</v>
      </c>
      <c r="AL11" s="11" t="s">
        <v>48</v>
      </c>
      <c r="AM11" s="11">
        <f ca="1">COUNTIFS($AC$4:$AC11,$AC11)</f>
        <v>8</v>
      </c>
    </row>
    <row r="12" spans="1:43" x14ac:dyDescent="0.3">
      <c r="A12" s="8">
        <v>9</v>
      </c>
      <c r="B12" s="1"/>
      <c r="D12" s="2">
        <f t="shared" si="1"/>
        <v>0</v>
      </c>
      <c r="E12" s="7"/>
      <c r="G12" s="2">
        <f t="shared" si="2"/>
        <v>0</v>
      </c>
      <c r="H12" s="7"/>
      <c r="J12" s="2">
        <f t="shared" si="3"/>
        <v>0</v>
      </c>
      <c r="K12" s="7"/>
      <c r="M12" s="2">
        <f t="shared" si="4"/>
        <v>0</v>
      </c>
      <c r="N12" s="7"/>
      <c r="P12" s="2">
        <f t="shared" si="5"/>
        <v>0</v>
      </c>
      <c r="R12" s="29" t="s">
        <v>58</v>
      </c>
      <c r="S12" s="15">
        <f>D33</f>
        <v>0</v>
      </c>
      <c r="T12" s="15">
        <f>G33</f>
        <v>0</v>
      </c>
      <c r="U12" s="15">
        <f>J33</f>
        <v>0</v>
      </c>
      <c r="V12" s="15">
        <f>M33</f>
        <v>0</v>
      </c>
      <c r="W12" s="15">
        <f>P33</f>
        <v>0</v>
      </c>
      <c r="X12" s="16"/>
      <c r="Z12" s="35" t="str">
        <f t="shared" ca="1" si="6"/>
        <v/>
      </c>
      <c r="AA12" s="13" t="str">
        <f t="shared" si="0"/>
        <v/>
      </c>
      <c r="AB12" s="12" t="str">
        <f ca="1">IF(_xlfn.NUMBERVALUE($AA12)&gt;0,INDIRECT(INDIRECT(HLOOKUP($S$5,$AI$2:$AL$3,2,FALSE)&amp;ROW())&amp;"3"),"")</f>
        <v/>
      </c>
      <c r="AC12" s="21" t="str">
        <f t="shared" ca="1" si="8"/>
        <v/>
      </c>
      <c r="AD12" s="15" t="str">
        <f t="shared" ca="1" si="9"/>
        <v/>
      </c>
      <c r="AE12" s="15" t="str">
        <f>IF(_xlfn.NUMBERVALUE($AA12)&gt;0,SUMIFS($AC$4:$AC12,$AB$4:$AB12,$AB12),"")</f>
        <v/>
      </c>
      <c r="AF12" s="15" t="str">
        <f>IF(_xlfn.NUMBERVALUE($AA12)&gt;0,SUMIFS($AC$4:$AC12,$AB$4:$AB12,$AB12)/COUNTIFS($AB$4:$AB12,$AB12,$AD$4:$AD12,"Score"),"")</f>
        <v/>
      </c>
      <c r="AG12" s="15" t="str">
        <f t="shared" si="10"/>
        <v/>
      </c>
      <c r="AH12" s="22"/>
      <c r="AI12" s="11" t="s">
        <v>41</v>
      </c>
      <c r="AJ12" s="11" t="s">
        <v>48</v>
      </c>
      <c r="AK12" s="11" t="s">
        <v>41</v>
      </c>
      <c r="AL12" s="11" t="s">
        <v>51</v>
      </c>
      <c r="AM12" s="11">
        <f ca="1">COUNTIFS($AC$4:$AC12,$AC12)</f>
        <v>9</v>
      </c>
    </row>
    <row r="13" spans="1:43" x14ac:dyDescent="0.3">
      <c r="A13" s="8">
        <v>10</v>
      </c>
      <c r="B13" s="1"/>
      <c r="D13" s="2">
        <f t="shared" si="1"/>
        <v>0</v>
      </c>
      <c r="E13" s="7"/>
      <c r="G13" s="2">
        <f t="shared" si="2"/>
        <v>0</v>
      </c>
      <c r="H13" s="7"/>
      <c r="J13" s="2">
        <f t="shared" si="3"/>
        <v>0</v>
      </c>
      <c r="K13" s="7"/>
      <c r="M13" s="2">
        <f t="shared" si="4"/>
        <v>0</v>
      </c>
      <c r="N13" s="7"/>
      <c r="P13" s="2">
        <f t="shared" si="5"/>
        <v>0</v>
      </c>
      <c r="R13" s="29" t="s">
        <v>59</v>
      </c>
      <c r="S13" s="15">
        <f ca="1">IFERROR(SUMIFS($AC$4:$AC$123,$AB$4:$AB$123,S$10)/COUNTIFS($AD$4:$AD$123,"Score",$AB$4:$AB$123,S$10),0)</f>
        <v>0</v>
      </c>
      <c r="T13" s="15">
        <f ca="1">IFERROR(SUMIFS($AC$4:$AC$123,$AB$4:$AB$123,T$10)/COUNTIFS($AD$4:$AD$123,"Score",$AB$4:$AB$123,T$10),0)</f>
        <v>0</v>
      </c>
      <c r="U13" s="15">
        <f ca="1">IFERROR(SUMIFS($AC$4:$AC$123,$AB$4:$AB$123,U$10)/COUNTIFS($AD$4:$AD$123,"Score",$AB$4:$AB$123,U$10),0)</f>
        <v>0</v>
      </c>
      <c r="V13" s="15">
        <f ca="1">IFERROR(SUMIFS($AC$4:$AC$123,$AB$4:$AB$123,V$10)/COUNTIFS($AD$4:$AD$123,"Score",$AB$4:$AB$123,V$10),0)</f>
        <v>0</v>
      </c>
      <c r="W13" s="15">
        <f ca="1">IFERROR(SUMIFS($AC$4:$AC$123,$AB$4:$AB$123,W$10)/COUNTIFS($AD$4:$AD$123,"Score",$AB$4:$AB$123,W$10),0)</f>
        <v>0</v>
      </c>
      <c r="X13" s="16"/>
      <c r="Z13" s="35" t="str">
        <f t="shared" ca="1" si="6"/>
        <v/>
      </c>
      <c r="AA13" s="13" t="str">
        <f t="shared" si="0"/>
        <v/>
      </c>
      <c r="AB13" s="12" t="str">
        <f t="shared" ca="1" si="7"/>
        <v/>
      </c>
      <c r="AC13" s="21" t="str">
        <f t="shared" ca="1" si="8"/>
        <v/>
      </c>
      <c r="AD13" s="15" t="str">
        <f t="shared" ca="1" si="9"/>
        <v/>
      </c>
      <c r="AE13" s="15" t="str">
        <f>IF(_xlfn.NUMBERVALUE($AA13)&gt;0,SUMIFS($AC$4:$AC13,$AB$4:$AB13,$AB13),"")</f>
        <v/>
      </c>
      <c r="AF13" s="15" t="str">
        <f>IF(_xlfn.NUMBERVALUE($AA13)&gt;0,SUMIFS($AC$4:$AC13,$AB$4:$AB13,$AB13)/COUNTIFS($AB$4:$AB13,$AB13,$AD$4:$AD13,"Score"),"")</f>
        <v/>
      </c>
      <c r="AG13" s="15" t="str">
        <f t="shared" si="10"/>
        <v/>
      </c>
      <c r="AH13" s="22"/>
      <c r="AI13" s="11" t="s">
        <v>45</v>
      </c>
      <c r="AJ13" s="11" t="s">
        <v>41</v>
      </c>
      <c r="AK13" s="11" t="s">
        <v>45</v>
      </c>
      <c r="AL13" s="11" t="s">
        <v>54</v>
      </c>
      <c r="AM13" s="11">
        <f ca="1">COUNTIFS($AC$4:$AC13,$AC13)</f>
        <v>10</v>
      </c>
    </row>
    <row r="14" spans="1:43" x14ac:dyDescent="0.3">
      <c r="A14" s="8">
        <v>11</v>
      </c>
      <c r="B14" s="1"/>
      <c r="D14" s="2">
        <f t="shared" si="1"/>
        <v>0</v>
      </c>
      <c r="E14" s="7"/>
      <c r="G14" s="2">
        <f t="shared" si="2"/>
        <v>0</v>
      </c>
      <c r="H14" s="7"/>
      <c r="J14" s="2">
        <f t="shared" si="3"/>
        <v>0</v>
      </c>
      <c r="K14" s="7"/>
      <c r="M14" s="2">
        <f t="shared" si="4"/>
        <v>0</v>
      </c>
      <c r="N14" s="7"/>
      <c r="P14" s="2">
        <f t="shared" si="5"/>
        <v>0</v>
      </c>
      <c r="R14" s="29" t="s">
        <v>60</v>
      </c>
      <c r="S14" s="32"/>
      <c r="T14" s="32"/>
      <c r="U14" s="32"/>
      <c r="V14" s="32"/>
      <c r="W14" s="32"/>
      <c r="X14" s="16"/>
      <c r="Z14" s="35" t="str">
        <f t="shared" ca="1" si="6"/>
        <v/>
      </c>
      <c r="AA14" s="13" t="str">
        <f t="shared" si="0"/>
        <v/>
      </c>
      <c r="AB14" s="12" t="str">
        <f t="shared" ca="1" si="7"/>
        <v/>
      </c>
      <c r="AC14" s="21" t="str">
        <f t="shared" ca="1" si="8"/>
        <v/>
      </c>
      <c r="AD14" s="15" t="str">
        <f t="shared" ca="1" si="9"/>
        <v/>
      </c>
      <c r="AE14" s="15" t="str">
        <f>IF(_xlfn.NUMBERVALUE($AA14)&gt;0,SUMIFS($AC$4:$AC14,$AB$4:$AB14,$AB14),"")</f>
        <v/>
      </c>
      <c r="AF14" s="15" t="str">
        <f>IF(_xlfn.NUMBERVALUE($AA14)&gt;0,SUMIFS($AC$4:$AC14,$AB$4:$AB14,$AB14)/COUNTIFS($AB$4:$AB14,$AB14,$AD$4:$AD14,"Score"),"")</f>
        <v/>
      </c>
      <c r="AG14" s="15" t="str">
        <f t="shared" si="10"/>
        <v/>
      </c>
      <c r="AH14" s="22"/>
      <c r="AI14" s="11" t="s">
        <v>41</v>
      </c>
      <c r="AJ14" s="11" t="s">
        <v>45</v>
      </c>
      <c r="AK14" s="11" t="s">
        <v>48</v>
      </c>
      <c r="AL14" s="11" t="s">
        <v>41</v>
      </c>
      <c r="AM14" s="11">
        <f ca="1">COUNTIFS($AC$4:$AC14,$AC14)</f>
        <v>11</v>
      </c>
    </row>
    <row r="15" spans="1:43" x14ac:dyDescent="0.3">
      <c r="A15" s="8">
        <v>12</v>
      </c>
      <c r="B15" s="1"/>
      <c r="D15" s="2">
        <f t="shared" si="1"/>
        <v>0</v>
      </c>
      <c r="E15" s="7"/>
      <c r="G15" s="2">
        <f t="shared" si="2"/>
        <v>0</v>
      </c>
      <c r="H15" s="7"/>
      <c r="J15" s="2">
        <f t="shared" si="3"/>
        <v>0</v>
      </c>
      <c r="K15" s="7"/>
      <c r="M15" s="2">
        <f t="shared" si="4"/>
        <v>0</v>
      </c>
      <c r="N15" s="7"/>
      <c r="P15" s="2">
        <f t="shared" si="5"/>
        <v>0</v>
      </c>
      <c r="R15" s="29"/>
      <c r="S15" s="15"/>
      <c r="T15" s="15"/>
      <c r="U15" s="15"/>
      <c r="V15" s="15"/>
      <c r="W15" s="15"/>
      <c r="X15" s="16"/>
      <c r="Z15" s="35" t="str">
        <f t="shared" ca="1" si="6"/>
        <v/>
      </c>
      <c r="AA15" s="13" t="str">
        <f t="shared" si="0"/>
        <v/>
      </c>
      <c r="AB15" s="12" t="str">
        <f t="shared" ca="1" si="7"/>
        <v/>
      </c>
      <c r="AC15" s="21" t="str">
        <f t="shared" ca="1" si="8"/>
        <v/>
      </c>
      <c r="AD15" s="15" t="str">
        <f t="shared" ca="1" si="9"/>
        <v/>
      </c>
      <c r="AE15" s="15" t="str">
        <f>IF(_xlfn.NUMBERVALUE($AA15)&gt;0,SUMIFS($AC$4:$AC15,$AB$4:$AB15,$AB15),"")</f>
        <v/>
      </c>
      <c r="AF15" s="15" t="str">
        <f>IF(_xlfn.NUMBERVALUE($AA15)&gt;0,SUMIFS($AC$4:$AC15,$AB$4:$AB15,$AB15)/COUNTIFS($AB$4:$AB15,$AB15,$AD$4:$AD15,"Score"),"")</f>
        <v/>
      </c>
      <c r="AG15" s="15" t="str">
        <f t="shared" si="10"/>
        <v/>
      </c>
      <c r="AH15" s="22"/>
      <c r="AI15" s="11" t="s">
        <v>45</v>
      </c>
      <c r="AJ15" s="11" t="s">
        <v>48</v>
      </c>
      <c r="AK15" s="11" t="s">
        <v>51</v>
      </c>
      <c r="AL15" s="11" t="s">
        <v>45</v>
      </c>
      <c r="AM15" s="11">
        <f ca="1">COUNTIFS($AC$4:$AC15,$AC15)</f>
        <v>12</v>
      </c>
    </row>
    <row r="16" spans="1:43" ht="17.399999999999999" x14ac:dyDescent="0.35">
      <c r="A16" s="8">
        <v>13</v>
      </c>
      <c r="B16" s="1"/>
      <c r="D16" s="2">
        <f t="shared" si="1"/>
        <v>0</v>
      </c>
      <c r="E16" s="7"/>
      <c r="G16" s="2">
        <f t="shared" si="2"/>
        <v>0</v>
      </c>
      <c r="H16" s="7"/>
      <c r="J16" s="2">
        <f t="shared" si="3"/>
        <v>0</v>
      </c>
      <c r="K16" s="7"/>
      <c r="M16" s="2">
        <f t="shared" si="4"/>
        <v>0</v>
      </c>
      <c r="N16" s="7"/>
      <c r="P16" s="2">
        <f t="shared" si="5"/>
        <v>0</v>
      </c>
      <c r="R16" s="46" t="s">
        <v>61</v>
      </c>
      <c r="S16" s="47"/>
      <c r="T16" s="47"/>
      <c r="U16" s="47"/>
      <c r="V16" s="47"/>
      <c r="W16" s="47"/>
      <c r="X16" s="48"/>
      <c r="Z16" s="35" t="str">
        <f t="shared" ca="1" si="6"/>
        <v/>
      </c>
      <c r="AA16" s="13" t="str">
        <f t="shared" si="0"/>
        <v/>
      </c>
      <c r="AB16" s="12" t="str">
        <f t="shared" ca="1" si="7"/>
        <v/>
      </c>
      <c r="AC16" s="21" t="str">
        <f t="shared" ca="1" si="8"/>
        <v/>
      </c>
      <c r="AD16" s="15" t="str">
        <f t="shared" ca="1" si="9"/>
        <v/>
      </c>
      <c r="AE16" s="15" t="str">
        <f>IF(_xlfn.NUMBERVALUE($AA16)&gt;0,SUMIFS($AC$4:$AC16,$AB$4:$AB16,$AB16),"")</f>
        <v/>
      </c>
      <c r="AF16" s="15" t="str">
        <f>IF(_xlfn.NUMBERVALUE($AA16)&gt;0,SUMIFS($AC$4:$AC16,$AB$4:$AB16,$AB16)/COUNTIFS($AB$4:$AB16,$AB16,$AD$4:$AD16,"Score"),"")</f>
        <v/>
      </c>
      <c r="AG16" s="15" t="str">
        <f t="shared" si="10"/>
        <v/>
      </c>
      <c r="AH16" s="16"/>
      <c r="AI16" s="11" t="s">
        <v>41</v>
      </c>
      <c r="AJ16" s="11" t="s">
        <v>41</v>
      </c>
      <c r="AK16" s="11" t="s">
        <v>41</v>
      </c>
      <c r="AL16" s="11" t="s">
        <v>48</v>
      </c>
      <c r="AM16" s="11">
        <f ca="1">COUNTIFS($AC$4:$AC16,$AC16)</f>
        <v>13</v>
      </c>
    </row>
    <row r="17" spans="1:39" x14ac:dyDescent="0.3">
      <c r="A17" s="8">
        <v>14</v>
      </c>
      <c r="B17" s="1"/>
      <c r="D17" s="2">
        <f t="shared" si="1"/>
        <v>0</v>
      </c>
      <c r="E17" s="7"/>
      <c r="G17" s="2">
        <f t="shared" si="2"/>
        <v>0</v>
      </c>
      <c r="H17" s="7"/>
      <c r="J17" s="2">
        <f t="shared" si="3"/>
        <v>0</v>
      </c>
      <c r="K17" s="7"/>
      <c r="M17" s="2">
        <f t="shared" si="4"/>
        <v>0</v>
      </c>
      <c r="N17" s="7"/>
      <c r="P17" s="2">
        <f t="shared" si="5"/>
        <v>0</v>
      </c>
      <c r="R17" s="29" t="s">
        <v>62</v>
      </c>
      <c r="S17" s="15" t="str">
        <f>INDEX($S$10:$W$11,1,MATCH("1st",$S$11:$W$11,FALSE))</f>
        <v xml:space="preserve"> </v>
      </c>
      <c r="T17" s="15"/>
      <c r="U17" s="15"/>
      <c r="V17" s="15"/>
      <c r="W17" s="15"/>
      <c r="X17" s="16"/>
      <c r="Z17" s="35" t="str">
        <f t="shared" ca="1" si="6"/>
        <v/>
      </c>
      <c r="AA17" s="13" t="str">
        <f t="shared" si="0"/>
        <v/>
      </c>
      <c r="AB17" s="12" t="str">
        <f t="shared" ca="1" si="7"/>
        <v/>
      </c>
      <c r="AC17" s="21" t="str">
        <f t="shared" ca="1" si="8"/>
        <v/>
      </c>
      <c r="AD17" s="15" t="str">
        <f t="shared" ca="1" si="9"/>
        <v/>
      </c>
      <c r="AE17" s="15" t="str">
        <f>IF(_xlfn.NUMBERVALUE($AA17)&gt;0,SUMIFS($AC$4:$AC17,$AB$4:$AB17,$AB17),"")</f>
        <v/>
      </c>
      <c r="AF17" s="15" t="str">
        <f>IF(_xlfn.NUMBERVALUE($AA17)&gt;0,SUMIFS($AC$4:$AC17,$AB$4:$AB17,$AB17)/COUNTIFS($AB$4:$AB17,$AB17,$AD$4:$AD17,"Score"),"")</f>
        <v/>
      </c>
      <c r="AG17" s="15" t="str">
        <f t="shared" si="10"/>
        <v/>
      </c>
      <c r="AH17" s="16"/>
      <c r="AI17" s="11" t="s">
        <v>45</v>
      </c>
      <c r="AJ17" s="11" t="s">
        <v>45</v>
      </c>
      <c r="AK17" s="11" t="s">
        <v>45</v>
      </c>
      <c r="AL17" s="11" t="s">
        <v>51</v>
      </c>
      <c r="AM17" s="11">
        <f ca="1">COUNTIFS($AC$4:$AC17,$AC17)</f>
        <v>14</v>
      </c>
    </row>
    <row r="18" spans="1:39" x14ac:dyDescent="0.3">
      <c r="A18" s="8">
        <v>15</v>
      </c>
      <c r="B18" s="1"/>
      <c r="D18" s="2">
        <f t="shared" si="1"/>
        <v>0</v>
      </c>
      <c r="E18" s="7"/>
      <c r="G18" s="2">
        <f t="shared" si="2"/>
        <v>0</v>
      </c>
      <c r="H18" s="7"/>
      <c r="J18" s="2">
        <f t="shared" si="3"/>
        <v>0</v>
      </c>
      <c r="K18" s="7"/>
      <c r="M18" s="2">
        <f t="shared" si="4"/>
        <v>0</v>
      </c>
      <c r="N18" s="7"/>
      <c r="P18" s="2">
        <f t="shared" si="5"/>
        <v>0</v>
      </c>
      <c r="R18" s="29" t="s">
        <v>63</v>
      </c>
      <c r="S18" s="31"/>
      <c r="T18" s="15"/>
      <c r="U18" s="15"/>
      <c r="V18" s="15"/>
      <c r="W18" s="15"/>
      <c r="X18" s="16"/>
      <c r="Z18" s="35" t="str">
        <f t="shared" ca="1" si="6"/>
        <v/>
      </c>
      <c r="AA18" s="13" t="str">
        <f t="shared" si="0"/>
        <v/>
      </c>
      <c r="AB18" s="12" t="str">
        <f t="shared" ca="1" si="7"/>
        <v/>
      </c>
      <c r="AC18" s="21" t="str">
        <f t="shared" ca="1" si="8"/>
        <v/>
      </c>
      <c r="AD18" s="15" t="str">
        <f t="shared" ca="1" si="9"/>
        <v/>
      </c>
      <c r="AE18" s="15" t="str">
        <f>IF(_xlfn.NUMBERVALUE($AA18)&gt;0,SUMIFS($AC$4:$AC18,$AB$4:$AB18,$AB18),"")</f>
        <v/>
      </c>
      <c r="AF18" s="15" t="str">
        <f>IF(_xlfn.NUMBERVALUE($AA18)&gt;0,SUMIFS($AC$4:$AC18,$AB$4:$AB18,$AB18)/COUNTIFS($AB$4:$AB18,$AB18,$AD$4:$AD18,"Score"),"")</f>
        <v/>
      </c>
      <c r="AG18" s="15" t="str">
        <f t="shared" si="10"/>
        <v/>
      </c>
      <c r="AH18" s="16"/>
      <c r="AI18" s="11" t="s">
        <v>41</v>
      </c>
      <c r="AJ18" s="11" t="s">
        <v>48</v>
      </c>
      <c r="AK18" s="11" t="s">
        <v>48</v>
      </c>
      <c r="AL18" s="11" t="s">
        <v>54</v>
      </c>
      <c r="AM18" s="11">
        <f ca="1">COUNTIFS($AC$4:$AC18,$AC18)</f>
        <v>15</v>
      </c>
    </row>
    <row r="19" spans="1:39" x14ac:dyDescent="0.3">
      <c r="A19" s="8">
        <v>16</v>
      </c>
      <c r="B19" s="1"/>
      <c r="D19" s="2">
        <f t="shared" si="1"/>
        <v>0</v>
      </c>
      <c r="E19" s="7"/>
      <c r="G19" s="2">
        <f t="shared" si="2"/>
        <v>0</v>
      </c>
      <c r="H19" s="7"/>
      <c r="J19" s="2">
        <f t="shared" si="3"/>
        <v>0</v>
      </c>
      <c r="K19" s="7"/>
      <c r="M19" s="2">
        <f t="shared" si="4"/>
        <v>0</v>
      </c>
      <c r="N19" s="7"/>
      <c r="P19" s="2">
        <f t="shared" si="5"/>
        <v>0</v>
      </c>
      <c r="R19" s="29" t="s">
        <v>64</v>
      </c>
      <c r="S19" s="32"/>
      <c r="T19" s="15"/>
      <c r="U19" s="15"/>
      <c r="V19" s="15"/>
      <c r="W19" s="15"/>
      <c r="X19" s="16"/>
      <c r="Z19" s="35" t="str">
        <f t="shared" ca="1" si="6"/>
        <v/>
      </c>
      <c r="AA19" s="13" t="str">
        <f t="shared" si="0"/>
        <v/>
      </c>
      <c r="AB19" s="13" t="str">
        <f t="shared" ca="1" si="7"/>
        <v/>
      </c>
      <c r="AC19" s="15" t="str">
        <f t="shared" ca="1" si="8"/>
        <v/>
      </c>
      <c r="AD19" s="15" t="str">
        <f t="shared" ca="1" si="9"/>
        <v/>
      </c>
      <c r="AE19" s="15" t="str">
        <f>IF(_xlfn.NUMBERVALUE($AA19)&gt;0,SUMIFS($AC$4:$AC19,$AB$4:$AB19,$AB19),"")</f>
        <v/>
      </c>
      <c r="AF19" s="15" t="str">
        <f>IF(_xlfn.NUMBERVALUE($AA19)&gt;0,SUMIFS($AC$4:$AC19,$AB$4:$AB19,$AB19)/COUNTIFS($AB$4:$AB19,$AB19,$AD$4:$AD19,"Score"),"")</f>
        <v/>
      </c>
      <c r="AG19" s="15" t="str">
        <f t="shared" si="10"/>
        <v/>
      </c>
      <c r="AH19" s="16"/>
      <c r="AI19" s="11" t="s">
        <v>45</v>
      </c>
      <c r="AJ19" s="11" t="s">
        <v>41</v>
      </c>
      <c r="AK19" s="11" t="s">
        <v>51</v>
      </c>
      <c r="AL19" s="11" t="s">
        <v>41</v>
      </c>
      <c r="AM19" s="11">
        <f ca="1">COUNTIFS($AC$4:$AC19,$AC19)</f>
        <v>16</v>
      </c>
    </row>
    <row r="20" spans="1:39" x14ac:dyDescent="0.3">
      <c r="A20" s="8">
        <v>17</v>
      </c>
      <c r="B20" s="1"/>
      <c r="D20" s="2">
        <f t="shared" si="1"/>
        <v>0</v>
      </c>
      <c r="E20" s="7"/>
      <c r="G20" s="2">
        <f t="shared" si="2"/>
        <v>0</v>
      </c>
      <c r="H20" s="7"/>
      <c r="J20" s="2">
        <f t="shared" si="3"/>
        <v>0</v>
      </c>
      <c r="K20" s="7"/>
      <c r="M20" s="2">
        <f t="shared" si="4"/>
        <v>0</v>
      </c>
      <c r="N20" s="7"/>
      <c r="P20" s="2">
        <f t="shared" si="5"/>
        <v>0</v>
      </c>
      <c r="R20" s="29" t="s">
        <v>65</v>
      </c>
      <c r="S20" s="32"/>
      <c r="T20" s="15"/>
      <c r="U20" s="15"/>
      <c r="V20" s="15"/>
      <c r="W20" s="15"/>
      <c r="X20" s="16"/>
      <c r="Z20" s="35" t="str">
        <f t="shared" ca="1" si="6"/>
        <v/>
      </c>
      <c r="AA20" s="13" t="str">
        <f t="shared" si="0"/>
        <v/>
      </c>
      <c r="AB20" s="13" t="str">
        <f t="shared" ca="1" si="7"/>
        <v/>
      </c>
      <c r="AC20" s="15" t="str">
        <f t="shared" ca="1" si="8"/>
        <v/>
      </c>
      <c r="AD20" s="15" t="str">
        <f t="shared" ca="1" si="9"/>
        <v/>
      </c>
      <c r="AE20" s="15" t="str">
        <f>IF(_xlfn.NUMBERVALUE($AA20)&gt;0,SUMIFS($AC$4:$AC20,$AB$4:$AB20,$AB20),"")</f>
        <v/>
      </c>
      <c r="AF20" s="15" t="str">
        <f>IF(_xlfn.NUMBERVALUE($AA20)&gt;0,SUMIFS($AC$4:$AC20,$AB$4:$AB20,$AB20)/COUNTIFS($AB$4:$AB20,$AB20,$AD$4:$AD20,"Score"),"")</f>
        <v/>
      </c>
      <c r="AG20" s="15" t="str">
        <f t="shared" si="10"/>
        <v/>
      </c>
      <c r="AH20" s="16"/>
      <c r="AI20" s="11" t="s">
        <v>41</v>
      </c>
      <c r="AJ20" s="11" t="s">
        <v>45</v>
      </c>
      <c r="AK20" s="11" t="s">
        <v>41</v>
      </c>
      <c r="AL20" s="11" t="s">
        <v>45</v>
      </c>
      <c r="AM20" s="11">
        <f ca="1">COUNTIFS($AC$4:$AC20,$AC20)</f>
        <v>17</v>
      </c>
    </row>
    <row r="21" spans="1:39" x14ac:dyDescent="0.3">
      <c r="A21" s="8">
        <v>18</v>
      </c>
      <c r="B21" s="1"/>
      <c r="D21" s="2">
        <f t="shared" si="1"/>
        <v>0</v>
      </c>
      <c r="E21" s="7"/>
      <c r="G21" s="2">
        <f t="shared" si="2"/>
        <v>0</v>
      </c>
      <c r="H21" s="7"/>
      <c r="J21" s="2">
        <f t="shared" si="3"/>
        <v>0</v>
      </c>
      <c r="K21" s="7"/>
      <c r="M21" s="2">
        <f t="shared" si="4"/>
        <v>0</v>
      </c>
      <c r="N21" s="7"/>
      <c r="P21" s="2">
        <f t="shared" si="5"/>
        <v>0</v>
      </c>
      <c r="R21" s="49" t="s">
        <v>66</v>
      </c>
      <c r="S21" s="15"/>
      <c r="T21" s="15" t="s">
        <v>67</v>
      </c>
      <c r="U21" s="15" t="s">
        <v>68</v>
      </c>
      <c r="V21" s="15" t="s">
        <v>69</v>
      </c>
      <c r="W21" s="15" t="s">
        <v>70</v>
      </c>
      <c r="X21" s="16" t="s">
        <v>71</v>
      </c>
      <c r="Z21" s="35" t="str">
        <f t="shared" ca="1" si="6"/>
        <v/>
      </c>
      <c r="AA21" s="13" t="str">
        <f t="shared" si="0"/>
        <v/>
      </c>
      <c r="AB21" s="13" t="str">
        <f t="shared" ca="1" si="7"/>
        <v/>
      </c>
      <c r="AC21" s="15" t="str">
        <f t="shared" ca="1" si="8"/>
        <v/>
      </c>
      <c r="AD21" s="15" t="str">
        <f t="shared" ca="1" si="9"/>
        <v/>
      </c>
      <c r="AE21" s="15" t="str">
        <f>IF(_xlfn.NUMBERVALUE($AA21)&gt;0,SUMIFS($AC$4:$AC21,$AB$4:$AB21,$AB21),"")</f>
        <v/>
      </c>
      <c r="AF21" s="15" t="str">
        <f>IF(_xlfn.NUMBERVALUE($AA21)&gt;0,SUMIFS($AC$4:$AC21,$AB$4:$AB21,$AB21)/COUNTIFS($AB$4:$AB21,$AB21,$AD$4:$AD21,"Score"),"")</f>
        <v/>
      </c>
      <c r="AG21" s="15" t="str">
        <f t="shared" si="10"/>
        <v/>
      </c>
      <c r="AH21" s="16"/>
      <c r="AI21" s="11" t="s">
        <v>45</v>
      </c>
      <c r="AJ21" s="11" t="s">
        <v>48</v>
      </c>
      <c r="AK21" s="11" t="s">
        <v>45</v>
      </c>
      <c r="AL21" s="11" t="s">
        <v>48</v>
      </c>
      <c r="AM21" s="11">
        <f ca="1">COUNTIFS($AC$4:$AC21,$AC21)</f>
        <v>18</v>
      </c>
    </row>
    <row r="22" spans="1:39" x14ac:dyDescent="0.3">
      <c r="A22" s="8">
        <v>19</v>
      </c>
      <c r="B22" s="1"/>
      <c r="D22" s="2">
        <f t="shared" si="1"/>
        <v>0</v>
      </c>
      <c r="E22" s="7"/>
      <c r="G22" s="2">
        <f t="shared" si="2"/>
        <v>0</v>
      </c>
      <c r="H22" s="7"/>
      <c r="J22" s="2">
        <f t="shared" si="3"/>
        <v>0</v>
      </c>
      <c r="K22" s="7"/>
      <c r="M22" s="2">
        <f t="shared" si="4"/>
        <v>0</v>
      </c>
      <c r="N22" s="7"/>
      <c r="P22" s="2">
        <f t="shared" si="5"/>
        <v>0</v>
      </c>
      <c r="R22" s="49"/>
      <c r="S22" s="15" t="s">
        <v>72</v>
      </c>
      <c r="T22" s="15" t="str">
        <f ca="1">IFERROR(LARGE($AC$4:$AC$123,LEFT(T$21,1))," ")</f>
        <v xml:space="preserve"> </v>
      </c>
      <c r="U22" s="15" t="str">
        <f ca="1">IFERROR(LARGE($AC$4:$AC$123,LEFT(U$21,1))," ")</f>
        <v xml:space="preserve"> </v>
      </c>
      <c r="V22" s="15" t="str">
        <f ca="1">IFERROR(LARGE($AC$4:$AC$123,LEFT(V$21,1))," ")</f>
        <v xml:space="preserve"> </v>
      </c>
      <c r="W22" s="15" t="str">
        <f ca="1">IFERROR(LARGE($AC$4:$AC$123,LEFT(W$21,1))," ")</f>
        <v xml:space="preserve"> </v>
      </c>
      <c r="X22" s="16" t="str">
        <f ca="1">IFERROR(LARGE($AC$4:$AC$123,LEFT(X$21,1))," ")</f>
        <v xml:space="preserve"> </v>
      </c>
      <c r="Y22" s="26"/>
      <c r="Z22" s="35" t="str">
        <f t="shared" ca="1" si="6"/>
        <v/>
      </c>
      <c r="AA22" s="13" t="str">
        <f t="shared" si="0"/>
        <v/>
      </c>
      <c r="AB22" s="13" t="str">
        <f t="shared" ca="1" si="7"/>
        <v/>
      </c>
      <c r="AC22" s="15" t="str">
        <f t="shared" ca="1" si="8"/>
        <v/>
      </c>
      <c r="AD22" s="15" t="str">
        <f t="shared" ca="1" si="9"/>
        <v/>
      </c>
      <c r="AE22" s="15" t="str">
        <f>IF(_xlfn.NUMBERVALUE($AA22)&gt;0,SUMIFS($AC$4:$AC22,$AB$4:$AB22,$AB22),"")</f>
        <v/>
      </c>
      <c r="AF22" s="15" t="str">
        <f>IF(_xlfn.NUMBERVALUE($AA22)&gt;0,SUMIFS($AC$4:$AC22,$AB$4:$AB22,$AB22)/COUNTIFS($AB$4:$AB22,$AB22,$AD$4:$AD22,"Score"),"")</f>
        <v/>
      </c>
      <c r="AG22" s="15" t="str">
        <f t="shared" si="10"/>
        <v/>
      </c>
      <c r="AH22" s="16"/>
      <c r="AI22" s="11" t="s">
        <v>41</v>
      </c>
      <c r="AJ22" s="11" t="s">
        <v>41</v>
      </c>
      <c r="AK22" s="11" t="s">
        <v>48</v>
      </c>
      <c r="AL22" s="11" t="s">
        <v>51</v>
      </c>
      <c r="AM22" s="11">
        <f ca="1">COUNTIFS($AC$4:$AC22,$AC22)</f>
        <v>19</v>
      </c>
    </row>
    <row r="23" spans="1:39" x14ac:dyDescent="0.3">
      <c r="A23" s="8">
        <v>20</v>
      </c>
      <c r="B23" s="1"/>
      <c r="D23" s="2">
        <f t="shared" si="1"/>
        <v>0</v>
      </c>
      <c r="E23" s="7"/>
      <c r="G23" s="2">
        <f t="shared" si="2"/>
        <v>0</v>
      </c>
      <c r="H23" s="7"/>
      <c r="J23" s="2">
        <f t="shared" si="3"/>
        <v>0</v>
      </c>
      <c r="K23" s="7"/>
      <c r="M23" s="2">
        <f t="shared" si="4"/>
        <v>0</v>
      </c>
      <c r="N23" s="7"/>
      <c r="P23" s="2">
        <f t="shared" si="5"/>
        <v>0</v>
      </c>
      <c r="R23" s="50"/>
      <c r="S23" s="18" t="s">
        <v>4</v>
      </c>
      <c r="T23" s="18" t="str">
        <f ca="1">IF(T22=" "," ",INDEX($AB$4:$AC$123,MATCH(T$22,$AC$4:$AC$123,FALSE),LEFT(T$21,1)))</f>
        <v xml:space="preserve"> </v>
      </c>
      <c r="U23" s="18" t="str">
        <f ca="1">IF(T22=" "," ",IF(COUNTIFS($T$22:U$22,U$22)=3,INDIRECT("$V$"&amp;SUMIFS($AA$4:$AA$123,$AC$4:$AC$123,U$22,$AM$4:$AM$123,3)+COUNTBLANK($Y$1:$Y$3)),IF(COUNTIFS($T$22:U$22,U$22)=2,INDIRECT("$V$"&amp;SUMIFS($AA$4:$AA$123,$AC$4:$AC$123,U$22,$AM$4:$AM$123,2)+COUNTBLANK($Y$1:$Y$3)),INDEX($AB$4:$AC$123,MATCH(U$22,$AC$4:$AC$123,FALSE),1))))</f>
        <v xml:space="preserve"> </v>
      </c>
      <c r="V23" s="18" t="str">
        <f ca="1">IF(T22=" "," ",IF(COUNTIFS($T$22:V$22,V$22)=3,INDIRECT("$V$"&amp;SUMIFS($AA$4:$AA$123,$AC$4:$AC$123,V$22,$AM$4:$AM$123,3)+COUNTBLANK($Y$1:$Y$3)),IF(COUNTIFS($T$22:V$22,V$22)=2,INDIRECT("$V$"&amp;SUMIFS($AA$4:$AA$123,$AC$4:$AC$123,V$22,$AM$4:$AM$123,2)+COUNTBLANK($Y$1:$Y$3)),INDEX($AB$4:$AC$123,MATCH(V$22,$AC$4:$AC$123,FALSE),1))))</f>
        <v xml:space="preserve"> </v>
      </c>
      <c r="W23" s="18" t="str">
        <f ca="1">IF(T22=" "," ",IF(COUNTIFS($T$22:W$22,W$22)=3,INDIRECT("$V$"&amp;SUMIFS($AA$4:$AA$123,$AC$4:$AC$123,W$22,$AM$4:$AM$123,3)+COUNTBLANK($Y$1:$Y$3)),IF(COUNTIFS($T$22:W$22,W$22)=2,INDIRECT("$V$"&amp;SUMIFS($AA$4:$AA$123,$AC$4:$AC$123,W$22,$AM$4:$AM$123,2)+COUNTBLANK($Y$1:$Y$3)),INDEX($AB$4:$AC$123,MATCH(W$22,$AC$4:$AC$123,FALSE),1))))</f>
        <v xml:space="preserve"> </v>
      </c>
      <c r="X23" s="19" t="str">
        <f ca="1">IF(T22=" "," ",IF(COUNTIFS($T$22:X$22,X$22)=3,INDIRECT("$V$"&amp;SUMIFS($AA$4:$AA$123,$AC$4:$AC$123,X$22,$AM$4:$AM$123,3)+COUNTBLANK($Y$1:$Y$3)),IF(COUNTIFS($T$22:X$22,X$22)=2,INDIRECT("$V$"&amp;SUMIFS($AA$4:$AA$123,$AC$4:$AC$123,X$22,$AM$4:$AM$123,2)+COUNTBLANK($Y$1:$Y$3)),INDEX($AB$4:$AC$123,MATCH(X$22,$AC$4:$AC$123,FALSE),1))))</f>
        <v xml:space="preserve"> </v>
      </c>
      <c r="Z23" s="35" t="str">
        <f t="shared" ca="1" si="6"/>
        <v/>
      </c>
      <c r="AA23" s="13" t="str">
        <f t="shared" si="0"/>
        <v/>
      </c>
      <c r="AB23" s="13" t="str">
        <f t="shared" ca="1" si="7"/>
        <v/>
      </c>
      <c r="AC23" s="15" t="str">
        <f t="shared" ca="1" si="8"/>
        <v/>
      </c>
      <c r="AD23" s="15" t="str">
        <f t="shared" ca="1" si="9"/>
        <v/>
      </c>
      <c r="AE23" s="15" t="str">
        <f>IF(_xlfn.NUMBERVALUE($AA23)&gt;0,SUMIFS($AC$4:$AC23,$AB$4:$AB23,$AB23),"")</f>
        <v/>
      </c>
      <c r="AF23" s="15" t="str">
        <f>IF(_xlfn.NUMBERVALUE($AA23)&gt;0,SUMIFS($AC$4:$AC23,$AB$4:$AB23,$AB23)/COUNTIFS($AB$4:$AB23,$AB23,$AD$4:$AD23,"Score"),"")</f>
        <v/>
      </c>
      <c r="AG23" s="15" t="str">
        <f t="shared" si="10"/>
        <v/>
      </c>
      <c r="AH23" s="16"/>
      <c r="AI23" s="11" t="s">
        <v>45</v>
      </c>
      <c r="AJ23" s="11" t="s">
        <v>45</v>
      </c>
      <c r="AK23" s="11" t="s">
        <v>51</v>
      </c>
      <c r="AL23" s="11" t="s">
        <v>54</v>
      </c>
      <c r="AM23" s="11">
        <f ca="1">COUNTIFS($AC$4:$AC23,$AC23)</f>
        <v>20</v>
      </c>
    </row>
    <row r="24" spans="1:39" x14ac:dyDescent="0.3">
      <c r="A24" s="8">
        <v>21</v>
      </c>
      <c r="B24" s="1"/>
      <c r="D24" s="2">
        <f t="shared" si="1"/>
        <v>0</v>
      </c>
      <c r="E24" s="7"/>
      <c r="G24" s="2">
        <f t="shared" si="2"/>
        <v>0</v>
      </c>
      <c r="H24" s="7"/>
      <c r="J24" s="2">
        <f t="shared" si="3"/>
        <v>0</v>
      </c>
      <c r="K24" s="7"/>
      <c r="M24" s="2">
        <f t="shared" si="4"/>
        <v>0</v>
      </c>
      <c r="N24" s="7"/>
      <c r="P24" s="2">
        <f t="shared" si="5"/>
        <v>0</v>
      </c>
      <c r="Z24" s="35" t="str">
        <f t="shared" ca="1" si="6"/>
        <v/>
      </c>
      <c r="AA24" s="13" t="str">
        <f t="shared" si="0"/>
        <v/>
      </c>
      <c r="AB24" s="13" t="str">
        <f t="shared" ca="1" si="7"/>
        <v/>
      </c>
      <c r="AC24" s="15" t="str">
        <f t="shared" ca="1" si="8"/>
        <v/>
      </c>
      <c r="AD24" s="15" t="str">
        <f t="shared" ca="1" si="9"/>
        <v/>
      </c>
      <c r="AE24" s="15" t="str">
        <f>IF(_xlfn.NUMBERVALUE($AA24)&gt;0,SUMIFS($AC$4:$AC24,$AB$4:$AB24,$AB24),"")</f>
        <v/>
      </c>
      <c r="AF24" s="15" t="str">
        <f>IF(_xlfn.NUMBERVALUE($AA24)&gt;0,SUMIFS($AC$4:$AC24,$AB$4:$AB24,$AB24)/COUNTIFS($AB$4:$AB24,$AB24,$AD$4:$AD24,"Score"),"")</f>
        <v/>
      </c>
      <c r="AG24" s="15" t="str">
        <f t="shared" si="10"/>
        <v/>
      </c>
      <c r="AH24" s="16"/>
      <c r="AI24" s="11" t="s">
        <v>41</v>
      </c>
      <c r="AJ24" s="11" t="s">
        <v>48</v>
      </c>
      <c r="AK24" s="11" t="s">
        <v>41</v>
      </c>
      <c r="AL24" s="11" t="s">
        <v>41</v>
      </c>
      <c r="AM24" s="11">
        <f ca="1">COUNTIFS($AC$4:$AC24,$AC24)</f>
        <v>21</v>
      </c>
    </row>
    <row r="25" spans="1:39" x14ac:dyDescent="0.3">
      <c r="A25" s="8">
        <v>22</v>
      </c>
      <c r="B25" s="1"/>
      <c r="D25" s="2">
        <f t="shared" si="1"/>
        <v>0</v>
      </c>
      <c r="E25" s="7"/>
      <c r="G25" s="2">
        <f t="shared" si="2"/>
        <v>0</v>
      </c>
      <c r="H25" s="7"/>
      <c r="J25" s="2">
        <f t="shared" si="3"/>
        <v>0</v>
      </c>
      <c r="K25" s="7"/>
      <c r="M25" s="2">
        <f t="shared" si="4"/>
        <v>0</v>
      </c>
      <c r="N25" s="7"/>
      <c r="P25" s="2">
        <f t="shared" si="5"/>
        <v>0</v>
      </c>
      <c r="Z25" s="35" t="str">
        <f t="shared" ca="1" si="6"/>
        <v/>
      </c>
      <c r="AA25" s="13" t="str">
        <f t="shared" si="0"/>
        <v/>
      </c>
      <c r="AB25" s="13" t="str">
        <f t="shared" ca="1" si="7"/>
        <v/>
      </c>
      <c r="AC25" s="15" t="str">
        <f t="shared" ca="1" si="8"/>
        <v/>
      </c>
      <c r="AD25" s="15" t="str">
        <f t="shared" ca="1" si="9"/>
        <v/>
      </c>
      <c r="AE25" s="15" t="str">
        <f>IF(_xlfn.NUMBERVALUE($AA25)&gt;0,SUMIFS($AC$4:$AC25,$AB$4:$AB25,$AB25),"")</f>
        <v/>
      </c>
      <c r="AF25" s="15" t="str">
        <f>IF(_xlfn.NUMBERVALUE($AA25)&gt;0,SUMIFS($AC$4:$AC25,$AB$4:$AB25,$AB25)/COUNTIFS($AB$4:$AB25,$AB25,$AD$4:$AD25,"Score"),"")</f>
        <v/>
      </c>
      <c r="AG25" s="15" t="str">
        <f t="shared" si="10"/>
        <v/>
      </c>
      <c r="AH25" s="16"/>
      <c r="AI25" s="11" t="s">
        <v>45</v>
      </c>
      <c r="AJ25" s="11" t="s">
        <v>41</v>
      </c>
      <c r="AK25" s="11" t="s">
        <v>45</v>
      </c>
      <c r="AL25" s="11" t="s">
        <v>45</v>
      </c>
      <c r="AM25" s="11">
        <f ca="1">COUNTIFS($AC$4:$AC25,$AC25)</f>
        <v>22</v>
      </c>
    </row>
    <row r="26" spans="1:39" x14ac:dyDescent="0.3">
      <c r="A26" s="8">
        <v>23</v>
      </c>
      <c r="B26" s="1"/>
      <c r="D26" s="2">
        <f t="shared" si="1"/>
        <v>0</v>
      </c>
      <c r="E26" s="7"/>
      <c r="G26" s="2">
        <f t="shared" si="2"/>
        <v>0</v>
      </c>
      <c r="H26" s="7"/>
      <c r="J26" s="2">
        <f t="shared" si="3"/>
        <v>0</v>
      </c>
      <c r="K26" s="7"/>
      <c r="M26" s="2">
        <f t="shared" si="4"/>
        <v>0</v>
      </c>
      <c r="N26" s="7"/>
      <c r="P26" s="2">
        <f t="shared" si="5"/>
        <v>0</v>
      </c>
      <c r="Z26" s="35" t="str">
        <f t="shared" ca="1" si="6"/>
        <v/>
      </c>
      <c r="AA26" s="13" t="str">
        <f t="shared" si="0"/>
        <v/>
      </c>
      <c r="AB26" s="13" t="str">
        <f t="shared" ca="1" si="7"/>
        <v/>
      </c>
      <c r="AC26" s="15" t="str">
        <f t="shared" ca="1" si="8"/>
        <v/>
      </c>
      <c r="AD26" s="15" t="str">
        <f t="shared" ca="1" si="9"/>
        <v/>
      </c>
      <c r="AE26" s="15" t="str">
        <f>IF(_xlfn.NUMBERVALUE($AA26)&gt;0,SUMIFS($AC$4:$AC26,$AB$4:$AB26,$AB26),"")</f>
        <v/>
      </c>
      <c r="AF26" s="15" t="str">
        <f>IF(_xlfn.NUMBERVALUE($AA26)&gt;0,SUMIFS($AC$4:$AC26,$AB$4:$AB26,$AB26)/COUNTIFS($AB$4:$AB26,$AB26,$AD$4:$AD26,"Score"),"")</f>
        <v/>
      </c>
      <c r="AG26" s="15" t="str">
        <f t="shared" si="10"/>
        <v/>
      </c>
      <c r="AH26" s="16"/>
      <c r="AI26" s="11" t="s">
        <v>41</v>
      </c>
      <c r="AJ26" s="11" t="s">
        <v>45</v>
      </c>
      <c r="AK26" s="11" t="s">
        <v>48</v>
      </c>
      <c r="AL26" s="11" t="s">
        <v>48</v>
      </c>
      <c r="AM26" s="11">
        <f ca="1">COUNTIFS($AC$4:$AC26,$AC26)</f>
        <v>23</v>
      </c>
    </row>
    <row r="27" spans="1:39" x14ac:dyDescent="0.3">
      <c r="A27" s="8">
        <v>24</v>
      </c>
      <c r="B27" s="1"/>
      <c r="D27" s="2">
        <f t="shared" si="1"/>
        <v>0</v>
      </c>
      <c r="E27" s="7"/>
      <c r="G27" s="2">
        <f t="shared" si="2"/>
        <v>0</v>
      </c>
      <c r="H27" s="7"/>
      <c r="J27" s="2">
        <f t="shared" si="3"/>
        <v>0</v>
      </c>
      <c r="K27" s="7"/>
      <c r="M27" s="2">
        <f t="shared" si="4"/>
        <v>0</v>
      </c>
      <c r="N27" s="7"/>
      <c r="P27" s="2">
        <f t="shared" si="5"/>
        <v>0</v>
      </c>
      <c r="Z27" s="35" t="str">
        <f t="shared" ca="1" si="6"/>
        <v/>
      </c>
      <c r="AA27" s="13" t="str">
        <f t="shared" si="0"/>
        <v/>
      </c>
      <c r="AB27" s="13" t="str">
        <f t="shared" ca="1" si="7"/>
        <v/>
      </c>
      <c r="AC27" s="15" t="str">
        <f t="shared" ca="1" si="8"/>
        <v/>
      </c>
      <c r="AD27" s="15" t="str">
        <f t="shared" ca="1" si="9"/>
        <v/>
      </c>
      <c r="AE27" s="15" t="str">
        <f>IF(_xlfn.NUMBERVALUE($AA27)&gt;0,SUMIFS($AC$4:$AC27,$AB$4:$AB27,$AB27),"")</f>
        <v/>
      </c>
      <c r="AF27" s="15" t="str">
        <f>IF(_xlfn.NUMBERVALUE($AA27)&gt;0,SUMIFS($AC$4:$AC27,$AB$4:$AB27,$AB27)/COUNTIFS($AB$4:$AB27,$AB27,$AD$4:$AD27,"Score"),"")</f>
        <v/>
      </c>
      <c r="AG27" s="15" t="str">
        <f t="shared" si="10"/>
        <v/>
      </c>
      <c r="AH27" s="16"/>
      <c r="AI27" s="11" t="s">
        <v>45</v>
      </c>
      <c r="AJ27" s="11" t="s">
        <v>48</v>
      </c>
      <c r="AK27" s="11" t="s">
        <v>51</v>
      </c>
      <c r="AL27" s="11" t="s">
        <v>51</v>
      </c>
      <c r="AM27" s="11">
        <f ca="1">COUNTIFS($AC$4:$AC27,$AC27)</f>
        <v>24</v>
      </c>
    </row>
    <row r="28" spans="1:39" x14ac:dyDescent="0.3">
      <c r="A28" s="8">
        <v>25</v>
      </c>
      <c r="B28" s="1"/>
      <c r="D28" s="2">
        <f t="shared" si="1"/>
        <v>0</v>
      </c>
      <c r="E28" s="7"/>
      <c r="G28" s="2">
        <f t="shared" si="2"/>
        <v>0</v>
      </c>
      <c r="H28" s="7"/>
      <c r="J28" s="2">
        <f t="shared" si="3"/>
        <v>0</v>
      </c>
      <c r="K28" s="7"/>
      <c r="M28" s="2">
        <f t="shared" si="4"/>
        <v>0</v>
      </c>
      <c r="N28" s="7"/>
      <c r="P28" s="2">
        <f t="shared" si="5"/>
        <v>0</v>
      </c>
      <c r="T28" s="25"/>
      <c r="Z28" s="35" t="str">
        <f t="shared" ca="1" si="6"/>
        <v/>
      </c>
      <c r="AA28" s="13" t="str">
        <f t="shared" si="0"/>
        <v/>
      </c>
      <c r="AB28" s="13" t="str">
        <f t="shared" ca="1" si="7"/>
        <v/>
      </c>
      <c r="AC28" s="15" t="str">
        <f t="shared" ca="1" si="8"/>
        <v/>
      </c>
      <c r="AD28" s="15" t="str">
        <f t="shared" ca="1" si="9"/>
        <v/>
      </c>
      <c r="AE28" s="15" t="str">
        <f>IF(_xlfn.NUMBERVALUE($AA28)&gt;0,SUMIFS($AC$4:$AC28,$AB$4:$AB28,$AB28),"")</f>
        <v/>
      </c>
      <c r="AF28" s="15" t="str">
        <f>IF(_xlfn.NUMBERVALUE($AA28)&gt;0,SUMIFS($AC$4:$AC28,$AB$4:$AB28,$AB28)/COUNTIFS($AB$4:$AB28,$AB28,$AD$4:$AD28,"Score"),"")</f>
        <v/>
      </c>
      <c r="AG28" s="15" t="str">
        <f t="shared" si="10"/>
        <v/>
      </c>
      <c r="AH28" s="16"/>
      <c r="AI28" s="11" t="s">
        <v>41</v>
      </c>
      <c r="AJ28" s="11" t="s">
        <v>41</v>
      </c>
      <c r="AK28" s="11" t="s">
        <v>41</v>
      </c>
      <c r="AL28" s="11" t="s">
        <v>54</v>
      </c>
      <c r="AM28" s="11">
        <f ca="1">COUNTIFS($AC$4:$AC28,$AC28)</f>
        <v>25</v>
      </c>
    </row>
    <row r="29" spans="1:39" x14ac:dyDescent="0.3">
      <c r="A29" s="8">
        <v>26</v>
      </c>
      <c r="B29" s="1"/>
      <c r="D29" s="2">
        <f t="shared" si="1"/>
        <v>0</v>
      </c>
      <c r="E29" s="7"/>
      <c r="G29" s="2">
        <f t="shared" si="2"/>
        <v>0</v>
      </c>
      <c r="H29" s="7"/>
      <c r="J29" s="2">
        <f t="shared" si="3"/>
        <v>0</v>
      </c>
      <c r="K29" s="7"/>
      <c r="M29" s="2">
        <f t="shared" si="4"/>
        <v>0</v>
      </c>
      <c r="N29" s="7"/>
      <c r="P29" s="2">
        <f t="shared" si="5"/>
        <v>0</v>
      </c>
      <c r="T29" s="25"/>
      <c r="Z29" s="35" t="str">
        <f t="shared" ca="1" si="6"/>
        <v/>
      </c>
      <c r="AA29" s="13" t="str">
        <f t="shared" si="0"/>
        <v/>
      </c>
      <c r="AB29" s="13" t="str">
        <f t="shared" ca="1" si="7"/>
        <v/>
      </c>
      <c r="AC29" s="15" t="str">
        <f t="shared" ca="1" si="8"/>
        <v/>
      </c>
      <c r="AD29" s="15" t="str">
        <f t="shared" ca="1" si="9"/>
        <v/>
      </c>
      <c r="AE29" s="15" t="str">
        <f>IF(_xlfn.NUMBERVALUE($AA29)&gt;0,SUMIFS($AC$4:$AC29,$AB$4:$AB29,$AB29),"")</f>
        <v/>
      </c>
      <c r="AF29" s="15" t="str">
        <f>IF(_xlfn.NUMBERVALUE($AA29)&gt;0,SUMIFS($AC$4:$AC29,$AB$4:$AB29,$AB29)/COUNTIFS($AB$4:$AB29,$AB29,$AD$4:$AD29,"Score"),"")</f>
        <v/>
      </c>
      <c r="AG29" s="15" t="str">
        <f t="shared" si="10"/>
        <v/>
      </c>
      <c r="AH29" s="16"/>
      <c r="AI29" s="11" t="s">
        <v>45</v>
      </c>
      <c r="AJ29" s="11" t="s">
        <v>45</v>
      </c>
      <c r="AK29" s="11" t="s">
        <v>45</v>
      </c>
      <c r="AL29" s="11" t="s">
        <v>41</v>
      </c>
      <c r="AM29" s="11">
        <f ca="1">COUNTIFS($AC$4:$AC29,$AC29)</f>
        <v>26</v>
      </c>
    </row>
    <row r="30" spans="1:39" x14ac:dyDescent="0.3">
      <c r="A30" s="8">
        <v>27</v>
      </c>
      <c r="B30" s="1"/>
      <c r="D30" s="2">
        <f t="shared" si="1"/>
        <v>0</v>
      </c>
      <c r="E30" s="7"/>
      <c r="G30" s="2">
        <f t="shared" si="2"/>
        <v>0</v>
      </c>
      <c r="H30" s="7"/>
      <c r="J30" s="2">
        <f t="shared" si="3"/>
        <v>0</v>
      </c>
      <c r="K30" s="7"/>
      <c r="M30" s="2">
        <f t="shared" si="4"/>
        <v>0</v>
      </c>
      <c r="N30" s="7"/>
      <c r="P30" s="2">
        <f t="shared" si="5"/>
        <v>0</v>
      </c>
      <c r="T30" s="25"/>
      <c r="Z30" s="35" t="str">
        <f t="shared" ca="1" si="6"/>
        <v/>
      </c>
      <c r="AA30" s="13" t="str">
        <f t="shared" si="0"/>
        <v/>
      </c>
      <c r="AB30" s="13" t="str">
        <f t="shared" ca="1" si="7"/>
        <v/>
      </c>
      <c r="AC30" s="15" t="str">
        <f t="shared" ca="1" si="8"/>
        <v/>
      </c>
      <c r="AD30" s="15" t="str">
        <f t="shared" ca="1" si="9"/>
        <v/>
      </c>
      <c r="AE30" s="15" t="str">
        <f>IF(_xlfn.NUMBERVALUE($AA30)&gt;0,SUMIFS($AC$4:$AC30,$AB$4:$AB30,$AB30),"")</f>
        <v/>
      </c>
      <c r="AF30" s="15" t="str">
        <f>IF(_xlfn.NUMBERVALUE($AA30)&gt;0,SUMIFS($AC$4:$AC30,$AB$4:$AB30,$AB30)/COUNTIFS($AB$4:$AB30,$AB30,$AD$4:$AD30,"Score"),"")</f>
        <v/>
      </c>
      <c r="AG30" s="15" t="str">
        <f t="shared" si="10"/>
        <v/>
      </c>
      <c r="AH30" s="16"/>
      <c r="AI30" s="11" t="s">
        <v>41</v>
      </c>
      <c r="AJ30" s="11" t="s">
        <v>48</v>
      </c>
      <c r="AK30" s="11" t="s">
        <v>48</v>
      </c>
      <c r="AL30" s="11" t="s">
        <v>45</v>
      </c>
      <c r="AM30" s="11">
        <f ca="1">COUNTIFS($AC$4:$AC30,$AC30)</f>
        <v>27</v>
      </c>
    </row>
    <row r="31" spans="1:39" x14ac:dyDescent="0.3">
      <c r="A31" s="8">
        <v>28</v>
      </c>
      <c r="B31" s="1"/>
      <c r="D31" s="2">
        <f t="shared" si="1"/>
        <v>0</v>
      </c>
      <c r="E31" s="7"/>
      <c r="G31" s="2">
        <f t="shared" si="2"/>
        <v>0</v>
      </c>
      <c r="H31" s="7"/>
      <c r="J31" s="2">
        <f t="shared" si="3"/>
        <v>0</v>
      </c>
      <c r="K31" s="7"/>
      <c r="M31" s="2">
        <f t="shared" si="4"/>
        <v>0</v>
      </c>
      <c r="N31" s="7"/>
      <c r="P31" s="2">
        <f t="shared" si="5"/>
        <v>0</v>
      </c>
      <c r="Z31" s="35" t="str">
        <f t="shared" ca="1" si="6"/>
        <v/>
      </c>
      <c r="AA31" s="13" t="str">
        <f t="shared" si="0"/>
        <v/>
      </c>
      <c r="AB31" s="13" t="str">
        <f t="shared" ca="1" si="7"/>
        <v/>
      </c>
      <c r="AC31" s="15" t="str">
        <f t="shared" ca="1" si="8"/>
        <v/>
      </c>
      <c r="AD31" s="15" t="str">
        <f t="shared" ca="1" si="9"/>
        <v/>
      </c>
      <c r="AE31" s="15" t="str">
        <f>IF(_xlfn.NUMBERVALUE($AA31)&gt;0,SUMIFS($AC$4:$AC31,$AB$4:$AB31,$AB31),"")</f>
        <v/>
      </c>
      <c r="AF31" s="15" t="str">
        <f>IF(_xlfn.NUMBERVALUE($AA31)&gt;0,SUMIFS($AC$4:$AC31,$AB$4:$AB31,$AB31)/COUNTIFS($AB$4:$AB31,$AB31,$AD$4:$AD31,"Score"),"")</f>
        <v/>
      </c>
      <c r="AG31" s="15" t="str">
        <f t="shared" si="10"/>
        <v/>
      </c>
      <c r="AH31" s="16"/>
      <c r="AI31" s="11" t="s">
        <v>45</v>
      </c>
      <c r="AJ31" s="11" t="s">
        <v>41</v>
      </c>
      <c r="AK31" s="11" t="s">
        <v>51</v>
      </c>
      <c r="AL31" s="11" t="s">
        <v>48</v>
      </c>
      <c r="AM31" s="11">
        <f ca="1">COUNTIFS($AC$4:$AC31,$AC31)</f>
        <v>28</v>
      </c>
    </row>
    <row r="32" spans="1:39" x14ac:dyDescent="0.3">
      <c r="A32" s="8">
        <v>29</v>
      </c>
      <c r="B32" s="1"/>
      <c r="D32" s="2">
        <f t="shared" si="1"/>
        <v>0</v>
      </c>
      <c r="E32" s="7"/>
      <c r="G32" s="2">
        <f t="shared" si="2"/>
        <v>0</v>
      </c>
      <c r="H32" s="7"/>
      <c r="J32" s="2">
        <f t="shared" si="3"/>
        <v>0</v>
      </c>
      <c r="K32" s="7"/>
      <c r="M32" s="2">
        <f t="shared" si="4"/>
        <v>0</v>
      </c>
      <c r="N32" s="7"/>
      <c r="P32" s="2">
        <f t="shared" si="5"/>
        <v>0</v>
      </c>
      <c r="Z32" s="35" t="str">
        <f t="shared" ca="1" si="6"/>
        <v/>
      </c>
      <c r="AA32" s="13" t="str">
        <f t="shared" si="0"/>
        <v/>
      </c>
      <c r="AB32" s="13" t="str">
        <f t="shared" ca="1" si="7"/>
        <v/>
      </c>
      <c r="AC32" s="15" t="str">
        <f t="shared" ca="1" si="8"/>
        <v/>
      </c>
      <c r="AD32" s="15" t="str">
        <f t="shared" ca="1" si="9"/>
        <v/>
      </c>
      <c r="AE32" s="15" t="str">
        <f>IF(_xlfn.NUMBERVALUE($AA32)&gt;0,SUMIFS($AC$4:$AC32,$AB$4:$AB32,$AB32),"")</f>
        <v/>
      </c>
      <c r="AF32" s="15" t="str">
        <f>IF(_xlfn.NUMBERVALUE($AA32)&gt;0,SUMIFS($AC$4:$AC32,$AB$4:$AB32,$AB32)/COUNTIFS($AB$4:$AB32,$AB32,$AD$4:$AD32,"Score"),"")</f>
        <v/>
      </c>
      <c r="AG32" s="15" t="str">
        <f t="shared" si="10"/>
        <v/>
      </c>
      <c r="AH32" s="16"/>
      <c r="AI32" s="11" t="s">
        <v>41</v>
      </c>
      <c r="AJ32" s="11" t="s">
        <v>45</v>
      </c>
      <c r="AK32" s="11" t="s">
        <v>41</v>
      </c>
      <c r="AL32" s="11" t="s">
        <v>51</v>
      </c>
      <c r="AM32" s="11">
        <f ca="1">COUNTIFS($AC$4:$AC32,$AC32)</f>
        <v>29</v>
      </c>
    </row>
    <row r="33" spans="1:39" x14ac:dyDescent="0.3">
      <c r="A33" s="9">
        <v>30</v>
      </c>
      <c r="B33" s="3"/>
      <c r="C33" s="43"/>
      <c r="D33" s="4">
        <f t="shared" si="1"/>
        <v>0</v>
      </c>
      <c r="E33" s="40"/>
      <c r="F33" s="43"/>
      <c r="G33" s="4">
        <f t="shared" si="2"/>
        <v>0</v>
      </c>
      <c r="H33" s="40"/>
      <c r="I33" s="43"/>
      <c r="J33" s="4">
        <f t="shared" si="3"/>
        <v>0</v>
      </c>
      <c r="K33" s="40"/>
      <c r="L33" s="43"/>
      <c r="M33" s="4">
        <f t="shared" si="4"/>
        <v>0</v>
      </c>
      <c r="N33" s="40"/>
      <c r="O33" s="43"/>
      <c r="P33" s="4">
        <f t="shared" si="5"/>
        <v>0</v>
      </c>
      <c r="Z33" s="35" t="str">
        <f t="shared" ca="1" si="6"/>
        <v/>
      </c>
      <c r="AA33" s="13" t="str">
        <f t="shared" si="0"/>
        <v/>
      </c>
      <c r="AB33" s="13" t="str">
        <f t="shared" ca="1" si="7"/>
        <v/>
      </c>
      <c r="AC33" s="15" t="str">
        <f t="shared" ca="1" si="8"/>
        <v/>
      </c>
      <c r="AD33" s="15" t="str">
        <f t="shared" ca="1" si="9"/>
        <v/>
      </c>
      <c r="AE33" s="15" t="str">
        <f>IF(_xlfn.NUMBERVALUE($AA33)&gt;0,SUMIFS($AC$4:$AC33,$AB$4:$AB33,$AB33),"")</f>
        <v/>
      </c>
      <c r="AF33" s="15" t="str">
        <f>IF(_xlfn.NUMBERVALUE($AA33)&gt;0,SUMIFS($AC$4:$AC33,$AB$4:$AB33,$AB33)/COUNTIFS($AB$4:$AB33,$AB33,$AD$4:$AD33,"Score"),"")</f>
        <v/>
      </c>
      <c r="AG33" s="15" t="str">
        <f t="shared" si="10"/>
        <v/>
      </c>
      <c r="AH33" s="16"/>
      <c r="AI33" s="11" t="s">
        <v>45</v>
      </c>
      <c r="AJ33" s="11" t="s">
        <v>48</v>
      </c>
      <c r="AK33" s="11" t="s">
        <v>45</v>
      </c>
      <c r="AL33" s="11" t="s">
        <v>54</v>
      </c>
      <c r="AM33" s="11">
        <f ca="1">COUNTIFS($AC$4:$AC33,$AC33)</f>
        <v>30</v>
      </c>
    </row>
    <row r="34" spans="1:39" x14ac:dyDescent="0.3">
      <c r="Z34" s="35" t="str">
        <f t="shared" ca="1" si="6"/>
        <v/>
      </c>
      <c r="AA34" s="13" t="str">
        <f t="shared" si="0"/>
        <v/>
      </c>
      <c r="AB34" s="13" t="str">
        <f t="shared" ca="1" si="7"/>
        <v/>
      </c>
      <c r="AC34" s="15" t="str">
        <f t="shared" ca="1" si="8"/>
        <v/>
      </c>
      <c r="AD34" s="15" t="str">
        <f t="shared" ca="1" si="9"/>
        <v/>
      </c>
      <c r="AE34" s="15" t="str">
        <f>IF(_xlfn.NUMBERVALUE($AA34)&gt;0,SUMIFS($AC$4:$AC34,$AB$4:$AB34,$AB34),"")</f>
        <v/>
      </c>
      <c r="AF34" s="15" t="str">
        <f>IF(_xlfn.NUMBERVALUE($AA34)&gt;0,SUMIFS($AC$4:$AC34,$AB$4:$AB34,$AB34)/COUNTIFS($AB$4:$AB34,$AB34,$AD$4:$AD34,"Score"),"")</f>
        <v/>
      </c>
      <c r="AG34" s="15" t="str">
        <f t="shared" si="10"/>
        <v/>
      </c>
      <c r="AH34" s="16"/>
      <c r="AI34" s="11" t="s">
        <v>41</v>
      </c>
      <c r="AJ34" s="11" t="s">
        <v>41</v>
      </c>
      <c r="AK34" s="11" t="s">
        <v>48</v>
      </c>
      <c r="AL34" s="11" t="s">
        <v>41</v>
      </c>
      <c r="AM34" s="11">
        <f ca="1">COUNTIFS($AC$4:$AC34,$AC34)</f>
        <v>31</v>
      </c>
    </row>
    <row r="35" spans="1:39" x14ac:dyDescent="0.3">
      <c r="Z35" s="35" t="str">
        <f t="shared" ca="1" si="6"/>
        <v/>
      </c>
      <c r="AA35" s="13" t="str">
        <f t="shared" si="0"/>
        <v/>
      </c>
      <c r="AB35" s="13" t="str">
        <f t="shared" ca="1" si="7"/>
        <v/>
      </c>
      <c r="AC35" s="15" t="str">
        <f t="shared" ca="1" si="8"/>
        <v/>
      </c>
      <c r="AD35" s="15" t="str">
        <f t="shared" ca="1" si="9"/>
        <v/>
      </c>
      <c r="AE35" s="15" t="str">
        <f>IF(_xlfn.NUMBERVALUE($AA35)&gt;0,SUMIFS($AC$4:$AC35,$AB$4:$AB35,$AB35),"")</f>
        <v/>
      </c>
      <c r="AF35" s="15" t="str">
        <f>IF(_xlfn.NUMBERVALUE($AA35)&gt;0,SUMIFS($AC$4:$AC35,$AB$4:$AB35,$AB35)/COUNTIFS($AB$4:$AB35,$AB35,$AD$4:$AD35,"Score"),"")</f>
        <v/>
      </c>
      <c r="AG35" s="15" t="str">
        <f t="shared" si="10"/>
        <v/>
      </c>
      <c r="AH35" s="16"/>
      <c r="AI35" s="11" t="s">
        <v>45</v>
      </c>
      <c r="AJ35" s="11" t="s">
        <v>45</v>
      </c>
      <c r="AK35" s="11" t="s">
        <v>51</v>
      </c>
      <c r="AL35" s="11" t="s">
        <v>45</v>
      </c>
      <c r="AM35" s="11">
        <f ca="1">COUNTIFS($AC$4:$AC35,$AC35)</f>
        <v>32</v>
      </c>
    </row>
    <row r="36" spans="1:39" x14ac:dyDescent="0.3">
      <c r="Z36" s="35" t="str">
        <f t="shared" ca="1" si="6"/>
        <v/>
      </c>
      <c r="AA36" s="13" t="str">
        <f t="shared" ref="AA36:AA67" si="13">IF((ROW()-COUNTBLANK($Y$1:$Y$3))&lt;COUNT($B$4:$B$33,$E$4:$E$33,$H$4:$H$33,$K$4:$K$33,$N$4:$N$33)+1,ROW()-COUNTBLANK($Y$1:$Y$3),"")</f>
        <v/>
      </c>
      <c r="AB36" s="13" t="str">
        <f t="shared" ca="1" si="7"/>
        <v/>
      </c>
      <c r="AC36" s="15" t="str">
        <f t="shared" ca="1" si="8"/>
        <v/>
      </c>
      <c r="AD36" s="15" t="str">
        <f t="shared" ca="1" si="9"/>
        <v/>
      </c>
      <c r="AE36" s="15" t="str">
        <f>IF(_xlfn.NUMBERVALUE($AA36)&gt;0,SUMIFS($AC$4:$AC36,$AB$4:$AB36,$AB36),"")</f>
        <v/>
      </c>
      <c r="AF36" s="15" t="str">
        <f>IF(_xlfn.NUMBERVALUE($AA36)&gt;0,SUMIFS($AC$4:$AC36,$AB$4:$AB36,$AB36)/COUNTIFS($AB$4:$AB36,$AB36,$AD$4:$AD36,"Score"),"")</f>
        <v/>
      </c>
      <c r="AG36" s="15" t="str">
        <f t="shared" si="10"/>
        <v/>
      </c>
      <c r="AH36" s="16"/>
      <c r="AI36" s="11" t="s">
        <v>41</v>
      </c>
      <c r="AJ36" s="11" t="s">
        <v>48</v>
      </c>
      <c r="AK36" s="11" t="s">
        <v>41</v>
      </c>
      <c r="AL36" s="11" t="s">
        <v>48</v>
      </c>
      <c r="AM36" s="11">
        <f ca="1">COUNTIFS($AC$4:$AC36,$AC36)</f>
        <v>33</v>
      </c>
    </row>
    <row r="37" spans="1:39" x14ac:dyDescent="0.3">
      <c r="Z37" s="35" t="str">
        <f t="shared" ca="1" si="6"/>
        <v/>
      </c>
      <c r="AA37" s="13" t="str">
        <f t="shared" si="13"/>
        <v/>
      </c>
      <c r="AB37" s="13" t="str">
        <f t="shared" ca="1" si="7"/>
        <v/>
      </c>
      <c r="AC37" s="15" t="str">
        <f t="shared" ca="1" si="8"/>
        <v/>
      </c>
      <c r="AD37" s="15" t="str">
        <f t="shared" ca="1" si="9"/>
        <v/>
      </c>
      <c r="AE37" s="15" t="str">
        <f>IF(_xlfn.NUMBERVALUE($AA37)&gt;0,SUMIFS($AC$4:$AC37,$AB$4:$AB37,$AB37),"")</f>
        <v/>
      </c>
      <c r="AF37" s="15" t="str">
        <f>IF(_xlfn.NUMBERVALUE($AA37)&gt;0,SUMIFS($AC$4:$AC37,$AB$4:$AB37,$AB37)/COUNTIFS($AB$4:$AB37,$AB37,$AD$4:$AD37,"Score"),"")</f>
        <v/>
      </c>
      <c r="AG37" s="15" t="str">
        <f t="shared" si="10"/>
        <v/>
      </c>
      <c r="AH37" s="16"/>
      <c r="AI37" s="11" t="s">
        <v>45</v>
      </c>
      <c r="AJ37" s="11" t="s">
        <v>41</v>
      </c>
      <c r="AK37" s="11" t="s">
        <v>45</v>
      </c>
      <c r="AL37" s="11" t="s">
        <v>51</v>
      </c>
      <c r="AM37" s="11">
        <f ca="1">COUNTIFS($AC$4:$AC37,$AC37)</f>
        <v>34</v>
      </c>
    </row>
    <row r="38" spans="1:39" x14ac:dyDescent="0.3">
      <c r="Z38" s="35" t="str">
        <f t="shared" ca="1" si="6"/>
        <v/>
      </c>
      <c r="AA38" s="13" t="str">
        <f t="shared" si="13"/>
        <v/>
      </c>
      <c r="AB38" s="13" t="str">
        <f t="shared" ca="1" si="7"/>
        <v/>
      </c>
      <c r="AC38" s="15" t="str">
        <f t="shared" ca="1" si="8"/>
        <v/>
      </c>
      <c r="AD38" s="15" t="str">
        <f t="shared" ca="1" si="9"/>
        <v/>
      </c>
      <c r="AE38" s="15" t="str">
        <f>IF(_xlfn.NUMBERVALUE($AA38)&gt;0,SUMIFS($AC$4:$AC38,$AB$4:$AB38,$AB38),"")</f>
        <v/>
      </c>
      <c r="AF38" s="15" t="str">
        <f>IF(_xlfn.NUMBERVALUE($AA38)&gt;0,SUMIFS($AC$4:$AC38,$AB$4:$AB38,$AB38)/COUNTIFS($AB$4:$AB38,$AB38,$AD$4:$AD38,"Score"),"")</f>
        <v/>
      </c>
      <c r="AG38" s="15" t="str">
        <f t="shared" si="10"/>
        <v/>
      </c>
      <c r="AH38" s="16"/>
      <c r="AI38" s="11" t="s">
        <v>41</v>
      </c>
      <c r="AJ38" s="11" t="s">
        <v>45</v>
      </c>
      <c r="AK38" s="11" t="s">
        <v>48</v>
      </c>
      <c r="AL38" s="11" t="s">
        <v>54</v>
      </c>
      <c r="AM38" s="11">
        <f ca="1">COUNTIFS($AC$4:$AC38,$AC38)</f>
        <v>35</v>
      </c>
    </row>
    <row r="39" spans="1:39" x14ac:dyDescent="0.3">
      <c r="Z39" s="35" t="str">
        <f t="shared" ca="1" si="6"/>
        <v/>
      </c>
      <c r="AA39" s="13" t="str">
        <f t="shared" si="13"/>
        <v/>
      </c>
      <c r="AB39" s="13" t="str">
        <f t="shared" ca="1" si="7"/>
        <v/>
      </c>
      <c r="AC39" s="15" t="str">
        <f t="shared" ca="1" si="8"/>
        <v/>
      </c>
      <c r="AD39" s="15" t="str">
        <f t="shared" ca="1" si="9"/>
        <v/>
      </c>
      <c r="AE39" s="15" t="str">
        <f>IF(_xlfn.NUMBERVALUE($AA39)&gt;0,SUMIFS($AC$4:$AC39,$AB$4:$AB39,$AB39),"")</f>
        <v/>
      </c>
      <c r="AF39" s="15" t="str">
        <f>IF(_xlfn.NUMBERVALUE($AA39)&gt;0,SUMIFS($AC$4:$AC39,$AB$4:$AB39,$AB39)/COUNTIFS($AB$4:$AB39,$AB39,$AD$4:$AD39,"Score"),"")</f>
        <v/>
      </c>
      <c r="AG39" s="15" t="str">
        <f t="shared" si="10"/>
        <v/>
      </c>
      <c r="AH39" s="16"/>
      <c r="AI39" s="11" t="s">
        <v>45</v>
      </c>
      <c r="AJ39" s="11" t="s">
        <v>48</v>
      </c>
      <c r="AK39" s="11" t="s">
        <v>51</v>
      </c>
      <c r="AL39" s="11" t="s">
        <v>41</v>
      </c>
      <c r="AM39" s="11">
        <f ca="1">COUNTIFS($AC$4:$AC39,$AC39)</f>
        <v>36</v>
      </c>
    </row>
    <row r="40" spans="1:39" x14ac:dyDescent="0.3">
      <c r="Z40" s="35" t="str">
        <f t="shared" ca="1" si="6"/>
        <v/>
      </c>
      <c r="AA40" s="13" t="str">
        <f t="shared" si="13"/>
        <v/>
      </c>
      <c r="AB40" s="13" t="str">
        <f t="shared" ca="1" si="7"/>
        <v/>
      </c>
      <c r="AC40" s="15" t="str">
        <f t="shared" ca="1" si="8"/>
        <v/>
      </c>
      <c r="AD40" s="15" t="str">
        <f t="shared" ca="1" si="9"/>
        <v/>
      </c>
      <c r="AE40" s="15" t="str">
        <f>IF(_xlfn.NUMBERVALUE($AA40)&gt;0,SUMIFS($AC$4:$AC40,$AB$4:$AB40,$AB40),"")</f>
        <v/>
      </c>
      <c r="AF40" s="15" t="str">
        <f>IF(_xlfn.NUMBERVALUE($AA40)&gt;0,SUMIFS($AC$4:$AC40,$AB$4:$AB40,$AB40)/COUNTIFS($AB$4:$AB40,$AB40,$AD$4:$AD40,"Score"),"")</f>
        <v/>
      </c>
      <c r="AG40" s="15" t="str">
        <f t="shared" si="10"/>
        <v/>
      </c>
      <c r="AH40" s="16"/>
      <c r="AI40" s="11" t="s">
        <v>41</v>
      </c>
      <c r="AJ40" s="11" t="s">
        <v>41</v>
      </c>
      <c r="AK40" s="11" t="s">
        <v>41</v>
      </c>
      <c r="AL40" s="11" t="s">
        <v>45</v>
      </c>
      <c r="AM40" s="11">
        <f ca="1">COUNTIFS($AC$4:$AC40,$AC40)</f>
        <v>37</v>
      </c>
    </row>
    <row r="41" spans="1:39" x14ac:dyDescent="0.3">
      <c r="A41" s="5"/>
      <c r="B41" s="27"/>
      <c r="C41" s="44"/>
      <c r="D41" s="5"/>
      <c r="E41" s="27"/>
      <c r="F41" s="44"/>
      <c r="G41" s="5"/>
      <c r="H41" s="27"/>
      <c r="I41" s="44"/>
      <c r="J41" s="5"/>
      <c r="K41" s="27"/>
      <c r="L41" s="44"/>
      <c r="M41" s="5"/>
      <c r="N41" s="27"/>
      <c r="O41" s="44"/>
      <c r="P41" s="5"/>
      <c r="Z41" s="35" t="str">
        <f t="shared" ca="1" si="6"/>
        <v/>
      </c>
      <c r="AA41" s="13" t="str">
        <f t="shared" si="13"/>
        <v/>
      </c>
      <c r="AB41" s="13" t="str">
        <f t="shared" ca="1" si="7"/>
        <v/>
      </c>
      <c r="AC41" s="15" t="str">
        <f t="shared" ca="1" si="8"/>
        <v/>
      </c>
      <c r="AD41" s="15" t="str">
        <f t="shared" ca="1" si="9"/>
        <v/>
      </c>
      <c r="AE41" s="15" t="str">
        <f>IF(_xlfn.NUMBERVALUE($AA41)&gt;0,SUMIFS($AC$4:$AC41,$AB$4:$AB41,$AB41),"")</f>
        <v/>
      </c>
      <c r="AF41" s="15" t="str">
        <f>IF(_xlfn.NUMBERVALUE($AA41)&gt;0,SUMIFS($AC$4:$AC41,$AB$4:$AB41,$AB41)/COUNTIFS($AB$4:$AB41,$AB41,$AD$4:$AD41,"Score"),"")</f>
        <v/>
      </c>
      <c r="AG41" s="15" t="str">
        <f t="shared" si="10"/>
        <v/>
      </c>
      <c r="AH41" s="16"/>
      <c r="AI41" s="11" t="s">
        <v>45</v>
      </c>
      <c r="AJ41" s="11" t="s">
        <v>45</v>
      </c>
      <c r="AK41" s="11" t="s">
        <v>45</v>
      </c>
      <c r="AL41" s="11" t="s">
        <v>48</v>
      </c>
      <c r="AM41" s="11">
        <f ca="1">COUNTIFS($AC$4:$AC41,$AC41)</f>
        <v>38</v>
      </c>
    </row>
    <row r="42" spans="1:39" x14ac:dyDescent="0.3">
      <c r="Z42" s="35" t="str">
        <f t="shared" ca="1" si="6"/>
        <v/>
      </c>
      <c r="AA42" s="13" t="str">
        <f t="shared" si="13"/>
        <v/>
      </c>
      <c r="AB42" s="13" t="str">
        <f t="shared" ca="1" si="7"/>
        <v/>
      </c>
      <c r="AC42" s="15" t="str">
        <f t="shared" ca="1" si="8"/>
        <v/>
      </c>
      <c r="AD42" s="15" t="str">
        <f t="shared" ca="1" si="9"/>
        <v/>
      </c>
      <c r="AE42" s="15" t="str">
        <f>IF(_xlfn.NUMBERVALUE($AA42)&gt;0,SUMIFS($AC$4:$AC42,$AB$4:$AB42,$AB42),"")</f>
        <v/>
      </c>
      <c r="AF42" s="15" t="str">
        <f>IF(_xlfn.NUMBERVALUE($AA42)&gt;0,SUMIFS($AC$4:$AC42,$AB$4:$AB42,$AB42)/COUNTIFS($AB$4:$AB42,$AB42,$AD$4:$AD42,"Score"),"")</f>
        <v/>
      </c>
      <c r="AG42" s="15" t="str">
        <f t="shared" si="10"/>
        <v/>
      </c>
      <c r="AH42" s="16"/>
      <c r="AI42" s="11" t="s">
        <v>41</v>
      </c>
      <c r="AJ42" s="11" t="s">
        <v>48</v>
      </c>
      <c r="AK42" s="11" t="s">
        <v>48</v>
      </c>
      <c r="AL42" s="11" t="s">
        <v>51</v>
      </c>
      <c r="AM42" s="11">
        <f ca="1">COUNTIFS($AC$4:$AC42,$AC42)</f>
        <v>39</v>
      </c>
    </row>
    <row r="43" spans="1:39" x14ac:dyDescent="0.3">
      <c r="Z43" s="35" t="str">
        <f t="shared" ca="1" si="6"/>
        <v/>
      </c>
      <c r="AA43" s="13" t="str">
        <f t="shared" si="13"/>
        <v/>
      </c>
      <c r="AB43" s="13" t="str">
        <f t="shared" ca="1" si="7"/>
        <v/>
      </c>
      <c r="AC43" s="15" t="str">
        <f t="shared" ca="1" si="8"/>
        <v/>
      </c>
      <c r="AD43" s="15" t="str">
        <f t="shared" ca="1" si="9"/>
        <v/>
      </c>
      <c r="AE43" s="15" t="str">
        <f>IF(_xlfn.NUMBERVALUE($AA43)&gt;0,SUMIFS($AC$4:$AC43,$AB$4:$AB43,$AB43),"")</f>
        <v/>
      </c>
      <c r="AF43" s="15" t="str">
        <f>IF(_xlfn.NUMBERVALUE($AA43)&gt;0,SUMIFS($AC$4:$AC43,$AB$4:$AB43,$AB43)/COUNTIFS($AB$4:$AB43,$AB43,$AD$4:$AD43,"Score"),"")</f>
        <v/>
      </c>
      <c r="AG43" s="15" t="str">
        <f t="shared" si="10"/>
        <v/>
      </c>
      <c r="AH43" s="16"/>
      <c r="AI43" s="11" t="s">
        <v>45</v>
      </c>
      <c r="AJ43" s="11" t="s">
        <v>41</v>
      </c>
      <c r="AK43" s="11" t="s">
        <v>51</v>
      </c>
      <c r="AL43" s="11" t="s">
        <v>54</v>
      </c>
      <c r="AM43" s="11">
        <f ca="1">COUNTIFS($AC$4:$AC43,$AC43)</f>
        <v>40</v>
      </c>
    </row>
    <row r="44" spans="1:39" x14ac:dyDescent="0.3">
      <c r="Z44" s="35" t="str">
        <f t="shared" ca="1" si="6"/>
        <v/>
      </c>
      <c r="AA44" s="13" t="str">
        <f t="shared" si="13"/>
        <v/>
      </c>
      <c r="AB44" s="13" t="str">
        <f t="shared" ca="1" si="7"/>
        <v/>
      </c>
      <c r="AC44" s="15" t="str">
        <f t="shared" ca="1" si="8"/>
        <v/>
      </c>
      <c r="AD44" s="15" t="str">
        <f t="shared" ca="1" si="9"/>
        <v/>
      </c>
      <c r="AE44" s="15" t="str">
        <f>IF(_xlfn.NUMBERVALUE($AA44)&gt;0,SUMIFS($AC$4:$AC44,$AB$4:$AB44,$AB44),"")</f>
        <v/>
      </c>
      <c r="AF44" s="15" t="str">
        <f>IF(_xlfn.NUMBERVALUE($AA44)&gt;0,SUMIFS($AC$4:$AC44,$AB$4:$AB44,$AB44)/COUNTIFS($AB$4:$AB44,$AB44,$AD$4:$AD44,"Score"),"")</f>
        <v/>
      </c>
      <c r="AG44" s="15" t="str">
        <f t="shared" si="10"/>
        <v/>
      </c>
      <c r="AH44" s="16"/>
      <c r="AI44" s="11" t="s">
        <v>41</v>
      </c>
      <c r="AJ44" s="11" t="s">
        <v>45</v>
      </c>
      <c r="AK44" s="11" t="s">
        <v>41</v>
      </c>
      <c r="AL44" s="11" t="s">
        <v>41</v>
      </c>
      <c r="AM44" s="11">
        <f ca="1">COUNTIFS($AC$4:$AC44,$AC44)</f>
        <v>41</v>
      </c>
    </row>
    <row r="45" spans="1:39" x14ac:dyDescent="0.3">
      <c r="Z45" s="35" t="str">
        <f t="shared" ca="1" si="6"/>
        <v/>
      </c>
      <c r="AA45" s="13" t="str">
        <f t="shared" si="13"/>
        <v/>
      </c>
      <c r="AB45" s="13" t="str">
        <f t="shared" ca="1" si="7"/>
        <v/>
      </c>
      <c r="AC45" s="15" t="str">
        <f t="shared" ca="1" si="8"/>
        <v/>
      </c>
      <c r="AD45" s="15" t="str">
        <f t="shared" ca="1" si="9"/>
        <v/>
      </c>
      <c r="AE45" s="15" t="str">
        <f>IF(_xlfn.NUMBERVALUE($AA45)&gt;0,SUMIFS($AC$4:$AC45,$AB$4:$AB45,$AB45),"")</f>
        <v/>
      </c>
      <c r="AF45" s="15" t="str">
        <f>IF(_xlfn.NUMBERVALUE($AA45)&gt;0,SUMIFS($AC$4:$AC45,$AB$4:$AB45,$AB45)/COUNTIFS($AB$4:$AB45,$AB45,$AD$4:$AD45,"Score"),"")</f>
        <v/>
      </c>
      <c r="AG45" s="15" t="str">
        <f t="shared" si="10"/>
        <v/>
      </c>
      <c r="AH45" s="16"/>
      <c r="AI45" s="11" t="s">
        <v>45</v>
      </c>
      <c r="AJ45" s="11" t="s">
        <v>48</v>
      </c>
      <c r="AK45" s="11" t="s">
        <v>45</v>
      </c>
      <c r="AL45" s="11" t="s">
        <v>45</v>
      </c>
      <c r="AM45" s="11">
        <f ca="1">COUNTIFS($AC$4:$AC45,$AC45)</f>
        <v>42</v>
      </c>
    </row>
    <row r="46" spans="1:39" x14ac:dyDescent="0.3">
      <c r="Z46" s="35" t="str">
        <f t="shared" ca="1" si="6"/>
        <v/>
      </c>
      <c r="AA46" s="13" t="str">
        <f t="shared" si="13"/>
        <v/>
      </c>
      <c r="AB46" s="13" t="str">
        <f t="shared" ca="1" si="7"/>
        <v/>
      </c>
      <c r="AC46" s="15" t="str">
        <f t="shared" ca="1" si="8"/>
        <v/>
      </c>
      <c r="AD46" s="15" t="str">
        <f t="shared" ca="1" si="9"/>
        <v/>
      </c>
      <c r="AE46" s="15" t="str">
        <f>IF(_xlfn.NUMBERVALUE($AA46)&gt;0,SUMIFS($AC$4:$AC46,$AB$4:$AB46,$AB46),"")</f>
        <v/>
      </c>
      <c r="AF46" s="15" t="str">
        <f>IF(_xlfn.NUMBERVALUE($AA46)&gt;0,SUMIFS($AC$4:$AC46,$AB$4:$AB46,$AB46)/COUNTIFS($AB$4:$AB46,$AB46,$AD$4:$AD46,"Score"),"")</f>
        <v/>
      </c>
      <c r="AG46" s="15" t="str">
        <f t="shared" si="10"/>
        <v/>
      </c>
      <c r="AH46" s="16"/>
      <c r="AI46" s="11" t="s">
        <v>41</v>
      </c>
      <c r="AJ46" s="11" t="s">
        <v>41</v>
      </c>
      <c r="AK46" s="11" t="s">
        <v>48</v>
      </c>
      <c r="AL46" s="11" t="s">
        <v>48</v>
      </c>
      <c r="AM46" s="11">
        <f ca="1">COUNTIFS($AC$4:$AC46,$AC46)</f>
        <v>43</v>
      </c>
    </row>
    <row r="47" spans="1:39" x14ac:dyDescent="0.3">
      <c r="Z47" s="35" t="str">
        <f t="shared" ca="1" si="6"/>
        <v/>
      </c>
      <c r="AA47" s="13" t="str">
        <f t="shared" si="13"/>
        <v/>
      </c>
      <c r="AB47" s="13" t="str">
        <f t="shared" ca="1" si="7"/>
        <v/>
      </c>
      <c r="AC47" s="15" t="str">
        <f t="shared" ca="1" si="8"/>
        <v/>
      </c>
      <c r="AD47" s="15" t="str">
        <f t="shared" ca="1" si="9"/>
        <v/>
      </c>
      <c r="AE47" s="15" t="str">
        <f>IF(_xlfn.NUMBERVALUE($AA47)&gt;0,SUMIFS($AC$4:$AC47,$AB$4:$AB47,$AB47),"")</f>
        <v/>
      </c>
      <c r="AF47" s="15" t="str">
        <f>IF(_xlfn.NUMBERVALUE($AA47)&gt;0,SUMIFS($AC$4:$AC47,$AB$4:$AB47,$AB47)/COUNTIFS($AB$4:$AB47,$AB47,$AD$4:$AD47,"Score"),"")</f>
        <v/>
      </c>
      <c r="AG47" s="15" t="str">
        <f t="shared" si="10"/>
        <v/>
      </c>
      <c r="AH47" s="16"/>
      <c r="AI47" s="11" t="s">
        <v>45</v>
      </c>
      <c r="AJ47" s="11" t="s">
        <v>45</v>
      </c>
      <c r="AK47" s="11" t="s">
        <v>51</v>
      </c>
      <c r="AL47" s="11" t="s">
        <v>51</v>
      </c>
      <c r="AM47" s="11">
        <f ca="1">COUNTIFS($AC$4:$AC47,$AC47)</f>
        <v>44</v>
      </c>
    </row>
    <row r="48" spans="1:39" x14ac:dyDescent="0.3">
      <c r="Z48" s="35" t="str">
        <f t="shared" ca="1" si="6"/>
        <v/>
      </c>
      <c r="AA48" s="13" t="str">
        <f t="shared" si="13"/>
        <v/>
      </c>
      <c r="AB48" s="13" t="str">
        <f t="shared" ca="1" si="7"/>
        <v/>
      </c>
      <c r="AC48" s="15" t="str">
        <f t="shared" ca="1" si="8"/>
        <v/>
      </c>
      <c r="AD48" s="15" t="str">
        <f t="shared" ca="1" si="9"/>
        <v/>
      </c>
      <c r="AE48" s="15" t="str">
        <f>IF(_xlfn.NUMBERVALUE($AA48)&gt;0,SUMIFS($AC$4:$AC48,$AB$4:$AB48,$AB48),"")</f>
        <v/>
      </c>
      <c r="AF48" s="15" t="str">
        <f>IF(_xlfn.NUMBERVALUE($AA48)&gt;0,SUMIFS($AC$4:$AC48,$AB$4:$AB48,$AB48)/COUNTIFS($AB$4:$AB48,$AB48,$AD$4:$AD48,"Score"),"")</f>
        <v/>
      </c>
      <c r="AG48" s="15" t="str">
        <f t="shared" si="10"/>
        <v/>
      </c>
      <c r="AH48" s="16"/>
      <c r="AI48" s="11" t="s">
        <v>41</v>
      </c>
      <c r="AJ48" s="11" t="s">
        <v>48</v>
      </c>
      <c r="AK48" s="11" t="s">
        <v>41</v>
      </c>
      <c r="AL48" s="11" t="s">
        <v>54</v>
      </c>
      <c r="AM48" s="11">
        <f ca="1">COUNTIFS($AC$4:$AC48,$AC48)</f>
        <v>45</v>
      </c>
    </row>
    <row r="49" spans="26:39" x14ac:dyDescent="0.3">
      <c r="Z49" s="35" t="str">
        <f t="shared" ca="1" si="6"/>
        <v/>
      </c>
      <c r="AA49" s="13" t="str">
        <f t="shared" si="13"/>
        <v/>
      </c>
      <c r="AB49" s="13" t="str">
        <f t="shared" ca="1" si="7"/>
        <v/>
      </c>
      <c r="AC49" s="15" t="str">
        <f t="shared" ca="1" si="8"/>
        <v/>
      </c>
      <c r="AD49" s="15" t="str">
        <f t="shared" ca="1" si="9"/>
        <v/>
      </c>
      <c r="AE49" s="15" t="str">
        <f>IF(_xlfn.NUMBERVALUE($AA49)&gt;0,SUMIFS($AC$4:$AC49,$AB$4:$AB49,$AB49),"")</f>
        <v/>
      </c>
      <c r="AF49" s="15" t="str">
        <f>IF(_xlfn.NUMBERVALUE($AA49)&gt;0,SUMIFS($AC$4:$AC49,$AB$4:$AB49,$AB49)/COUNTIFS($AB$4:$AB49,$AB49,$AD$4:$AD49,"Score"),"")</f>
        <v/>
      </c>
      <c r="AG49" s="15" t="str">
        <f t="shared" si="10"/>
        <v/>
      </c>
      <c r="AH49" s="16"/>
      <c r="AI49" s="11" t="s">
        <v>45</v>
      </c>
      <c r="AJ49" s="11" t="s">
        <v>41</v>
      </c>
      <c r="AK49" s="11" t="s">
        <v>45</v>
      </c>
      <c r="AL49" s="11" t="s">
        <v>41</v>
      </c>
      <c r="AM49" s="11">
        <f ca="1">COUNTIFS($AC$4:$AC49,$AC49)</f>
        <v>46</v>
      </c>
    </row>
    <row r="50" spans="26:39" x14ac:dyDescent="0.3">
      <c r="Z50" s="35" t="str">
        <f t="shared" ca="1" si="6"/>
        <v/>
      </c>
      <c r="AA50" s="13" t="str">
        <f t="shared" si="13"/>
        <v/>
      </c>
      <c r="AB50" s="13" t="str">
        <f t="shared" ca="1" si="7"/>
        <v/>
      </c>
      <c r="AC50" s="15" t="str">
        <f t="shared" ca="1" si="8"/>
        <v/>
      </c>
      <c r="AD50" s="15" t="str">
        <f t="shared" ca="1" si="9"/>
        <v/>
      </c>
      <c r="AE50" s="15" t="str">
        <f>IF(_xlfn.NUMBERVALUE($AA50)&gt;0,SUMIFS($AC$4:$AC50,$AB$4:$AB50,$AB50),"")</f>
        <v/>
      </c>
      <c r="AF50" s="15" t="str">
        <f>IF(_xlfn.NUMBERVALUE($AA50)&gt;0,SUMIFS($AC$4:$AC50,$AB$4:$AB50,$AB50)/COUNTIFS($AB$4:$AB50,$AB50,$AD$4:$AD50,"Score"),"")</f>
        <v/>
      </c>
      <c r="AG50" s="15" t="str">
        <f t="shared" si="10"/>
        <v/>
      </c>
      <c r="AH50" s="16"/>
      <c r="AI50" s="11" t="s">
        <v>41</v>
      </c>
      <c r="AJ50" s="11" t="s">
        <v>45</v>
      </c>
      <c r="AK50" s="11" t="s">
        <v>48</v>
      </c>
      <c r="AL50" s="11" t="s">
        <v>45</v>
      </c>
      <c r="AM50" s="11">
        <f ca="1">COUNTIFS($AC$4:$AC50,$AC50)</f>
        <v>47</v>
      </c>
    </row>
    <row r="51" spans="26:39" x14ac:dyDescent="0.3">
      <c r="Z51" s="35" t="str">
        <f t="shared" ca="1" si="6"/>
        <v/>
      </c>
      <c r="AA51" s="13" t="str">
        <f t="shared" si="13"/>
        <v/>
      </c>
      <c r="AB51" s="13" t="str">
        <f t="shared" ca="1" si="7"/>
        <v/>
      </c>
      <c r="AC51" s="15" t="str">
        <f t="shared" ca="1" si="8"/>
        <v/>
      </c>
      <c r="AD51" s="15" t="str">
        <f t="shared" ca="1" si="9"/>
        <v/>
      </c>
      <c r="AE51" s="15" t="str">
        <f>IF(_xlfn.NUMBERVALUE($AA51)&gt;0,SUMIFS($AC$4:$AC51,$AB$4:$AB51,$AB51),"")</f>
        <v/>
      </c>
      <c r="AF51" s="15" t="str">
        <f>IF(_xlfn.NUMBERVALUE($AA51)&gt;0,SUMIFS($AC$4:$AC51,$AB$4:$AB51,$AB51)/COUNTIFS($AB$4:$AB51,$AB51,$AD$4:$AD51,"Score"),"")</f>
        <v/>
      </c>
      <c r="AG51" s="15" t="str">
        <f t="shared" si="10"/>
        <v/>
      </c>
      <c r="AH51" s="16"/>
      <c r="AI51" s="11" t="s">
        <v>45</v>
      </c>
      <c r="AJ51" s="11" t="s">
        <v>48</v>
      </c>
      <c r="AK51" s="11" t="s">
        <v>51</v>
      </c>
      <c r="AL51" s="11" t="s">
        <v>48</v>
      </c>
      <c r="AM51" s="11">
        <f ca="1">COUNTIFS($AC$4:$AC51,$AC51)</f>
        <v>48</v>
      </c>
    </row>
    <row r="52" spans="26:39" x14ac:dyDescent="0.3">
      <c r="Z52" s="35" t="str">
        <f t="shared" ca="1" si="6"/>
        <v/>
      </c>
      <c r="AA52" s="13" t="str">
        <f t="shared" si="13"/>
        <v/>
      </c>
      <c r="AB52" s="13" t="str">
        <f t="shared" ca="1" si="7"/>
        <v/>
      </c>
      <c r="AC52" s="15" t="str">
        <f t="shared" ca="1" si="8"/>
        <v/>
      </c>
      <c r="AD52" s="15" t="str">
        <f t="shared" ca="1" si="9"/>
        <v/>
      </c>
      <c r="AE52" s="15" t="str">
        <f>IF(_xlfn.NUMBERVALUE($AA52)&gt;0,SUMIFS($AC$4:$AC52,$AB$4:$AB52,$AB52),"")</f>
        <v/>
      </c>
      <c r="AF52" s="15" t="str">
        <f>IF(_xlfn.NUMBERVALUE($AA52)&gt;0,SUMIFS($AC$4:$AC52,$AB$4:$AB52,$AB52)/COUNTIFS($AB$4:$AB52,$AB52,$AD$4:$AD52,"Score"),"")</f>
        <v/>
      </c>
      <c r="AG52" s="15" t="str">
        <f t="shared" si="10"/>
        <v/>
      </c>
      <c r="AH52" s="16"/>
      <c r="AI52" s="11" t="s">
        <v>41</v>
      </c>
      <c r="AJ52" s="11" t="s">
        <v>41</v>
      </c>
      <c r="AK52" s="11" t="s">
        <v>41</v>
      </c>
      <c r="AL52" s="11" t="s">
        <v>51</v>
      </c>
      <c r="AM52" s="11">
        <f ca="1">COUNTIFS($AC$4:$AC52,$AC52)</f>
        <v>49</v>
      </c>
    </row>
    <row r="53" spans="26:39" x14ac:dyDescent="0.3">
      <c r="Z53" s="35" t="str">
        <f t="shared" ca="1" si="6"/>
        <v/>
      </c>
      <c r="AA53" s="13" t="str">
        <f t="shared" si="13"/>
        <v/>
      </c>
      <c r="AB53" s="13" t="str">
        <f t="shared" ca="1" si="7"/>
        <v/>
      </c>
      <c r="AC53" s="15" t="str">
        <f t="shared" ca="1" si="8"/>
        <v/>
      </c>
      <c r="AD53" s="15" t="str">
        <f t="shared" ca="1" si="9"/>
        <v/>
      </c>
      <c r="AE53" s="15" t="str">
        <f>IF(_xlfn.NUMBERVALUE($AA53)&gt;0,SUMIFS($AC$4:$AC53,$AB$4:$AB53,$AB53),"")</f>
        <v/>
      </c>
      <c r="AF53" s="15" t="str">
        <f>IF(_xlfn.NUMBERVALUE($AA53)&gt;0,SUMIFS($AC$4:$AC53,$AB$4:$AB53,$AB53)/COUNTIFS($AB$4:$AB53,$AB53,$AD$4:$AD53,"Score"),"")</f>
        <v/>
      </c>
      <c r="AG53" s="15" t="str">
        <f t="shared" si="10"/>
        <v/>
      </c>
      <c r="AH53" s="16"/>
      <c r="AI53" s="11" t="s">
        <v>45</v>
      </c>
      <c r="AJ53" s="11" t="s">
        <v>45</v>
      </c>
      <c r="AK53" s="11" t="s">
        <v>45</v>
      </c>
      <c r="AL53" s="11" t="s">
        <v>54</v>
      </c>
      <c r="AM53" s="11">
        <f ca="1">COUNTIFS($AC$4:$AC53,$AC53)</f>
        <v>50</v>
      </c>
    </row>
    <row r="54" spans="26:39" x14ac:dyDescent="0.3">
      <c r="Z54" s="35" t="str">
        <f t="shared" ca="1" si="6"/>
        <v/>
      </c>
      <c r="AA54" s="13" t="str">
        <f t="shared" si="13"/>
        <v/>
      </c>
      <c r="AB54" s="13" t="str">
        <f t="shared" ca="1" si="7"/>
        <v/>
      </c>
      <c r="AC54" s="15" t="str">
        <f t="shared" ca="1" si="8"/>
        <v/>
      </c>
      <c r="AD54" s="15" t="str">
        <f t="shared" ca="1" si="9"/>
        <v/>
      </c>
      <c r="AE54" s="15" t="str">
        <f>IF(_xlfn.NUMBERVALUE($AA54)&gt;0,SUMIFS($AC$4:$AC54,$AB$4:$AB54,$AB54),"")</f>
        <v/>
      </c>
      <c r="AF54" s="15" t="str">
        <f>IF(_xlfn.NUMBERVALUE($AA54)&gt;0,SUMIFS($AC$4:$AC54,$AB$4:$AB54,$AB54)/COUNTIFS($AB$4:$AB54,$AB54,$AD$4:$AD54,"Score"),"")</f>
        <v/>
      </c>
      <c r="AG54" s="15" t="str">
        <f t="shared" si="10"/>
        <v/>
      </c>
      <c r="AH54" s="16"/>
      <c r="AI54" s="11" t="s">
        <v>41</v>
      </c>
      <c r="AJ54" s="11" t="s">
        <v>48</v>
      </c>
      <c r="AK54" s="11" t="s">
        <v>48</v>
      </c>
      <c r="AL54" s="11" t="s">
        <v>41</v>
      </c>
      <c r="AM54" s="11">
        <f ca="1">COUNTIFS($AC$4:$AC54,$AC54)</f>
        <v>51</v>
      </c>
    </row>
    <row r="55" spans="26:39" x14ac:dyDescent="0.3">
      <c r="Z55" s="35" t="str">
        <f t="shared" ca="1" si="6"/>
        <v/>
      </c>
      <c r="AA55" s="13" t="str">
        <f t="shared" si="13"/>
        <v/>
      </c>
      <c r="AB55" s="13" t="str">
        <f t="shared" ca="1" si="7"/>
        <v/>
      </c>
      <c r="AC55" s="15" t="str">
        <f t="shared" ca="1" si="8"/>
        <v/>
      </c>
      <c r="AD55" s="15" t="str">
        <f t="shared" ca="1" si="9"/>
        <v/>
      </c>
      <c r="AE55" s="15" t="str">
        <f>IF(_xlfn.NUMBERVALUE($AA55)&gt;0,SUMIFS($AC$4:$AC55,$AB$4:$AB55,$AB55),"")</f>
        <v/>
      </c>
      <c r="AF55" s="15" t="str">
        <f>IF(_xlfn.NUMBERVALUE($AA55)&gt;0,SUMIFS($AC$4:$AC55,$AB$4:$AB55,$AB55)/COUNTIFS($AB$4:$AB55,$AB55,$AD$4:$AD55,"Score"),"")</f>
        <v/>
      </c>
      <c r="AG55" s="15" t="str">
        <f t="shared" si="10"/>
        <v/>
      </c>
      <c r="AH55" s="16"/>
      <c r="AI55" s="11" t="s">
        <v>45</v>
      </c>
      <c r="AJ55" s="11" t="s">
        <v>41</v>
      </c>
      <c r="AK55" s="11" t="s">
        <v>51</v>
      </c>
      <c r="AL55" s="11" t="s">
        <v>45</v>
      </c>
      <c r="AM55" s="11">
        <f ca="1">COUNTIFS($AC$4:$AC55,$AC55)</f>
        <v>52</v>
      </c>
    </row>
    <row r="56" spans="26:39" x14ac:dyDescent="0.3">
      <c r="Z56" s="35" t="str">
        <f t="shared" ca="1" si="6"/>
        <v/>
      </c>
      <c r="AA56" s="13" t="str">
        <f t="shared" si="13"/>
        <v/>
      </c>
      <c r="AB56" s="13" t="str">
        <f t="shared" ca="1" si="7"/>
        <v/>
      </c>
      <c r="AC56" s="15" t="str">
        <f t="shared" ca="1" si="8"/>
        <v/>
      </c>
      <c r="AD56" s="15" t="str">
        <f t="shared" ca="1" si="9"/>
        <v/>
      </c>
      <c r="AE56" s="15" t="str">
        <f>IF(_xlfn.NUMBERVALUE($AA56)&gt;0,SUMIFS($AC$4:$AC56,$AB$4:$AB56,$AB56),"")</f>
        <v/>
      </c>
      <c r="AF56" s="15" t="str">
        <f>IF(_xlfn.NUMBERVALUE($AA56)&gt;0,SUMIFS($AC$4:$AC56,$AB$4:$AB56,$AB56)/COUNTIFS($AB$4:$AB56,$AB56,$AD$4:$AD56,"Score"),"")</f>
        <v/>
      </c>
      <c r="AG56" s="15" t="str">
        <f t="shared" si="10"/>
        <v/>
      </c>
      <c r="AH56" s="16"/>
      <c r="AI56" s="11" t="s">
        <v>41</v>
      </c>
      <c r="AJ56" s="11" t="s">
        <v>45</v>
      </c>
      <c r="AK56" s="11" t="s">
        <v>41</v>
      </c>
      <c r="AL56" s="11" t="s">
        <v>48</v>
      </c>
      <c r="AM56" s="11">
        <f ca="1">COUNTIFS($AC$4:$AC56,$AC56)</f>
        <v>53</v>
      </c>
    </row>
    <row r="57" spans="26:39" x14ac:dyDescent="0.3">
      <c r="Z57" s="35" t="str">
        <f t="shared" ca="1" si="6"/>
        <v/>
      </c>
      <c r="AA57" s="13" t="str">
        <f t="shared" si="13"/>
        <v/>
      </c>
      <c r="AB57" s="13" t="str">
        <f t="shared" ca="1" si="7"/>
        <v/>
      </c>
      <c r="AC57" s="15" t="str">
        <f t="shared" ca="1" si="8"/>
        <v/>
      </c>
      <c r="AD57" s="15" t="str">
        <f t="shared" ca="1" si="9"/>
        <v/>
      </c>
      <c r="AE57" s="15" t="str">
        <f>IF(_xlfn.NUMBERVALUE($AA57)&gt;0,SUMIFS($AC$4:$AC57,$AB$4:$AB57,$AB57),"")</f>
        <v/>
      </c>
      <c r="AF57" s="15" t="str">
        <f>IF(_xlfn.NUMBERVALUE($AA57)&gt;0,SUMIFS($AC$4:$AC57,$AB$4:$AB57,$AB57)/COUNTIFS($AB$4:$AB57,$AB57,$AD$4:$AD57,"Score"),"")</f>
        <v/>
      </c>
      <c r="AG57" s="15" t="str">
        <f t="shared" si="10"/>
        <v/>
      </c>
      <c r="AH57" s="16"/>
      <c r="AI57" s="11" t="s">
        <v>45</v>
      </c>
      <c r="AJ57" s="11" t="s">
        <v>48</v>
      </c>
      <c r="AK57" s="11" t="s">
        <v>45</v>
      </c>
      <c r="AL57" s="11" t="s">
        <v>51</v>
      </c>
      <c r="AM57" s="11">
        <f ca="1">COUNTIFS($AC$4:$AC57,$AC57)</f>
        <v>54</v>
      </c>
    </row>
    <row r="58" spans="26:39" x14ac:dyDescent="0.3">
      <c r="Z58" s="35" t="str">
        <f t="shared" ca="1" si="6"/>
        <v/>
      </c>
      <c r="AA58" s="13" t="str">
        <f t="shared" si="13"/>
        <v/>
      </c>
      <c r="AB58" s="13" t="str">
        <f t="shared" ca="1" si="7"/>
        <v/>
      </c>
      <c r="AC58" s="15" t="str">
        <f t="shared" ca="1" si="8"/>
        <v/>
      </c>
      <c r="AD58" s="15" t="str">
        <f t="shared" ca="1" si="9"/>
        <v/>
      </c>
      <c r="AE58" s="15" t="str">
        <f>IF(_xlfn.NUMBERVALUE($AA58)&gt;0,SUMIFS($AC$4:$AC58,$AB$4:$AB58,$AB58),"")</f>
        <v/>
      </c>
      <c r="AF58" s="15" t="str">
        <f>IF(_xlfn.NUMBERVALUE($AA58)&gt;0,SUMIFS($AC$4:$AC58,$AB$4:$AB58,$AB58)/COUNTIFS($AB$4:$AB58,$AB58,$AD$4:$AD58,"Score"),"")</f>
        <v/>
      </c>
      <c r="AG58" s="15" t="str">
        <f t="shared" si="10"/>
        <v/>
      </c>
      <c r="AH58" s="16"/>
      <c r="AI58" s="11" t="s">
        <v>41</v>
      </c>
      <c r="AJ58" s="11" t="s">
        <v>41</v>
      </c>
      <c r="AK58" s="11" t="s">
        <v>48</v>
      </c>
      <c r="AL58" s="11" t="s">
        <v>54</v>
      </c>
      <c r="AM58" s="11">
        <f ca="1">COUNTIFS($AC$4:$AC58,$AC58)</f>
        <v>55</v>
      </c>
    </row>
    <row r="59" spans="26:39" x14ac:dyDescent="0.3">
      <c r="Z59" s="35" t="str">
        <f t="shared" ca="1" si="6"/>
        <v/>
      </c>
      <c r="AA59" s="13" t="str">
        <f t="shared" si="13"/>
        <v/>
      </c>
      <c r="AB59" s="13" t="str">
        <f t="shared" ca="1" si="7"/>
        <v/>
      </c>
      <c r="AC59" s="15" t="str">
        <f t="shared" ca="1" si="8"/>
        <v/>
      </c>
      <c r="AD59" s="15" t="str">
        <f t="shared" ca="1" si="9"/>
        <v/>
      </c>
      <c r="AE59" s="15" t="str">
        <f>IF(_xlfn.NUMBERVALUE($AA59)&gt;0,SUMIFS($AC$4:$AC59,$AB$4:$AB59,$AB59),"")</f>
        <v/>
      </c>
      <c r="AF59" s="15" t="str">
        <f>IF(_xlfn.NUMBERVALUE($AA59)&gt;0,SUMIFS($AC$4:$AC59,$AB$4:$AB59,$AB59)/COUNTIFS($AB$4:$AB59,$AB59,$AD$4:$AD59,"Score"),"")</f>
        <v/>
      </c>
      <c r="AG59" s="15" t="str">
        <f t="shared" si="10"/>
        <v/>
      </c>
      <c r="AH59" s="16"/>
      <c r="AI59" s="11" t="s">
        <v>45</v>
      </c>
      <c r="AJ59" s="11" t="s">
        <v>45</v>
      </c>
      <c r="AK59" s="11" t="s">
        <v>51</v>
      </c>
      <c r="AL59" s="11" t="s">
        <v>41</v>
      </c>
      <c r="AM59" s="11">
        <f ca="1">COUNTIFS($AC$4:$AC59,$AC59)</f>
        <v>56</v>
      </c>
    </row>
    <row r="60" spans="26:39" x14ac:dyDescent="0.3">
      <c r="Z60" s="35" t="str">
        <f t="shared" ca="1" si="6"/>
        <v/>
      </c>
      <c r="AA60" s="13" t="str">
        <f t="shared" si="13"/>
        <v/>
      </c>
      <c r="AB60" s="13" t="str">
        <f t="shared" ca="1" si="7"/>
        <v/>
      </c>
      <c r="AC60" s="15" t="str">
        <f t="shared" ca="1" si="8"/>
        <v/>
      </c>
      <c r="AD60" s="15" t="str">
        <f t="shared" ca="1" si="9"/>
        <v/>
      </c>
      <c r="AE60" s="15" t="str">
        <f>IF(_xlfn.NUMBERVALUE($AA60)&gt;0,SUMIFS($AC$4:$AC60,$AB$4:$AB60,$AB60),"")</f>
        <v/>
      </c>
      <c r="AF60" s="15" t="str">
        <f>IF(_xlfn.NUMBERVALUE($AA60)&gt;0,SUMIFS($AC$4:$AC60,$AB$4:$AB60,$AB60)/COUNTIFS($AB$4:$AB60,$AB60,$AD$4:$AD60,"Score"),"")</f>
        <v/>
      </c>
      <c r="AG60" s="15" t="str">
        <f t="shared" si="10"/>
        <v/>
      </c>
      <c r="AH60" s="16"/>
      <c r="AI60" s="11" t="s">
        <v>41</v>
      </c>
      <c r="AJ60" s="11" t="s">
        <v>48</v>
      </c>
      <c r="AK60" s="11" t="s">
        <v>41</v>
      </c>
      <c r="AL60" s="11" t="s">
        <v>45</v>
      </c>
      <c r="AM60" s="11">
        <f ca="1">COUNTIFS($AC$4:$AC60,$AC60)</f>
        <v>57</v>
      </c>
    </row>
    <row r="61" spans="26:39" x14ac:dyDescent="0.3">
      <c r="Z61" s="35" t="str">
        <f t="shared" ca="1" si="6"/>
        <v/>
      </c>
      <c r="AA61" s="13" t="str">
        <f t="shared" si="13"/>
        <v/>
      </c>
      <c r="AB61" s="13" t="str">
        <f t="shared" ca="1" si="7"/>
        <v/>
      </c>
      <c r="AC61" s="15" t="str">
        <f t="shared" ca="1" si="8"/>
        <v/>
      </c>
      <c r="AD61" s="15" t="str">
        <f t="shared" ca="1" si="9"/>
        <v/>
      </c>
      <c r="AE61" s="15" t="str">
        <f>IF(_xlfn.NUMBERVALUE($AA61)&gt;0,SUMIFS($AC$4:$AC61,$AB$4:$AB61,$AB61),"")</f>
        <v/>
      </c>
      <c r="AF61" s="15" t="str">
        <f>IF(_xlfn.NUMBERVALUE($AA61)&gt;0,SUMIFS($AC$4:$AC61,$AB$4:$AB61,$AB61)/COUNTIFS($AB$4:$AB61,$AB61,$AD$4:$AD61,"Score"),"")</f>
        <v/>
      </c>
      <c r="AG61" s="15" t="str">
        <f t="shared" si="10"/>
        <v/>
      </c>
      <c r="AH61" s="16"/>
      <c r="AI61" s="11" t="s">
        <v>45</v>
      </c>
      <c r="AJ61" s="11" t="s">
        <v>41</v>
      </c>
      <c r="AK61" s="11" t="s">
        <v>45</v>
      </c>
      <c r="AL61" s="11" t="s">
        <v>48</v>
      </c>
      <c r="AM61" s="11">
        <f ca="1">COUNTIFS($AC$4:$AC61,$AC61)</f>
        <v>58</v>
      </c>
    </row>
    <row r="62" spans="26:39" x14ac:dyDescent="0.3">
      <c r="Z62" s="35" t="str">
        <f t="shared" ca="1" si="6"/>
        <v/>
      </c>
      <c r="AA62" s="13" t="str">
        <f t="shared" si="13"/>
        <v/>
      </c>
      <c r="AB62" s="13" t="str">
        <f t="shared" ca="1" si="7"/>
        <v/>
      </c>
      <c r="AC62" s="15" t="str">
        <f t="shared" ca="1" si="8"/>
        <v/>
      </c>
      <c r="AD62" s="15" t="str">
        <f t="shared" ca="1" si="9"/>
        <v/>
      </c>
      <c r="AE62" s="15" t="str">
        <f>IF(_xlfn.NUMBERVALUE($AA62)&gt;0,SUMIFS($AC$4:$AC62,$AB$4:$AB62,$AB62),"")</f>
        <v/>
      </c>
      <c r="AF62" s="15" t="str">
        <f>IF(_xlfn.NUMBERVALUE($AA62)&gt;0,SUMIFS($AC$4:$AC62,$AB$4:$AB62,$AB62)/COUNTIFS($AB$4:$AB62,$AB62,$AD$4:$AD62,"Score"),"")</f>
        <v/>
      </c>
      <c r="AG62" s="15" t="str">
        <f t="shared" si="10"/>
        <v/>
      </c>
      <c r="AH62" s="16"/>
      <c r="AI62" s="11" t="s">
        <v>41</v>
      </c>
      <c r="AJ62" s="11" t="s">
        <v>45</v>
      </c>
      <c r="AK62" s="11" t="s">
        <v>48</v>
      </c>
      <c r="AL62" s="11" t="s">
        <v>51</v>
      </c>
      <c r="AM62" s="11">
        <f ca="1">COUNTIFS($AC$4:$AC62,$AC62)</f>
        <v>59</v>
      </c>
    </row>
    <row r="63" spans="26:39" x14ac:dyDescent="0.3">
      <c r="Z63" s="35" t="str">
        <f t="shared" ca="1" si="6"/>
        <v/>
      </c>
      <c r="AA63" s="13" t="str">
        <f t="shared" si="13"/>
        <v/>
      </c>
      <c r="AB63" s="13" t="str">
        <f t="shared" ca="1" si="7"/>
        <v/>
      </c>
      <c r="AC63" s="15" t="str">
        <f t="shared" ca="1" si="8"/>
        <v/>
      </c>
      <c r="AD63" s="15" t="str">
        <f t="shared" ca="1" si="9"/>
        <v/>
      </c>
      <c r="AE63" s="15" t="str">
        <f>IF(_xlfn.NUMBERVALUE($AA63)&gt;0,SUMIFS($AC$4:$AC63,$AB$4:$AB63,$AB63),"")</f>
        <v/>
      </c>
      <c r="AF63" s="15" t="str">
        <f>IF(_xlfn.NUMBERVALUE($AA63)&gt;0,SUMIFS($AC$4:$AC63,$AB$4:$AB63,$AB63)/COUNTIFS($AB$4:$AB63,$AB63,$AD$4:$AD63,"Score"),"")</f>
        <v/>
      </c>
      <c r="AG63" s="15" t="str">
        <f t="shared" si="10"/>
        <v/>
      </c>
      <c r="AH63" s="16"/>
      <c r="AI63" s="11" t="s">
        <v>45</v>
      </c>
      <c r="AJ63" s="11" t="s">
        <v>48</v>
      </c>
      <c r="AK63" s="11" t="s">
        <v>51</v>
      </c>
      <c r="AL63" s="11" t="s">
        <v>54</v>
      </c>
      <c r="AM63" s="11">
        <f ca="1">COUNTIFS($AC$4:$AC63,$AC63)</f>
        <v>60</v>
      </c>
    </row>
    <row r="64" spans="26:39" x14ac:dyDescent="0.3">
      <c r="Z64" s="35" t="str">
        <f t="shared" ca="1" si="6"/>
        <v/>
      </c>
      <c r="AA64" s="13" t="str">
        <f t="shared" si="13"/>
        <v/>
      </c>
      <c r="AB64" s="13" t="str">
        <f t="shared" ca="1" si="7"/>
        <v/>
      </c>
      <c r="AC64" s="15" t="str">
        <f t="shared" ca="1" si="8"/>
        <v/>
      </c>
      <c r="AD64" s="15" t="str">
        <f t="shared" ca="1" si="9"/>
        <v/>
      </c>
      <c r="AE64" s="15" t="str">
        <f>IF(_xlfn.NUMBERVALUE($AA64)&gt;0,SUMIFS($AC$4:$AC64,$AB$4:$AB64,$AB64),"")</f>
        <v/>
      </c>
      <c r="AF64" s="15" t="str">
        <f>IF(_xlfn.NUMBERVALUE($AA64)&gt;0,SUMIFS($AC$4:$AC64,$AB$4:$AB64,$AB64)/COUNTIFS($AB$4:$AB64,$AB64,$AD$4:$AD64,"Score"),"")</f>
        <v/>
      </c>
      <c r="AG64" s="15" t="str">
        <f t="shared" si="10"/>
        <v/>
      </c>
      <c r="AH64" s="16"/>
      <c r="AI64" s="11" t="s">
        <v>41</v>
      </c>
      <c r="AJ64" s="11" t="s">
        <v>41</v>
      </c>
      <c r="AK64" s="11" t="s">
        <v>41</v>
      </c>
      <c r="AL64" s="11" t="s">
        <v>41</v>
      </c>
      <c r="AM64" s="11">
        <f ca="1">COUNTIFS($AC$4:$AC64,$AC64)</f>
        <v>61</v>
      </c>
    </row>
    <row r="65" spans="26:39" x14ac:dyDescent="0.3">
      <c r="Z65" s="35" t="str">
        <f t="shared" ca="1" si="6"/>
        <v/>
      </c>
      <c r="AA65" s="13" t="str">
        <f t="shared" si="13"/>
        <v/>
      </c>
      <c r="AB65" s="13" t="str">
        <f t="shared" ca="1" si="7"/>
        <v/>
      </c>
      <c r="AC65" s="15" t="str">
        <f t="shared" ca="1" si="8"/>
        <v/>
      </c>
      <c r="AD65" s="15" t="str">
        <f t="shared" ca="1" si="9"/>
        <v/>
      </c>
      <c r="AE65" s="15" t="str">
        <f>IF(_xlfn.NUMBERVALUE($AA65)&gt;0,SUMIFS($AC$4:$AC65,$AB$4:$AB65,$AB65),"")</f>
        <v/>
      </c>
      <c r="AF65" s="15" t="str">
        <f>IF(_xlfn.NUMBERVALUE($AA65)&gt;0,SUMIFS($AC$4:$AC65,$AB$4:$AB65,$AB65)/COUNTIFS($AB$4:$AB65,$AB65,$AD$4:$AD65,"Score"),"")</f>
        <v/>
      </c>
      <c r="AG65" s="15" t="str">
        <f t="shared" si="10"/>
        <v/>
      </c>
      <c r="AH65" s="16"/>
      <c r="AI65" s="11" t="s">
        <v>45</v>
      </c>
      <c r="AJ65" s="11" t="s">
        <v>45</v>
      </c>
      <c r="AK65" s="11" t="s">
        <v>45</v>
      </c>
      <c r="AL65" s="11" t="s">
        <v>45</v>
      </c>
      <c r="AM65" s="11">
        <f ca="1">COUNTIFS($AC$4:$AC65,$AC65)</f>
        <v>62</v>
      </c>
    </row>
    <row r="66" spans="26:39" x14ac:dyDescent="0.3">
      <c r="Z66" s="35" t="str">
        <f t="shared" ca="1" si="6"/>
        <v/>
      </c>
      <c r="AA66" s="13" t="str">
        <f t="shared" si="13"/>
        <v/>
      </c>
      <c r="AB66" s="13" t="str">
        <f t="shared" ca="1" si="7"/>
        <v/>
      </c>
      <c r="AC66" s="15" t="str">
        <f t="shared" ca="1" si="8"/>
        <v/>
      </c>
      <c r="AD66" s="15" t="str">
        <f t="shared" ca="1" si="9"/>
        <v/>
      </c>
      <c r="AE66" s="15" t="str">
        <f>IF(_xlfn.NUMBERVALUE($AA66)&gt;0,SUMIFS($AC$4:$AC66,$AB$4:$AB66,$AB66),"")</f>
        <v/>
      </c>
      <c r="AF66" s="15" t="str">
        <f>IF(_xlfn.NUMBERVALUE($AA66)&gt;0,SUMIFS($AC$4:$AC66,$AB$4:$AB66,$AB66)/COUNTIFS($AB$4:$AB66,$AB66,$AD$4:$AD66,"Score"),"")</f>
        <v/>
      </c>
      <c r="AG66" s="15" t="str">
        <f t="shared" si="10"/>
        <v/>
      </c>
      <c r="AH66" s="16"/>
      <c r="AI66" s="11" t="s">
        <v>41</v>
      </c>
      <c r="AJ66" s="11" t="s">
        <v>48</v>
      </c>
      <c r="AK66" s="11" t="s">
        <v>48</v>
      </c>
      <c r="AL66" s="11" t="s">
        <v>48</v>
      </c>
      <c r="AM66" s="11">
        <f ca="1">COUNTIFS($AC$4:$AC66,$AC66)</f>
        <v>63</v>
      </c>
    </row>
    <row r="67" spans="26:39" x14ac:dyDescent="0.3">
      <c r="Z67" s="35" t="str">
        <f t="shared" ca="1" si="6"/>
        <v/>
      </c>
      <c r="AA67" s="13" t="str">
        <f t="shared" si="13"/>
        <v/>
      </c>
      <c r="AB67" s="13" t="str">
        <f t="shared" ca="1" si="7"/>
        <v/>
      </c>
      <c r="AC67" s="15" t="str">
        <f t="shared" ca="1" si="8"/>
        <v/>
      </c>
      <c r="AD67" s="15" t="str">
        <f t="shared" ca="1" si="9"/>
        <v/>
      </c>
      <c r="AE67" s="15" t="str">
        <f>IF(_xlfn.NUMBERVALUE($AA67)&gt;0,SUMIFS($AC$4:$AC67,$AB$4:$AB67,$AB67),"")</f>
        <v/>
      </c>
      <c r="AF67" s="15" t="str">
        <f>IF(_xlfn.NUMBERVALUE($AA67)&gt;0,SUMIFS($AC$4:$AC67,$AB$4:$AB67,$AB67)/COUNTIFS($AB$4:$AB67,$AB67,$AD$4:$AD67,"Score"),"")</f>
        <v/>
      </c>
      <c r="AG67" s="15" t="str">
        <f t="shared" si="10"/>
        <v/>
      </c>
      <c r="AH67" s="16"/>
      <c r="AI67" s="11" t="s">
        <v>45</v>
      </c>
      <c r="AJ67" s="11" t="s">
        <v>41</v>
      </c>
      <c r="AK67" s="11" t="s">
        <v>51</v>
      </c>
      <c r="AL67" s="11" t="s">
        <v>51</v>
      </c>
      <c r="AM67" s="11">
        <f ca="1">COUNTIFS($AC$4:$AC67,$AC67)</f>
        <v>64</v>
      </c>
    </row>
    <row r="68" spans="26:39" x14ac:dyDescent="0.3">
      <c r="Z68" s="35" t="str">
        <f t="shared" ca="1" si="6"/>
        <v/>
      </c>
      <c r="AA68" s="13" t="str">
        <f t="shared" ref="AA68:AA99" si="14">IF((ROW()-COUNTBLANK($Y$1:$Y$3))&lt;COUNT($B$4:$B$33,$E$4:$E$33,$H$4:$H$33,$K$4:$K$33,$N$4:$N$33)+1,ROW()-COUNTBLANK($Y$1:$Y$3),"")</f>
        <v/>
      </c>
      <c r="AB68" s="13" t="str">
        <f t="shared" ca="1" si="7"/>
        <v/>
      </c>
      <c r="AC68" s="15" t="str">
        <f t="shared" ca="1" si="8"/>
        <v/>
      </c>
      <c r="AD68" s="15" t="str">
        <f t="shared" ca="1" si="9"/>
        <v/>
      </c>
      <c r="AE68" s="15" t="str">
        <f>IF(_xlfn.NUMBERVALUE($AA68)&gt;0,SUMIFS($AC$4:$AC68,$AB$4:$AB68,$AB68),"")</f>
        <v/>
      </c>
      <c r="AF68" s="15" t="str">
        <f>IF(_xlfn.NUMBERVALUE($AA68)&gt;0,SUMIFS($AC$4:$AC68,$AB$4:$AB68,$AB68)/COUNTIFS($AB$4:$AB68,$AB68,$AD$4:$AD68,"Score"),"")</f>
        <v/>
      </c>
      <c r="AG68" s="15" t="str">
        <f t="shared" si="10"/>
        <v/>
      </c>
      <c r="AH68" s="16"/>
      <c r="AI68" s="11" t="s">
        <v>41</v>
      </c>
      <c r="AJ68" s="11" t="s">
        <v>45</v>
      </c>
      <c r="AK68" s="11" t="s">
        <v>41</v>
      </c>
      <c r="AL68" s="11" t="s">
        <v>54</v>
      </c>
      <c r="AM68" s="11">
        <f ca="1">COUNTIFS($AC$4:$AC68,$AC68)</f>
        <v>65</v>
      </c>
    </row>
    <row r="69" spans="26:39" x14ac:dyDescent="0.3">
      <c r="Z69" s="35" t="str">
        <f t="shared" ref="Z69:Z123" ca="1" si="15">IF(LEN($AD69)&gt;3,$S$4,"")</f>
        <v/>
      </c>
      <c r="AA69" s="13" t="str">
        <f t="shared" si="14"/>
        <v/>
      </c>
      <c r="AB69" s="13" t="str">
        <f t="shared" ref="AB69:AB123" ca="1" si="16">IF(_xlfn.NUMBERVALUE($AA69)&gt;0,INDIRECT(INDIRECT(HLOOKUP($S$5,$AI$2:$AL$3,2,FALSE)&amp;ROW())&amp;"3"),"")</f>
        <v/>
      </c>
      <c r="AC69" s="15" t="str">
        <f t="shared" ref="AC69:AC123" ca="1" si="17">IF(_xlfn.NUMBERVALUE($AA69)&gt;0,INDIRECT(INDIRECT(HLOOKUP($S$5,$AI$2:$AL$3,2,FALSE)&amp;ROW())&amp;COUNTIFS(INDIRECT(HLOOKUP($S$5,$AI$2:$AL$3,2,FALSE)&amp;"4:"&amp;HLOOKUP($S$5,$AI$2:$AL$3,2,FALSE)&amp;ROW()),INDIRECT(HLOOKUP($S$5,$AI$2:$AL$3,2,FALSE)&amp;ROW()))+3),"")</f>
        <v/>
      </c>
      <c r="AD69" s="15" t="str">
        <f t="shared" ref="AD69:AD123" ca="1" si="18">IF(AC69&lt;0,"Deduction",IF(ISNUMBER(AC69),"Score",""))</f>
        <v/>
      </c>
      <c r="AE69" s="15" t="str">
        <f>IF(_xlfn.NUMBERVALUE($AA69)&gt;0,SUMIFS($AC$4:$AC69,$AB$4:$AB69,$AB69),"")</f>
        <v/>
      </c>
      <c r="AF69" s="15" t="str">
        <f>IF(_xlfn.NUMBERVALUE($AA69)&gt;0,SUMIFS($AC$4:$AC69,$AB$4:$AB69,$AB69)/COUNTIFS($AB$4:$AB69,$AB69,$AD$4:$AD69,"Score"),"")</f>
        <v/>
      </c>
      <c r="AG69" s="15" t="str">
        <f t="shared" ref="AG69:AG123" si="19">IF(_xlfn.NUMBERVALUE($AA69)&gt;0,$AC69-$AF69,"")</f>
        <v/>
      </c>
      <c r="AH69" s="16"/>
      <c r="AI69" s="11" t="s">
        <v>45</v>
      </c>
      <c r="AJ69" s="11" t="s">
        <v>48</v>
      </c>
      <c r="AK69" s="11" t="s">
        <v>45</v>
      </c>
      <c r="AL69" s="11" t="s">
        <v>41</v>
      </c>
      <c r="AM69" s="11">
        <f ca="1">COUNTIFS($AC$4:$AC69,$AC69)</f>
        <v>66</v>
      </c>
    </row>
    <row r="70" spans="26:39" x14ac:dyDescent="0.3">
      <c r="Z70" s="35" t="str">
        <f t="shared" ca="1" si="15"/>
        <v/>
      </c>
      <c r="AA70" s="13" t="str">
        <f t="shared" si="14"/>
        <v/>
      </c>
      <c r="AB70" s="13" t="str">
        <f t="shared" ca="1" si="16"/>
        <v/>
      </c>
      <c r="AC70" s="15" t="str">
        <f t="shared" ca="1" si="17"/>
        <v/>
      </c>
      <c r="AD70" s="15" t="str">
        <f t="shared" ca="1" si="18"/>
        <v/>
      </c>
      <c r="AE70" s="15" t="str">
        <f>IF(_xlfn.NUMBERVALUE($AA70)&gt;0,SUMIFS($AC$4:$AC70,$AB$4:$AB70,$AB70),"")</f>
        <v/>
      </c>
      <c r="AF70" s="15" t="str">
        <f>IF(_xlfn.NUMBERVALUE($AA70)&gt;0,SUMIFS($AC$4:$AC70,$AB$4:$AB70,$AB70)/COUNTIFS($AB$4:$AB70,$AB70,$AD$4:$AD70,"Score"),"")</f>
        <v/>
      </c>
      <c r="AG70" s="15" t="str">
        <f t="shared" si="19"/>
        <v/>
      </c>
      <c r="AH70" s="16"/>
      <c r="AI70" s="11" t="s">
        <v>41</v>
      </c>
      <c r="AJ70" s="11" t="s">
        <v>41</v>
      </c>
      <c r="AK70" s="11" t="s">
        <v>48</v>
      </c>
      <c r="AL70" s="11" t="s">
        <v>45</v>
      </c>
      <c r="AM70" s="11">
        <f ca="1">COUNTIFS($AC$4:$AC70,$AC70)</f>
        <v>67</v>
      </c>
    </row>
    <row r="71" spans="26:39" x14ac:dyDescent="0.3">
      <c r="Z71" s="35" t="str">
        <f t="shared" ca="1" si="15"/>
        <v/>
      </c>
      <c r="AA71" s="13" t="str">
        <f t="shared" si="14"/>
        <v/>
      </c>
      <c r="AB71" s="13" t="str">
        <f t="shared" ca="1" si="16"/>
        <v/>
      </c>
      <c r="AC71" s="15" t="str">
        <f t="shared" ca="1" si="17"/>
        <v/>
      </c>
      <c r="AD71" s="15" t="str">
        <f t="shared" ca="1" si="18"/>
        <v/>
      </c>
      <c r="AE71" s="15" t="str">
        <f>IF(_xlfn.NUMBERVALUE($AA71)&gt;0,SUMIFS($AC$4:$AC71,$AB$4:$AB71,$AB71),"")</f>
        <v/>
      </c>
      <c r="AF71" s="15" t="str">
        <f>IF(_xlfn.NUMBERVALUE($AA71)&gt;0,SUMIFS($AC$4:$AC71,$AB$4:$AB71,$AB71)/COUNTIFS($AB$4:$AB71,$AB71,$AD$4:$AD71,"Score"),"")</f>
        <v/>
      </c>
      <c r="AG71" s="15" t="str">
        <f t="shared" si="19"/>
        <v/>
      </c>
      <c r="AH71" s="16"/>
      <c r="AI71" s="11" t="s">
        <v>45</v>
      </c>
      <c r="AJ71" s="11" t="s">
        <v>45</v>
      </c>
      <c r="AK71" s="11" t="s">
        <v>51</v>
      </c>
      <c r="AL71" s="11" t="s">
        <v>48</v>
      </c>
      <c r="AM71" s="11">
        <f ca="1">COUNTIFS($AC$4:$AC71,$AC71)</f>
        <v>68</v>
      </c>
    </row>
    <row r="72" spans="26:39" x14ac:dyDescent="0.3">
      <c r="Z72" s="35" t="str">
        <f t="shared" ca="1" si="15"/>
        <v/>
      </c>
      <c r="AA72" s="13" t="str">
        <f t="shared" si="14"/>
        <v/>
      </c>
      <c r="AB72" s="13" t="str">
        <f t="shared" ca="1" si="16"/>
        <v/>
      </c>
      <c r="AC72" s="15" t="str">
        <f t="shared" ca="1" si="17"/>
        <v/>
      </c>
      <c r="AD72" s="15" t="str">
        <f t="shared" ca="1" si="18"/>
        <v/>
      </c>
      <c r="AE72" s="15" t="str">
        <f>IF(_xlfn.NUMBERVALUE($AA72)&gt;0,SUMIFS($AC$4:$AC72,$AB$4:$AB72,$AB72),"")</f>
        <v/>
      </c>
      <c r="AF72" s="15" t="str">
        <f>IF(_xlfn.NUMBERVALUE($AA72)&gt;0,SUMIFS($AC$4:$AC72,$AB$4:$AB72,$AB72)/COUNTIFS($AB$4:$AB72,$AB72,$AD$4:$AD72,"Score"),"")</f>
        <v/>
      </c>
      <c r="AG72" s="15" t="str">
        <f t="shared" si="19"/>
        <v/>
      </c>
      <c r="AH72" s="16"/>
      <c r="AI72" s="11" t="s">
        <v>41</v>
      </c>
      <c r="AJ72" s="11" t="s">
        <v>48</v>
      </c>
      <c r="AK72" s="11" t="s">
        <v>41</v>
      </c>
      <c r="AL72" s="11" t="s">
        <v>51</v>
      </c>
      <c r="AM72" s="11">
        <f ca="1">COUNTIFS($AC$4:$AC72,$AC72)</f>
        <v>69</v>
      </c>
    </row>
    <row r="73" spans="26:39" x14ac:dyDescent="0.3">
      <c r="Z73" s="35" t="str">
        <f t="shared" ca="1" si="15"/>
        <v/>
      </c>
      <c r="AA73" s="13" t="str">
        <f t="shared" si="14"/>
        <v/>
      </c>
      <c r="AB73" s="13" t="str">
        <f t="shared" ca="1" si="16"/>
        <v/>
      </c>
      <c r="AC73" s="15" t="str">
        <f t="shared" ca="1" si="17"/>
        <v/>
      </c>
      <c r="AD73" s="15" t="str">
        <f t="shared" ca="1" si="18"/>
        <v/>
      </c>
      <c r="AE73" s="15" t="str">
        <f>IF(_xlfn.NUMBERVALUE($AA73)&gt;0,SUMIFS($AC$4:$AC73,$AB$4:$AB73,$AB73),"")</f>
        <v/>
      </c>
      <c r="AF73" s="15" t="str">
        <f>IF(_xlfn.NUMBERVALUE($AA73)&gt;0,SUMIFS($AC$4:$AC73,$AB$4:$AB73,$AB73)/COUNTIFS($AB$4:$AB73,$AB73,$AD$4:$AD73,"Score"),"")</f>
        <v/>
      </c>
      <c r="AG73" s="15" t="str">
        <f t="shared" si="19"/>
        <v/>
      </c>
      <c r="AH73" s="16"/>
      <c r="AI73" s="11" t="s">
        <v>45</v>
      </c>
      <c r="AJ73" s="11" t="s">
        <v>41</v>
      </c>
      <c r="AK73" s="11" t="s">
        <v>45</v>
      </c>
      <c r="AL73" s="11" t="s">
        <v>54</v>
      </c>
      <c r="AM73" s="11">
        <f ca="1">COUNTIFS($AC$4:$AC73,$AC73)</f>
        <v>70</v>
      </c>
    </row>
    <row r="74" spans="26:39" x14ac:dyDescent="0.3">
      <c r="Z74" s="35" t="str">
        <f t="shared" ca="1" si="15"/>
        <v/>
      </c>
      <c r="AA74" s="13" t="str">
        <f t="shared" si="14"/>
        <v/>
      </c>
      <c r="AB74" s="13" t="str">
        <f t="shared" ca="1" si="16"/>
        <v/>
      </c>
      <c r="AC74" s="15" t="str">
        <f t="shared" ca="1" si="17"/>
        <v/>
      </c>
      <c r="AD74" s="15" t="str">
        <f t="shared" ca="1" si="18"/>
        <v/>
      </c>
      <c r="AE74" s="15" t="str">
        <f>IF(_xlfn.NUMBERVALUE($AA74)&gt;0,SUMIFS($AC$4:$AC74,$AB$4:$AB74,$AB74),"")</f>
        <v/>
      </c>
      <c r="AF74" s="15" t="str">
        <f>IF(_xlfn.NUMBERVALUE($AA74)&gt;0,SUMIFS($AC$4:$AC74,$AB$4:$AB74,$AB74)/COUNTIFS($AB$4:$AB74,$AB74,$AD$4:$AD74,"Score"),"")</f>
        <v/>
      </c>
      <c r="AG74" s="15" t="str">
        <f t="shared" si="19"/>
        <v/>
      </c>
      <c r="AH74" s="16"/>
      <c r="AI74" s="11" t="s">
        <v>41</v>
      </c>
      <c r="AJ74" s="11" t="s">
        <v>45</v>
      </c>
      <c r="AK74" s="11" t="s">
        <v>48</v>
      </c>
      <c r="AL74" s="11" t="s">
        <v>41</v>
      </c>
      <c r="AM74" s="11">
        <f ca="1">COUNTIFS($AC$4:$AC74,$AC74)</f>
        <v>71</v>
      </c>
    </row>
    <row r="75" spans="26:39" x14ac:dyDescent="0.3">
      <c r="Z75" s="35" t="str">
        <f t="shared" ca="1" si="15"/>
        <v/>
      </c>
      <c r="AA75" s="13" t="str">
        <f t="shared" si="14"/>
        <v/>
      </c>
      <c r="AB75" s="13" t="str">
        <f t="shared" ca="1" si="16"/>
        <v/>
      </c>
      <c r="AC75" s="15" t="str">
        <f t="shared" ca="1" si="17"/>
        <v/>
      </c>
      <c r="AD75" s="15" t="str">
        <f t="shared" ca="1" si="18"/>
        <v/>
      </c>
      <c r="AE75" s="15" t="str">
        <f>IF(_xlfn.NUMBERVALUE($AA75)&gt;0,SUMIFS($AC$4:$AC75,$AB$4:$AB75,$AB75),"")</f>
        <v/>
      </c>
      <c r="AF75" s="15" t="str">
        <f>IF(_xlfn.NUMBERVALUE($AA75)&gt;0,SUMIFS($AC$4:$AC75,$AB$4:$AB75,$AB75)/COUNTIFS($AB$4:$AB75,$AB75,$AD$4:$AD75,"Score"),"")</f>
        <v/>
      </c>
      <c r="AG75" s="15" t="str">
        <f t="shared" si="19"/>
        <v/>
      </c>
      <c r="AH75" s="16"/>
      <c r="AI75" s="11" t="s">
        <v>45</v>
      </c>
      <c r="AJ75" s="11" t="s">
        <v>48</v>
      </c>
      <c r="AK75" s="11" t="s">
        <v>51</v>
      </c>
      <c r="AL75" s="11" t="s">
        <v>45</v>
      </c>
      <c r="AM75" s="11">
        <f ca="1">COUNTIFS($AC$4:$AC75,$AC75)</f>
        <v>72</v>
      </c>
    </row>
    <row r="76" spans="26:39" x14ac:dyDescent="0.3">
      <c r="Z76" s="35" t="str">
        <f t="shared" ca="1" si="15"/>
        <v/>
      </c>
      <c r="AA76" s="13" t="str">
        <f t="shared" si="14"/>
        <v/>
      </c>
      <c r="AB76" s="13" t="str">
        <f t="shared" ca="1" si="16"/>
        <v/>
      </c>
      <c r="AC76" s="15" t="str">
        <f t="shared" ca="1" si="17"/>
        <v/>
      </c>
      <c r="AD76" s="15" t="str">
        <f t="shared" ca="1" si="18"/>
        <v/>
      </c>
      <c r="AE76" s="15" t="str">
        <f>IF(_xlfn.NUMBERVALUE($AA76)&gt;0,SUMIFS($AC$4:$AC76,$AB$4:$AB76,$AB76),"")</f>
        <v/>
      </c>
      <c r="AF76" s="15" t="str">
        <f>IF(_xlfn.NUMBERVALUE($AA76)&gt;0,SUMIFS($AC$4:$AC76,$AB$4:$AB76,$AB76)/COUNTIFS($AB$4:$AB76,$AB76,$AD$4:$AD76,"Score"),"")</f>
        <v/>
      </c>
      <c r="AG76" s="15" t="str">
        <f t="shared" si="19"/>
        <v/>
      </c>
      <c r="AH76" s="16"/>
      <c r="AI76" s="11" t="s">
        <v>41</v>
      </c>
      <c r="AJ76" s="11" t="s">
        <v>41</v>
      </c>
      <c r="AK76" s="11" t="s">
        <v>41</v>
      </c>
      <c r="AL76" s="11" t="s">
        <v>48</v>
      </c>
      <c r="AM76" s="11">
        <f ca="1">COUNTIFS($AC$4:$AC76,$AC76)</f>
        <v>73</v>
      </c>
    </row>
    <row r="77" spans="26:39" x14ac:dyDescent="0.3">
      <c r="Z77" s="35" t="str">
        <f t="shared" ca="1" si="15"/>
        <v/>
      </c>
      <c r="AA77" s="13" t="str">
        <f t="shared" si="14"/>
        <v/>
      </c>
      <c r="AB77" s="13" t="str">
        <f t="shared" ca="1" si="16"/>
        <v/>
      </c>
      <c r="AC77" s="15" t="str">
        <f t="shared" ca="1" si="17"/>
        <v/>
      </c>
      <c r="AD77" s="15" t="str">
        <f t="shared" ca="1" si="18"/>
        <v/>
      </c>
      <c r="AE77" s="15" t="str">
        <f>IF(_xlfn.NUMBERVALUE($AA77)&gt;0,SUMIFS($AC$4:$AC77,$AB$4:$AB77,$AB77),"")</f>
        <v/>
      </c>
      <c r="AF77" s="15" t="str">
        <f>IF(_xlfn.NUMBERVALUE($AA77)&gt;0,SUMIFS($AC$4:$AC77,$AB$4:$AB77,$AB77)/COUNTIFS($AB$4:$AB77,$AB77,$AD$4:$AD77,"Score"),"")</f>
        <v/>
      </c>
      <c r="AG77" s="15" t="str">
        <f t="shared" si="19"/>
        <v/>
      </c>
      <c r="AH77" s="16"/>
      <c r="AI77" s="11" t="s">
        <v>45</v>
      </c>
      <c r="AJ77" s="11" t="s">
        <v>45</v>
      </c>
      <c r="AK77" s="11" t="s">
        <v>45</v>
      </c>
      <c r="AL77" s="11" t="s">
        <v>51</v>
      </c>
      <c r="AM77" s="11">
        <f ca="1">COUNTIFS($AC$4:$AC77,$AC77)</f>
        <v>74</v>
      </c>
    </row>
    <row r="78" spans="26:39" x14ac:dyDescent="0.3">
      <c r="Z78" s="35" t="str">
        <f t="shared" ca="1" si="15"/>
        <v/>
      </c>
      <c r="AA78" s="13" t="str">
        <f t="shared" si="14"/>
        <v/>
      </c>
      <c r="AB78" s="13" t="str">
        <f t="shared" ca="1" si="16"/>
        <v/>
      </c>
      <c r="AC78" s="15" t="str">
        <f t="shared" ca="1" si="17"/>
        <v/>
      </c>
      <c r="AD78" s="15" t="str">
        <f t="shared" ca="1" si="18"/>
        <v/>
      </c>
      <c r="AE78" s="15" t="str">
        <f>IF(_xlfn.NUMBERVALUE($AA78)&gt;0,SUMIFS($AC$4:$AC78,$AB$4:$AB78,$AB78),"")</f>
        <v/>
      </c>
      <c r="AF78" s="15" t="str">
        <f>IF(_xlfn.NUMBERVALUE($AA78)&gt;0,SUMIFS($AC$4:$AC78,$AB$4:$AB78,$AB78)/COUNTIFS($AB$4:$AB78,$AB78,$AD$4:$AD78,"Score"),"")</f>
        <v/>
      </c>
      <c r="AG78" s="15" t="str">
        <f t="shared" si="19"/>
        <v/>
      </c>
      <c r="AH78" s="16"/>
      <c r="AI78" s="11" t="s">
        <v>41</v>
      </c>
      <c r="AJ78" s="11" t="s">
        <v>48</v>
      </c>
      <c r="AK78" s="11" t="s">
        <v>48</v>
      </c>
      <c r="AL78" s="11" t="s">
        <v>54</v>
      </c>
      <c r="AM78" s="11">
        <f ca="1">COUNTIFS($AC$4:$AC78,$AC78)</f>
        <v>75</v>
      </c>
    </row>
    <row r="79" spans="26:39" x14ac:dyDescent="0.3">
      <c r="Z79" s="35" t="str">
        <f t="shared" ca="1" si="15"/>
        <v/>
      </c>
      <c r="AA79" s="13" t="str">
        <f t="shared" si="14"/>
        <v/>
      </c>
      <c r="AB79" s="13" t="str">
        <f t="shared" ca="1" si="16"/>
        <v/>
      </c>
      <c r="AC79" s="15" t="str">
        <f t="shared" ca="1" si="17"/>
        <v/>
      </c>
      <c r="AD79" s="15" t="str">
        <f t="shared" ca="1" si="18"/>
        <v/>
      </c>
      <c r="AE79" s="15" t="str">
        <f>IF(_xlfn.NUMBERVALUE($AA79)&gt;0,SUMIFS($AC$4:$AC79,$AB$4:$AB79,$AB79),"")</f>
        <v/>
      </c>
      <c r="AF79" s="15" t="str">
        <f>IF(_xlfn.NUMBERVALUE($AA79)&gt;0,SUMIFS($AC$4:$AC79,$AB$4:$AB79,$AB79)/COUNTIFS($AB$4:$AB79,$AB79,$AD$4:$AD79,"Score"),"")</f>
        <v/>
      </c>
      <c r="AG79" s="15" t="str">
        <f t="shared" si="19"/>
        <v/>
      </c>
      <c r="AH79" s="16"/>
      <c r="AI79" s="11" t="s">
        <v>45</v>
      </c>
      <c r="AJ79" s="11" t="s">
        <v>41</v>
      </c>
      <c r="AK79" s="11" t="s">
        <v>51</v>
      </c>
      <c r="AL79" s="11" t="s">
        <v>41</v>
      </c>
      <c r="AM79" s="11">
        <f ca="1">COUNTIFS($AC$4:$AC79,$AC79)</f>
        <v>76</v>
      </c>
    </row>
    <row r="80" spans="26:39" x14ac:dyDescent="0.3">
      <c r="Z80" s="35" t="str">
        <f t="shared" ca="1" si="15"/>
        <v/>
      </c>
      <c r="AA80" s="13" t="str">
        <f t="shared" si="14"/>
        <v/>
      </c>
      <c r="AB80" s="13" t="str">
        <f t="shared" ca="1" si="16"/>
        <v/>
      </c>
      <c r="AC80" s="15" t="str">
        <f t="shared" ca="1" si="17"/>
        <v/>
      </c>
      <c r="AD80" s="15" t="str">
        <f t="shared" ca="1" si="18"/>
        <v/>
      </c>
      <c r="AE80" s="15" t="str">
        <f>IF(_xlfn.NUMBERVALUE($AA80)&gt;0,SUMIFS($AC$4:$AC80,$AB$4:$AB80,$AB80),"")</f>
        <v/>
      </c>
      <c r="AF80" s="15" t="str">
        <f>IF(_xlfn.NUMBERVALUE($AA80)&gt;0,SUMIFS($AC$4:$AC80,$AB$4:$AB80,$AB80)/COUNTIFS($AB$4:$AB80,$AB80,$AD$4:$AD80,"Score"),"")</f>
        <v/>
      </c>
      <c r="AG80" s="15" t="str">
        <f t="shared" si="19"/>
        <v/>
      </c>
      <c r="AH80" s="16"/>
      <c r="AI80" s="11" t="s">
        <v>41</v>
      </c>
      <c r="AJ80" s="11" t="s">
        <v>45</v>
      </c>
      <c r="AK80" s="11" t="s">
        <v>41</v>
      </c>
      <c r="AL80" s="11" t="s">
        <v>45</v>
      </c>
      <c r="AM80" s="11">
        <f ca="1">COUNTIFS($AC$4:$AC80,$AC80)</f>
        <v>77</v>
      </c>
    </row>
    <row r="81" spans="26:39" x14ac:dyDescent="0.3">
      <c r="Z81" s="35" t="str">
        <f t="shared" ca="1" si="15"/>
        <v/>
      </c>
      <c r="AA81" s="13" t="str">
        <f t="shared" si="14"/>
        <v/>
      </c>
      <c r="AB81" s="13" t="str">
        <f t="shared" ca="1" si="16"/>
        <v/>
      </c>
      <c r="AC81" s="15" t="str">
        <f t="shared" ca="1" si="17"/>
        <v/>
      </c>
      <c r="AD81" s="15" t="str">
        <f t="shared" ca="1" si="18"/>
        <v/>
      </c>
      <c r="AE81" s="15" t="str">
        <f>IF(_xlfn.NUMBERVALUE($AA81)&gt;0,SUMIFS($AC$4:$AC81,$AB$4:$AB81,$AB81),"")</f>
        <v/>
      </c>
      <c r="AF81" s="15" t="str">
        <f>IF(_xlfn.NUMBERVALUE($AA81)&gt;0,SUMIFS($AC$4:$AC81,$AB$4:$AB81,$AB81)/COUNTIFS($AB$4:$AB81,$AB81,$AD$4:$AD81,"Score"),"")</f>
        <v/>
      </c>
      <c r="AG81" s="15" t="str">
        <f t="shared" si="19"/>
        <v/>
      </c>
      <c r="AH81" s="16"/>
      <c r="AI81" s="11" t="s">
        <v>45</v>
      </c>
      <c r="AJ81" s="11" t="s">
        <v>48</v>
      </c>
      <c r="AK81" s="11" t="s">
        <v>45</v>
      </c>
      <c r="AL81" s="11" t="s">
        <v>48</v>
      </c>
      <c r="AM81" s="11">
        <f ca="1">COUNTIFS($AC$4:$AC81,$AC81)</f>
        <v>78</v>
      </c>
    </row>
    <row r="82" spans="26:39" x14ac:dyDescent="0.3">
      <c r="Z82" s="35" t="str">
        <f t="shared" ca="1" si="15"/>
        <v/>
      </c>
      <c r="AA82" s="13" t="str">
        <f t="shared" si="14"/>
        <v/>
      </c>
      <c r="AB82" s="13" t="str">
        <f t="shared" ca="1" si="16"/>
        <v/>
      </c>
      <c r="AC82" s="15" t="str">
        <f t="shared" ca="1" si="17"/>
        <v/>
      </c>
      <c r="AD82" s="15" t="str">
        <f t="shared" ca="1" si="18"/>
        <v/>
      </c>
      <c r="AE82" s="15" t="str">
        <f>IF(_xlfn.NUMBERVALUE($AA82)&gt;0,SUMIFS($AC$4:$AC82,$AB$4:$AB82,$AB82),"")</f>
        <v/>
      </c>
      <c r="AF82" s="15" t="str">
        <f>IF(_xlfn.NUMBERVALUE($AA82)&gt;0,SUMIFS($AC$4:$AC82,$AB$4:$AB82,$AB82)/COUNTIFS($AB$4:$AB82,$AB82,$AD$4:$AD82,"Score"),"")</f>
        <v/>
      </c>
      <c r="AG82" s="15" t="str">
        <f t="shared" si="19"/>
        <v/>
      </c>
      <c r="AH82" s="16"/>
      <c r="AI82" s="11" t="s">
        <v>41</v>
      </c>
      <c r="AJ82" s="11" t="s">
        <v>41</v>
      </c>
      <c r="AK82" s="11" t="s">
        <v>48</v>
      </c>
      <c r="AL82" s="11" t="s">
        <v>51</v>
      </c>
      <c r="AM82" s="11">
        <f ca="1">COUNTIFS($AC$4:$AC82,$AC82)</f>
        <v>79</v>
      </c>
    </row>
    <row r="83" spans="26:39" x14ac:dyDescent="0.3">
      <c r="Z83" s="35" t="str">
        <f t="shared" ca="1" si="15"/>
        <v/>
      </c>
      <c r="AA83" s="13" t="str">
        <f t="shared" si="14"/>
        <v/>
      </c>
      <c r="AB83" s="13" t="str">
        <f t="shared" ca="1" si="16"/>
        <v/>
      </c>
      <c r="AC83" s="15" t="str">
        <f t="shared" ca="1" si="17"/>
        <v/>
      </c>
      <c r="AD83" s="15" t="str">
        <f t="shared" ca="1" si="18"/>
        <v/>
      </c>
      <c r="AE83" s="15" t="str">
        <f>IF(_xlfn.NUMBERVALUE($AA83)&gt;0,SUMIFS($AC$4:$AC83,$AB$4:$AB83,$AB83),"")</f>
        <v/>
      </c>
      <c r="AF83" s="15" t="str">
        <f>IF(_xlfn.NUMBERVALUE($AA83)&gt;0,SUMIFS($AC$4:$AC83,$AB$4:$AB83,$AB83)/COUNTIFS($AB$4:$AB83,$AB83,$AD$4:$AD83,"Score"),"")</f>
        <v/>
      </c>
      <c r="AG83" s="15" t="str">
        <f t="shared" si="19"/>
        <v/>
      </c>
      <c r="AH83" s="16"/>
      <c r="AI83" s="11" t="s">
        <v>45</v>
      </c>
      <c r="AJ83" s="11" t="s">
        <v>45</v>
      </c>
      <c r="AK83" s="11" t="s">
        <v>51</v>
      </c>
      <c r="AL83" s="11" t="s">
        <v>54</v>
      </c>
      <c r="AM83" s="11">
        <f ca="1">COUNTIFS($AC$4:$AC83,$AC83)</f>
        <v>80</v>
      </c>
    </row>
    <row r="84" spans="26:39" x14ac:dyDescent="0.3">
      <c r="Z84" s="35" t="str">
        <f t="shared" ca="1" si="15"/>
        <v/>
      </c>
      <c r="AA84" s="13" t="str">
        <f t="shared" si="14"/>
        <v/>
      </c>
      <c r="AB84" s="13" t="str">
        <f t="shared" ca="1" si="16"/>
        <v/>
      </c>
      <c r="AC84" s="15" t="str">
        <f t="shared" ca="1" si="17"/>
        <v/>
      </c>
      <c r="AD84" s="15" t="str">
        <f t="shared" ca="1" si="18"/>
        <v/>
      </c>
      <c r="AE84" s="15" t="str">
        <f>IF(_xlfn.NUMBERVALUE($AA84)&gt;0,SUMIFS($AC$4:$AC84,$AB$4:$AB84,$AB84),"")</f>
        <v/>
      </c>
      <c r="AF84" s="15" t="str">
        <f>IF(_xlfn.NUMBERVALUE($AA84)&gt;0,SUMIFS($AC$4:$AC84,$AB$4:$AB84,$AB84)/COUNTIFS($AB$4:$AB84,$AB84,$AD$4:$AD84,"Score"),"")</f>
        <v/>
      </c>
      <c r="AG84" s="15" t="str">
        <f t="shared" si="19"/>
        <v/>
      </c>
      <c r="AH84" s="16"/>
      <c r="AI84" s="11" t="s">
        <v>41</v>
      </c>
      <c r="AJ84" s="11" t="s">
        <v>48</v>
      </c>
      <c r="AK84" s="11" t="s">
        <v>41</v>
      </c>
      <c r="AL84" s="11" t="s">
        <v>41</v>
      </c>
      <c r="AM84" s="11">
        <f ca="1">COUNTIFS($AC$4:$AC84,$AC84)</f>
        <v>81</v>
      </c>
    </row>
    <row r="85" spans="26:39" x14ac:dyDescent="0.3">
      <c r="Z85" s="35" t="str">
        <f t="shared" ca="1" si="15"/>
        <v/>
      </c>
      <c r="AA85" s="13" t="str">
        <f t="shared" si="14"/>
        <v/>
      </c>
      <c r="AB85" s="13" t="str">
        <f t="shared" ca="1" si="16"/>
        <v/>
      </c>
      <c r="AC85" s="15" t="str">
        <f t="shared" ca="1" si="17"/>
        <v/>
      </c>
      <c r="AD85" s="15" t="str">
        <f t="shared" ca="1" si="18"/>
        <v/>
      </c>
      <c r="AE85" s="15" t="str">
        <f>IF(_xlfn.NUMBERVALUE($AA85)&gt;0,SUMIFS($AC$4:$AC85,$AB$4:$AB85,$AB85),"")</f>
        <v/>
      </c>
      <c r="AF85" s="15" t="str">
        <f>IF(_xlfn.NUMBERVALUE($AA85)&gt;0,SUMIFS($AC$4:$AC85,$AB$4:$AB85,$AB85)/COUNTIFS($AB$4:$AB85,$AB85,$AD$4:$AD85,"Score"),"")</f>
        <v/>
      </c>
      <c r="AG85" s="15" t="str">
        <f t="shared" si="19"/>
        <v/>
      </c>
      <c r="AH85" s="16"/>
      <c r="AI85" s="11" t="s">
        <v>45</v>
      </c>
      <c r="AJ85" s="11" t="s">
        <v>41</v>
      </c>
      <c r="AK85" s="11" t="s">
        <v>45</v>
      </c>
      <c r="AL85" s="11" t="s">
        <v>45</v>
      </c>
      <c r="AM85" s="11">
        <f ca="1">COUNTIFS($AC$4:$AC85,$AC85)</f>
        <v>82</v>
      </c>
    </row>
    <row r="86" spans="26:39" x14ac:dyDescent="0.3">
      <c r="Z86" s="35" t="str">
        <f t="shared" ca="1" si="15"/>
        <v/>
      </c>
      <c r="AA86" s="13" t="str">
        <f t="shared" si="14"/>
        <v/>
      </c>
      <c r="AB86" s="13" t="str">
        <f t="shared" ca="1" si="16"/>
        <v/>
      </c>
      <c r="AC86" s="15" t="str">
        <f t="shared" ca="1" si="17"/>
        <v/>
      </c>
      <c r="AD86" s="15" t="str">
        <f t="shared" ca="1" si="18"/>
        <v/>
      </c>
      <c r="AE86" s="15" t="str">
        <f>IF(_xlfn.NUMBERVALUE($AA86)&gt;0,SUMIFS($AC$4:$AC86,$AB$4:$AB86,$AB86),"")</f>
        <v/>
      </c>
      <c r="AF86" s="15" t="str">
        <f>IF(_xlfn.NUMBERVALUE($AA86)&gt;0,SUMIFS($AC$4:$AC86,$AB$4:$AB86,$AB86)/COUNTIFS($AB$4:$AB86,$AB86,$AD$4:$AD86,"Score"),"")</f>
        <v/>
      </c>
      <c r="AG86" s="15" t="str">
        <f t="shared" si="19"/>
        <v/>
      </c>
      <c r="AH86" s="16"/>
      <c r="AI86" s="11" t="s">
        <v>41</v>
      </c>
      <c r="AJ86" s="11" t="s">
        <v>45</v>
      </c>
      <c r="AK86" s="11" t="s">
        <v>48</v>
      </c>
      <c r="AL86" s="11" t="s">
        <v>48</v>
      </c>
      <c r="AM86" s="11">
        <f ca="1">COUNTIFS($AC$4:$AC86,$AC86)</f>
        <v>83</v>
      </c>
    </row>
    <row r="87" spans="26:39" x14ac:dyDescent="0.3">
      <c r="Z87" s="35" t="str">
        <f t="shared" ca="1" si="15"/>
        <v/>
      </c>
      <c r="AA87" s="13" t="str">
        <f t="shared" si="14"/>
        <v/>
      </c>
      <c r="AB87" s="13" t="str">
        <f t="shared" ca="1" si="16"/>
        <v/>
      </c>
      <c r="AC87" s="15" t="str">
        <f t="shared" ca="1" si="17"/>
        <v/>
      </c>
      <c r="AD87" s="15" t="str">
        <f t="shared" ca="1" si="18"/>
        <v/>
      </c>
      <c r="AE87" s="15" t="str">
        <f>IF(_xlfn.NUMBERVALUE($AA87)&gt;0,SUMIFS($AC$4:$AC87,$AB$4:$AB87,$AB87),"")</f>
        <v/>
      </c>
      <c r="AF87" s="15" t="str">
        <f>IF(_xlfn.NUMBERVALUE($AA87)&gt;0,SUMIFS($AC$4:$AC87,$AB$4:$AB87,$AB87)/COUNTIFS($AB$4:$AB87,$AB87,$AD$4:$AD87,"Score"),"")</f>
        <v/>
      </c>
      <c r="AG87" s="15" t="str">
        <f t="shared" si="19"/>
        <v/>
      </c>
      <c r="AH87" s="16"/>
      <c r="AI87" s="11" t="s">
        <v>45</v>
      </c>
      <c r="AJ87" s="11" t="s">
        <v>48</v>
      </c>
      <c r="AK87" s="11" t="s">
        <v>51</v>
      </c>
      <c r="AL87" s="11" t="s">
        <v>51</v>
      </c>
      <c r="AM87" s="11">
        <f ca="1">COUNTIFS($AC$4:$AC87,$AC87)</f>
        <v>84</v>
      </c>
    </row>
    <row r="88" spans="26:39" x14ac:dyDescent="0.3">
      <c r="Z88" s="35" t="str">
        <f t="shared" ca="1" si="15"/>
        <v/>
      </c>
      <c r="AA88" s="13" t="str">
        <f t="shared" si="14"/>
        <v/>
      </c>
      <c r="AB88" s="13" t="str">
        <f t="shared" ca="1" si="16"/>
        <v/>
      </c>
      <c r="AC88" s="15" t="str">
        <f t="shared" ca="1" si="17"/>
        <v/>
      </c>
      <c r="AD88" s="15" t="str">
        <f t="shared" ca="1" si="18"/>
        <v/>
      </c>
      <c r="AE88" s="15" t="str">
        <f>IF(_xlfn.NUMBERVALUE($AA88)&gt;0,SUMIFS($AC$4:$AC88,$AB$4:$AB88,$AB88),"")</f>
        <v/>
      </c>
      <c r="AF88" s="15" t="str">
        <f>IF(_xlfn.NUMBERVALUE($AA88)&gt;0,SUMIFS($AC$4:$AC88,$AB$4:$AB88,$AB88)/COUNTIFS($AB$4:$AB88,$AB88,$AD$4:$AD88,"Score"),"")</f>
        <v/>
      </c>
      <c r="AG88" s="15" t="str">
        <f t="shared" si="19"/>
        <v/>
      </c>
      <c r="AH88" s="16"/>
      <c r="AI88" s="11" t="s">
        <v>41</v>
      </c>
      <c r="AJ88" s="11" t="s">
        <v>41</v>
      </c>
      <c r="AK88" s="11" t="s">
        <v>41</v>
      </c>
      <c r="AL88" s="11" t="s">
        <v>54</v>
      </c>
      <c r="AM88" s="11">
        <f ca="1">COUNTIFS($AC$4:$AC88,$AC88)</f>
        <v>85</v>
      </c>
    </row>
    <row r="89" spans="26:39" x14ac:dyDescent="0.3">
      <c r="Z89" s="35" t="str">
        <f t="shared" ca="1" si="15"/>
        <v/>
      </c>
      <c r="AA89" s="13" t="str">
        <f t="shared" si="14"/>
        <v/>
      </c>
      <c r="AB89" s="13" t="str">
        <f t="shared" ca="1" si="16"/>
        <v/>
      </c>
      <c r="AC89" s="15" t="str">
        <f t="shared" ca="1" si="17"/>
        <v/>
      </c>
      <c r="AD89" s="15" t="str">
        <f t="shared" ca="1" si="18"/>
        <v/>
      </c>
      <c r="AE89" s="15" t="str">
        <f>IF(_xlfn.NUMBERVALUE($AA89)&gt;0,SUMIFS($AC$4:$AC89,$AB$4:$AB89,$AB89),"")</f>
        <v/>
      </c>
      <c r="AF89" s="15" t="str">
        <f>IF(_xlfn.NUMBERVALUE($AA89)&gt;0,SUMIFS($AC$4:$AC89,$AB$4:$AB89,$AB89)/COUNTIFS($AB$4:$AB89,$AB89,$AD$4:$AD89,"Score"),"")</f>
        <v/>
      </c>
      <c r="AG89" s="15" t="str">
        <f t="shared" si="19"/>
        <v/>
      </c>
      <c r="AH89" s="16"/>
      <c r="AI89" s="11" t="s">
        <v>45</v>
      </c>
      <c r="AJ89" s="11" t="s">
        <v>45</v>
      </c>
      <c r="AK89" s="11" t="s">
        <v>45</v>
      </c>
      <c r="AL89" s="11" t="s">
        <v>41</v>
      </c>
      <c r="AM89" s="11">
        <f ca="1">COUNTIFS($AC$4:$AC89,$AC89)</f>
        <v>86</v>
      </c>
    </row>
    <row r="90" spans="26:39" x14ac:dyDescent="0.3">
      <c r="Z90" s="35" t="str">
        <f t="shared" ca="1" si="15"/>
        <v/>
      </c>
      <c r="AA90" s="13" t="str">
        <f t="shared" si="14"/>
        <v/>
      </c>
      <c r="AB90" s="13" t="str">
        <f t="shared" ca="1" si="16"/>
        <v/>
      </c>
      <c r="AC90" s="15" t="str">
        <f t="shared" ca="1" si="17"/>
        <v/>
      </c>
      <c r="AD90" s="15" t="str">
        <f t="shared" ca="1" si="18"/>
        <v/>
      </c>
      <c r="AE90" s="15" t="str">
        <f>IF(_xlfn.NUMBERVALUE($AA90)&gt;0,SUMIFS($AC$4:$AC90,$AB$4:$AB90,$AB90),"")</f>
        <v/>
      </c>
      <c r="AF90" s="15" t="str">
        <f>IF(_xlfn.NUMBERVALUE($AA90)&gt;0,SUMIFS($AC$4:$AC90,$AB$4:$AB90,$AB90)/COUNTIFS($AB$4:$AB90,$AB90,$AD$4:$AD90,"Score"),"")</f>
        <v/>
      </c>
      <c r="AG90" s="15" t="str">
        <f t="shared" si="19"/>
        <v/>
      </c>
      <c r="AH90" s="16"/>
      <c r="AI90" s="11" t="s">
        <v>41</v>
      </c>
      <c r="AJ90" s="11" t="s">
        <v>48</v>
      </c>
      <c r="AK90" s="11" t="s">
        <v>48</v>
      </c>
      <c r="AL90" s="11" t="s">
        <v>45</v>
      </c>
      <c r="AM90" s="11">
        <f ca="1">COUNTIFS($AC$4:$AC90,$AC90)</f>
        <v>87</v>
      </c>
    </row>
    <row r="91" spans="26:39" x14ac:dyDescent="0.3">
      <c r="Z91" s="35" t="str">
        <f t="shared" ca="1" si="15"/>
        <v/>
      </c>
      <c r="AA91" s="13" t="str">
        <f t="shared" si="14"/>
        <v/>
      </c>
      <c r="AB91" s="13" t="str">
        <f t="shared" ca="1" si="16"/>
        <v/>
      </c>
      <c r="AC91" s="15" t="str">
        <f t="shared" ca="1" si="17"/>
        <v/>
      </c>
      <c r="AD91" s="15" t="str">
        <f t="shared" ca="1" si="18"/>
        <v/>
      </c>
      <c r="AE91" s="15" t="str">
        <f>IF(_xlfn.NUMBERVALUE($AA91)&gt;0,SUMIFS($AC$4:$AC91,$AB$4:$AB91,$AB91),"")</f>
        <v/>
      </c>
      <c r="AF91" s="15" t="str">
        <f>IF(_xlfn.NUMBERVALUE($AA91)&gt;0,SUMIFS($AC$4:$AC91,$AB$4:$AB91,$AB91)/COUNTIFS($AB$4:$AB91,$AB91,$AD$4:$AD91,"Score"),"")</f>
        <v/>
      </c>
      <c r="AG91" s="15" t="str">
        <f t="shared" si="19"/>
        <v/>
      </c>
      <c r="AH91" s="16"/>
      <c r="AI91" s="11" t="s">
        <v>45</v>
      </c>
      <c r="AJ91" s="11" t="s">
        <v>41</v>
      </c>
      <c r="AK91" s="11" t="s">
        <v>51</v>
      </c>
      <c r="AL91" s="11" t="s">
        <v>48</v>
      </c>
      <c r="AM91" s="11">
        <f ca="1">COUNTIFS($AC$4:$AC91,$AC91)</f>
        <v>88</v>
      </c>
    </row>
    <row r="92" spans="26:39" x14ac:dyDescent="0.3">
      <c r="Z92" s="35" t="str">
        <f t="shared" ca="1" si="15"/>
        <v/>
      </c>
      <c r="AA92" s="13" t="str">
        <f t="shared" si="14"/>
        <v/>
      </c>
      <c r="AB92" s="13" t="str">
        <f t="shared" ca="1" si="16"/>
        <v/>
      </c>
      <c r="AC92" s="15" t="str">
        <f t="shared" ca="1" si="17"/>
        <v/>
      </c>
      <c r="AD92" s="15" t="str">
        <f t="shared" ca="1" si="18"/>
        <v/>
      </c>
      <c r="AE92" s="15" t="str">
        <f>IF(_xlfn.NUMBERVALUE($AA92)&gt;0,SUMIFS($AC$4:$AC92,$AB$4:$AB92,$AB92),"")</f>
        <v/>
      </c>
      <c r="AF92" s="15" t="str">
        <f>IF(_xlfn.NUMBERVALUE($AA92)&gt;0,SUMIFS($AC$4:$AC92,$AB$4:$AB92,$AB92)/COUNTIFS($AB$4:$AB92,$AB92,$AD$4:$AD92,"Score"),"")</f>
        <v/>
      </c>
      <c r="AG92" s="15" t="str">
        <f t="shared" si="19"/>
        <v/>
      </c>
      <c r="AH92" s="16"/>
      <c r="AI92" s="11" t="s">
        <v>41</v>
      </c>
      <c r="AJ92" s="11" t="s">
        <v>45</v>
      </c>
      <c r="AK92" s="11" t="s">
        <v>41</v>
      </c>
      <c r="AL92" s="11" t="s">
        <v>51</v>
      </c>
      <c r="AM92" s="11">
        <f ca="1">COUNTIFS($AC$4:$AC92,$AC92)</f>
        <v>89</v>
      </c>
    </row>
    <row r="93" spans="26:39" x14ac:dyDescent="0.3">
      <c r="Z93" s="35" t="str">
        <f t="shared" ca="1" si="15"/>
        <v/>
      </c>
      <c r="AA93" s="13" t="str">
        <f t="shared" si="14"/>
        <v/>
      </c>
      <c r="AB93" s="13" t="str">
        <f t="shared" ca="1" si="16"/>
        <v/>
      </c>
      <c r="AC93" s="15" t="str">
        <f t="shared" ca="1" si="17"/>
        <v/>
      </c>
      <c r="AD93" s="15" t="str">
        <f t="shared" ca="1" si="18"/>
        <v/>
      </c>
      <c r="AE93" s="15" t="str">
        <f>IF(_xlfn.NUMBERVALUE($AA93)&gt;0,SUMIFS($AC$4:$AC93,$AB$4:$AB93,$AB93),"")</f>
        <v/>
      </c>
      <c r="AF93" s="15" t="str">
        <f>IF(_xlfn.NUMBERVALUE($AA93)&gt;0,SUMIFS($AC$4:$AC93,$AB$4:$AB93,$AB93)/COUNTIFS($AB$4:$AB93,$AB93,$AD$4:$AD93,"Score"),"")</f>
        <v/>
      </c>
      <c r="AG93" s="15" t="str">
        <f t="shared" si="19"/>
        <v/>
      </c>
      <c r="AH93" s="16"/>
      <c r="AI93" s="11" t="s">
        <v>45</v>
      </c>
      <c r="AJ93" s="11" t="s">
        <v>48</v>
      </c>
      <c r="AK93" s="11" t="s">
        <v>45</v>
      </c>
      <c r="AL93" s="11" t="s">
        <v>54</v>
      </c>
      <c r="AM93" s="11">
        <f ca="1">COUNTIFS($AC$4:$AC93,$AC93)</f>
        <v>90</v>
      </c>
    </row>
    <row r="94" spans="26:39" x14ac:dyDescent="0.3">
      <c r="Z94" s="35" t="str">
        <f t="shared" ca="1" si="15"/>
        <v/>
      </c>
      <c r="AA94" s="13" t="str">
        <f t="shared" si="14"/>
        <v/>
      </c>
      <c r="AB94" s="13" t="str">
        <f t="shared" ca="1" si="16"/>
        <v/>
      </c>
      <c r="AC94" s="15" t="str">
        <f t="shared" ca="1" si="17"/>
        <v/>
      </c>
      <c r="AD94" s="15" t="str">
        <f t="shared" ca="1" si="18"/>
        <v/>
      </c>
      <c r="AE94" s="15" t="str">
        <f>IF(_xlfn.NUMBERVALUE($AA94)&gt;0,SUMIFS($AC$4:$AC94,$AB$4:$AB94,$AB94),"")</f>
        <v/>
      </c>
      <c r="AF94" s="15" t="str">
        <f>IF(_xlfn.NUMBERVALUE($AA94)&gt;0,SUMIFS($AC$4:$AC94,$AB$4:$AB94,$AB94)/COUNTIFS($AB$4:$AB94,$AB94,$AD$4:$AD94,"Score"),"")</f>
        <v/>
      </c>
      <c r="AG94" s="15" t="str">
        <f t="shared" si="19"/>
        <v/>
      </c>
      <c r="AH94" s="16"/>
      <c r="AI94" s="11" t="s">
        <v>41</v>
      </c>
      <c r="AJ94" s="11" t="s">
        <v>41</v>
      </c>
      <c r="AK94" s="11" t="s">
        <v>48</v>
      </c>
      <c r="AL94" s="11" t="s">
        <v>41</v>
      </c>
      <c r="AM94" s="11">
        <f ca="1">COUNTIFS($AC$4:$AC94,$AC94)</f>
        <v>91</v>
      </c>
    </row>
    <row r="95" spans="26:39" x14ac:dyDescent="0.3">
      <c r="Z95" s="35" t="str">
        <f t="shared" ca="1" si="15"/>
        <v/>
      </c>
      <c r="AA95" s="13" t="str">
        <f t="shared" si="14"/>
        <v/>
      </c>
      <c r="AB95" s="13" t="str">
        <f t="shared" ca="1" si="16"/>
        <v/>
      </c>
      <c r="AC95" s="15" t="str">
        <f t="shared" ca="1" si="17"/>
        <v/>
      </c>
      <c r="AD95" s="15" t="str">
        <f t="shared" ca="1" si="18"/>
        <v/>
      </c>
      <c r="AE95" s="15" t="str">
        <f>IF(_xlfn.NUMBERVALUE($AA95)&gt;0,SUMIFS($AC$4:$AC95,$AB$4:$AB95,$AB95),"")</f>
        <v/>
      </c>
      <c r="AF95" s="15" t="str">
        <f>IF(_xlfn.NUMBERVALUE($AA95)&gt;0,SUMIFS($AC$4:$AC95,$AB$4:$AB95,$AB95)/COUNTIFS($AB$4:$AB95,$AB95,$AD$4:$AD95,"Score"),"")</f>
        <v/>
      </c>
      <c r="AG95" s="15" t="str">
        <f t="shared" si="19"/>
        <v/>
      </c>
      <c r="AH95" s="16"/>
      <c r="AI95" s="11" t="s">
        <v>45</v>
      </c>
      <c r="AJ95" s="11" t="s">
        <v>45</v>
      </c>
      <c r="AK95" s="11" t="s">
        <v>51</v>
      </c>
      <c r="AL95" s="11" t="s">
        <v>45</v>
      </c>
      <c r="AM95" s="11">
        <f ca="1">COUNTIFS($AC$4:$AC95,$AC95)</f>
        <v>92</v>
      </c>
    </row>
    <row r="96" spans="26:39" x14ac:dyDescent="0.3">
      <c r="Z96" s="35" t="str">
        <f t="shared" ca="1" si="15"/>
        <v/>
      </c>
      <c r="AA96" s="13" t="str">
        <f t="shared" si="14"/>
        <v/>
      </c>
      <c r="AB96" s="13" t="str">
        <f t="shared" ca="1" si="16"/>
        <v/>
      </c>
      <c r="AC96" s="15" t="str">
        <f t="shared" ca="1" si="17"/>
        <v/>
      </c>
      <c r="AD96" s="15" t="str">
        <f t="shared" ca="1" si="18"/>
        <v/>
      </c>
      <c r="AE96" s="15" t="str">
        <f>IF(_xlfn.NUMBERVALUE($AA96)&gt;0,SUMIFS($AC$4:$AC96,$AB$4:$AB96,$AB96),"")</f>
        <v/>
      </c>
      <c r="AF96" s="15" t="str">
        <f>IF(_xlfn.NUMBERVALUE($AA96)&gt;0,SUMIFS($AC$4:$AC96,$AB$4:$AB96,$AB96)/COUNTIFS($AB$4:$AB96,$AB96,$AD$4:$AD96,"Score"),"")</f>
        <v/>
      </c>
      <c r="AG96" s="15" t="str">
        <f t="shared" si="19"/>
        <v/>
      </c>
      <c r="AH96" s="16"/>
      <c r="AI96" s="11" t="s">
        <v>41</v>
      </c>
      <c r="AJ96" s="11" t="s">
        <v>48</v>
      </c>
      <c r="AK96" s="11" t="s">
        <v>41</v>
      </c>
      <c r="AL96" s="11" t="s">
        <v>48</v>
      </c>
      <c r="AM96" s="11">
        <f ca="1">COUNTIFS($AC$4:$AC96,$AC96)</f>
        <v>93</v>
      </c>
    </row>
    <row r="97" spans="26:39" x14ac:dyDescent="0.3">
      <c r="Z97" s="35" t="str">
        <f t="shared" ca="1" si="15"/>
        <v/>
      </c>
      <c r="AA97" s="13" t="str">
        <f t="shared" si="14"/>
        <v/>
      </c>
      <c r="AB97" s="13" t="str">
        <f t="shared" ca="1" si="16"/>
        <v/>
      </c>
      <c r="AC97" s="15" t="str">
        <f t="shared" ca="1" si="17"/>
        <v/>
      </c>
      <c r="AD97" s="15" t="str">
        <f t="shared" ca="1" si="18"/>
        <v/>
      </c>
      <c r="AE97" s="15" t="str">
        <f>IF(_xlfn.NUMBERVALUE($AA97)&gt;0,SUMIFS($AC$4:$AC97,$AB$4:$AB97,$AB97),"")</f>
        <v/>
      </c>
      <c r="AF97" s="15" t="str">
        <f>IF(_xlfn.NUMBERVALUE($AA97)&gt;0,SUMIFS($AC$4:$AC97,$AB$4:$AB97,$AB97)/COUNTIFS($AB$4:$AB97,$AB97,$AD$4:$AD97,"Score"),"")</f>
        <v/>
      </c>
      <c r="AG97" s="15" t="str">
        <f t="shared" si="19"/>
        <v/>
      </c>
      <c r="AH97" s="16"/>
      <c r="AI97" s="11" t="s">
        <v>45</v>
      </c>
      <c r="AJ97" s="11" t="s">
        <v>41</v>
      </c>
      <c r="AK97" s="11" t="s">
        <v>45</v>
      </c>
      <c r="AL97" s="11" t="s">
        <v>51</v>
      </c>
      <c r="AM97" s="11">
        <f ca="1">COUNTIFS($AC$4:$AC97,$AC97)</f>
        <v>94</v>
      </c>
    </row>
    <row r="98" spans="26:39" x14ac:dyDescent="0.3">
      <c r="Z98" s="35" t="str">
        <f t="shared" ca="1" si="15"/>
        <v/>
      </c>
      <c r="AA98" s="13" t="str">
        <f t="shared" si="14"/>
        <v/>
      </c>
      <c r="AB98" s="13" t="str">
        <f t="shared" ca="1" si="16"/>
        <v/>
      </c>
      <c r="AC98" s="15" t="str">
        <f t="shared" ca="1" si="17"/>
        <v/>
      </c>
      <c r="AD98" s="15" t="str">
        <f t="shared" ca="1" si="18"/>
        <v/>
      </c>
      <c r="AE98" s="15" t="str">
        <f>IF(_xlfn.NUMBERVALUE($AA98)&gt;0,SUMIFS($AC$4:$AC98,$AB$4:$AB98,$AB98),"")</f>
        <v/>
      </c>
      <c r="AF98" s="15" t="str">
        <f>IF(_xlfn.NUMBERVALUE($AA98)&gt;0,SUMIFS($AC$4:$AC98,$AB$4:$AB98,$AB98)/COUNTIFS($AB$4:$AB98,$AB98,$AD$4:$AD98,"Score"),"")</f>
        <v/>
      </c>
      <c r="AG98" s="15" t="str">
        <f t="shared" si="19"/>
        <v/>
      </c>
      <c r="AH98" s="16"/>
      <c r="AI98" s="11" t="s">
        <v>41</v>
      </c>
      <c r="AJ98" s="11" t="s">
        <v>45</v>
      </c>
      <c r="AK98" s="11" t="s">
        <v>48</v>
      </c>
      <c r="AL98" s="11" t="s">
        <v>54</v>
      </c>
      <c r="AM98" s="11">
        <f ca="1">COUNTIFS($AC$4:$AC98,$AC98)</f>
        <v>95</v>
      </c>
    </row>
    <row r="99" spans="26:39" x14ac:dyDescent="0.3">
      <c r="Z99" s="35" t="str">
        <f t="shared" ca="1" si="15"/>
        <v/>
      </c>
      <c r="AA99" s="13" t="str">
        <f t="shared" si="14"/>
        <v/>
      </c>
      <c r="AB99" s="13" t="str">
        <f t="shared" ca="1" si="16"/>
        <v/>
      </c>
      <c r="AC99" s="15" t="str">
        <f t="shared" ca="1" si="17"/>
        <v/>
      </c>
      <c r="AD99" s="15" t="str">
        <f t="shared" ca="1" si="18"/>
        <v/>
      </c>
      <c r="AE99" s="15" t="str">
        <f>IF(_xlfn.NUMBERVALUE($AA99)&gt;0,SUMIFS($AC$4:$AC99,$AB$4:$AB99,$AB99),"")</f>
        <v/>
      </c>
      <c r="AF99" s="15" t="str">
        <f>IF(_xlfn.NUMBERVALUE($AA99)&gt;0,SUMIFS($AC$4:$AC99,$AB$4:$AB99,$AB99)/COUNTIFS($AB$4:$AB99,$AB99,$AD$4:$AD99,"Score"),"")</f>
        <v/>
      </c>
      <c r="AG99" s="15" t="str">
        <f t="shared" si="19"/>
        <v/>
      </c>
      <c r="AH99" s="16"/>
      <c r="AI99" s="11" t="s">
        <v>45</v>
      </c>
      <c r="AJ99" s="11" t="s">
        <v>48</v>
      </c>
      <c r="AK99" s="11" t="s">
        <v>51</v>
      </c>
      <c r="AL99" s="11" t="s">
        <v>41</v>
      </c>
      <c r="AM99" s="11">
        <f ca="1">COUNTIFS($AC$4:$AC99,$AC99)</f>
        <v>96</v>
      </c>
    </row>
    <row r="100" spans="26:39" x14ac:dyDescent="0.3">
      <c r="Z100" s="35" t="str">
        <f t="shared" ca="1" si="15"/>
        <v/>
      </c>
      <c r="AA100" s="13" t="str">
        <f t="shared" ref="AA100:AA123" si="20">IF((ROW()-COUNTBLANK($Y$1:$Y$3))&lt;COUNT($B$4:$B$33,$E$4:$E$33,$H$4:$H$33,$K$4:$K$33,$N$4:$N$33)+1,ROW()-COUNTBLANK($Y$1:$Y$3),"")</f>
        <v/>
      </c>
      <c r="AB100" s="13" t="str">
        <f t="shared" ca="1" si="16"/>
        <v/>
      </c>
      <c r="AC100" s="15" t="str">
        <f t="shared" ca="1" si="17"/>
        <v/>
      </c>
      <c r="AD100" s="15" t="str">
        <f t="shared" ca="1" si="18"/>
        <v/>
      </c>
      <c r="AE100" s="15" t="str">
        <f>IF(_xlfn.NUMBERVALUE($AA100)&gt;0,SUMIFS($AC$4:$AC100,$AB$4:$AB100,$AB100),"")</f>
        <v/>
      </c>
      <c r="AF100" s="15" t="str">
        <f>IF(_xlfn.NUMBERVALUE($AA100)&gt;0,SUMIFS($AC$4:$AC100,$AB$4:$AB100,$AB100)/COUNTIFS($AB$4:$AB100,$AB100,$AD$4:$AD100,"Score"),"")</f>
        <v/>
      </c>
      <c r="AG100" s="15" t="str">
        <f t="shared" si="19"/>
        <v/>
      </c>
      <c r="AH100" s="16"/>
      <c r="AI100" s="11" t="s">
        <v>41</v>
      </c>
      <c r="AJ100" s="11" t="s">
        <v>41</v>
      </c>
      <c r="AK100" s="11" t="s">
        <v>41</v>
      </c>
      <c r="AL100" s="11" t="s">
        <v>45</v>
      </c>
      <c r="AM100" s="11">
        <f ca="1">COUNTIFS($AC$4:$AC100,$AC100)</f>
        <v>97</v>
      </c>
    </row>
    <row r="101" spans="26:39" x14ac:dyDescent="0.3">
      <c r="Z101" s="35" t="str">
        <f t="shared" ca="1" si="15"/>
        <v/>
      </c>
      <c r="AA101" s="13" t="str">
        <f t="shared" si="20"/>
        <v/>
      </c>
      <c r="AB101" s="13" t="str">
        <f t="shared" ca="1" si="16"/>
        <v/>
      </c>
      <c r="AC101" s="15" t="str">
        <f t="shared" ca="1" si="17"/>
        <v/>
      </c>
      <c r="AD101" s="15" t="str">
        <f t="shared" ca="1" si="18"/>
        <v/>
      </c>
      <c r="AE101" s="15" t="str">
        <f>IF(_xlfn.NUMBERVALUE($AA101)&gt;0,SUMIFS($AC$4:$AC101,$AB$4:$AB101,$AB101),"")</f>
        <v/>
      </c>
      <c r="AF101" s="15" t="str">
        <f>IF(_xlfn.NUMBERVALUE($AA101)&gt;0,SUMIFS($AC$4:$AC101,$AB$4:$AB101,$AB101)/COUNTIFS($AB$4:$AB101,$AB101,$AD$4:$AD101,"Score"),"")</f>
        <v/>
      </c>
      <c r="AG101" s="15" t="str">
        <f t="shared" si="19"/>
        <v/>
      </c>
      <c r="AH101" s="16"/>
      <c r="AI101" s="11" t="s">
        <v>45</v>
      </c>
      <c r="AJ101" s="11" t="s">
        <v>45</v>
      </c>
      <c r="AK101" s="11" t="s">
        <v>45</v>
      </c>
      <c r="AL101" s="11" t="s">
        <v>48</v>
      </c>
      <c r="AM101" s="11">
        <f ca="1">COUNTIFS($AC$4:$AC101,$AC101)</f>
        <v>98</v>
      </c>
    </row>
    <row r="102" spans="26:39" x14ac:dyDescent="0.3">
      <c r="Z102" s="35" t="str">
        <f t="shared" ca="1" si="15"/>
        <v/>
      </c>
      <c r="AA102" s="13" t="str">
        <f t="shared" si="20"/>
        <v/>
      </c>
      <c r="AB102" s="13" t="str">
        <f t="shared" ca="1" si="16"/>
        <v/>
      </c>
      <c r="AC102" s="15" t="str">
        <f t="shared" ca="1" si="17"/>
        <v/>
      </c>
      <c r="AD102" s="15" t="str">
        <f t="shared" ca="1" si="18"/>
        <v/>
      </c>
      <c r="AE102" s="15" t="str">
        <f>IF(_xlfn.NUMBERVALUE($AA102)&gt;0,SUMIFS($AC$4:$AC102,$AB$4:$AB102,$AB102),"")</f>
        <v/>
      </c>
      <c r="AF102" s="15" t="str">
        <f>IF(_xlfn.NUMBERVALUE($AA102)&gt;0,SUMIFS($AC$4:$AC102,$AB$4:$AB102,$AB102)/COUNTIFS($AB$4:$AB102,$AB102,$AD$4:$AD102,"Score"),"")</f>
        <v/>
      </c>
      <c r="AG102" s="15" t="str">
        <f t="shared" si="19"/>
        <v/>
      </c>
      <c r="AH102" s="16"/>
      <c r="AI102" s="11" t="s">
        <v>41</v>
      </c>
      <c r="AJ102" s="11" t="s">
        <v>48</v>
      </c>
      <c r="AK102" s="11" t="s">
        <v>48</v>
      </c>
      <c r="AL102" s="11" t="s">
        <v>51</v>
      </c>
      <c r="AM102" s="11">
        <f ca="1">COUNTIFS($AC$4:$AC102,$AC102)</f>
        <v>99</v>
      </c>
    </row>
    <row r="103" spans="26:39" x14ac:dyDescent="0.3">
      <c r="Z103" s="35" t="str">
        <f t="shared" ca="1" si="15"/>
        <v/>
      </c>
      <c r="AA103" s="13" t="str">
        <f t="shared" si="20"/>
        <v/>
      </c>
      <c r="AB103" s="13" t="str">
        <f t="shared" ca="1" si="16"/>
        <v/>
      </c>
      <c r="AC103" s="15" t="str">
        <f t="shared" ca="1" si="17"/>
        <v/>
      </c>
      <c r="AD103" s="15" t="str">
        <f t="shared" ca="1" si="18"/>
        <v/>
      </c>
      <c r="AE103" s="15" t="str">
        <f>IF(_xlfn.NUMBERVALUE($AA103)&gt;0,SUMIFS($AC$4:$AC103,$AB$4:$AB103,$AB103),"")</f>
        <v/>
      </c>
      <c r="AF103" s="15" t="str">
        <f>IF(_xlfn.NUMBERVALUE($AA103)&gt;0,SUMIFS($AC$4:$AC103,$AB$4:$AB103,$AB103)/COUNTIFS($AB$4:$AB103,$AB103,$AD$4:$AD103,"Score"),"")</f>
        <v/>
      </c>
      <c r="AG103" s="15" t="str">
        <f t="shared" si="19"/>
        <v/>
      </c>
      <c r="AH103" s="16"/>
      <c r="AI103" s="11" t="s">
        <v>45</v>
      </c>
      <c r="AJ103" s="11" t="s">
        <v>41</v>
      </c>
      <c r="AK103" s="11" t="s">
        <v>51</v>
      </c>
      <c r="AL103" s="11" t="s">
        <v>54</v>
      </c>
      <c r="AM103" s="11">
        <f ca="1">COUNTIFS($AC$4:$AC103,$AC103)</f>
        <v>100</v>
      </c>
    </row>
    <row r="104" spans="26:39" x14ac:dyDescent="0.3">
      <c r="Z104" s="35" t="str">
        <f t="shared" ca="1" si="15"/>
        <v/>
      </c>
      <c r="AA104" s="13" t="str">
        <f t="shared" si="20"/>
        <v/>
      </c>
      <c r="AB104" s="13" t="str">
        <f t="shared" ca="1" si="16"/>
        <v/>
      </c>
      <c r="AC104" s="15" t="str">
        <f t="shared" ca="1" si="17"/>
        <v/>
      </c>
      <c r="AD104" s="15" t="str">
        <f t="shared" ca="1" si="18"/>
        <v/>
      </c>
      <c r="AE104" s="15" t="str">
        <f>IF(_xlfn.NUMBERVALUE($AA104)&gt;0,SUMIFS($AC$4:$AC104,$AB$4:$AB104,$AB104),"")</f>
        <v/>
      </c>
      <c r="AF104" s="15" t="str">
        <f>IF(_xlfn.NUMBERVALUE($AA104)&gt;0,SUMIFS($AC$4:$AC104,$AB$4:$AB104,$AB104)/COUNTIFS($AB$4:$AB104,$AB104,$AD$4:$AD104,"Score"),"")</f>
        <v/>
      </c>
      <c r="AG104" s="15" t="str">
        <f t="shared" si="19"/>
        <v/>
      </c>
      <c r="AH104" s="16"/>
      <c r="AI104" s="11" t="s">
        <v>41</v>
      </c>
      <c r="AJ104" s="11" t="s">
        <v>45</v>
      </c>
      <c r="AK104" s="11" t="s">
        <v>41</v>
      </c>
      <c r="AL104" s="11" t="s">
        <v>41</v>
      </c>
      <c r="AM104" s="11">
        <f ca="1">COUNTIFS($AC$4:$AC104,$AC104)</f>
        <v>101</v>
      </c>
    </row>
    <row r="105" spans="26:39" x14ac:dyDescent="0.3">
      <c r="Z105" s="35" t="str">
        <f t="shared" ca="1" si="15"/>
        <v/>
      </c>
      <c r="AA105" s="13" t="str">
        <f t="shared" si="20"/>
        <v/>
      </c>
      <c r="AB105" s="13" t="str">
        <f t="shared" ca="1" si="16"/>
        <v/>
      </c>
      <c r="AC105" s="15" t="str">
        <f t="shared" ca="1" si="17"/>
        <v/>
      </c>
      <c r="AD105" s="15" t="str">
        <f t="shared" ca="1" si="18"/>
        <v/>
      </c>
      <c r="AE105" s="15" t="str">
        <f>IF(_xlfn.NUMBERVALUE($AA105)&gt;0,SUMIFS($AC$4:$AC105,$AB$4:$AB105,$AB105),"")</f>
        <v/>
      </c>
      <c r="AF105" s="15" t="str">
        <f>IF(_xlfn.NUMBERVALUE($AA105)&gt;0,SUMIFS($AC$4:$AC105,$AB$4:$AB105,$AB105)/COUNTIFS($AB$4:$AB105,$AB105,$AD$4:$AD105,"Score"),"")</f>
        <v/>
      </c>
      <c r="AG105" s="15" t="str">
        <f t="shared" si="19"/>
        <v/>
      </c>
      <c r="AH105" s="16"/>
      <c r="AI105" s="11" t="s">
        <v>45</v>
      </c>
      <c r="AJ105" s="11" t="s">
        <v>48</v>
      </c>
      <c r="AK105" s="11" t="s">
        <v>45</v>
      </c>
      <c r="AL105" s="11" t="s">
        <v>45</v>
      </c>
      <c r="AM105" s="11">
        <f ca="1">COUNTIFS($AC$4:$AC105,$AC105)</f>
        <v>102</v>
      </c>
    </row>
    <row r="106" spans="26:39" x14ac:dyDescent="0.3">
      <c r="Z106" s="35" t="str">
        <f t="shared" ca="1" si="15"/>
        <v/>
      </c>
      <c r="AA106" s="13" t="str">
        <f t="shared" si="20"/>
        <v/>
      </c>
      <c r="AB106" s="13" t="str">
        <f t="shared" ca="1" si="16"/>
        <v/>
      </c>
      <c r="AC106" s="15" t="str">
        <f t="shared" ca="1" si="17"/>
        <v/>
      </c>
      <c r="AD106" s="15" t="str">
        <f t="shared" ca="1" si="18"/>
        <v/>
      </c>
      <c r="AE106" s="15" t="str">
        <f>IF(_xlfn.NUMBERVALUE($AA106)&gt;0,SUMIFS($AC$4:$AC106,$AB$4:$AB106,$AB106),"")</f>
        <v/>
      </c>
      <c r="AF106" s="15" t="str">
        <f>IF(_xlfn.NUMBERVALUE($AA106)&gt;0,SUMIFS($AC$4:$AC106,$AB$4:$AB106,$AB106)/COUNTIFS($AB$4:$AB106,$AB106,$AD$4:$AD106,"Score"),"")</f>
        <v/>
      </c>
      <c r="AG106" s="15" t="str">
        <f t="shared" si="19"/>
        <v/>
      </c>
      <c r="AH106" s="16"/>
      <c r="AI106" s="11" t="s">
        <v>41</v>
      </c>
      <c r="AJ106" s="11" t="s">
        <v>41</v>
      </c>
      <c r="AK106" s="11" t="s">
        <v>48</v>
      </c>
      <c r="AL106" s="11" t="s">
        <v>48</v>
      </c>
      <c r="AM106" s="11">
        <f ca="1">COUNTIFS($AC$4:$AC106,$AC106)</f>
        <v>103</v>
      </c>
    </row>
    <row r="107" spans="26:39" x14ac:dyDescent="0.3">
      <c r="Z107" s="35" t="str">
        <f t="shared" ca="1" si="15"/>
        <v/>
      </c>
      <c r="AA107" s="13" t="str">
        <f t="shared" si="20"/>
        <v/>
      </c>
      <c r="AB107" s="13" t="str">
        <f t="shared" ca="1" si="16"/>
        <v/>
      </c>
      <c r="AC107" s="15" t="str">
        <f t="shared" ca="1" si="17"/>
        <v/>
      </c>
      <c r="AD107" s="15" t="str">
        <f t="shared" ca="1" si="18"/>
        <v/>
      </c>
      <c r="AE107" s="15" t="str">
        <f>IF(_xlfn.NUMBERVALUE($AA107)&gt;0,SUMIFS($AC$4:$AC107,$AB$4:$AB107,$AB107),"")</f>
        <v/>
      </c>
      <c r="AF107" s="15" t="str">
        <f>IF(_xlfn.NUMBERVALUE($AA107)&gt;0,SUMIFS($AC$4:$AC107,$AB$4:$AB107,$AB107)/COUNTIFS($AB$4:$AB107,$AB107,$AD$4:$AD107,"Score"),"")</f>
        <v/>
      </c>
      <c r="AG107" s="15" t="str">
        <f t="shared" si="19"/>
        <v/>
      </c>
      <c r="AH107" s="16"/>
      <c r="AI107" s="11" t="s">
        <v>45</v>
      </c>
      <c r="AJ107" s="11" t="s">
        <v>45</v>
      </c>
      <c r="AK107" s="11" t="s">
        <v>51</v>
      </c>
      <c r="AL107" s="11" t="s">
        <v>51</v>
      </c>
      <c r="AM107" s="11">
        <f ca="1">COUNTIFS($AC$4:$AC107,$AC107)</f>
        <v>104</v>
      </c>
    </row>
    <row r="108" spans="26:39" x14ac:dyDescent="0.3">
      <c r="Z108" s="35" t="str">
        <f t="shared" ca="1" si="15"/>
        <v/>
      </c>
      <c r="AA108" s="13" t="str">
        <f t="shared" si="20"/>
        <v/>
      </c>
      <c r="AB108" s="13" t="str">
        <f t="shared" ca="1" si="16"/>
        <v/>
      </c>
      <c r="AC108" s="15" t="str">
        <f t="shared" ca="1" si="17"/>
        <v/>
      </c>
      <c r="AD108" s="15" t="str">
        <f t="shared" ca="1" si="18"/>
        <v/>
      </c>
      <c r="AE108" s="15" t="str">
        <f>IF(_xlfn.NUMBERVALUE($AA108)&gt;0,SUMIFS($AC$4:$AC108,$AB$4:$AB108,$AB108),"")</f>
        <v/>
      </c>
      <c r="AF108" s="15" t="str">
        <f>IF(_xlfn.NUMBERVALUE($AA108)&gt;0,SUMIFS($AC$4:$AC108,$AB$4:$AB108,$AB108)/COUNTIFS($AB$4:$AB108,$AB108,$AD$4:$AD108,"Score"),"")</f>
        <v/>
      </c>
      <c r="AG108" s="15" t="str">
        <f t="shared" si="19"/>
        <v/>
      </c>
      <c r="AH108" s="16"/>
      <c r="AI108" s="11" t="s">
        <v>41</v>
      </c>
      <c r="AJ108" s="11" t="s">
        <v>48</v>
      </c>
      <c r="AK108" s="11" t="s">
        <v>41</v>
      </c>
      <c r="AL108" s="11" t="s">
        <v>54</v>
      </c>
      <c r="AM108" s="11">
        <f ca="1">COUNTIFS($AC$4:$AC108,$AC108)</f>
        <v>105</v>
      </c>
    </row>
    <row r="109" spans="26:39" x14ac:dyDescent="0.3">
      <c r="Z109" s="35" t="str">
        <f t="shared" ca="1" si="15"/>
        <v/>
      </c>
      <c r="AA109" s="13" t="str">
        <f t="shared" si="20"/>
        <v/>
      </c>
      <c r="AB109" s="13" t="str">
        <f t="shared" ca="1" si="16"/>
        <v/>
      </c>
      <c r="AC109" s="15" t="str">
        <f t="shared" ca="1" si="17"/>
        <v/>
      </c>
      <c r="AD109" s="15" t="str">
        <f t="shared" ca="1" si="18"/>
        <v/>
      </c>
      <c r="AE109" s="15" t="str">
        <f>IF(_xlfn.NUMBERVALUE($AA109)&gt;0,SUMIFS($AC$4:$AC109,$AB$4:$AB109,$AB109),"")</f>
        <v/>
      </c>
      <c r="AF109" s="15" t="str">
        <f>IF(_xlfn.NUMBERVALUE($AA109)&gt;0,SUMIFS($AC$4:$AC109,$AB$4:$AB109,$AB109)/COUNTIFS($AB$4:$AB109,$AB109,$AD$4:$AD109,"Score"),"")</f>
        <v/>
      </c>
      <c r="AG109" s="15" t="str">
        <f t="shared" si="19"/>
        <v/>
      </c>
      <c r="AH109" s="16"/>
      <c r="AI109" s="11" t="s">
        <v>45</v>
      </c>
      <c r="AJ109" s="11" t="s">
        <v>41</v>
      </c>
      <c r="AK109" s="11" t="s">
        <v>45</v>
      </c>
      <c r="AL109" s="11" t="s">
        <v>41</v>
      </c>
      <c r="AM109" s="11">
        <f ca="1">COUNTIFS($AC$4:$AC109,$AC109)</f>
        <v>106</v>
      </c>
    </row>
    <row r="110" spans="26:39" x14ac:dyDescent="0.3">
      <c r="Z110" s="35" t="str">
        <f t="shared" ca="1" si="15"/>
        <v/>
      </c>
      <c r="AA110" s="13" t="str">
        <f t="shared" si="20"/>
        <v/>
      </c>
      <c r="AB110" s="13" t="str">
        <f t="shared" ca="1" si="16"/>
        <v/>
      </c>
      <c r="AC110" s="15" t="str">
        <f t="shared" ca="1" si="17"/>
        <v/>
      </c>
      <c r="AD110" s="15" t="str">
        <f t="shared" ca="1" si="18"/>
        <v/>
      </c>
      <c r="AE110" s="15" t="str">
        <f>IF(_xlfn.NUMBERVALUE($AA110)&gt;0,SUMIFS($AC$4:$AC110,$AB$4:$AB110,$AB110),"")</f>
        <v/>
      </c>
      <c r="AF110" s="15" t="str">
        <f>IF(_xlfn.NUMBERVALUE($AA110)&gt;0,SUMIFS($AC$4:$AC110,$AB$4:$AB110,$AB110)/COUNTIFS($AB$4:$AB110,$AB110,$AD$4:$AD110,"Score"),"")</f>
        <v/>
      </c>
      <c r="AG110" s="15" t="str">
        <f t="shared" si="19"/>
        <v/>
      </c>
      <c r="AH110" s="16"/>
      <c r="AI110" s="11" t="s">
        <v>41</v>
      </c>
      <c r="AJ110" s="11" t="s">
        <v>45</v>
      </c>
      <c r="AK110" s="11" t="s">
        <v>48</v>
      </c>
      <c r="AL110" s="11" t="s">
        <v>45</v>
      </c>
      <c r="AM110" s="11">
        <f ca="1">COUNTIFS($AC$4:$AC110,$AC110)</f>
        <v>107</v>
      </c>
    </row>
    <row r="111" spans="26:39" x14ac:dyDescent="0.3">
      <c r="Z111" s="35" t="str">
        <f t="shared" ca="1" si="15"/>
        <v/>
      </c>
      <c r="AA111" s="13" t="str">
        <f t="shared" si="20"/>
        <v/>
      </c>
      <c r="AB111" s="13" t="str">
        <f t="shared" ca="1" si="16"/>
        <v/>
      </c>
      <c r="AC111" s="15" t="str">
        <f t="shared" ca="1" si="17"/>
        <v/>
      </c>
      <c r="AD111" s="15" t="str">
        <f t="shared" ca="1" si="18"/>
        <v/>
      </c>
      <c r="AE111" s="15" t="str">
        <f>IF(_xlfn.NUMBERVALUE($AA111)&gt;0,SUMIFS($AC$4:$AC111,$AB$4:$AB111,$AB111),"")</f>
        <v/>
      </c>
      <c r="AF111" s="15" t="str">
        <f>IF(_xlfn.NUMBERVALUE($AA111)&gt;0,SUMIFS($AC$4:$AC111,$AB$4:$AB111,$AB111)/COUNTIFS($AB$4:$AB111,$AB111,$AD$4:$AD111,"Score"),"")</f>
        <v/>
      </c>
      <c r="AG111" s="15" t="str">
        <f t="shared" si="19"/>
        <v/>
      </c>
      <c r="AH111" s="16"/>
      <c r="AI111" s="11" t="s">
        <v>45</v>
      </c>
      <c r="AJ111" s="11" t="s">
        <v>48</v>
      </c>
      <c r="AK111" s="11" t="s">
        <v>51</v>
      </c>
      <c r="AL111" s="11" t="s">
        <v>48</v>
      </c>
      <c r="AM111" s="11">
        <f ca="1">COUNTIFS($AC$4:$AC111,$AC111)</f>
        <v>108</v>
      </c>
    </row>
    <row r="112" spans="26:39" x14ac:dyDescent="0.3">
      <c r="Z112" s="35" t="str">
        <f t="shared" ca="1" si="15"/>
        <v/>
      </c>
      <c r="AA112" s="13" t="str">
        <f t="shared" si="20"/>
        <v/>
      </c>
      <c r="AB112" s="13" t="str">
        <f t="shared" ca="1" si="16"/>
        <v/>
      </c>
      <c r="AC112" s="15" t="str">
        <f t="shared" ca="1" si="17"/>
        <v/>
      </c>
      <c r="AD112" s="15" t="str">
        <f t="shared" ca="1" si="18"/>
        <v/>
      </c>
      <c r="AE112" s="15" t="str">
        <f>IF(_xlfn.NUMBERVALUE($AA112)&gt;0,SUMIFS($AC$4:$AC112,$AB$4:$AB112,$AB112),"")</f>
        <v/>
      </c>
      <c r="AF112" s="15" t="str">
        <f>IF(_xlfn.NUMBERVALUE($AA112)&gt;0,SUMIFS($AC$4:$AC112,$AB$4:$AB112,$AB112)/COUNTIFS($AB$4:$AB112,$AB112,$AD$4:$AD112,"Score"),"")</f>
        <v/>
      </c>
      <c r="AG112" s="15" t="str">
        <f t="shared" si="19"/>
        <v/>
      </c>
      <c r="AH112" s="16"/>
      <c r="AI112" s="11" t="s">
        <v>41</v>
      </c>
      <c r="AJ112" s="11" t="s">
        <v>41</v>
      </c>
      <c r="AK112" s="11" t="s">
        <v>41</v>
      </c>
      <c r="AL112" s="11" t="s">
        <v>51</v>
      </c>
      <c r="AM112" s="11">
        <f ca="1">COUNTIFS($AC$4:$AC112,$AC112)</f>
        <v>109</v>
      </c>
    </row>
    <row r="113" spans="26:39" x14ac:dyDescent="0.3">
      <c r="Z113" s="35" t="str">
        <f t="shared" ca="1" si="15"/>
        <v/>
      </c>
      <c r="AA113" s="13" t="str">
        <f t="shared" si="20"/>
        <v/>
      </c>
      <c r="AB113" s="13" t="str">
        <f t="shared" ca="1" si="16"/>
        <v/>
      </c>
      <c r="AC113" s="15" t="str">
        <f t="shared" ca="1" si="17"/>
        <v/>
      </c>
      <c r="AD113" s="15" t="str">
        <f t="shared" ca="1" si="18"/>
        <v/>
      </c>
      <c r="AE113" s="15" t="str">
        <f>IF(_xlfn.NUMBERVALUE($AA113)&gt;0,SUMIFS($AC$4:$AC113,$AB$4:$AB113,$AB113),"")</f>
        <v/>
      </c>
      <c r="AF113" s="15" t="str">
        <f>IF(_xlfn.NUMBERVALUE($AA113)&gt;0,SUMIFS($AC$4:$AC113,$AB$4:$AB113,$AB113)/COUNTIFS($AB$4:$AB113,$AB113,$AD$4:$AD113,"Score"),"")</f>
        <v/>
      </c>
      <c r="AG113" s="15" t="str">
        <f t="shared" si="19"/>
        <v/>
      </c>
      <c r="AH113" s="16"/>
      <c r="AI113" s="11" t="s">
        <v>45</v>
      </c>
      <c r="AJ113" s="11" t="s">
        <v>45</v>
      </c>
      <c r="AK113" s="11" t="s">
        <v>45</v>
      </c>
      <c r="AL113" s="11" t="s">
        <v>54</v>
      </c>
      <c r="AM113" s="11">
        <f ca="1">COUNTIFS($AC$4:$AC113,$AC113)</f>
        <v>110</v>
      </c>
    </row>
    <row r="114" spans="26:39" x14ac:dyDescent="0.3">
      <c r="Z114" s="35" t="str">
        <f t="shared" ca="1" si="15"/>
        <v/>
      </c>
      <c r="AA114" s="13" t="str">
        <f t="shared" si="20"/>
        <v/>
      </c>
      <c r="AB114" s="13" t="str">
        <f t="shared" ca="1" si="16"/>
        <v/>
      </c>
      <c r="AC114" s="15" t="str">
        <f t="shared" ca="1" si="17"/>
        <v/>
      </c>
      <c r="AD114" s="15" t="str">
        <f t="shared" ca="1" si="18"/>
        <v/>
      </c>
      <c r="AE114" s="15" t="str">
        <f>IF(_xlfn.NUMBERVALUE($AA114)&gt;0,SUMIFS($AC$4:$AC114,$AB$4:$AB114,$AB114),"")</f>
        <v/>
      </c>
      <c r="AF114" s="15" t="str">
        <f>IF(_xlfn.NUMBERVALUE($AA114)&gt;0,SUMIFS($AC$4:$AC114,$AB$4:$AB114,$AB114)/COUNTIFS($AB$4:$AB114,$AB114,$AD$4:$AD114,"Score"),"")</f>
        <v/>
      </c>
      <c r="AG114" s="15" t="str">
        <f t="shared" si="19"/>
        <v/>
      </c>
      <c r="AH114" s="16"/>
      <c r="AI114" s="11" t="s">
        <v>41</v>
      </c>
      <c r="AJ114" s="11" t="s">
        <v>48</v>
      </c>
      <c r="AK114" s="11" t="s">
        <v>48</v>
      </c>
      <c r="AL114" s="11" t="s">
        <v>41</v>
      </c>
      <c r="AM114" s="11">
        <f ca="1">COUNTIFS($AC$4:$AC114,$AC114)</f>
        <v>111</v>
      </c>
    </row>
    <row r="115" spans="26:39" x14ac:dyDescent="0.3">
      <c r="Z115" s="35" t="str">
        <f t="shared" ca="1" si="15"/>
        <v/>
      </c>
      <c r="AA115" s="13" t="str">
        <f t="shared" si="20"/>
        <v/>
      </c>
      <c r="AB115" s="13" t="str">
        <f t="shared" ca="1" si="16"/>
        <v/>
      </c>
      <c r="AC115" s="15" t="str">
        <f t="shared" ca="1" si="17"/>
        <v/>
      </c>
      <c r="AD115" s="15" t="str">
        <f t="shared" ca="1" si="18"/>
        <v/>
      </c>
      <c r="AE115" s="15" t="str">
        <f>IF(_xlfn.NUMBERVALUE($AA115)&gt;0,SUMIFS($AC$4:$AC115,$AB$4:$AB115,$AB115),"")</f>
        <v/>
      </c>
      <c r="AF115" s="15" t="str">
        <f>IF(_xlfn.NUMBERVALUE($AA115)&gt;0,SUMIFS($AC$4:$AC115,$AB$4:$AB115,$AB115)/COUNTIFS($AB$4:$AB115,$AB115,$AD$4:$AD115,"Score"),"")</f>
        <v/>
      </c>
      <c r="AG115" s="15" t="str">
        <f t="shared" si="19"/>
        <v/>
      </c>
      <c r="AH115" s="16"/>
      <c r="AI115" s="11" t="s">
        <v>45</v>
      </c>
      <c r="AJ115" s="11" t="s">
        <v>41</v>
      </c>
      <c r="AK115" s="11" t="s">
        <v>51</v>
      </c>
      <c r="AL115" s="11" t="s">
        <v>45</v>
      </c>
      <c r="AM115" s="11">
        <f ca="1">COUNTIFS($AC$4:$AC115,$AC115)</f>
        <v>112</v>
      </c>
    </row>
    <row r="116" spans="26:39" x14ac:dyDescent="0.3">
      <c r="Z116" s="35" t="str">
        <f t="shared" ca="1" si="15"/>
        <v/>
      </c>
      <c r="AA116" s="13" t="str">
        <f t="shared" si="20"/>
        <v/>
      </c>
      <c r="AB116" s="13" t="str">
        <f t="shared" ca="1" si="16"/>
        <v/>
      </c>
      <c r="AC116" s="15" t="str">
        <f t="shared" ca="1" si="17"/>
        <v/>
      </c>
      <c r="AD116" s="15" t="str">
        <f t="shared" ca="1" si="18"/>
        <v/>
      </c>
      <c r="AE116" s="15" t="str">
        <f>IF(_xlfn.NUMBERVALUE($AA116)&gt;0,SUMIFS($AC$4:$AC116,$AB$4:$AB116,$AB116),"")</f>
        <v/>
      </c>
      <c r="AF116" s="15" t="str">
        <f>IF(_xlfn.NUMBERVALUE($AA116)&gt;0,SUMIFS($AC$4:$AC116,$AB$4:$AB116,$AB116)/COUNTIFS($AB$4:$AB116,$AB116,$AD$4:$AD116,"Score"),"")</f>
        <v/>
      </c>
      <c r="AG116" s="15" t="str">
        <f t="shared" si="19"/>
        <v/>
      </c>
      <c r="AH116" s="16"/>
      <c r="AI116" s="11" t="s">
        <v>41</v>
      </c>
      <c r="AJ116" s="11" t="s">
        <v>45</v>
      </c>
      <c r="AK116" s="11" t="s">
        <v>41</v>
      </c>
      <c r="AL116" s="11" t="s">
        <v>48</v>
      </c>
      <c r="AM116" s="11">
        <f ca="1">COUNTIFS($AC$4:$AC116,$AC116)</f>
        <v>113</v>
      </c>
    </row>
    <row r="117" spans="26:39" x14ac:dyDescent="0.3">
      <c r="Z117" s="35" t="str">
        <f t="shared" ca="1" si="15"/>
        <v/>
      </c>
      <c r="AA117" s="13" t="str">
        <f t="shared" si="20"/>
        <v/>
      </c>
      <c r="AB117" s="13" t="str">
        <f t="shared" ca="1" si="16"/>
        <v/>
      </c>
      <c r="AC117" s="15" t="str">
        <f t="shared" ca="1" si="17"/>
        <v/>
      </c>
      <c r="AD117" s="15" t="str">
        <f t="shared" ca="1" si="18"/>
        <v/>
      </c>
      <c r="AE117" s="15" t="str">
        <f>IF(_xlfn.NUMBERVALUE($AA117)&gt;0,SUMIFS($AC$4:$AC117,$AB$4:$AB117,$AB117),"")</f>
        <v/>
      </c>
      <c r="AF117" s="15" t="str">
        <f>IF(_xlfn.NUMBERVALUE($AA117)&gt;0,SUMIFS($AC$4:$AC117,$AB$4:$AB117,$AB117)/COUNTIFS($AB$4:$AB117,$AB117,$AD$4:$AD117,"Score"),"")</f>
        <v/>
      </c>
      <c r="AG117" s="15" t="str">
        <f t="shared" si="19"/>
        <v/>
      </c>
      <c r="AH117" s="16"/>
      <c r="AI117" s="11" t="s">
        <v>45</v>
      </c>
      <c r="AJ117" s="11" t="s">
        <v>48</v>
      </c>
      <c r="AK117" s="11" t="s">
        <v>45</v>
      </c>
      <c r="AL117" s="11" t="s">
        <v>51</v>
      </c>
      <c r="AM117" s="11">
        <f ca="1">COUNTIFS($AC$4:$AC117,$AC117)</f>
        <v>114</v>
      </c>
    </row>
    <row r="118" spans="26:39" x14ac:dyDescent="0.3">
      <c r="Z118" s="35" t="str">
        <f t="shared" ca="1" si="15"/>
        <v/>
      </c>
      <c r="AA118" s="13" t="str">
        <f t="shared" si="20"/>
        <v/>
      </c>
      <c r="AB118" s="13" t="str">
        <f t="shared" ca="1" si="16"/>
        <v/>
      </c>
      <c r="AC118" s="15" t="str">
        <f t="shared" ca="1" si="17"/>
        <v/>
      </c>
      <c r="AD118" s="15" t="str">
        <f t="shared" ca="1" si="18"/>
        <v/>
      </c>
      <c r="AE118" s="15" t="str">
        <f>IF(_xlfn.NUMBERVALUE($AA118)&gt;0,SUMIFS($AC$4:$AC118,$AB$4:$AB118,$AB118),"")</f>
        <v/>
      </c>
      <c r="AF118" s="15" t="str">
        <f>IF(_xlfn.NUMBERVALUE($AA118)&gt;0,SUMIFS($AC$4:$AC118,$AB$4:$AB118,$AB118)/COUNTIFS($AB$4:$AB118,$AB118,$AD$4:$AD118,"Score"),"")</f>
        <v/>
      </c>
      <c r="AG118" s="15" t="str">
        <f t="shared" si="19"/>
        <v/>
      </c>
      <c r="AH118" s="16"/>
      <c r="AI118" s="11" t="s">
        <v>41</v>
      </c>
      <c r="AJ118" s="11" t="s">
        <v>41</v>
      </c>
      <c r="AK118" s="11" t="s">
        <v>48</v>
      </c>
      <c r="AL118" s="11" t="s">
        <v>54</v>
      </c>
      <c r="AM118" s="11">
        <f ca="1">COUNTIFS($AC$4:$AC118,$AC118)</f>
        <v>115</v>
      </c>
    </row>
    <row r="119" spans="26:39" x14ac:dyDescent="0.3">
      <c r="Z119" s="35" t="str">
        <f t="shared" ca="1" si="15"/>
        <v/>
      </c>
      <c r="AA119" s="13" t="str">
        <f t="shared" si="20"/>
        <v/>
      </c>
      <c r="AB119" s="13" t="str">
        <f t="shared" ca="1" si="16"/>
        <v/>
      </c>
      <c r="AC119" s="15" t="str">
        <f t="shared" ca="1" si="17"/>
        <v/>
      </c>
      <c r="AD119" s="15" t="str">
        <f t="shared" ca="1" si="18"/>
        <v/>
      </c>
      <c r="AE119" s="15" t="str">
        <f>IF(_xlfn.NUMBERVALUE($AA119)&gt;0,SUMIFS($AC$4:$AC119,$AB$4:$AB119,$AB119),"")</f>
        <v/>
      </c>
      <c r="AF119" s="15" t="str">
        <f>IF(_xlfn.NUMBERVALUE($AA119)&gt;0,SUMIFS($AC$4:$AC119,$AB$4:$AB119,$AB119)/COUNTIFS($AB$4:$AB119,$AB119,$AD$4:$AD119,"Score"),"")</f>
        <v/>
      </c>
      <c r="AG119" s="15" t="str">
        <f t="shared" si="19"/>
        <v/>
      </c>
      <c r="AH119" s="16"/>
      <c r="AI119" s="11" t="s">
        <v>45</v>
      </c>
      <c r="AJ119" s="11" t="s">
        <v>45</v>
      </c>
      <c r="AK119" s="11" t="s">
        <v>51</v>
      </c>
      <c r="AL119" s="11" t="s">
        <v>41</v>
      </c>
      <c r="AM119" s="11">
        <f ca="1">COUNTIFS($AC$4:$AC119,$AC119)</f>
        <v>116</v>
      </c>
    </row>
    <row r="120" spans="26:39" x14ac:dyDescent="0.3">
      <c r="Z120" s="35" t="str">
        <f t="shared" ca="1" si="15"/>
        <v/>
      </c>
      <c r="AA120" s="13" t="str">
        <f t="shared" si="20"/>
        <v/>
      </c>
      <c r="AB120" s="13" t="str">
        <f t="shared" ca="1" si="16"/>
        <v/>
      </c>
      <c r="AC120" s="15" t="str">
        <f t="shared" ca="1" si="17"/>
        <v/>
      </c>
      <c r="AD120" s="15" t="str">
        <f t="shared" ca="1" si="18"/>
        <v/>
      </c>
      <c r="AE120" s="15" t="str">
        <f>IF(_xlfn.NUMBERVALUE($AA120)&gt;0,SUMIFS($AC$4:$AC120,$AB$4:$AB120,$AB120),"")</f>
        <v/>
      </c>
      <c r="AF120" s="15" t="str">
        <f>IF(_xlfn.NUMBERVALUE($AA120)&gt;0,SUMIFS($AC$4:$AC120,$AB$4:$AB120,$AB120)/COUNTIFS($AB$4:$AB120,$AB120,$AD$4:$AD120,"Score"),"")</f>
        <v/>
      </c>
      <c r="AG120" s="15" t="str">
        <f t="shared" si="19"/>
        <v/>
      </c>
      <c r="AH120" s="16"/>
      <c r="AI120" s="11" t="s">
        <v>41</v>
      </c>
      <c r="AJ120" s="11" t="s">
        <v>48</v>
      </c>
      <c r="AK120" s="11" t="s">
        <v>41</v>
      </c>
      <c r="AL120" s="11" t="s">
        <v>45</v>
      </c>
      <c r="AM120" s="11">
        <f ca="1">COUNTIFS($AC$4:$AC120,$AC120)</f>
        <v>117</v>
      </c>
    </row>
    <row r="121" spans="26:39" x14ac:dyDescent="0.3">
      <c r="Z121" s="35" t="str">
        <f t="shared" ca="1" si="15"/>
        <v/>
      </c>
      <c r="AA121" s="13" t="str">
        <f t="shared" si="20"/>
        <v/>
      </c>
      <c r="AB121" s="13" t="str">
        <f t="shared" ca="1" si="16"/>
        <v/>
      </c>
      <c r="AC121" s="15" t="str">
        <f t="shared" ca="1" si="17"/>
        <v/>
      </c>
      <c r="AD121" s="15" t="str">
        <f t="shared" ca="1" si="18"/>
        <v/>
      </c>
      <c r="AE121" s="15" t="str">
        <f>IF(_xlfn.NUMBERVALUE($AA121)&gt;0,SUMIFS($AC$4:$AC121,$AB$4:$AB121,$AB121),"")</f>
        <v/>
      </c>
      <c r="AF121" s="15" t="str">
        <f>IF(_xlfn.NUMBERVALUE($AA121)&gt;0,SUMIFS($AC$4:$AC121,$AB$4:$AB121,$AB121)/COUNTIFS($AB$4:$AB121,$AB121,$AD$4:$AD121,"Score"),"")</f>
        <v/>
      </c>
      <c r="AG121" s="15" t="str">
        <f t="shared" si="19"/>
        <v/>
      </c>
      <c r="AH121" s="16"/>
      <c r="AI121" s="11" t="s">
        <v>45</v>
      </c>
      <c r="AJ121" s="11" t="s">
        <v>41</v>
      </c>
      <c r="AK121" s="11" t="s">
        <v>45</v>
      </c>
      <c r="AL121" s="11" t="s">
        <v>48</v>
      </c>
      <c r="AM121" s="11">
        <f ca="1">COUNTIFS($AC$4:$AC121,$AC121)</f>
        <v>118</v>
      </c>
    </row>
    <row r="122" spans="26:39" x14ac:dyDescent="0.3">
      <c r="Z122" s="35" t="str">
        <f t="shared" ca="1" si="15"/>
        <v/>
      </c>
      <c r="AA122" s="13" t="str">
        <f t="shared" si="20"/>
        <v/>
      </c>
      <c r="AB122" s="13" t="str">
        <f t="shared" ca="1" si="16"/>
        <v/>
      </c>
      <c r="AC122" s="15" t="str">
        <f t="shared" ca="1" si="17"/>
        <v/>
      </c>
      <c r="AD122" s="15" t="str">
        <f t="shared" ca="1" si="18"/>
        <v/>
      </c>
      <c r="AE122" s="15" t="str">
        <f>IF(_xlfn.NUMBERVALUE($AA122)&gt;0,SUMIFS($AC$4:$AC122,$AB$4:$AB122,$AB122),"")</f>
        <v/>
      </c>
      <c r="AF122" s="15" t="str">
        <f>IF(_xlfn.NUMBERVALUE($AA122)&gt;0,SUMIFS($AC$4:$AC122,$AB$4:$AB122,$AB122)/COUNTIFS($AB$4:$AB122,$AB122,$AD$4:$AD122,"Score"),"")</f>
        <v/>
      </c>
      <c r="AG122" s="15" t="str">
        <f t="shared" si="19"/>
        <v/>
      </c>
      <c r="AH122" s="16"/>
      <c r="AI122" s="11" t="s">
        <v>41</v>
      </c>
      <c r="AJ122" s="11" t="s">
        <v>45</v>
      </c>
      <c r="AK122" s="11" t="s">
        <v>48</v>
      </c>
      <c r="AL122" s="11" t="s">
        <v>51</v>
      </c>
      <c r="AM122" s="11">
        <f ca="1">COUNTIFS($AC$4:$AC122,$AC122)</f>
        <v>119</v>
      </c>
    </row>
    <row r="123" spans="26:39" x14ac:dyDescent="0.3">
      <c r="Z123" s="38" t="str">
        <f t="shared" ca="1" si="15"/>
        <v/>
      </c>
      <c r="AA123" s="14" t="str">
        <f t="shared" si="20"/>
        <v/>
      </c>
      <c r="AB123" s="14" t="str">
        <f t="shared" ca="1" si="16"/>
        <v/>
      </c>
      <c r="AC123" s="18" t="str">
        <f t="shared" ca="1" si="17"/>
        <v/>
      </c>
      <c r="AD123" s="18" t="str">
        <f t="shared" ca="1" si="18"/>
        <v/>
      </c>
      <c r="AE123" s="18" t="str">
        <f>IF(_xlfn.NUMBERVALUE($AA123)&gt;0,SUMIFS($AC$4:$AC123,$AB$4:$AB123,$AB123),"")</f>
        <v/>
      </c>
      <c r="AF123" s="18" t="str">
        <f>IF(_xlfn.NUMBERVALUE($AA123)&gt;0,SUMIFS($AC$4:$AC123,$AB$4:$AB123,$AB123)/COUNTIFS($AB$4:$AB123,$AB123,$AD$4:$AD123,"Score"),"")</f>
        <v/>
      </c>
      <c r="AG123" s="18" t="str">
        <f t="shared" si="19"/>
        <v/>
      </c>
      <c r="AH123" s="19"/>
      <c r="AI123" s="11" t="s">
        <v>45</v>
      </c>
      <c r="AJ123" s="11" t="s">
        <v>48</v>
      </c>
      <c r="AK123" s="11" t="s">
        <v>51</v>
      </c>
      <c r="AL123" s="11" t="s">
        <v>54</v>
      </c>
      <c r="AM123" s="11">
        <f ca="1">COUNTIFS($AC$4:$AC123,$AC123)</f>
        <v>120</v>
      </c>
    </row>
  </sheetData>
  <mergeCells count="14">
    <mergeCell ref="K3:M3"/>
    <mergeCell ref="E3:G3"/>
    <mergeCell ref="B3:D3"/>
    <mergeCell ref="R21:R23"/>
    <mergeCell ref="AI1:AM1"/>
    <mergeCell ref="R3:X3"/>
    <mergeCell ref="R9:X9"/>
    <mergeCell ref="R16:X16"/>
    <mergeCell ref="D1:AH1"/>
    <mergeCell ref="A2:P2"/>
    <mergeCell ref="R2:X2"/>
    <mergeCell ref="Z2:AH2"/>
    <mergeCell ref="N3:P3"/>
    <mergeCell ref="H3:J3"/>
  </mergeCells>
  <conditionalFormatting sqref="AH5:AH123">
    <cfRule type="cellIs" dxfId="26" priority="8" operator="lessThan">
      <formula>0</formula>
    </cfRule>
    <cfRule type="cellIs" dxfId="25" priority="9" operator="greaterThan">
      <formula>0</formula>
    </cfRule>
  </conditionalFormatting>
  <conditionalFormatting sqref="AH4">
    <cfRule type="cellIs" dxfId="24" priority="7" operator="greaterThan">
      <formula>0</formula>
    </cfRule>
  </conditionalFormatting>
  <conditionalFormatting sqref="AH4:AH123">
    <cfRule type="containsText" dxfId="23" priority="6" operator="containsText" text=" ">
      <formula>NOT(ISERROR(SEARCH(" ",AH4)))</formula>
    </cfRule>
  </conditionalFormatting>
  <conditionalFormatting sqref="S11:W11">
    <cfRule type="containsText" dxfId="22" priority="2" operator="containsText" text="hello despair">
      <formula>NOT(ISERROR(SEARCH("hello despair",S11)))</formula>
    </cfRule>
    <cfRule type="containsText" dxfId="21" priority="3" operator="containsText" text="3rd">
      <formula>NOT(ISERROR(SEARCH("3rd",S11)))</formula>
    </cfRule>
    <cfRule type="containsText" dxfId="20" priority="4" operator="containsText" text="2nd">
      <formula>NOT(ISERROR(SEARCH("2nd",S11)))</formula>
    </cfRule>
    <cfRule type="containsText" dxfId="19" priority="5" operator="containsText" text="1st">
      <formula>NOT(ISERROR(SEARCH("1st",S11)))</formula>
    </cfRule>
  </conditionalFormatting>
  <conditionalFormatting sqref="AE4:AE1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{CBE367E6-4CD9-47FA-9F9D-48523C987791}</x14:id>
        </ext>
      </extLst>
    </cfRule>
  </conditionalFormatting>
  <pageMargins left="0.7" right="0.7" top="0.75" bottom="0.75" header="0.3" footer="0.3"/>
  <pageSetup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E367E6-4CD9-47FA-9F9D-48523C9877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AE4:AE123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B288-F70F-44B5-90E4-9B2CED190A41}">
  <sheetPr codeName="Sheet3"/>
  <dimension ref="A1:K156"/>
  <sheetViews>
    <sheetView topLeftCell="A130" workbookViewId="0">
      <selection activeCell="B128" sqref="B128"/>
    </sheetView>
  </sheetViews>
  <sheetFormatPr defaultRowHeight="14.4" x14ac:dyDescent="0.3"/>
  <cols>
    <col min="1" max="1" width="26.33203125" bestFit="1" customWidth="1"/>
    <col min="2" max="2" width="23.5546875" bestFit="1" customWidth="1"/>
    <col min="3" max="3" width="7.6640625" customWidth="1"/>
    <col min="4" max="7" width="12.77734375" customWidth="1"/>
    <col min="8" max="8" width="13.109375" customWidth="1"/>
    <col min="9" max="9" width="12.77734375" customWidth="1"/>
    <col min="10" max="10" width="13.77734375" customWidth="1"/>
    <col min="11" max="11" width="12.77734375" customWidth="1"/>
  </cols>
  <sheetData>
    <row r="1" spans="1:11" x14ac:dyDescent="0.3">
      <c r="A1" s="41">
        <f>COUNT($C$3:$C$1986)</f>
        <v>153</v>
      </c>
    </row>
    <row r="2" spans="1:11" ht="19.8" x14ac:dyDescent="0.4">
      <c r="A2" s="54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6"/>
    </row>
    <row r="3" spans="1:11" ht="17.399999999999999" x14ac:dyDescent="0.35">
      <c r="A3" s="34" t="s">
        <v>1</v>
      </c>
      <c r="B3" s="33" t="s">
        <v>2</v>
      </c>
      <c r="C3" s="33" t="s">
        <v>3</v>
      </c>
      <c r="D3" s="33" t="s">
        <v>4</v>
      </c>
      <c r="E3" s="33" t="s">
        <v>5</v>
      </c>
      <c r="F3" s="33" t="s">
        <v>6</v>
      </c>
      <c r="G3" s="33" t="s">
        <v>7</v>
      </c>
      <c r="H3" s="33" t="s">
        <v>8</v>
      </c>
      <c r="I3" s="33" t="s">
        <v>9</v>
      </c>
      <c r="J3" s="33" t="s">
        <v>10</v>
      </c>
      <c r="K3" s="33" t="s">
        <v>11</v>
      </c>
    </row>
    <row r="4" spans="1:11" x14ac:dyDescent="0.3">
      <c r="A4" s="12" t="str">
        <f t="shared" ref="A4:A35" si="0">B4&amp;"-"&amp;C4</f>
        <v>Game 06.28.18-1</v>
      </c>
      <c r="B4" s="12" t="s">
        <v>12</v>
      </c>
      <c r="C4" s="12">
        <v>1</v>
      </c>
      <c r="D4" s="21" t="s">
        <v>13</v>
      </c>
      <c r="E4" s="21">
        <v>18</v>
      </c>
      <c r="F4" s="15" t="s">
        <v>14</v>
      </c>
      <c r="G4" s="21">
        <f>SUMIFS($E$4:$E4,$D$4:$D4,$D4,$B$4:$B4,$B4)</f>
        <v>18</v>
      </c>
      <c r="H4" s="21">
        <f>SUMIFS($E$4:$E4,$D$4:$D4,$D4,$B$4:$B4,$B4)/COUNTIFS($D$4:$D4,$D4,$B$4:$B4,$B4,$F$4:$F4,"Score")</f>
        <v>18</v>
      </c>
      <c r="I4" s="15">
        <f t="shared" ref="I4:I35" si="1">H4-E4</f>
        <v>0</v>
      </c>
      <c r="J4" s="21">
        <f>SUMIFS($E$4:$E4,$D$4:$D4,$D4)/COUNTIFS($D$4:$D4,$D4,$F$4:$F4,"Score")</f>
        <v>18</v>
      </c>
      <c r="K4" s="21">
        <f t="shared" ref="K4:K35" si="2">J4-E4</f>
        <v>0</v>
      </c>
    </row>
    <row r="5" spans="1:11" x14ac:dyDescent="0.3">
      <c r="A5" s="13" t="str">
        <f t="shared" si="0"/>
        <v>Game 06.28.18-2</v>
      </c>
      <c r="B5" s="13" t="s">
        <v>12</v>
      </c>
      <c r="C5" s="12">
        <v>2</v>
      </c>
      <c r="D5" s="21" t="s">
        <v>15</v>
      </c>
      <c r="E5" s="15">
        <v>25</v>
      </c>
      <c r="F5" s="15" t="s">
        <v>14</v>
      </c>
      <c r="G5" s="15">
        <f>SUMIFS($E$4:$E5,$D$4:$D5,$D5,$B$4:$B5,$B5)</f>
        <v>25</v>
      </c>
      <c r="H5" s="21">
        <f>SUMIFS($E$4:$E5,$D$4:$D5,$D5,$B$4:$B5,$B5)/COUNTIFS($D$4:$D5,$D5,$B$4:$B5,$B5,$F$4:$F5,"Score")</f>
        <v>25</v>
      </c>
      <c r="I5" s="15">
        <f t="shared" si="1"/>
        <v>0</v>
      </c>
      <c r="J5" s="15">
        <f>SUMIFS($E$4:$E5,$D$4:$D5,$D5)/COUNTIFS($D$4:$D5,$D5,$F$4:$F5,"Score")</f>
        <v>25</v>
      </c>
      <c r="K5" s="15">
        <f t="shared" si="2"/>
        <v>0</v>
      </c>
    </row>
    <row r="6" spans="1:11" x14ac:dyDescent="0.3">
      <c r="A6" s="13" t="str">
        <f t="shared" si="0"/>
        <v>Game 06.28.18-3</v>
      </c>
      <c r="B6" s="13" t="s">
        <v>12</v>
      </c>
      <c r="C6" s="12">
        <v>3</v>
      </c>
      <c r="D6" s="21" t="s">
        <v>16</v>
      </c>
      <c r="E6" s="15">
        <v>20</v>
      </c>
      <c r="F6" s="15" t="s">
        <v>14</v>
      </c>
      <c r="G6" s="15">
        <f>SUMIFS($E$4:$E6,$D$4:$D6,$D6,$B$4:$B6,$B6)</f>
        <v>20</v>
      </c>
      <c r="H6" s="21">
        <f>SUMIFS($E$4:$E6,$D$4:$D6,$D6,$B$4:$B6,$B6)/COUNTIFS($D$4:$D6,$D6,$B$4:$B6,$B6,$F$4:$F6,"Score")</f>
        <v>20</v>
      </c>
      <c r="I6" s="15">
        <f t="shared" si="1"/>
        <v>0</v>
      </c>
      <c r="J6" s="15">
        <f>SUMIFS($E$4:$E6,$D$4:$D6,$D6)/COUNTIFS($D$4:$D6,$D6,$F$4:$F6,"Score")</f>
        <v>20</v>
      </c>
      <c r="K6" s="15">
        <f t="shared" si="2"/>
        <v>0</v>
      </c>
    </row>
    <row r="7" spans="1:11" x14ac:dyDescent="0.3">
      <c r="A7" s="13" t="str">
        <f t="shared" si="0"/>
        <v>Game 06.28.18-4</v>
      </c>
      <c r="B7" s="13" t="s">
        <v>12</v>
      </c>
      <c r="C7" s="12">
        <v>4</v>
      </c>
      <c r="D7" s="21" t="s">
        <v>13</v>
      </c>
      <c r="E7" s="15">
        <v>19</v>
      </c>
      <c r="F7" s="15" t="s">
        <v>14</v>
      </c>
      <c r="G7" s="15">
        <f>SUMIFS($E$4:$E7,$D$4:$D7,$D7,$B$4:$B7,$B7)</f>
        <v>37</v>
      </c>
      <c r="H7" s="21">
        <f>SUMIFS($E$4:$E7,$D$4:$D7,$D7,$B$4:$B7,$B7)/COUNTIFS($D$4:$D7,$D7,$B$4:$B7,$B7,$F$4:$F7,"Score")</f>
        <v>18.5</v>
      </c>
      <c r="I7" s="15">
        <f t="shared" si="1"/>
        <v>-0.5</v>
      </c>
      <c r="J7" s="15">
        <f>SUMIFS($E$4:$E7,$D$4:$D7,$D7)/COUNTIFS($D$4:$D7,$D7,$F$4:$F7,"Score")</f>
        <v>18.5</v>
      </c>
      <c r="K7" s="15">
        <f t="shared" si="2"/>
        <v>-0.5</v>
      </c>
    </row>
    <row r="8" spans="1:11" x14ac:dyDescent="0.3">
      <c r="A8" s="13" t="str">
        <f t="shared" si="0"/>
        <v>Game 06.28.18-5</v>
      </c>
      <c r="B8" s="13" t="s">
        <v>12</v>
      </c>
      <c r="C8" s="12">
        <v>5</v>
      </c>
      <c r="D8" s="21" t="s">
        <v>15</v>
      </c>
      <c r="E8" s="15">
        <v>9</v>
      </c>
      <c r="F8" s="15" t="s">
        <v>14</v>
      </c>
      <c r="G8" s="15">
        <f>SUMIFS($E$4:$E8,$D$4:$D8,$D8,$B$4:$B8,$B8)</f>
        <v>34</v>
      </c>
      <c r="H8" s="21">
        <f>SUMIFS($E$4:$E8,$D$4:$D8,$D8,$B$4:$B8,$B8)/COUNTIFS($D$4:$D8,$D8,$B$4:$B8,$B8,$F$4:$F8,"Score")</f>
        <v>17</v>
      </c>
      <c r="I8" s="15">
        <f t="shared" si="1"/>
        <v>8</v>
      </c>
      <c r="J8" s="15">
        <f>SUMIFS($E$4:$E8,$D$4:$D8,$D8)/COUNTIFS($D$4:$D8,$D8,$F$4:$F8,"Score")</f>
        <v>17</v>
      </c>
      <c r="K8" s="15">
        <f t="shared" si="2"/>
        <v>8</v>
      </c>
    </row>
    <row r="9" spans="1:11" x14ac:dyDescent="0.3">
      <c r="A9" s="13" t="str">
        <f t="shared" si="0"/>
        <v>Game 06.28.18-6</v>
      </c>
      <c r="B9" s="13" t="s">
        <v>12</v>
      </c>
      <c r="C9" s="12">
        <v>6</v>
      </c>
      <c r="D9" s="21" t="s">
        <v>16</v>
      </c>
      <c r="E9" s="15">
        <v>20</v>
      </c>
      <c r="F9" s="15" t="s">
        <v>14</v>
      </c>
      <c r="G9" s="15">
        <f>SUMIFS($E$4:$E9,$D$4:$D9,$D9,$B$4:$B9,$B9)</f>
        <v>40</v>
      </c>
      <c r="H9" s="21">
        <f>SUMIFS($E$4:$E9,$D$4:$D9,$D9,$B$4:$B9,$B9)/COUNTIFS($D$4:$D9,$D9,$B$4:$B9,$B9,$F$4:$F9,"Score")</f>
        <v>20</v>
      </c>
      <c r="I9" s="15">
        <f t="shared" si="1"/>
        <v>0</v>
      </c>
      <c r="J9" s="15">
        <f>SUMIFS($E$4:$E9,$D$4:$D9,$D9)/COUNTIFS($D$4:$D9,$D9,$F$4:$F9,"Score")</f>
        <v>20</v>
      </c>
      <c r="K9" s="15">
        <f t="shared" si="2"/>
        <v>0</v>
      </c>
    </row>
    <row r="10" spans="1:11" x14ac:dyDescent="0.3">
      <c r="A10" s="13" t="str">
        <f t="shared" si="0"/>
        <v>Game 06.28.18-7</v>
      </c>
      <c r="B10" s="13" t="s">
        <v>12</v>
      </c>
      <c r="C10" s="12">
        <v>7</v>
      </c>
      <c r="D10" s="21" t="s">
        <v>13</v>
      </c>
      <c r="E10" s="15">
        <v>10</v>
      </c>
      <c r="F10" s="15" t="s">
        <v>14</v>
      </c>
      <c r="G10" s="15">
        <f>SUMIFS($E$4:$E10,$D$4:$D10,$D10,$B$4:$B10,$B10)</f>
        <v>47</v>
      </c>
      <c r="H10" s="21">
        <f>SUMIFS($E$4:$E10,$D$4:$D10,$D10,$B$4:$B10,$B10)/COUNTIFS($D$4:$D10,$D10,$B$4:$B10,$B10,$F$4:$F10,"Score")</f>
        <v>15.666666666666666</v>
      </c>
      <c r="I10" s="15">
        <f t="shared" si="1"/>
        <v>5.6666666666666661</v>
      </c>
      <c r="J10" s="15">
        <f>SUMIFS($E$4:$E10,$D$4:$D10,$D10)/COUNTIFS($D$4:$D10,$D10,$F$4:$F10,"Score")</f>
        <v>15.666666666666666</v>
      </c>
      <c r="K10" s="15">
        <f t="shared" si="2"/>
        <v>5.6666666666666661</v>
      </c>
    </row>
    <row r="11" spans="1:11" x14ac:dyDescent="0.3">
      <c r="A11" s="13" t="str">
        <f t="shared" si="0"/>
        <v>Game 06.28.18-8</v>
      </c>
      <c r="B11" s="13" t="s">
        <v>12</v>
      </c>
      <c r="C11" s="12">
        <v>8</v>
      </c>
      <c r="D11" s="21" t="s">
        <v>15</v>
      </c>
      <c r="E11" s="15">
        <v>13</v>
      </c>
      <c r="F11" s="15" t="s">
        <v>14</v>
      </c>
      <c r="G11" s="15">
        <f>SUMIFS($E$4:$E11,$D$4:$D11,$D11,$B$4:$B11,$B11)</f>
        <v>47</v>
      </c>
      <c r="H11" s="21">
        <f>SUMIFS($E$4:$E11,$D$4:$D11,$D11,$B$4:$B11,$B11)/COUNTIFS($D$4:$D11,$D11,$B$4:$B11,$B11,$F$4:$F11,"Score")</f>
        <v>15.666666666666666</v>
      </c>
      <c r="I11" s="15">
        <f t="shared" si="1"/>
        <v>2.6666666666666661</v>
      </c>
      <c r="J11" s="15">
        <f>SUMIFS($E$4:$E11,$D$4:$D11,$D11)/COUNTIFS($D$4:$D11,$D11,$F$4:$F11,"Score")</f>
        <v>15.666666666666666</v>
      </c>
      <c r="K11" s="15">
        <f t="shared" si="2"/>
        <v>2.6666666666666661</v>
      </c>
    </row>
    <row r="12" spans="1:11" x14ac:dyDescent="0.3">
      <c r="A12" s="13" t="str">
        <f t="shared" si="0"/>
        <v>Game 06.28.18-9</v>
      </c>
      <c r="B12" s="13" t="s">
        <v>12</v>
      </c>
      <c r="C12" s="12">
        <v>9</v>
      </c>
      <c r="D12" s="21" t="s">
        <v>16</v>
      </c>
      <c r="E12" s="15">
        <v>8</v>
      </c>
      <c r="F12" s="15" t="s">
        <v>14</v>
      </c>
      <c r="G12" s="15">
        <f>SUMIFS($E$4:$E12,$D$4:$D12,$D12,$B$4:$B12,$B12)</f>
        <v>48</v>
      </c>
      <c r="H12" s="21">
        <f>SUMIFS($E$4:$E12,$D$4:$D12,$D12,$B$4:$B12,$B12)/COUNTIFS($D$4:$D12,$D12,$B$4:$B12,$B12,$F$4:$F12,"Score")</f>
        <v>16</v>
      </c>
      <c r="I12" s="15">
        <f t="shared" si="1"/>
        <v>8</v>
      </c>
      <c r="J12" s="15">
        <f>SUMIFS($E$4:$E12,$D$4:$D12,$D12)/COUNTIFS($D$4:$D12,$D12,$F$4:$F12,"Score")</f>
        <v>16</v>
      </c>
      <c r="K12" s="15">
        <f t="shared" si="2"/>
        <v>8</v>
      </c>
    </row>
    <row r="13" spans="1:11" x14ac:dyDescent="0.3">
      <c r="A13" s="13" t="str">
        <f t="shared" si="0"/>
        <v>Game 06.28.18-10</v>
      </c>
      <c r="B13" s="13" t="s">
        <v>12</v>
      </c>
      <c r="C13" s="12">
        <v>10</v>
      </c>
      <c r="D13" s="21" t="s">
        <v>13</v>
      </c>
      <c r="E13" s="15">
        <v>28</v>
      </c>
      <c r="F13" s="15" t="s">
        <v>14</v>
      </c>
      <c r="G13" s="15">
        <f>SUMIFS($E$4:$E13,$D$4:$D13,$D13,$B$4:$B13,$B13)</f>
        <v>75</v>
      </c>
      <c r="H13" s="21">
        <f>SUMIFS($E$4:$E13,$D$4:$D13,$D13,$B$4:$B13,$B13)/COUNTIFS($D$4:$D13,$D13,$B$4:$B13,$B13,$F$4:$F13,"Score")</f>
        <v>18.75</v>
      </c>
      <c r="I13" s="15">
        <f t="shared" si="1"/>
        <v>-9.25</v>
      </c>
      <c r="J13" s="15">
        <f>SUMIFS($E$4:$E13,$D$4:$D13,$D13)/COUNTIFS($D$4:$D13,$D13,$F$4:$F13,"Score")</f>
        <v>18.75</v>
      </c>
      <c r="K13" s="15">
        <f t="shared" si="2"/>
        <v>-9.25</v>
      </c>
    </row>
    <row r="14" spans="1:11" x14ac:dyDescent="0.3">
      <c r="A14" s="13" t="str">
        <f t="shared" si="0"/>
        <v>Game 06.28.18-11</v>
      </c>
      <c r="B14" s="13" t="s">
        <v>12</v>
      </c>
      <c r="C14" s="12">
        <v>11</v>
      </c>
      <c r="D14" s="21" t="s">
        <v>15</v>
      </c>
      <c r="E14" s="15">
        <v>16</v>
      </c>
      <c r="F14" s="15" t="s">
        <v>14</v>
      </c>
      <c r="G14" s="15">
        <f>SUMIFS($E$4:$E14,$D$4:$D14,$D14,$B$4:$B14,$B14)</f>
        <v>63</v>
      </c>
      <c r="H14" s="21">
        <f>SUMIFS($E$4:$E14,$D$4:$D14,$D14,$B$4:$B14,$B14)/COUNTIFS($D$4:$D14,$D14,$B$4:$B14,$B14,$F$4:$F14,"Score")</f>
        <v>15.75</v>
      </c>
      <c r="I14" s="15">
        <f t="shared" si="1"/>
        <v>-0.25</v>
      </c>
      <c r="J14" s="15">
        <f>SUMIFS($E$4:$E14,$D$4:$D14,$D14)/COUNTIFS($D$4:$D14,$D14,$F$4:$F14,"Score")</f>
        <v>15.75</v>
      </c>
      <c r="K14" s="15">
        <f t="shared" si="2"/>
        <v>-0.25</v>
      </c>
    </row>
    <row r="15" spans="1:11" x14ac:dyDescent="0.3">
      <c r="A15" s="13" t="str">
        <f t="shared" si="0"/>
        <v>Game 06.28.18-12</v>
      </c>
      <c r="B15" s="13" t="s">
        <v>12</v>
      </c>
      <c r="C15" s="12">
        <v>12</v>
      </c>
      <c r="D15" s="21" t="s">
        <v>16</v>
      </c>
      <c r="E15" s="15">
        <v>13</v>
      </c>
      <c r="F15" s="15" t="s">
        <v>14</v>
      </c>
      <c r="G15" s="15">
        <f>SUMIFS($E$4:$E15,$D$4:$D15,$D15,$B$4:$B15,$B15)</f>
        <v>61</v>
      </c>
      <c r="H15" s="21">
        <f>SUMIFS($E$4:$E15,$D$4:$D15,$D15,$B$4:$B15,$B15)/COUNTIFS($D$4:$D15,$D15,$B$4:$B15,$B15,$F$4:$F15,"Score")</f>
        <v>15.25</v>
      </c>
      <c r="I15" s="15">
        <f t="shared" si="1"/>
        <v>2.25</v>
      </c>
      <c r="J15" s="15">
        <f>SUMIFS($E$4:$E15,$D$4:$D15,$D15)/COUNTIFS($D$4:$D15,$D15,$F$4:$F15,"Score")</f>
        <v>15.25</v>
      </c>
      <c r="K15" s="15">
        <f t="shared" si="2"/>
        <v>2.25</v>
      </c>
    </row>
    <row r="16" spans="1:11" x14ac:dyDescent="0.3">
      <c r="A16" s="13" t="str">
        <f t="shared" si="0"/>
        <v>Game 06.28.18-13</v>
      </c>
      <c r="B16" s="13" t="s">
        <v>12</v>
      </c>
      <c r="C16" s="12">
        <v>13</v>
      </c>
      <c r="D16" s="21" t="s">
        <v>13</v>
      </c>
      <c r="E16" s="15">
        <v>25</v>
      </c>
      <c r="F16" s="15" t="s">
        <v>14</v>
      </c>
      <c r="G16" s="15">
        <f>SUMIFS($E$4:$E16,$D$4:$D16,$D16,$B$4:$B16,$B16)</f>
        <v>100</v>
      </c>
      <c r="H16" s="21">
        <f>SUMIFS($E$4:$E16,$D$4:$D16,$D16,$B$4:$B16,$B16)/COUNTIFS($D$4:$D16,$D16,$B$4:$B16,$B16,$F$4:$F16,"Score")</f>
        <v>20</v>
      </c>
      <c r="I16" s="15">
        <f t="shared" si="1"/>
        <v>-5</v>
      </c>
      <c r="J16" s="15">
        <f>SUMIFS($E$4:$E16,$D$4:$D16,$D16)/COUNTIFS($D$4:$D16,$D16,$F$4:$F16,"Score")</f>
        <v>20</v>
      </c>
      <c r="K16" s="15">
        <f t="shared" si="2"/>
        <v>-5</v>
      </c>
    </row>
    <row r="17" spans="1:11" x14ac:dyDescent="0.3">
      <c r="A17" s="13" t="str">
        <f t="shared" si="0"/>
        <v>Game 06.28.18-14</v>
      </c>
      <c r="B17" s="13" t="s">
        <v>12</v>
      </c>
      <c r="C17" s="12">
        <v>14</v>
      </c>
      <c r="D17" s="21" t="s">
        <v>15</v>
      </c>
      <c r="E17" s="15">
        <v>35</v>
      </c>
      <c r="F17" s="15" t="s">
        <v>14</v>
      </c>
      <c r="G17" s="15">
        <f>SUMIFS($E$4:$E17,$D$4:$D17,$D17,$B$4:$B17,$B17)</f>
        <v>98</v>
      </c>
      <c r="H17" s="21">
        <f>SUMIFS($E$4:$E17,$D$4:$D17,$D17,$B$4:$B17,$B17)/COUNTIFS($D$4:$D17,$D17,$B$4:$B17,$B17,$F$4:$F17,"Score")</f>
        <v>19.600000000000001</v>
      </c>
      <c r="I17" s="15">
        <f t="shared" si="1"/>
        <v>-15.399999999999999</v>
      </c>
      <c r="J17" s="15">
        <f>SUMIFS($E$4:$E17,$D$4:$D17,$D17)/COUNTIFS($D$4:$D17,$D17,$F$4:$F17,"Score")</f>
        <v>19.600000000000001</v>
      </c>
      <c r="K17" s="15">
        <f t="shared" si="2"/>
        <v>-15.399999999999999</v>
      </c>
    </row>
    <row r="18" spans="1:11" x14ac:dyDescent="0.3">
      <c r="A18" s="13" t="str">
        <f t="shared" si="0"/>
        <v>Game 06.28.18-15</v>
      </c>
      <c r="B18" s="13" t="s">
        <v>12</v>
      </c>
      <c r="C18" s="12">
        <v>15</v>
      </c>
      <c r="D18" s="21" t="s">
        <v>16</v>
      </c>
      <c r="E18" s="15">
        <v>29</v>
      </c>
      <c r="F18" s="15" t="s">
        <v>14</v>
      </c>
      <c r="G18" s="15">
        <f>SUMIFS($E$4:$E18,$D$4:$D18,$D18,$B$4:$B18,$B18)</f>
        <v>90</v>
      </c>
      <c r="H18" s="21">
        <f>SUMIFS($E$4:$E18,$D$4:$D18,$D18,$B$4:$B18,$B18)/COUNTIFS($D$4:$D18,$D18,$B$4:$B18,$B18,$F$4:$F18,"Score")</f>
        <v>18</v>
      </c>
      <c r="I18" s="15">
        <f t="shared" si="1"/>
        <v>-11</v>
      </c>
      <c r="J18" s="15">
        <f>SUMIFS($E$4:$E18,$D$4:$D18,$D18)/COUNTIFS($D$4:$D18,$D18,$F$4:$F18,"Score")</f>
        <v>18</v>
      </c>
      <c r="K18" s="15">
        <f t="shared" si="2"/>
        <v>-11</v>
      </c>
    </row>
    <row r="19" spans="1:11" x14ac:dyDescent="0.3">
      <c r="A19" s="13" t="str">
        <f t="shared" si="0"/>
        <v>Game 06.28.18-16</v>
      </c>
      <c r="B19" s="13" t="s">
        <v>12</v>
      </c>
      <c r="C19" s="12">
        <v>16</v>
      </c>
      <c r="D19" s="21" t="s">
        <v>13</v>
      </c>
      <c r="E19" s="15">
        <v>40</v>
      </c>
      <c r="F19" s="15" t="s">
        <v>14</v>
      </c>
      <c r="G19" s="15">
        <f>SUMIFS($E$4:$E19,$D$4:$D19,$D19,$B$4:$B19,$B19)</f>
        <v>140</v>
      </c>
      <c r="H19" s="21">
        <f>SUMIFS($E$4:$E19,$D$4:$D19,$D19,$B$4:$B19,$B19)/COUNTIFS($D$4:$D19,$D19,$B$4:$B19,$B19,$F$4:$F19,"Score")</f>
        <v>23.333333333333332</v>
      </c>
      <c r="I19" s="15">
        <f t="shared" si="1"/>
        <v>-16.666666666666668</v>
      </c>
      <c r="J19" s="15">
        <f>SUMIFS($E$4:$E19,$D$4:$D19,$D19)/COUNTIFS($D$4:$D19,$D19,$F$4:$F19,"Score")</f>
        <v>23.333333333333332</v>
      </c>
      <c r="K19" s="15">
        <f t="shared" si="2"/>
        <v>-16.666666666666668</v>
      </c>
    </row>
    <row r="20" spans="1:11" x14ac:dyDescent="0.3">
      <c r="A20" s="13" t="str">
        <f t="shared" si="0"/>
        <v>Game 06.28.18-17</v>
      </c>
      <c r="B20" s="13" t="s">
        <v>12</v>
      </c>
      <c r="C20" s="12">
        <v>17</v>
      </c>
      <c r="D20" s="21" t="s">
        <v>15</v>
      </c>
      <c r="E20" s="15">
        <v>31</v>
      </c>
      <c r="F20" s="15" t="s">
        <v>14</v>
      </c>
      <c r="G20" s="15">
        <f>SUMIFS($E$4:$E20,$D$4:$D20,$D20,$B$4:$B20,$B20)</f>
        <v>129</v>
      </c>
      <c r="H20" s="21">
        <f>SUMIFS($E$4:$E20,$D$4:$D20,$D20,$B$4:$B20,$B20)/COUNTIFS($D$4:$D20,$D20,$B$4:$B20,$B20,$F$4:$F20,"Score")</f>
        <v>21.5</v>
      </c>
      <c r="I20" s="15">
        <f t="shared" si="1"/>
        <v>-9.5</v>
      </c>
      <c r="J20" s="15">
        <f>SUMIFS($E$4:$E20,$D$4:$D20,$D20)/COUNTIFS($D$4:$D20,$D20,$F$4:$F20,"Score")</f>
        <v>21.5</v>
      </c>
      <c r="K20" s="15">
        <f t="shared" si="2"/>
        <v>-9.5</v>
      </c>
    </row>
    <row r="21" spans="1:11" x14ac:dyDescent="0.3">
      <c r="A21" s="13" t="str">
        <f t="shared" si="0"/>
        <v>Game 06.28.18-18</v>
      </c>
      <c r="B21" s="13" t="s">
        <v>12</v>
      </c>
      <c r="C21" s="12">
        <v>18</v>
      </c>
      <c r="D21" s="21" t="s">
        <v>16</v>
      </c>
      <c r="E21" s="15">
        <v>13</v>
      </c>
      <c r="F21" s="15" t="s">
        <v>14</v>
      </c>
      <c r="G21" s="15">
        <f>SUMIFS($E$4:$E21,$D$4:$D21,$D21,$B$4:$B21,$B21)</f>
        <v>103</v>
      </c>
      <c r="H21" s="21">
        <f>SUMIFS($E$4:$E21,$D$4:$D21,$D21,$B$4:$B21,$B21)/COUNTIFS($D$4:$D21,$D21,$B$4:$B21,$B21,$F$4:$F21,"Score")</f>
        <v>17.166666666666668</v>
      </c>
      <c r="I21" s="15">
        <f t="shared" si="1"/>
        <v>4.1666666666666679</v>
      </c>
      <c r="J21" s="15">
        <f>SUMIFS($E$4:$E21,$D$4:$D21,$D21)/COUNTIFS($D$4:$D21,$D21,$F$4:$F21,"Score")</f>
        <v>17.166666666666668</v>
      </c>
      <c r="K21" s="15">
        <f t="shared" si="2"/>
        <v>4.1666666666666679</v>
      </c>
    </row>
    <row r="22" spans="1:11" x14ac:dyDescent="0.3">
      <c r="A22" s="13" t="str">
        <f t="shared" si="0"/>
        <v>Game 06.28.18-19</v>
      </c>
      <c r="B22" s="13" t="s">
        <v>12</v>
      </c>
      <c r="C22" s="12">
        <v>19</v>
      </c>
      <c r="D22" s="21" t="s">
        <v>13</v>
      </c>
      <c r="E22" s="15">
        <v>25</v>
      </c>
      <c r="F22" s="15" t="s">
        <v>14</v>
      </c>
      <c r="G22" s="15">
        <f>SUMIFS($E$4:$E22,$D$4:$D22,$D22,$B$4:$B22,$B22)</f>
        <v>165</v>
      </c>
      <c r="H22" s="21">
        <f>SUMIFS($E$4:$E22,$D$4:$D22,$D22,$B$4:$B22,$B22)/COUNTIFS($D$4:$D22,$D22,$B$4:$B22,$B22,$F$4:$F22,"Score")</f>
        <v>23.571428571428573</v>
      </c>
      <c r="I22" s="15">
        <f t="shared" si="1"/>
        <v>-1.428571428571427</v>
      </c>
      <c r="J22" s="15">
        <f>SUMIFS($E$4:$E22,$D$4:$D22,$D22)/COUNTIFS($D$4:$D22,$D22,$F$4:$F22,"Score")</f>
        <v>23.571428571428573</v>
      </c>
      <c r="K22" s="15">
        <f t="shared" si="2"/>
        <v>-1.428571428571427</v>
      </c>
    </row>
    <row r="23" spans="1:11" x14ac:dyDescent="0.3">
      <c r="A23" s="13" t="str">
        <f t="shared" si="0"/>
        <v>Game 06.28.18-20</v>
      </c>
      <c r="B23" s="13" t="s">
        <v>12</v>
      </c>
      <c r="C23" s="12">
        <v>20</v>
      </c>
      <c r="D23" s="21" t="s">
        <v>15</v>
      </c>
      <c r="E23" s="15">
        <v>37</v>
      </c>
      <c r="F23" s="15" t="s">
        <v>14</v>
      </c>
      <c r="G23" s="15">
        <f>SUMIFS($E$4:$E23,$D$4:$D23,$D23,$B$4:$B23,$B23)</f>
        <v>166</v>
      </c>
      <c r="H23" s="21">
        <f>SUMIFS($E$4:$E23,$D$4:$D23,$D23,$B$4:$B23,$B23)/COUNTIFS($D$4:$D23,$D23,$B$4:$B23,$B23,$F$4:$F23,"Score")</f>
        <v>23.714285714285715</v>
      </c>
      <c r="I23" s="15">
        <f t="shared" si="1"/>
        <v>-13.285714285714285</v>
      </c>
      <c r="J23" s="15">
        <f>SUMIFS($E$4:$E23,$D$4:$D23,$D23)/COUNTIFS($D$4:$D23,$D23,$F$4:$F23,"Score")</f>
        <v>23.714285714285715</v>
      </c>
      <c r="K23" s="15">
        <f t="shared" si="2"/>
        <v>-13.285714285714285</v>
      </c>
    </row>
    <row r="24" spans="1:11" x14ac:dyDescent="0.3">
      <c r="A24" s="13" t="str">
        <f t="shared" si="0"/>
        <v>Game 06.28.18-21</v>
      </c>
      <c r="B24" s="13" t="s">
        <v>12</v>
      </c>
      <c r="C24" s="12">
        <v>21</v>
      </c>
      <c r="D24" s="21" t="s">
        <v>16</v>
      </c>
      <c r="E24" s="15">
        <v>23</v>
      </c>
      <c r="F24" s="15" t="s">
        <v>14</v>
      </c>
      <c r="G24" s="15">
        <f>SUMIFS($E$4:$E24,$D$4:$D24,$D24,$B$4:$B24,$B24)</f>
        <v>126</v>
      </c>
      <c r="H24" s="21">
        <f>SUMIFS($E$4:$E24,$D$4:$D24,$D24,$B$4:$B24,$B24)/COUNTIFS($D$4:$D24,$D24,$B$4:$B24,$B24,$F$4:$F24,"Score")</f>
        <v>18</v>
      </c>
      <c r="I24" s="15">
        <f t="shared" si="1"/>
        <v>-5</v>
      </c>
      <c r="J24" s="15">
        <f>SUMIFS($E$4:$E24,$D$4:$D24,$D24)/COUNTIFS($D$4:$D24,$D24,$F$4:$F24,"Score")</f>
        <v>18</v>
      </c>
      <c r="K24" s="15">
        <f t="shared" si="2"/>
        <v>-5</v>
      </c>
    </row>
    <row r="25" spans="1:11" x14ac:dyDescent="0.3">
      <c r="A25" s="13" t="str">
        <f t="shared" si="0"/>
        <v>Game 06.28.18-22</v>
      </c>
      <c r="B25" s="13" t="s">
        <v>12</v>
      </c>
      <c r="C25" s="12">
        <v>22</v>
      </c>
      <c r="D25" s="21" t="s">
        <v>13</v>
      </c>
      <c r="E25" s="15">
        <v>38</v>
      </c>
      <c r="F25" s="15" t="s">
        <v>14</v>
      </c>
      <c r="G25" s="15">
        <f>SUMIFS($E$4:$E25,$D$4:$D25,$D25,$B$4:$B25,$B25)</f>
        <v>203</v>
      </c>
      <c r="H25" s="21">
        <f>SUMIFS($E$4:$E25,$D$4:$D25,$D25,$B$4:$B25,$B25)/COUNTIFS($D$4:$D25,$D25,$B$4:$B25,$B25,$F$4:$F25,"Score")</f>
        <v>25.375</v>
      </c>
      <c r="I25" s="15">
        <f t="shared" si="1"/>
        <v>-12.625</v>
      </c>
      <c r="J25" s="15">
        <f>SUMIFS($E$4:$E25,$D$4:$D25,$D25)/COUNTIFS($D$4:$D25,$D25,$F$4:$F25,"Score")</f>
        <v>25.375</v>
      </c>
      <c r="K25" s="15">
        <f t="shared" si="2"/>
        <v>-12.625</v>
      </c>
    </row>
    <row r="26" spans="1:11" x14ac:dyDescent="0.3">
      <c r="A26" s="13" t="str">
        <f t="shared" si="0"/>
        <v>Game 06.28.18-23</v>
      </c>
      <c r="B26" s="13" t="s">
        <v>12</v>
      </c>
      <c r="C26" s="12">
        <v>23</v>
      </c>
      <c r="D26" s="21" t="s">
        <v>15</v>
      </c>
      <c r="E26" s="15">
        <v>8</v>
      </c>
      <c r="F26" s="15" t="s">
        <v>14</v>
      </c>
      <c r="G26" s="15">
        <f>SUMIFS($E$4:$E26,$D$4:$D26,$D26,$B$4:$B26,$B26)</f>
        <v>174</v>
      </c>
      <c r="H26" s="21">
        <f>SUMIFS($E$4:$E26,$D$4:$D26,$D26,$B$4:$B26,$B26)/COUNTIFS($D$4:$D26,$D26,$B$4:$B26,$B26,$F$4:$F26,"Score")</f>
        <v>21.75</v>
      </c>
      <c r="I26" s="15">
        <f t="shared" si="1"/>
        <v>13.75</v>
      </c>
      <c r="J26" s="15">
        <f>SUMIFS($E$4:$E26,$D$4:$D26,$D26)/COUNTIFS($D$4:$D26,$D26,$F$4:$F26,"Score")</f>
        <v>21.75</v>
      </c>
      <c r="K26" s="15">
        <f t="shared" si="2"/>
        <v>13.75</v>
      </c>
    </row>
    <row r="27" spans="1:11" x14ac:dyDescent="0.3">
      <c r="A27" s="13" t="str">
        <f t="shared" si="0"/>
        <v>Game 06.28.18-24</v>
      </c>
      <c r="B27" s="13" t="s">
        <v>12</v>
      </c>
      <c r="C27" s="12">
        <v>24</v>
      </c>
      <c r="D27" s="21" t="s">
        <v>16</v>
      </c>
      <c r="E27" s="15">
        <v>17</v>
      </c>
      <c r="F27" s="15" t="s">
        <v>14</v>
      </c>
      <c r="G27" s="15">
        <f>SUMIFS($E$4:$E27,$D$4:$D27,$D27,$B$4:$B27,$B27)</f>
        <v>143</v>
      </c>
      <c r="H27" s="21">
        <f>SUMIFS($E$4:$E27,$D$4:$D27,$D27,$B$4:$B27,$B27)/COUNTIFS($D$4:$D27,$D27,$B$4:$B27,$B27,$F$4:$F27,"Score")</f>
        <v>17.875</v>
      </c>
      <c r="I27" s="15">
        <f t="shared" si="1"/>
        <v>0.875</v>
      </c>
      <c r="J27" s="15">
        <f>SUMIFS($E$4:$E27,$D$4:$D27,$D27)/COUNTIFS($D$4:$D27,$D27,$F$4:$F27,"Score")</f>
        <v>17.875</v>
      </c>
      <c r="K27" s="15">
        <f t="shared" si="2"/>
        <v>0.875</v>
      </c>
    </row>
    <row r="28" spans="1:11" x14ac:dyDescent="0.3">
      <c r="A28" s="13" t="str">
        <f t="shared" si="0"/>
        <v>Game 06.28.18-25</v>
      </c>
      <c r="B28" s="13" t="s">
        <v>12</v>
      </c>
      <c r="C28" s="12">
        <v>25</v>
      </c>
      <c r="D28" s="21" t="s">
        <v>13</v>
      </c>
      <c r="E28" s="15">
        <v>30</v>
      </c>
      <c r="F28" s="15" t="s">
        <v>14</v>
      </c>
      <c r="G28" s="15">
        <f>SUMIFS($E$4:$E28,$D$4:$D28,$D28,$B$4:$B28,$B28)</f>
        <v>233</v>
      </c>
      <c r="H28" s="21">
        <f>SUMIFS($E$4:$E28,$D$4:$D28,$D28,$B$4:$B28,$B28)/COUNTIFS($D$4:$D28,$D28,$B$4:$B28,$B28,$F$4:$F28,"Score")</f>
        <v>25.888888888888889</v>
      </c>
      <c r="I28" s="15">
        <f t="shared" si="1"/>
        <v>-4.1111111111111107</v>
      </c>
      <c r="J28" s="15">
        <f>SUMIFS($E$4:$E28,$D$4:$D28,$D28)/COUNTIFS($D$4:$D28,$D28,$F$4:$F28,"Score")</f>
        <v>25.888888888888889</v>
      </c>
      <c r="K28" s="15">
        <f t="shared" si="2"/>
        <v>-4.1111111111111107</v>
      </c>
    </row>
    <row r="29" spans="1:11" x14ac:dyDescent="0.3">
      <c r="A29" s="13" t="str">
        <f t="shared" si="0"/>
        <v>Game 06.28.18-26</v>
      </c>
      <c r="B29" s="13" t="s">
        <v>12</v>
      </c>
      <c r="C29" s="12">
        <v>26</v>
      </c>
      <c r="D29" s="21" t="s">
        <v>15</v>
      </c>
      <c r="E29" s="15">
        <v>8</v>
      </c>
      <c r="F29" s="15" t="s">
        <v>14</v>
      </c>
      <c r="G29" s="15">
        <f>SUMIFS($E$4:$E29,$D$4:$D29,$D29,$B$4:$B29,$B29)</f>
        <v>182</v>
      </c>
      <c r="H29" s="21">
        <f>SUMIFS($E$4:$E29,$D$4:$D29,$D29,$B$4:$B29,$B29)/COUNTIFS($D$4:$D29,$D29,$B$4:$B29,$B29,$F$4:$F29,"Score")</f>
        <v>20.222222222222221</v>
      </c>
      <c r="I29" s="15">
        <f t="shared" si="1"/>
        <v>12.222222222222221</v>
      </c>
      <c r="J29" s="15">
        <f>SUMIFS($E$4:$E29,$D$4:$D29,$D29)/COUNTIFS($D$4:$D29,$D29,$F$4:$F29,"Score")</f>
        <v>20.222222222222221</v>
      </c>
      <c r="K29" s="15">
        <f t="shared" si="2"/>
        <v>12.222222222222221</v>
      </c>
    </row>
    <row r="30" spans="1:11" x14ac:dyDescent="0.3">
      <c r="A30" s="13" t="str">
        <f t="shared" si="0"/>
        <v>Game 06.28.18-27</v>
      </c>
      <c r="B30" s="13" t="s">
        <v>12</v>
      </c>
      <c r="C30" s="12">
        <v>27</v>
      </c>
      <c r="D30" s="21" t="s">
        <v>16</v>
      </c>
      <c r="E30" s="15">
        <v>28</v>
      </c>
      <c r="F30" s="15" t="s">
        <v>14</v>
      </c>
      <c r="G30" s="15">
        <f>SUMIFS($E$4:$E30,$D$4:$D30,$D30,$B$4:$B30,$B30)</f>
        <v>171</v>
      </c>
      <c r="H30" s="21">
        <f>SUMIFS($E$4:$E30,$D$4:$D30,$D30,$B$4:$B30,$B30)/COUNTIFS($D$4:$D30,$D30,$B$4:$B30,$B30,$F$4:$F30,"Score")</f>
        <v>19</v>
      </c>
      <c r="I30" s="15">
        <f t="shared" si="1"/>
        <v>-9</v>
      </c>
      <c r="J30" s="15">
        <f>SUMIFS($E$4:$E30,$D$4:$D30,$D30)/COUNTIFS($D$4:$D30,$D30,$F$4:$F30,"Score")</f>
        <v>19</v>
      </c>
      <c r="K30" s="15">
        <f t="shared" si="2"/>
        <v>-9</v>
      </c>
    </row>
    <row r="31" spans="1:11" x14ac:dyDescent="0.3">
      <c r="A31" s="13" t="str">
        <f t="shared" si="0"/>
        <v>Game 06.28.18-28</v>
      </c>
      <c r="B31" s="13" t="s">
        <v>12</v>
      </c>
      <c r="C31" s="12">
        <v>28</v>
      </c>
      <c r="D31" s="21" t="s">
        <v>13</v>
      </c>
      <c r="E31" s="15">
        <v>-3</v>
      </c>
      <c r="F31" s="15" t="s">
        <v>17</v>
      </c>
      <c r="G31" s="15">
        <f>SUMIFS($E$4:$E31,$D$4:$D31,$D31,$B$4:$B31,$B31)</f>
        <v>230</v>
      </c>
      <c r="H31" s="21">
        <f>SUMIFS($E$4:$E31,$D$4:$D31,$D31,$B$4:$B31,$B31)/COUNTIFS($D$4:$D31,$D31,$B$4:$B31,$B31,$F$4:$F31,"Score")</f>
        <v>25.555555555555557</v>
      </c>
      <c r="I31" s="15">
        <f t="shared" si="1"/>
        <v>28.555555555555557</v>
      </c>
      <c r="J31" s="15">
        <f>SUMIFS($E$4:$E31,$D$4:$D31,$D31)/COUNTIFS($D$4:$D31,$D31,$F$4:$F31,"Score")</f>
        <v>25.555555555555557</v>
      </c>
      <c r="K31" s="15">
        <f t="shared" si="2"/>
        <v>28.555555555555557</v>
      </c>
    </row>
    <row r="32" spans="1:11" x14ac:dyDescent="0.3">
      <c r="A32" s="13" t="str">
        <f t="shared" si="0"/>
        <v>Game 06.28.18-29</v>
      </c>
      <c r="B32" s="13" t="s">
        <v>12</v>
      </c>
      <c r="C32" s="12">
        <v>29</v>
      </c>
      <c r="D32" s="21" t="s">
        <v>15</v>
      </c>
      <c r="E32" s="15">
        <v>-2</v>
      </c>
      <c r="F32" s="15" t="s">
        <v>17</v>
      </c>
      <c r="G32" s="15">
        <f>SUMIFS($E$4:$E32,$D$4:$D32,$D32,$B$4:$B32,$B32)</f>
        <v>180</v>
      </c>
      <c r="H32" s="21">
        <f>SUMIFS($E$4:$E32,$D$4:$D32,$D32,$B$4:$B32,$B32)/COUNTIFS($D$4:$D32,$D32,$B$4:$B32,$B32,$F$4:$F32,"Score")</f>
        <v>20</v>
      </c>
      <c r="I32" s="15">
        <f t="shared" si="1"/>
        <v>22</v>
      </c>
      <c r="J32" s="15">
        <f>SUMIFS($E$4:$E32,$D$4:$D32,$D32)/COUNTIFS($D$4:$D32,$D32,$F$4:$F32,"Score")</f>
        <v>20</v>
      </c>
      <c r="K32" s="15">
        <f t="shared" si="2"/>
        <v>22</v>
      </c>
    </row>
    <row r="33" spans="1:11" x14ac:dyDescent="0.3">
      <c r="A33" s="13" t="str">
        <f t="shared" si="0"/>
        <v>Game 06.28.18-30</v>
      </c>
      <c r="B33" s="13" t="s">
        <v>12</v>
      </c>
      <c r="C33" s="12">
        <v>30</v>
      </c>
      <c r="D33" s="21" t="s">
        <v>16</v>
      </c>
      <c r="E33" s="15">
        <v>-4</v>
      </c>
      <c r="F33" s="15" t="s">
        <v>17</v>
      </c>
      <c r="G33" s="15">
        <f>SUMIFS($E$4:$E33,$D$4:$D33,$D33,$B$4:$B33,$B33)</f>
        <v>167</v>
      </c>
      <c r="H33" s="21">
        <f>SUMIFS($E$4:$E33,$D$4:$D33,$D33,$B$4:$B33,$B33)/COUNTIFS($D$4:$D33,$D33,$B$4:$B33,$B33,$F$4:$F33,"Score")</f>
        <v>18.555555555555557</v>
      </c>
      <c r="I33" s="15">
        <f t="shared" si="1"/>
        <v>22.555555555555557</v>
      </c>
      <c r="J33" s="15">
        <f>SUMIFS($E$4:$E33,$D$4:$D33,$D33)/COUNTIFS($D$4:$D33,$D33,$F$4:$F33,"Score")</f>
        <v>18.555555555555557</v>
      </c>
      <c r="K33" s="15">
        <f t="shared" si="2"/>
        <v>22.555555555555557</v>
      </c>
    </row>
    <row r="34" spans="1:11" x14ac:dyDescent="0.3">
      <c r="A34" s="13" t="str">
        <f t="shared" si="0"/>
        <v>Game 07.02.18-1</v>
      </c>
      <c r="B34" s="12" t="s">
        <v>18</v>
      </c>
      <c r="C34" s="13">
        <v>1</v>
      </c>
      <c r="D34" s="13" t="s">
        <v>16</v>
      </c>
      <c r="E34" s="15">
        <v>34</v>
      </c>
      <c r="F34" s="15" t="s">
        <v>14</v>
      </c>
      <c r="G34" s="15">
        <f>SUMIFS($E$4:$E34,$D$4:$D34,$D34,$B$4:$B34,$B34)</f>
        <v>34</v>
      </c>
      <c r="H34" s="21">
        <f>SUMIFS($E$4:$E34,$D$4:$D34,$D34,$B$4:$B34,$B34)/COUNTIFS($D$4:$D34,$D34,$B$4:$B34,$B34,$F$4:$F34,"Score")</f>
        <v>34</v>
      </c>
      <c r="I34" s="15">
        <f t="shared" si="1"/>
        <v>0</v>
      </c>
      <c r="J34" s="15">
        <f>SUMIFS($E$4:$E34,$D$4:$D34,$D34)/COUNTIFS($D$4:$D34,$D34,$F$4:$F34,"Score")</f>
        <v>20.100000000000001</v>
      </c>
      <c r="K34" s="15">
        <f t="shared" si="2"/>
        <v>-13.899999999999999</v>
      </c>
    </row>
    <row r="35" spans="1:11" x14ac:dyDescent="0.3">
      <c r="A35" s="13" t="str">
        <f t="shared" si="0"/>
        <v>Game 07.02.18-2</v>
      </c>
      <c r="B35" s="12" t="s">
        <v>18</v>
      </c>
      <c r="C35" s="13">
        <v>2</v>
      </c>
      <c r="D35" s="13" t="s">
        <v>19</v>
      </c>
      <c r="E35" s="15">
        <v>32</v>
      </c>
      <c r="F35" s="15" t="s">
        <v>14</v>
      </c>
      <c r="G35" s="15">
        <f>SUMIFS($E$4:$E35,$D$4:$D35,$D35,$B$4:$B35,$B35)</f>
        <v>32</v>
      </c>
      <c r="H35" s="21">
        <f>SUMIFS($E$4:$E35,$D$4:$D35,$D35,$B$4:$B35,$B35)/COUNTIFS($D$4:$D35,$D35,$B$4:$B35,$B35,$F$4:$F35,"Score")</f>
        <v>32</v>
      </c>
      <c r="I35" s="15">
        <f t="shared" si="1"/>
        <v>0</v>
      </c>
      <c r="J35" s="15">
        <f>SUMIFS($E$4:$E35,$D$4:$D35,$D35)/COUNTIFS($D$4:$D35,$D35,$F$4:$F35,"Score")</f>
        <v>32</v>
      </c>
      <c r="K35" s="15">
        <f t="shared" si="2"/>
        <v>0</v>
      </c>
    </row>
    <row r="36" spans="1:11" x14ac:dyDescent="0.3">
      <c r="A36" s="13" t="str">
        <f t="shared" ref="A36:A67" si="3">B36&amp;"-"&amp;C36</f>
        <v>Game 07.02.18-3</v>
      </c>
      <c r="B36" s="12" t="s">
        <v>18</v>
      </c>
      <c r="C36" s="13">
        <v>3</v>
      </c>
      <c r="D36" s="13" t="s">
        <v>20</v>
      </c>
      <c r="E36" s="15">
        <v>40</v>
      </c>
      <c r="F36" s="15" t="s">
        <v>14</v>
      </c>
      <c r="G36" s="15">
        <f>SUMIFS($E$4:$E36,$D$4:$D36,$D36,$B$4:$B36,$B36)</f>
        <v>40</v>
      </c>
      <c r="H36" s="21">
        <f>SUMIFS($E$4:$E36,$D$4:$D36,$D36,$B$4:$B36,$B36)/COUNTIFS($D$4:$D36,$D36,$B$4:$B36,$B36,$F$4:$F36,"Score")</f>
        <v>40</v>
      </c>
      <c r="I36" s="15">
        <f t="shared" ref="I36:I67" si="4">H36-E36</f>
        <v>0</v>
      </c>
      <c r="J36" s="15">
        <f>SUMIFS($E$4:$E36,$D$4:$D36,$D36)/COUNTIFS($D$4:$D36,$D36,$F$4:$F36,"Score")</f>
        <v>40</v>
      </c>
      <c r="K36" s="15">
        <f t="shared" ref="K36:K67" si="5">J36-E36</f>
        <v>0</v>
      </c>
    </row>
    <row r="37" spans="1:11" x14ac:dyDescent="0.3">
      <c r="A37" s="13" t="str">
        <f t="shared" si="3"/>
        <v>Game 07.02.18-4</v>
      </c>
      <c r="B37" s="12" t="s">
        <v>18</v>
      </c>
      <c r="C37" s="13">
        <v>4</v>
      </c>
      <c r="D37" s="13" t="s">
        <v>15</v>
      </c>
      <c r="E37" s="15">
        <v>11</v>
      </c>
      <c r="F37" s="15" t="s">
        <v>14</v>
      </c>
      <c r="G37" s="15">
        <f>SUMIFS($E$4:$E37,$D$4:$D37,$D37,$B$4:$B37,$B37)</f>
        <v>11</v>
      </c>
      <c r="H37" s="21">
        <f>SUMIFS($E$4:$E37,$D$4:$D37,$D37,$B$4:$B37,$B37)/COUNTIFS($D$4:$D37,$D37,$B$4:$B37,$B37,$F$4:$F37,"Score")</f>
        <v>11</v>
      </c>
      <c r="I37" s="15">
        <f t="shared" si="4"/>
        <v>0</v>
      </c>
      <c r="J37" s="15">
        <f>SUMIFS($E$4:$E37,$D$4:$D37,$D37)/COUNTIFS($D$4:$D37,$D37,$F$4:$F37,"Score")</f>
        <v>19.100000000000001</v>
      </c>
      <c r="K37" s="15">
        <f t="shared" si="5"/>
        <v>8.1000000000000014</v>
      </c>
    </row>
    <row r="38" spans="1:11" x14ac:dyDescent="0.3">
      <c r="A38" s="13" t="str">
        <f t="shared" si="3"/>
        <v>Game 07.02.18-5</v>
      </c>
      <c r="B38" s="12" t="s">
        <v>18</v>
      </c>
      <c r="C38" s="13">
        <v>5</v>
      </c>
      <c r="D38" s="13" t="s">
        <v>16</v>
      </c>
      <c r="E38" s="15">
        <v>19</v>
      </c>
      <c r="F38" s="15" t="s">
        <v>14</v>
      </c>
      <c r="G38" s="15">
        <f>SUMIFS($E$4:$E38,$D$4:$D38,$D38,$B$4:$B38,$B38)</f>
        <v>53</v>
      </c>
      <c r="H38" s="21">
        <f>SUMIFS($E$4:$E38,$D$4:$D38,$D38,$B$4:$B38,$B38)/COUNTIFS($D$4:$D38,$D38,$B$4:$B38,$B38,$F$4:$F38,"Score")</f>
        <v>26.5</v>
      </c>
      <c r="I38" s="15">
        <f t="shared" si="4"/>
        <v>7.5</v>
      </c>
      <c r="J38" s="15">
        <f>SUMIFS($E$4:$E38,$D$4:$D38,$D38)/COUNTIFS($D$4:$D38,$D38,$F$4:$F38,"Score")</f>
        <v>20</v>
      </c>
      <c r="K38" s="15">
        <f t="shared" si="5"/>
        <v>1</v>
      </c>
    </row>
    <row r="39" spans="1:11" x14ac:dyDescent="0.3">
      <c r="A39" s="13" t="str">
        <f t="shared" si="3"/>
        <v>Game 07.02.18-6</v>
      </c>
      <c r="B39" s="12" t="s">
        <v>18</v>
      </c>
      <c r="C39" s="13">
        <v>6</v>
      </c>
      <c r="D39" s="13" t="s">
        <v>19</v>
      </c>
      <c r="E39" s="15">
        <v>32</v>
      </c>
      <c r="F39" s="15" t="s">
        <v>14</v>
      </c>
      <c r="G39" s="15">
        <f>SUMIFS($E$4:$E39,$D$4:$D39,$D39,$B$4:$B39,$B39)</f>
        <v>64</v>
      </c>
      <c r="H39" s="21">
        <f>SUMIFS($E$4:$E39,$D$4:$D39,$D39,$B$4:$B39,$B39)/COUNTIFS($D$4:$D39,$D39,$B$4:$B39,$B39,$F$4:$F39,"Score")</f>
        <v>32</v>
      </c>
      <c r="I39" s="15">
        <f t="shared" si="4"/>
        <v>0</v>
      </c>
      <c r="J39" s="15">
        <f>SUMIFS($E$4:$E39,$D$4:$D39,$D39)/COUNTIFS($D$4:$D39,$D39,$F$4:$F39,"Score")</f>
        <v>32</v>
      </c>
      <c r="K39" s="15">
        <f t="shared" si="5"/>
        <v>0</v>
      </c>
    </row>
    <row r="40" spans="1:11" x14ac:dyDescent="0.3">
      <c r="A40" s="13" t="str">
        <f t="shared" si="3"/>
        <v>Game 07.02.18-7</v>
      </c>
      <c r="B40" s="12" t="s">
        <v>18</v>
      </c>
      <c r="C40" s="13">
        <v>7</v>
      </c>
      <c r="D40" s="13" t="s">
        <v>20</v>
      </c>
      <c r="E40" s="15">
        <v>37</v>
      </c>
      <c r="F40" s="15" t="s">
        <v>14</v>
      </c>
      <c r="G40" s="15">
        <f>SUMIFS($E$4:$E40,$D$4:$D40,$D40,$B$4:$B40,$B40)</f>
        <v>77</v>
      </c>
      <c r="H40" s="21">
        <f>SUMIFS($E$4:$E40,$D$4:$D40,$D40,$B$4:$B40,$B40)/COUNTIFS($D$4:$D40,$D40,$B$4:$B40,$B40,$F$4:$F40,"Score")</f>
        <v>38.5</v>
      </c>
      <c r="I40" s="15">
        <f t="shared" si="4"/>
        <v>1.5</v>
      </c>
      <c r="J40" s="15">
        <f>SUMIFS($E$4:$E40,$D$4:$D40,$D40)/COUNTIFS($D$4:$D40,$D40,$F$4:$F40,"Score")</f>
        <v>38.5</v>
      </c>
      <c r="K40" s="15">
        <f t="shared" si="5"/>
        <v>1.5</v>
      </c>
    </row>
    <row r="41" spans="1:11" x14ac:dyDescent="0.3">
      <c r="A41" s="13" t="str">
        <f t="shared" si="3"/>
        <v>Game 07.02.18-8</v>
      </c>
      <c r="B41" s="12" t="s">
        <v>18</v>
      </c>
      <c r="C41" s="13">
        <v>8</v>
      </c>
      <c r="D41" s="13" t="s">
        <v>15</v>
      </c>
      <c r="E41" s="15">
        <v>27</v>
      </c>
      <c r="F41" s="15" t="s">
        <v>14</v>
      </c>
      <c r="G41" s="15">
        <f>SUMIFS($E$4:$E41,$D$4:$D41,$D41,$B$4:$B41,$B41)</f>
        <v>38</v>
      </c>
      <c r="H41" s="21">
        <f>SUMIFS($E$4:$E41,$D$4:$D41,$D41,$B$4:$B41,$B41)/COUNTIFS($D$4:$D41,$D41,$B$4:$B41,$B41,$F$4:$F41,"Score")</f>
        <v>19</v>
      </c>
      <c r="I41" s="15">
        <f t="shared" si="4"/>
        <v>-8</v>
      </c>
      <c r="J41" s="15">
        <f>SUMIFS($E$4:$E41,$D$4:$D41,$D41)/COUNTIFS($D$4:$D41,$D41,$F$4:$F41,"Score")</f>
        <v>19.818181818181817</v>
      </c>
      <c r="K41" s="15">
        <f t="shared" si="5"/>
        <v>-7.1818181818181834</v>
      </c>
    </row>
    <row r="42" spans="1:11" x14ac:dyDescent="0.3">
      <c r="A42" s="13" t="str">
        <f t="shared" si="3"/>
        <v>Game 07.02.18-9</v>
      </c>
      <c r="B42" s="12" t="s">
        <v>18</v>
      </c>
      <c r="C42" s="13">
        <v>9</v>
      </c>
      <c r="D42" s="13" t="s">
        <v>16</v>
      </c>
      <c r="E42" s="15">
        <v>35</v>
      </c>
      <c r="F42" s="15" t="s">
        <v>14</v>
      </c>
      <c r="G42" s="15">
        <f>SUMIFS($E$4:$E42,$D$4:$D42,$D42,$B$4:$B42,$B42)</f>
        <v>88</v>
      </c>
      <c r="H42" s="21">
        <f>SUMIFS($E$4:$E42,$D$4:$D42,$D42,$B$4:$B42,$B42)/COUNTIFS($D$4:$D42,$D42,$B$4:$B42,$B42,$F$4:$F42,"Score")</f>
        <v>29.333333333333332</v>
      </c>
      <c r="I42" s="15">
        <f t="shared" si="4"/>
        <v>-5.6666666666666679</v>
      </c>
      <c r="J42" s="15">
        <f>SUMIFS($E$4:$E42,$D$4:$D42,$D42)/COUNTIFS($D$4:$D42,$D42,$F$4:$F42,"Score")</f>
        <v>21.25</v>
      </c>
      <c r="K42" s="15">
        <f t="shared" si="5"/>
        <v>-13.75</v>
      </c>
    </row>
    <row r="43" spans="1:11" x14ac:dyDescent="0.3">
      <c r="A43" s="13" t="str">
        <f t="shared" si="3"/>
        <v>Game 07.02.18-10</v>
      </c>
      <c r="B43" s="12" t="s">
        <v>18</v>
      </c>
      <c r="C43" s="13">
        <v>10</v>
      </c>
      <c r="D43" s="13" t="s">
        <v>19</v>
      </c>
      <c r="E43" s="15">
        <v>35</v>
      </c>
      <c r="F43" s="15" t="s">
        <v>14</v>
      </c>
      <c r="G43" s="15">
        <f>SUMIFS($E$4:$E43,$D$4:$D43,$D43,$B$4:$B43,$B43)</f>
        <v>99</v>
      </c>
      <c r="H43" s="21">
        <f>SUMIFS($E$4:$E43,$D$4:$D43,$D43,$B$4:$B43,$B43)/COUNTIFS($D$4:$D43,$D43,$B$4:$B43,$B43,$F$4:$F43,"Score")</f>
        <v>33</v>
      </c>
      <c r="I43" s="15">
        <f t="shared" si="4"/>
        <v>-2</v>
      </c>
      <c r="J43" s="15">
        <f>SUMIFS($E$4:$E43,$D$4:$D43,$D43)/COUNTIFS($D$4:$D43,$D43,$F$4:$F43,"Score")</f>
        <v>33</v>
      </c>
      <c r="K43" s="15">
        <f t="shared" si="5"/>
        <v>-2</v>
      </c>
    </row>
    <row r="44" spans="1:11" x14ac:dyDescent="0.3">
      <c r="A44" s="13" t="str">
        <f t="shared" si="3"/>
        <v>Game 07.02.18-11</v>
      </c>
      <c r="B44" s="12" t="s">
        <v>18</v>
      </c>
      <c r="C44" s="13">
        <v>11</v>
      </c>
      <c r="D44" s="13" t="s">
        <v>20</v>
      </c>
      <c r="E44" s="15">
        <v>35</v>
      </c>
      <c r="F44" s="15" t="s">
        <v>14</v>
      </c>
      <c r="G44" s="15">
        <f>SUMIFS($E$4:$E44,$D$4:$D44,$D44,$B$4:$B44,$B44)</f>
        <v>112</v>
      </c>
      <c r="H44" s="21">
        <f>SUMIFS($E$4:$E44,$D$4:$D44,$D44,$B$4:$B44,$B44)/COUNTIFS($D$4:$D44,$D44,$B$4:$B44,$B44,$F$4:$F44,"Score")</f>
        <v>37.333333333333336</v>
      </c>
      <c r="I44" s="15">
        <f t="shared" si="4"/>
        <v>2.3333333333333357</v>
      </c>
      <c r="J44" s="15">
        <f>SUMIFS($E$4:$E44,$D$4:$D44,$D44)/COUNTIFS($D$4:$D44,$D44,$F$4:$F44,"Score")</f>
        <v>37.333333333333336</v>
      </c>
      <c r="K44" s="15">
        <f t="shared" si="5"/>
        <v>2.3333333333333357</v>
      </c>
    </row>
    <row r="45" spans="1:11" x14ac:dyDescent="0.3">
      <c r="A45" s="13" t="str">
        <f t="shared" si="3"/>
        <v>Game 07.02.18-12</v>
      </c>
      <c r="B45" s="12" t="s">
        <v>18</v>
      </c>
      <c r="C45" s="13">
        <v>12</v>
      </c>
      <c r="D45" s="13" t="s">
        <v>15</v>
      </c>
      <c r="E45" s="15">
        <v>40</v>
      </c>
      <c r="F45" s="15" t="s">
        <v>14</v>
      </c>
      <c r="G45" s="15">
        <f>SUMIFS($E$4:$E45,$D$4:$D45,$D45,$B$4:$B45,$B45)</f>
        <v>78</v>
      </c>
      <c r="H45" s="21">
        <f>SUMIFS($E$4:$E45,$D$4:$D45,$D45,$B$4:$B45,$B45)/COUNTIFS($D$4:$D45,$D45,$B$4:$B45,$B45,$F$4:$F45,"Score")</f>
        <v>26</v>
      </c>
      <c r="I45" s="15">
        <f t="shared" si="4"/>
        <v>-14</v>
      </c>
      <c r="J45" s="15">
        <f>SUMIFS($E$4:$E45,$D$4:$D45,$D45)/COUNTIFS($D$4:$D45,$D45,$F$4:$F45,"Score")</f>
        <v>21.5</v>
      </c>
      <c r="K45" s="15">
        <f t="shared" si="5"/>
        <v>-18.5</v>
      </c>
    </row>
    <row r="46" spans="1:11" x14ac:dyDescent="0.3">
      <c r="A46" s="13" t="str">
        <f t="shared" si="3"/>
        <v>Game 07.02.18-13</v>
      </c>
      <c r="B46" s="12" t="s">
        <v>18</v>
      </c>
      <c r="C46" s="13">
        <v>13</v>
      </c>
      <c r="D46" s="13" t="s">
        <v>16</v>
      </c>
      <c r="E46" s="15">
        <v>11</v>
      </c>
      <c r="F46" s="15" t="s">
        <v>14</v>
      </c>
      <c r="G46" s="15">
        <f>SUMIFS($E$4:$E46,$D$4:$D46,$D46,$B$4:$B46,$B46)</f>
        <v>99</v>
      </c>
      <c r="H46" s="21">
        <f>SUMIFS($E$4:$E46,$D$4:$D46,$D46,$B$4:$B46,$B46)/COUNTIFS($D$4:$D46,$D46,$B$4:$B46,$B46,$F$4:$F46,"Score")</f>
        <v>24.75</v>
      </c>
      <c r="I46" s="15">
        <f t="shared" si="4"/>
        <v>13.75</v>
      </c>
      <c r="J46" s="15">
        <f>SUMIFS($E$4:$E46,$D$4:$D46,$D46)/COUNTIFS($D$4:$D46,$D46,$F$4:$F46,"Score")</f>
        <v>20.46153846153846</v>
      </c>
      <c r="K46" s="15">
        <f t="shared" si="5"/>
        <v>9.4615384615384599</v>
      </c>
    </row>
    <row r="47" spans="1:11" x14ac:dyDescent="0.3">
      <c r="A47" s="13" t="str">
        <f t="shared" si="3"/>
        <v>Game 07.02.18-14</v>
      </c>
      <c r="B47" s="12" t="s">
        <v>18</v>
      </c>
      <c r="C47" s="13">
        <v>14</v>
      </c>
      <c r="D47" s="13" t="s">
        <v>19</v>
      </c>
      <c r="E47" s="15">
        <v>39</v>
      </c>
      <c r="F47" s="15" t="s">
        <v>14</v>
      </c>
      <c r="G47" s="15">
        <f>SUMIFS($E$4:$E47,$D$4:$D47,$D47,$B$4:$B47,$B47)</f>
        <v>138</v>
      </c>
      <c r="H47" s="21">
        <f>SUMIFS($E$4:$E47,$D$4:$D47,$D47,$B$4:$B47,$B47)/COUNTIFS($D$4:$D47,$D47,$B$4:$B47,$B47,$F$4:$F47,"Score")</f>
        <v>34.5</v>
      </c>
      <c r="I47" s="15">
        <f t="shared" si="4"/>
        <v>-4.5</v>
      </c>
      <c r="J47" s="15">
        <f>SUMIFS($E$4:$E47,$D$4:$D47,$D47)/COUNTIFS($D$4:$D47,$D47,$F$4:$F47,"Score")</f>
        <v>34.5</v>
      </c>
      <c r="K47" s="15">
        <f t="shared" si="5"/>
        <v>-4.5</v>
      </c>
    </row>
    <row r="48" spans="1:11" x14ac:dyDescent="0.3">
      <c r="A48" s="13" t="str">
        <f t="shared" si="3"/>
        <v>Game 07.02.18-15</v>
      </c>
      <c r="B48" s="12" t="s">
        <v>18</v>
      </c>
      <c r="C48" s="13">
        <v>15</v>
      </c>
      <c r="D48" s="13" t="s">
        <v>20</v>
      </c>
      <c r="E48" s="15">
        <v>14</v>
      </c>
      <c r="F48" s="15" t="s">
        <v>14</v>
      </c>
      <c r="G48" s="15">
        <f>SUMIFS($E$4:$E48,$D$4:$D48,$D48,$B$4:$B48,$B48)</f>
        <v>126</v>
      </c>
      <c r="H48" s="21">
        <f>SUMIFS($E$4:$E48,$D$4:$D48,$D48,$B$4:$B48,$B48)/COUNTIFS($D$4:$D48,$D48,$B$4:$B48,$B48,$F$4:$F48,"Score")</f>
        <v>31.5</v>
      </c>
      <c r="I48" s="15">
        <f t="shared" si="4"/>
        <v>17.5</v>
      </c>
      <c r="J48" s="15">
        <f>SUMIFS($E$4:$E48,$D$4:$D48,$D48)/COUNTIFS($D$4:$D48,$D48,$F$4:$F48,"Score")</f>
        <v>31.5</v>
      </c>
      <c r="K48" s="15">
        <f t="shared" si="5"/>
        <v>17.5</v>
      </c>
    </row>
    <row r="49" spans="1:11" x14ac:dyDescent="0.3">
      <c r="A49" s="13" t="str">
        <f t="shared" si="3"/>
        <v>Game 07.02.18-16</v>
      </c>
      <c r="B49" s="12" t="s">
        <v>18</v>
      </c>
      <c r="C49" s="13">
        <v>16</v>
      </c>
      <c r="D49" s="13" t="s">
        <v>15</v>
      </c>
      <c r="E49" s="15">
        <v>34</v>
      </c>
      <c r="F49" s="15" t="s">
        <v>14</v>
      </c>
      <c r="G49" s="15">
        <f>SUMIFS($E$4:$E49,$D$4:$D49,$D49,$B$4:$B49,$B49)</f>
        <v>112</v>
      </c>
      <c r="H49" s="21">
        <f>SUMIFS($E$4:$E49,$D$4:$D49,$D49,$B$4:$B49,$B49)/COUNTIFS($D$4:$D49,$D49,$B$4:$B49,$B49,$F$4:$F49,"Score")</f>
        <v>28</v>
      </c>
      <c r="I49" s="15">
        <f t="shared" si="4"/>
        <v>-6</v>
      </c>
      <c r="J49" s="15">
        <f>SUMIFS($E$4:$E49,$D$4:$D49,$D49)/COUNTIFS($D$4:$D49,$D49,$F$4:$F49,"Score")</f>
        <v>22.46153846153846</v>
      </c>
      <c r="K49" s="15">
        <f t="shared" si="5"/>
        <v>-11.53846153846154</v>
      </c>
    </row>
    <row r="50" spans="1:11" x14ac:dyDescent="0.3">
      <c r="A50" s="13" t="str">
        <f t="shared" si="3"/>
        <v>Game 07.02.18-17</v>
      </c>
      <c r="B50" s="12" t="s">
        <v>18</v>
      </c>
      <c r="C50" s="13">
        <v>17</v>
      </c>
      <c r="D50" s="13" t="s">
        <v>16</v>
      </c>
      <c r="E50" s="15">
        <v>30</v>
      </c>
      <c r="F50" s="15" t="s">
        <v>14</v>
      </c>
      <c r="G50" s="15">
        <f>SUMIFS($E$4:$E50,$D$4:$D50,$D50,$B$4:$B50,$B50)</f>
        <v>129</v>
      </c>
      <c r="H50" s="21">
        <f>SUMIFS($E$4:$E50,$D$4:$D50,$D50,$B$4:$B50,$B50)/COUNTIFS($D$4:$D50,$D50,$B$4:$B50,$B50,$F$4:$F50,"Score")</f>
        <v>25.8</v>
      </c>
      <c r="I50" s="15">
        <f t="shared" si="4"/>
        <v>-4.1999999999999993</v>
      </c>
      <c r="J50" s="15">
        <f>SUMIFS($E$4:$E50,$D$4:$D50,$D50)/COUNTIFS($D$4:$D50,$D50,$F$4:$F50,"Score")</f>
        <v>21.142857142857142</v>
      </c>
      <c r="K50" s="15">
        <f t="shared" si="5"/>
        <v>-8.8571428571428577</v>
      </c>
    </row>
    <row r="51" spans="1:11" x14ac:dyDescent="0.3">
      <c r="A51" s="13" t="str">
        <f t="shared" si="3"/>
        <v>Game 07.02.18-18</v>
      </c>
      <c r="B51" s="12" t="s">
        <v>18</v>
      </c>
      <c r="C51" s="13">
        <v>18</v>
      </c>
      <c r="D51" s="13" t="s">
        <v>19</v>
      </c>
      <c r="E51" s="15">
        <v>11</v>
      </c>
      <c r="F51" s="15" t="s">
        <v>14</v>
      </c>
      <c r="G51" s="15">
        <f>SUMIFS($E$4:$E51,$D$4:$D51,$D51,$B$4:$B51,$B51)</f>
        <v>149</v>
      </c>
      <c r="H51" s="21">
        <f>SUMIFS($E$4:$E51,$D$4:$D51,$D51,$B$4:$B51,$B51)/COUNTIFS($D$4:$D51,$D51,$B$4:$B51,$B51,$F$4:$F51,"Score")</f>
        <v>29.8</v>
      </c>
      <c r="I51" s="15">
        <f t="shared" si="4"/>
        <v>18.8</v>
      </c>
      <c r="J51" s="15">
        <f>SUMIFS($E$4:$E51,$D$4:$D51,$D51)/COUNTIFS($D$4:$D51,$D51,$F$4:$F51,"Score")</f>
        <v>29.8</v>
      </c>
      <c r="K51" s="15">
        <f t="shared" si="5"/>
        <v>18.8</v>
      </c>
    </row>
    <row r="52" spans="1:11" x14ac:dyDescent="0.3">
      <c r="A52" s="13" t="str">
        <f t="shared" si="3"/>
        <v>Game 07.02.18-19</v>
      </c>
      <c r="B52" s="12" t="s">
        <v>18</v>
      </c>
      <c r="C52" s="13">
        <v>19</v>
      </c>
      <c r="D52" s="13" t="s">
        <v>20</v>
      </c>
      <c r="E52" s="15">
        <v>29</v>
      </c>
      <c r="F52" s="15" t="s">
        <v>14</v>
      </c>
      <c r="G52" s="15">
        <f>SUMIFS($E$4:$E52,$D$4:$D52,$D52,$B$4:$B52,$B52)</f>
        <v>155</v>
      </c>
      <c r="H52" s="21">
        <f>SUMIFS($E$4:$E52,$D$4:$D52,$D52,$B$4:$B52,$B52)/COUNTIFS($D$4:$D52,$D52,$B$4:$B52,$B52,$F$4:$F52,"Score")</f>
        <v>31</v>
      </c>
      <c r="I52" s="15">
        <f t="shared" si="4"/>
        <v>2</v>
      </c>
      <c r="J52" s="15">
        <f>SUMIFS($E$4:$E52,$D$4:$D52,$D52)/COUNTIFS($D$4:$D52,$D52,$F$4:$F52,"Score")</f>
        <v>31</v>
      </c>
      <c r="K52" s="15">
        <f t="shared" si="5"/>
        <v>2</v>
      </c>
    </row>
    <row r="53" spans="1:11" x14ac:dyDescent="0.3">
      <c r="A53" s="13" t="str">
        <f t="shared" si="3"/>
        <v>Game 07.02.18-20</v>
      </c>
      <c r="B53" s="12" t="s">
        <v>18</v>
      </c>
      <c r="C53" s="13">
        <v>20</v>
      </c>
      <c r="D53" s="13" t="s">
        <v>15</v>
      </c>
      <c r="E53" s="15">
        <v>40</v>
      </c>
      <c r="F53" s="15" t="s">
        <v>14</v>
      </c>
      <c r="G53" s="15">
        <f>SUMIFS($E$4:$E53,$D$4:$D53,$D53,$B$4:$B53,$B53)</f>
        <v>152</v>
      </c>
      <c r="H53" s="21">
        <f>SUMIFS($E$4:$E53,$D$4:$D53,$D53,$B$4:$B53,$B53)/COUNTIFS($D$4:$D53,$D53,$B$4:$B53,$B53,$F$4:$F53,"Score")</f>
        <v>30.4</v>
      </c>
      <c r="I53" s="15">
        <f t="shared" si="4"/>
        <v>-9.6000000000000014</v>
      </c>
      <c r="J53" s="15">
        <f>SUMIFS($E$4:$E53,$D$4:$D53,$D53)/COUNTIFS($D$4:$D53,$D53,$F$4:$F53,"Score")</f>
        <v>23.714285714285715</v>
      </c>
      <c r="K53" s="15">
        <f t="shared" si="5"/>
        <v>-16.285714285714285</v>
      </c>
    </row>
    <row r="54" spans="1:11" x14ac:dyDescent="0.3">
      <c r="A54" s="13" t="str">
        <f t="shared" si="3"/>
        <v>Game 07.02.18-21</v>
      </c>
      <c r="B54" s="12" t="s">
        <v>18</v>
      </c>
      <c r="C54" s="13">
        <v>21</v>
      </c>
      <c r="D54" s="13" t="s">
        <v>16</v>
      </c>
      <c r="E54" s="15">
        <v>30</v>
      </c>
      <c r="F54" s="15" t="s">
        <v>14</v>
      </c>
      <c r="G54" s="15">
        <f>SUMIFS($E$4:$E54,$D$4:$D54,$D54,$B$4:$B54,$B54)</f>
        <v>159</v>
      </c>
      <c r="H54" s="21">
        <f>SUMIFS($E$4:$E54,$D$4:$D54,$D54,$B$4:$B54,$B54)/COUNTIFS($D$4:$D54,$D54,$B$4:$B54,$B54,$F$4:$F54,"Score")</f>
        <v>26.5</v>
      </c>
      <c r="I54" s="15">
        <f t="shared" si="4"/>
        <v>-3.5</v>
      </c>
      <c r="J54" s="15">
        <f>SUMIFS($E$4:$E54,$D$4:$D54,$D54)/COUNTIFS($D$4:$D54,$D54,$F$4:$F54,"Score")</f>
        <v>21.733333333333334</v>
      </c>
      <c r="K54" s="15">
        <f t="shared" si="5"/>
        <v>-8.2666666666666657</v>
      </c>
    </row>
    <row r="55" spans="1:11" x14ac:dyDescent="0.3">
      <c r="A55" s="13" t="str">
        <f t="shared" si="3"/>
        <v>Game 07.02.18-22</v>
      </c>
      <c r="B55" s="12" t="s">
        <v>18</v>
      </c>
      <c r="C55" s="13">
        <v>22</v>
      </c>
      <c r="D55" s="13" t="s">
        <v>19</v>
      </c>
      <c r="E55" s="15">
        <v>24</v>
      </c>
      <c r="F55" s="15" t="s">
        <v>14</v>
      </c>
      <c r="G55" s="15">
        <f>SUMIFS($E$4:$E55,$D$4:$D55,$D55,$B$4:$B55,$B55)</f>
        <v>173</v>
      </c>
      <c r="H55" s="21">
        <f>SUMIFS($E$4:$E55,$D$4:$D55,$D55,$B$4:$B55,$B55)/COUNTIFS($D$4:$D55,$D55,$B$4:$B55,$B55,$F$4:$F55,"Score")</f>
        <v>28.833333333333332</v>
      </c>
      <c r="I55" s="15">
        <f t="shared" si="4"/>
        <v>4.8333333333333321</v>
      </c>
      <c r="J55" s="15">
        <f>SUMIFS($E$4:$E55,$D$4:$D55,$D55)/COUNTIFS($D$4:$D55,$D55,$F$4:$F55,"Score")</f>
        <v>28.833333333333332</v>
      </c>
      <c r="K55" s="15">
        <f t="shared" si="5"/>
        <v>4.8333333333333321</v>
      </c>
    </row>
    <row r="56" spans="1:11" x14ac:dyDescent="0.3">
      <c r="A56" s="13" t="str">
        <f t="shared" si="3"/>
        <v>Game 07.02.18-23</v>
      </c>
      <c r="B56" s="12" t="s">
        <v>18</v>
      </c>
      <c r="C56" s="13">
        <v>23</v>
      </c>
      <c r="D56" s="13" t="s">
        <v>20</v>
      </c>
      <c r="E56" s="15">
        <v>22</v>
      </c>
      <c r="F56" s="15" t="s">
        <v>14</v>
      </c>
      <c r="G56" s="15">
        <f>SUMIFS($E$4:$E56,$D$4:$D56,$D56,$B$4:$B56,$B56)</f>
        <v>177</v>
      </c>
      <c r="H56" s="21">
        <f>SUMIFS($E$4:$E56,$D$4:$D56,$D56,$B$4:$B56,$B56)/COUNTIFS($D$4:$D56,$D56,$B$4:$B56,$B56,$F$4:$F56,"Score")</f>
        <v>29.5</v>
      </c>
      <c r="I56" s="15">
        <f t="shared" si="4"/>
        <v>7.5</v>
      </c>
      <c r="J56" s="15">
        <f>SUMIFS($E$4:$E56,$D$4:$D56,$D56)/COUNTIFS($D$4:$D56,$D56,$F$4:$F56,"Score")</f>
        <v>29.5</v>
      </c>
      <c r="K56" s="15">
        <f t="shared" si="5"/>
        <v>7.5</v>
      </c>
    </row>
    <row r="57" spans="1:11" x14ac:dyDescent="0.3">
      <c r="A57" s="13" t="str">
        <f t="shared" si="3"/>
        <v>Game 07.02.18-24</v>
      </c>
      <c r="B57" s="12" t="s">
        <v>18</v>
      </c>
      <c r="C57" s="13">
        <v>24</v>
      </c>
      <c r="D57" s="13" t="s">
        <v>15</v>
      </c>
      <c r="E57" s="15">
        <v>19</v>
      </c>
      <c r="F57" s="15" t="s">
        <v>14</v>
      </c>
      <c r="G57" s="15">
        <f>SUMIFS($E$4:$E57,$D$4:$D57,$D57,$B$4:$B57,$B57)</f>
        <v>171</v>
      </c>
      <c r="H57" s="21">
        <f>SUMIFS($E$4:$E57,$D$4:$D57,$D57,$B$4:$B57,$B57)/COUNTIFS($D$4:$D57,$D57,$B$4:$B57,$B57,$F$4:$F57,"Score")</f>
        <v>28.5</v>
      </c>
      <c r="I57" s="15">
        <f t="shared" si="4"/>
        <v>9.5</v>
      </c>
      <c r="J57" s="15">
        <f>SUMIFS($E$4:$E57,$D$4:$D57,$D57)/COUNTIFS($D$4:$D57,$D57,$F$4:$F57,"Score")</f>
        <v>23.4</v>
      </c>
      <c r="K57" s="15">
        <f t="shared" si="5"/>
        <v>4.3999999999999986</v>
      </c>
    </row>
    <row r="58" spans="1:11" x14ac:dyDescent="0.3">
      <c r="A58" s="13" t="str">
        <f t="shared" si="3"/>
        <v>Game 07.02.18-25</v>
      </c>
      <c r="B58" s="12" t="s">
        <v>18</v>
      </c>
      <c r="C58" s="13">
        <v>25</v>
      </c>
      <c r="D58" s="13" t="s">
        <v>16</v>
      </c>
      <c r="E58" s="15">
        <v>36</v>
      </c>
      <c r="F58" s="15" t="s">
        <v>14</v>
      </c>
      <c r="G58" s="15">
        <f>SUMIFS($E$4:$E58,$D$4:$D58,$D58,$B$4:$B58,$B58)</f>
        <v>195</v>
      </c>
      <c r="H58" s="21">
        <f>SUMIFS($E$4:$E58,$D$4:$D58,$D58,$B$4:$B58,$B58)/COUNTIFS($D$4:$D58,$D58,$B$4:$B58,$B58,$F$4:$F58,"Score")</f>
        <v>27.857142857142858</v>
      </c>
      <c r="I58" s="15">
        <f t="shared" si="4"/>
        <v>-8.1428571428571423</v>
      </c>
      <c r="J58" s="15">
        <f>SUMIFS($E$4:$E58,$D$4:$D58,$D58)/COUNTIFS($D$4:$D58,$D58,$F$4:$F58,"Score")</f>
        <v>22.625</v>
      </c>
      <c r="K58" s="15">
        <f t="shared" si="5"/>
        <v>-13.375</v>
      </c>
    </row>
    <row r="59" spans="1:11" x14ac:dyDescent="0.3">
      <c r="A59" s="13" t="str">
        <f t="shared" si="3"/>
        <v>Game 07.02.18-26</v>
      </c>
      <c r="B59" s="12" t="s">
        <v>18</v>
      </c>
      <c r="C59" s="13">
        <v>26</v>
      </c>
      <c r="D59" s="13" t="s">
        <v>19</v>
      </c>
      <c r="E59" s="15">
        <v>21</v>
      </c>
      <c r="F59" s="15" t="s">
        <v>14</v>
      </c>
      <c r="G59" s="15">
        <f>SUMIFS($E$4:$E59,$D$4:$D59,$D59,$B$4:$B59,$B59)</f>
        <v>194</v>
      </c>
      <c r="H59" s="21">
        <f>SUMIFS($E$4:$E59,$D$4:$D59,$D59,$B$4:$B59,$B59)/COUNTIFS($D$4:$D59,$D59,$B$4:$B59,$B59,$F$4:$F59,"Score")</f>
        <v>27.714285714285715</v>
      </c>
      <c r="I59" s="15">
        <f t="shared" si="4"/>
        <v>6.7142857142857153</v>
      </c>
      <c r="J59" s="15">
        <f>SUMIFS($E$4:$E59,$D$4:$D59,$D59)/COUNTIFS($D$4:$D59,$D59,$F$4:$F59,"Score")</f>
        <v>27.714285714285715</v>
      </c>
      <c r="K59" s="15">
        <f t="shared" si="5"/>
        <v>6.7142857142857153</v>
      </c>
    </row>
    <row r="60" spans="1:11" x14ac:dyDescent="0.3">
      <c r="A60" s="13" t="str">
        <f t="shared" si="3"/>
        <v>Game 07.02.18-27</v>
      </c>
      <c r="B60" s="12" t="s">
        <v>18</v>
      </c>
      <c r="C60" s="13">
        <v>27</v>
      </c>
      <c r="D60" s="13" t="s">
        <v>20</v>
      </c>
      <c r="E60" s="15">
        <v>38</v>
      </c>
      <c r="F60" s="15" t="s">
        <v>14</v>
      </c>
      <c r="G60" s="15">
        <f>SUMIFS($E$4:$E60,$D$4:$D60,$D60,$B$4:$B60,$B60)</f>
        <v>215</v>
      </c>
      <c r="H60" s="21">
        <f>SUMIFS($E$4:$E60,$D$4:$D60,$D60,$B$4:$B60,$B60)/COUNTIFS($D$4:$D60,$D60,$B$4:$B60,$B60,$F$4:$F60,"Score")</f>
        <v>30.714285714285715</v>
      </c>
      <c r="I60" s="15">
        <f t="shared" si="4"/>
        <v>-7.2857142857142847</v>
      </c>
      <c r="J60" s="15">
        <f>SUMIFS($E$4:$E60,$D$4:$D60,$D60)/COUNTIFS($D$4:$D60,$D60,$F$4:$F60,"Score")</f>
        <v>30.714285714285715</v>
      </c>
      <c r="K60" s="15">
        <f t="shared" si="5"/>
        <v>-7.2857142857142847</v>
      </c>
    </row>
    <row r="61" spans="1:11" x14ac:dyDescent="0.3">
      <c r="A61" s="13" t="str">
        <f t="shared" si="3"/>
        <v>Game 07.02.18-28</v>
      </c>
      <c r="B61" s="12" t="s">
        <v>18</v>
      </c>
      <c r="C61" s="13">
        <v>28</v>
      </c>
      <c r="D61" s="13" t="s">
        <v>15</v>
      </c>
      <c r="E61" s="15">
        <v>32</v>
      </c>
      <c r="F61" s="15" t="s">
        <v>14</v>
      </c>
      <c r="G61" s="15">
        <f>SUMIFS($E$4:$E61,$D$4:$D61,$D61,$B$4:$B61,$B61)</f>
        <v>203</v>
      </c>
      <c r="H61" s="21">
        <f>SUMIFS($E$4:$E61,$D$4:$D61,$D61,$B$4:$B61,$B61)/COUNTIFS($D$4:$D61,$D61,$B$4:$B61,$B61,$F$4:$F61,"Score")</f>
        <v>29</v>
      </c>
      <c r="I61" s="15">
        <f t="shared" si="4"/>
        <v>-3</v>
      </c>
      <c r="J61" s="15">
        <f>SUMIFS($E$4:$E61,$D$4:$D61,$D61)/COUNTIFS($D$4:$D61,$D61,$F$4:$F61,"Score")</f>
        <v>23.9375</v>
      </c>
      <c r="K61" s="15">
        <f t="shared" si="5"/>
        <v>-8.0625</v>
      </c>
    </row>
    <row r="62" spans="1:11" x14ac:dyDescent="0.3">
      <c r="A62" s="13" t="str">
        <f t="shared" si="3"/>
        <v>Game 07.02.18-29</v>
      </c>
      <c r="B62" s="12" t="s">
        <v>18</v>
      </c>
      <c r="C62" s="13">
        <v>29</v>
      </c>
      <c r="D62" s="13" t="s">
        <v>16</v>
      </c>
      <c r="E62" s="15">
        <v>39</v>
      </c>
      <c r="F62" s="15" t="s">
        <v>14</v>
      </c>
      <c r="G62" s="15">
        <f>SUMIFS($E$4:$E62,$D$4:$D62,$D62,$B$4:$B62,$B62)</f>
        <v>234</v>
      </c>
      <c r="H62" s="21">
        <f>SUMIFS($E$4:$E62,$D$4:$D62,$D62,$B$4:$B62,$B62)/COUNTIFS($D$4:$D62,$D62,$B$4:$B62,$B62,$F$4:$F62,"Score")</f>
        <v>29.25</v>
      </c>
      <c r="I62" s="15">
        <f t="shared" si="4"/>
        <v>-9.75</v>
      </c>
      <c r="J62" s="15">
        <f>SUMIFS($E$4:$E62,$D$4:$D62,$D62)/COUNTIFS($D$4:$D62,$D62,$F$4:$F62,"Score")</f>
        <v>23.588235294117649</v>
      </c>
      <c r="K62" s="15">
        <f t="shared" si="5"/>
        <v>-15.411764705882351</v>
      </c>
    </row>
    <row r="63" spans="1:11" x14ac:dyDescent="0.3">
      <c r="A63" s="13" t="str">
        <f t="shared" si="3"/>
        <v>Game 07.02.18-30</v>
      </c>
      <c r="B63" s="12" t="s">
        <v>18</v>
      </c>
      <c r="C63" s="13">
        <v>30</v>
      </c>
      <c r="D63" s="13" t="s">
        <v>19</v>
      </c>
      <c r="E63" s="15">
        <v>27</v>
      </c>
      <c r="F63" s="15" t="s">
        <v>14</v>
      </c>
      <c r="G63" s="15">
        <f>SUMIFS($E$4:$E63,$D$4:$D63,$D63,$B$4:$B63,$B63)</f>
        <v>221</v>
      </c>
      <c r="H63" s="21">
        <f>SUMIFS($E$4:$E63,$D$4:$D63,$D63,$B$4:$B63,$B63)/COUNTIFS($D$4:$D63,$D63,$B$4:$B63,$B63,$F$4:$F63,"Score")</f>
        <v>27.625</v>
      </c>
      <c r="I63" s="15">
        <f t="shared" si="4"/>
        <v>0.625</v>
      </c>
      <c r="J63" s="15">
        <f>SUMIFS($E$4:$E63,$D$4:$D63,$D63)/COUNTIFS($D$4:$D63,$D63,$F$4:$F63,"Score")</f>
        <v>27.625</v>
      </c>
      <c r="K63" s="15">
        <f t="shared" si="5"/>
        <v>0.625</v>
      </c>
    </row>
    <row r="64" spans="1:11" x14ac:dyDescent="0.3">
      <c r="A64" s="13" t="str">
        <f t="shared" si="3"/>
        <v>Game 07.02.18-31</v>
      </c>
      <c r="B64" s="12" t="s">
        <v>18</v>
      </c>
      <c r="C64" s="13">
        <v>31</v>
      </c>
      <c r="D64" s="13" t="s">
        <v>20</v>
      </c>
      <c r="E64" s="15">
        <v>28</v>
      </c>
      <c r="F64" s="15" t="s">
        <v>14</v>
      </c>
      <c r="G64" s="15">
        <f>SUMIFS($E$4:$E64,$D$4:$D64,$D64,$B$4:$B64,$B64)</f>
        <v>243</v>
      </c>
      <c r="H64" s="21">
        <f>SUMIFS($E$4:$E64,$D$4:$D64,$D64,$B$4:$B64,$B64)/COUNTIFS($D$4:$D64,$D64,$B$4:$B64,$B64,$F$4:$F64,"Score")</f>
        <v>30.375</v>
      </c>
      <c r="I64" s="15">
        <f t="shared" si="4"/>
        <v>2.375</v>
      </c>
      <c r="J64" s="15">
        <f>SUMIFS($E$4:$E64,$D$4:$D64,$D64)/COUNTIFS($D$4:$D64,$D64,$F$4:$F64,"Score")</f>
        <v>30.375</v>
      </c>
      <c r="K64" s="15">
        <f t="shared" si="5"/>
        <v>2.375</v>
      </c>
    </row>
    <row r="65" spans="1:11" x14ac:dyDescent="0.3">
      <c r="A65" s="13" t="str">
        <f t="shared" si="3"/>
        <v>Game 07.02.18-32</v>
      </c>
      <c r="B65" s="12" t="s">
        <v>18</v>
      </c>
      <c r="C65" s="13">
        <v>32</v>
      </c>
      <c r="D65" s="13" t="s">
        <v>15</v>
      </c>
      <c r="E65" s="15">
        <v>37</v>
      </c>
      <c r="F65" s="15" t="s">
        <v>14</v>
      </c>
      <c r="G65" s="15">
        <f>SUMIFS($E$4:$E65,$D$4:$D65,$D65,$B$4:$B65,$B65)</f>
        <v>240</v>
      </c>
      <c r="H65" s="21">
        <f>SUMIFS($E$4:$E65,$D$4:$D65,$D65,$B$4:$B65,$B65)/COUNTIFS($D$4:$D65,$D65,$B$4:$B65,$B65,$F$4:$F65,"Score")</f>
        <v>30</v>
      </c>
      <c r="I65" s="15">
        <f t="shared" si="4"/>
        <v>-7</v>
      </c>
      <c r="J65" s="15">
        <f>SUMIFS($E$4:$E65,$D$4:$D65,$D65)/COUNTIFS($D$4:$D65,$D65,$F$4:$F65,"Score")</f>
        <v>24.705882352941178</v>
      </c>
      <c r="K65" s="15">
        <f t="shared" si="5"/>
        <v>-12.294117647058822</v>
      </c>
    </row>
    <row r="66" spans="1:11" x14ac:dyDescent="0.3">
      <c r="A66" s="13" t="str">
        <f t="shared" si="3"/>
        <v>Game 07.02.18-33</v>
      </c>
      <c r="B66" s="12" t="s">
        <v>18</v>
      </c>
      <c r="C66" s="13">
        <v>33</v>
      </c>
      <c r="D66" s="13" t="s">
        <v>16</v>
      </c>
      <c r="E66" s="15">
        <v>-1</v>
      </c>
      <c r="F66" s="15" t="s">
        <v>17</v>
      </c>
      <c r="G66" s="15">
        <f>SUMIFS($E$4:$E66,$D$4:$D66,$D66,$B$4:$B66,$B66)</f>
        <v>233</v>
      </c>
      <c r="H66" s="21">
        <f>SUMIFS($E$4:$E66,$D$4:$D66,$D66,$B$4:$B66,$B66)/COUNTIFS($D$4:$D66,$D66,$B$4:$B66,$B66,$F$4:$F66,"Score")</f>
        <v>29.125</v>
      </c>
      <c r="I66" s="15">
        <f t="shared" si="4"/>
        <v>30.125</v>
      </c>
      <c r="J66" s="15">
        <f>SUMIFS($E$4:$E66,$D$4:$D66,$D66)/COUNTIFS($D$4:$D66,$D66,$F$4:$F66,"Score")</f>
        <v>23.529411764705884</v>
      </c>
      <c r="K66" s="15">
        <f t="shared" si="5"/>
        <v>24.529411764705884</v>
      </c>
    </row>
    <row r="67" spans="1:11" x14ac:dyDescent="0.3">
      <c r="A67" s="13" t="str">
        <f t="shared" si="3"/>
        <v>Game 07.02.18-34</v>
      </c>
      <c r="B67" s="12" t="s">
        <v>18</v>
      </c>
      <c r="C67" s="13">
        <v>34</v>
      </c>
      <c r="D67" s="13" t="s">
        <v>19</v>
      </c>
      <c r="E67" s="15">
        <v>-2</v>
      </c>
      <c r="F67" s="15" t="s">
        <v>17</v>
      </c>
      <c r="G67" s="15">
        <f>SUMIFS($E$4:$E67,$D$4:$D67,$D67,$B$4:$B67,$B67)</f>
        <v>219</v>
      </c>
      <c r="H67" s="21">
        <f>SUMIFS($E$4:$E67,$D$4:$D67,$D67,$B$4:$B67,$B67)/COUNTIFS($D$4:$D67,$D67,$B$4:$B67,$B67,$F$4:$F67,"Score")</f>
        <v>27.375</v>
      </c>
      <c r="I67" s="15">
        <f t="shared" si="4"/>
        <v>29.375</v>
      </c>
      <c r="J67" s="15">
        <f>SUMIFS($E$4:$E67,$D$4:$D67,$D67)/COUNTIFS($D$4:$D67,$D67,$F$4:$F67,"Score")</f>
        <v>27.375</v>
      </c>
      <c r="K67" s="15">
        <f t="shared" si="5"/>
        <v>29.375</v>
      </c>
    </row>
    <row r="68" spans="1:11" x14ac:dyDescent="0.3">
      <c r="A68" s="13" t="str">
        <f t="shared" ref="A68:A99" si="6">B68&amp;"-"&amp;C68</f>
        <v>Game 07.02.18-35</v>
      </c>
      <c r="B68" s="12" t="s">
        <v>18</v>
      </c>
      <c r="C68" s="13">
        <v>35</v>
      </c>
      <c r="D68" s="13" t="s">
        <v>20</v>
      </c>
      <c r="E68" s="15">
        <v>-3</v>
      </c>
      <c r="F68" s="15" t="s">
        <v>17</v>
      </c>
      <c r="G68" s="15">
        <f>SUMIFS($E$4:$E68,$D$4:$D68,$D68,$B$4:$B68,$B68)</f>
        <v>240</v>
      </c>
      <c r="H68" s="21">
        <f>SUMIFS($E$4:$E68,$D$4:$D68,$D68,$B$4:$B68,$B68)/COUNTIFS($D$4:$D68,$D68,$B$4:$B68,$B68,$F$4:$F68,"Score")</f>
        <v>30</v>
      </c>
      <c r="I68" s="15">
        <f t="shared" ref="I68:I99" si="7">H68-E68</f>
        <v>33</v>
      </c>
      <c r="J68" s="15">
        <f>SUMIFS($E$4:$E68,$D$4:$D68,$D68)/COUNTIFS($D$4:$D68,$D68,$F$4:$F68,"Score")</f>
        <v>30</v>
      </c>
      <c r="K68" s="15">
        <f t="shared" ref="K68:K99" si="8">J68-E68</f>
        <v>33</v>
      </c>
    </row>
    <row r="69" spans="1:11" x14ac:dyDescent="0.3">
      <c r="A69" t="str">
        <f t="shared" si="6"/>
        <v>Game 07.11.18-1</v>
      </c>
      <c r="B69" s="5" t="s">
        <v>21</v>
      </c>
      <c r="C69">
        <v>1</v>
      </c>
      <c r="D69" t="s">
        <v>16</v>
      </c>
      <c r="E69" s="20">
        <v>34</v>
      </c>
      <c r="F69" s="20" t="s">
        <v>14</v>
      </c>
      <c r="G69" s="20">
        <f>SUMIFS($E$4:$E69,$D$4:$D69,$D69,$B$4:$B69,$B69)</f>
        <v>34</v>
      </c>
      <c r="H69" s="21">
        <f>SUMIFS($E$4:$E69,$D$4:$D69,$D69,$B$4:$B69,$B69)/COUNTIFS($D$4:$D69,$D69,$B$4:$B69,$B69,$F$4:$F69,"Score")</f>
        <v>34</v>
      </c>
      <c r="I69" s="20">
        <f t="shared" si="7"/>
        <v>0</v>
      </c>
      <c r="J69" s="20">
        <f>SUMIFS($E$4:$E69,$D$4:$D69,$D69)/COUNTIFS($D$4:$D69,$D69,$F$4:$F69,"Score")</f>
        <v>24.111111111111111</v>
      </c>
      <c r="K69" s="16">
        <f t="shared" si="8"/>
        <v>-9.8888888888888893</v>
      </c>
    </row>
    <row r="70" spans="1:11" x14ac:dyDescent="0.3">
      <c r="A70" t="str">
        <f t="shared" si="6"/>
        <v>Game 07.11.18-2</v>
      </c>
      <c r="B70" s="5" t="s">
        <v>21</v>
      </c>
      <c r="C70">
        <v>2</v>
      </c>
      <c r="D70" t="s">
        <v>19</v>
      </c>
      <c r="E70" s="20">
        <v>32</v>
      </c>
      <c r="F70" s="20" t="s">
        <v>14</v>
      </c>
      <c r="G70" s="20">
        <f>SUMIFS($E$4:$E70,$D$4:$D70,$D70,$B$4:$B70,$B70)</f>
        <v>32</v>
      </c>
      <c r="H70" s="21">
        <f>SUMIFS($E$4:$E70,$D$4:$D70,$D70,$B$4:$B70,$B70)/COUNTIFS($D$4:$D70,$D70,$B$4:$B70,$B70,$F$4:$F70,"Score")</f>
        <v>32</v>
      </c>
      <c r="I70" s="20">
        <f t="shared" si="7"/>
        <v>0</v>
      </c>
      <c r="J70" s="20">
        <f>SUMIFS($E$4:$E70,$D$4:$D70,$D70)/COUNTIFS($D$4:$D70,$D70,$F$4:$F70,"Score")</f>
        <v>27.888888888888889</v>
      </c>
      <c r="K70" s="16">
        <f t="shared" si="8"/>
        <v>-4.1111111111111107</v>
      </c>
    </row>
    <row r="71" spans="1:11" x14ac:dyDescent="0.3">
      <c r="A71" t="str">
        <f t="shared" si="6"/>
        <v>Game 07.11.18-3</v>
      </c>
      <c r="B71" s="5" t="s">
        <v>21</v>
      </c>
      <c r="C71">
        <v>3</v>
      </c>
      <c r="D71" t="s">
        <v>20</v>
      </c>
      <c r="E71" s="20">
        <v>40</v>
      </c>
      <c r="F71" s="20" t="s">
        <v>14</v>
      </c>
      <c r="G71" s="20">
        <f>SUMIFS($E$4:$E71,$D$4:$D71,$D71,$B$4:$B71,$B71)</f>
        <v>40</v>
      </c>
      <c r="H71" s="21">
        <f>SUMIFS($E$4:$E71,$D$4:$D71,$D71,$B$4:$B71,$B71)/COUNTIFS($D$4:$D71,$D71,$B$4:$B71,$B71,$F$4:$F71,"Score")</f>
        <v>40</v>
      </c>
      <c r="I71" s="20">
        <f t="shared" si="7"/>
        <v>0</v>
      </c>
      <c r="J71" s="20">
        <f>SUMIFS($E$4:$E71,$D$4:$D71,$D71)/COUNTIFS($D$4:$D71,$D71,$F$4:$F71,"Score")</f>
        <v>31.111111111111111</v>
      </c>
      <c r="K71" s="16">
        <f t="shared" si="8"/>
        <v>-8.8888888888888893</v>
      </c>
    </row>
    <row r="72" spans="1:11" x14ac:dyDescent="0.3">
      <c r="A72" t="str">
        <f t="shared" si="6"/>
        <v>Game 07.11.18-4</v>
      </c>
      <c r="B72" s="5" t="s">
        <v>21</v>
      </c>
      <c r="C72">
        <v>4</v>
      </c>
      <c r="D72" t="s">
        <v>15</v>
      </c>
      <c r="E72" s="20">
        <v>11</v>
      </c>
      <c r="F72" s="20" t="s">
        <v>14</v>
      </c>
      <c r="G72" s="20">
        <f>SUMIFS($E$4:$E72,$D$4:$D72,$D72,$B$4:$B72,$B72)</f>
        <v>11</v>
      </c>
      <c r="H72" s="21">
        <f>SUMIFS($E$4:$E72,$D$4:$D72,$D72,$B$4:$B72,$B72)/COUNTIFS($D$4:$D72,$D72,$B$4:$B72,$B72,$F$4:$F72,"Score")</f>
        <v>11</v>
      </c>
      <c r="I72" s="20">
        <f t="shared" si="7"/>
        <v>0</v>
      </c>
      <c r="J72" s="20">
        <f>SUMIFS($E$4:$E72,$D$4:$D72,$D72)/COUNTIFS($D$4:$D72,$D72,$F$4:$F72,"Score")</f>
        <v>23.944444444444443</v>
      </c>
      <c r="K72" s="16">
        <f t="shared" si="8"/>
        <v>12.944444444444443</v>
      </c>
    </row>
    <row r="73" spans="1:11" x14ac:dyDescent="0.3">
      <c r="A73" t="str">
        <f t="shared" si="6"/>
        <v>Game 07.11.18-5</v>
      </c>
      <c r="B73" s="5" t="s">
        <v>21</v>
      </c>
      <c r="C73">
        <v>5</v>
      </c>
      <c r="D73" t="s">
        <v>16</v>
      </c>
      <c r="E73" s="20">
        <v>19</v>
      </c>
      <c r="F73" s="20" t="s">
        <v>14</v>
      </c>
      <c r="G73" s="20">
        <f>SUMIFS($E$4:$E73,$D$4:$D73,$D73,$B$4:$B73,$B73)</f>
        <v>53</v>
      </c>
      <c r="H73" s="21">
        <f>SUMIFS($E$4:$E73,$D$4:$D73,$D73,$B$4:$B73,$B73)/COUNTIFS($D$4:$D73,$D73,$B$4:$B73,$B73,$F$4:$F73,"Score")</f>
        <v>26.5</v>
      </c>
      <c r="I73" s="20">
        <f t="shared" si="7"/>
        <v>7.5</v>
      </c>
      <c r="J73" s="20">
        <f>SUMIFS($E$4:$E73,$D$4:$D73,$D73)/COUNTIFS($D$4:$D73,$D73,$F$4:$F73,"Score")</f>
        <v>23.842105263157894</v>
      </c>
      <c r="K73" s="16">
        <f t="shared" si="8"/>
        <v>4.8421052631578938</v>
      </c>
    </row>
    <row r="74" spans="1:11" x14ac:dyDescent="0.3">
      <c r="A74" t="str">
        <f t="shared" si="6"/>
        <v>Game 07.11.18-6</v>
      </c>
      <c r="B74" s="5" t="s">
        <v>21</v>
      </c>
      <c r="C74">
        <v>6</v>
      </c>
      <c r="D74" t="s">
        <v>19</v>
      </c>
      <c r="E74" s="20">
        <v>32</v>
      </c>
      <c r="F74" s="20" t="s">
        <v>14</v>
      </c>
      <c r="G74" s="20">
        <f>SUMIFS($E$4:$E74,$D$4:$D74,$D74,$B$4:$B74,$B74)</f>
        <v>64</v>
      </c>
      <c r="H74" s="21">
        <f>SUMIFS($E$4:$E74,$D$4:$D74,$D74,$B$4:$B74,$B74)/COUNTIFS($D$4:$D74,$D74,$B$4:$B74,$B74,$F$4:$F74,"Score")</f>
        <v>32</v>
      </c>
      <c r="I74" s="20">
        <f t="shared" si="7"/>
        <v>0</v>
      </c>
      <c r="J74" s="20">
        <f>SUMIFS($E$4:$E74,$D$4:$D74,$D74)/COUNTIFS($D$4:$D74,$D74,$F$4:$F74,"Score")</f>
        <v>28.3</v>
      </c>
      <c r="K74" s="16">
        <f t="shared" si="8"/>
        <v>-3.6999999999999993</v>
      </c>
    </row>
    <row r="75" spans="1:11" x14ac:dyDescent="0.3">
      <c r="A75" t="str">
        <f t="shared" si="6"/>
        <v>Game 07.11.18-7</v>
      </c>
      <c r="B75" s="5" t="s">
        <v>21</v>
      </c>
      <c r="C75">
        <v>7</v>
      </c>
      <c r="D75" t="s">
        <v>20</v>
      </c>
      <c r="E75" s="20">
        <v>37</v>
      </c>
      <c r="F75" s="20" t="s">
        <v>14</v>
      </c>
      <c r="G75" s="20">
        <f>SUMIFS($E$4:$E75,$D$4:$D75,$D75,$B$4:$B75,$B75)</f>
        <v>77</v>
      </c>
      <c r="H75" s="21">
        <f>SUMIFS($E$4:$E75,$D$4:$D75,$D75,$B$4:$B75,$B75)/COUNTIFS($D$4:$D75,$D75,$B$4:$B75,$B75,$F$4:$F75,"Score")</f>
        <v>38.5</v>
      </c>
      <c r="I75" s="20">
        <f t="shared" si="7"/>
        <v>1.5</v>
      </c>
      <c r="J75" s="20">
        <f>SUMIFS($E$4:$E75,$D$4:$D75,$D75)/COUNTIFS($D$4:$D75,$D75,$F$4:$F75,"Score")</f>
        <v>31.7</v>
      </c>
      <c r="K75" s="16">
        <f t="shared" si="8"/>
        <v>-5.3000000000000007</v>
      </c>
    </row>
    <row r="76" spans="1:11" x14ac:dyDescent="0.3">
      <c r="A76" t="str">
        <f t="shared" si="6"/>
        <v>Game 07.11.18-8</v>
      </c>
      <c r="B76" s="5" t="s">
        <v>21</v>
      </c>
      <c r="C76">
        <v>8</v>
      </c>
      <c r="D76" t="s">
        <v>15</v>
      </c>
      <c r="E76" s="20">
        <v>27</v>
      </c>
      <c r="F76" s="20" t="s">
        <v>14</v>
      </c>
      <c r="G76" s="20">
        <f>SUMIFS($E$4:$E76,$D$4:$D76,$D76,$B$4:$B76,$B76)</f>
        <v>38</v>
      </c>
      <c r="H76" s="21">
        <f>SUMIFS($E$4:$E76,$D$4:$D76,$D76,$B$4:$B76,$B76)/COUNTIFS($D$4:$D76,$D76,$B$4:$B76,$B76,$F$4:$F76,"Score")</f>
        <v>19</v>
      </c>
      <c r="I76" s="20">
        <f t="shared" si="7"/>
        <v>-8</v>
      </c>
      <c r="J76" s="20">
        <f>SUMIFS($E$4:$E76,$D$4:$D76,$D76)/COUNTIFS($D$4:$D76,$D76,$F$4:$F76,"Score")</f>
        <v>24.105263157894736</v>
      </c>
      <c r="K76" s="16">
        <f t="shared" si="8"/>
        <v>-2.8947368421052637</v>
      </c>
    </row>
    <row r="77" spans="1:11" x14ac:dyDescent="0.3">
      <c r="A77" t="str">
        <f t="shared" si="6"/>
        <v>Game 07.11.18-9</v>
      </c>
      <c r="B77" s="5" t="s">
        <v>21</v>
      </c>
      <c r="C77">
        <v>9</v>
      </c>
      <c r="D77" t="s">
        <v>16</v>
      </c>
      <c r="E77" s="20">
        <v>35</v>
      </c>
      <c r="F77" s="20" t="s">
        <v>14</v>
      </c>
      <c r="G77" s="20">
        <f>SUMIFS($E$4:$E77,$D$4:$D77,$D77,$B$4:$B77,$B77)</f>
        <v>88</v>
      </c>
      <c r="H77" s="21">
        <f>SUMIFS($E$4:$E77,$D$4:$D77,$D77,$B$4:$B77,$B77)/COUNTIFS($D$4:$D77,$D77,$B$4:$B77,$B77,$F$4:$F77,"Score")</f>
        <v>29.333333333333332</v>
      </c>
      <c r="I77" s="20">
        <f t="shared" si="7"/>
        <v>-5.6666666666666679</v>
      </c>
      <c r="J77" s="20">
        <f>SUMIFS($E$4:$E77,$D$4:$D77,$D77)/COUNTIFS($D$4:$D77,$D77,$F$4:$F77,"Score")</f>
        <v>24.4</v>
      </c>
      <c r="K77" s="16">
        <f t="shared" si="8"/>
        <v>-10.600000000000001</v>
      </c>
    </row>
    <row r="78" spans="1:11" x14ac:dyDescent="0.3">
      <c r="A78" t="str">
        <f t="shared" si="6"/>
        <v>Game 07.11.18-10</v>
      </c>
      <c r="B78" s="5" t="s">
        <v>21</v>
      </c>
      <c r="C78">
        <v>10</v>
      </c>
      <c r="D78" t="s">
        <v>19</v>
      </c>
      <c r="E78" s="20">
        <v>35</v>
      </c>
      <c r="F78" s="20" t="s">
        <v>14</v>
      </c>
      <c r="G78" s="20">
        <f>SUMIFS($E$4:$E78,$D$4:$D78,$D78,$B$4:$B78,$B78)</f>
        <v>99</v>
      </c>
      <c r="H78" s="21">
        <f>SUMIFS($E$4:$E78,$D$4:$D78,$D78,$B$4:$B78,$B78)/COUNTIFS($D$4:$D78,$D78,$B$4:$B78,$B78,$F$4:$F78,"Score")</f>
        <v>33</v>
      </c>
      <c r="I78" s="20">
        <f t="shared" si="7"/>
        <v>-2</v>
      </c>
      <c r="J78" s="20">
        <f>SUMIFS($E$4:$E78,$D$4:$D78,$D78)/COUNTIFS($D$4:$D78,$D78,$F$4:$F78,"Score")</f>
        <v>28.90909090909091</v>
      </c>
      <c r="K78" s="16">
        <f t="shared" si="8"/>
        <v>-6.0909090909090899</v>
      </c>
    </row>
    <row r="79" spans="1:11" x14ac:dyDescent="0.3">
      <c r="A79" t="str">
        <f t="shared" si="6"/>
        <v>Game 07.11.18-11</v>
      </c>
      <c r="B79" s="5" t="s">
        <v>21</v>
      </c>
      <c r="C79">
        <v>11</v>
      </c>
      <c r="D79" t="s">
        <v>20</v>
      </c>
      <c r="E79" s="20">
        <v>35</v>
      </c>
      <c r="F79" s="20" t="s">
        <v>14</v>
      </c>
      <c r="G79" s="20">
        <f>SUMIFS($E$4:$E79,$D$4:$D79,$D79,$B$4:$B79,$B79)</f>
        <v>112</v>
      </c>
      <c r="H79" s="21">
        <f>SUMIFS($E$4:$E79,$D$4:$D79,$D79,$B$4:$B79,$B79)/COUNTIFS($D$4:$D79,$D79,$B$4:$B79,$B79,$F$4:$F79,"Score")</f>
        <v>37.333333333333336</v>
      </c>
      <c r="I79" s="20">
        <f t="shared" si="7"/>
        <v>2.3333333333333357</v>
      </c>
      <c r="J79" s="20">
        <f>SUMIFS($E$4:$E79,$D$4:$D79,$D79)/COUNTIFS($D$4:$D79,$D79,$F$4:$F79,"Score")</f>
        <v>32</v>
      </c>
      <c r="K79" s="16">
        <f t="shared" si="8"/>
        <v>-3</v>
      </c>
    </row>
    <row r="80" spans="1:11" x14ac:dyDescent="0.3">
      <c r="A80" t="str">
        <f t="shared" si="6"/>
        <v>Game 07.11.18-12</v>
      </c>
      <c r="B80" s="5" t="s">
        <v>21</v>
      </c>
      <c r="C80">
        <v>12</v>
      </c>
      <c r="D80" t="s">
        <v>15</v>
      </c>
      <c r="E80" s="20">
        <v>40</v>
      </c>
      <c r="F80" s="20" t="s">
        <v>14</v>
      </c>
      <c r="G80" s="20">
        <f>SUMIFS($E$4:$E80,$D$4:$D80,$D80,$B$4:$B80,$B80)</f>
        <v>78</v>
      </c>
      <c r="H80" s="21">
        <f>SUMIFS($E$4:$E80,$D$4:$D80,$D80,$B$4:$B80,$B80)/COUNTIFS($D$4:$D80,$D80,$B$4:$B80,$B80,$F$4:$F80,"Score")</f>
        <v>26</v>
      </c>
      <c r="I80" s="20">
        <f t="shared" si="7"/>
        <v>-14</v>
      </c>
      <c r="J80" s="20">
        <f>SUMIFS($E$4:$E80,$D$4:$D80,$D80)/COUNTIFS($D$4:$D80,$D80,$F$4:$F80,"Score")</f>
        <v>24.9</v>
      </c>
      <c r="K80" s="16">
        <f t="shared" si="8"/>
        <v>-15.100000000000001</v>
      </c>
    </row>
    <row r="81" spans="1:11" x14ac:dyDescent="0.3">
      <c r="A81" t="str">
        <f t="shared" si="6"/>
        <v>Game 07.11.18-13</v>
      </c>
      <c r="B81" s="5" t="s">
        <v>21</v>
      </c>
      <c r="C81">
        <v>13</v>
      </c>
      <c r="D81" t="s">
        <v>16</v>
      </c>
      <c r="E81" s="20">
        <v>11</v>
      </c>
      <c r="F81" s="20" t="s">
        <v>14</v>
      </c>
      <c r="G81" s="20">
        <f>SUMIFS($E$4:$E81,$D$4:$D81,$D81,$B$4:$B81,$B81)</f>
        <v>99</v>
      </c>
      <c r="H81" s="21">
        <f>SUMIFS($E$4:$E81,$D$4:$D81,$D81,$B$4:$B81,$B81)/COUNTIFS($D$4:$D81,$D81,$B$4:$B81,$B81,$F$4:$F81,"Score")</f>
        <v>24.75</v>
      </c>
      <c r="I81" s="20">
        <f t="shared" si="7"/>
        <v>13.75</v>
      </c>
      <c r="J81" s="20">
        <f>SUMIFS($E$4:$E81,$D$4:$D81,$D81)/COUNTIFS($D$4:$D81,$D81,$F$4:$F81,"Score")</f>
        <v>23.761904761904763</v>
      </c>
      <c r="K81" s="16">
        <f t="shared" si="8"/>
        <v>12.761904761904763</v>
      </c>
    </row>
    <row r="82" spans="1:11" x14ac:dyDescent="0.3">
      <c r="A82" t="str">
        <f t="shared" si="6"/>
        <v>Game 07.11.18-14</v>
      </c>
      <c r="B82" s="5" t="s">
        <v>21</v>
      </c>
      <c r="C82">
        <v>14</v>
      </c>
      <c r="D82" t="s">
        <v>19</v>
      </c>
      <c r="E82" s="20">
        <v>39</v>
      </c>
      <c r="F82" s="20" t="s">
        <v>14</v>
      </c>
      <c r="G82" s="20">
        <f>SUMIFS($E$4:$E82,$D$4:$D82,$D82,$B$4:$B82,$B82)</f>
        <v>138</v>
      </c>
      <c r="H82" s="21">
        <f>SUMIFS($E$4:$E82,$D$4:$D82,$D82,$B$4:$B82,$B82)/COUNTIFS($D$4:$D82,$D82,$B$4:$B82,$B82,$F$4:$F82,"Score")</f>
        <v>34.5</v>
      </c>
      <c r="I82" s="20">
        <f t="shared" si="7"/>
        <v>-4.5</v>
      </c>
      <c r="J82" s="20">
        <f>SUMIFS($E$4:$E82,$D$4:$D82,$D82)/COUNTIFS($D$4:$D82,$D82,$F$4:$F82,"Score")</f>
        <v>29.75</v>
      </c>
      <c r="K82" s="16">
        <f t="shared" si="8"/>
        <v>-9.25</v>
      </c>
    </row>
    <row r="83" spans="1:11" x14ac:dyDescent="0.3">
      <c r="A83" t="str">
        <f t="shared" si="6"/>
        <v>Game 07.11.18-15</v>
      </c>
      <c r="B83" s="5" t="s">
        <v>21</v>
      </c>
      <c r="C83">
        <v>15</v>
      </c>
      <c r="D83" t="s">
        <v>20</v>
      </c>
      <c r="E83" s="20">
        <v>14</v>
      </c>
      <c r="F83" s="20" t="s">
        <v>14</v>
      </c>
      <c r="G83" s="20">
        <f>SUMIFS($E$4:$E83,$D$4:$D83,$D83,$B$4:$B83,$B83)</f>
        <v>126</v>
      </c>
      <c r="H83" s="21">
        <f>SUMIFS($E$4:$E83,$D$4:$D83,$D83,$B$4:$B83,$B83)/COUNTIFS($D$4:$D83,$D83,$B$4:$B83,$B83,$F$4:$F83,"Score")</f>
        <v>31.5</v>
      </c>
      <c r="I83" s="20">
        <f t="shared" si="7"/>
        <v>17.5</v>
      </c>
      <c r="J83" s="20">
        <f>SUMIFS($E$4:$E83,$D$4:$D83,$D83)/COUNTIFS($D$4:$D83,$D83,$F$4:$F83,"Score")</f>
        <v>30.5</v>
      </c>
      <c r="K83" s="16">
        <f t="shared" si="8"/>
        <v>16.5</v>
      </c>
    </row>
    <row r="84" spans="1:11" x14ac:dyDescent="0.3">
      <c r="A84" t="str">
        <f t="shared" si="6"/>
        <v>Game 07.11.18-16</v>
      </c>
      <c r="B84" s="5" t="s">
        <v>21</v>
      </c>
      <c r="C84">
        <v>16</v>
      </c>
      <c r="D84" t="s">
        <v>15</v>
      </c>
      <c r="E84" s="20">
        <v>34</v>
      </c>
      <c r="F84" s="20" t="s">
        <v>14</v>
      </c>
      <c r="G84" s="20">
        <f>SUMIFS($E$4:$E84,$D$4:$D84,$D84,$B$4:$B84,$B84)</f>
        <v>112</v>
      </c>
      <c r="H84" s="21">
        <f>SUMIFS($E$4:$E84,$D$4:$D84,$D84,$B$4:$B84,$B84)/COUNTIFS($D$4:$D84,$D84,$B$4:$B84,$B84,$F$4:$F84,"Score")</f>
        <v>28</v>
      </c>
      <c r="I84" s="20">
        <f t="shared" si="7"/>
        <v>-6</v>
      </c>
      <c r="J84" s="20">
        <f>SUMIFS($E$4:$E84,$D$4:$D84,$D84)/COUNTIFS($D$4:$D84,$D84,$F$4:$F84,"Score")</f>
        <v>25.333333333333332</v>
      </c>
      <c r="K84" s="16">
        <f t="shared" si="8"/>
        <v>-8.6666666666666679</v>
      </c>
    </row>
    <row r="85" spans="1:11" x14ac:dyDescent="0.3">
      <c r="A85" t="str">
        <f t="shared" si="6"/>
        <v>Game 07.11.18-17</v>
      </c>
      <c r="B85" s="5" t="s">
        <v>21</v>
      </c>
      <c r="C85">
        <v>17</v>
      </c>
      <c r="D85" t="s">
        <v>16</v>
      </c>
      <c r="E85" s="20">
        <v>30</v>
      </c>
      <c r="F85" s="20" t="s">
        <v>14</v>
      </c>
      <c r="G85" s="20">
        <f>SUMIFS($E$4:$E85,$D$4:$D85,$D85,$B$4:$B85,$B85)</f>
        <v>129</v>
      </c>
      <c r="H85" s="21">
        <f>SUMIFS($E$4:$E85,$D$4:$D85,$D85,$B$4:$B85,$B85)/COUNTIFS($D$4:$D85,$D85,$B$4:$B85,$B85,$F$4:$F85,"Score")</f>
        <v>25.8</v>
      </c>
      <c r="I85" s="20">
        <f t="shared" si="7"/>
        <v>-4.1999999999999993</v>
      </c>
      <c r="J85" s="20">
        <f>SUMIFS($E$4:$E85,$D$4:$D85,$D85)/COUNTIFS($D$4:$D85,$D85,$F$4:$F85,"Score")</f>
        <v>24.045454545454547</v>
      </c>
      <c r="K85" s="16">
        <f t="shared" si="8"/>
        <v>-5.9545454545454533</v>
      </c>
    </row>
    <row r="86" spans="1:11" x14ac:dyDescent="0.3">
      <c r="A86" t="str">
        <f t="shared" si="6"/>
        <v>Game 07.11.18-18</v>
      </c>
      <c r="B86" s="5" t="s">
        <v>21</v>
      </c>
      <c r="C86">
        <v>18</v>
      </c>
      <c r="D86" t="s">
        <v>19</v>
      </c>
      <c r="E86" s="20">
        <v>11</v>
      </c>
      <c r="F86" s="20" t="s">
        <v>14</v>
      </c>
      <c r="G86" s="20">
        <f>SUMIFS($E$4:$E86,$D$4:$D86,$D86,$B$4:$B86,$B86)</f>
        <v>149</v>
      </c>
      <c r="H86" s="21">
        <f>SUMIFS($E$4:$E86,$D$4:$D86,$D86,$B$4:$B86,$B86)/COUNTIFS($D$4:$D86,$D86,$B$4:$B86,$B86,$F$4:$F86,"Score")</f>
        <v>29.8</v>
      </c>
      <c r="I86" s="20">
        <f t="shared" si="7"/>
        <v>18.8</v>
      </c>
      <c r="J86" s="20">
        <f>SUMIFS($E$4:$E86,$D$4:$D86,$D86)/COUNTIFS($D$4:$D86,$D86,$F$4:$F86,"Score")</f>
        <v>28.307692307692307</v>
      </c>
      <c r="K86" s="16">
        <f t="shared" si="8"/>
        <v>17.307692307692307</v>
      </c>
    </row>
    <row r="87" spans="1:11" x14ac:dyDescent="0.3">
      <c r="A87" t="str">
        <f t="shared" si="6"/>
        <v>Game 07.11.18-19</v>
      </c>
      <c r="B87" s="5" t="s">
        <v>21</v>
      </c>
      <c r="C87">
        <v>19</v>
      </c>
      <c r="D87" t="s">
        <v>20</v>
      </c>
      <c r="E87" s="20">
        <v>29</v>
      </c>
      <c r="F87" s="20" t="s">
        <v>14</v>
      </c>
      <c r="G87" s="20">
        <f>SUMIFS($E$4:$E87,$D$4:$D87,$D87,$B$4:$B87,$B87)</f>
        <v>155</v>
      </c>
      <c r="H87" s="21">
        <f>SUMIFS($E$4:$E87,$D$4:$D87,$D87,$B$4:$B87,$B87)/COUNTIFS($D$4:$D87,$D87,$B$4:$B87,$B87,$F$4:$F87,"Score")</f>
        <v>31</v>
      </c>
      <c r="I87" s="20">
        <f t="shared" si="7"/>
        <v>2</v>
      </c>
      <c r="J87" s="20">
        <f>SUMIFS($E$4:$E87,$D$4:$D87,$D87)/COUNTIFS($D$4:$D87,$D87,$F$4:$F87,"Score")</f>
        <v>30.384615384615383</v>
      </c>
      <c r="K87" s="16">
        <f t="shared" si="8"/>
        <v>1.3846153846153832</v>
      </c>
    </row>
    <row r="88" spans="1:11" x14ac:dyDescent="0.3">
      <c r="A88" t="str">
        <f t="shared" si="6"/>
        <v>Game 07.11.18-20</v>
      </c>
      <c r="B88" s="5" t="s">
        <v>21</v>
      </c>
      <c r="C88">
        <v>20</v>
      </c>
      <c r="D88" t="s">
        <v>15</v>
      </c>
      <c r="E88" s="20">
        <v>40</v>
      </c>
      <c r="F88" s="20" t="s">
        <v>14</v>
      </c>
      <c r="G88" s="20">
        <f>SUMIFS($E$4:$E88,$D$4:$D88,$D88,$B$4:$B88,$B88)</f>
        <v>152</v>
      </c>
      <c r="H88" s="21">
        <f>SUMIFS($E$4:$E88,$D$4:$D88,$D88,$B$4:$B88,$B88)/COUNTIFS($D$4:$D88,$D88,$B$4:$B88,$B88,$F$4:$F88,"Score")</f>
        <v>30.4</v>
      </c>
      <c r="I88" s="20">
        <f t="shared" si="7"/>
        <v>-9.6000000000000014</v>
      </c>
      <c r="J88" s="20">
        <f>SUMIFS($E$4:$E88,$D$4:$D88,$D88)/COUNTIFS($D$4:$D88,$D88,$F$4:$F88,"Score")</f>
        <v>26</v>
      </c>
      <c r="K88" s="16">
        <f t="shared" si="8"/>
        <v>-14</v>
      </c>
    </row>
    <row r="89" spans="1:11" x14ac:dyDescent="0.3">
      <c r="A89" t="str">
        <f t="shared" si="6"/>
        <v>Game 07.11.18-21</v>
      </c>
      <c r="B89" s="5" t="s">
        <v>21</v>
      </c>
      <c r="C89">
        <v>21</v>
      </c>
      <c r="D89" t="s">
        <v>16</v>
      </c>
      <c r="E89" s="20">
        <v>30</v>
      </c>
      <c r="F89" s="20" t="s">
        <v>14</v>
      </c>
      <c r="G89" s="20">
        <f>SUMIFS($E$4:$E89,$D$4:$D89,$D89,$B$4:$B89,$B89)</f>
        <v>159</v>
      </c>
      <c r="H89" s="21">
        <f>SUMIFS($E$4:$E89,$D$4:$D89,$D89,$B$4:$B89,$B89)/COUNTIFS($D$4:$D89,$D89,$B$4:$B89,$B89,$F$4:$F89,"Score")</f>
        <v>26.5</v>
      </c>
      <c r="I89" s="20">
        <f t="shared" si="7"/>
        <v>-3.5</v>
      </c>
      <c r="J89" s="20">
        <f>SUMIFS($E$4:$E89,$D$4:$D89,$D89)/COUNTIFS($D$4:$D89,$D89,$F$4:$F89,"Score")</f>
        <v>24.304347826086957</v>
      </c>
      <c r="K89" s="16">
        <f t="shared" si="8"/>
        <v>-5.695652173913043</v>
      </c>
    </row>
    <row r="90" spans="1:11" x14ac:dyDescent="0.3">
      <c r="A90" t="str">
        <f t="shared" si="6"/>
        <v>Game 07.11.18-22</v>
      </c>
      <c r="B90" s="5" t="s">
        <v>21</v>
      </c>
      <c r="C90">
        <v>22</v>
      </c>
      <c r="D90" t="s">
        <v>19</v>
      </c>
      <c r="E90" s="20">
        <v>24</v>
      </c>
      <c r="F90" s="20" t="s">
        <v>14</v>
      </c>
      <c r="G90" s="20">
        <f>SUMIFS($E$4:$E90,$D$4:$D90,$D90,$B$4:$B90,$B90)</f>
        <v>173</v>
      </c>
      <c r="H90" s="21">
        <f>SUMIFS($E$4:$E90,$D$4:$D90,$D90,$B$4:$B90,$B90)/COUNTIFS($D$4:$D90,$D90,$B$4:$B90,$B90,$F$4:$F90,"Score")</f>
        <v>28.833333333333332</v>
      </c>
      <c r="I90" s="20">
        <f t="shared" si="7"/>
        <v>4.8333333333333321</v>
      </c>
      <c r="J90" s="20">
        <f>SUMIFS($E$4:$E90,$D$4:$D90,$D90)/COUNTIFS($D$4:$D90,$D90,$F$4:$F90,"Score")</f>
        <v>28</v>
      </c>
      <c r="K90" s="16">
        <f t="shared" si="8"/>
        <v>4</v>
      </c>
    </row>
    <row r="91" spans="1:11" x14ac:dyDescent="0.3">
      <c r="A91" t="str">
        <f t="shared" si="6"/>
        <v>Game 07.11.18-23</v>
      </c>
      <c r="B91" s="5" t="s">
        <v>21</v>
      </c>
      <c r="C91">
        <v>23</v>
      </c>
      <c r="D91" t="s">
        <v>20</v>
      </c>
      <c r="E91" s="20">
        <v>22</v>
      </c>
      <c r="F91" s="20" t="s">
        <v>14</v>
      </c>
      <c r="G91" s="20">
        <f>SUMIFS($E$4:$E91,$D$4:$D91,$D91,$B$4:$B91,$B91)</f>
        <v>177</v>
      </c>
      <c r="H91" s="21">
        <f>SUMIFS($E$4:$E91,$D$4:$D91,$D91,$B$4:$B91,$B91)/COUNTIFS($D$4:$D91,$D91,$B$4:$B91,$B91,$F$4:$F91,"Score")</f>
        <v>29.5</v>
      </c>
      <c r="I91" s="20">
        <f t="shared" si="7"/>
        <v>7.5</v>
      </c>
      <c r="J91" s="20">
        <f>SUMIFS($E$4:$E91,$D$4:$D91,$D91)/COUNTIFS($D$4:$D91,$D91,$F$4:$F91,"Score")</f>
        <v>29.785714285714285</v>
      </c>
      <c r="K91" s="16">
        <f t="shared" si="8"/>
        <v>7.7857142857142847</v>
      </c>
    </row>
    <row r="92" spans="1:11" x14ac:dyDescent="0.3">
      <c r="A92" t="str">
        <f t="shared" si="6"/>
        <v>Game 07.11.18-24</v>
      </c>
      <c r="B92" s="5" t="s">
        <v>21</v>
      </c>
      <c r="C92">
        <v>24</v>
      </c>
      <c r="D92" t="s">
        <v>15</v>
      </c>
      <c r="E92" s="20">
        <v>19</v>
      </c>
      <c r="F92" s="20" t="s">
        <v>14</v>
      </c>
      <c r="G92" s="20">
        <f>SUMIFS($E$4:$E92,$D$4:$D92,$D92,$B$4:$B92,$B92)</f>
        <v>171</v>
      </c>
      <c r="H92" s="21">
        <f>SUMIFS($E$4:$E92,$D$4:$D92,$D92,$B$4:$B92,$B92)/COUNTIFS($D$4:$D92,$D92,$B$4:$B92,$B92,$F$4:$F92,"Score")</f>
        <v>28.5</v>
      </c>
      <c r="I92" s="20">
        <f t="shared" si="7"/>
        <v>9.5</v>
      </c>
      <c r="J92" s="20">
        <f>SUMIFS($E$4:$E92,$D$4:$D92,$D92)/COUNTIFS($D$4:$D92,$D92,$F$4:$F92,"Score")</f>
        <v>25.695652173913043</v>
      </c>
      <c r="K92" s="16">
        <f t="shared" si="8"/>
        <v>6.695652173913043</v>
      </c>
    </row>
    <row r="93" spans="1:11" x14ac:dyDescent="0.3">
      <c r="A93" t="str">
        <f t="shared" si="6"/>
        <v>Game 07.11.18-25</v>
      </c>
      <c r="B93" s="5" t="s">
        <v>21</v>
      </c>
      <c r="C93">
        <v>25</v>
      </c>
      <c r="D93" t="s">
        <v>16</v>
      </c>
      <c r="E93" s="20">
        <v>36</v>
      </c>
      <c r="F93" s="20" t="s">
        <v>14</v>
      </c>
      <c r="G93" s="20">
        <f>SUMIFS($E$4:$E93,$D$4:$D93,$D93,$B$4:$B93,$B93)</f>
        <v>195</v>
      </c>
      <c r="H93" s="21">
        <f>SUMIFS($E$4:$E93,$D$4:$D93,$D93,$B$4:$B93,$B93)/COUNTIFS($D$4:$D93,$D93,$B$4:$B93,$B93,$F$4:$F93,"Score")</f>
        <v>27.857142857142858</v>
      </c>
      <c r="I93" s="20">
        <f t="shared" si="7"/>
        <v>-8.1428571428571423</v>
      </c>
      <c r="J93" s="20">
        <f>SUMIFS($E$4:$E93,$D$4:$D93,$D93)/COUNTIFS($D$4:$D93,$D93,$F$4:$F93,"Score")</f>
        <v>24.791666666666668</v>
      </c>
      <c r="K93" s="16">
        <f t="shared" si="8"/>
        <v>-11.208333333333332</v>
      </c>
    </row>
    <row r="94" spans="1:11" x14ac:dyDescent="0.3">
      <c r="A94" t="str">
        <f t="shared" si="6"/>
        <v>Game 07.11.18-26</v>
      </c>
      <c r="B94" s="5" t="s">
        <v>21</v>
      </c>
      <c r="C94">
        <v>26</v>
      </c>
      <c r="D94" t="s">
        <v>19</v>
      </c>
      <c r="E94" s="20">
        <v>21</v>
      </c>
      <c r="F94" s="20" t="s">
        <v>14</v>
      </c>
      <c r="G94" s="20">
        <f>SUMIFS($E$4:$E94,$D$4:$D94,$D94,$B$4:$B94,$B94)</f>
        <v>194</v>
      </c>
      <c r="H94" s="21">
        <f>SUMIFS($E$4:$E94,$D$4:$D94,$D94,$B$4:$B94,$B94)/COUNTIFS($D$4:$D94,$D94,$B$4:$B94,$B94,$F$4:$F94,"Score")</f>
        <v>27.714285714285715</v>
      </c>
      <c r="I94" s="20">
        <f t="shared" si="7"/>
        <v>6.7142857142857153</v>
      </c>
      <c r="J94" s="20">
        <f>SUMIFS($E$4:$E94,$D$4:$D94,$D94)/COUNTIFS($D$4:$D94,$D94,$F$4:$F94,"Score")</f>
        <v>27.533333333333335</v>
      </c>
      <c r="K94" s="16">
        <f t="shared" si="8"/>
        <v>6.533333333333335</v>
      </c>
    </row>
    <row r="95" spans="1:11" x14ac:dyDescent="0.3">
      <c r="A95" t="str">
        <f t="shared" si="6"/>
        <v>Game 07.11.18-27</v>
      </c>
      <c r="B95" s="5" t="s">
        <v>21</v>
      </c>
      <c r="C95">
        <v>27</v>
      </c>
      <c r="D95" t="s">
        <v>20</v>
      </c>
      <c r="E95" s="20">
        <v>38</v>
      </c>
      <c r="F95" s="20" t="s">
        <v>14</v>
      </c>
      <c r="G95" s="20">
        <f>SUMIFS($E$4:$E95,$D$4:$D95,$D95,$B$4:$B95,$B95)</f>
        <v>215</v>
      </c>
      <c r="H95" s="21">
        <f>SUMIFS($E$4:$E95,$D$4:$D95,$D95,$B$4:$B95,$B95)/COUNTIFS($D$4:$D95,$D95,$B$4:$B95,$B95,$F$4:$F95,"Score")</f>
        <v>30.714285714285715</v>
      </c>
      <c r="I95" s="20">
        <f t="shared" si="7"/>
        <v>-7.2857142857142847</v>
      </c>
      <c r="J95" s="20">
        <f>SUMIFS($E$4:$E95,$D$4:$D95,$D95)/COUNTIFS($D$4:$D95,$D95,$F$4:$F95,"Score")</f>
        <v>30.333333333333332</v>
      </c>
      <c r="K95" s="16">
        <f t="shared" si="8"/>
        <v>-7.6666666666666679</v>
      </c>
    </row>
    <row r="96" spans="1:11" x14ac:dyDescent="0.3">
      <c r="A96" t="str">
        <f t="shared" si="6"/>
        <v>Game 07.11.18-28</v>
      </c>
      <c r="B96" s="5" t="s">
        <v>21</v>
      </c>
      <c r="C96">
        <v>28</v>
      </c>
      <c r="D96" t="s">
        <v>15</v>
      </c>
      <c r="E96" s="20">
        <v>32</v>
      </c>
      <c r="F96" s="20" t="s">
        <v>14</v>
      </c>
      <c r="G96" s="20">
        <f>SUMIFS($E$4:$E96,$D$4:$D96,$D96,$B$4:$B96,$B96)</f>
        <v>203</v>
      </c>
      <c r="H96" s="21">
        <f>SUMIFS($E$4:$E96,$D$4:$D96,$D96,$B$4:$B96,$B96)/COUNTIFS($D$4:$D96,$D96,$B$4:$B96,$B96,$F$4:$F96,"Score")</f>
        <v>29</v>
      </c>
      <c r="I96" s="20">
        <f t="shared" si="7"/>
        <v>-3</v>
      </c>
      <c r="J96" s="20">
        <f>SUMIFS($E$4:$E96,$D$4:$D96,$D96)/COUNTIFS($D$4:$D96,$D96,$F$4:$F96,"Score")</f>
        <v>25.958333333333332</v>
      </c>
      <c r="K96" s="16">
        <f t="shared" si="8"/>
        <v>-6.0416666666666679</v>
      </c>
    </row>
    <row r="97" spans="1:11" x14ac:dyDescent="0.3">
      <c r="A97" t="str">
        <f t="shared" si="6"/>
        <v>Game 07.11.18-29</v>
      </c>
      <c r="B97" s="5" t="s">
        <v>21</v>
      </c>
      <c r="C97">
        <v>29</v>
      </c>
      <c r="D97" t="s">
        <v>16</v>
      </c>
      <c r="E97" s="20">
        <v>39</v>
      </c>
      <c r="F97" s="20" t="s">
        <v>14</v>
      </c>
      <c r="G97" s="20">
        <f>SUMIFS($E$4:$E97,$D$4:$D97,$D97,$B$4:$B97,$B97)</f>
        <v>234</v>
      </c>
      <c r="H97" s="21">
        <f>SUMIFS($E$4:$E97,$D$4:$D97,$D97,$B$4:$B97,$B97)/COUNTIFS($D$4:$D97,$D97,$B$4:$B97,$B97,$F$4:$F97,"Score")</f>
        <v>29.25</v>
      </c>
      <c r="I97" s="20">
        <f t="shared" si="7"/>
        <v>-9.75</v>
      </c>
      <c r="J97" s="20">
        <f>SUMIFS($E$4:$E97,$D$4:$D97,$D97)/COUNTIFS($D$4:$D97,$D97,$F$4:$F97,"Score")</f>
        <v>25.36</v>
      </c>
      <c r="K97" s="16">
        <f t="shared" si="8"/>
        <v>-13.64</v>
      </c>
    </row>
    <row r="98" spans="1:11" x14ac:dyDescent="0.3">
      <c r="A98" t="str">
        <f t="shared" si="6"/>
        <v>Game 07.11.18-30</v>
      </c>
      <c r="B98" s="5" t="s">
        <v>21</v>
      </c>
      <c r="C98">
        <v>30</v>
      </c>
      <c r="D98" t="s">
        <v>19</v>
      </c>
      <c r="E98" s="20">
        <v>27</v>
      </c>
      <c r="F98" s="20" t="s">
        <v>14</v>
      </c>
      <c r="G98" s="20">
        <f>SUMIFS($E$4:$E98,$D$4:$D98,$D98,$B$4:$B98,$B98)</f>
        <v>221</v>
      </c>
      <c r="H98" s="21">
        <f>SUMIFS($E$4:$E98,$D$4:$D98,$D98,$B$4:$B98,$B98)/COUNTIFS($D$4:$D98,$D98,$B$4:$B98,$B98,$F$4:$F98,"Score")</f>
        <v>27.625</v>
      </c>
      <c r="I98" s="20">
        <f t="shared" si="7"/>
        <v>0.625</v>
      </c>
      <c r="J98" s="20">
        <f>SUMIFS($E$4:$E98,$D$4:$D98,$D98)/COUNTIFS($D$4:$D98,$D98,$F$4:$F98,"Score")</f>
        <v>27.5</v>
      </c>
      <c r="K98" s="16">
        <f t="shared" si="8"/>
        <v>0.5</v>
      </c>
    </row>
    <row r="99" spans="1:11" x14ac:dyDescent="0.3">
      <c r="A99" t="str">
        <f t="shared" si="6"/>
        <v>Game 07.11.18-31</v>
      </c>
      <c r="B99" s="5" t="s">
        <v>21</v>
      </c>
      <c r="C99">
        <v>31</v>
      </c>
      <c r="D99" t="s">
        <v>20</v>
      </c>
      <c r="E99" s="20">
        <v>28</v>
      </c>
      <c r="F99" s="20" t="s">
        <v>14</v>
      </c>
      <c r="G99" s="20">
        <f>SUMIFS($E$4:$E99,$D$4:$D99,$D99,$B$4:$B99,$B99)</f>
        <v>243</v>
      </c>
      <c r="H99" s="21">
        <f>SUMIFS($E$4:$E99,$D$4:$D99,$D99,$B$4:$B99,$B99)/COUNTIFS($D$4:$D99,$D99,$B$4:$B99,$B99,$F$4:$F99,"Score")</f>
        <v>30.375</v>
      </c>
      <c r="I99" s="20">
        <f t="shared" si="7"/>
        <v>2.375</v>
      </c>
      <c r="J99" s="20">
        <f>SUMIFS($E$4:$E99,$D$4:$D99,$D99)/COUNTIFS($D$4:$D99,$D99,$F$4:$F99,"Score")</f>
        <v>30.1875</v>
      </c>
      <c r="K99" s="16">
        <f t="shared" si="8"/>
        <v>2.1875</v>
      </c>
    </row>
    <row r="100" spans="1:11" x14ac:dyDescent="0.3">
      <c r="A100" t="str">
        <f t="shared" ref="A100:A131" si="9">B100&amp;"-"&amp;C100</f>
        <v>Game 07.11.18-32</v>
      </c>
      <c r="B100" s="5" t="s">
        <v>21</v>
      </c>
      <c r="C100">
        <v>32</v>
      </c>
      <c r="D100" t="s">
        <v>15</v>
      </c>
      <c r="E100" s="20">
        <v>37</v>
      </c>
      <c r="F100" s="20" t="s">
        <v>14</v>
      </c>
      <c r="G100" s="20">
        <f>SUMIFS($E$4:$E100,$D$4:$D100,$D100,$B$4:$B100,$B100)</f>
        <v>240</v>
      </c>
      <c r="H100" s="21">
        <f>SUMIFS($E$4:$E100,$D$4:$D100,$D100,$B$4:$B100,$B100)/COUNTIFS($D$4:$D100,$D100,$B$4:$B100,$B100,$F$4:$F100,"Score")</f>
        <v>30</v>
      </c>
      <c r="I100" s="20">
        <f t="shared" ref="I100:I131" si="10">H100-E100</f>
        <v>-7</v>
      </c>
      <c r="J100" s="20">
        <f>SUMIFS($E$4:$E100,$D$4:$D100,$D100)/COUNTIFS($D$4:$D100,$D100,$F$4:$F100,"Score")</f>
        <v>26.4</v>
      </c>
      <c r="K100" s="16">
        <f t="shared" ref="K100:K131" si="11">J100-E100</f>
        <v>-10.600000000000001</v>
      </c>
    </row>
    <row r="101" spans="1:11" x14ac:dyDescent="0.3">
      <c r="A101" t="str">
        <f t="shared" si="9"/>
        <v>Game 07.11.18-33</v>
      </c>
      <c r="B101" s="5" t="s">
        <v>21</v>
      </c>
      <c r="C101">
        <v>33</v>
      </c>
      <c r="D101" t="s">
        <v>16</v>
      </c>
      <c r="E101" s="20">
        <v>-1</v>
      </c>
      <c r="F101" s="20" t="s">
        <v>17</v>
      </c>
      <c r="G101" s="20">
        <f>SUMIFS($E$4:$E101,$D$4:$D101,$D101,$B$4:$B101,$B101)</f>
        <v>233</v>
      </c>
      <c r="H101" s="21">
        <f>SUMIFS($E$4:$E101,$D$4:$D101,$D101,$B$4:$B101,$B101)/COUNTIFS($D$4:$D101,$D101,$B$4:$B101,$B101,$F$4:$F101,"Score")</f>
        <v>29.125</v>
      </c>
      <c r="I101" s="20">
        <f t="shared" si="10"/>
        <v>30.125</v>
      </c>
      <c r="J101" s="20">
        <f>SUMIFS($E$4:$E101,$D$4:$D101,$D101)/COUNTIFS($D$4:$D101,$D101,$F$4:$F101,"Score")</f>
        <v>25.32</v>
      </c>
      <c r="K101" s="16">
        <f t="shared" si="11"/>
        <v>26.32</v>
      </c>
    </row>
    <row r="102" spans="1:11" x14ac:dyDescent="0.3">
      <c r="A102" t="str">
        <f t="shared" si="9"/>
        <v>Game 07.11.18-34</v>
      </c>
      <c r="B102" s="5" t="s">
        <v>21</v>
      </c>
      <c r="C102">
        <v>34</v>
      </c>
      <c r="D102" t="s">
        <v>19</v>
      </c>
      <c r="E102" s="20">
        <v>-2</v>
      </c>
      <c r="F102" s="20" t="s">
        <v>17</v>
      </c>
      <c r="G102" s="20">
        <f>SUMIFS($E$4:$E102,$D$4:$D102,$D102,$B$4:$B102,$B102)</f>
        <v>219</v>
      </c>
      <c r="H102" s="21">
        <f>SUMIFS($E$4:$E102,$D$4:$D102,$D102,$B$4:$B102,$B102)/COUNTIFS($D$4:$D102,$D102,$B$4:$B102,$B102,$F$4:$F102,"Score")</f>
        <v>27.375</v>
      </c>
      <c r="I102" s="20">
        <f t="shared" si="10"/>
        <v>29.375</v>
      </c>
      <c r="J102" s="20">
        <f>SUMIFS($E$4:$E102,$D$4:$D102,$D102)/COUNTIFS($D$4:$D102,$D102,$F$4:$F102,"Score")</f>
        <v>27.375</v>
      </c>
      <c r="K102" s="16">
        <f t="shared" si="11"/>
        <v>29.375</v>
      </c>
    </row>
    <row r="103" spans="1:11" x14ac:dyDescent="0.3">
      <c r="A103" t="str">
        <f t="shared" si="9"/>
        <v>Game 07.11.18-35</v>
      </c>
      <c r="B103" s="5" t="s">
        <v>21</v>
      </c>
      <c r="C103">
        <v>35</v>
      </c>
      <c r="D103" t="s">
        <v>20</v>
      </c>
      <c r="E103" s="20">
        <v>-3</v>
      </c>
      <c r="F103" s="20" t="s">
        <v>17</v>
      </c>
      <c r="G103" s="20">
        <f>SUMIFS($E$4:$E103,$D$4:$D103,$D103,$B$4:$B103,$B103)</f>
        <v>240</v>
      </c>
      <c r="H103" s="21">
        <f>SUMIFS($E$4:$E103,$D$4:$D103,$D103,$B$4:$B103,$B103)/COUNTIFS($D$4:$D103,$D103,$B$4:$B103,$B103,$F$4:$F103,"Score")</f>
        <v>30</v>
      </c>
      <c r="I103" s="20">
        <f t="shared" si="10"/>
        <v>33</v>
      </c>
      <c r="J103" s="20">
        <f>SUMIFS($E$4:$E103,$D$4:$D103,$D103)/COUNTIFS($D$4:$D103,$D103,$F$4:$F103,"Score")</f>
        <v>30</v>
      </c>
      <c r="K103" s="16">
        <f t="shared" si="11"/>
        <v>33</v>
      </c>
    </row>
    <row r="104" spans="1:11" x14ac:dyDescent="0.3">
      <c r="A104" t="str">
        <f t="shared" si="9"/>
        <v>Game 07.27.18-1</v>
      </c>
      <c r="B104" s="15" t="s">
        <v>22</v>
      </c>
      <c r="C104">
        <v>1</v>
      </c>
      <c r="D104" t="s">
        <v>16</v>
      </c>
      <c r="E104" s="20">
        <v>21</v>
      </c>
      <c r="F104" s="20" t="s">
        <v>14</v>
      </c>
      <c r="G104" s="20">
        <f>SUMIFS($E$4:$E104,$D$4:$D104,$D104,$B$4:$B104,$B104)</f>
        <v>21</v>
      </c>
      <c r="H104" s="21">
        <f>SUMIFS($E$4:$E104,$D$4:$D104,$D104,$B$4:$B104,$B104)/COUNTIFS($D$4:$D104,$D104,$B$4:$B104,$B104,$F$4:$F104,"Score")</f>
        <v>21</v>
      </c>
      <c r="I104" s="20">
        <f t="shared" si="10"/>
        <v>0</v>
      </c>
      <c r="J104" s="20">
        <f>SUMIFS($E$4:$E104,$D$4:$D104,$D104)/COUNTIFS($D$4:$D104,$D104,$F$4:$F104,"Score")</f>
        <v>25.153846153846153</v>
      </c>
      <c r="K104" s="20">
        <f t="shared" si="11"/>
        <v>4.1538461538461533</v>
      </c>
    </row>
    <row r="105" spans="1:11" x14ac:dyDescent="0.3">
      <c r="A105" t="str">
        <f t="shared" si="9"/>
        <v>Game 07.27.18-2</v>
      </c>
      <c r="B105" s="5" t="s">
        <v>22</v>
      </c>
      <c r="C105">
        <v>2</v>
      </c>
      <c r="D105" t="s">
        <v>19</v>
      </c>
      <c r="E105" s="20">
        <v>16</v>
      </c>
      <c r="F105" s="20" t="s">
        <v>14</v>
      </c>
      <c r="G105" s="20">
        <f>SUMIFS($E$4:$E105,$D$4:$D105,$D105,$B$4:$B105,$B105)</f>
        <v>16</v>
      </c>
      <c r="H105" s="21">
        <f>SUMIFS($E$4:$E105,$D$4:$D105,$D105,$B$4:$B105,$B105)/COUNTIFS($D$4:$D105,$D105,$B$4:$B105,$B105,$F$4:$F105,"Score")</f>
        <v>16</v>
      </c>
      <c r="I105" s="20">
        <f t="shared" si="10"/>
        <v>0</v>
      </c>
      <c r="J105" s="20">
        <f>SUMIFS($E$4:$E105,$D$4:$D105,$D105)/COUNTIFS($D$4:$D105,$D105,$F$4:$F105,"Score")</f>
        <v>26.705882352941178</v>
      </c>
      <c r="K105" s="20">
        <f t="shared" si="11"/>
        <v>10.705882352941178</v>
      </c>
    </row>
    <row r="106" spans="1:11" x14ac:dyDescent="0.3">
      <c r="A106" t="str">
        <f t="shared" si="9"/>
        <v>Game 07.27.18-3</v>
      </c>
      <c r="B106" s="5" t="s">
        <v>22</v>
      </c>
      <c r="C106">
        <v>3</v>
      </c>
      <c r="D106" t="s">
        <v>20</v>
      </c>
      <c r="E106" s="20">
        <v>34</v>
      </c>
      <c r="F106" s="20" t="s">
        <v>14</v>
      </c>
      <c r="G106" s="20">
        <f>SUMIFS($E$4:$E106,$D$4:$D106,$D106,$B$4:$B106,$B106)</f>
        <v>34</v>
      </c>
      <c r="H106" s="21">
        <f>SUMIFS($E$4:$E106,$D$4:$D106,$D106,$B$4:$B106,$B106)/COUNTIFS($D$4:$D106,$D106,$B$4:$B106,$B106,$F$4:$F106,"Score")</f>
        <v>34</v>
      </c>
      <c r="I106" s="20">
        <f t="shared" si="10"/>
        <v>0</v>
      </c>
      <c r="J106" s="20">
        <f>SUMIFS($E$4:$E106,$D$4:$D106,$D106)/COUNTIFS($D$4:$D106,$D106,$F$4:$F106,"Score")</f>
        <v>30.235294117647058</v>
      </c>
      <c r="K106" s="20">
        <f t="shared" si="11"/>
        <v>-3.764705882352942</v>
      </c>
    </row>
    <row r="107" spans="1:11" x14ac:dyDescent="0.3">
      <c r="A107" t="str">
        <f t="shared" si="9"/>
        <v>Game 07.27.18-4</v>
      </c>
      <c r="B107" s="5" t="s">
        <v>22</v>
      </c>
      <c r="C107">
        <v>4</v>
      </c>
      <c r="D107" t="s">
        <v>15</v>
      </c>
      <c r="E107" s="20">
        <v>29</v>
      </c>
      <c r="F107" s="20" t="s">
        <v>14</v>
      </c>
      <c r="G107" s="20">
        <f>SUMIFS($E$4:$E107,$D$4:$D107,$D107,$B$4:$B107,$B107)</f>
        <v>29</v>
      </c>
      <c r="H107" s="21">
        <f>SUMIFS($E$4:$E107,$D$4:$D107,$D107,$B$4:$B107,$B107)/COUNTIFS($D$4:$D107,$D107,$B$4:$B107,$B107,$F$4:$F107,"Score")</f>
        <v>29</v>
      </c>
      <c r="I107" s="20">
        <f t="shared" si="10"/>
        <v>0</v>
      </c>
      <c r="J107" s="20">
        <f>SUMIFS($E$4:$E107,$D$4:$D107,$D107)/COUNTIFS($D$4:$D107,$D107,$F$4:$F107,"Score")</f>
        <v>26.5</v>
      </c>
      <c r="K107" s="20">
        <f t="shared" si="11"/>
        <v>-2.5</v>
      </c>
    </row>
    <row r="108" spans="1:11" x14ac:dyDescent="0.3">
      <c r="A108" t="str">
        <f t="shared" si="9"/>
        <v>Game 07.27.18-5</v>
      </c>
      <c r="B108" s="5" t="s">
        <v>22</v>
      </c>
      <c r="C108">
        <v>5</v>
      </c>
      <c r="D108" t="s">
        <v>16</v>
      </c>
      <c r="E108" s="20">
        <v>21</v>
      </c>
      <c r="F108" s="20" t="s">
        <v>14</v>
      </c>
      <c r="G108" s="20">
        <f>SUMIFS($E$4:$E108,$D$4:$D108,$D108,$B$4:$B108,$B108)</f>
        <v>42</v>
      </c>
      <c r="H108" s="21">
        <f>SUMIFS($E$4:$E108,$D$4:$D108,$D108,$B$4:$B108,$B108)/COUNTIFS($D$4:$D108,$D108,$B$4:$B108,$B108,$F$4:$F108,"Score")</f>
        <v>21</v>
      </c>
      <c r="I108" s="20">
        <f t="shared" si="10"/>
        <v>0</v>
      </c>
      <c r="J108" s="20">
        <f>SUMIFS($E$4:$E108,$D$4:$D108,$D108)/COUNTIFS($D$4:$D108,$D108,$F$4:$F108,"Score")</f>
        <v>25</v>
      </c>
      <c r="K108" s="20">
        <f t="shared" si="11"/>
        <v>4</v>
      </c>
    </row>
    <row r="109" spans="1:11" x14ac:dyDescent="0.3">
      <c r="A109" t="str">
        <f t="shared" si="9"/>
        <v>Game 07.27.18-6</v>
      </c>
      <c r="B109" s="5" t="s">
        <v>22</v>
      </c>
      <c r="C109">
        <v>6</v>
      </c>
      <c r="D109" t="s">
        <v>19</v>
      </c>
      <c r="E109" s="20">
        <v>33</v>
      </c>
      <c r="F109" s="20" t="s">
        <v>14</v>
      </c>
      <c r="G109" s="20">
        <f>SUMIFS($E$4:$E109,$D$4:$D109,$D109,$B$4:$B109,$B109)</f>
        <v>49</v>
      </c>
      <c r="H109" s="21">
        <f>SUMIFS($E$4:$E109,$D$4:$D109,$D109,$B$4:$B109,$B109)/COUNTIFS($D$4:$D109,$D109,$B$4:$B109,$B109,$F$4:$F109,"Score")</f>
        <v>24.5</v>
      </c>
      <c r="I109" s="20">
        <f t="shared" si="10"/>
        <v>-8.5</v>
      </c>
      <c r="J109" s="20">
        <f>SUMIFS($E$4:$E109,$D$4:$D109,$D109)/COUNTIFS($D$4:$D109,$D109,$F$4:$F109,"Score")</f>
        <v>27.055555555555557</v>
      </c>
      <c r="K109" s="20">
        <f t="shared" si="11"/>
        <v>-5.9444444444444429</v>
      </c>
    </row>
    <row r="110" spans="1:11" x14ac:dyDescent="0.3">
      <c r="A110" t="str">
        <f t="shared" si="9"/>
        <v>Game 07.27.18-7</v>
      </c>
      <c r="B110" s="5" t="s">
        <v>22</v>
      </c>
      <c r="C110">
        <v>7</v>
      </c>
      <c r="D110" t="s">
        <v>20</v>
      </c>
      <c r="E110" s="20">
        <v>17</v>
      </c>
      <c r="F110" s="20" t="s">
        <v>14</v>
      </c>
      <c r="G110" s="20">
        <f>SUMIFS($E$4:$E110,$D$4:$D110,$D110,$B$4:$B110,$B110)</f>
        <v>51</v>
      </c>
      <c r="H110" s="21">
        <f>SUMIFS($E$4:$E110,$D$4:$D110,$D110,$B$4:$B110,$B110)/COUNTIFS($D$4:$D110,$D110,$B$4:$B110,$B110,$F$4:$F110,"Score")</f>
        <v>25.5</v>
      </c>
      <c r="I110" s="20">
        <f t="shared" si="10"/>
        <v>8.5</v>
      </c>
      <c r="J110" s="20">
        <f>SUMIFS($E$4:$E110,$D$4:$D110,$D110)/COUNTIFS($D$4:$D110,$D110,$F$4:$F110,"Score")</f>
        <v>29.5</v>
      </c>
      <c r="K110" s="20">
        <f t="shared" si="11"/>
        <v>12.5</v>
      </c>
    </row>
    <row r="111" spans="1:11" x14ac:dyDescent="0.3">
      <c r="A111" t="str">
        <f t="shared" si="9"/>
        <v>Game 07.27.18-8</v>
      </c>
      <c r="B111" s="5" t="s">
        <v>22</v>
      </c>
      <c r="C111">
        <v>8</v>
      </c>
      <c r="D111" t="s">
        <v>15</v>
      </c>
      <c r="E111" s="20">
        <v>17</v>
      </c>
      <c r="F111" s="20" t="s">
        <v>14</v>
      </c>
      <c r="G111" s="20">
        <f>SUMIFS($E$4:$E111,$D$4:$D111,$D111,$B$4:$B111,$B111)</f>
        <v>46</v>
      </c>
      <c r="H111" s="21">
        <f>SUMIFS($E$4:$E111,$D$4:$D111,$D111,$B$4:$B111,$B111)/COUNTIFS($D$4:$D111,$D111,$B$4:$B111,$B111,$F$4:$F111,"Score")</f>
        <v>23</v>
      </c>
      <c r="I111" s="20">
        <f t="shared" si="10"/>
        <v>6</v>
      </c>
      <c r="J111" s="20">
        <f>SUMIFS($E$4:$E111,$D$4:$D111,$D111)/COUNTIFS($D$4:$D111,$D111,$F$4:$F111,"Score")</f>
        <v>26.148148148148149</v>
      </c>
      <c r="K111" s="20">
        <f t="shared" si="11"/>
        <v>9.1481481481481488</v>
      </c>
    </row>
    <row r="112" spans="1:11" x14ac:dyDescent="0.3">
      <c r="A112" t="str">
        <f t="shared" si="9"/>
        <v>Game 07.27.18-9</v>
      </c>
      <c r="B112" s="5" t="s">
        <v>22</v>
      </c>
      <c r="C112">
        <v>9</v>
      </c>
      <c r="D112" t="s">
        <v>16</v>
      </c>
      <c r="E112" s="20">
        <v>9</v>
      </c>
      <c r="F112" s="20" t="s">
        <v>14</v>
      </c>
      <c r="G112" s="20">
        <f>SUMIFS($E$4:$E112,$D$4:$D112,$D112,$B$4:$B112,$B112)</f>
        <v>51</v>
      </c>
      <c r="H112" s="21">
        <f>SUMIFS($E$4:$E112,$D$4:$D112,$D112,$B$4:$B112,$B112)/COUNTIFS($D$4:$D112,$D112,$B$4:$B112,$B112,$F$4:$F112,"Score")</f>
        <v>17</v>
      </c>
      <c r="I112" s="20">
        <f t="shared" si="10"/>
        <v>8</v>
      </c>
      <c r="J112" s="20">
        <f>SUMIFS($E$4:$E112,$D$4:$D112,$D112)/COUNTIFS($D$4:$D112,$D112,$F$4:$F112,"Score")</f>
        <v>24.428571428571427</v>
      </c>
      <c r="K112" s="20">
        <f t="shared" si="11"/>
        <v>15.428571428571427</v>
      </c>
    </row>
    <row r="113" spans="1:11" x14ac:dyDescent="0.3">
      <c r="A113" t="str">
        <f t="shared" si="9"/>
        <v>Game 07.27.18-10</v>
      </c>
      <c r="B113" s="5" t="s">
        <v>22</v>
      </c>
      <c r="C113">
        <v>10</v>
      </c>
      <c r="D113" t="s">
        <v>19</v>
      </c>
      <c r="E113" s="20">
        <v>9</v>
      </c>
      <c r="F113" s="20" t="s">
        <v>14</v>
      </c>
      <c r="G113" s="20">
        <f>SUMIFS($E$4:$E113,$D$4:$D113,$D113,$B$4:$B113,$B113)</f>
        <v>58</v>
      </c>
      <c r="H113" s="21">
        <f>SUMIFS($E$4:$E113,$D$4:$D113,$D113,$B$4:$B113,$B113)/COUNTIFS($D$4:$D113,$D113,$B$4:$B113,$B113,$F$4:$F113,"Score")</f>
        <v>19.333333333333332</v>
      </c>
      <c r="I113" s="20">
        <f t="shared" si="10"/>
        <v>10.333333333333332</v>
      </c>
      <c r="J113" s="20">
        <f>SUMIFS($E$4:$E113,$D$4:$D113,$D113)/COUNTIFS($D$4:$D113,$D113,$F$4:$F113,"Score")</f>
        <v>26.105263157894736</v>
      </c>
      <c r="K113" s="20">
        <f t="shared" si="11"/>
        <v>17.105263157894736</v>
      </c>
    </row>
    <row r="114" spans="1:11" x14ac:dyDescent="0.3">
      <c r="A114" t="str">
        <f t="shared" si="9"/>
        <v>Game 07.27.18-11</v>
      </c>
      <c r="B114" s="5" t="s">
        <v>22</v>
      </c>
      <c r="C114">
        <v>11</v>
      </c>
      <c r="D114" t="s">
        <v>20</v>
      </c>
      <c r="E114" s="20">
        <v>17</v>
      </c>
      <c r="F114" s="20" t="s">
        <v>14</v>
      </c>
      <c r="G114" s="20">
        <f>SUMIFS($E$4:$E114,$D$4:$D114,$D114,$B$4:$B114,$B114)</f>
        <v>68</v>
      </c>
      <c r="H114" s="21">
        <f>SUMIFS($E$4:$E114,$D$4:$D114,$D114,$B$4:$B114,$B114)/COUNTIFS($D$4:$D114,$D114,$B$4:$B114,$B114,$F$4:$F114,"Score")</f>
        <v>22.666666666666668</v>
      </c>
      <c r="I114" s="20">
        <f t="shared" si="10"/>
        <v>5.6666666666666679</v>
      </c>
      <c r="J114" s="20">
        <f>SUMIFS($E$4:$E114,$D$4:$D114,$D114)/COUNTIFS($D$4:$D114,$D114,$F$4:$F114,"Score")</f>
        <v>28.842105263157894</v>
      </c>
      <c r="K114" s="20">
        <f t="shared" si="11"/>
        <v>11.842105263157894</v>
      </c>
    </row>
    <row r="115" spans="1:11" x14ac:dyDescent="0.3">
      <c r="A115" t="str">
        <f t="shared" si="9"/>
        <v>Game 07.27.18-12</v>
      </c>
      <c r="B115" s="5" t="s">
        <v>22</v>
      </c>
      <c r="C115">
        <v>12</v>
      </c>
      <c r="D115" t="s">
        <v>15</v>
      </c>
      <c r="E115" s="20">
        <v>16</v>
      </c>
      <c r="F115" s="20" t="s">
        <v>14</v>
      </c>
      <c r="G115" s="20">
        <f>SUMIFS($E$4:$E115,$D$4:$D115,$D115,$B$4:$B115,$B115)</f>
        <v>62</v>
      </c>
      <c r="H115" s="21">
        <f>SUMIFS($E$4:$E115,$D$4:$D115,$D115,$B$4:$B115,$B115)/COUNTIFS($D$4:$D115,$D115,$B$4:$B115,$B115,$F$4:$F115,"Score")</f>
        <v>20.666666666666668</v>
      </c>
      <c r="I115" s="20">
        <f t="shared" si="10"/>
        <v>4.6666666666666679</v>
      </c>
      <c r="J115" s="20">
        <f>SUMIFS($E$4:$E115,$D$4:$D115,$D115)/COUNTIFS($D$4:$D115,$D115,$F$4:$F115,"Score")</f>
        <v>25.785714285714285</v>
      </c>
      <c r="K115" s="20">
        <f t="shared" si="11"/>
        <v>9.7857142857142847</v>
      </c>
    </row>
    <row r="116" spans="1:11" x14ac:dyDescent="0.3">
      <c r="A116" t="str">
        <f t="shared" si="9"/>
        <v>Game 07.27.18-13</v>
      </c>
      <c r="B116" s="5" t="s">
        <v>22</v>
      </c>
      <c r="C116">
        <v>13</v>
      </c>
      <c r="D116" t="s">
        <v>16</v>
      </c>
      <c r="E116" s="20">
        <v>26</v>
      </c>
      <c r="F116" s="20" t="s">
        <v>14</v>
      </c>
      <c r="G116" s="20">
        <f>SUMIFS($E$4:$E116,$D$4:$D116,$D116,$B$4:$B116,$B116)</f>
        <v>77</v>
      </c>
      <c r="H116" s="21">
        <f>SUMIFS($E$4:$E116,$D$4:$D116,$D116,$B$4:$B116,$B116)/COUNTIFS($D$4:$D116,$D116,$B$4:$B116,$B116,$F$4:$F116,"Score")</f>
        <v>19.25</v>
      </c>
      <c r="I116" s="20">
        <f t="shared" si="10"/>
        <v>-6.75</v>
      </c>
      <c r="J116" s="20">
        <f>SUMIFS($E$4:$E116,$D$4:$D116,$D116)/COUNTIFS($D$4:$D116,$D116,$F$4:$F116,"Score")</f>
        <v>24.482758620689655</v>
      </c>
      <c r="K116" s="20">
        <f t="shared" si="11"/>
        <v>-1.5172413793103452</v>
      </c>
    </row>
    <row r="117" spans="1:11" x14ac:dyDescent="0.3">
      <c r="A117" t="str">
        <f t="shared" si="9"/>
        <v>Game 07.27.18-14</v>
      </c>
      <c r="B117" s="5" t="s">
        <v>22</v>
      </c>
      <c r="C117">
        <v>14</v>
      </c>
      <c r="D117" t="s">
        <v>19</v>
      </c>
      <c r="E117" s="20">
        <v>40</v>
      </c>
      <c r="F117" s="20" t="s">
        <v>14</v>
      </c>
      <c r="G117" s="20">
        <f>SUMIFS($E$4:$E117,$D$4:$D117,$D117,$B$4:$B117,$B117)</f>
        <v>98</v>
      </c>
      <c r="H117" s="21">
        <f>SUMIFS($E$4:$E117,$D$4:$D117,$D117,$B$4:$B117,$B117)/COUNTIFS($D$4:$D117,$D117,$B$4:$B117,$B117,$F$4:$F117,"Score")</f>
        <v>24.5</v>
      </c>
      <c r="I117" s="20">
        <f t="shared" si="10"/>
        <v>-15.5</v>
      </c>
      <c r="J117" s="20">
        <f>SUMIFS($E$4:$E117,$D$4:$D117,$D117)/COUNTIFS($D$4:$D117,$D117,$F$4:$F117,"Score")</f>
        <v>26.8</v>
      </c>
      <c r="K117" s="20">
        <f t="shared" si="11"/>
        <v>-13.2</v>
      </c>
    </row>
    <row r="118" spans="1:11" x14ac:dyDescent="0.3">
      <c r="A118" t="str">
        <f t="shared" si="9"/>
        <v>Game 07.27.18-15</v>
      </c>
      <c r="B118" s="5" t="s">
        <v>22</v>
      </c>
      <c r="C118">
        <v>15</v>
      </c>
      <c r="D118" t="s">
        <v>20</v>
      </c>
      <c r="E118" s="20">
        <v>15</v>
      </c>
      <c r="F118" s="20" t="s">
        <v>14</v>
      </c>
      <c r="G118" s="20">
        <f>SUMIFS($E$4:$E118,$D$4:$D118,$D118,$B$4:$B118,$B118)</f>
        <v>83</v>
      </c>
      <c r="H118" s="21">
        <f>SUMIFS($E$4:$E118,$D$4:$D118,$D118,$B$4:$B118,$B118)/COUNTIFS($D$4:$D118,$D118,$B$4:$B118,$B118,$F$4:$F118,"Score")</f>
        <v>20.75</v>
      </c>
      <c r="I118" s="20">
        <f t="shared" si="10"/>
        <v>5.75</v>
      </c>
      <c r="J118" s="20">
        <f>SUMIFS($E$4:$E118,$D$4:$D118,$D118)/COUNTIFS($D$4:$D118,$D118,$F$4:$F118,"Score")</f>
        <v>28.15</v>
      </c>
      <c r="K118" s="20">
        <f t="shared" si="11"/>
        <v>13.149999999999999</v>
      </c>
    </row>
    <row r="119" spans="1:11" x14ac:dyDescent="0.3">
      <c r="A119" t="str">
        <f t="shared" si="9"/>
        <v>Game 07.27.18-16</v>
      </c>
      <c r="B119" s="5" t="s">
        <v>22</v>
      </c>
      <c r="C119">
        <v>16</v>
      </c>
      <c r="D119" t="s">
        <v>15</v>
      </c>
      <c r="E119" s="20">
        <v>35</v>
      </c>
      <c r="F119" s="20" t="s">
        <v>14</v>
      </c>
      <c r="G119" s="20">
        <f>SUMIFS($E$4:$E119,$D$4:$D119,$D119,$B$4:$B119,$B119)</f>
        <v>97</v>
      </c>
      <c r="H119" s="21">
        <f>SUMIFS($E$4:$E119,$D$4:$D119,$D119,$B$4:$B119,$B119)/COUNTIFS($D$4:$D119,$D119,$B$4:$B119,$B119,$F$4:$F119,"Score")</f>
        <v>24.25</v>
      </c>
      <c r="I119" s="20">
        <f t="shared" si="10"/>
        <v>-10.75</v>
      </c>
      <c r="J119" s="20">
        <f>SUMIFS($E$4:$E119,$D$4:$D119,$D119)/COUNTIFS($D$4:$D119,$D119,$F$4:$F119,"Score")</f>
        <v>26.103448275862068</v>
      </c>
      <c r="K119" s="20">
        <f t="shared" si="11"/>
        <v>-8.8965517241379324</v>
      </c>
    </row>
    <row r="120" spans="1:11" x14ac:dyDescent="0.3">
      <c r="A120" t="str">
        <f t="shared" si="9"/>
        <v>Game 07.27.18-17</v>
      </c>
      <c r="B120" s="5" t="s">
        <v>22</v>
      </c>
      <c r="C120">
        <v>17</v>
      </c>
      <c r="D120" t="s">
        <v>16</v>
      </c>
      <c r="E120" s="20">
        <v>12</v>
      </c>
      <c r="F120" s="20" t="s">
        <v>14</v>
      </c>
      <c r="G120" s="20">
        <f>SUMIFS($E$4:$E120,$D$4:$D120,$D120,$B$4:$B120,$B120)</f>
        <v>89</v>
      </c>
      <c r="H120" s="21">
        <f>SUMIFS($E$4:$E120,$D$4:$D120,$D120,$B$4:$B120,$B120)/COUNTIFS($D$4:$D120,$D120,$B$4:$B120,$B120,$F$4:$F120,"Score")</f>
        <v>17.8</v>
      </c>
      <c r="I120" s="20">
        <f t="shared" si="10"/>
        <v>5.8000000000000007</v>
      </c>
      <c r="J120" s="20">
        <f>SUMIFS($E$4:$E120,$D$4:$D120,$D120)/COUNTIFS($D$4:$D120,$D120,$F$4:$F120,"Score")</f>
        <v>24.066666666666666</v>
      </c>
      <c r="K120" s="20">
        <f t="shared" si="11"/>
        <v>12.066666666666666</v>
      </c>
    </row>
    <row r="121" spans="1:11" x14ac:dyDescent="0.3">
      <c r="A121" t="str">
        <f t="shared" si="9"/>
        <v>Game 07.27.18-18</v>
      </c>
      <c r="B121" s="5" t="s">
        <v>22</v>
      </c>
      <c r="C121">
        <v>18</v>
      </c>
      <c r="D121" t="s">
        <v>19</v>
      </c>
      <c r="E121" s="20">
        <v>26</v>
      </c>
      <c r="F121" s="20" t="s">
        <v>14</v>
      </c>
      <c r="G121" s="20">
        <f>SUMIFS($E$4:$E121,$D$4:$D121,$D121,$B$4:$B121,$B121)</f>
        <v>124</v>
      </c>
      <c r="H121" s="21">
        <f>SUMIFS($E$4:$E121,$D$4:$D121,$D121,$B$4:$B121,$B121)/COUNTIFS($D$4:$D121,$D121,$B$4:$B121,$B121,$F$4:$F121,"Score")</f>
        <v>24.8</v>
      </c>
      <c r="I121" s="20">
        <f t="shared" si="10"/>
        <v>-1.1999999999999993</v>
      </c>
      <c r="J121" s="20">
        <f>SUMIFS($E$4:$E121,$D$4:$D121,$D121)/COUNTIFS($D$4:$D121,$D121,$F$4:$F121,"Score")</f>
        <v>26.761904761904763</v>
      </c>
      <c r="K121" s="20">
        <f t="shared" si="11"/>
        <v>0.76190476190476275</v>
      </c>
    </row>
    <row r="122" spans="1:11" x14ac:dyDescent="0.3">
      <c r="A122" t="str">
        <f t="shared" si="9"/>
        <v>Game 07.27.18-19</v>
      </c>
      <c r="B122" s="5" t="s">
        <v>22</v>
      </c>
      <c r="C122">
        <v>19</v>
      </c>
      <c r="D122" t="s">
        <v>20</v>
      </c>
      <c r="E122" s="20">
        <v>10</v>
      </c>
      <c r="F122" s="20" t="s">
        <v>14</v>
      </c>
      <c r="G122" s="20">
        <f>SUMIFS($E$4:$E122,$D$4:$D122,$D122,$B$4:$B122,$B122)</f>
        <v>93</v>
      </c>
      <c r="H122" s="21">
        <f>SUMIFS($E$4:$E122,$D$4:$D122,$D122,$B$4:$B122,$B122)/COUNTIFS($D$4:$D122,$D122,$B$4:$B122,$B122,$F$4:$F122,"Score")</f>
        <v>18.600000000000001</v>
      </c>
      <c r="I122" s="20">
        <f t="shared" si="10"/>
        <v>8.6000000000000014</v>
      </c>
      <c r="J122" s="20">
        <f>SUMIFS($E$4:$E122,$D$4:$D122,$D122)/COUNTIFS($D$4:$D122,$D122,$F$4:$F122,"Score")</f>
        <v>27.285714285714285</v>
      </c>
      <c r="K122" s="20">
        <f t="shared" si="11"/>
        <v>17.285714285714285</v>
      </c>
    </row>
    <row r="123" spans="1:11" x14ac:dyDescent="0.3">
      <c r="A123" t="str">
        <f t="shared" si="9"/>
        <v>Game 07.27.18-20</v>
      </c>
      <c r="B123" s="5" t="s">
        <v>22</v>
      </c>
      <c r="C123">
        <v>20</v>
      </c>
      <c r="D123" t="s">
        <v>15</v>
      </c>
      <c r="E123" s="20">
        <v>22</v>
      </c>
      <c r="F123" s="20" t="s">
        <v>14</v>
      </c>
      <c r="G123" s="20">
        <f>SUMIFS($E$4:$E123,$D$4:$D123,$D123,$B$4:$B123,$B123)</f>
        <v>119</v>
      </c>
      <c r="H123" s="21">
        <f>SUMIFS($E$4:$E123,$D$4:$D123,$D123,$B$4:$B123,$B123)/COUNTIFS($D$4:$D123,$D123,$B$4:$B123,$B123,$F$4:$F123,"Score")</f>
        <v>23.8</v>
      </c>
      <c r="I123" s="20">
        <f t="shared" si="10"/>
        <v>1.8000000000000007</v>
      </c>
      <c r="J123" s="20">
        <f>SUMIFS($E$4:$E123,$D$4:$D123,$D123)/COUNTIFS($D$4:$D123,$D123,$F$4:$F123,"Score")</f>
        <v>25.966666666666665</v>
      </c>
      <c r="K123" s="20">
        <f t="shared" si="11"/>
        <v>3.966666666666665</v>
      </c>
    </row>
    <row r="124" spans="1:11" x14ac:dyDescent="0.3">
      <c r="A124" t="str">
        <f t="shared" si="9"/>
        <v>Game 07.27.18-21</v>
      </c>
      <c r="B124" s="5" t="s">
        <v>22</v>
      </c>
      <c r="C124">
        <v>21</v>
      </c>
      <c r="D124" t="s">
        <v>16</v>
      </c>
      <c r="E124" s="20">
        <v>29</v>
      </c>
      <c r="F124" s="20" t="s">
        <v>14</v>
      </c>
      <c r="G124" s="20">
        <f>SUMIFS($E$4:$E124,$D$4:$D124,$D124,$B$4:$B124,$B124)</f>
        <v>118</v>
      </c>
      <c r="H124" s="21">
        <f>SUMIFS($E$4:$E124,$D$4:$D124,$D124,$B$4:$B124,$B124)/COUNTIFS($D$4:$D124,$D124,$B$4:$B124,$B124,$F$4:$F124,"Score")</f>
        <v>19.666666666666668</v>
      </c>
      <c r="I124" s="20">
        <f t="shared" si="10"/>
        <v>-9.3333333333333321</v>
      </c>
      <c r="J124" s="20">
        <f>SUMIFS($E$4:$E124,$D$4:$D124,$D124)/COUNTIFS($D$4:$D124,$D124,$F$4:$F124,"Score")</f>
        <v>24.225806451612904</v>
      </c>
      <c r="K124" s="20">
        <f t="shared" si="11"/>
        <v>-4.7741935483870961</v>
      </c>
    </row>
    <row r="125" spans="1:11" x14ac:dyDescent="0.3">
      <c r="A125" t="str">
        <f t="shared" si="9"/>
        <v>Game 07.27.18-22</v>
      </c>
      <c r="B125" s="5" t="s">
        <v>22</v>
      </c>
      <c r="C125">
        <v>22</v>
      </c>
      <c r="D125" t="s">
        <v>19</v>
      </c>
      <c r="E125" s="20">
        <v>20</v>
      </c>
      <c r="F125" s="20" t="s">
        <v>14</v>
      </c>
      <c r="G125" s="20">
        <f>SUMIFS($E$4:$E125,$D$4:$D125,$D125,$B$4:$B125,$B125)</f>
        <v>144</v>
      </c>
      <c r="H125" s="21">
        <f>SUMIFS($E$4:$E125,$D$4:$D125,$D125,$B$4:$B125,$B125)/COUNTIFS($D$4:$D125,$D125,$B$4:$B125,$B125,$F$4:$F125,"Score")</f>
        <v>24</v>
      </c>
      <c r="I125" s="20">
        <f t="shared" si="10"/>
        <v>4</v>
      </c>
      <c r="J125" s="20">
        <f>SUMIFS($E$4:$E125,$D$4:$D125,$D125)/COUNTIFS($D$4:$D125,$D125,$F$4:$F125,"Score")</f>
        <v>26.454545454545453</v>
      </c>
      <c r="K125" s="20">
        <f t="shared" si="11"/>
        <v>6.4545454545454533</v>
      </c>
    </row>
    <row r="126" spans="1:11" x14ac:dyDescent="0.3">
      <c r="A126" t="str">
        <f t="shared" si="9"/>
        <v>Game 07.27.18-23</v>
      </c>
      <c r="B126" s="5" t="s">
        <v>22</v>
      </c>
      <c r="C126">
        <v>23</v>
      </c>
      <c r="D126" t="s">
        <v>20</v>
      </c>
      <c r="E126" s="20">
        <v>36</v>
      </c>
      <c r="F126" s="20" t="s">
        <v>14</v>
      </c>
      <c r="G126" s="20">
        <f>SUMIFS($E$4:$E126,$D$4:$D126,$D126,$B$4:$B126,$B126)</f>
        <v>129</v>
      </c>
      <c r="H126" s="21">
        <f>SUMIFS($E$4:$E126,$D$4:$D126,$D126,$B$4:$B126,$B126)/COUNTIFS($D$4:$D126,$D126,$B$4:$B126,$B126,$F$4:$F126,"Score")</f>
        <v>21.5</v>
      </c>
      <c r="I126" s="20">
        <f t="shared" si="10"/>
        <v>-14.5</v>
      </c>
      <c r="J126" s="20">
        <f>SUMIFS($E$4:$E126,$D$4:$D126,$D126)/COUNTIFS($D$4:$D126,$D126,$F$4:$F126,"Score")</f>
        <v>27.681818181818183</v>
      </c>
      <c r="K126" s="20">
        <f t="shared" si="11"/>
        <v>-8.3181818181818166</v>
      </c>
    </row>
    <row r="127" spans="1:11" x14ac:dyDescent="0.3">
      <c r="A127" t="str">
        <f t="shared" si="9"/>
        <v>Game 07.27.18-24</v>
      </c>
      <c r="B127" s="5" t="s">
        <v>22</v>
      </c>
      <c r="C127">
        <v>24</v>
      </c>
      <c r="D127" t="s">
        <v>15</v>
      </c>
      <c r="E127" s="20">
        <v>12</v>
      </c>
      <c r="F127" s="20" t="s">
        <v>14</v>
      </c>
      <c r="G127" s="20">
        <f>SUMIFS($E$4:$E127,$D$4:$D127,$D127,$B$4:$B127,$B127)</f>
        <v>131</v>
      </c>
      <c r="H127" s="21">
        <f>SUMIFS($E$4:$E127,$D$4:$D127,$D127,$B$4:$B127,$B127)/COUNTIFS($D$4:$D127,$D127,$B$4:$B127,$B127,$F$4:$F127,"Score")</f>
        <v>21.833333333333332</v>
      </c>
      <c r="I127" s="20">
        <f t="shared" si="10"/>
        <v>9.8333333333333321</v>
      </c>
      <c r="J127" s="20">
        <f>SUMIFS($E$4:$E127,$D$4:$D127,$D127)/COUNTIFS($D$4:$D127,$D127,$F$4:$F127,"Score")</f>
        <v>25.516129032258064</v>
      </c>
      <c r="K127" s="20">
        <f t="shared" si="11"/>
        <v>13.516129032258064</v>
      </c>
    </row>
    <row r="128" spans="1:11" x14ac:dyDescent="0.3">
      <c r="A128" t="str">
        <f t="shared" si="9"/>
        <v>Game 07.27.18-25</v>
      </c>
      <c r="B128" s="5" t="s">
        <v>22</v>
      </c>
      <c r="C128">
        <v>25</v>
      </c>
      <c r="D128" t="s">
        <v>16</v>
      </c>
      <c r="E128" s="20">
        <v>15</v>
      </c>
      <c r="F128" s="20" t="s">
        <v>14</v>
      </c>
      <c r="G128" s="20">
        <f>SUMIFS($E$4:$E128,$D$4:$D128,$D128,$B$4:$B128,$B128)</f>
        <v>133</v>
      </c>
      <c r="H128" s="21">
        <f>SUMIFS($E$4:$E128,$D$4:$D128,$D128,$B$4:$B128,$B128)/COUNTIFS($D$4:$D128,$D128,$B$4:$B128,$B128,$F$4:$F128,"Score")</f>
        <v>19</v>
      </c>
      <c r="I128" s="20">
        <f t="shared" si="10"/>
        <v>4</v>
      </c>
      <c r="J128" s="20">
        <f>SUMIFS($E$4:$E128,$D$4:$D128,$D128)/COUNTIFS($D$4:$D128,$D128,$F$4:$F128,"Score")</f>
        <v>23.9375</v>
      </c>
      <c r="K128" s="20">
        <f t="shared" si="11"/>
        <v>8.9375</v>
      </c>
    </row>
    <row r="129" spans="1:11" x14ac:dyDescent="0.3">
      <c r="A129" t="str">
        <f t="shared" si="9"/>
        <v>Game 07.27.18-26</v>
      </c>
      <c r="B129" s="5" t="s">
        <v>22</v>
      </c>
      <c r="C129">
        <v>26</v>
      </c>
      <c r="D129" t="s">
        <v>19</v>
      </c>
      <c r="E129" s="20">
        <v>29</v>
      </c>
      <c r="F129" s="20" t="s">
        <v>14</v>
      </c>
      <c r="G129" s="20">
        <f>SUMIFS($E$4:$E129,$D$4:$D129,$D129,$B$4:$B129,$B129)</f>
        <v>173</v>
      </c>
      <c r="H129" s="21">
        <f>SUMIFS($E$4:$E129,$D$4:$D129,$D129,$B$4:$B129,$B129)/COUNTIFS($D$4:$D129,$D129,$B$4:$B129,$B129,$F$4:$F129,"Score")</f>
        <v>24.714285714285715</v>
      </c>
      <c r="I129" s="20">
        <f t="shared" si="10"/>
        <v>-4.2857142857142847</v>
      </c>
      <c r="J129" s="20">
        <f>SUMIFS($E$4:$E129,$D$4:$D129,$D129)/COUNTIFS($D$4:$D129,$D129,$F$4:$F129,"Score")</f>
        <v>26.565217391304348</v>
      </c>
      <c r="K129" s="20">
        <f t="shared" si="11"/>
        <v>-2.4347826086956523</v>
      </c>
    </row>
    <row r="130" spans="1:11" x14ac:dyDescent="0.3">
      <c r="A130" t="str">
        <f t="shared" si="9"/>
        <v>Game 07.27.18-27</v>
      </c>
      <c r="B130" s="5" t="s">
        <v>22</v>
      </c>
      <c r="C130">
        <v>27</v>
      </c>
      <c r="D130" t="s">
        <v>20</v>
      </c>
      <c r="E130" s="20">
        <v>25</v>
      </c>
      <c r="F130" s="20" t="s">
        <v>14</v>
      </c>
      <c r="G130" s="20">
        <f>SUMIFS($E$4:$E130,$D$4:$D130,$D130,$B$4:$B130,$B130)</f>
        <v>154</v>
      </c>
      <c r="H130" s="21">
        <f>SUMIFS($E$4:$E130,$D$4:$D130,$D130,$B$4:$B130,$B130)/COUNTIFS($D$4:$D130,$D130,$B$4:$B130,$B130,$F$4:$F130,"Score")</f>
        <v>22</v>
      </c>
      <c r="I130" s="20">
        <f t="shared" si="10"/>
        <v>-3</v>
      </c>
      <c r="J130" s="20">
        <f>SUMIFS($E$4:$E130,$D$4:$D130,$D130)/COUNTIFS($D$4:$D130,$D130,$F$4:$F130,"Score")</f>
        <v>27.565217391304348</v>
      </c>
      <c r="K130" s="20">
        <f t="shared" si="11"/>
        <v>2.5652173913043477</v>
      </c>
    </row>
    <row r="131" spans="1:11" x14ac:dyDescent="0.3">
      <c r="A131" t="str">
        <f t="shared" si="9"/>
        <v>Game 07.27.18-28</v>
      </c>
      <c r="B131" s="5" t="s">
        <v>22</v>
      </c>
      <c r="C131">
        <v>28</v>
      </c>
      <c r="D131" t="s">
        <v>15</v>
      </c>
      <c r="E131" s="20">
        <v>11</v>
      </c>
      <c r="F131" s="20" t="s">
        <v>14</v>
      </c>
      <c r="G131" s="20">
        <f>SUMIFS($E$4:$E131,$D$4:$D131,$D131,$B$4:$B131,$B131)</f>
        <v>142</v>
      </c>
      <c r="H131" s="21">
        <f>SUMIFS($E$4:$E131,$D$4:$D131,$D131,$B$4:$B131,$B131)/COUNTIFS($D$4:$D131,$D131,$B$4:$B131,$B131,$F$4:$F131,"Score")</f>
        <v>20.285714285714285</v>
      </c>
      <c r="I131" s="20">
        <f t="shared" si="10"/>
        <v>9.2857142857142847</v>
      </c>
      <c r="J131" s="20">
        <f>SUMIFS($E$4:$E131,$D$4:$D131,$D131)/COUNTIFS($D$4:$D131,$D131,$F$4:$F131,"Score")</f>
        <v>25.0625</v>
      </c>
      <c r="K131" s="20">
        <f t="shared" si="11"/>
        <v>14.0625</v>
      </c>
    </row>
    <row r="132" spans="1:11" x14ac:dyDescent="0.3">
      <c r="A132" t="str">
        <f t="shared" ref="A132:A163" si="12">B132&amp;"-"&amp;C132</f>
        <v>Game 07.27.18-29</v>
      </c>
      <c r="B132" s="5" t="s">
        <v>22</v>
      </c>
      <c r="C132">
        <v>29</v>
      </c>
      <c r="D132" t="s">
        <v>16</v>
      </c>
      <c r="E132" s="20">
        <v>36</v>
      </c>
      <c r="F132" s="20" t="s">
        <v>14</v>
      </c>
      <c r="G132" s="20">
        <f>SUMIFS($E$4:$E132,$D$4:$D132,$D132,$B$4:$B132,$B132)</f>
        <v>169</v>
      </c>
      <c r="H132" s="21">
        <f>SUMIFS($E$4:$E132,$D$4:$D132,$D132,$B$4:$B132,$B132)/COUNTIFS($D$4:$D132,$D132,$B$4:$B132,$B132,$F$4:$F132,"Score")</f>
        <v>21.125</v>
      </c>
      <c r="I132" s="20">
        <f t="shared" ref="I132:I163" si="13">H132-E132</f>
        <v>-14.875</v>
      </c>
      <c r="J132" s="20">
        <f>SUMIFS($E$4:$E132,$D$4:$D132,$D132)/COUNTIFS($D$4:$D132,$D132,$F$4:$F132,"Score")</f>
        <v>24.303030303030305</v>
      </c>
      <c r="K132" s="20">
        <f t="shared" ref="K132:K163" si="14">J132-E132</f>
        <v>-11.696969696969695</v>
      </c>
    </row>
    <row r="133" spans="1:11" x14ac:dyDescent="0.3">
      <c r="A133" t="str">
        <f t="shared" si="12"/>
        <v>Game 07.27.18-30</v>
      </c>
      <c r="B133" s="5" t="s">
        <v>22</v>
      </c>
      <c r="C133">
        <v>30</v>
      </c>
      <c r="D133" t="s">
        <v>19</v>
      </c>
      <c r="E133" s="20">
        <v>12</v>
      </c>
      <c r="F133" s="20" t="s">
        <v>14</v>
      </c>
      <c r="G133" s="20">
        <f>SUMIFS($E$4:$E133,$D$4:$D133,$D133,$B$4:$B133,$B133)</f>
        <v>185</v>
      </c>
      <c r="H133" s="21">
        <f>SUMIFS($E$4:$E133,$D$4:$D133,$D133,$B$4:$B133,$B133)/COUNTIFS($D$4:$D133,$D133,$B$4:$B133,$B133,$F$4:$F133,"Score")</f>
        <v>23.125</v>
      </c>
      <c r="I133" s="20">
        <f t="shared" si="13"/>
        <v>11.125</v>
      </c>
      <c r="J133" s="20">
        <f>SUMIFS($E$4:$E133,$D$4:$D133,$D133)/COUNTIFS($D$4:$D133,$D133,$F$4:$F133,"Score")</f>
        <v>25.958333333333332</v>
      </c>
      <c r="K133" s="20">
        <f t="shared" si="14"/>
        <v>13.958333333333332</v>
      </c>
    </row>
    <row r="134" spans="1:11" x14ac:dyDescent="0.3">
      <c r="A134" t="str">
        <f t="shared" si="12"/>
        <v>Game 07.27.18-31</v>
      </c>
      <c r="B134" s="5" t="s">
        <v>22</v>
      </c>
      <c r="C134">
        <v>31</v>
      </c>
      <c r="D134" t="s">
        <v>20</v>
      </c>
      <c r="E134" s="20">
        <v>16</v>
      </c>
      <c r="F134" s="20" t="s">
        <v>14</v>
      </c>
      <c r="G134" s="20">
        <f>SUMIFS($E$4:$E134,$D$4:$D134,$D134,$B$4:$B134,$B134)</f>
        <v>170</v>
      </c>
      <c r="H134" s="21">
        <f>SUMIFS($E$4:$E134,$D$4:$D134,$D134,$B$4:$B134,$B134)/COUNTIFS($D$4:$D134,$D134,$B$4:$B134,$B134,$F$4:$F134,"Score")</f>
        <v>21.25</v>
      </c>
      <c r="I134" s="20">
        <f t="shared" si="13"/>
        <v>5.25</v>
      </c>
      <c r="J134" s="20">
        <f>SUMIFS($E$4:$E134,$D$4:$D134,$D134)/COUNTIFS($D$4:$D134,$D134,$F$4:$F134,"Score")</f>
        <v>27.083333333333332</v>
      </c>
      <c r="K134" s="20">
        <f t="shared" si="14"/>
        <v>11.083333333333332</v>
      </c>
    </row>
    <row r="135" spans="1:11" x14ac:dyDescent="0.3">
      <c r="A135" t="str">
        <f t="shared" si="12"/>
        <v>Game 07.27.18-32</v>
      </c>
      <c r="B135" s="5" t="s">
        <v>22</v>
      </c>
      <c r="C135">
        <v>32</v>
      </c>
      <c r="D135" t="s">
        <v>15</v>
      </c>
      <c r="E135" s="20">
        <v>19</v>
      </c>
      <c r="F135" s="20" t="s">
        <v>14</v>
      </c>
      <c r="G135" s="20">
        <f>SUMIFS($E$4:$E135,$D$4:$D135,$D135,$B$4:$B135,$B135)</f>
        <v>161</v>
      </c>
      <c r="H135" s="21">
        <f>SUMIFS($E$4:$E135,$D$4:$D135,$D135,$B$4:$B135,$B135)/COUNTIFS($D$4:$D135,$D135,$B$4:$B135,$B135,$F$4:$F135,"Score")</f>
        <v>20.125</v>
      </c>
      <c r="I135" s="20">
        <f t="shared" si="13"/>
        <v>1.125</v>
      </c>
      <c r="J135" s="20">
        <f>SUMIFS($E$4:$E135,$D$4:$D135,$D135)/COUNTIFS($D$4:$D135,$D135,$F$4:$F135,"Score")</f>
        <v>24.878787878787879</v>
      </c>
      <c r="K135" s="20">
        <f t="shared" si="14"/>
        <v>5.8787878787878789</v>
      </c>
    </row>
    <row r="136" spans="1:11" x14ac:dyDescent="0.3">
      <c r="A136" t="str">
        <f t="shared" si="12"/>
        <v>Game 07.27.18-33</v>
      </c>
      <c r="B136" s="5" t="s">
        <v>22</v>
      </c>
      <c r="C136">
        <v>33</v>
      </c>
      <c r="D136" t="s">
        <v>16</v>
      </c>
      <c r="E136" s="20">
        <v>-1</v>
      </c>
      <c r="F136" s="20" t="s">
        <v>17</v>
      </c>
      <c r="G136" s="20">
        <f>SUMIFS($E$4:$E136,$D$4:$D136,$D136,$B$4:$B136,$B136)</f>
        <v>168</v>
      </c>
      <c r="H136" s="21">
        <f>SUMIFS($E$4:$E136,$D$4:$D136,$D136,$B$4:$B136,$B136)/COUNTIFS($D$4:$D136,$D136,$B$4:$B136,$B136,$F$4:$F136,"Score")</f>
        <v>21</v>
      </c>
      <c r="I136" s="20">
        <f t="shared" si="13"/>
        <v>22</v>
      </c>
      <c r="J136" s="20">
        <f>SUMIFS($E$4:$E136,$D$4:$D136,$D136)/COUNTIFS($D$4:$D136,$D136,$F$4:$F136,"Score")</f>
        <v>24.272727272727273</v>
      </c>
      <c r="K136" s="20">
        <f t="shared" si="14"/>
        <v>25.272727272727273</v>
      </c>
    </row>
    <row r="137" spans="1:11" x14ac:dyDescent="0.3">
      <c r="A137" t="str">
        <f t="shared" si="12"/>
        <v>Game 07.27.18-34</v>
      </c>
      <c r="B137" s="5" t="s">
        <v>22</v>
      </c>
      <c r="C137">
        <v>34</v>
      </c>
      <c r="D137" t="s">
        <v>19</v>
      </c>
      <c r="E137" s="20">
        <v>-2</v>
      </c>
      <c r="F137" s="20" t="s">
        <v>17</v>
      </c>
      <c r="G137" s="20">
        <f>SUMIFS($E$4:$E137,$D$4:$D137,$D137,$B$4:$B137,$B137)</f>
        <v>183</v>
      </c>
      <c r="H137" s="21">
        <f>SUMIFS($E$4:$E137,$D$4:$D137,$D137,$B$4:$B137,$B137)/COUNTIFS($D$4:$D137,$D137,$B$4:$B137,$B137,$F$4:$F137,"Score")</f>
        <v>22.875</v>
      </c>
      <c r="I137" s="20">
        <f t="shared" si="13"/>
        <v>24.875</v>
      </c>
      <c r="J137" s="20">
        <f>SUMIFS($E$4:$E137,$D$4:$D137,$D137)/COUNTIFS($D$4:$D137,$D137,$F$4:$F137,"Score")</f>
        <v>25.875</v>
      </c>
      <c r="K137" s="20">
        <f t="shared" si="14"/>
        <v>27.875</v>
      </c>
    </row>
    <row r="138" spans="1:11" x14ac:dyDescent="0.3">
      <c r="A138" t="str">
        <f t="shared" si="12"/>
        <v>Game 07.27.18-35</v>
      </c>
      <c r="B138" s="5" t="s">
        <v>22</v>
      </c>
      <c r="C138">
        <v>35</v>
      </c>
      <c r="D138" t="s">
        <v>20</v>
      </c>
      <c r="E138" s="20">
        <v>-3</v>
      </c>
      <c r="F138" s="20" t="s">
        <v>17</v>
      </c>
      <c r="G138" s="20">
        <f>SUMIFS($E$4:$E138,$D$4:$D138,$D138,$B$4:$B138,$B138)</f>
        <v>167</v>
      </c>
      <c r="H138" s="21">
        <f>SUMIFS($E$4:$E138,$D$4:$D138,$D138,$B$4:$B138,$B138)/COUNTIFS($D$4:$D138,$D138,$B$4:$B138,$B138,$F$4:$F138,"Score")</f>
        <v>20.875</v>
      </c>
      <c r="I138" s="20">
        <f t="shared" si="13"/>
        <v>23.875</v>
      </c>
      <c r="J138" s="20">
        <f>SUMIFS($E$4:$E138,$D$4:$D138,$D138)/COUNTIFS($D$4:$D138,$D138,$F$4:$F138,"Score")</f>
        <v>26.958333333333332</v>
      </c>
      <c r="K138" s="20">
        <f t="shared" si="14"/>
        <v>29.958333333333332</v>
      </c>
    </row>
    <row r="139" spans="1:11" x14ac:dyDescent="0.3">
      <c r="A139" t="str">
        <f t="shared" si="12"/>
        <v>Game 10 12 2018 10 56 AM-1</v>
      </c>
      <c r="B139" s="27" t="s">
        <v>23</v>
      </c>
      <c r="C139">
        <v>1</v>
      </c>
      <c r="D139" t="s">
        <v>24</v>
      </c>
      <c r="E139" s="21">
        <v>26</v>
      </c>
      <c r="F139" s="21" t="s">
        <v>14</v>
      </c>
      <c r="G139" s="21">
        <f>SUMIFS($E$4:$E139,$D$4:$D139,$D139,$B$4:$B139,$B139)</f>
        <v>26</v>
      </c>
      <c r="H139" s="21">
        <f>SUMIFS($E$4:$E139,$D$4:$D139,$D139,$B$4:$B139,$B139)/COUNTIFS($D$4:$D139,$D139,$B$4:$B139,$B139,$F$4:$F139,"Score")</f>
        <v>26</v>
      </c>
      <c r="I139" s="21">
        <f t="shared" si="13"/>
        <v>0</v>
      </c>
      <c r="J139" s="21">
        <f>SUMIFS($E$4:$E139,$D$4:$D139,$D139)/COUNTIFS($D$4:$D139,$D139,$F$4:$F139,"Score")</f>
        <v>26</v>
      </c>
      <c r="K139" s="21">
        <f t="shared" si="14"/>
        <v>0</v>
      </c>
    </row>
    <row r="140" spans="1:11" x14ac:dyDescent="0.3">
      <c r="A140" t="str">
        <f t="shared" si="12"/>
        <v>Game 10 12 2018 10 56 AM-2</v>
      </c>
      <c r="B140" s="27" t="s">
        <v>23</v>
      </c>
      <c r="C140">
        <v>2</v>
      </c>
      <c r="D140" t="s">
        <v>25</v>
      </c>
      <c r="E140" s="21">
        <v>17</v>
      </c>
      <c r="F140" s="21" t="s">
        <v>14</v>
      </c>
      <c r="G140" s="21">
        <f>SUMIFS($E$4:$E140,$D$4:$D140,$D140,$B$4:$B140,$B140)</f>
        <v>17</v>
      </c>
      <c r="H140" s="21">
        <f>SUMIFS($E$4:$E140,$D$4:$D140,$D140,$B$4:$B140,$B140)/COUNTIFS($D$4:$D140,$D140,$B$4:$B140,$B140,$F$4:$F140,"Score")</f>
        <v>17</v>
      </c>
      <c r="I140" s="21">
        <f t="shared" si="13"/>
        <v>0</v>
      </c>
      <c r="J140" s="21">
        <f>SUMIFS($E$4:$E140,$D$4:$D140,$D140)/COUNTIFS($D$4:$D140,$D140,$F$4:$F140,"Score")</f>
        <v>17</v>
      </c>
      <c r="K140" s="21">
        <f t="shared" si="14"/>
        <v>0</v>
      </c>
    </row>
    <row r="141" spans="1:11" x14ac:dyDescent="0.3">
      <c r="A141" t="str">
        <f t="shared" si="12"/>
        <v>Game 10 12 2018 10 56 AM-3</v>
      </c>
      <c r="B141" s="27" t="s">
        <v>23</v>
      </c>
      <c r="C141">
        <v>3</v>
      </c>
      <c r="D141" t="s">
        <v>26</v>
      </c>
      <c r="E141" s="21">
        <v>20</v>
      </c>
      <c r="F141" s="21" t="s">
        <v>14</v>
      </c>
      <c r="G141" s="21">
        <f>SUMIFS($E$4:$E141,$D$4:$D141,$D141,$B$4:$B141,$B141)</f>
        <v>20</v>
      </c>
      <c r="H141" s="21">
        <f>SUMIFS($E$4:$E141,$D$4:$D141,$D141,$B$4:$B141,$B141)/COUNTIFS($D$4:$D141,$D141,$B$4:$B141,$B141,$F$4:$F141,"Score")</f>
        <v>20</v>
      </c>
      <c r="I141" s="21">
        <f t="shared" si="13"/>
        <v>0</v>
      </c>
      <c r="J141" s="21">
        <f>SUMIFS($E$4:$E141,$D$4:$D141,$D141)/COUNTIFS($D$4:$D141,$D141,$F$4:$F141,"Score")</f>
        <v>20</v>
      </c>
      <c r="K141" s="21">
        <f t="shared" si="14"/>
        <v>0</v>
      </c>
    </row>
    <row r="142" spans="1:11" x14ac:dyDescent="0.3">
      <c r="A142" t="str">
        <f t="shared" si="12"/>
        <v>Game 10 12 2018 10 56 AM-4</v>
      </c>
      <c r="B142" s="27" t="s">
        <v>23</v>
      </c>
      <c r="C142">
        <v>4</v>
      </c>
      <c r="D142" t="s">
        <v>24</v>
      </c>
      <c r="E142" s="21">
        <v>15</v>
      </c>
      <c r="F142" s="21" t="s">
        <v>14</v>
      </c>
      <c r="G142" s="21">
        <f>SUMIFS($E$4:$E142,$D$4:$D142,$D142,$B$4:$B142,$B142)</f>
        <v>41</v>
      </c>
      <c r="H142" s="21">
        <f>SUMIFS($E$4:$E142,$D$4:$D142,$D142,$B$4:$B142,$B142)/COUNTIFS($D$4:$D142,$D142,$B$4:$B142,$B142,$F$4:$F142,"Score")</f>
        <v>20.5</v>
      </c>
      <c r="I142" s="21">
        <f t="shared" si="13"/>
        <v>5.5</v>
      </c>
      <c r="J142" s="21">
        <f>SUMIFS($E$4:$E142,$D$4:$D142,$D142)/COUNTIFS($D$4:$D142,$D142,$F$4:$F142,"Score")</f>
        <v>20.5</v>
      </c>
      <c r="K142" s="21">
        <f t="shared" si="14"/>
        <v>5.5</v>
      </c>
    </row>
    <row r="143" spans="1:11" x14ac:dyDescent="0.3">
      <c r="A143" t="str">
        <f t="shared" si="12"/>
        <v>Game 10 12 2018 10 56 AM-5</v>
      </c>
      <c r="B143" s="27" t="s">
        <v>23</v>
      </c>
      <c r="C143">
        <v>5</v>
      </c>
      <c r="D143" t="s">
        <v>25</v>
      </c>
      <c r="E143" s="21">
        <v>13</v>
      </c>
      <c r="F143" s="21" t="s">
        <v>14</v>
      </c>
      <c r="G143" s="21">
        <f>SUMIFS($E$4:$E143,$D$4:$D143,$D143,$B$4:$B143,$B143)</f>
        <v>30</v>
      </c>
      <c r="H143" s="21">
        <f>SUMIFS($E$4:$E143,$D$4:$D143,$D143,$B$4:$B143,$B143)/COUNTIFS($D$4:$D143,$D143,$B$4:$B143,$B143,$F$4:$F143,"Score")</f>
        <v>15</v>
      </c>
      <c r="I143" s="21">
        <f t="shared" si="13"/>
        <v>2</v>
      </c>
      <c r="J143" s="21">
        <f>SUMIFS($E$4:$E143,$D$4:$D143,$D143)/COUNTIFS($D$4:$D143,$D143,$F$4:$F143,"Score")</f>
        <v>15</v>
      </c>
      <c r="K143" s="21">
        <f t="shared" si="14"/>
        <v>2</v>
      </c>
    </row>
    <row r="144" spans="1:11" x14ac:dyDescent="0.3">
      <c r="A144" t="str">
        <f t="shared" si="12"/>
        <v>Game 10 12 2018 10 56 AM-6</v>
      </c>
      <c r="B144" s="27" t="s">
        <v>23</v>
      </c>
      <c r="C144">
        <v>6</v>
      </c>
      <c r="D144" t="s">
        <v>26</v>
      </c>
      <c r="E144" s="21">
        <v>10</v>
      </c>
      <c r="F144" s="21" t="s">
        <v>14</v>
      </c>
      <c r="G144" s="21">
        <f>SUMIFS($E$4:$E144,$D$4:$D144,$D144,$B$4:$B144,$B144)</f>
        <v>30</v>
      </c>
      <c r="H144" s="21">
        <f>SUMIFS($E$4:$E144,$D$4:$D144,$D144,$B$4:$B144,$B144)/COUNTIFS($D$4:$D144,$D144,$B$4:$B144,$B144,$F$4:$F144,"Score")</f>
        <v>15</v>
      </c>
      <c r="I144" s="21">
        <f t="shared" si="13"/>
        <v>5</v>
      </c>
      <c r="J144" s="21">
        <f>SUMIFS($E$4:$E144,$D$4:$D144,$D144)/COUNTIFS($D$4:$D144,$D144,$F$4:$F144,"Score")</f>
        <v>15</v>
      </c>
      <c r="K144" s="21">
        <f t="shared" si="14"/>
        <v>5</v>
      </c>
    </row>
    <row r="145" spans="1:11" x14ac:dyDescent="0.3">
      <c r="A145" t="str">
        <f t="shared" si="12"/>
        <v>Game 10 12 2018 10 56 AM-7</v>
      </c>
      <c r="B145" s="27" t="s">
        <v>23</v>
      </c>
      <c r="C145">
        <v>7</v>
      </c>
      <c r="D145" t="s">
        <v>24</v>
      </c>
      <c r="E145" s="21">
        <v>17</v>
      </c>
      <c r="F145" s="21" t="s">
        <v>14</v>
      </c>
      <c r="G145" s="21">
        <f>SUMIFS($E$4:$E145,$D$4:$D145,$D145,$B$4:$B145,$B145)</f>
        <v>58</v>
      </c>
      <c r="H145" s="21">
        <f>SUMIFS($E$4:$E145,$D$4:$D145,$D145,$B$4:$B145,$B145)/COUNTIFS($D$4:$D145,$D145,$B$4:$B145,$B145,$F$4:$F145,"Score")</f>
        <v>19.333333333333332</v>
      </c>
      <c r="I145" s="21">
        <f t="shared" si="13"/>
        <v>2.3333333333333321</v>
      </c>
      <c r="J145" s="21">
        <f>SUMIFS($E$4:$E145,$D$4:$D145,$D145)/COUNTIFS($D$4:$D145,$D145,$F$4:$F145,"Score")</f>
        <v>19.333333333333332</v>
      </c>
      <c r="K145" s="21">
        <f t="shared" si="14"/>
        <v>2.3333333333333321</v>
      </c>
    </row>
    <row r="146" spans="1:11" x14ac:dyDescent="0.3">
      <c r="A146" t="str">
        <f t="shared" si="12"/>
        <v>Game 10 12 2018 10 56 AM-8</v>
      </c>
      <c r="B146" s="27" t="s">
        <v>23</v>
      </c>
      <c r="C146">
        <v>8</v>
      </c>
      <c r="D146" t="s">
        <v>25</v>
      </c>
      <c r="E146" s="21">
        <v>14</v>
      </c>
      <c r="F146" s="21" t="s">
        <v>14</v>
      </c>
      <c r="G146" s="21">
        <f>SUMIFS($E$4:$E146,$D$4:$D146,$D146,$B$4:$B146,$B146)</f>
        <v>44</v>
      </c>
      <c r="H146" s="21">
        <f>SUMIFS($E$4:$E146,$D$4:$D146,$D146,$B$4:$B146,$B146)/COUNTIFS($D$4:$D146,$D146,$B$4:$B146,$B146,$F$4:$F146,"Score")</f>
        <v>14.666666666666666</v>
      </c>
      <c r="I146" s="21">
        <f t="shared" si="13"/>
        <v>0.66666666666666607</v>
      </c>
      <c r="J146" s="21">
        <f>SUMIFS($E$4:$E146,$D$4:$D146,$D146)/COUNTIFS($D$4:$D146,$D146,$F$4:$F146,"Score")</f>
        <v>14.666666666666666</v>
      </c>
      <c r="K146" s="21">
        <f t="shared" si="14"/>
        <v>0.66666666666666607</v>
      </c>
    </row>
    <row r="147" spans="1:11" x14ac:dyDescent="0.3">
      <c r="A147" t="str">
        <f t="shared" si="12"/>
        <v>Game 10 12 2018 10 56 AM-9</v>
      </c>
      <c r="B147" s="27" t="s">
        <v>23</v>
      </c>
      <c r="C147">
        <v>9</v>
      </c>
      <c r="D147" t="s">
        <v>26</v>
      </c>
      <c r="E147" s="21">
        <v>12</v>
      </c>
      <c r="F147" s="21" t="s">
        <v>14</v>
      </c>
      <c r="G147" s="21">
        <f>SUMIFS($E$4:$E147,$D$4:$D147,$D147,$B$4:$B147,$B147)</f>
        <v>42</v>
      </c>
      <c r="H147" s="21">
        <f>SUMIFS($E$4:$E147,$D$4:$D147,$D147,$B$4:$B147,$B147)/COUNTIFS($D$4:$D147,$D147,$B$4:$B147,$B147,$F$4:$F147,"Score")</f>
        <v>14</v>
      </c>
      <c r="I147" s="21">
        <f t="shared" si="13"/>
        <v>2</v>
      </c>
      <c r="J147" s="21">
        <f>SUMIFS($E$4:$E147,$D$4:$D147,$D147)/COUNTIFS($D$4:$D147,$D147,$F$4:$F147,"Score")</f>
        <v>14</v>
      </c>
      <c r="K147" s="21">
        <f t="shared" si="14"/>
        <v>2</v>
      </c>
    </row>
    <row r="148" spans="1:11" x14ac:dyDescent="0.3">
      <c r="A148" t="str">
        <f t="shared" si="12"/>
        <v>Game 10 12 2018 10 56 AM-10</v>
      </c>
      <c r="B148" s="27" t="s">
        <v>23</v>
      </c>
      <c r="C148">
        <v>10</v>
      </c>
      <c r="D148" t="s">
        <v>24</v>
      </c>
      <c r="E148" s="21">
        <v>6</v>
      </c>
      <c r="F148" s="21" t="s">
        <v>14</v>
      </c>
      <c r="G148" s="21">
        <f>SUMIFS($E$4:$E148,$D$4:$D148,$D148,$B$4:$B148,$B148)</f>
        <v>64</v>
      </c>
      <c r="H148" s="21">
        <f>SUMIFS($E$4:$E148,$D$4:$D148,$D148,$B$4:$B148,$B148)/COUNTIFS($D$4:$D148,$D148,$B$4:$B148,$B148,$F$4:$F148,"Score")</f>
        <v>16</v>
      </c>
      <c r="I148" s="21">
        <f t="shared" si="13"/>
        <v>10</v>
      </c>
      <c r="J148" s="21">
        <f>SUMIFS($E$4:$E148,$D$4:$D148,$D148)/COUNTIFS($D$4:$D148,$D148,$F$4:$F148,"Score")</f>
        <v>16</v>
      </c>
      <c r="K148" s="21">
        <f t="shared" si="14"/>
        <v>10</v>
      </c>
    </row>
    <row r="149" spans="1:11" x14ac:dyDescent="0.3">
      <c r="A149" t="str">
        <f t="shared" si="12"/>
        <v>Game 10 12 2018 10 56 AM-11</v>
      </c>
      <c r="B149" s="27" t="s">
        <v>23</v>
      </c>
      <c r="C149">
        <v>11</v>
      </c>
      <c r="D149" t="s">
        <v>25</v>
      </c>
      <c r="E149" s="21">
        <v>10</v>
      </c>
      <c r="F149" s="21" t="s">
        <v>14</v>
      </c>
      <c r="G149" s="21">
        <f>SUMIFS($E$4:$E149,$D$4:$D149,$D149,$B$4:$B149,$B149)</f>
        <v>54</v>
      </c>
      <c r="H149" s="21">
        <f>SUMIFS($E$4:$E149,$D$4:$D149,$D149,$B$4:$B149,$B149)/COUNTIFS($D$4:$D149,$D149,$B$4:$B149,$B149,$F$4:$F149,"Score")</f>
        <v>13.5</v>
      </c>
      <c r="I149" s="21">
        <f t="shared" si="13"/>
        <v>3.5</v>
      </c>
      <c r="J149" s="21">
        <f>SUMIFS($E$4:$E149,$D$4:$D149,$D149)/COUNTIFS($D$4:$D149,$D149,$F$4:$F149,"Score")</f>
        <v>13.5</v>
      </c>
      <c r="K149" s="21">
        <f t="shared" si="14"/>
        <v>3.5</v>
      </c>
    </row>
    <row r="150" spans="1:11" x14ac:dyDescent="0.3">
      <c r="A150" t="str">
        <f t="shared" si="12"/>
        <v>Game 10 12 2018 10 56 AM-12</v>
      </c>
      <c r="B150" s="27" t="s">
        <v>23</v>
      </c>
      <c r="C150">
        <v>12</v>
      </c>
      <c r="D150" t="s">
        <v>26</v>
      </c>
      <c r="E150" s="21">
        <v>28</v>
      </c>
      <c r="F150" s="21" t="s">
        <v>14</v>
      </c>
      <c r="G150" s="21">
        <f>SUMIFS($E$4:$E150,$D$4:$D150,$D150,$B$4:$B150,$B150)</f>
        <v>70</v>
      </c>
      <c r="H150" s="21">
        <f>SUMIFS($E$4:$E150,$D$4:$D150,$D150,$B$4:$B150,$B150)/COUNTIFS($D$4:$D150,$D150,$B$4:$B150,$B150,$F$4:$F150,"Score")</f>
        <v>17.5</v>
      </c>
      <c r="I150" s="21">
        <f t="shared" si="13"/>
        <v>-10.5</v>
      </c>
      <c r="J150" s="21">
        <f>SUMIFS($E$4:$E150,$D$4:$D150,$D150)/COUNTIFS($D$4:$D150,$D150,$F$4:$F150,"Score")</f>
        <v>17.5</v>
      </c>
      <c r="K150" s="21">
        <f t="shared" si="14"/>
        <v>-10.5</v>
      </c>
    </row>
    <row r="151" spans="1:11" x14ac:dyDescent="0.3">
      <c r="A151" t="str">
        <f t="shared" si="12"/>
        <v>Game 10 12 2018 11 32 AM-1</v>
      </c>
      <c r="B151" s="27" t="s">
        <v>27</v>
      </c>
      <c r="C151">
        <v>1</v>
      </c>
      <c r="D151" t="s">
        <v>28</v>
      </c>
      <c r="E151" s="21">
        <v>32</v>
      </c>
      <c r="F151" s="21" t="s">
        <v>14</v>
      </c>
      <c r="G151" s="21">
        <f>SUMIFS($E$4:$E151,$D$4:$D151,$D151,$B$4:$B151,$B151)</f>
        <v>32</v>
      </c>
      <c r="H151" s="21">
        <f>SUMIFS($E$4:$E151,$D$4:$D151,$D151,$B$4:$B151,$B151)/COUNTIFS($D$4:$D151,$D151,$B$4:$B151,$B151,$F$4:$F151,"Score")</f>
        <v>32</v>
      </c>
      <c r="I151" s="21">
        <f t="shared" si="13"/>
        <v>0</v>
      </c>
      <c r="J151" s="21">
        <f>SUMIFS($E$4:$E151,$D$4:$D151,$D151)/COUNTIFS($D$4:$D151,$D151,$F$4:$F151,"Score")</f>
        <v>32</v>
      </c>
      <c r="K151" s="21">
        <f t="shared" si="14"/>
        <v>0</v>
      </c>
    </row>
    <row r="152" spans="1:11" x14ac:dyDescent="0.3">
      <c r="A152" t="str">
        <f t="shared" si="12"/>
        <v>Game 10 12 2018 11 32 AM-2</v>
      </c>
      <c r="B152" s="27" t="s">
        <v>27</v>
      </c>
      <c r="C152">
        <v>2</v>
      </c>
      <c r="D152" t="s">
        <v>29</v>
      </c>
      <c r="E152" s="21">
        <v>28</v>
      </c>
      <c r="F152" s="21" t="s">
        <v>14</v>
      </c>
      <c r="G152" s="21">
        <f>SUMIFS($E$4:$E152,$D$4:$D152,$D152,$B$4:$B152,$B152)</f>
        <v>28</v>
      </c>
      <c r="H152" s="21">
        <f>SUMIFS($E$4:$E152,$D$4:$D152,$D152,$B$4:$B152,$B152)/COUNTIFS($D$4:$D152,$D152,$B$4:$B152,$B152,$F$4:$F152,"Score")</f>
        <v>28</v>
      </c>
      <c r="I152" s="21">
        <f t="shared" si="13"/>
        <v>0</v>
      </c>
      <c r="J152" s="21">
        <f>SUMIFS($E$4:$E152,$D$4:$D152,$D152)/COUNTIFS($D$4:$D152,$D152,$F$4:$F152,"Score")</f>
        <v>28</v>
      </c>
      <c r="K152" s="21">
        <f t="shared" si="14"/>
        <v>0</v>
      </c>
    </row>
    <row r="153" spans="1:11" x14ac:dyDescent="0.3">
      <c r="A153" t="str">
        <f t="shared" si="12"/>
        <v>Game 10 12 2018 11 32 AM-3</v>
      </c>
      <c r="B153" s="27" t="s">
        <v>27</v>
      </c>
      <c r="C153">
        <v>3</v>
      </c>
      <c r="D153" t="s">
        <v>28</v>
      </c>
      <c r="E153" s="21">
        <v>33</v>
      </c>
      <c r="F153" s="21" t="s">
        <v>14</v>
      </c>
      <c r="G153" s="21">
        <f>SUMIFS($E$4:$E153,$D$4:$D153,$D153,$B$4:$B153,$B153)</f>
        <v>65</v>
      </c>
      <c r="H153" s="21">
        <f>SUMIFS($E$4:$E153,$D$4:$D153,$D153,$B$4:$B153,$B153)/COUNTIFS($D$4:$D153,$D153,$B$4:$B153,$B153,$F$4:$F153,"Score")</f>
        <v>32.5</v>
      </c>
      <c r="I153" s="21">
        <f t="shared" si="13"/>
        <v>-0.5</v>
      </c>
      <c r="J153" s="21">
        <f>SUMIFS($E$4:$E153,$D$4:$D153,$D153)/COUNTIFS($D$4:$D153,$D153,$F$4:$F153,"Score")</f>
        <v>32.5</v>
      </c>
      <c r="K153" s="21">
        <f t="shared" si="14"/>
        <v>-0.5</v>
      </c>
    </row>
    <row r="154" spans="1:11" x14ac:dyDescent="0.3">
      <c r="A154" t="str">
        <f t="shared" si="12"/>
        <v>Game 10 12 2018 11 32 AM-4</v>
      </c>
      <c r="B154" s="27" t="s">
        <v>27</v>
      </c>
      <c r="C154">
        <v>4</v>
      </c>
      <c r="D154" t="s">
        <v>29</v>
      </c>
      <c r="E154" s="21">
        <v>18</v>
      </c>
      <c r="F154" s="21" t="s">
        <v>14</v>
      </c>
      <c r="G154" s="21">
        <f>SUMIFS($E$4:$E154,$D$4:$D154,$D154,$B$4:$B154,$B154)</f>
        <v>46</v>
      </c>
      <c r="H154" s="21">
        <f>SUMIFS($E$4:$E154,$D$4:$D154,$D154,$B$4:$B154,$B154)/COUNTIFS($D$4:$D154,$D154,$B$4:$B154,$B154,$F$4:$F154,"Score")</f>
        <v>23</v>
      </c>
      <c r="I154" s="21">
        <f t="shared" si="13"/>
        <v>5</v>
      </c>
      <c r="J154" s="21">
        <f>SUMIFS($E$4:$E154,$D$4:$D154,$D154)/COUNTIFS($D$4:$D154,$D154,$F$4:$F154,"Score")</f>
        <v>23</v>
      </c>
      <c r="K154" s="21">
        <f t="shared" si="14"/>
        <v>5</v>
      </c>
    </row>
    <row r="155" spans="1:11" x14ac:dyDescent="0.3">
      <c r="A155" t="str">
        <f t="shared" si="12"/>
        <v>Game 10 12 2018 11 32 AM-5</v>
      </c>
      <c r="B155" s="27" t="s">
        <v>27</v>
      </c>
      <c r="C155">
        <v>5</v>
      </c>
      <c r="D155" t="s">
        <v>28</v>
      </c>
      <c r="E155" s="21">
        <v>11</v>
      </c>
      <c r="F155" s="21" t="s">
        <v>14</v>
      </c>
      <c r="G155" s="21">
        <f>SUMIFS($E$4:$E155,$D$4:$D155,$D155,$B$4:$B155,$B155)</f>
        <v>76</v>
      </c>
      <c r="H155" s="21">
        <f>SUMIFS($E$4:$E155,$D$4:$D155,$D155,$B$4:$B155,$B155)/COUNTIFS($D$4:$D155,$D155,$B$4:$B155,$B155,$F$4:$F155,"Score")</f>
        <v>25.333333333333332</v>
      </c>
      <c r="I155" s="21">
        <f t="shared" si="13"/>
        <v>14.333333333333332</v>
      </c>
      <c r="J155" s="21">
        <f>SUMIFS($E$4:$E155,$D$4:$D155,$D155)/COUNTIFS($D$4:$D155,$D155,$F$4:$F155,"Score")</f>
        <v>25.333333333333332</v>
      </c>
      <c r="K155" s="21">
        <f t="shared" si="14"/>
        <v>14.333333333333332</v>
      </c>
    </row>
    <row r="156" spans="1:11" x14ac:dyDescent="0.3">
      <c r="A156" t="str">
        <f t="shared" si="12"/>
        <v>Game 10 12 2018 11 32 AM-6</v>
      </c>
      <c r="B156" s="27" t="s">
        <v>27</v>
      </c>
      <c r="C156">
        <v>6</v>
      </c>
      <c r="D156" t="s">
        <v>29</v>
      </c>
      <c r="E156" s="21">
        <v>38</v>
      </c>
      <c r="F156" s="21" t="s">
        <v>14</v>
      </c>
      <c r="G156" s="21">
        <f>SUMIFS($E$4:$E156,$D$4:$D156,$D156,$B$4:$B156,$B156)</f>
        <v>84</v>
      </c>
      <c r="H156" s="21">
        <f>SUMIFS($E$4:$E156,$D$4:$D156,$D156,$B$4:$B156,$B156)/COUNTIFS($D$4:$D156,$D156,$B$4:$B156,$B156,$F$4:$F156,"Score")</f>
        <v>28</v>
      </c>
      <c r="I156" s="21">
        <f t="shared" si="13"/>
        <v>-10</v>
      </c>
      <c r="J156" s="21">
        <f>SUMIFS($E$4:$E156,$D$4:$D156,$D156)/COUNTIFS($D$4:$D156,$D156,$F$4:$F156,"Score")</f>
        <v>28</v>
      </c>
      <c r="K156" s="21">
        <f t="shared" si="14"/>
        <v>-10</v>
      </c>
    </row>
  </sheetData>
  <mergeCells count="1">
    <mergeCell ref="A2:K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55F2-08F8-48FC-9934-00EDF0E16C09}">
  <sheetPr codeName="Sheet1"/>
  <dimension ref="A1:AQ123"/>
  <sheetViews>
    <sheetView tabSelected="1" zoomScale="115" zoomScaleNormal="115" workbookViewId="0">
      <pane xSplit="1" ySplit="3" topLeftCell="V4" activePane="bottomRight" state="frozen"/>
      <selection activeCell="T7" sqref="T7"/>
      <selection pane="topRight" activeCell="T7" sqref="T7"/>
      <selection pane="bottomLeft" activeCell="T7" sqref="T7"/>
      <selection pane="bottomRight" activeCell="AB12" sqref="AB12"/>
    </sheetView>
  </sheetViews>
  <sheetFormatPr defaultRowHeight="14.4" x14ac:dyDescent="0.3"/>
  <cols>
    <col min="1" max="2" width="5.77734375" style="6" customWidth="1"/>
    <col min="3" max="3" width="15.77734375" style="42" customWidth="1"/>
    <col min="4" max="5" width="5.77734375" style="6" customWidth="1"/>
    <col min="6" max="6" width="15.77734375" style="42" customWidth="1"/>
    <col min="7" max="8" width="5.77734375" style="6" customWidth="1"/>
    <col min="9" max="9" width="15.77734375" style="42" customWidth="1"/>
    <col min="10" max="11" width="5.77734375" style="6" customWidth="1"/>
    <col min="12" max="12" width="15.77734375" style="42" customWidth="1"/>
    <col min="13" max="14" width="5.77734375" style="6" customWidth="1"/>
    <col min="15" max="15" width="15.77734375" style="42" customWidth="1"/>
    <col min="16" max="16" width="5.77734375" style="6" customWidth="1"/>
    <col min="17" max="17" width="5.6640625" style="10" customWidth="1"/>
    <col min="18" max="18" width="28.33203125" style="24" bestFit="1" customWidth="1"/>
    <col min="19" max="24" width="14.109375" style="20" customWidth="1"/>
    <col min="25" max="25" width="5.6640625" style="10" customWidth="1"/>
    <col min="26" max="26" width="30.88671875" style="10" customWidth="1"/>
    <col min="27" max="27" width="5.77734375" bestFit="1" customWidth="1"/>
    <col min="28" max="34" width="12.77734375" customWidth="1"/>
    <col min="35" max="39" width="4.21875" style="11" customWidth="1"/>
  </cols>
  <sheetData>
    <row r="1" spans="1:43" ht="60.6" customHeight="1" x14ac:dyDescent="0.3">
      <c r="D1" s="52" t="str">
        <f ca="1">"Stat Sheet  - "&amp;MID(CELL("filename",D1),FIND("]",CELL("filename",D1))+1,256)</f>
        <v>Stat Sheet  - Game 10 26 2018 2 15 PM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1" t="s">
        <v>30</v>
      </c>
      <c r="AJ1" s="51"/>
      <c r="AK1" s="51"/>
      <c r="AL1" s="51"/>
      <c r="AM1" s="51"/>
    </row>
    <row r="2" spans="1:43" ht="20.399999999999999" customHeight="1" x14ac:dyDescent="0.4">
      <c r="A2" s="54" t="str">
        <f ca="1">"Score Sheet  - "&amp;MID(CELL("filename",A2),FIND("]",CELL("filename",A2))+1,256)</f>
        <v>Score Sheet  - Game 10 26 2018 2 15 PM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6"/>
      <c r="R2" s="54" t="str">
        <f ca="1">"Statistics  - "&amp;MID(CELL("filename",R2),FIND("]",CELL("filename",R2))+1,256)</f>
        <v>Statistics  - Game 10 26 2018 2 15 PM</v>
      </c>
      <c r="S2" s="55"/>
      <c r="T2" s="55"/>
      <c r="U2" s="55"/>
      <c r="V2" s="55"/>
      <c r="W2" s="55"/>
      <c r="X2" s="56"/>
      <c r="Z2" s="54" t="str">
        <f ca="1">"Database  - "&amp;MID(CELL("filename",Z2),FIND("]",CELL("filename",Z2))+1,256)</f>
        <v>Database  - Game 10 26 2018 2 15 PM</v>
      </c>
      <c r="AA2" s="55"/>
      <c r="AB2" s="55"/>
      <c r="AC2" s="55"/>
      <c r="AD2" s="55"/>
      <c r="AE2" s="55"/>
      <c r="AF2" s="55"/>
      <c r="AG2" s="55"/>
      <c r="AH2" s="56"/>
      <c r="AI2" s="11">
        <v>2</v>
      </c>
      <c r="AJ2" s="11">
        <v>3</v>
      </c>
      <c r="AK2" s="11">
        <v>4</v>
      </c>
      <c r="AL2" s="11">
        <v>5</v>
      </c>
    </row>
    <row r="3" spans="1:43" ht="18" customHeight="1" x14ac:dyDescent="0.35">
      <c r="A3" s="33" t="s">
        <v>3</v>
      </c>
      <c r="B3" s="46" t="s">
        <v>16</v>
      </c>
      <c r="C3" s="47"/>
      <c r="D3" s="48"/>
      <c r="E3" s="46" t="s">
        <v>73</v>
      </c>
      <c r="F3" s="47"/>
      <c r="G3" s="48"/>
      <c r="H3" s="46" t="s">
        <v>31</v>
      </c>
      <c r="I3" s="47"/>
      <c r="J3" s="48"/>
      <c r="K3" s="46" t="s">
        <v>13</v>
      </c>
      <c r="L3" s="47"/>
      <c r="M3" s="48"/>
      <c r="N3" s="46"/>
      <c r="O3" s="47"/>
      <c r="P3" s="48"/>
      <c r="R3" s="46" t="s">
        <v>32</v>
      </c>
      <c r="S3" s="47"/>
      <c r="T3" s="47"/>
      <c r="U3" s="47"/>
      <c r="V3" s="47"/>
      <c r="W3" s="47"/>
      <c r="X3" s="48"/>
      <c r="Z3" s="33" t="s">
        <v>2</v>
      </c>
      <c r="AA3" s="33" t="s">
        <v>3</v>
      </c>
      <c r="AB3" s="33" t="s">
        <v>4</v>
      </c>
      <c r="AC3" s="33" t="s">
        <v>5</v>
      </c>
      <c r="AD3" s="28" t="s">
        <v>6</v>
      </c>
      <c r="AE3" s="33" t="s">
        <v>7</v>
      </c>
      <c r="AF3" s="33" t="s">
        <v>33</v>
      </c>
      <c r="AG3" s="33" t="s">
        <v>34</v>
      </c>
      <c r="AH3" s="28" t="s">
        <v>11</v>
      </c>
      <c r="AI3" s="11" t="s">
        <v>35</v>
      </c>
      <c r="AJ3" s="11" t="s">
        <v>36</v>
      </c>
      <c r="AK3" s="11" t="s">
        <v>37</v>
      </c>
      <c r="AL3" s="11" t="s">
        <v>38</v>
      </c>
      <c r="AM3" s="11" t="s">
        <v>39</v>
      </c>
    </row>
    <row r="4" spans="1:43" ht="15" customHeight="1" x14ac:dyDescent="0.3">
      <c r="A4" s="8">
        <v>1</v>
      </c>
      <c r="B4" s="1">
        <v>22</v>
      </c>
      <c r="C4" s="42" t="s">
        <v>74</v>
      </c>
      <c r="D4" s="2">
        <f>B4</f>
        <v>22</v>
      </c>
      <c r="E4" s="1">
        <v>15</v>
      </c>
      <c r="F4" s="42" t="s">
        <v>75</v>
      </c>
      <c r="G4" s="2">
        <f>E4</f>
        <v>15</v>
      </c>
      <c r="H4" s="1">
        <v>28</v>
      </c>
      <c r="I4" s="42" t="s">
        <v>76</v>
      </c>
      <c r="J4" s="2">
        <f>H4</f>
        <v>28</v>
      </c>
      <c r="K4" s="1">
        <v>20</v>
      </c>
      <c r="L4" s="42" t="s">
        <v>77</v>
      </c>
      <c r="M4" s="2">
        <f>K4</f>
        <v>20</v>
      </c>
      <c r="N4" s="1"/>
      <c r="P4" s="2">
        <f>N4</f>
        <v>0</v>
      </c>
      <c r="R4" s="29" t="s">
        <v>40</v>
      </c>
      <c r="S4" s="15" t="str">
        <f ca="1">MID(CELL("filename",D1),FIND("]",CELL("filename",D1))+1,256)</f>
        <v>Game 10 26 2018 2 15 PM</v>
      </c>
      <c r="T4" s="15"/>
      <c r="U4" s="15"/>
      <c r="V4" s="15"/>
      <c r="W4" s="15"/>
      <c r="X4" s="16"/>
      <c r="Z4" s="36" t="str">
        <f ca="1">IF(LEN($AD4)&gt;3,$S$4,"")</f>
        <v>Game 10 26 2018 2 15 PM</v>
      </c>
      <c r="AA4" s="37">
        <f t="shared" ref="AA4:AA35" si="0">IF((ROW()-COUNTBLANK($Y$1:$Y$3))&lt;COUNT($B$4:$B$33,$E$4:$E$33,$H$4:$H$33,$K$4:$K$33,$N$4:$N$33)+1,ROW()-COUNTBLANK($Y$1:$Y$3),"")</f>
        <v>1</v>
      </c>
      <c r="AB4" s="12" t="str">
        <f ca="1">IF(_xlfn.NUMBERVALUE($AA4)&gt;0,INDIRECT(INDIRECT(HLOOKUP($S$5,$AI$2:$AL$3,2,FALSE)&amp;ROW())&amp;"3"),"")</f>
        <v>Lester</v>
      </c>
      <c r="AC4" s="21">
        <f ca="1">IF(_xlfn.NUMBERVALUE($AA4)&gt;0,INDIRECT(INDIRECT(HLOOKUP($S$5,$AI$2:$AL$3,2,FALSE)&amp;ROW())&amp;COUNTIFS(INDIRECT(HLOOKUP($S$5,$AI$2:$AL$3,2,FALSE)&amp;"4:"&amp;HLOOKUP($S$5,$AI$2:$AL$3,2,FALSE)&amp;ROW()),INDIRECT(HLOOKUP($S$5,$AI$2:$AL$3,2,FALSE)&amp;ROW()))+3),"")</f>
        <v>22</v>
      </c>
      <c r="AD4" s="15" t="str">
        <f ca="1">IF(AC4&lt;0,"Deduction",IF(ISNUMBER(AC4),"Score",""))</f>
        <v>Score</v>
      </c>
      <c r="AE4" s="21">
        <f ca="1">IF(_xlfn.NUMBERVALUE($AA4)&gt;0,SUMIFS($AC$4,$AB$4,$AB4),"")</f>
        <v>22</v>
      </c>
      <c r="AF4" s="21">
        <f ca="1">IF(_xlfn.NUMBERVALUE($AA4)&gt;0,SUMIFS($AC$4,$AB$4,$AB4)/COUNTIFS($AB$4,$AB4,$AD$4,"Score"),"")</f>
        <v>22</v>
      </c>
      <c r="AG4" s="21">
        <f ca="1">IF(_xlfn.NUMBERVALUE($AA4)&gt;0,$AC4-$AF4,"")</f>
        <v>0</v>
      </c>
      <c r="AH4" s="22"/>
      <c r="AI4" s="11" t="s">
        <v>41</v>
      </c>
      <c r="AJ4" s="11" t="s">
        <v>41</v>
      </c>
      <c r="AK4" s="11" t="s">
        <v>41</v>
      </c>
      <c r="AL4" s="11" t="s">
        <v>41</v>
      </c>
      <c r="AM4" s="11">
        <f ca="1">COUNTIFS($AC$4,$AC4)</f>
        <v>1</v>
      </c>
      <c r="AP4" s="27" t="s">
        <v>42</v>
      </c>
      <c r="AQ4" t="s">
        <v>41</v>
      </c>
    </row>
    <row r="5" spans="1:43" ht="15" customHeight="1" x14ac:dyDescent="0.3">
      <c r="A5" s="8">
        <v>2</v>
      </c>
      <c r="B5" s="1">
        <v>14</v>
      </c>
      <c r="C5" s="42" t="s">
        <v>78</v>
      </c>
      <c r="D5" s="2">
        <f t="shared" ref="D5:D33" si="1">D4+B5</f>
        <v>36</v>
      </c>
      <c r="E5" s="1">
        <v>18</v>
      </c>
      <c r="F5" s="42" t="s">
        <v>79</v>
      </c>
      <c r="G5" s="2">
        <f t="shared" ref="G5:G33" si="2">G4+E5</f>
        <v>33</v>
      </c>
      <c r="H5" s="1">
        <v>20</v>
      </c>
      <c r="I5" s="42" t="s">
        <v>80</v>
      </c>
      <c r="J5" s="2">
        <f t="shared" ref="J5:J33" si="3">J4+H5</f>
        <v>48</v>
      </c>
      <c r="K5" s="1">
        <v>22</v>
      </c>
      <c r="L5" s="42" t="s">
        <v>81</v>
      </c>
      <c r="M5" s="2">
        <f t="shared" ref="M5:M33" si="4">M4+K5</f>
        <v>42</v>
      </c>
      <c r="N5" s="1"/>
      <c r="P5" s="2">
        <f t="shared" ref="P5:P33" si="5">P4+N5</f>
        <v>0</v>
      </c>
      <c r="R5" s="29" t="s">
        <v>43</v>
      </c>
      <c r="S5" s="15">
        <f>COUNTA($B$3:$P$3)-1</f>
        <v>3</v>
      </c>
      <c r="T5" s="15"/>
      <c r="U5" s="45" t="s">
        <v>44</v>
      </c>
      <c r="V5" s="27">
        <f>COUNT($AA$4:$AA$123)</f>
        <v>14</v>
      </c>
      <c r="W5" s="27"/>
      <c r="X5" s="16"/>
      <c r="Z5" s="35" t="str">
        <f t="shared" ref="Z5:Z68" ca="1" si="6">IF(LEN($AD5)&gt;3,$S$4,"")</f>
        <v>Game 10 26 2018 2 15 PM</v>
      </c>
      <c r="AA5" s="13">
        <f t="shared" si="0"/>
        <v>2</v>
      </c>
      <c r="AB5" s="12" t="str">
        <f t="shared" ref="AB5:AB68" ca="1" si="7">IF(_xlfn.NUMBERVALUE($AA5)&gt;0,INDIRECT(INDIRECT(HLOOKUP($S$5,$AI$2:$AL$3,2,FALSE)&amp;ROW())&amp;"3"),"")</f>
        <v>Jan</v>
      </c>
      <c r="AC5" s="21">
        <f t="shared" ref="AC5:AC68" ca="1" si="8">IF(_xlfn.NUMBERVALUE($AA5)&gt;0,INDIRECT(INDIRECT(HLOOKUP($S$5,$AI$2:$AL$3,2,FALSE)&amp;ROW())&amp;COUNTIFS(INDIRECT(HLOOKUP($S$5,$AI$2:$AL$3,2,FALSE)&amp;"4:"&amp;HLOOKUP($S$5,$AI$2:$AL$3,2,FALSE)&amp;ROW()),INDIRECT(HLOOKUP($S$5,$AI$2:$AL$3,2,FALSE)&amp;ROW()))+3),"")</f>
        <v>15</v>
      </c>
      <c r="AD5" s="15" t="str">
        <f t="shared" ref="AD5:AD68" ca="1" si="9">IF(AC5&lt;0,"Deduction",IF(ISNUMBER(AC5),"Score",""))</f>
        <v>Score</v>
      </c>
      <c r="AE5" s="15">
        <f ca="1">IF(_xlfn.NUMBERVALUE($AA5)&gt;0,SUMIFS($AC$4:$AC5,$AB$4:$AB5,$AB5),"")</f>
        <v>15</v>
      </c>
      <c r="AF5" s="15">
        <f ca="1">IF(_xlfn.NUMBERVALUE($AA5)&gt;0,SUMIFS($AC$4:$AC5,$AB$4:$AB5,$AB5)/COUNTIFS($AB$4:$AB5,$AB5,$AD$4:$AD5,"Score"),"")</f>
        <v>15</v>
      </c>
      <c r="AG5" s="15">
        <f t="shared" ref="AG5:AG68" ca="1" si="10">IF(_xlfn.NUMBERVALUE($AA5)&gt;0,$AC5-$AF5,"")</f>
        <v>0</v>
      </c>
      <c r="AH5" s="22"/>
      <c r="AI5" s="11" t="s">
        <v>45</v>
      </c>
      <c r="AJ5" s="11" t="s">
        <v>45</v>
      </c>
      <c r="AK5" s="11" t="s">
        <v>45</v>
      </c>
      <c r="AL5" s="11" t="s">
        <v>45</v>
      </c>
      <c r="AM5" s="11">
        <f ca="1">COUNTIFS($AC$4:$AC5,$AC5)</f>
        <v>1</v>
      </c>
      <c r="AP5" s="27" t="s">
        <v>46</v>
      </c>
      <c r="AQ5" t="s">
        <v>45</v>
      </c>
    </row>
    <row r="6" spans="1:43" ht="15" customHeight="1" x14ac:dyDescent="0.3">
      <c r="A6" s="8">
        <v>3</v>
      </c>
      <c r="B6" s="1">
        <v>19</v>
      </c>
      <c r="C6" s="42" t="s">
        <v>82</v>
      </c>
      <c r="D6" s="2">
        <f t="shared" si="1"/>
        <v>55</v>
      </c>
      <c r="E6" s="1">
        <v>30</v>
      </c>
      <c r="F6" s="42" t="s">
        <v>83</v>
      </c>
      <c r="G6" s="2">
        <f t="shared" si="2"/>
        <v>63</v>
      </c>
      <c r="H6" s="1">
        <v>18</v>
      </c>
      <c r="I6" s="42" t="s">
        <v>84</v>
      </c>
      <c r="J6" s="2">
        <f t="shared" si="3"/>
        <v>66</v>
      </c>
      <c r="K6" s="1">
        <v>24</v>
      </c>
      <c r="L6" s="42" t="s">
        <v>85</v>
      </c>
      <c r="M6" s="2">
        <f t="shared" si="4"/>
        <v>66</v>
      </c>
      <c r="N6" s="1"/>
      <c r="P6" s="2">
        <f t="shared" si="5"/>
        <v>0</v>
      </c>
      <c r="R6" s="29" t="s">
        <v>47</v>
      </c>
      <c r="S6" s="15">
        <f ca="1">SUM($AC$4:$AC$123)</f>
        <v>220</v>
      </c>
      <c r="T6" s="15"/>
      <c r="U6" s="15"/>
      <c r="V6" s="15"/>
      <c r="W6" s="15"/>
      <c r="X6" s="16"/>
      <c r="Z6" s="35" t="str">
        <f t="shared" ca="1" si="6"/>
        <v>Game 10 26 2018 2 15 PM</v>
      </c>
      <c r="AA6" s="13">
        <f t="shared" si="0"/>
        <v>3</v>
      </c>
      <c r="AB6" s="12" t="str">
        <f t="shared" ca="1" si="7"/>
        <v>Edwin</v>
      </c>
      <c r="AC6" s="21">
        <f t="shared" ca="1" si="8"/>
        <v>28</v>
      </c>
      <c r="AD6" s="15" t="str">
        <f t="shared" ca="1" si="9"/>
        <v>Score</v>
      </c>
      <c r="AE6" s="15">
        <f ca="1">IF(_xlfn.NUMBERVALUE($AA6)&gt;0,SUMIFS($AC$4:$AC6,$AB$4:$AB6,$AB6),"")</f>
        <v>28</v>
      </c>
      <c r="AF6" s="15">
        <f ca="1">IF(_xlfn.NUMBERVALUE($AA6)&gt;0,SUMIFS($AC$4:$AC6,$AB$4:$AB6,$AB6)/COUNTIFS($AB$4:$AB6,$AB6,$AD$4:$AD6,"Score"),"")</f>
        <v>28</v>
      </c>
      <c r="AG6" s="15">
        <f t="shared" ca="1" si="10"/>
        <v>0</v>
      </c>
      <c r="AH6" s="22"/>
      <c r="AI6" s="11" t="s">
        <v>41</v>
      </c>
      <c r="AJ6" s="11" t="s">
        <v>48</v>
      </c>
      <c r="AK6" s="11" t="s">
        <v>48</v>
      </c>
      <c r="AL6" s="11" t="s">
        <v>48</v>
      </c>
      <c r="AM6" s="11">
        <f ca="1">COUNTIFS($AC$4:$AC6,$AC6)</f>
        <v>1</v>
      </c>
      <c r="AP6" s="27" t="s">
        <v>49</v>
      </c>
      <c r="AQ6" t="s">
        <v>48</v>
      </c>
    </row>
    <row r="7" spans="1:43" ht="15" customHeight="1" x14ac:dyDescent="0.3">
      <c r="A7" s="8">
        <v>4</v>
      </c>
      <c r="B7" s="1">
        <v>28</v>
      </c>
      <c r="C7" s="42" t="s">
        <v>86</v>
      </c>
      <c r="D7" s="2">
        <f t="shared" si="1"/>
        <v>83</v>
      </c>
      <c r="E7" s="1">
        <v>8</v>
      </c>
      <c r="F7" s="42" t="s">
        <v>87</v>
      </c>
      <c r="G7" s="2">
        <f t="shared" si="2"/>
        <v>71</v>
      </c>
      <c r="H7" s="1"/>
      <c r="J7" s="2">
        <f t="shared" si="3"/>
        <v>66</v>
      </c>
      <c r="K7" s="1"/>
      <c r="M7" s="2">
        <f t="shared" si="4"/>
        <v>66</v>
      </c>
      <c r="N7" s="1"/>
      <c r="P7" s="2">
        <f t="shared" si="5"/>
        <v>0</v>
      </c>
      <c r="R7" s="29" t="s">
        <v>50</v>
      </c>
      <c r="S7" s="15">
        <f ca="1">IFERROR(AVERAGE($AC$4:$AC$123)," ")</f>
        <v>15.714285714285714</v>
      </c>
      <c r="T7" s="15"/>
      <c r="U7" s="15"/>
      <c r="V7" s="15"/>
      <c r="W7" s="15"/>
      <c r="X7" s="16"/>
      <c r="Z7" s="35" t="str">
        <f t="shared" ca="1" si="6"/>
        <v>Game 10 26 2018 2 15 PM</v>
      </c>
      <c r="AA7" s="13">
        <f t="shared" si="0"/>
        <v>4</v>
      </c>
      <c r="AB7" s="12" t="str">
        <f t="shared" ca="1" si="7"/>
        <v>Lester</v>
      </c>
      <c r="AC7" s="21">
        <f t="shared" ca="1" si="8"/>
        <v>14</v>
      </c>
      <c r="AD7" s="15" t="str">
        <f t="shared" ca="1" si="9"/>
        <v>Score</v>
      </c>
      <c r="AE7" s="15">
        <f ca="1">IF(_xlfn.NUMBERVALUE($AA7)&gt;0,SUMIFS($AC$4:$AC7,$AB$4:$AB7,$AB7),"")</f>
        <v>36</v>
      </c>
      <c r="AF7" s="15">
        <f ca="1">IF(_xlfn.NUMBERVALUE($AA7)&gt;0,SUMIFS($AC$4:$AC7,$AB$4:$AB7,$AB7)/COUNTIFS($AB$4:$AB7,$AB7,$AD$4:$AD7,"Score"),"")</f>
        <v>18</v>
      </c>
      <c r="AG7" s="15">
        <f t="shared" ca="1" si="10"/>
        <v>-4</v>
      </c>
      <c r="AH7" s="22"/>
      <c r="AI7" s="11" t="s">
        <v>45</v>
      </c>
      <c r="AJ7" s="11" t="s">
        <v>41</v>
      </c>
      <c r="AK7" s="11" t="s">
        <v>51</v>
      </c>
      <c r="AL7" s="11" t="s">
        <v>51</v>
      </c>
      <c r="AM7" s="11">
        <f ca="1">COUNTIFS($AC$4:$AC7,$AC7)</f>
        <v>1</v>
      </c>
      <c r="AP7" s="27" t="s">
        <v>52</v>
      </c>
      <c r="AQ7" t="s">
        <v>51</v>
      </c>
    </row>
    <row r="8" spans="1:43" ht="15" customHeight="1" x14ac:dyDescent="0.3">
      <c r="A8" s="8">
        <v>5</v>
      </c>
      <c r="B8" s="1"/>
      <c r="D8" s="2">
        <f t="shared" si="1"/>
        <v>83</v>
      </c>
      <c r="E8" s="1"/>
      <c r="G8" s="2">
        <f t="shared" si="2"/>
        <v>71</v>
      </c>
      <c r="H8" s="1"/>
      <c r="J8" s="2">
        <f t="shared" si="3"/>
        <v>66</v>
      </c>
      <c r="K8" s="1"/>
      <c r="M8" s="2">
        <f t="shared" si="4"/>
        <v>66</v>
      </c>
      <c r="N8" s="1"/>
      <c r="P8" s="2">
        <f t="shared" si="5"/>
        <v>0</v>
      </c>
      <c r="R8" s="29" t="s">
        <v>53</v>
      </c>
      <c r="S8" s="23">
        <f ca="1">IFERROR(SUMPRODUCT(LARGE($AC$4:$AC$123,ROW(INDIRECT("1:5"))))," ")</f>
        <v>128</v>
      </c>
      <c r="T8" s="15"/>
      <c r="U8" s="15"/>
      <c r="V8" s="15"/>
      <c r="W8" s="15"/>
      <c r="X8" s="16"/>
      <c r="Z8" s="35" t="str">
        <f t="shared" ca="1" si="6"/>
        <v>Game 10 26 2018 2 15 PM</v>
      </c>
      <c r="AA8" s="13">
        <f t="shared" si="0"/>
        <v>5</v>
      </c>
      <c r="AB8" s="12" t="str">
        <f t="shared" ca="1" si="7"/>
        <v>Jan</v>
      </c>
      <c r="AC8" s="21">
        <f t="shared" ca="1" si="8"/>
        <v>18</v>
      </c>
      <c r="AD8" s="15" t="str">
        <f t="shared" ca="1" si="9"/>
        <v>Score</v>
      </c>
      <c r="AE8" s="15">
        <f ca="1">IF(_xlfn.NUMBERVALUE($AA8)&gt;0,SUMIFS($AC$4:$AC8,$AB$4:$AB8,$AB8),"")</f>
        <v>33</v>
      </c>
      <c r="AF8" s="15">
        <f ca="1">IF(_xlfn.NUMBERVALUE($AA8)&gt;0,SUMIFS($AC$4:$AC8,$AB$4:$AB8,$AB8)/COUNTIFS($AB$4:$AB8,$AB8,$AD$4:$AD8,"Score"),"")</f>
        <v>16.5</v>
      </c>
      <c r="AG8" s="15">
        <f t="shared" ca="1" si="10"/>
        <v>1.5</v>
      </c>
      <c r="AH8" s="22"/>
      <c r="AI8" s="11" t="s">
        <v>41</v>
      </c>
      <c r="AJ8" s="11" t="s">
        <v>45</v>
      </c>
      <c r="AK8" s="11" t="s">
        <v>41</v>
      </c>
      <c r="AL8" s="11" t="s">
        <v>54</v>
      </c>
      <c r="AM8" s="11">
        <f ca="1">COUNTIFS($AC$4:$AC8,$AC8)</f>
        <v>1</v>
      </c>
      <c r="AP8" s="27" t="s">
        <v>55</v>
      </c>
      <c r="AQ8" t="s">
        <v>54</v>
      </c>
    </row>
    <row r="9" spans="1:43" ht="18" customHeight="1" x14ac:dyDescent="0.35">
      <c r="A9" s="8">
        <v>6</v>
      </c>
      <c r="B9" s="1"/>
      <c r="D9" s="2">
        <f t="shared" si="1"/>
        <v>83</v>
      </c>
      <c r="E9" s="1"/>
      <c r="G9" s="2">
        <f t="shared" si="2"/>
        <v>71</v>
      </c>
      <c r="H9" s="1"/>
      <c r="J9" s="2">
        <f t="shared" si="3"/>
        <v>66</v>
      </c>
      <c r="K9" s="1"/>
      <c r="M9" s="2">
        <f t="shared" si="4"/>
        <v>66</v>
      </c>
      <c r="N9" s="1"/>
      <c r="P9" s="2">
        <f t="shared" si="5"/>
        <v>0</v>
      </c>
      <c r="R9" s="46" t="s">
        <v>56</v>
      </c>
      <c r="S9" s="47"/>
      <c r="T9" s="47"/>
      <c r="U9" s="47"/>
      <c r="V9" s="47"/>
      <c r="W9" s="47"/>
      <c r="X9" s="48"/>
      <c r="Z9" s="35" t="str">
        <f t="shared" ca="1" si="6"/>
        <v>Game 10 26 2018 2 15 PM</v>
      </c>
      <c r="AA9" s="13">
        <f t="shared" si="0"/>
        <v>6</v>
      </c>
      <c r="AB9" s="12" t="str">
        <f t="shared" ca="1" si="7"/>
        <v>Edwin</v>
      </c>
      <c r="AC9" s="21">
        <f t="shared" ca="1" si="8"/>
        <v>20</v>
      </c>
      <c r="AD9" s="15" t="str">
        <f t="shared" ca="1" si="9"/>
        <v>Score</v>
      </c>
      <c r="AE9" s="15">
        <f ca="1">IF(_xlfn.NUMBERVALUE($AA9)&gt;0,SUMIFS($AC$4:$AC9,$AB$4:$AB9,$AB9),"")</f>
        <v>48</v>
      </c>
      <c r="AF9" s="15">
        <f ca="1">IF(_xlfn.NUMBERVALUE($AA9)&gt;0,SUMIFS($AC$4:$AC9,$AB$4:$AB9,$AB9)/COUNTIFS($AB$4:$AB9,$AB9,$AD$4:$AD9,"Score"),"")</f>
        <v>24</v>
      </c>
      <c r="AG9" s="15">
        <f t="shared" ca="1" si="10"/>
        <v>-4</v>
      </c>
      <c r="AH9" s="22"/>
      <c r="AI9" s="11" t="s">
        <v>45</v>
      </c>
      <c r="AJ9" s="11" t="s">
        <v>48</v>
      </c>
      <c r="AK9" s="11" t="s">
        <v>45</v>
      </c>
      <c r="AL9" s="11" t="s">
        <v>41</v>
      </c>
      <c r="AM9" s="11">
        <f ca="1">COUNTIFS($AC$4:$AC9,$AC9)</f>
        <v>1</v>
      </c>
    </row>
    <row r="10" spans="1:43" ht="15" customHeight="1" x14ac:dyDescent="0.3">
      <c r="A10" s="8">
        <v>7</v>
      </c>
      <c r="B10" s="1"/>
      <c r="D10" s="2">
        <f t="shared" si="1"/>
        <v>83</v>
      </c>
      <c r="E10" s="1"/>
      <c r="G10" s="2">
        <f t="shared" si="2"/>
        <v>71</v>
      </c>
      <c r="H10" s="1"/>
      <c r="J10" s="2">
        <f t="shared" si="3"/>
        <v>66</v>
      </c>
      <c r="K10" s="1"/>
      <c r="M10" s="2">
        <f t="shared" si="4"/>
        <v>66</v>
      </c>
      <c r="N10" s="1"/>
      <c r="P10" s="2">
        <f t="shared" si="5"/>
        <v>0</v>
      </c>
      <c r="R10" s="29"/>
      <c r="S10" s="39" t="str">
        <f>IF(ISBLANK(B3)," ",B3)</f>
        <v>Lester</v>
      </c>
      <c r="T10" s="39" t="str">
        <f>IF(ISBLANK(E3)," ",E3)</f>
        <v>Jan</v>
      </c>
      <c r="U10" s="39" t="str">
        <f>IF(ISBLANK(H3)," ",H3)</f>
        <v>Edwin</v>
      </c>
      <c r="V10" s="39" t="str">
        <f>IF(ISBLANK(K3)," ",K3)</f>
        <v>Ryan</v>
      </c>
      <c r="W10" s="39" t="str">
        <f>IF(ISBLANK(N3)," ",N3)</f>
        <v xml:space="preserve"> </v>
      </c>
      <c r="X10" s="17"/>
      <c r="Z10" s="35" t="str">
        <f t="shared" ca="1" si="6"/>
        <v>Game 10 26 2018 2 15 PM</v>
      </c>
      <c r="AA10" s="13">
        <f t="shared" si="0"/>
        <v>7</v>
      </c>
      <c r="AB10" s="12" t="str">
        <f t="shared" ca="1" si="7"/>
        <v>Lester</v>
      </c>
      <c r="AC10" s="21">
        <f t="shared" ca="1" si="8"/>
        <v>19</v>
      </c>
      <c r="AD10" s="15" t="str">
        <f t="shared" ca="1" si="9"/>
        <v>Score</v>
      </c>
      <c r="AE10" s="15">
        <f ca="1">IF(_xlfn.NUMBERVALUE($AA10)&gt;0,SUMIFS($AC$4:$AC10,$AB$4:$AB10,$AB10),"")</f>
        <v>55</v>
      </c>
      <c r="AF10" s="15">
        <f ca="1">IF(_xlfn.NUMBERVALUE($AA10)&gt;0,SUMIFS($AC$4:$AC10,$AB$4:$AB10,$AB10)/COUNTIFS($AB$4:$AB10,$AB10,$AD$4:$AD10,"Score"),"")</f>
        <v>18.333333333333332</v>
      </c>
      <c r="AG10" s="15">
        <f t="shared" ca="1" si="10"/>
        <v>0.66666666666666785</v>
      </c>
      <c r="AH10" s="22"/>
      <c r="AI10" s="11" t="s">
        <v>41</v>
      </c>
      <c r="AJ10" s="11" t="s">
        <v>41</v>
      </c>
      <c r="AK10" s="11" t="s">
        <v>48</v>
      </c>
      <c r="AL10" s="11" t="s">
        <v>45</v>
      </c>
      <c r="AM10" s="11">
        <f ca="1">COUNTIFS($AC$4:$AC10,$AC10)</f>
        <v>1</v>
      </c>
    </row>
    <row r="11" spans="1:43" ht="15" customHeight="1" x14ac:dyDescent="0.3">
      <c r="A11" s="8">
        <v>8</v>
      </c>
      <c r="B11" s="1"/>
      <c r="D11" s="2">
        <f t="shared" si="1"/>
        <v>83</v>
      </c>
      <c r="E11" s="1"/>
      <c r="G11" s="2">
        <f t="shared" si="2"/>
        <v>71</v>
      </c>
      <c r="H11" s="1"/>
      <c r="J11" s="2">
        <f t="shared" si="3"/>
        <v>66</v>
      </c>
      <c r="K11" s="1"/>
      <c r="M11" s="2">
        <f t="shared" si="4"/>
        <v>66</v>
      </c>
      <c r="N11" s="1"/>
      <c r="P11" s="2">
        <f t="shared" si="5"/>
        <v>0</v>
      </c>
      <c r="R11" s="29" t="s">
        <v>57</v>
      </c>
      <c r="S11" s="30" t="str">
        <f t="shared" ref="S11:T11" si="11">IF(S12=LARGE($S$12:$W$12,1),"1st",IF(S12=LARGE($S$12:$W$12,2),"2nd",IF(S12=LARGE($S$12:$W$12,3),"3rd",IF(S12=LARGE($S$12:$W$12,4),"4th","5th"))))</f>
        <v>1st</v>
      </c>
      <c r="T11" s="30" t="str">
        <f t="shared" si="11"/>
        <v>2nd</v>
      </c>
      <c r="U11" s="30" t="str">
        <f>IF(U12=LARGE($S$12:$W$12,1),"1st",IF(U12=LARGE($S$12:$W$12,2),"2nd",IF(U12=LARGE($S$12:$W$12,3),"3rd",IF(U12=LARGE($S$12:$W$12,4),"4th","5th"))))</f>
        <v>3rd</v>
      </c>
      <c r="V11" s="30" t="str">
        <f t="shared" ref="V11:W11" si="12">IF(V12=LARGE($S$12:$W$12,1),"1st",IF(V12=LARGE($S$12:$W$12,2),"2nd",IF(V12=LARGE($S$12:$W$12,3),"3rd",IF(V12=LARGE($S$12:$W$12,4),"4th","5th"))))</f>
        <v>3rd</v>
      </c>
      <c r="W11" s="30" t="str">
        <f t="shared" si="12"/>
        <v>5th</v>
      </c>
      <c r="X11" s="16"/>
      <c r="Z11" s="35" t="str">
        <f t="shared" ca="1" si="6"/>
        <v>Game 10 26 2018 2 15 PM</v>
      </c>
      <c r="AA11" s="13">
        <f t="shared" si="0"/>
        <v>8</v>
      </c>
      <c r="AB11" s="12" t="str">
        <f t="shared" ca="1" si="7"/>
        <v>Jan</v>
      </c>
      <c r="AC11" s="21">
        <f t="shared" ca="1" si="8"/>
        <v>30</v>
      </c>
      <c r="AD11" s="15" t="str">
        <f t="shared" ca="1" si="9"/>
        <v>Score</v>
      </c>
      <c r="AE11" s="15">
        <f ca="1">IF(_xlfn.NUMBERVALUE($AA11)&gt;0,SUMIFS($AC$4:$AC11,$AB$4:$AB11,$AB11),"")</f>
        <v>63</v>
      </c>
      <c r="AF11" s="15">
        <f ca="1">IF(_xlfn.NUMBERVALUE($AA11)&gt;0,SUMIFS($AC$4:$AC11,$AB$4:$AB11,$AB11)/COUNTIFS($AB$4:$AB11,$AB11,$AD$4:$AD11,"Score"),"")</f>
        <v>21</v>
      </c>
      <c r="AG11" s="15">
        <f t="shared" ca="1" si="10"/>
        <v>9</v>
      </c>
      <c r="AH11" s="22"/>
      <c r="AI11" s="11" t="s">
        <v>45</v>
      </c>
      <c r="AJ11" s="11" t="s">
        <v>45</v>
      </c>
      <c r="AK11" s="11" t="s">
        <v>51</v>
      </c>
      <c r="AL11" s="11" t="s">
        <v>48</v>
      </c>
      <c r="AM11" s="11">
        <f ca="1">COUNTIFS($AC$4:$AC11,$AC11)</f>
        <v>1</v>
      </c>
    </row>
    <row r="12" spans="1:43" ht="15" customHeight="1" x14ac:dyDescent="0.3">
      <c r="A12" s="8">
        <v>9</v>
      </c>
      <c r="B12" s="1"/>
      <c r="D12" s="2">
        <f t="shared" si="1"/>
        <v>83</v>
      </c>
      <c r="E12" s="7"/>
      <c r="G12" s="2">
        <f t="shared" si="2"/>
        <v>71</v>
      </c>
      <c r="H12" s="7"/>
      <c r="J12" s="2">
        <f t="shared" si="3"/>
        <v>66</v>
      </c>
      <c r="K12" s="7"/>
      <c r="M12" s="2">
        <f t="shared" si="4"/>
        <v>66</v>
      </c>
      <c r="N12" s="7"/>
      <c r="P12" s="2">
        <f t="shared" si="5"/>
        <v>0</v>
      </c>
      <c r="R12" s="29" t="s">
        <v>58</v>
      </c>
      <c r="S12" s="15">
        <f>D33</f>
        <v>83</v>
      </c>
      <c r="T12" s="15">
        <f>G33</f>
        <v>71</v>
      </c>
      <c r="U12" s="15">
        <f>J33</f>
        <v>66</v>
      </c>
      <c r="V12" s="15">
        <f>M33</f>
        <v>66</v>
      </c>
      <c r="W12" s="15">
        <f>P33</f>
        <v>0</v>
      </c>
      <c r="X12" s="16"/>
      <c r="Z12" s="35" t="str">
        <f t="shared" ca="1" si="6"/>
        <v>Game 10 26 2018 2 15 PM</v>
      </c>
      <c r="AA12" s="13">
        <f t="shared" si="0"/>
        <v>9</v>
      </c>
      <c r="AB12" s="12" t="str">
        <f ca="1">IF(_xlfn.NUMBERVALUE($AA12)&gt;0,INDIRECT(INDIRECT(HLOOKUP($S$5,$AI$2:$AL$3,2,FALSE)&amp;ROW())&amp;"3"),"")</f>
        <v>Edwin</v>
      </c>
      <c r="AC12" s="21">
        <f t="shared" ca="1" si="8"/>
        <v>18</v>
      </c>
      <c r="AD12" s="15" t="str">
        <f t="shared" ca="1" si="9"/>
        <v>Score</v>
      </c>
      <c r="AE12" s="15">
        <f ca="1">IF(_xlfn.NUMBERVALUE($AA12)&gt;0,SUMIFS($AC$4:$AC12,$AB$4:$AB12,$AB12),"")</f>
        <v>66</v>
      </c>
      <c r="AF12" s="15">
        <f ca="1">IF(_xlfn.NUMBERVALUE($AA12)&gt;0,SUMIFS($AC$4:$AC12,$AB$4:$AB12,$AB12)/COUNTIFS($AB$4:$AB12,$AB12,$AD$4:$AD12,"Score"),"")</f>
        <v>22</v>
      </c>
      <c r="AG12" s="15">
        <f t="shared" ca="1" si="10"/>
        <v>-4</v>
      </c>
      <c r="AH12" s="22"/>
      <c r="AI12" s="11" t="s">
        <v>41</v>
      </c>
      <c r="AJ12" s="11" t="s">
        <v>48</v>
      </c>
      <c r="AK12" s="11" t="s">
        <v>41</v>
      </c>
      <c r="AL12" s="11" t="s">
        <v>51</v>
      </c>
      <c r="AM12" s="11">
        <f ca="1">COUNTIFS($AC$4:$AC12,$AC12)</f>
        <v>2</v>
      </c>
    </row>
    <row r="13" spans="1:43" ht="15" customHeight="1" x14ac:dyDescent="0.3">
      <c r="A13" s="8">
        <v>10</v>
      </c>
      <c r="B13" s="1"/>
      <c r="D13" s="2">
        <f t="shared" si="1"/>
        <v>83</v>
      </c>
      <c r="E13" s="7"/>
      <c r="G13" s="2">
        <f t="shared" si="2"/>
        <v>71</v>
      </c>
      <c r="H13" s="7"/>
      <c r="J13" s="2">
        <f t="shared" si="3"/>
        <v>66</v>
      </c>
      <c r="K13" s="7"/>
      <c r="M13" s="2">
        <f t="shared" si="4"/>
        <v>66</v>
      </c>
      <c r="N13" s="7"/>
      <c r="P13" s="2">
        <f t="shared" si="5"/>
        <v>0</v>
      </c>
      <c r="R13" s="29" t="s">
        <v>59</v>
      </c>
      <c r="S13" s="15">
        <f ca="1">IFERROR(SUMIFS($AC$4:$AC$123,$AB$4:$AB$123,S$10)/COUNTIFS($AD$4:$AD$123,"Score",$AB$4:$AB$123,S$10),0)</f>
        <v>16.600000000000001</v>
      </c>
      <c r="T13" s="15">
        <f ca="1">IFERROR(SUMIFS($AC$4:$AC$123,$AB$4:$AB$123,T$10)/COUNTIFS($AD$4:$AD$123,"Score",$AB$4:$AB$123,T$10),0)</f>
        <v>14.2</v>
      </c>
      <c r="U13" s="15">
        <f ca="1">IFERROR(SUMIFS($AC$4:$AC$123,$AB$4:$AB$123,U$10)/COUNTIFS($AD$4:$AD$123,"Score",$AB$4:$AB$123,U$10),0)</f>
        <v>16.5</v>
      </c>
      <c r="V13" s="15">
        <f ca="1">IFERROR(SUMIFS($AC$4:$AC$123,$AB$4:$AB$123,V$10)/COUNTIFS($AD$4:$AD$123,"Score",$AB$4:$AB$123,V$10),0)</f>
        <v>0</v>
      </c>
      <c r="W13" s="15">
        <f ca="1">IFERROR(SUMIFS($AC$4:$AC$123,$AB$4:$AB$123,W$10)/COUNTIFS($AD$4:$AD$123,"Score",$AB$4:$AB$123,W$10),0)</f>
        <v>0</v>
      </c>
      <c r="X13" s="16"/>
      <c r="Z13" s="35" t="str">
        <f t="shared" ca="1" si="6"/>
        <v>Game 10 26 2018 2 15 PM</v>
      </c>
      <c r="AA13" s="13">
        <f t="shared" si="0"/>
        <v>10</v>
      </c>
      <c r="AB13" s="12" t="str">
        <f t="shared" ca="1" si="7"/>
        <v>Lester</v>
      </c>
      <c r="AC13" s="21">
        <f t="shared" ca="1" si="8"/>
        <v>28</v>
      </c>
      <c r="AD13" s="15" t="str">
        <f t="shared" ca="1" si="9"/>
        <v>Score</v>
      </c>
      <c r="AE13" s="15">
        <f ca="1">IF(_xlfn.NUMBERVALUE($AA13)&gt;0,SUMIFS($AC$4:$AC13,$AB$4:$AB13,$AB13),"")</f>
        <v>83</v>
      </c>
      <c r="AF13" s="15">
        <f ca="1">IF(_xlfn.NUMBERVALUE($AA13)&gt;0,SUMIFS($AC$4:$AC13,$AB$4:$AB13,$AB13)/COUNTIFS($AB$4:$AB13,$AB13,$AD$4:$AD13,"Score"),"")</f>
        <v>20.75</v>
      </c>
      <c r="AG13" s="15">
        <f t="shared" ca="1" si="10"/>
        <v>7.25</v>
      </c>
      <c r="AH13" s="22"/>
      <c r="AI13" s="11" t="s">
        <v>45</v>
      </c>
      <c r="AJ13" s="11" t="s">
        <v>41</v>
      </c>
      <c r="AK13" s="11" t="s">
        <v>45</v>
      </c>
      <c r="AL13" s="11" t="s">
        <v>54</v>
      </c>
      <c r="AM13" s="11">
        <f ca="1">COUNTIFS($AC$4:$AC13,$AC13)</f>
        <v>2</v>
      </c>
    </row>
    <row r="14" spans="1:43" ht="15" customHeight="1" x14ac:dyDescent="0.3">
      <c r="A14" s="8">
        <v>11</v>
      </c>
      <c r="B14" s="1"/>
      <c r="D14" s="2">
        <f t="shared" si="1"/>
        <v>83</v>
      </c>
      <c r="E14" s="7"/>
      <c r="G14" s="2">
        <f t="shared" si="2"/>
        <v>71</v>
      </c>
      <c r="H14" s="7"/>
      <c r="J14" s="2">
        <f t="shared" si="3"/>
        <v>66</v>
      </c>
      <c r="K14" s="7"/>
      <c r="M14" s="2">
        <f t="shared" si="4"/>
        <v>66</v>
      </c>
      <c r="N14" s="7"/>
      <c r="P14" s="2">
        <f t="shared" si="5"/>
        <v>0</v>
      </c>
      <c r="R14" s="29" t="s">
        <v>60</v>
      </c>
      <c r="S14" s="32"/>
      <c r="T14" s="32"/>
      <c r="U14" s="32"/>
      <c r="V14" s="32"/>
      <c r="W14" s="32"/>
      <c r="X14" s="16"/>
      <c r="Z14" s="35" t="str">
        <f t="shared" ca="1" si="6"/>
        <v>Game 10 26 2018 2 15 PM</v>
      </c>
      <c r="AA14" s="13">
        <f t="shared" si="0"/>
        <v>11</v>
      </c>
      <c r="AB14" s="12" t="str">
        <f t="shared" ca="1" si="7"/>
        <v>Jan</v>
      </c>
      <c r="AC14" s="21">
        <f t="shared" ca="1" si="8"/>
        <v>8</v>
      </c>
      <c r="AD14" s="15" t="str">
        <f t="shared" ca="1" si="9"/>
        <v>Score</v>
      </c>
      <c r="AE14" s="15">
        <f ca="1">IF(_xlfn.NUMBERVALUE($AA14)&gt;0,SUMIFS($AC$4:$AC14,$AB$4:$AB14,$AB14),"")</f>
        <v>71</v>
      </c>
      <c r="AF14" s="15">
        <f ca="1">IF(_xlfn.NUMBERVALUE($AA14)&gt;0,SUMIFS($AC$4:$AC14,$AB$4:$AB14,$AB14)/COUNTIFS($AB$4:$AB14,$AB14,$AD$4:$AD14,"Score"),"")</f>
        <v>17.75</v>
      </c>
      <c r="AG14" s="15">
        <f t="shared" ca="1" si="10"/>
        <v>-9.75</v>
      </c>
      <c r="AH14" s="22"/>
      <c r="AI14" s="11" t="s">
        <v>41</v>
      </c>
      <c r="AJ14" s="11" t="s">
        <v>45</v>
      </c>
      <c r="AK14" s="11" t="s">
        <v>48</v>
      </c>
      <c r="AL14" s="11" t="s">
        <v>41</v>
      </c>
      <c r="AM14" s="11">
        <f ca="1">COUNTIFS($AC$4:$AC14,$AC14)</f>
        <v>1</v>
      </c>
    </row>
    <row r="15" spans="1:43" ht="15" customHeight="1" x14ac:dyDescent="0.3">
      <c r="A15" s="8">
        <v>12</v>
      </c>
      <c r="B15" s="1"/>
      <c r="D15" s="2">
        <f t="shared" si="1"/>
        <v>83</v>
      </c>
      <c r="E15" s="7"/>
      <c r="G15" s="2">
        <f t="shared" si="2"/>
        <v>71</v>
      </c>
      <c r="H15" s="7"/>
      <c r="J15" s="2">
        <f t="shared" si="3"/>
        <v>66</v>
      </c>
      <c r="K15" s="7"/>
      <c r="M15" s="2">
        <f t="shared" si="4"/>
        <v>66</v>
      </c>
      <c r="N15" s="7"/>
      <c r="P15" s="2">
        <f t="shared" si="5"/>
        <v>0</v>
      </c>
      <c r="R15" s="29"/>
      <c r="S15" s="15"/>
      <c r="T15" s="15"/>
      <c r="U15" s="15"/>
      <c r="V15" s="15"/>
      <c r="W15" s="15"/>
      <c r="X15" s="16"/>
      <c r="Z15" s="35" t="str">
        <f t="shared" ca="1" si="6"/>
        <v>Game 10 26 2018 2 15 PM</v>
      </c>
      <c r="AA15" s="13">
        <f t="shared" si="0"/>
        <v>12</v>
      </c>
      <c r="AB15" s="12" t="str">
        <f t="shared" ca="1" si="7"/>
        <v>Edwin</v>
      </c>
      <c r="AC15" s="21">
        <f t="shared" ca="1" si="8"/>
        <v>0</v>
      </c>
      <c r="AD15" s="15" t="str">
        <f t="shared" ca="1" si="9"/>
        <v>Score</v>
      </c>
      <c r="AE15" s="15">
        <f ca="1">IF(_xlfn.NUMBERVALUE($AA15)&gt;0,SUMIFS($AC$4:$AC15,$AB$4:$AB15,$AB15),"")</f>
        <v>66</v>
      </c>
      <c r="AF15" s="15">
        <f ca="1">IF(_xlfn.NUMBERVALUE($AA15)&gt;0,SUMIFS($AC$4:$AC15,$AB$4:$AB15,$AB15)/COUNTIFS($AB$4:$AB15,$AB15,$AD$4:$AD15,"Score"),"")</f>
        <v>16.5</v>
      </c>
      <c r="AG15" s="15">
        <f t="shared" ca="1" si="10"/>
        <v>-16.5</v>
      </c>
      <c r="AH15" s="22"/>
      <c r="AI15" s="11" t="s">
        <v>45</v>
      </c>
      <c r="AJ15" s="11" t="s">
        <v>48</v>
      </c>
      <c r="AK15" s="11" t="s">
        <v>51</v>
      </c>
      <c r="AL15" s="11" t="s">
        <v>45</v>
      </c>
      <c r="AM15" s="11">
        <f ca="1">COUNTIFS($AC$4:$AC15,$AC15)</f>
        <v>1</v>
      </c>
    </row>
    <row r="16" spans="1:43" ht="18" customHeight="1" x14ac:dyDescent="0.35">
      <c r="A16" s="8">
        <v>13</v>
      </c>
      <c r="B16" s="1"/>
      <c r="D16" s="2">
        <f t="shared" si="1"/>
        <v>83</v>
      </c>
      <c r="E16" s="7"/>
      <c r="G16" s="2">
        <f t="shared" si="2"/>
        <v>71</v>
      </c>
      <c r="H16" s="7"/>
      <c r="J16" s="2">
        <f t="shared" si="3"/>
        <v>66</v>
      </c>
      <c r="K16" s="7"/>
      <c r="M16" s="2">
        <f t="shared" si="4"/>
        <v>66</v>
      </c>
      <c r="N16" s="7"/>
      <c r="P16" s="2">
        <f t="shared" si="5"/>
        <v>0</v>
      </c>
      <c r="R16" s="46" t="s">
        <v>61</v>
      </c>
      <c r="S16" s="47"/>
      <c r="T16" s="47"/>
      <c r="U16" s="47"/>
      <c r="V16" s="47"/>
      <c r="W16" s="47"/>
      <c r="X16" s="48"/>
      <c r="Z16" s="35" t="str">
        <f t="shared" ca="1" si="6"/>
        <v>Game 10 26 2018 2 15 PM</v>
      </c>
      <c r="AA16" s="13">
        <f t="shared" si="0"/>
        <v>13</v>
      </c>
      <c r="AB16" s="12" t="str">
        <f t="shared" ca="1" si="7"/>
        <v>Lester</v>
      </c>
      <c r="AC16" s="21">
        <f t="shared" ca="1" si="8"/>
        <v>0</v>
      </c>
      <c r="AD16" s="15" t="str">
        <f t="shared" ca="1" si="9"/>
        <v>Score</v>
      </c>
      <c r="AE16" s="15">
        <f ca="1">IF(_xlfn.NUMBERVALUE($AA16)&gt;0,SUMIFS($AC$4:$AC16,$AB$4:$AB16,$AB16),"")</f>
        <v>83</v>
      </c>
      <c r="AF16" s="15">
        <f ca="1">IF(_xlfn.NUMBERVALUE($AA16)&gt;0,SUMIFS($AC$4:$AC16,$AB$4:$AB16,$AB16)/COUNTIFS($AB$4:$AB16,$AB16,$AD$4:$AD16,"Score"),"")</f>
        <v>16.600000000000001</v>
      </c>
      <c r="AG16" s="15">
        <f t="shared" ca="1" si="10"/>
        <v>-16.600000000000001</v>
      </c>
      <c r="AH16" s="16"/>
      <c r="AI16" s="11" t="s">
        <v>41</v>
      </c>
      <c r="AJ16" s="11" t="s">
        <v>41</v>
      </c>
      <c r="AK16" s="11" t="s">
        <v>41</v>
      </c>
      <c r="AL16" s="11" t="s">
        <v>48</v>
      </c>
      <c r="AM16" s="11">
        <f ca="1">COUNTIFS($AC$4:$AC16,$AC16)</f>
        <v>2</v>
      </c>
    </row>
    <row r="17" spans="1:39" ht="15" customHeight="1" x14ac:dyDescent="0.3">
      <c r="A17" s="8">
        <v>14</v>
      </c>
      <c r="B17" s="1"/>
      <c r="D17" s="2">
        <f t="shared" si="1"/>
        <v>83</v>
      </c>
      <c r="E17" s="7"/>
      <c r="G17" s="2">
        <f t="shared" si="2"/>
        <v>71</v>
      </c>
      <c r="H17" s="7"/>
      <c r="J17" s="2">
        <f t="shared" si="3"/>
        <v>66</v>
      </c>
      <c r="K17" s="7"/>
      <c r="M17" s="2">
        <f t="shared" si="4"/>
        <v>66</v>
      </c>
      <c r="N17" s="7"/>
      <c r="P17" s="2">
        <f t="shared" si="5"/>
        <v>0</v>
      </c>
      <c r="R17" s="29" t="s">
        <v>62</v>
      </c>
      <c r="S17" s="15" t="str">
        <f>INDEX($S$10:$W$11,1,MATCH("1st",$S$11:$W$11,FALSE))</f>
        <v>Lester</v>
      </c>
      <c r="T17" s="15"/>
      <c r="U17" s="15"/>
      <c r="V17" s="15"/>
      <c r="W17" s="15"/>
      <c r="X17" s="16"/>
      <c r="Z17" s="35" t="str">
        <f t="shared" ca="1" si="6"/>
        <v>Game 10 26 2018 2 15 PM</v>
      </c>
      <c r="AA17" s="13">
        <f t="shared" si="0"/>
        <v>14</v>
      </c>
      <c r="AB17" s="12" t="str">
        <f t="shared" ca="1" si="7"/>
        <v>Jan</v>
      </c>
      <c r="AC17" s="21">
        <f t="shared" ca="1" si="8"/>
        <v>0</v>
      </c>
      <c r="AD17" s="15" t="str">
        <f t="shared" ca="1" si="9"/>
        <v>Score</v>
      </c>
      <c r="AE17" s="15">
        <f ca="1">IF(_xlfn.NUMBERVALUE($AA17)&gt;0,SUMIFS($AC$4:$AC17,$AB$4:$AB17,$AB17),"")</f>
        <v>71</v>
      </c>
      <c r="AF17" s="15">
        <f ca="1">IF(_xlfn.NUMBERVALUE($AA17)&gt;0,SUMIFS($AC$4:$AC17,$AB$4:$AB17,$AB17)/COUNTIFS($AB$4:$AB17,$AB17,$AD$4:$AD17,"Score"),"")</f>
        <v>14.2</v>
      </c>
      <c r="AG17" s="15">
        <f t="shared" ca="1" si="10"/>
        <v>-14.2</v>
      </c>
      <c r="AH17" s="16"/>
      <c r="AI17" s="11" t="s">
        <v>45</v>
      </c>
      <c r="AJ17" s="11" t="s">
        <v>45</v>
      </c>
      <c r="AK17" s="11" t="s">
        <v>45</v>
      </c>
      <c r="AL17" s="11" t="s">
        <v>51</v>
      </c>
      <c r="AM17" s="11">
        <f ca="1">COUNTIFS($AC$4:$AC17,$AC17)</f>
        <v>3</v>
      </c>
    </row>
    <row r="18" spans="1:39" ht="15" customHeight="1" x14ac:dyDescent="0.3">
      <c r="A18" s="8">
        <v>15</v>
      </c>
      <c r="B18" s="1"/>
      <c r="D18" s="2">
        <f t="shared" si="1"/>
        <v>83</v>
      </c>
      <c r="E18" s="7"/>
      <c r="G18" s="2">
        <f t="shared" si="2"/>
        <v>71</v>
      </c>
      <c r="H18" s="7"/>
      <c r="J18" s="2">
        <f t="shared" si="3"/>
        <v>66</v>
      </c>
      <c r="K18" s="7"/>
      <c r="M18" s="2">
        <f t="shared" si="4"/>
        <v>66</v>
      </c>
      <c r="N18" s="7"/>
      <c r="P18" s="2">
        <f t="shared" si="5"/>
        <v>0</v>
      </c>
      <c r="R18" s="29" t="s">
        <v>63</v>
      </c>
      <c r="S18" s="31"/>
      <c r="T18" s="15"/>
      <c r="U18" s="15"/>
      <c r="V18" s="15"/>
      <c r="W18" s="15"/>
      <c r="X18" s="16"/>
      <c r="Z18" s="35" t="str">
        <f t="shared" ca="1" si="6"/>
        <v/>
      </c>
      <c r="AA18" s="13" t="str">
        <f t="shared" si="0"/>
        <v/>
      </c>
      <c r="AB18" s="12" t="str">
        <f t="shared" ca="1" si="7"/>
        <v/>
      </c>
      <c r="AC18" s="21" t="str">
        <f t="shared" ca="1" si="8"/>
        <v/>
      </c>
      <c r="AD18" s="15" t="str">
        <f t="shared" ca="1" si="9"/>
        <v/>
      </c>
      <c r="AE18" s="15" t="str">
        <f>IF(_xlfn.NUMBERVALUE($AA18)&gt;0,SUMIFS($AC$4:$AC18,$AB$4:$AB18,$AB18),"")</f>
        <v/>
      </c>
      <c r="AF18" s="15" t="str">
        <f>IF(_xlfn.NUMBERVALUE($AA18)&gt;0,SUMIFS($AC$4:$AC18,$AB$4:$AB18,$AB18)/COUNTIFS($AB$4:$AB18,$AB18,$AD$4:$AD18,"Score"),"")</f>
        <v/>
      </c>
      <c r="AG18" s="15" t="str">
        <f t="shared" si="10"/>
        <v/>
      </c>
      <c r="AH18" s="16"/>
      <c r="AI18" s="11" t="s">
        <v>41</v>
      </c>
      <c r="AJ18" s="11" t="s">
        <v>48</v>
      </c>
      <c r="AK18" s="11" t="s">
        <v>48</v>
      </c>
      <c r="AL18" s="11" t="s">
        <v>54</v>
      </c>
      <c r="AM18" s="11">
        <f ca="1">COUNTIFS($AC$4:$AC18,$AC18)</f>
        <v>1</v>
      </c>
    </row>
    <row r="19" spans="1:39" ht="15" customHeight="1" x14ac:dyDescent="0.3">
      <c r="A19" s="8">
        <v>16</v>
      </c>
      <c r="B19" s="1"/>
      <c r="D19" s="2">
        <f t="shared" si="1"/>
        <v>83</v>
      </c>
      <c r="E19" s="7"/>
      <c r="G19" s="2">
        <f t="shared" si="2"/>
        <v>71</v>
      </c>
      <c r="H19" s="7"/>
      <c r="J19" s="2">
        <f t="shared" si="3"/>
        <v>66</v>
      </c>
      <c r="K19" s="7"/>
      <c r="M19" s="2">
        <f t="shared" si="4"/>
        <v>66</v>
      </c>
      <c r="N19" s="7"/>
      <c r="P19" s="2">
        <f t="shared" si="5"/>
        <v>0</v>
      </c>
      <c r="R19" s="29" t="s">
        <v>64</v>
      </c>
      <c r="S19" s="32"/>
      <c r="T19" s="15"/>
      <c r="U19" s="15"/>
      <c r="V19" s="15"/>
      <c r="W19" s="15"/>
      <c r="X19" s="16"/>
      <c r="Z19" s="35" t="str">
        <f t="shared" ca="1" si="6"/>
        <v/>
      </c>
      <c r="AA19" s="13" t="str">
        <f t="shared" si="0"/>
        <v/>
      </c>
      <c r="AB19" s="13" t="str">
        <f t="shared" ca="1" si="7"/>
        <v/>
      </c>
      <c r="AC19" s="15" t="str">
        <f t="shared" ca="1" si="8"/>
        <v/>
      </c>
      <c r="AD19" s="15" t="str">
        <f t="shared" ca="1" si="9"/>
        <v/>
      </c>
      <c r="AE19" s="15" t="str">
        <f>IF(_xlfn.NUMBERVALUE($AA19)&gt;0,SUMIFS($AC$4:$AC19,$AB$4:$AB19,$AB19),"")</f>
        <v/>
      </c>
      <c r="AF19" s="15" t="str">
        <f>IF(_xlfn.NUMBERVALUE($AA19)&gt;0,SUMIFS($AC$4:$AC19,$AB$4:$AB19,$AB19)/COUNTIFS($AB$4:$AB19,$AB19,$AD$4:$AD19,"Score"),"")</f>
        <v/>
      </c>
      <c r="AG19" s="15" t="str">
        <f t="shared" si="10"/>
        <v/>
      </c>
      <c r="AH19" s="16"/>
      <c r="AI19" s="11" t="s">
        <v>45</v>
      </c>
      <c r="AJ19" s="11" t="s">
        <v>41</v>
      </c>
      <c r="AK19" s="11" t="s">
        <v>51</v>
      </c>
      <c r="AL19" s="11" t="s">
        <v>41</v>
      </c>
      <c r="AM19" s="11">
        <f ca="1">COUNTIFS($AC$4:$AC19,$AC19)</f>
        <v>2</v>
      </c>
    </row>
    <row r="20" spans="1:39" ht="15" customHeight="1" x14ac:dyDescent="0.3">
      <c r="A20" s="8">
        <v>17</v>
      </c>
      <c r="B20" s="1"/>
      <c r="D20" s="2">
        <f t="shared" si="1"/>
        <v>83</v>
      </c>
      <c r="E20" s="7"/>
      <c r="G20" s="2">
        <f t="shared" si="2"/>
        <v>71</v>
      </c>
      <c r="H20" s="7"/>
      <c r="J20" s="2">
        <f t="shared" si="3"/>
        <v>66</v>
      </c>
      <c r="K20" s="7"/>
      <c r="M20" s="2">
        <f t="shared" si="4"/>
        <v>66</v>
      </c>
      <c r="N20" s="7"/>
      <c r="P20" s="2">
        <f t="shared" si="5"/>
        <v>0</v>
      </c>
      <c r="R20" s="29" t="s">
        <v>65</v>
      </c>
      <c r="S20" s="32"/>
      <c r="T20" s="15"/>
      <c r="U20" s="15"/>
      <c r="V20" s="15"/>
      <c r="W20" s="15"/>
      <c r="X20" s="16"/>
      <c r="Z20" s="35" t="str">
        <f t="shared" ca="1" si="6"/>
        <v/>
      </c>
      <c r="AA20" s="13" t="str">
        <f t="shared" si="0"/>
        <v/>
      </c>
      <c r="AB20" s="13" t="str">
        <f t="shared" ca="1" si="7"/>
        <v/>
      </c>
      <c r="AC20" s="15" t="str">
        <f t="shared" ca="1" si="8"/>
        <v/>
      </c>
      <c r="AD20" s="15" t="str">
        <f t="shared" ca="1" si="9"/>
        <v/>
      </c>
      <c r="AE20" s="15" t="str">
        <f>IF(_xlfn.NUMBERVALUE($AA20)&gt;0,SUMIFS($AC$4:$AC20,$AB$4:$AB20,$AB20),"")</f>
        <v/>
      </c>
      <c r="AF20" s="15" t="str">
        <f>IF(_xlfn.NUMBERVALUE($AA20)&gt;0,SUMIFS($AC$4:$AC20,$AB$4:$AB20,$AB20)/COUNTIFS($AB$4:$AB20,$AB20,$AD$4:$AD20,"Score"),"")</f>
        <v/>
      </c>
      <c r="AG20" s="15" t="str">
        <f t="shared" si="10"/>
        <v/>
      </c>
      <c r="AH20" s="16"/>
      <c r="AI20" s="11" t="s">
        <v>41</v>
      </c>
      <c r="AJ20" s="11" t="s">
        <v>45</v>
      </c>
      <c r="AK20" s="11" t="s">
        <v>41</v>
      </c>
      <c r="AL20" s="11" t="s">
        <v>45</v>
      </c>
      <c r="AM20" s="11">
        <f ca="1">COUNTIFS($AC$4:$AC20,$AC20)</f>
        <v>3</v>
      </c>
    </row>
    <row r="21" spans="1:39" ht="15" customHeight="1" x14ac:dyDescent="0.3">
      <c r="A21" s="8">
        <v>18</v>
      </c>
      <c r="B21" s="1"/>
      <c r="D21" s="2">
        <f t="shared" si="1"/>
        <v>83</v>
      </c>
      <c r="E21" s="7"/>
      <c r="G21" s="2">
        <f t="shared" si="2"/>
        <v>71</v>
      </c>
      <c r="H21" s="7"/>
      <c r="J21" s="2">
        <f t="shared" si="3"/>
        <v>66</v>
      </c>
      <c r="K21" s="7"/>
      <c r="M21" s="2">
        <f t="shared" si="4"/>
        <v>66</v>
      </c>
      <c r="N21" s="7"/>
      <c r="P21" s="2">
        <f t="shared" si="5"/>
        <v>0</v>
      </c>
      <c r="R21" s="49" t="s">
        <v>66</v>
      </c>
      <c r="S21" s="15"/>
      <c r="T21" s="15" t="s">
        <v>67</v>
      </c>
      <c r="U21" s="15" t="s">
        <v>68</v>
      </c>
      <c r="V21" s="15" t="s">
        <v>69</v>
      </c>
      <c r="W21" s="15" t="s">
        <v>70</v>
      </c>
      <c r="X21" s="16" t="s">
        <v>71</v>
      </c>
      <c r="Z21" s="35" t="str">
        <f t="shared" ca="1" si="6"/>
        <v/>
      </c>
      <c r="AA21" s="13" t="str">
        <f t="shared" si="0"/>
        <v/>
      </c>
      <c r="AB21" s="13" t="str">
        <f t="shared" ca="1" si="7"/>
        <v/>
      </c>
      <c r="AC21" s="15" t="str">
        <f t="shared" ca="1" si="8"/>
        <v/>
      </c>
      <c r="AD21" s="15" t="str">
        <f t="shared" ca="1" si="9"/>
        <v/>
      </c>
      <c r="AE21" s="15" t="str">
        <f>IF(_xlfn.NUMBERVALUE($AA21)&gt;0,SUMIFS($AC$4:$AC21,$AB$4:$AB21,$AB21),"")</f>
        <v/>
      </c>
      <c r="AF21" s="15" t="str">
        <f>IF(_xlfn.NUMBERVALUE($AA21)&gt;0,SUMIFS($AC$4:$AC21,$AB$4:$AB21,$AB21)/COUNTIFS($AB$4:$AB21,$AB21,$AD$4:$AD21,"Score"),"")</f>
        <v/>
      </c>
      <c r="AG21" s="15" t="str">
        <f t="shared" si="10"/>
        <v/>
      </c>
      <c r="AH21" s="16"/>
      <c r="AI21" s="11" t="s">
        <v>45</v>
      </c>
      <c r="AJ21" s="11" t="s">
        <v>48</v>
      </c>
      <c r="AK21" s="11" t="s">
        <v>45</v>
      </c>
      <c r="AL21" s="11" t="s">
        <v>48</v>
      </c>
      <c r="AM21" s="11">
        <f ca="1">COUNTIFS($AC$4:$AC21,$AC21)</f>
        <v>4</v>
      </c>
    </row>
    <row r="22" spans="1:39" ht="15" customHeight="1" x14ac:dyDescent="0.3">
      <c r="A22" s="8">
        <v>19</v>
      </c>
      <c r="B22" s="1"/>
      <c r="D22" s="2">
        <f t="shared" si="1"/>
        <v>83</v>
      </c>
      <c r="E22" s="7"/>
      <c r="G22" s="2">
        <f t="shared" si="2"/>
        <v>71</v>
      </c>
      <c r="H22" s="7"/>
      <c r="J22" s="2">
        <f t="shared" si="3"/>
        <v>66</v>
      </c>
      <c r="K22" s="7"/>
      <c r="M22" s="2">
        <f t="shared" si="4"/>
        <v>66</v>
      </c>
      <c r="N22" s="7"/>
      <c r="P22" s="2">
        <f t="shared" si="5"/>
        <v>0</v>
      </c>
      <c r="R22" s="49"/>
      <c r="S22" s="15" t="s">
        <v>72</v>
      </c>
      <c r="T22" s="15">
        <f ca="1">IFERROR(LARGE($AC$4:$AC$123,LEFT(T$21,1))," ")</f>
        <v>30</v>
      </c>
      <c r="U22" s="15">
        <f ca="1">IFERROR(LARGE($AC$4:$AC$123,LEFT(U$21,1))," ")</f>
        <v>28</v>
      </c>
      <c r="V22" s="15">
        <f ca="1">IFERROR(LARGE($AC$4:$AC$123,LEFT(V$21,1))," ")</f>
        <v>28</v>
      </c>
      <c r="W22" s="15">
        <f ca="1">IFERROR(LARGE($AC$4:$AC$123,LEFT(W$21,1))," ")</f>
        <v>22</v>
      </c>
      <c r="X22" s="16">
        <f ca="1">IFERROR(LARGE($AC$4:$AC$123,LEFT(X$21,1))," ")</f>
        <v>20</v>
      </c>
      <c r="Y22" s="26"/>
      <c r="Z22" s="35" t="str">
        <f t="shared" ca="1" si="6"/>
        <v/>
      </c>
      <c r="AA22" s="13" t="str">
        <f t="shared" si="0"/>
        <v/>
      </c>
      <c r="AB22" s="13" t="str">
        <f t="shared" ca="1" si="7"/>
        <v/>
      </c>
      <c r="AC22" s="15" t="str">
        <f t="shared" ca="1" si="8"/>
        <v/>
      </c>
      <c r="AD22" s="15" t="str">
        <f t="shared" ca="1" si="9"/>
        <v/>
      </c>
      <c r="AE22" s="15" t="str">
        <f>IF(_xlfn.NUMBERVALUE($AA22)&gt;0,SUMIFS($AC$4:$AC22,$AB$4:$AB22,$AB22),"")</f>
        <v/>
      </c>
      <c r="AF22" s="15" t="str">
        <f>IF(_xlfn.NUMBERVALUE($AA22)&gt;0,SUMIFS($AC$4:$AC22,$AB$4:$AB22,$AB22)/COUNTIFS($AB$4:$AB22,$AB22,$AD$4:$AD22,"Score"),"")</f>
        <v/>
      </c>
      <c r="AG22" s="15" t="str">
        <f t="shared" si="10"/>
        <v/>
      </c>
      <c r="AH22" s="16"/>
      <c r="AI22" s="11" t="s">
        <v>41</v>
      </c>
      <c r="AJ22" s="11" t="s">
        <v>41</v>
      </c>
      <c r="AK22" s="11" t="s">
        <v>48</v>
      </c>
      <c r="AL22" s="11" t="s">
        <v>51</v>
      </c>
      <c r="AM22" s="11">
        <f ca="1">COUNTIFS($AC$4:$AC22,$AC22)</f>
        <v>5</v>
      </c>
    </row>
    <row r="23" spans="1:39" ht="15" customHeight="1" x14ac:dyDescent="0.3">
      <c r="A23" s="8">
        <v>20</v>
      </c>
      <c r="B23" s="1"/>
      <c r="D23" s="2">
        <f t="shared" si="1"/>
        <v>83</v>
      </c>
      <c r="E23" s="7"/>
      <c r="G23" s="2">
        <f t="shared" si="2"/>
        <v>71</v>
      </c>
      <c r="H23" s="7"/>
      <c r="J23" s="2">
        <f t="shared" si="3"/>
        <v>66</v>
      </c>
      <c r="K23" s="7"/>
      <c r="M23" s="2">
        <f t="shared" si="4"/>
        <v>66</v>
      </c>
      <c r="N23" s="7"/>
      <c r="P23" s="2">
        <f t="shared" si="5"/>
        <v>0</v>
      </c>
      <c r="R23" s="50"/>
      <c r="S23" s="18" t="s">
        <v>4</v>
      </c>
      <c r="T23" s="18" t="str">
        <f ca="1">IF(T22=" "," ",INDEX($AB$4:$AC$123,MATCH(T$22,$AC$4:$AC$123,FALSE),LEFT(T$21,1)))</f>
        <v>Jan</v>
      </c>
      <c r="U23" s="18" t="str">
        <f ca="1">IF(T22=" "," ",IF(COUNTIFS($T$22:U$22,U$22)=3,INDIRECT("$V$"&amp;SUMIFS($AA$4:$AA$123,$AC$4:$AC$123,U$22,$AM$4:$AM$123,3)+COUNTBLANK($Y$1:$Y$3)),IF(COUNTIFS($T$22:U$22,U$22)=2,INDIRECT("$V$"&amp;SUMIFS($AA$4:$AA$123,$AC$4:$AC$123,U$22,$AM$4:$AM$123,2)+COUNTBLANK($Y$1:$Y$3)),INDEX($AB$4:$AC$123,MATCH(U$22,$AC$4:$AC$123,FALSE),1))))</f>
        <v>Edwin</v>
      </c>
      <c r="V23" s="18">
        <f ca="1">IF(T22=" "," ",IF(COUNTIFS($T$22:V$22,V$22)=3,INDIRECT("$V$"&amp;SUMIFS($AA$4:$AA$123,$AC$4:$AC$123,V$22,$AM$4:$AM$123,3)+COUNTBLANK($Y$1:$Y$3)),IF(COUNTIFS($T$22:V$22,V$22)=2,INDIRECT("$V$"&amp;SUMIFS($AA$4:$AA$123,$AC$4:$AC$123,V$22,$AM$4:$AM$123,2)+COUNTBLANK($Y$1:$Y$3)),INDEX($AB$4:$AC$123,MATCH(V$22,$AC$4:$AC$123,FALSE),1))))</f>
        <v>0</v>
      </c>
      <c r="W23" s="18" t="str">
        <f ca="1">IF(T22=" "," ",IF(COUNTIFS($T$22:W$22,W$22)=3,INDIRECT("$V$"&amp;SUMIFS($AA$4:$AA$123,$AC$4:$AC$123,W$22,$AM$4:$AM$123,3)+COUNTBLANK($Y$1:$Y$3)),IF(COUNTIFS($T$22:W$22,W$22)=2,INDIRECT("$V$"&amp;SUMIFS($AA$4:$AA$123,$AC$4:$AC$123,W$22,$AM$4:$AM$123,2)+COUNTBLANK($Y$1:$Y$3)),INDEX($AB$4:$AC$123,MATCH(W$22,$AC$4:$AC$123,FALSE),1))))</f>
        <v>Lester</v>
      </c>
      <c r="X23" s="19" t="str">
        <f ca="1">IF(T22=" "," ",IF(COUNTIFS($T$22:X$22,X$22)=3,INDIRECT("$V$"&amp;SUMIFS($AA$4:$AA$123,$AC$4:$AC$123,X$22,$AM$4:$AM$123,3)+COUNTBLANK($Y$1:$Y$3)),IF(COUNTIFS($T$22:X$22,X$22)=2,INDIRECT("$V$"&amp;SUMIFS($AA$4:$AA$123,$AC$4:$AC$123,X$22,$AM$4:$AM$123,2)+COUNTBLANK($Y$1:$Y$3)),INDEX($AB$4:$AC$123,MATCH(X$22,$AC$4:$AC$123,FALSE),1))))</f>
        <v>Edwin</v>
      </c>
      <c r="Z23" s="35" t="str">
        <f t="shared" ca="1" si="6"/>
        <v/>
      </c>
      <c r="AA23" s="13" t="str">
        <f t="shared" si="0"/>
        <v/>
      </c>
      <c r="AB23" s="13" t="str">
        <f t="shared" ca="1" si="7"/>
        <v/>
      </c>
      <c r="AC23" s="15" t="str">
        <f t="shared" ca="1" si="8"/>
        <v/>
      </c>
      <c r="AD23" s="15" t="str">
        <f t="shared" ca="1" si="9"/>
        <v/>
      </c>
      <c r="AE23" s="15" t="str">
        <f>IF(_xlfn.NUMBERVALUE($AA23)&gt;0,SUMIFS($AC$4:$AC23,$AB$4:$AB23,$AB23),"")</f>
        <v/>
      </c>
      <c r="AF23" s="15" t="str">
        <f>IF(_xlfn.NUMBERVALUE($AA23)&gt;0,SUMIFS($AC$4:$AC23,$AB$4:$AB23,$AB23)/COUNTIFS($AB$4:$AB23,$AB23,$AD$4:$AD23,"Score"),"")</f>
        <v/>
      </c>
      <c r="AG23" s="15" t="str">
        <f t="shared" si="10"/>
        <v/>
      </c>
      <c r="AH23" s="16"/>
      <c r="AI23" s="11" t="s">
        <v>45</v>
      </c>
      <c r="AJ23" s="11" t="s">
        <v>45</v>
      </c>
      <c r="AK23" s="11" t="s">
        <v>51</v>
      </c>
      <c r="AL23" s="11" t="s">
        <v>54</v>
      </c>
      <c r="AM23" s="11">
        <f ca="1">COUNTIFS($AC$4:$AC23,$AC23)</f>
        <v>6</v>
      </c>
    </row>
    <row r="24" spans="1:39" ht="15" customHeight="1" x14ac:dyDescent="0.3">
      <c r="A24" s="8">
        <v>21</v>
      </c>
      <c r="B24" s="1"/>
      <c r="D24" s="2">
        <f t="shared" si="1"/>
        <v>83</v>
      </c>
      <c r="E24" s="7"/>
      <c r="G24" s="2">
        <f t="shared" si="2"/>
        <v>71</v>
      </c>
      <c r="H24" s="7"/>
      <c r="J24" s="2">
        <f t="shared" si="3"/>
        <v>66</v>
      </c>
      <c r="K24" s="7"/>
      <c r="M24" s="2">
        <f t="shared" si="4"/>
        <v>66</v>
      </c>
      <c r="N24" s="7"/>
      <c r="P24" s="2">
        <f t="shared" si="5"/>
        <v>0</v>
      </c>
      <c r="Z24" s="35" t="str">
        <f t="shared" ca="1" si="6"/>
        <v/>
      </c>
      <c r="AA24" s="13" t="str">
        <f t="shared" si="0"/>
        <v/>
      </c>
      <c r="AB24" s="13" t="str">
        <f t="shared" ca="1" si="7"/>
        <v/>
      </c>
      <c r="AC24" s="15" t="str">
        <f t="shared" ca="1" si="8"/>
        <v/>
      </c>
      <c r="AD24" s="15" t="str">
        <f t="shared" ca="1" si="9"/>
        <v/>
      </c>
      <c r="AE24" s="15" t="str">
        <f>IF(_xlfn.NUMBERVALUE($AA24)&gt;0,SUMIFS($AC$4:$AC24,$AB$4:$AB24,$AB24),"")</f>
        <v/>
      </c>
      <c r="AF24" s="15" t="str">
        <f>IF(_xlfn.NUMBERVALUE($AA24)&gt;0,SUMIFS($AC$4:$AC24,$AB$4:$AB24,$AB24)/COUNTIFS($AB$4:$AB24,$AB24,$AD$4:$AD24,"Score"),"")</f>
        <v/>
      </c>
      <c r="AG24" s="15" t="str">
        <f t="shared" si="10"/>
        <v/>
      </c>
      <c r="AH24" s="16"/>
      <c r="AI24" s="11" t="s">
        <v>41</v>
      </c>
      <c r="AJ24" s="11" t="s">
        <v>48</v>
      </c>
      <c r="AK24" s="11" t="s">
        <v>41</v>
      </c>
      <c r="AL24" s="11" t="s">
        <v>41</v>
      </c>
      <c r="AM24" s="11">
        <f ca="1">COUNTIFS($AC$4:$AC24,$AC24)</f>
        <v>7</v>
      </c>
    </row>
    <row r="25" spans="1:39" ht="15" customHeight="1" x14ac:dyDescent="0.3">
      <c r="A25" s="8">
        <v>22</v>
      </c>
      <c r="B25" s="1"/>
      <c r="D25" s="2">
        <f t="shared" si="1"/>
        <v>83</v>
      </c>
      <c r="E25" s="7"/>
      <c r="G25" s="2">
        <f t="shared" si="2"/>
        <v>71</v>
      </c>
      <c r="H25" s="7"/>
      <c r="J25" s="2">
        <f t="shared" si="3"/>
        <v>66</v>
      </c>
      <c r="K25" s="7"/>
      <c r="M25" s="2">
        <f t="shared" si="4"/>
        <v>66</v>
      </c>
      <c r="N25" s="7"/>
      <c r="P25" s="2">
        <f t="shared" si="5"/>
        <v>0</v>
      </c>
      <c r="Z25" s="35" t="str">
        <f t="shared" ca="1" si="6"/>
        <v/>
      </c>
      <c r="AA25" s="13" t="str">
        <f t="shared" si="0"/>
        <v/>
      </c>
      <c r="AB25" s="13" t="str">
        <f t="shared" ca="1" si="7"/>
        <v/>
      </c>
      <c r="AC25" s="15" t="str">
        <f t="shared" ca="1" si="8"/>
        <v/>
      </c>
      <c r="AD25" s="15" t="str">
        <f t="shared" ca="1" si="9"/>
        <v/>
      </c>
      <c r="AE25" s="15" t="str">
        <f>IF(_xlfn.NUMBERVALUE($AA25)&gt;0,SUMIFS($AC$4:$AC25,$AB$4:$AB25,$AB25),"")</f>
        <v/>
      </c>
      <c r="AF25" s="15" t="str">
        <f>IF(_xlfn.NUMBERVALUE($AA25)&gt;0,SUMIFS($AC$4:$AC25,$AB$4:$AB25,$AB25)/COUNTIFS($AB$4:$AB25,$AB25,$AD$4:$AD25,"Score"),"")</f>
        <v/>
      </c>
      <c r="AG25" s="15" t="str">
        <f t="shared" si="10"/>
        <v/>
      </c>
      <c r="AH25" s="16"/>
      <c r="AI25" s="11" t="s">
        <v>45</v>
      </c>
      <c r="AJ25" s="11" t="s">
        <v>41</v>
      </c>
      <c r="AK25" s="11" t="s">
        <v>45</v>
      </c>
      <c r="AL25" s="11" t="s">
        <v>45</v>
      </c>
      <c r="AM25" s="11">
        <f ca="1">COUNTIFS($AC$4:$AC25,$AC25)</f>
        <v>8</v>
      </c>
    </row>
    <row r="26" spans="1:39" ht="15" customHeight="1" x14ac:dyDescent="0.3">
      <c r="A26" s="8">
        <v>23</v>
      </c>
      <c r="B26" s="1"/>
      <c r="D26" s="2">
        <f t="shared" si="1"/>
        <v>83</v>
      </c>
      <c r="E26" s="7"/>
      <c r="G26" s="2">
        <f t="shared" si="2"/>
        <v>71</v>
      </c>
      <c r="H26" s="7"/>
      <c r="J26" s="2">
        <f t="shared" si="3"/>
        <v>66</v>
      </c>
      <c r="K26" s="7"/>
      <c r="M26" s="2">
        <f t="shared" si="4"/>
        <v>66</v>
      </c>
      <c r="N26" s="7"/>
      <c r="P26" s="2">
        <f t="shared" si="5"/>
        <v>0</v>
      </c>
      <c r="Z26" s="35" t="str">
        <f t="shared" ca="1" si="6"/>
        <v/>
      </c>
      <c r="AA26" s="13" t="str">
        <f t="shared" si="0"/>
        <v/>
      </c>
      <c r="AB26" s="13" t="str">
        <f t="shared" ca="1" si="7"/>
        <v/>
      </c>
      <c r="AC26" s="15" t="str">
        <f t="shared" ca="1" si="8"/>
        <v/>
      </c>
      <c r="AD26" s="15" t="str">
        <f t="shared" ca="1" si="9"/>
        <v/>
      </c>
      <c r="AE26" s="15" t="str">
        <f>IF(_xlfn.NUMBERVALUE($AA26)&gt;0,SUMIFS($AC$4:$AC26,$AB$4:$AB26,$AB26),"")</f>
        <v/>
      </c>
      <c r="AF26" s="15" t="str">
        <f>IF(_xlfn.NUMBERVALUE($AA26)&gt;0,SUMIFS($AC$4:$AC26,$AB$4:$AB26,$AB26)/COUNTIFS($AB$4:$AB26,$AB26,$AD$4:$AD26,"Score"),"")</f>
        <v/>
      </c>
      <c r="AG26" s="15" t="str">
        <f t="shared" si="10"/>
        <v/>
      </c>
      <c r="AH26" s="16"/>
      <c r="AI26" s="11" t="s">
        <v>41</v>
      </c>
      <c r="AJ26" s="11" t="s">
        <v>45</v>
      </c>
      <c r="AK26" s="11" t="s">
        <v>48</v>
      </c>
      <c r="AL26" s="11" t="s">
        <v>48</v>
      </c>
      <c r="AM26" s="11">
        <f ca="1">COUNTIFS($AC$4:$AC26,$AC26)</f>
        <v>9</v>
      </c>
    </row>
    <row r="27" spans="1:39" ht="15" customHeight="1" x14ac:dyDescent="0.3">
      <c r="A27" s="8">
        <v>24</v>
      </c>
      <c r="B27" s="1"/>
      <c r="D27" s="2">
        <f t="shared" si="1"/>
        <v>83</v>
      </c>
      <c r="E27" s="7"/>
      <c r="G27" s="2">
        <f t="shared" si="2"/>
        <v>71</v>
      </c>
      <c r="H27" s="7"/>
      <c r="J27" s="2">
        <f t="shared" si="3"/>
        <v>66</v>
      </c>
      <c r="K27" s="7"/>
      <c r="M27" s="2">
        <f t="shared" si="4"/>
        <v>66</v>
      </c>
      <c r="N27" s="7"/>
      <c r="P27" s="2">
        <f t="shared" si="5"/>
        <v>0</v>
      </c>
      <c r="Z27" s="35" t="str">
        <f t="shared" ca="1" si="6"/>
        <v/>
      </c>
      <c r="AA27" s="13" t="str">
        <f t="shared" si="0"/>
        <v/>
      </c>
      <c r="AB27" s="13" t="str">
        <f t="shared" ca="1" si="7"/>
        <v/>
      </c>
      <c r="AC27" s="15" t="str">
        <f t="shared" ca="1" si="8"/>
        <v/>
      </c>
      <c r="AD27" s="15" t="str">
        <f t="shared" ca="1" si="9"/>
        <v/>
      </c>
      <c r="AE27" s="15" t="str">
        <f>IF(_xlfn.NUMBERVALUE($AA27)&gt;0,SUMIFS($AC$4:$AC27,$AB$4:$AB27,$AB27),"")</f>
        <v/>
      </c>
      <c r="AF27" s="15" t="str">
        <f>IF(_xlfn.NUMBERVALUE($AA27)&gt;0,SUMIFS($AC$4:$AC27,$AB$4:$AB27,$AB27)/COUNTIFS($AB$4:$AB27,$AB27,$AD$4:$AD27,"Score"),"")</f>
        <v/>
      </c>
      <c r="AG27" s="15" t="str">
        <f t="shared" si="10"/>
        <v/>
      </c>
      <c r="AH27" s="16"/>
      <c r="AI27" s="11" t="s">
        <v>45</v>
      </c>
      <c r="AJ27" s="11" t="s">
        <v>48</v>
      </c>
      <c r="AK27" s="11" t="s">
        <v>51</v>
      </c>
      <c r="AL27" s="11" t="s">
        <v>51</v>
      </c>
      <c r="AM27" s="11">
        <f ca="1">COUNTIFS($AC$4:$AC27,$AC27)</f>
        <v>10</v>
      </c>
    </row>
    <row r="28" spans="1:39" ht="15" customHeight="1" x14ac:dyDescent="0.3">
      <c r="A28" s="8">
        <v>25</v>
      </c>
      <c r="B28" s="1"/>
      <c r="D28" s="2">
        <f t="shared" si="1"/>
        <v>83</v>
      </c>
      <c r="E28" s="7"/>
      <c r="G28" s="2">
        <f t="shared" si="2"/>
        <v>71</v>
      </c>
      <c r="H28" s="7"/>
      <c r="J28" s="2">
        <f t="shared" si="3"/>
        <v>66</v>
      </c>
      <c r="K28" s="7"/>
      <c r="M28" s="2">
        <f t="shared" si="4"/>
        <v>66</v>
      </c>
      <c r="N28" s="7"/>
      <c r="P28" s="2">
        <f t="shared" si="5"/>
        <v>0</v>
      </c>
      <c r="T28" s="25"/>
      <c r="Z28" s="35" t="str">
        <f t="shared" ca="1" si="6"/>
        <v/>
      </c>
      <c r="AA28" s="13" t="str">
        <f t="shared" si="0"/>
        <v/>
      </c>
      <c r="AB28" s="13" t="str">
        <f t="shared" ca="1" si="7"/>
        <v/>
      </c>
      <c r="AC28" s="15" t="str">
        <f t="shared" ca="1" si="8"/>
        <v/>
      </c>
      <c r="AD28" s="15" t="str">
        <f t="shared" ca="1" si="9"/>
        <v/>
      </c>
      <c r="AE28" s="15" t="str">
        <f>IF(_xlfn.NUMBERVALUE($AA28)&gt;0,SUMIFS($AC$4:$AC28,$AB$4:$AB28,$AB28),"")</f>
        <v/>
      </c>
      <c r="AF28" s="15" t="str">
        <f>IF(_xlfn.NUMBERVALUE($AA28)&gt;0,SUMIFS($AC$4:$AC28,$AB$4:$AB28,$AB28)/COUNTIFS($AB$4:$AB28,$AB28,$AD$4:$AD28,"Score"),"")</f>
        <v/>
      </c>
      <c r="AG28" s="15" t="str">
        <f t="shared" si="10"/>
        <v/>
      </c>
      <c r="AH28" s="16"/>
      <c r="AI28" s="11" t="s">
        <v>41</v>
      </c>
      <c r="AJ28" s="11" t="s">
        <v>41</v>
      </c>
      <c r="AK28" s="11" t="s">
        <v>41</v>
      </c>
      <c r="AL28" s="11" t="s">
        <v>54</v>
      </c>
      <c r="AM28" s="11">
        <f ca="1">COUNTIFS($AC$4:$AC28,$AC28)</f>
        <v>11</v>
      </c>
    </row>
    <row r="29" spans="1:39" ht="15" customHeight="1" x14ac:dyDescent="0.3">
      <c r="A29" s="8">
        <v>26</v>
      </c>
      <c r="B29" s="1"/>
      <c r="D29" s="2">
        <f t="shared" si="1"/>
        <v>83</v>
      </c>
      <c r="E29" s="7"/>
      <c r="G29" s="2">
        <f t="shared" si="2"/>
        <v>71</v>
      </c>
      <c r="H29" s="7"/>
      <c r="J29" s="2">
        <f t="shared" si="3"/>
        <v>66</v>
      </c>
      <c r="K29" s="7"/>
      <c r="M29" s="2">
        <f t="shared" si="4"/>
        <v>66</v>
      </c>
      <c r="N29" s="7"/>
      <c r="P29" s="2">
        <f t="shared" si="5"/>
        <v>0</v>
      </c>
      <c r="T29" s="25"/>
      <c r="Z29" s="35" t="str">
        <f t="shared" ca="1" si="6"/>
        <v/>
      </c>
      <c r="AA29" s="13" t="str">
        <f t="shared" si="0"/>
        <v/>
      </c>
      <c r="AB29" s="13" t="str">
        <f t="shared" ca="1" si="7"/>
        <v/>
      </c>
      <c r="AC29" s="15" t="str">
        <f t="shared" ca="1" si="8"/>
        <v/>
      </c>
      <c r="AD29" s="15" t="str">
        <f t="shared" ca="1" si="9"/>
        <v/>
      </c>
      <c r="AE29" s="15" t="str">
        <f>IF(_xlfn.NUMBERVALUE($AA29)&gt;0,SUMIFS($AC$4:$AC29,$AB$4:$AB29,$AB29),"")</f>
        <v/>
      </c>
      <c r="AF29" s="15" t="str">
        <f>IF(_xlfn.NUMBERVALUE($AA29)&gt;0,SUMIFS($AC$4:$AC29,$AB$4:$AB29,$AB29)/COUNTIFS($AB$4:$AB29,$AB29,$AD$4:$AD29,"Score"),"")</f>
        <v/>
      </c>
      <c r="AG29" s="15" t="str">
        <f t="shared" si="10"/>
        <v/>
      </c>
      <c r="AH29" s="16"/>
      <c r="AI29" s="11" t="s">
        <v>45</v>
      </c>
      <c r="AJ29" s="11" t="s">
        <v>45</v>
      </c>
      <c r="AK29" s="11" t="s">
        <v>45</v>
      </c>
      <c r="AL29" s="11" t="s">
        <v>41</v>
      </c>
      <c r="AM29" s="11">
        <f ca="1">COUNTIFS($AC$4:$AC29,$AC29)</f>
        <v>12</v>
      </c>
    </row>
    <row r="30" spans="1:39" ht="15" customHeight="1" x14ac:dyDescent="0.3">
      <c r="A30" s="8">
        <v>27</v>
      </c>
      <c r="B30" s="1"/>
      <c r="D30" s="2">
        <f t="shared" si="1"/>
        <v>83</v>
      </c>
      <c r="E30" s="7"/>
      <c r="G30" s="2">
        <f t="shared" si="2"/>
        <v>71</v>
      </c>
      <c r="H30" s="7"/>
      <c r="J30" s="2">
        <f t="shared" si="3"/>
        <v>66</v>
      </c>
      <c r="K30" s="7"/>
      <c r="M30" s="2">
        <f t="shared" si="4"/>
        <v>66</v>
      </c>
      <c r="N30" s="7"/>
      <c r="P30" s="2">
        <f t="shared" si="5"/>
        <v>0</v>
      </c>
      <c r="T30" s="25"/>
      <c r="Z30" s="35" t="str">
        <f t="shared" ca="1" si="6"/>
        <v/>
      </c>
      <c r="AA30" s="13" t="str">
        <f t="shared" si="0"/>
        <v/>
      </c>
      <c r="AB30" s="13" t="str">
        <f t="shared" ca="1" si="7"/>
        <v/>
      </c>
      <c r="AC30" s="15" t="str">
        <f t="shared" ca="1" si="8"/>
        <v/>
      </c>
      <c r="AD30" s="15" t="str">
        <f t="shared" ca="1" si="9"/>
        <v/>
      </c>
      <c r="AE30" s="15" t="str">
        <f>IF(_xlfn.NUMBERVALUE($AA30)&gt;0,SUMIFS($AC$4:$AC30,$AB$4:$AB30,$AB30),"")</f>
        <v/>
      </c>
      <c r="AF30" s="15" t="str">
        <f>IF(_xlfn.NUMBERVALUE($AA30)&gt;0,SUMIFS($AC$4:$AC30,$AB$4:$AB30,$AB30)/COUNTIFS($AB$4:$AB30,$AB30,$AD$4:$AD30,"Score"),"")</f>
        <v/>
      </c>
      <c r="AG30" s="15" t="str">
        <f t="shared" si="10"/>
        <v/>
      </c>
      <c r="AH30" s="16"/>
      <c r="AI30" s="11" t="s">
        <v>41</v>
      </c>
      <c r="AJ30" s="11" t="s">
        <v>48</v>
      </c>
      <c r="AK30" s="11" t="s">
        <v>48</v>
      </c>
      <c r="AL30" s="11" t="s">
        <v>45</v>
      </c>
      <c r="AM30" s="11">
        <f ca="1">COUNTIFS($AC$4:$AC30,$AC30)</f>
        <v>13</v>
      </c>
    </row>
    <row r="31" spans="1:39" ht="15" customHeight="1" x14ac:dyDescent="0.3">
      <c r="A31" s="8">
        <v>28</v>
      </c>
      <c r="B31" s="1"/>
      <c r="D31" s="2">
        <f t="shared" si="1"/>
        <v>83</v>
      </c>
      <c r="E31" s="7"/>
      <c r="G31" s="2">
        <f t="shared" si="2"/>
        <v>71</v>
      </c>
      <c r="H31" s="7"/>
      <c r="J31" s="2">
        <f t="shared" si="3"/>
        <v>66</v>
      </c>
      <c r="K31" s="7"/>
      <c r="M31" s="2">
        <f t="shared" si="4"/>
        <v>66</v>
      </c>
      <c r="N31" s="7"/>
      <c r="P31" s="2">
        <f t="shared" si="5"/>
        <v>0</v>
      </c>
      <c r="Z31" s="35" t="str">
        <f t="shared" ca="1" si="6"/>
        <v/>
      </c>
      <c r="AA31" s="13" t="str">
        <f t="shared" si="0"/>
        <v/>
      </c>
      <c r="AB31" s="13" t="str">
        <f t="shared" ca="1" si="7"/>
        <v/>
      </c>
      <c r="AC31" s="15" t="str">
        <f t="shared" ca="1" si="8"/>
        <v/>
      </c>
      <c r="AD31" s="15" t="str">
        <f t="shared" ca="1" si="9"/>
        <v/>
      </c>
      <c r="AE31" s="15" t="str">
        <f>IF(_xlfn.NUMBERVALUE($AA31)&gt;0,SUMIFS($AC$4:$AC31,$AB$4:$AB31,$AB31),"")</f>
        <v/>
      </c>
      <c r="AF31" s="15" t="str">
        <f>IF(_xlfn.NUMBERVALUE($AA31)&gt;0,SUMIFS($AC$4:$AC31,$AB$4:$AB31,$AB31)/COUNTIFS($AB$4:$AB31,$AB31,$AD$4:$AD31,"Score"),"")</f>
        <v/>
      </c>
      <c r="AG31" s="15" t="str">
        <f t="shared" si="10"/>
        <v/>
      </c>
      <c r="AH31" s="16"/>
      <c r="AI31" s="11" t="s">
        <v>45</v>
      </c>
      <c r="AJ31" s="11" t="s">
        <v>41</v>
      </c>
      <c r="AK31" s="11" t="s">
        <v>51</v>
      </c>
      <c r="AL31" s="11" t="s">
        <v>48</v>
      </c>
      <c r="AM31" s="11">
        <f ca="1">COUNTIFS($AC$4:$AC31,$AC31)</f>
        <v>14</v>
      </c>
    </row>
    <row r="32" spans="1:39" ht="15" customHeight="1" x14ac:dyDescent="0.3">
      <c r="A32" s="8">
        <v>29</v>
      </c>
      <c r="B32" s="1"/>
      <c r="D32" s="2">
        <f t="shared" si="1"/>
        <v>83</v>
      </c>
      <c r="E32" s="7"/>
      <c r="G32" s="2">
        <f t="shared" si="2"/>
        <v>71</v>
      </c>
      <c r="H32" s="7"/>
      <c r="J32" s="2">
        <f t="shared" si="3"/>
        <v>66</v>
      </c>
      <c r="K32" s="7"/>
      <c r="M32" s="2">
        <f t="shared" si="4"/>
        <v>66</v>
      </c>
      <c r="N32" s="7"/>
      <c r="P32" s="2">
        <f t="shared" si="5"/>
        <v>0</v>
      </c>
      <c r="Z32" s="35" t="str">
        <f t="shared" ca="1" si="6"/>
        <v/>
      </c>
      <c r="AA32" s="13" t="str">
        <f t="shared" si="0"/>
        <v/>
      </c>
      <c r="AB32" s="13" t="str">
        <f t="shared" ca="1" si="7"/>
        <v/>
      </c>
      <c r="AC32" s="15" t="str">
        <f t="shared" ca="1" si="8"/>
        <v/>
      </c>
      <c r="AD32" s="15" t="str">
        <f t="shared" ca="1" si="9"/>
        <v/>
      </c>
      <c r="AE32" s="15" t="str">
        <f>IF(_xlfn.NUMBERVALUE($AA32)&gt;0,SUMIFS($AC$4:$AC32,$AB$4:$AB32,$AB32),"")</f>
        <v/>
      </c>
      <c r="AF32" s="15" t="str">
        <f>IF(_xlfn.NUMBERVALUE($AA32)&gt;0,SUMIFS($AC$4:$AC32,$AB$4:$AB32,$AB32)/COUNTIFS($AB$4:$AB32,$AB32,$AD$4:$AD32,"Score"),"")</f>
        <v/>
      </c>
      <c r="AG32" s="15" t="str">
        <f t="shared" si="10"/>
        <v/>
      </c>
      <c r="AH32" s="16"/>
      <c r="AI32" s="11" t="s">
        <v>41</v>
      </c>
      <c r="AJ32" s="11" t="s">
        <v>45</v>
      </c>
      <c r="AK32" s="11" t="s">
        <v>41</v>
      </c>
      <c r="AL32" s="11" t="s">
        <v>51</v>
      </c>
      <c r="AM32" s="11">
        <f ca="1">COUNTIFS($AC$4:$AC32,$AC32)</f>
        <v>15</v>
      </c>
    </row>
    <row r="33" spans="1:39" ht="15" customHeight="1" x14ac:dyDescent="0.3">
      <c r="A33" s="9">
        <v>30</v>
      </c>
      <c r="B33" s="3"/>
      <c r="C33" s="43"/>
      <c r="D33" s="4">
        <f t="shared" si="1"/>
        <v>83</v>
      </c>
      <c r="E33" s="40"/>
      <c r="F33" s="43"/>
      <c r="G33" s="4">
        <f t="shared" si="2"/>
        <v>71</v>
      </c>
      <c r="H33" s="40"/>
      <c r="I33" s="43"/>
      <c r="J33" s="4">
        <f t="shared" si="3"/>
        <v>66</v>
      </c>
      <c r="K33" s="40"/>
      <c r="L33" s="43"/>
      <c r="M33" s="4">
        <f t="shared" si="4"/>
        <v>66</v>
      </c>
      <c r="N33" s="40"/>
      <c r="O33" s="43"/>
      <c r="P33" s="4">
        <f t="shared" si="5"/>
        <v>0</v>
      </c>
      <c r="Z33" s="35" t="str">
        <f t="shared" ca="1" si="6"/>
        <v/>
      </c>
      <c r="AA33" s="13" t="str">
        <f t="shared" si="0"/>
        <v/>
      </c>
      <c r="AB33" s="13" t="str">
        <f t="shared" ca="1" si="7"/>
        <v/>
      </c>
      <c r="AC33" s="15" t="str">
        <f t="shared" ca="1" si="8"/>
        <v/>
      </c>
      <c r="AD33" s="15" t="str">
        <f t="shared" ca="1" si="9"/>
        <v/>
      </c>
      <c r="AE33" s="15" t="str">
        <f>IF(_xlfn.NUMBERVALUE($AA33)&gt;0,SUMIFS($AC$4:$AC33,$AB$4:$AB33,$AB33),"")</f>
        <v/>
      </c>
      <c r="AF33" s="15" t="str">
        <f>IF(_xlfn.NUMBERVALUE($AA33)&gt;0,SUMIFS($AC$4:$AC33,$AB$4:$AB33,$AB33)/COUNTIFS($AB$4:$AB33,$AB33,$AD$4:$AD33,"Score"),"")</f>
        <v/>
      </c>
      <c r="AG33" s="15" t="str">
        <f t="shared" si="10"/>
        <v/>
      </c>
      <c r="AH33" s="16"/>
      <c r="AI33" s="11" t="s">
        <v>45</v>
      </c>
      <c r="AJ33" s="11" t="s">
        <v>48</v>
      </c>
      <c r="AK33" s="11" t="s">
        <v>45</v>
      </c>
      <c r="AL33" s="11" t="s">
        <v>54</v>
      </c>
      <c r="AM33" s="11">
        <f ca="1">COUNTIFS($AC$4:$AC33,$AC33)</f>
        <v>16</v>
      </c>
    </row>
    <row r="34" spans="1:39" ht="15" customHeight="1" x14ac:dyDescent="0.3">
      <c r="Z34" s="35" t="str">
        <f t="shared" ca="1" si="6"/>
        <v/>
      </c>
      <c r="AA34" s="13" t="str">
        <f t="shared" si="0"/>
        <v/>
      </c>
      <c r="AB34" s="13" t="str">
        <f t="shared" ca="1" si="7"/>
        <v/>
      </c>
      <c r="AC34" s="15" t="str">
        <f t="shared" ca="1" si="8"/>
        <v/>
      </c>
      <c r="AD34" s="15" t="str">
        <f t="shared" ca="1" si="9"/>
        <v/>
      </c>
      <c r="AE34" s="15" t="str">
        <f>IF(_xlfn.NUMBERVALUE($AA34)&gt;0,SUMIFS($AC$4:$AC34,$AB$4:$AB34,$AB34),"")</f>
        <v/>
      </c>
      <c r="AF34" s="15" t="str">
        <f>IF(_xlfn.NUMBERVALUE($AA34)&gt;0,SUMIFS($AC$4:$AC34,$AB$4:$AB34,$AB34)/COUNTIFS($AB$4:$AB34,$AB34,$AD$4:$AD34,"Score"),"")</f>
        <v/>
      </c>
      <c r="AG34" s="15" t="str">
        <f t="shared" si="10"/>
        <v/>
      </c>
      <c r="AH34" s="16"/>
      <c r="AI34" s="11" t="s">
        <v>41</v>
      </c>
      <c r="AJ34" s="11" t="s">
        <v>41</v>
      </c>
      <c r="AK34" s="11" t="s">
        <v>48</v>
      </c>
      <c r="AL34" s="11" t="s">
        <v>41</v>
      </c>
      <c r="AM34" s="11">
        <f ca="1">COUNTIFS($AC$4:$AC34,$AC34)</f>
        <v>17</v>
      </c>
    </row>
    <row r="35" spans="1:39" ht="15" customHeight="1" x14ac:dyDescent="0.3">
      <c r="Z35" s="35" t="str">
        <f t="shared" ca="1" si="6"/>
        <v/>
      </c>
      <c r="AA35" s="13" t="str">
        <f t="shared" si="0"/>
        <v/>
      </c>
      <c r="AB35" s="13" t="str">
        <f t="shared" ca="1" si="7"/>
        <v/>
      </c>
      <c r="AC35" s="15" t="str">
        <f t="shared" ca="1" si="8"/>
        <v/>
      </c>
      <c r="AD35" s="15" t="str">
        <f t="shared" ca="1" si="9"/>
        <v/>
      </c>
      <c r="AE35" s="15" t="str">
        <f>IF(_xlfn.NUMBERVALUE($AA35)&gt;0,SUMIFS($AC$4:$AC35,$AB$4:$AB35,$AB35),"")</f>
        <v/>
      </c>
      <c r="AF35" s="15" t="str">
        <f>IF(_xlfn.NUMBERVALUE($AA35)&gt;0,SUMIFS($AC$4:$AC35,$AB$4:$AB35,$AB35)/COUNTIFS($AB$4:$AB35,$AB35,$AD$4:$AD35,"Score"),"")</f>
        <v/>
      </c>
      <c r="AG35" s="15" t="str">
        <f t="shared" si="10"/>
        <v/>
      </c>
      <c r="AH35" s="16"/>
      <c r="AI35" s="11" t="s">
        <v>45</v>
      </c>
      <c r="AJ35" s="11" t="s">
        <v>45</v>
      </c>
      <c r="AK35" s="11" t="s">
        <v>51</v>
      </c>
      <c r="AL35" s="11" t="s">
        <v>45</v>
      </c>
      <c r="AM35" s="11">
        <f ca="1">COUNTIFS($AC$4:$AC35,$AC35)</f>
        <v>18</v>
      </c>
    </row>
    <row r="36" spans="1:39" ht="15" customHeight="1" x14ac:dyDescent="0.3">
      <c r="Z36" s="35" t="str">
        <f t="shared" ca="1" si="6"/>
        <v/>
      </c>
      <c r="AA36" s="13" t="str">
        <f t="shared" ref="AA36:AA67" si="13">IF((ROW()-COUNTBLANK($Y$1:$Y$3))&lt;COUNT($B$4:$B$33,$E$4:$E$33,$H$4:$H$33,$K$4:$K$33,$N$4:$N$33)+1,ROW()-COUNTBLANK($Y$1:$Y$3),"")</f>
        <v/>
      </c>
      <c r="AB36" s="13" t="str">
        <f t="shared" ca="1" si="7"/>
        <v/>
      </c>
      <c r="AC36" s="15" t="str">
        <f t="shared" ca="1" si="8"/>
        <v/>
      </c>
      <c r="AD36" s="15" t="str">
        <f t="shared" ca="1" si="9"/>
        <v/>
      </c>
      <c r="AE36" s="15" t="str">
        <f>IF(_xlfn.NUMBERVALUE($AA36)&gt;0,SUMIFS($AC$4:$AC36,$AB$4:$AB36,$AB36),"")</f>
        <v/>
      </c>
      <c r="AF36" s="15" t="str">
        <f>IF(_xlfn.NUMBERVALUE($AA36)&gt;0,SUMIFS($AC$4:$AC36,$AB$4:$AB36,$AB36)/COUNTIFS($AB$4:$AB36,$AB36,$AD$4:$AD36,"Score"),"")</f>
        <v/>
      </c>
      <c r="AG36" s="15" t="str">
        <f t="shared" si="10"/>
        <v/>
      </c>
      <c r="AH36" s="16"/>
      <c r="AI36" s="11" t="s">
        <v>41</v>
      </c>
      <c r="AJ36" s="11" t="s">
        <v>48</v>
      </c>
      <c r="AK36" s="11" t="s">
        <v>41</v>
      </c>
      <c r="AL36" s="11" t="s">
        <v>48</v>
      </c>
      <c r="AM36" s="11">
        <f ca="1">COUNTIFS($AC$4:$AC36,$AC36)</f>
        <v>19</v>
      </c>
    </row>
    <row r="37" spans="1:39" ht="15" customHeight="1" x14ac:dyDescent="0.3">
      <c r="Z37" s="35" t="str">
        <f t="shared" ca="1" si="6"/>
        <v/>
      </c>
      <c r="AA37" s="13" t="str">
        <f t="shared" si="13"/>
        <v/>
      </c>
      <c r="AB37" s="13" t="str">
        <f t="shared" ca="1" si="7"/>
        <v/>
      </c>
      <c r="AC37" s="15" t="str">
        <f t="shared" ca="1" si="8"/>
        <v/>
      </c>
      <c r="AD37" s="15" t="str">
        <f t="shared" ca="1" si="9"/>
        <v/>
      </c>
      <c r="AE37" s="15" t="str">
        <f>IF(_xlfn.NUMBERVALUE($AA37)&gt;0,SUMIFS($AC$4:$AC37,$AB$4:$AB37,$AB37),"")</f>
        <v/>
      </c>
      <c r="AF37" s="15" t="str">
        <f>IF(_xlfn.NUMBERVALUE($AA37)&gt;0,SUMIFS($AC$4:$AC37,$AB$4:$AB37,$AB37)/COUNTIFS($AB$4:$AB37,$AB37,$AD$4:$AD37,"Score"),"")</f>
        <v/>
      </c>
      <c r="AG37" s="15" t="str">
        <f t="shared" si="10"/>
        <v/>
      </c>
      <c r="AH37" s="16"/>
      <c r="AI37" s="11" t="s">
        <v>45</v>
      </c>
      <c r="AJ37" s="11" t="s">
        <v>41</v>
      </c>
      <c r="AK37" s="11" t="s">
        <v>45</v>
      </c>
      <c r="AL37" s="11" t="s">
        <v>51</v>
      </c>
      <c r="AM37" s="11">
        <f ca="1">COUNTIFS($AC$4:$AC37,$AC37)</f>
        <v>20</v>
      </c>
    </row>
    <row r="38" spans="1:39" ht="15" customHeight="1" x14ac:dyDescent="0.3">
      <c r="Z38" s="35" t="str">
        <f t="shared" ca="1" si="6"/>
        <v/>
      </c>
      <c r="AA38" s="13" t="str">
        <f t="shared" si="13"/>
        <v/>
      </c>
      <c r="AB38" s="13" t="str">
        <f t="shared" ca="1" si="7"/>
        <v/>
      </c>
      <c r="AC38" s="15" t="str">
        <f t="shared" ca="1" si="8"/>
        <v/>
      </c>
      <c r="AD38" s="15" t="str">
        <f t="shared" ca="1" si="9"/>
        <v/>
      </c>
      <c r="AE38" s="15" t="str">
        <f>IF(_xlfn.NUMBERVALUE($AA38)&gt;0,SUMIFS($AC$4:$AC38,$AB$4:$AB38,$AB38),"")</f>
        <v/>
      </c>
      <c r="AF38" s="15" t="str">
        <f>IF(_xlfn.NUMBERVALUE($AA38)&gt;0,SUMIFS($AC$4:$AC38,$AB$4:$AB38,$AB38)/COUNTIFS($AB$4:$AB38,$AB38,$AD$4:$AD38,"Score"),"")</f>
        <v/>
      </c>
      <c r="AG38" s="15" t="str">
        <f t="shared" si="10"/>
        <v/>
      </c>
      <c r="AH38" s="16"/>
      <c r="AI38" s="11" t="s">
        <v>41</v>
      </c>
      <c r="AJ38" s="11" t="s">
        <v>45</v>
      </c>
      <c r="AK38" s="11" t="s">
        <v>48</v>
      </c>
      <c r="AL38" s="11" t="s">
        <v>54</v>
      </c>
      <c r="AM38" s="11">
        <f ca="1">COUNTIFS($AC$4:$AC38,$AC38)</f>
        <v>21</v>
      </c>
    </row>
    <row r="39" spans="1:39" ht="15" customHeight="1" x14ac:dyDescent="0.3">
      <c r="Z39" s="35" t="str">
        <f t="shared" ca="1" si="6"/>
        <v/>
      </c>
      <c r="AA39" s="13" t="str">
        <f t="shared" si="13"/>
        <v/>
      </c>
      <c r="AB39" s="13" t="str">
        <f t="shared" ca="1" si="7"/>
        <v/>
      </c>
      <c r="AC39" s="15" t="str">
        <f t="shared" ca="1" si="8"/>
        <v/>
      </c>
      <c r="AD39" s="15" t="str">
        <f t="shared" ca="1" si="9"/>
        <v/>
      </c>
      <c r="AE39" s="15" t="str">
        <f>IF(_xlfn.NUMBERVALUE($AA39)&gt;0,SUMIFS($AC$4:$AC39,$AB$4:$AB39,$AB39),"")</f>
        <v/>
      </c>
      <c r="AF39" s="15" t="str">
        <f>IF(_xlfn.NUMBERVALUE($AA39)&gt;0,SUMIFS($AC$4:$AC39,$AB$4:$AB39,$AB39)/COUNTIFS($AB$4:$AB39,$AB39,$AD$4:$AD39,"Score"),"")</f>
        <v/>
      </c>
      <c r="AG39" s="15" t="str">
        <f t="shared" si="10"/>
        <v/>
      </c>
      <c r="AH39" s="16"/>
      <c r="AI39" s="11" t="s">
        <v>45</v>
      </c>
      <c r="AJ39" s="11" t="s">
        <v>48</v>
      </c>
      <c r="AK39" s="11" t="s">
        <v>51</v>
      </c>
      <c r="AL39" s="11" t="s">
        <v>41</v>
      </c>
      <c r="AM39" s="11">
        <f ca="1">COUNTIFS($AC$4:$AC39,$AC39)</f>
        <v>22</v>
      </c>
    </row>
    <row r="40" spans="1:39" ht="15" customHeight="1" x14ac:dyDescent="0.3">
      <c r="Z40" s="35" t="str">
        <f t="shared" ca="1" si="6"/>
        <v/>
      </c>
      <c r="AA40" s="13" t="str">
        <f t="shared" si="13"/>
        <v/>
      </c>
      <c r="AB40" s="13" t="str">
        <f t="shared" ca="1" si="7"/>
        <v/>
      </c>
      <c r="AC40" s="15" t="str">
        <f t="shared" ca="1" si="8"/>
        <v/>
      </c>
      <c r="AD40" s="15" t="str">
        <f t="shared" ca="1" si="9"/>
        <v/>
      </c>
      <c r="AE40" s="15" t="str">
        <f>IF(_xlfn.NUMBERVALUE($AA40)&gt;0,SUMIFS($AC$4:$AC40,$AB$4:$AB40,$AB40),"")</f>
        <v/>
      </c>
      <c r="AF40" s="15" t="str">
        <f>IF(_xlfn.NUMBERVALUE($AA40)&gt;0,SUMIFS($AC$4:$AC40,$AB$4:$AB40,$AB40)/COUNTIFS($AB$4:$AB40,$AB40,$AD$4:$AD40,"Score"),"")</f>
        <v/>
      </c>
      <c r="AG40" s="15" t="str">
        <f t="shared" si="10"/>
        <v/>
      </c>
      <c r="AH40" s="16"/>
      <c r="AI40" s="11" t="s">
        <v>41</v>
      </c>
      <c r="AJ40" s="11" t="s">
        <v>41</v>
      </c>
      <c r="AK40" s="11" t="s">
        <v>41</v>
      </c>
      <c r="AL40" s="11" t="s">
        <v>45</v>
      </c>
      <c r="AM40" s="11">
        <f ca="1">COUNTIFS($AC$4:$AC40,$AC40)</f>
        <v>23</v>
      </c>
    </row>
    <row r="41" spans="1:39" ht="15" customHeight="1" x14ac:dyDescent="0.3">
      <c r="A41" s="5"/>
      <c r="B41" s="27"/>
      <c r="C41" s="44"/>
      <c r="D41" s="5"/>
      <c r="E41" s="27"/>
      <c r="F41" s="44"/>
      <c r="G41" s="5"/>
      <c r="H41" s="27"/>
      <c r="I41" s="44"/>
      <c r="J41" s="5"/>
      <c r="K41" s="27"/>
      <c r="L41" s="44"/>
      <c r="M41" s="5"/>
      <c r="N41" s="27"/>
      <c r="O41" s="44"/>
      <c r="P41" s="5"/>
      <c r="Z41" s="35" t="str">
        <f t="shared" ca="1" si="6"/>
        <v/>
      </c>
      <c r="AA41" s="13" t="str">
        <f t="shared" si="13"/>
        <v/>
      </c>
      <c r="AB41" s="13" t="str">
        <f t="shared" ca="1" si="7"/>
        <v/>
      </c>
      <c r="AC41" s="15" t="str">
        <f t="shared" ca="1" si="8"/>
        <v/>
      </c>
      <c r="AD41" s="15" t="str">
        <f t="shared" ca="1" si="9"/>
        <v/>
      </c>
      <c r="AE41" s="15" t="str">
        <f>IF(_xlfn.NUMBERVALUE($AA41)&gt;0,SUMIFS($AC$4:$AC41,$AB$4:$AB41,$AB41),"")</f>
        <v/>
      </c>
      <c r="AF41" s="15" t="str">
        <f>IF(_xlfn.NUMBERVALUE($AA41)&gt;0,SUMIFS($AC$4:$AC41,$AB$4:$AB41,$AB41)/COUNTIFS($AB$4:$AB41,$AB41,$AD$4:$AD41,"Score"),"")</f>
        <v/>
      </c>
      <c r="AG41" s="15" t="str">
        <f t="shared" si="10"/>
        <v/>
      </c>
      <c r="AH41" s="16"/>
      <c r="AI41" s="11" t="s">
        <v>45</v>
      </c>
      <c r="AJ41" s="11" t="s">
        <v>45</v>
      </c>
      <c r="AK41" s="11" t="s">
        <v>45</v>
      </c>
      <c r="AL41" s="11" t="s">
        <v>48</v>
      </c>
      <c r="AM41" s="11">
        <f ca="1">COUNTIFS($AC$4:$AC41,$AC41)</f>
        <v>24</v>
      </c>
    </row>
    <row r="42" spans="1:39" ht="15" customHeight="1" x14ac:dyDescent="0.3">
      <c r="Z42" s="35" t="str">
        <f t="shared" ca="1" si="6"/>
        <v/>
      </c>
      <c r="AA42" s="13" t="str">
        <f t="shared" si="13"/>
        <v/>
      </c>
      <c r="AB42" s="13" t="str">
        <f t="shared" ca="1" si="7"/>
        <v/>
      </c>
      <c r="AC42" s="15" t="str">
        <f t="shared" ca="1" si="8"/>
        <v/>
      </c>
      <c r="AD42" s="15" t="str">
        <f t="shared" ca="1" si="9"/>
        <v/>
      </c>
      <c r="AE42" s="15" t="str">
        <f>IF(_xlfn.NUMBERVALUE($AA42)&gt;0,SUMIFS($AC$4:$AC42,$AB$4:$AB42,$AB42),"")</f>
        <v/>
      </c>
      <c r="AF42" s="15" t="str">
        <f>IF(_xlfn.NUMBERVALUE($AA42)&gt;0,SUMIFS($AC$4:$AC42,$AB$4:$AB42,$AB42)/COUNTIFS($AB$4:$AB42,$AB42,$AD$4:$AD42,"Score"),"")</f>
        <v/>
      </c>
      <c r="AG42" s="15" t="str">
        <f t="shared" si="10"/>
        <v/>
      </c>
      <c r="AH42" s="16"/>
      <c r="AI42" s="11" t="s">
        <v>41</v>
      </c>
      <c r="AJ42" s="11" t="s">
        <v>48</v>
      </c>
      <c r="AK42" s="11" t="s">
        <v>48</v>
      </c>
      <c r="AL42" s="11" t="s">
        <v>51</v>
      </c>
      <c r="AM42" s="11">
        <f ca="1">COUNTIFS($AC$4:$AC42,$AC42)</f>
        <v>25</v>
      </c>
    </row>
    <row r="43" spans="1:39" ht="15" customHeight="1" x14ac:dyDescent="0.3">
      <c r="Z43" s="35" t="str">
        <f t="shared" ca="1" si="6"/>
        <v/>
      </c>
      <c r="AA43" s="13" t="str">
        <f t="shared" si="13"/>
        <v/>
      </c>
      <c r="AB43" s="13" t="str">
        <f t="shared" ca="1" si="7"/>
        <v/>
      </c>
      <c r="AC43" s="15" t="str">
        <f t="shared" ca="1" si="8"/>
        <v/>
      </c>
      <c r="AD43" s="15" t="str">
        <f t="shared" ca="1" si="9"/>
        <v/>
      </c>
      <c r="AE43" s="15" t="str">
        <f>IF(_xlfn.NUMBERVALUE($AA43)&gt;0,SUMIFS($AC$4:$AC43,$AB$4:$AB43,$AB43),"")</f>
        <v/>
      </c>
      <c r="AF43" s="15" t="str">
        <f>IF(_xlfn.NUMBERVALUE($AA43)&gt;0,SUMIFS($AC$4:$AC43,$AB$4:$AB43,$AB43)/COUNTIFS($AB$4:$AB43,$AB43,$AD$4:$AD43,"Score"),"")</f>
        <v/>
      </c>
      <c r="AG43" s="15" t="str">
        <f t="shared" si="10"/>
        <v/>
      </c>
      <c r="AH43" s="16"/>
      <c r="AI43" s="11" t="s">
        <v>45</v>
      </c>
      <c r="AJ43" s="11" t="s">
        <v>41</v>
      </c>
      <c r="AK43" s="11" t="s">
        <v>51</v>
      </c>
      <c r="AL43" s="11" t="s">
        <v>54</v>
      </c>
      <c r="AM43" s="11">
        <f ca="1">COUNTIFS($AC$4:$AC43,$AC43)</f>
        <v>26</v>
      </c>
    </row>
    <row r="44" spans="1:39" ht="15" customHeight="1" x14ac:dyDescent="0.3">
      <c r="Z44" s="35" t="str">
        <f t="shared" ca="1" si="6"/>
        <v/>
      </c>
      <c r="AA44" s="13" t="str">
        <f t="shared" si="13"/>
        <v/>
      </c>
      <c r="AB44" s="13" t="str">
        <f t="shared" ca="1" si="7"/>
        <v/>
      </c>
      <c r="AC44" s="15" t="str">
        <f t="shared" ca="1" si="8"/>
        <v/>
      </c>
      <c r="AD44" s="15" t="str">
        <f t="shared" ca="1" si="9"/>
        <v/>
      </c>
      <c r="AE44" s="15" t="str">
        <f>IF(_xlfn.NUMBERVALUE($AA44)&gt;0,SUMIFS($AC$4:$AC44,$AB$4:$AB44,$AB44),"")</f>
        <v/>
      </c>
      <c r="AF44" s="15" t="str">
        <f>IF(_xlfn.NUMBERVALUE($AA44)&gt;0,SUMIFS($AC$4:$AC44,$AB$4:$AB44,$AB44)/COUNTIFS($AB$4:$AB44,$AB44,$AD$4:$AD44,"Score"),"")</f>
        <v/>
      </c>
      <c r="AG44" s="15" t="str">
        <f t="shared" si="10"/>
        <v/>
      </c>
      <c r="AH44" s="16"/>
      <c r="AI44" s="11" t="s">
        <v>41</v>
      </c>
      <c r="AJ44" s="11" t="s">
        <v>45</v>
      </c>
      <c r="AK44" s="11" t="s">
        <v>41</v>
      </c>
      <c r="AL44" s="11" t="s">
        <v>41</v>
      </c>
      <c r="AM44" s="11">
        <f ca="1">COUNTIFS($AC$4:$AC44,$AC44)</f>
        <v>27</v>
      </c>
    </row>
    <row r="45" spans="1:39" ht="15" customHeight="1" x14ac:dyDescent="0.3">
      <c r="Z45" s="35" t="str">
        <f t="shared" ca="1" si="6"/>
        <v/>
      </c>
      <c r="AA45" s="13" t="str">
        <f t="shared" si="13"/>
        <v/>
      </c>
      <c r="AB45" s="13" t="str">
        <f t="shared" ca="1" si="7"/>
        <v/>
      </c>
      <c r="AC45" s="15" t="str">
        <f t="shared" ca="1" si="8"/>
        <v/>
      </c>
      <c r="AD45" s="15" t="str">
        <f t="shared" ca="1" si="9"/>
        <v/>
      </c>
      <c r="AE45" s="15" t="str">
        <f>IF(_xlfn.NUMBERVALUE($AA45)&gt;0,SUMIFS($AC$4:$AC45,$AB$4:$AB45,$AB45),"")</f>
        <v/>
      </c>
      <c r="AF45" s="15" t="str">
        <f>IF(_xlfn.NUMBERVALUE($AA45)&gt;0,SUMIFS($AC$4:$AC45,$AB$4:$AB45,$AB45)/COUNTIFS($AB$4:$AB45,$AB45,$AD$4:$AD45,"Score"),"")</f>
        <v/>
      </c>
      <c r="AG45" s="15" t="str">
        <f t="shared" si="10"/>
        <v/>
      </c>
      <c r="AH45" s="16"/>
      <c r="AI45" s="11" t="s">
        <v>45</v>
      </c>
      <c r="AJ45" s="11" t="s">
        <v>48</v>
      </c>
      <c r="AK45" s="11" t="s">
        <v>45</v>
      </c>
      <c r="AL45" s="11" t="s">
        <v>45</v>
      </c>
      <c r="AM45" s="11">
        <f ca="1">COUNTIFS($AC$4:$AC45,$AC45)</f>
        <v>28</v>
      </c>
    </row>
    <row r="46" spans="1:39" ht="15" customHeight="1" x14ac:dyDescent="0.3">
      <c r="Z46" s="35" t="str">
        <f t="shared" ca="1" si="6"/>
        <v/>
      </c>
      <c r="AA46" s="13" t="str">
        <f t="shared" si="13"/>
        <v/>
      </c>
      <c r="AB46" s="13" t="str">
        <f t="shared" ca="1" si="7"/>
        <v/>
      </c>
      <c r="AC46" s="15" t="str">
        <f t="shared" ca="1" si="8"/>
        <v/>
      </c>
      <c r="AD46" s="15" t="str">
        <f t="shared" ca="1" si="9"/>
        <v/>
      </c>
      <c r="AE46" s="15" t="str">
        <f>IF(_xlfn.NUMBERVALUE($AA46)&gt;0,SUMIFS($AC$4:$AC46,$AB$4:$AB46,$AB46),"")</f>
        <v/>
      </c>
      <c r="AF46" s="15" t="str">
        <f>IF(_xlfn.NUMBERVALUE($AA46)&gt;0,SUMIFS($AC$4:$AC46,$AB$4:$AB46,$AB46)/COUNTIFS($AB$4:$AB46,$AB46,$AD$4:$AD46,"Score"),"")</f>
        <v/>
      </c>
      <c r="AG46" s="15" t="str">
        <f t="shared" si="10"/>
        <v/>
      </c>
      <c r="AH46" s="16"/>
      <c r="AI46" s="11" t="s">
        <v>41</v>
      </c>
      <c r="AJ46" s="11" t="s">
        <v>41</v>
      </c>
      <c r="AK46" s="11" t="s">
        <v>48</v>
      </c>
      <c r="AL46" s="11" t="s">
        <v>48</v>
      </c>
      <c r="AM46" s="11">
        <f ca="1">COUNTIFS($AC$4:$AC46,$AC46)</f>
        <v>29</v>
      </c>
    </row>
    <row r="47" spans="1:39" ht="15" customHeight="1" x14ac:dyDescent="0.3">
      <c r="Z47" s="35" t="str">
        <f t="shared" ca="1" si="6"/>
        <v/>
      </c>
      <c r="AA47" s="13" t="str">
        <f t="shared" si="13"/>
        <v/>
      </c>
      <c r="AB47" s="13" t="str">
        <f t="shared" ca="1" si="7"/>
        <v/>
      </c>
      <c r="AC47" s="15" t="str">
        <f t="shared" ca="1" si="8"/>
        <v/>
      </c>
      <c r="AD47" s="15" t="str">
        <f t="shared" ca="1" si="9"/>
        <v/>
      </c>
      <c r="AE47" s="15" t="str">
        <f>IF(_xlfn.NUMBERVALUE($AA47)&gt;0,SUMIFS($AC$4:$AC47,$AB$4:$AB47,$AB47),"")</f>
        <v/>
      </c>
      <c r="AF47" s="15" t="str">
        <f>IF(_xlfn.NUMBERVALUE($AA47)&gt;0,SUMIFS($AC$4:$AC47,$AB$4:$AB47,$AB47)/COUNTIFS($AB$4:$AB47,$AB47,$AD$4:$AD47,"Score"),"")</f>
        <v/>
      </c>
      <c r="AG47" s="15" t="str">
        <f t="shared" si="10"/>
        <v/>
      </c>
      <c r="AH47" s="16"/>
      <c r="AI47" s="11" t="s">
        <v>45</v>
      </c>
      <c r="AJ47" s="11" t="s">
        <v>45</v>
      </c>
      <c r="AK47" s="11" t="s">
        <v>51</v>
      </c>
      <c r="AL47" s="11" t="s">
        <v>51</v>
      </c>
      <c r="AM47" s="11">
        <f ca="1">COUNTIFS($AC$4:$AC47,$AC47)</f>
        <v>30</v>
      </c>
    </row>
    <row r="48" spans="1:39" ht="15" customHeight="1" x14ac:dyDescent="0.3">
      <c r="Z48" s="35" t="str">
        <f t="shared" ca="1" si="6"/>
        <v/>
      </c>
      <c r="AA48" s="13" t="str">
        <f t="shared" si="13"/>
        <v/>
      </c>
      <c r="AB48" s="13" t="str">
        <f t="shared" ca="1" si="7"/>
        <v/>
      </c>
      <c r="AC48" s="15" t="str">
        <f t="shared" ca="1" si="8"/>
        <v/>
      </c>
      <c r="AD48" s="15" t="str">
        <f t="shared" ca="1" si="9"/>
        <v/>
      </c>
      <c r="AE48" s="15" t="str">
        <f>IF(_xlfn.NUMBERVALUE($AA48)&gt;0,SUMIFS($AC$4:$AC48,$AB$4:$AB48,$AB48),"")</f>
        <v/>
      </c>
      <c r="AF48" s="15" t="str">
        <f>IF(_xlfn.NUMBERVALUE($AA48)&gt;0,SUMIFS($AC$4:$AC48,$AB$4:$AB48,$AB48)/COUNTIFS($AB$4:$AB48,$AB48,$AD$4:$AD48,"Score"),"")</f>
        <v/>
      </c>
      <c r="AG48" s="15" t="str">
        <f t="shared" si="10"/>
        <v/>
      </c>
      <c r="AH48" s="16"/>
      <c r="AI48" s="11" t="s">
        <v>41</v>
      </c>
      <c r="AJ48" s="11" t="s">
        <v>48</v>
      </c>
      <c r="AK48" s="11" t="s">
        <v>41</v>
      </c>
      <c r="AL48" s="11" t="s">
        <v>54</v>
      </c>
      <c r="AM48" s="11">
        <f ca="1">COUNTIFS($AC$4:$AC48,$AC48)</f>
        <v>31</v>
      </c>
    </row>
    <row r="49" spans="26:39" ht="15" customHeight="1" x14ac:dyDescent="0.3">
      <c r="Z49" s="35" t="str">
        <f t="shared" ca="1" si="6"/>
        <v/>
      </c>
      <c r="AA49" s="13" t="str">
        <f t="shared" si="13"/>
        <v/>
      </c>
      <c r="AB49" s="13" t="str">
        <f t="shared" ca="1" si="7"/>
        <v/>
      </c>
      <c r="AC49" s="15" t="str">
        <f t="shared" ca="1" si="8"/>
        <v/>
      </c>
      <c r="AD49" s="15" t="str">
        <f t="shared" ca="1" si="9"/>
        <v/>
      </c>
      <c r="AE49" s="15" t="str">
        <f>IF(_xlfn.NUMBERVALUE($AA49)&gt;0,SUMIFS($AC$4:$AC49,$AB$4:$AB49,$AB49),"")</f>
        <v/>
      </c>
      <c r="AF49" s="15" t="str">
        <f>IF(_xlfn.NUMBERVALUE($AA49)&gt;0,SUMIFS($AC$4:$AC49,$AB$4:$AB49,$AB49)/COUNTIFS($AB$4:$AB49,$AB49,$AD$4:$AD49,"Score"),"")</f>
        <v/>
      </c>
      <c r="AG49" s="15" t="str">
        <f t="shared" si="10"/>
        <v/>
      </c>
      <c r="AH49" s="16"/>
      <c r="AI49" s="11" t="s">
        <v>45</v>
      </c>
      <c r="AJ49" s="11" t="s">
        <v>41</v>
      </c>
      <c r="AK49" s="11" t="s">
        <v>45</v>
      </c>
      <c r="AL49" s="11" t="s">
        <v>41</v>
      </c>
      <c r="AM49" s="11">
        <f ca="1">COUNTIFS($AC$4:$AC49,$AC49)</f>
        <v>32</v>
      </c>
    </row>
    <row r="50" spans="26:39" ht="15" customHeight="1" x14ac:dyDescent="0.3">
      <c r="Z50" s="35" t="str">
        <f t="shared" ca="1" si="6"/>
        <v/>
      </c>
      <c r="AA50" s="13" t="str">
        <f t="shared" si="13"/>
        <v/>
      </c>
      <c r="AB50" s="13" t="str">
        <f t="shared" ca="1" si="7"/>
        <v/>
      </c>
      <c r="AC50" s="15" t="str">
        <f t="shared" ca="1" si="8"/>
        <v/>
      </c>
      <c r="AD50" s="15" t="str">
        <f t="shared" ca="1" si="9"/>
        <v/>
      </c>
      <c r="AE50" s="15" t="str">
        <f>IF(_xlfn.NUMBERVALUE($AA50)&gt;0,SUMIFS($AC$4:$AC50,$AB$4:$AB50,$AB50),"")</f>
        <v/>
      </c>
      <c r="AF50" s="15" t="str">
        <f>IF(_xlfn.NUMBERVALUE($AA50)&gt;0,SUMIFS($AC$4:$AC50,$AB$4:$AB50,$AB50)/COUNTIFS($AB$4:$AB50,$AB50,$AD$4:$AD50,"Score"),"")</f>
        <v/>
      </c>
      <c r="AG50" s="15" t="str">
        <f t="shared" si="10"/>
        <v/>
      </c>
      <c r="AH50" s="16"/>
      <c r="AI50" s="11" t="s">
        <v>41</v>
      </c>
      <c r="AJ50" s="11" t="s">
        <v>45</v>
      </c>
      <c r="AK50" s="11" t="s">
        <v>48</v>
      </c>
      <c r="AL50" s="11" t="s">
        <v>45</v>
      </c>
      <c r="AM50" s="11">
        <f ca="1">COUNTIFS($AC$4:$AC50,$AC50)</f>
        <v>33</v>
      </c>
    </row>
    <row r="51" spans="26:39" ht="15" customHeight="1" x14ac:dyDescent="0.3">
      <c r="Z51" s="35" t="str">
        <f t="shared" ca="1" si="6"/>
        <v/>
      </c>
      <c r="AA51" s="13" t="str">
        <f t="shared" si="13"/>
        <v/>
      </c>
      <c r="AB51" s="13" t="str">
        <f t="shared" ca="1" si="7"/>
        <v/>
      </c>
      <c r="AC51" s="15" t="str">
        <f t="shared" ca="1" si="8"/>
        <v/>
      </c>
      <c r="AD51" s="15" t="str">
        <f t="shared" ca="1" si="9"/>
        <v/>
      </c>
      <c r="AE51" s="15" t="str">
        <f>IF(_xlfn.NUMBERVALUE($AA51)&gt;0,SUMIFS($AC$4:$AC51,$AB$4:$AB51,$AB51),"")</f>
        <v/>
      </c>
      <c r="AF51" s="15" t="str">
        <f>IF(_xlfn.NUMBERVALUE($AA51)&gt;0,SUMIFS($AC$4:$AC51,$AB$4:$AB51,$AB51)/COUNTIFS($AB$4:$AB51,$AB51,$AD$4:$AD51,"Score"),"")</f>
        <v/>
      </c>
      <c r="AG51" s="15" t="str">
        <f t="shared" si="10"/>
        <v/>
      </c>
      <c r="AH51" s="16"/>
      <c r="AI51" s="11" t="s">
        <v>45</v>
      </c>
      <c r="AJ51" s="11" t="s">
        <v>48</v>
      </c>
      <c r="AK51" s="11" t="s">
        <v>51</v>
      </c>
      <c r="AL51" s="11" t="s">
        <v>48</v>
      </c>
      <c r="AM51" s="11">
        <f ca="1">COUNTIFS($AC$4:$AC51,$AC51)</f>
        <v>34</v>
      </c>
    </row>
    <row r="52" spans="26:39" ht="15" customHeight="1" x14ac:dyDescent="0.3">
      <c r="Z52" s="35" t="str">
        <f t="shared" ca="1" si="6"/>
        <v/>
      </c>
      <c r="AA52" s="13" t="str">
        <f t="shared" si="13"/>
        <v/>
      </c>
      <c r="AB52" s="13" t="str">
        <f t="shared" ca="1" si="7"/>
        <v/>
      </c>
      <c r="AC52" s="15" t="str">
        <f t="shared" ca="1" si="8"/>
        <v/>
      </c>
      <c r="AD52" s="15" t="str">
        <f t="shared" ca="1" si="9"/>
        <v/>
      </c>
      <c r="AE52" s="15" t="str">
        <f>IF(_xlfn.NUMBERVALUE($AA52)&gt;0,SUMIFS($AC$4:$AC52,$AB$4:$AB52,$AB52),"")</f>
        <v/>
      </c>
      <c r="AF52" s="15" t="str">
        <f>IF(_xlfn.NUMBERVALUE($AA52)&gt;0,SUMIFS($AC$4:$AC52,$AB$4:$AB52,$AB52)/COUNTIFS($AB$4:$AB52,$AB52,$AD$4:$AD52,"Score"),"")</f>
        <v/>
      </c>
      <c r="AG52" s="15" t="str">
        <f t="shared" si="10"/>
        <v/>
      </c>
      <c r="AH52" s="16"/>
      <c r="AI52" s="11" t="s">
        <v>41</v>
      </c>
      <c r="AJ52" s="11" t="s">
        <v>41</v>
      </c>
      <c r="AK52" s="11" t="s">
        <v>41</v>
      </c>
      <c r="AL52" s="11" t="s">
        <v>51</v>
      </c>
      <c r="AM52" s="11">
        <f ca="1">COUNTIFS($AC$4:$AC52,$AC52)</f>
        <v>35</v>
      </c>
    </row>
    <row r="53" spans="26:39" ht="15" customHeight="1" x14ac:dyDescent="0.3">
      <c r="Z53" s="35" t="str">
        <f t="shared" ca="1" si="6"/>
        <v/>
      </c>
      <c r="AA53" s="13" t="str">
        <f t="shared" si="13"/>
        <v/>
      </c>
      <c r="AB53" s="13" t="str">
        <f t="shared" ca="1" si="7"/>
        <v/>
      </c>
      <c r="AC53" s="15" t="str">
        <f t="shared" ca="1" si="8"/>
        <v/>
      </c>
      <c r="AD53" s="15" t="str">
        <f t="shared" ca="1" si="9"/>
        <v/>
      </c>
      <c r="AE53" s="15" t="str">
        <f>IF(_xlfn.NUMBERVALUE($AA53)&gt;0,SUMIFS($AC$4:$AC53,$AB$4:$AB53,$AB53),"")</f>
        <v/>
      </c>
      <c r="AF53" s="15" t="str">
        <f>IF(_xlfn.NUMBERVALUE($AA53)&gt;0,SUMIFS($AC$4:$AC53,$AB$4:$AB53,$AB53)/COUNTIFS($AB$4:$AB53,$AB53,$AD$4:$AD53,"Score"),"")</f>
        <v/>
      </c>
      <c r="AG53" s="15" t="str">
        <f t="shared" si="10"/>
        <v/>
      </c>
      <c r="AH53" s="16"/>
      <c r="AI53" s="11" t="s">
        <v>45</v>
      </c>
      <c r="AJ53" s="11" t="s">
        <v>45</v>
      </c>
      <c r="AK53" s="11" t="s">
        <v>45</v>
      </c>
      <c r="AL53" s="11" t="s">
        <v>54</v>
      </c>
      <c r="AM53" s="11">
        <f ca="1">COUNTIFS($AC$4:$AC53,$AC53)</f>
        <v>36</v>
      </c>
    </row>
    <row r="54" spans="26:39" ht="15" customHeight="1" x14ac:dyDescent="0.3">
      <c r="Z54" s="35" t="str">
        <f t="shared" ca="1" si="6"/>
        <v/>
      </c>
      <c r="AA54" s="13" t="str">
        <f t="shared" si="13"/>
        <v/>
      </c>
      <c r="AB54" s="13" t="str">
        <f t="shared" ca="1" si="7"/>
        <v/>
      </c>
      <c r="AC54" s="15" t="str">
        <f t="shared" ca="1" si="8"/>
        <v/>
      </c>
      <c r="AD54" s="15" t="str">
        <f t="shared" ca="1" si="9"/>
        <v/>
      </c>
      <c r="AE54" s="15" t="str">
        <f>IF(_xlfn.NUMBERVALUE($AA54)&gt;0,SUMIFS($AC$4:$AC54,$AB$4:$AB54,$AB54),"")</f>
        <v/>
      </c>
      <c r="AF54" s="15" t="str">
        <f>IF(_xlfn.NUMBERVALUE($AA54)&gt;0,SUMIFS($AC$4:$AC54,$AB$4:$AB54,$AB54)/COUNTIFS($AB$4:$AB54,$AB54,$AD$4:$AD54,"Score"),"")</f>
        <v/>
      </c>
      <c r="AG54" s="15" t="str">
        <f t="shared" si="10"/>
        <v/>
      </c>
      <c r="AH54" s="16"/>
      <c r="AI54" s="11" t="s">
        <v>41</v>
      </c>
      <c r="AJ54" s="11" t="s">
        <v>48</v>
      </c>
      <c r="AK54" s="11" t="s">
        <v>48</v>
      </c>
      <c r="AL54" s="11" t="s">
        <v>41</v>
      </c>
      <c r="AM54" s="11">
        <f ca="1">COUNTIFS($AC$4:$AC54,$AC54)</f>
        <v>37</v>
      </c>
    </row>
    <row r="55" spans="26:39" ht="15" customHeight="1" x14ac:dyDescent="0.3">
      <c r="Z55" s="35" t="str">
        <f t="shared" ca="1" si="6"/>
        <v/>
      </c>
      <c r="AA55" s="13" t="str">
        <f t="shared" si="13"/>
        <v/>
      </c>
      <c r="AB55" s="13" t="str">
        <f t="shared" ca="1" si="7"/>
        <v/>
      </c>
      <c r="AC55" s="15" t="str">
        <f t="shared" ca="1" si="8"/>
        <v/>
      </c>
      <c r="AD55" s="15" t="str">
        <f t="shared" ca="1" si="9"/>
        <v/>
      </c>
      <c r="AE55" s="15" t="str">
        <f>IF(_xlfn.NUMBERVALUE($AA55)&gt;0,SUMIFS($AC$4:$AC55,$AB$4:$AB55,$AB55),"")</f>
        <v/>
      </c>
      <c r="AF55" s="15" t="str">
        <f>IF(_xlfn.NUMBERVALUE($AA55)&gt;0,SUMIFS($AC$4:$AC55,$AB$4:$AB55,$AB55)/COUNTIFS($AB$4:$AB55,$AB55,$AD$4:$AD55,"Score"),"")</f>
        <v/>
      </c>
      <c r="AG55" s="15" t="str">
        <f t="shared" si="10"/>
        <v/>
      </c>
      <c r="AH55" s="16"/>
      <c r="AI55" s="11" t="s">
        <v>45</v>
      </c>
      <c r="AJ55" s="11" t="s">
        <v>41</v>
      </c>
      <c r="AK55" s="11" t="s">
        <v>51</v>
      </c>
      <c r="AL55" s="11" t="s">
        <v>45</v>
      </c>
      <c r="AM55" s="11">
        <f ca="1">COUNTIFS($AC$4:$AC55,$AC55)</f>
        <v>38</v>
      </c>
    </row>
    <row r="56" spans="26:39" ht="15" customHeight="1" x14ac:dyDescent="0.3">
      <c r="Z56" s="35" t="str">
        <f t="shared" ca="1" si="6"/>
        <v/>
      </c>
      <c r="AA56" s="13" t="str">
        <f t="shared" si="13"/>
        <v/>
      </c>
      <c r="AB56" s="13" t="str">
        <f t="shared" ca="1" si="7"/>
        <v/>
      </c>
      <c r="AC56" s="15" t="str">
        <f t="shared" ca="1" si="8"/>
        <v/>
      </c>
      <c r="AD56" s="15" t="str">
        <f t="shared" ca="1" si="9"/>
        <v/>
      </c>
      <c r="AE56" s="15" t="str">
        <f>IF(_xlfn.NUMBERVALUE($AA56)&gt;0,SUMIFS($AC$4:$AC56,$AB$4:$AB56,$AB56),"")</f>
        <v/>
      </c>
      <c r="AF56" s="15" t="str">
        <f>IF(_xlfn.NUMBERVALUE($AA56)&gt;0,SUMIFS($AC$4:$AC56,$AB$4:$AB56,$AB56)/COUNTIFS($AB$4:$AB56,$AB56,$AD$4:$AD56,"Score"),"")</f>
        <v/>
      </c>
      <c r="AG56" s="15" t="str">
        <f t="shared" si="10"/>
        <v/>
      </c>
      <c r="AH56" s="16"/>
      <c r="AI56" s="11" t="s">
        <v>41</v>
      </c>
      <c r="AJ56" s="11" t="s">
        <v>45</v>
      </c>
      <c r="AK56" s="11" t="s">
        <v>41</v>
      </c>
      <c r="AL56" s="11" t="s">
        <v>48</v>
      </c>
      <c r="AM56" s="11">
        <f ca="1">COUNTIFS($AC$4:$AC56,$AC56)</f>
        <v>39</v>
      </c>
    </row>
    <row r="57" spans="26:39" ht="15" customHeight="1" x14ac:dyDescent="0.3">
      <c r="Z57" s="35" t="str">
        <f t="shared" ca="1" si="6"/>
        <v/>
      </c>
      <c r="AA57" s="13" t="str">
        <f t="shared" si="13"/>
        <v/>
      </c>
      <c r="AB57" s="13" t="str">
        <f t="shared" ca="1" si="7"/>
        <v/>
      </c>
      <c r="AC57" s="15" t="str">
        <f t="shared" ca="1" si="8"/>
        <v/>
      </c>
      <c r="AD57" s="15" t="str">
        <f t="shared" ca="1" si="9"/>
        <v/>
      </c>
      <c r="AE57" s="15" t="str">
        <f>IF(_xlfn.NUMBERVALUE($AA57)&gt;0,SUMIFS($AC$4:$AC57,$AB$4:$AB57,$AB57),"")</f>
        <v/>
      </c>
      <c r="AF57" s="15" t="str">
        <f>IF(_xlfn.NUMBERVALUE($AA57)&gt;0,SUMIFS($AC$4:$AC57,$AB$4:$AB57,$AB57)/COUNTIFS($AB$4:$AB57,$AB57,$AD$4:$AD57,"Score"),"")</f>
        <v/>
      </c>
      <c r="AG57" s="15" t="str">
        <f t="shared" si="10"/>
        <v/>
      </c>
      <c r="AH57" s="16"/>
      <c r="AI57" s="11" t="s">
        <v>45</v>
      </c>
      <c r="AJ57" s="11" t="s">
        <v>48</v>
      </c>
      <c r="AK57" s="11" t="s">
        <v>45</v>
      </c>
      <c r="AL57" s="11" t="s">
        <v>51</v>
      </c>
      <c r="AM57" s="11">
        <f ca="1">COUNTIFS($AC$4:$AC57,$AC57)</f>
        <v>40</v>
      </c>
    </row>
    <row r="58" spans="26:39" ht="15" customHeight="1" x14ac:dyDescent="0.3">
      <c r="Z58" s="35" t="str">
        <f t="shared" ca="1" si="6"/>
        <v/>
      </c>
      <c r="AA58" s="13" t="str">
        <f t="shared" si="13"/>
        <v/>
      </c>
      <c r="AB58" s="13" t="str">
        <f t="shared" ca="1" si="7"/>
        <v/>
      </c>
      <c r="AC58" s="15" t="str">
        <f t="shared" ca="1" si="8"/>
        <v/>
      </c>
      <c r="AD58" s="15" t="str">
        <f t="shared" ca="1" si="9"/>
        <v/>
      </c>
      <c r="AE58" s="15" t="str">
        <f>IF(_xlfn.NUMBERVALUE($AA58)&gt;0,SUMIFS($AC$4:$AC58,$AB$4:$AB58,$AB58),"")</f>
        <v/>
      </c>
      <c r="AF58" s="15" t="str">
        <f>IF(_xlfn.NUMBERVALUE($AA58)&gt;0,SUMIFS($AC$4:$AC58,$AB$4:$AB58,$AB58)/COUNTIFS($AB$4:$AB58,$AB58,$AD$4:$AD58,"Score"),"")</f>
        <v/>
      </c>
      <c r="AG58" s="15" t="str">
        <f t="shared" si="10"/>
        <v/>
      </c>
      <c r="AH58" s="16"/>
      <c r="AI58" s="11" t="s">
        <v>41</v>
      </c>
      <c r="AJ58" s="11" t="s">
        <v>41</v>
      </c>
      <c r="AK58" s="11" t="s">
        <v>48</v>
      </c>
      <c r="AL58" s="11" t="s">
        <v>54</v>
      </c>
      <c r="AM58" s="11">
        <f ca="1">COUNTIFS($AC$4:$AC58,$AC58)</f>
        <v>41</v>
      </c>
    </row>
    <row r="59" spans="26:39" ht="15" customHeight="1" x14ac:dyDescent="0.3">
      <c r="Z59" s="35" t="str">
        <f t="shared" ca="1" si="6"/>
        <v/>
      </c>
      <c r="AA59" s="13" t="str">
        <f t="shared" si="13"/>
        <v/>
      </c>
      <c r="AB59" s="13" t="str">
        <f t="shared" ca="1" si="7"/>
        <v/>
      </c>
      <c r="AC59" s="15" t="str">
        <f t="shared" ca="1" si="8"/>
        <v/>
      </c>
      <c r="AD59" s="15" t="str">
        <f t="shared" ca="1" si="9"/>
        <v/>
      </c>
      <c r="AE59" s="15" t="str">
        <f>IF(_xlfn.NUMBERVALUE($AA59)&gt;0,SUMIFS($AC$4:$AC59,$AB$4:$AB59,$AB59),"")</f>
        <v/>
      </c>
      <c r="AF59" s="15" t="str">
        <f>IF(_xlfn.NUMBERVALUE($AA59)&gt;0,SUMIFS($AC$4:$AC59,$AB$4:$AB59,$AB59)/COUNTIFS($AB$4:$AB59,$AB59,$AD$4:$AD59,"Score"),"")</f>
        <v/>
      </c>
      <c r="AG59" s="15" t="str">
        <f t="shared" si="10"/>
        <v/>
      </c>
      <c r="AH59" s="16"/>
      <c r="AI59" s="11" t="s">
        <v>45</v>
      </c>
      <c r="AJ59" s="11" t="s">
        <v>45</v>
      </c>
      <c r="AK59" s="11" t="s">
        <v>51</v>
      </c>
      <c r="AL59" s="11" t="s">
        <v>41</v>
      </c>
      <c r="AM59" s="11">
        <f ca="1">COUNTIFS($AC$4:$AC59,$AC59)</f>
        <v>42</v>
      </c>
    </row>
    <row r="60" spans="26:39" ht="15" customHeight="1" x14ac:dyDescent="0.3">
      <c r="Z60" s="35" t="str">
        <f t="shared" ca="1" si="6"/>
        <v/>
      </c>
      <c r="AA60" s="13" t="str">
        <f t="shared" si="13"/>
        <v/>
      </c>
      <c r="AB60" s="13" t="str">
        <f t="shared" ca="1" si="7"/>
        <v/>
      </c>
      <c r="AC60" s="15" t="str">
        <f t="shared" ca="1" si="8"/>
        <v/>
      </c>
      <c r="AD60" s="15" t="str">
        <f t="shared" ca="1" si="9"/>
        <v/>
      </c>
      <c r="AE60" s="15" t="str">
        <f>IF(_xlfn.NUMBERVALUE($AA60)&gt;0,SUMIFS($AC$4:$AC60,$AB$4:$AB60,$AB60),"")</f>
        <v/>
      </c>
      <c r="AF60" s="15" t="str">
        <f>IF(_xlfn.NUMBERVALUE($AA60)&gt;0,SUMIFS($AC$4:$AC60,$AB$4:$AB60,$AB60)/COUNTIFS($AB$4:$AB60,$AB60,$AD$4:$AD60,"Score"),"")</f>
        <v/>
      </c>
      <c r="AG60" s="15" t="str">
        <f t="shared" si="10"/>
        <v/>
      </c>
      <c r="AH60" s="16"/>
      <c r="AI60" s="11" t="s">
        <v>41</v>
      </c>
      <c r="AJ60" s="11" t="s">
        <v>48</v>
      </c>
      <c r="AK60" s="11" t="s">
        <v>41</v>
      </c>
      <c r="AL60" s="11" t="s">
        <v>45</v>
      </c>
      <c r="AM60" s="11">
        <f ca="1">COUNTIFS($AC$4:$AC60,$AC60)</f>
        <v>43</v>
      </c>
    </row>
    <row r="61" spans="26:39" ht="15" customHeight="1" x14ac:dyDescent="0.3">
      <c r="Z61" s="35" t="str">
        <f t="shared" ca="1" si="6"/>
        <v/>
      </c>
      <c r="AA61" s="13" t="str">
        <f t="shared" si="13"/>
        <v/>
      </c>
      <c r="AB61" s="13" t="str">
        <f t="shared" ca="1" si="7"/>
        <v/>
      </c>
      <c r="AC61" s="15" t="str">
        <f t="shared" ca="1" si="8"/>
        <v/>
      </c>
      <c r="AD61" s="15" t="str">
        <f t="shared" ca="1" si="9"/>
        <v/>
      </c>
      <c r="AE61" s="15" t="str">
        <f>IF(_xlfn.NUMBERVALUE($AA61)&gt;0,SUMIFS($AC$4:$AC61,$AB$4:$AB61,$AB61),"")</f>
        <v/>
      </c>
      <c r="AF61" s="15" t="str">
        <f>IF(_xlfn.NUMBERVALUE($AA61)&gt;0,SUMIFS($AC$4:$AC61,$AB$4:$AB61,$AB61)/COUNTIFS($AB$4:$AB61,$AB61,$AD$4:$AD61,"Score"),"")</f>
        <v/>
      </c>
      <c r="AG61" s="15" t="str">
        <f t="shared" si="10"/>
        <v/>
      </c>
      <c r="AH61" s="16"/>
      <c r="AI61" s="11" t="s">
        <v>45</v>
      </c>
      <c r="AJ61" s="11" t="s">
        <v>41</v>
      </c>
      <c r="AK61" s="11" t="s">
        <v>45</v>
      </c>
      <c r="AL61" s="11" t="s">
        <v>48</v>
      </c>
      <c r="AM61" s="11">
        <f ca="1">COUNTIFS($AC$4:$AC61,$AC61)</f>
        <v>44</v>
      </c>
    </row>
    <row r="62" spans="26:39" ht="15" customHeight="1" x14ac:dyDescent="0.3">
      <c r="Z62" s="35" t="str">
        <f t="shared" ca="1" si="6"/>
        <v/>
      </c>
      <c r="AA62" s="13" t="str">
        <f t="shared" si="13"/>
        <v/>
      </c>
      <c r="AB62" s="13" t="str">
        <f t="shared" ca="1" si="7"/>
        <v/>
      </c>
      <c r="AC62" s="15" t="str">
        <f t="shared" ca="1" si="8"/>
        <v/>
      </c>
      <c r="AD62" s="15" t="str">
        <f t="shared" ca="1" si="9"/>
        <v/>
      </c>
      <c r="AE62" s="15" t="str">
        <f>IF(_xlfn.NUMBERVALUE($AA62)&gt;0,SUMIFS($AC$4:$AC62,$AB$4:$AB62,$AB62),"")</f>
        <v/>
      </c>
      <c r="AF62" s="15" t="str">
        <f>IF(_xlfn.NUMBERVALUE($AA62)&gt;0,SUMIFS($AC$4:$AC62,$AB$4:$AB62,$AB62)/COUNTIFS($AB$4:$AB62,$AB62,$AD$4:$AD62,"Score"),"")</f>
        <v/>
      </c>
      <c r="AG62" s="15" t="str">
        <f t="shared" si="10"/>
        <v/>
      </c>
      <c r="AH62" s="16"/>
      <c r="AI62" s="11" t="s">
        <v>41</v>
      </c>
      <c r="AJ62" s="11" t="s">
        <v>45</v>
      </c>
      <c r="AK62" s="11" t="s">
        <v>48</v>
      </c>
      <c r="AL62" s="11" t="s">
        <v>51</v>
      </c>
      <c r="AM62" s="11">
        <f ca="1">COUNTIFS($AC$4:$AC62,$AC62)</f>
        <v>45</v>
      </c>
    </row>
    <row r="63" spans="26:39" ht="15" customHeight="1" x14ac:dyDescent="0.3">
      <c r="Z63" s="35" t="str">
        <f t="shared" ca="1" si="6"/>
        <v/>
      </c>
      <c r="AA63" s="13" t="str">
        <f t="shared" si="13"/>
        <v/>
      </c>
      <c r="AB63" s="13" t="str">
        <f t="shared" ca="1" si="7"/>
        <v/>
      </c>
      <c r="AC63" s="15" t="str">
        <f t="shared" ca="1" si="8"/>
        <v/>
      </c>
      <c r="AD63" s="15" t="str">
        <f t="shared" ca="1" si="9"/>
        <v/>
      </c>
      <c r="AE63" s="15" t="str">
        <f>IF(_xlfn.NUMBERVALUE($AA63)&gt;0,SUMIFS($AC$4:$AC63,$AB$4:$AB63,$AB63),"")</f>
        <v/>
      </c>
      <c r="AF63" s="15" t="str">
        <f>IF(_xlfn.NUMBERVALUE($AA63)&gt;0,SUMIFS($AC$4:$AC63,$AB$4:$AB63,$AB63)/COUNTIFS($AB$4:$AB63,$AB63,$AD$4:$AD63,"Score"),"")</f>
        <v/>
      </c>
      <c r="AG63" s="15" t="str">
        <f t="shared" si="10"/>
        <v/>
      </c>
      <c r="AH63" s="16"/>
      <c r="AI63" s="11" t="s">
        <v>45</v>
      </c>
      <c r="AJ63" s="11" t="s">
        <v>48</v>
      </c>
      <c r="AK63" s="11" t="s">
        <v>51</v>
      </c>
      <c r="AL63" s="11" t="s">
        <v>54</v>
      </c>
      <c r="AM63" s="11">
        <f ca="1">COUNTIFS($AC$4:$AC63,$AC63)</f>
        <v>46</v>
      </c>
    </row>
    <row r="64" spans="26:39" ht="15" customHeight="1" x14ac:dyDescent="0.3">
      <c r="Z64" s="35" t="str">
        <f t="shared" ca="1" si="6"/>
        <v/>
      </c>
      <c r="AA64" s="13" t="str">
        <f t="shared" si="13"/>
        <v/>
      </c>
      <c r="AB64" s="13" t="str">
        <f t="shared" ca="1" si="7"/>
        <v/>
      </c>
      <c r="AC64" s="15" t="str">
        <f t="shared" ca="1" si="8"/>
        <v/>
      </c>
      <c r="AD64" s="15" t="str">
        <f t="shared" ca="1" si="9"/>
        <v/>
      </c>
      <c r="AE64" s="15" t="str">
        <f>IF(_xlfn.NUMBERVALUE($AA64)&gt;0,SUMIFS($AC$4:$AC64,$AB$4:$AB64,$AB64),"")</f>
        <v/>
      </c>
      <c r="AF64" s="15" t="str">
        <f>IF(_xlfn.NUMBERVALUE($AA64)&gt;0,SUMIFS($AC$4:$AC64,$AB$4:$AB64,$AB64)/COUNTIFS($AB$4:$AB64,$AB64,$AD$4:$AD64,"Score"),"")</f>
        <v/>
      </c>
      <c r="AG64" s="15" t="str">
        <f t="shared" si="10"/>
        <v/>
      </c>
      <c r="AH64" s="16"/>
      <c r="AI64" s="11" t="s">
        <v>41</v>
      </c>
      <c r="AJ64" s="11" t="s">
        <v>41</v>
      </c>
      <c r="AK64" s="11" t="s">
        <v>41</v>
      </c>
      <c r="AL64" s="11" t="s">
        <v>41</v>
      </c>
      <c r="AM64" s="11">
        <f ca="1">COUNTIFS($AC$4:$AC64,$AC64)</f>
        <v>47</v>
      </c>
    </row>
    <row r="65" spans="26:39" ht="15" customHeight="1" x14ac:dyDescent="0.3">
      <c r="Z65" s="35" t="str">
        <f t="shared" ca="1" si="6"/>
        <v/>
      </c>
      <c r="AA65" s="13" t="str">
        <f t="shared" si="13"/>
        <v/>
      </c>
      <c r="AB65" s="13" t="str">
        <f t="shared" ca="1" si="7"/>
        <v/>
      </c>
      <c r="AC65" s="15" t="str">
        <f t="shared" ca="1" si="8"/>
        <v/>
      </c>
      <c r="AD65" s="15" t="str">
        <f t="shared" ca="1" si="9"/>
        <v/>
      </c>
      <c r="AE65" s="15" t="str">
        <f>IF(_xlfn.NUMBERVALUE($AA65)&gt;0,SUMIFS($AC$4:$AC65,$AB$4:$AB65,$AB65),"")</f>
        <v/>
      </c>
      <c r="AF65" s="15" t="str">
        <f>IF(_xlfn.NUMBERVALUE($AA65)&gt;0,SUMIFS($AC$4:$AC65,$AB$4:$AB65,$AB65)/COUNTIFS($AB$4:$AB65,$AB65,$AD$4:$AD65,"Score"),"")</f>
        <v/>
      </c>
      <c r="AG65" s="15" t="str">
        <f t="shared" si="10"/>
        <v/>
      </c>
      <c r="AH65" s="16"/>
      <c r="AI65" s="11" t="s">
        <v>45</v>
      </c>
      <c r="AJ65" s="11" t="s">
        <v>45</v>
      </c>
      <c r="AK65" s="11" t="s">
        <v>45</v>
      </c>
      <c r="AL65" s="11" t="s">
        <v>45</v>
      </c>
      <c r="AM65" s="11">
        <f ca="1">COUNTIFS($AC$4:$AC65,$AC65)</f>
        <v>48</v>
      </c>
    </row>
    <row r="66" spans="26:39" ht="15" customHeight="1" x14ac:dyDescent="0.3">
      <c r="Z66" s="35" t="str">
        <f t="shared" ca="1" si="6"/>
        <v/>
      </c>
      <c r="AA66" s="13" t="str">
        <f t="shared" si="13"/>
        <v/>
      </c>
      <c r="AB66" s="13" t="str">
        <f t="shared" ca="1" si="7"/>
        <v/>
      </c>
      <c r="AC66" s="15" t="str">
        <f t="shared" ca="1" si="8"/>
        <v/>
      </c>
      <c r="AD66" s="15" t="str">
        <f t="shared" ca="1" si="9"/>
        <v/>
      </c>
      <c r="AE66" s="15" t="str">
        <f>IF(_xlfn.NUMBERVALUE($AA66)&gt;0,SUMIFS($AC$4:$AC66,$AB$4:$AB66,$AB66),"")</f>
        <v/>
      </c>
      <c r="AF66" s="15" t="str">
        <f>IF(_xlfn.NUMBERVALUE($AA66)&gt;0,SUMIFS($AC$4:$AC66,$AB$4:$AB66,$AB66)/COUNTIFS($AB$4:$AB66,$AB66,$AD$4:$AD66,"Score"),"")</f>
        <v/>
      </c>
      <c r="AG66" s="15" t="str">
        <f t="shared" si="10"/>
        <v/>
      </c>
      <c r="AH66" s="16"/>
      <c r="AI66" s="11" t="s">
        <v>41</v>
      </c>
      <c r="AJ66" s="11" t="s">
        <v>48</v>
      </c>
      <c r="AK66" s="11" t="s">
        <v>48</v>
      </c>
      <c r="AL66" s="11" t="s">
        <v>48</v>
      </c>
      <c r="AM66" s="11">
        <f ca="1">COUNTIFS($AC$4:$AC66,$AC66)</f>
        <v>49</v>
      </c>
    </row>
    <row r="67" spans="26:39" ht="15" customHeight="1" x14ac:dyDescent="0.3">
      <c r="Z67" s="35" t="str">
        <f t="shared" ca="1" si="6"/>
        <v/>
      </c>
      <c r="AA67" s="13" t="str">
        <f t="shared" si="13"/>
        <v/>
      </c>
      <c r="AB67" s="13" t="str">
        <f t="shared" ca="1" si="7"/>
        <v/>
      </c>
      <c r="AC67" s="15" t="str">
        <f t="shared" ca="1" si="8"/>
        <v/>
      </c>
      <c r="AD67" s="15" t="str">
        <f t="shared" ca="1" si="9"/>
        <v/>
      </c>
      <c r="AE67" s="15" t="str">
        <f>IF(_xlfn.NUMBERVALUE($AA67)&gt;0,SUMIFS($AC$4:$AC67,$AB$4:$AB67,$AB67),"")</f>
        <v/>
      </c>
      <c r="AF67" s="15" t="str">
        <f>IF(_xlfn.NUMBERVALUE($AA67)&gt;0,SUMIFS($AC$4:$AC67,$AB$4:$AB67,$AB67)/COUNTIFS($AB$4:$AB67,$AB67,$AD$4:$AD67,"Score"),"")</f>
        <v/>
      </c>
      <c r="AG67" s="15" t="str">
        <f t="shared" si="10"/>
        <v/>
      </c>
      <c r="AH67" s="16"/>
      <c r="AI67" s="11" t="s">
        <v>45</v>
      </c>
      <c r="AJ67" s="11" t="s">
        <v>41</v>
      </c>
      <c r="AK67" s="11" t="s">
        <v>51</v>
      </c>
      <c r="AL67" s="11" t="s">
        <v>51</v>
      </c>
      <c r="AM67" s="11">
        <f ca="1">COUNTIFS($AC$4:$AC67,$AC67)</f>
        <v>50</v>
      </c>
    </row>
    <row r="68" spans="26:39" ht="15" customHeight="1" x14ac:dyDescent="0.3">
      <c r="Z68" s="35" t="str">
        <f t="shared" ca="1" si="6"/>
        <v/>
      </c>
      <c r="AA68" s="13" t="str">
        <f t="shared" ref="AA68:AA99" si="14">IF((ROW()-COUNTBLANK($Y$1:$Y$3))&lt;COUNT($B$4:$B$33,$E$4:$E$33,$H$4:$H$33,$K$4:$K$33,$N$4:$N$33)+1,ROW()-COUNTBLANK($Y$1:$Y$3),"")</f>
        <v/>
      </c>
      <c r="AB68" s="13" t="str">
        <f t="shared" ca="1" si="7"/>
        <v/>
      </c>
      <c r="AC68" s="15" t="str">
        <f t="shared" ca="1" si="8"/>
        <v/>
      </c>
      <c r="AD68" s="15" t="str">
        <f t="shared" ca="1" si="9"/>
        <v/>
      </c>
      <c r="AE68" s="15" t="str">
        <f>IF(_xlfn.NUMBERVALUE($AA68)&gt;0,SUMIFS($AC$4:$AC68,$AB$4:$AB68,$AB68),"")</f>
        <v/>
      </c>
      <c r="AF68" s="15" t="str">
        <f>IF(_xlfn.NUMBERVALUE($AA68)&gt;0,SUMIFS($AC$4:$AC68,$AB$4:$AB68,$AB68)/COUNTIFS($AB$4:$AB68,$AB68,$AD$4:$AD68,"Score"),"")</f>
        <v/>
      </c>
      <c r="AG68" s="15" t="str">
        <f t="shared" si="10"/>
        <v/>
      </c>
      <c r="AH68" s="16"/>
      <c r="AI68" s="11" t="s">
        <v>41</v>
      </c>
      <c r="AJ68" s="11" t="s">
        <v>45</v>
      </c>
      <c r="AK68" s="11" t="s">
        <v>41</v>
      </c>
      <c r="AL68" s="11" t="s">
        <v>54</v>
      </c>
      <c r="AM68" s="11">
        <f ca="1">COUNTIFS($AC$4:$AC68,$AC68)</f>
        <v>51</v>
      </c>
    </row>
    <row r="69" spans="26:39" ht="15" customHeight="1" x14ac:dyDescent="0.3">
      <c r="Z69" s="35" t="str">
        <f t="shared" ref="Z69:Z123" ca="1" si="15">IF(LEN($AD69)&gt;3,$S$4,"")</f>
        <v/>
      </c>
      <c r="AA69" s="13" t="str">
        <f t="shared" si="14"/>
        <v/>
      </c>
      <c r="AB69" s="13" t="str">
        <f t="shared" ref="AB69:AB123" ca="1" si="16">IF(_xlfn.NUMBERVALUE($AA69)&gt;0,INDIRECT(INDIRECT(HLOOKUP($S$5,$AI$2:$AL$3,2,FALSE)&amp;ROW())&amp;"3"),"")</f>
        <v/>
      </c>
      <c r="AC69" s="15" t="str">
        <f t="shared" ref="AC69:AC123" ca="1" si="17">IF(_xlfn.NUMBERVALUE($AA69)&gt;0,INDIRECT(INDIRECT(HLOOKUP($S$5,$AI$2:$AL$3,2,FALSE)&amp;ROW())&amp;COUNTIFS(INDIRECT(HLOOKUP($S$5,$AI$2:$AL$3,2,FALSE)&amp;"4:"&amp;HLOOKUP($S$5,$AI$2:$AL$3,2,FALSE)&amp;ROW()),INDIRECT(HLOOKUP($S$5,$AI$2:$AL$3,2,FALSE)&amp;ROW()))+3),"")</f>
        <v/>
      </c>
      <c r="AD69" s="15" t="str">
        <f t="shared" ref="AD69:AD123" ca="1" si="18">IF(AC69&lt;0,"Deduction",IF(ISNUMBER(AC69),"Score",""))</f>
        <v/>
      </c>
      <c r="AE69" s="15" t="str">
        <f>IF(_xlfn.NUMBERVALUE($AA69)&gt;0,SUMIFS($AC$4:$AC69,$AB$4:$AB69,$AB69),"")</f>
        <v/>
      </c>
      <c r="AF69" s="15" t="str">
        <f>IF(_xlfn.NUMBERVALUE($AA69)&gt;0,SUMIFS($AC$4:$AC69,$AB$4:$AB69,$AB69)/COUNTIFS($AB$4:$AB69,$AB69,$AD$4:$AD69,"Score"),"")</f>
        <v/>
      </c>
      <c r="AG69" s="15" t="str">
        <f t="shared" ref="AG69:AG123" si="19">IF(_xlfn.NUMBERVALUE($AA69)&gt;0,$AC69-$AF69,"")</f>
        <v/>
      </c>
      <c r="AH69" s="16"/>
      <c r="AI69" s="11" t="s">
        <v>45</v>
      </c>
      <c r="AJ69" s="11" t="s">
        <v>48</v>
      </c>
      <c r="AK69" s="11" t="s">
        <v>45</v>
      </c>
      <c r="AL69" s="11" t="s">
        <v>41</v>
      </c>
      <c r="AM69" s="11">
        <f ca="1">COUNTIFS($AC$4:$AC69,$AC69)</f>
        <v>52</v>
      </c>
    </row>
    <row r="70" spans="26:39" ht="15" customHeight="1" x14ac:dyDescent="0.3">
      <c r="Z70" s="35" t="str">
        <f t="shared" ca="1" si="15"/>
        <v/>
      </c>
      <c r="AA70" s="13" t="str">
        <f t="shared" si="14"/>
        <v/>
      </c>
      <c r="AB70" s="13" t="str">
        <f t="shared" ca="1" si="16"/>
        <v/>
      </c>
      <c r="AC70" s="15" t="str">
        <f t="shared" ca="1" si="17"/>
        <v/>
      </c>
      <c r="AD70" s="15" t="str">
        <f t="shared" ca="1" si="18"/>
        <v/>
      </c>
      <c r="AE70" s="15" t="str">
        <f>IF(_xlfn.NUMBERVALUE($AA70)&gt;0,SUMIFS($AC$4:$AC70,$AB$4:$AB70,$AB70),"")</f>
        <v/>
      </c>
      <c r="AF70" s="15" t="str">
        <f>IF(_xlfn.NUMBERVALUE($AA70)&gt;0,SUMIFS($AC$4:$AC70,$AB$4:$AB70,$AB70)/COUNTIFS($AB$4:$AB70,$AB70,$AD$4:$AD70,"Score"),"")</f>
        <v/>
      </c>
      <c r="AG70" s="15" t="str">
        <f t="shared" si="19"/>
        <v/>
      </c>
      <c r="AH70" s="16"/>
      <c r="AI70" s="11" t="s">
        <v>41</v>
      </c>
      <c r="AJ70" s="11" t="s">
        <v>41</v>
      </c>
      <c r="AK70" s="11" t="s">
        <v>48</v>
      </c>
      <c r="AL70" s="11" t="s">
        <v>45</v>
      </c>
      <c r="AM70" s="11">
        <f ca="1">COUNTIFS($AC$4:$AC70,$AC70)</f>
        <v>53</v>
      </c>
    </row>
    <row r="71" spans="26:39" ht="15" customHeight="1" x14ac:dyDescent="0.3">
      <c r="Z71" s="35" t="str">
        <f t="shared" ca="1" si="15"/>
        <v/>
      </c>
      <c r="AA71" s="13" t="str">
        <f t="shared" si="14"/>
        <v/>
      </c>
      <c r="AB71" s="13" t="str">
        <f t="shared" ca="1" si="16"/>
        <v/>
      </c>
      <c r="AC71" s="15" t="str">
        <f t="shared" ca="1" si="17"/>
        <v/>
      </c>
      <c r="AD71" s="15" t="str">
        <f t="shared" ca="1" si="18"/>
        <v/>
      </c>
      <c r="AE71" s="15" t="str">
        <f>IF(_xlfn.NUMBERVALUE($AA71)&gt;0,SUMIFS($AC$4:$AC71,$AB$4:$AB71,$AB71),"")</f>
        <v/>
      </c>
      <c r="AF71" s="15" t="str">
        <f>IF(_xlfn.NUMBERVALUE($AA71)&gt;0,SUMIFS($AC$4:$AC71,$AB$4:$AB71,$AB71)/COUNTIFS($AB$4:$AB71,$AB71,$AD$4:$AD71,"Score"),"")</f>
        <v/>
      </c>
      <c r="AG71" s="15" t="str">
        <f t="shared" si="19"/>
        <v/>
      </c>
      <c r="AH71" s="16"/>
      <c r="AI71" s="11" t="s">
        <v>45</v>
      </c>
      <c r="AJ71" s="11" t="s">
        <v>45</v>
      </c>
      <c r="AK71" s="11" t="s">
        <v>51</v>
      </c>
      <c r="AL71" s="11" t="s">
        <v>48</v>
      </c>
      <c r="AM71" s="11">
        <f ca="1">COUNTIFS($AC$4:$AC71,$AC71)</f>
        <v>54</v>
      </c>
    </row>
    <row r="72" spans="26:39" ht="15" customHeight="1" x14ac:dyDescent="0.3">
      <c r="Z72" s="35" t="str">
        <f t="shared" ca="1" si="15"/>
        <v/>
      </c>
      <c r="AA72" s="13" t="str">
        <f t="shared" si="14"/>
        <v/>
      </c>
      <c r="AB72" s="13" t="str">
        <f t="shared" ca="1" si="16"/>
        <v/>
      </c>
      <c r="AC72" s="15" t="str">
        <f t="shared" ca="1" si="17"/>
        <v/>
      </c>
      <c r="AD72" s="15" t="str">
        <f t="shared" ca="1" si="18"/>
        <v/>
      </c>
      <c r="AE72" s="15" t="str">
        <f>IF(_xlfn.NUMBERVALUE($AA72)&gt;0,SUMIFS($AC$4:$AC72,$AB$4:$AB72,$AB72),"")</f>
        <v/>
      </c>
      <c r="AF72" s="15" t="str">
        <f>IF(_xlfn.NUMBERVALUE($AA72)&gt;0,SUMIFS($AC$4:$AC72,$AB$4:$AB72,$AB72)/COUNTIFS($AB$4:$AB72,$AB72,$AD$4:$AD72,"Score"),"")</f>
        <v/>
      </c>
      <c r="AG72" s="15" t="str">
        <f t="shared" si="19"/>
        <v/>
      </c>
      <c r="AH72" s="16"/>
      <c r="AI72" s="11" t="s">
        <v>41</v>
      </c>
      <c r="AJ72" s="11" t="s">
        <v>48</v>
      </c>
      <c r="AK72" s="11" t="s">
        <v>41</v>
      </c>
      <c r="AL72" s="11" t="s">
        <v>51</v>
      </c>
      <c r="AM72" s="11">
        <f ca="1">COUNTIFS($AC$4:$AC72,$AC72)</f>
        <v>55</v>
      </c>
    </row>
    <row r="73" spans="26:39" ht="15" customHeight="1" x14ac:dyDescent="0.3">
      <c r="Z73" s="35" t="str">
        <f t="shared" ca="1" si="15"/>
        <v/>
      </c>
      <c r="AA73" s="13" t="str">
        <f t="shared" si="14"/>
        <v/>
      </c>
      <c r="AB73" s="13" t="str">
        <f t="shared" ca="1" si="16"/>
        <v/>
      </c>
      <c r="AC73" s="15" t="str">
        <f t="shared" ca="1" si="17"/>
        <v/>
      </c>
      <c r="AD73" s="15" t="str">
        <f t="shared" ca="1" si="18"/>
        <v/>
      </c>
      <c r="AE73" s="15" t="str">
        <f>IF(_xlfn.NUMBERVALUE($AA73)&gt;0,SUMIFS($AC$4:$AC73,$AB$4:$AB73,$AB73),"")</f>
        <v/>
      </c>
      <c r="AF73" s="15" t="str">
        <f>IF(_xlfn.NUMBERVALUE($AA73)&gt;0,SUMIFS($AC$4:$AC73,$AB$4:$AB73,$AB73)/COUNTIFS($AB$4:$AB73,$AB73,$AD$4:$AD73,"Score"),"")</f>
        <v/>
      </c>
      <c r="AG73" s="15" t="str">
        <f t="shared" si="19"/>
        <v/>
      </c>
      <c r="AH73" s="16"/>
      <c r="AI73" s="11" t="s">
        <v>45</v>
      </c>
      <c r="AJ73" s="11" t="s">
        <v>41</v>
      </c>
      <c r="AK73" s="11" t="s">
        <v>45</v>
      </c>
      <c r="AL73" s="11" t="s">
        <v>54</v>
      </c>
      <c r="AM73" s="11">
        <f ca="1">COUNTIFS($AC$4:$AC73,$AC73)</f>
        <v>56</v>
      </c>
    </row>
    <row r="74" spans="26:39" ht="15" customHeight="1" x14ac:dyDescent="0.3">
      <c r="Z74" s="35" t="str">
        <f t="shared" ca="1" si="15"/>
        <v/>
      </c>
      <c r="AA74" s="13" t="str">
        <f t="shared" si="14"/>
        <v/>
      </c>
      <c r="AB74" s="13" t="str">
        <f t="shared" ca="1" si="16"/>
        <v/>
      </c>
      <c r="AC74" s="15" t="str">
        <f t="shared" ca="1" si="17"/>
        <v/>
      </c>
      <c r="AD74" s="15" t="str">
        <f t="shared" ca="1" si="18"/>
        <v/>
      </c>
      <c r="AE74" s="15" t="str">
        <f>IF(_xlfn.NUMBERVALUE($AA74)&gt;0,SUMIFS($AC$4:$AC74,$AB$4:$AB74,$AB74),"")</f>
        <v/>
      </c>
      <c r="AF74" s="15" t="str">
        <f>IF(_xlfn.NUMBERVALUE($AA74)&gt;0,SUMIFS($AC$4:$AC74,$AB$4:$AB74,$AB74)/COUNTIFS($AB$4:$AB74,$AB74,$AD$4:$AD74,"Score"),"")</f>
        <v/>
      </c>
      <c r="AG74" s="15" t="str">
        <f t="shared" si="19"/>
        <v/>
      </c>
      <c r="AH74" s="16"/>
      <c r="AI74" s="11" t="s">
        <v>41</v>
      </c>
      <c r="AJ74" s="11" t="s">
        <v>45</v>
      </c>
      <c r="AK74" s="11" t="s">
        <v>48</v>
      </c>
      <c r="AL74" s="11" t="s">
        <v>41</v>
      </c>
      <c r="AM74" s="11">
        <f ca="1">COUNTIFS($AC$4:$AC74,$AC74)</f>
        <v>57</v>
      </c>
    </row>
    <row r="75" spans="26:39" ht="15" customHeight="1" x14ac:dyDescent="0.3">
      <c r="Z75" s="35" t="str">
        <f t="shared" ca="1" si="15"/>
        <v/>
      </c>
      <c r="AA75" s="13" t="str">
        <f t="shared" si="14"/>
        <v/>
      </c>
      <c r="AB75" s="13" t="str">
        <f t="shared" ca="1" si="16"/>
        <v/>
      </c>
      <c r="AC75" s="15" t="str">
        <f t="shared" ca="1" si="17"/>
        <v/>
      </c>
      <c r="AD75" s="15" t="str">
        <f t="shared" ca="1" si="18"/>
        <v/>
      </c>
      <c r="AE75" s="15" t="str">
        <f>IF(_xlfn.NUMBERVALUE($AA75)&gt;0,SUMIFS($AC$4:$AC75,$AB$4:$AB75,$AB75),"")</f>
        <v/>
      </c>
      <c r="AF75" s="15" t="str">
        <f>IF(_xlfn.NUMBERVALUE($AA75)&gt;0,SUMIFS($AC$4:$AC75,$AB$4:$AB75,$AB75)/COUNTIFS($AB$4:$AB75,$AB75,$AD$4:$AD75,"Score"),"")</f>
        <v/>
      </c>
      <c r="AG75" s="15" t="str">
        <f t="shared" si="19"/>
        <v/>
      </c>
      <c r="AH75" s="16"/>
      <c r="AI75" s="11" t="s">
        <v>45</v>
      </c>
      <c r="AJ75" s="11" t="s">
        <v>48</v>
      </c>
      <c r="AK75" s="11" t="s">
        <v>51</v>
      </c>
      <c r="AL75" s="11" t="s">
        <v>45</v>
      </c>
      <c r="AM75" s="11">
        <f ca="1">COUNTIFS($AC$4:$AC75,$AC75)</f>
        <v>58</v>
      </c>
    </row>
    <row r="76" spans="26:39" ht="15" customHeight="1" x14ac:dyDescent="0.3">
      <c r="Z76" s="35" t="str">
        <f t="shared" ca="1" si="15"/>
        <v/>
      </c>
      <c r="AA76" s="13" t="str">
        <f t="shared" si="14"/>
        <v/>
      </c>
      <c r="AB76" s="13" t="str">
        <f t="shared" ca="1" si="16"/>
        <v/>
      </c>
      <c r="AC76" s="15" t="str">
        <f t="shared" ca="1" si="17"/>
        <v/>
      </c>
      <c r="AD76" s="15" t="str">
        <f t="shared" ca="1" si="18"/>
        <v/>
      </c>
      <c r="AE76" s="15" t="str">
        <f>IF(_xlfn.NUMBERVALUE($AA76)&gt;0,SUMIFS($AC$4:$AC76,$AB$4:$AB76,$AB76),"")</f>
        <v/>
      </c>
      <c r="AF76" s="15" t="str">
        <f>IF(_xlfn.NUMBERVALUE($AA76)&gt;0,SUMIFS($AC$4:$AC76,$AB$4:$AB76,$AB76)/COUNTIFS($AB$4:$AB76,$AB76,$AD$4:$AD76,"Score"),"")</f>
        <v/>
      </c>
      <c r="AG76" s="15" t="str">
        <f t="shared" si="19"/>
        <v/>
      </c>
      <c r="AH76" s="16"/>
      <c r="AI76" s="11" t="s">
        <v>41</v>
      </c>
      <c r="AJ76" s="11" t="s">
        <v>41</v>
      </c>
      <c r="AK76" s="11" t="s">
        <v>41</v>
      </c>
      <c r="AL76" s="11" t="s">
        <v>48</v>
      </c>
      <c r="AM76" s="11">
        <f ca="1">COUNTIFS($AC$4:$AC76,$AC76)</f>
        <v>59</v>
      </c>
    </row>
    <row r="77" spans="26:39" ht="15" customHeight="1" x14ac:dyDescent="0.3">
      <c r="Z77" s="35" t="str">
        <f t="shared" ca="1" si="15"/>
        <v/>
      </c>
      <c r="AA77" s="13" t="str">
        <f t="shared" si="14"/>
        <v/>
      </c>
      <c r="AB77" s="13" t="str">
        <f t="shared" ca="1" si="16"/>
        <v/>
      </c>
      <c r="AC77" s="15" t="str">
        <f t="shared" ca="1" si="17"/>
        <v/>
      </c>
      <c r="AD77" s="15" t="str">
        <f t="shared" ca="1" si="18"/>
        <v/>
      </c>
      <c r="AE77" s="15" t="str">
        <f>IF(_xlfn.NUMBERVALUE($AA77)&gt;0,SUMIFS($AC$4:$AC77,$AB$4:$AB77,$AB77),"")</f>
        <v/>
      </c>
      <c r="AF77" s="15" t="str">
        <f>IF(_xlfn.NUMBERVALUE($AA77)&gt;0,SUMIFS($AC$4:$AC77,$AB$4:$AB77,$AB77)/COUNTIFS($AB$4:$AB77,$AB77,$AD$4:$AD77,"Score"),"")</f>
        <v/>
      </c>
      <c r="AG77" s="15" t="str">
        <f t="shared" si="19"/>
        <v/>
      </c>
      <c r="AH77" s="16"/>
      <c r="AI77" s="11" t="s">
        <v>45</v>
      </c>
      <c r="AJ77" s="11" t="s">
        <v>45</v>
      </c>
      <c r="AK77" s="11" t="s">
        <v>45</v>
      </c>
      <c r="AL77" s="11" t="s">
        <v>51</v>
      </c>
      <c r="AM77" s="11">
        <f ca="1">COUNTIFS($AC$4:$AC77,$AC77)</f>
        <v>60</v>
      </c>
    </row>
    <row r="78" spans="26:39" ht="15" customHeight="1" x14ac:dyDescent="0.3">
      <c r="Z78" s="35" t="str">
        <f t="shared" ca="1" si="15"/>
        <v/>
      </c>
      <c r="AA78" s="13" t="str">
        <f t="shared" si="14"/>
        <v/>
      </c>
      <c r="AB78" s="13" t="str">
        <f t="shared" ca="1" si="16"/>
        <v/>
      </c>
      <c r="AC78" s="15" t="str">
        <f t="shared" ca="1" si="17"/>
        <v/>
      </c>
      <c r="AD78" s="15" t="str">
        <f t="shared" ca="1" si="18"/>
        <v/>
      </c>
      <c r="AE78" s="15" t="str">
        <f>IF(_xlfn.NUMBERVALUE($AA78)&gt;0,SUMIFS($AC$4:$AC78,$AB$4:$AB78,$AB78),"")</f>
        <v/>
      </c>
      <c r="AF78" s="15" t="str">
        <f>IF(_xlfn.NUMBERVALUE($AA78)&gt;0,SUMIFS($AC$4:$AC78,$AB$4:$AB78,$AB78)/COUNTIFS($AB$4:$AB78,$AB78,$AD$4:$AD78,"Score"),"")</f>
        <v/>
      </c>
      <c r="AG78" s="15" t="str">
        <f t="shared" si="19"/>
        <v/>
      </c>
      <c r="AH78" s="16"/>
      <c r="AI78" s="11" t="s">
        <v>41</v>
      </c>
      <c r="AJ78" s="11" t="s">
        <v>48</v>
      </c>
      <c r="AK78" s="11" t="s">
        <v>48</v>
      </c>
      <c r="AL78" s="11" t="s">
        <v>54</v>
      </c>
      <c r="AM78" s="11">
        <f ca="1">COUNTIFS($AC$4:$AC78,$AC78)</f>
        <v>61</v>
      </c>
    </row>
    <row r="79" spans="26:39" ht="15" customHeight="1" x14ac:dyDescent="0.3">
      <c r="Z79" s="35" t="str">
        <f t="shared" ca="1" si="15"/>
        <v/>
      </c>
      <c r="AA79" s="13" t="str">
        <f t="shared" si="14"/>
        <v/>
      </c>
      <c r="AB79" s="13" t="str">
        <f t="shared" ca="1" si="16"/>
        <v/>
      </c>
      <c r="AC79" s="15" t="str">
        <f t="shared" ca="1" si="17"/>
        <v/>
      </c>
      <c r="AD79" s="15" t="str">
        <f t="shared" ca="1" si="18"/>
        <v/>
      </c>
      <c r="AE79" s="15" t="str">
        <f>IF(_xlfn.NUMBERVALUE($AA79)&gt;0,SUMIFS($AC$4:$AC79,$AB$4:$AB79,$AB79),"")</f>
        <v/>
      </c>
      <c r="AF79" s="15" t="str">
        <f>IF(_xlfn.NUMBERVALUE($AA79)&gt;0,SUMIFS($AC$4:$AC79,$AB$4:$AB79,$AB79)/COUNTIFS($AB$4:$AB79,$AB79,$AD$4:$AD79,"Score"),"")</f>
        <v/>
      </c>
      <c r="AG79" s="15" t="str">
        <f t="shared" si="19"/>
        <v/>
      </c>
      <c r="AH79" s="16"/>
      <c r="AI79" s="11" t="s">
        <v>45</v>
      </c>
      <c r="AJ79" s="11" t="s">
        <v>41</v>
      </c>
      <c r="AK79" s="11" t="s">
        <v>51</v>
      </c>
      <c r="AL79" s="11" t="s">
        <v>41</v>
      </c>
      <c r="AM79" s="11">
        <f ca="1">COUNTIFS($AC$4:$AC79,$AC79)</f>
        <v>62</v>
      </c>
    </row>
    <row r="80" spans="26:39" ht="15" customHeight="1" x14ac:dyDescent="0.3">
      <c r="Z80" s="35" t="str">
        <f t="shared" ca="1" si="15"/>
        <v/>
      </c>
      <c r="AA80" s="13" t="str">
        <f t="shared" si="14"/>
        <v/>
      </c>
      <c r="AB80" s="13" t="str">
        <f t="shared" ca="1" si="16"/>
        <v/>
      </c>
      <c r="AC80" s="15" t="str">
        <f t="shared" ca="1" si="17"/>
        <v/>
      </c>
      <c r="AD80" s="15" t="str">
        <f t="shared" ca="1" si="18"/>
        <v/>
      </c>
      <c r="AE80" s="15" t="str">
        <f>IF(_xlfn.NUMBERVALUE($AA80)&gt;0,SUMIFS($AC$4:$AC80,$AB$4:$AB80,$AB80),"")</f>
        <v/>
      </c>
      <c r="AF80" s="15" t="str">
        <f>IF(_xlfn.NUMBERVALUE($AA80)&gt;0,SUMIFS($AC$4:$AC80,$AB$4:$AB80,$AB80)/COUNTIFS($AB$4:$AB80,$AB80,$AD$4:$AD80,"Score"),"")</f>
        <v/>
      </c>
      <c r="AG80" s="15" t="str">
        <f t="shared" si="19"/>
        <v/>
      </c>
      <c r="AH80" s="16"/>
      <c r="AI80" s="11" t="s">
        <v>41</v>
      </c>
      <c r="AJ80" s="11" t="s">
        <v>45</v>
      </c>
      <c r="AK80" s="11" t="s">
        <v>41</v>
      </c>
      <c r="AL80" s="11" t="s">
        <v>45</v>
      </c>
      <c r="AM80" s="11">
        <f ca="1">COUNTIFS($AC$4:$AC80,$AC80)</f>
        <v>63</v>
      </c>
    </row>
    <row r="81" spans="26:39" ht="15" customHeight="1" x14ac:dyDescent="0.3">
      <c r="Z81" s="35" t="str">
        <f t="shared" ca="1" si="15"/>
        <v/>
      </c>
      <c r="AA81" s="13" t="str">
        <f t="shared" si="14"/>
        <v/>
      </c>
      <c r="AB81" s="13" t="str">
        <f t="shared" ca="1" si="16"/>
        <v/>
      </c>
      <c r="AC81" s="15" t="str">
        <f t="shared" ca="1" si="17"/>
        <v/>
      </c>
      <c r="AD81" s="15" t="str">
        <f t="shared" ca="1" si="18"/>
        <v/>
      </c>
      <c r="AE81" s="15" t="str">
        <f>IF(_xlfn.NUMBERVALUE($AA81)&gt;0,SUMIFS($AC$4:$AC81,$AB$4:$AB81,$AB81),"")</f>
        <v/>
      </c>
      <c r="AF81" s="15" t="str">
        <f>IF(_xlfn.NUMBERVALUE($AA81)&gt;0,SUMIFS($AC$4:$AC81,$AB$4:$AB81,$AB81)/COUNTIFS($AB$4:$AB81,$AB81,$AD$4:$AD81,"Score"),"")</f>
        <v/>
      </c>
      <c r="AG81" s="15" t="str">
        <f t="shared" si="19"/>
        <v/>
      </c>
      <c r="AH81" s="16"/>
      <c r="AI81" s="11" t="s">
        <v>45</v>
      </c>
      <c r="AJ81" s="11" t="s">
        <v>48</v>
      </c>
      <c r="AK81" s="11" t="s">
        <v>45</v>
      </c>
      <c r="AL81" s="11" t="s">
        <v>48</v>
      </c>
      <c r="AM81" s="11">
        <f ca="1">COUNTIFS($AC$4:$AC81,$AC81)</f>
        <v>64</v>
      </c>
    </row>
    <row r="82" spans="26:39" ht="15" customHeight="1" x14ac:dyDescent="0.3">
      <c r="Z82" s="35" t="str">
        <f t="shared" ca="1" si="15"/>
        <v/>
      </c>
      <c r="AA82" s="13" t="str">
        <f t="shared" si="14"/>
        <v/>
      </c>
      <c r="AB82" s="13" t="str">
        <f t="shared" ca="1" si="16"/>
        <v/>
      </c>
      <c r="AC82" s="15" t="str">
        <f t="shared" ca="1" si="17"/>
        <v/>
      </c>
      <c r="AD82" s="15" t="str">
        <f t="shared" ca="1" si="18"/>
        <v/>
      </c>
      <c r="AE82" s="15" t="str">
        <f>IF(_xlfn.NUMBERVALUE($AA82)&gt;0,SUMIFS($AC$4:$AC82,$AB$4:$AB82,$AB82),"")</f>
        <v/>
      </c>
      <c r="AF82" s="15" t="str">
        <f>IF(_xlfn.NUMBERVALUE($AA82)&gt;0,SUMIFS($AC$4:$AC82,$AB$4:$AB82,$AB82)/COUNTIFS($AB$4:$AB82,$AB82,$AD$4:$AD82,"Score"),"")</f>
        <v/>
      </c>
      <c r="AG82" s="15" t="str">
        <f t="shared" si="19"/>
        <v/>
      </c>
      <c r="AH82" s="16"/>
      <c r="AI82" s="11" t="s">
        <v>41</v>
      </c>
      <c r="AJ82" s="11" t="s">
        <v>41</v>
      </c>
      <c r="AK82" s="11" t="s">
        <v>48</v>
      </c>
      <c r="AL82" s="11" t="s">
        <v>51</v>
      </c>
      <c r="AM82" s="11">
        <f ca="1">COUNTIFS($AC$4:$AC82,$AC82)</f>
        <v>65</v>
      </c>
    </row>
    <row r="83" spans="26:39" ht="15" customHeight="1" x14ac:dyDescent="0.3">
      <c r="Z83" s="35" t="str">
        <f t="shared" ca="1" si="15"/>
        <v/>
      </c>
      <c r="AA83" s="13" t="str">
        <f t="shared" si="14"/>
        <v/>
      </c>
      <c r="AB83" s="13" t="str">
        <f t="shared" ca="1" si="16"/>
        <v/>
      </c>
      <c r="AC83" s="15" t="str">
        <f t="shared" ca="1" si="17"/>
        <v/>
      </c>
      <c r="AD83" s="15" t="str">
        <f t="shared" ca="1" si="18"/>
        <v/>
      </c>
      <c r="AE83" s="15" t="str">
        <f>IF(_xlfn.NUMBERVALUE($AA83)&gt;0,SUMIFS($AC$4:$AC83,$AB$4:$AB83,$AB83),"")</f>
        <v/>
      </c>
      <c r="AF83" s="15" t="str">
        <f>IF(_xlfn.NUMBERVALUE($AA83)&gt;0,SUMIFS($AC$4:$AC83,$AB$4:$AB83,$AB83)/COUNTIFS($AB$4:$AB83,$AB83,$AD$4:$AD83,"Score"),"")</f>
        <v/>
      </c>
      <c r="AG83" s="15" t="str">
        <f t="shared" si="19"/>
        <v/>
      </c>
      <c r="AH83" s="16"/>
      <c r="AI83" s="11" t="s">
        <v>45</v>
      </c>
      <c r="AJ83" s="11" t="s">
        <v>45</v>
      </c>
      <c r="AK83" s="11" t="s">
        <v>51</v>
      </c>
      <c r="AL83" s="11" t="s">
        <v>54</v>
      </c>
      <c r="AM83" s="11">
        <f ca="1">COUNTIFS($AC$4:$AC83,$AC83)</f>
        <v>66</v>
      </c>
    </row>
    <row r="84" spans="26:39" ht="15" customHeight="1" x14ac:dyDescent="0.3">
      <c r="Z84" s="35" t="str">
        <f t="shared" ca="1" si="15"/>
        <v/>
      </c>
      <c r="AA84" s="13" t="str">
        <f t="shared" si="14"/>
        <v/>
      </c>
      <c r="AB84" s="13" t="str">
        <f t="shared" ca="1" si="16"/>
        <v/>
      </c>
      <c r="AC84" s="15" t="str">
        <f t="shared" ca="1" si="17"/>
        <v/>
      </c>
      <c r="AD84" s="15" t="str">
        <f t="shared" ca="1" si="18"/>
        <v/>
      </c>
      <c r="AE84" s="15" t="str">
        <f>IF(_xlfn.NUMBERVALUE($AA84)&gt;0,SUMIFS($AC$4:$AC84,$AB$4:$AB84,$AB84),"")</f>
        <v/>
      </c>
      <c r="AF84" s="15" t="str">
        <f>IF(_xlfn.NUMBERVALUE($AA84)&gt;0,SUMIFS($AC$4:$AC84,$AB$4:$AB84,$AB84)/COUNTIFS($AB$4:$AB84,$AB84,$AD$4:$AD84,"Score"),"")</f>
        <v/>
      </c>
      <c r="AG84" s="15" t="str">
        <f t="shared" si="19"/>
        <v/>
      </c>
      <c r="AH84" s="16"/>
      <c r="AI84" s="11" t="s">
        <v>41</v>
      </c>
      <c r="AJ84" s="11" t="s">
        <v>48</v>
      </c>
      <c r="AK84" s="11" t="s">
        <v>41</v>
      </c>
      <c r="AL84" s="11" t="s">
        <v>41</v>
      </c>
      <c r="AM84" s="11">
        <f ca="1">COUNTIFS($AC$4:$AC84,$AC84)</f>
        <v>67</v>
      </c>
    </row>
    <row r="85" spans="26:39" ht="15" customHeight="1" x14ac:dyDescent="0.3">
      <c r="Z85" s="35" t="str">
        <f t="shared" ca="1" si="15"/>
        <v/>
      </c>
      <c r="AA85" s="13" t="str">
        <f t="shared" si="14"/>
        <v/>
      </c>
      <c r="AB85" s="13" t="str">
        <f t="shared" ca="1" si="16"/>
        <v/>
      </c>
      <c r="AC85" s="15" t="str">
        <f t="shared" ca="1" si="17"/>
        <v/>
      </c>
      <c r="AD85" s="15" t="str">
        <f t="shared" ca="1" si="18"/>
        <v/>
      </c>
      <c r="AE85" s="15" t="str">
        <f>IF(_xlfn.NUMBERVALUE($AA85)&gt;0,SUMIFS($AC$4:$AC85,$AB$4:$AB85,$AB85),"")</f>
        <v/>
      </c>
      <c r="AF85" s="15" t="str">
        <f>IF(_xlfn.NUMBERVALUE($AA85)&gt;0,SUMIFS($AC$4:$AC85,$AB$4:$AB85,$AB85)/COUNTIFS($AB$4:$AB85,$AB85,$AD$4:$AD85,"Score"),"")</f>
        <v/>
      </c>
      <c r="AG85" s="15" t="str">
        <f t="shared" si="19"/>
        <v/>
      </c>
      <c r="AH85" s="16"/>
      <c r="AI85" s="11" t="s">
        <v>45</v>
      </c>
      <c r="AJ85" s="11" t="s">
        <v>41</v>
      </c>
      <c r="AK85" s="11" t="s">
        <v>45</v>
      </c>
      <c r="AL85" s="11" t="s">
        <v>45</v>
      </c>
      <c r="AM85" s="11">
        <f ca="1">COUNTIFS($AC$4:$AC85,$AC85)</f>
        <v>68</v>
      </c>
    </row>
    <row r="86" spans="26:39" ht="15" customHeight="1" x14ac:dyDescent="0.3">
      <c r="Z86" s="35" t="str">
        <f t="shared" ca="1" si="15"/>
        <v/>
      </c>
      <c r="AA86" s="13" t="str">
        <f t="shared" si="14"/>
        <v/>
      </c>
      <c r="AB86" s="13" t="str">
        <f t="shared" ca="1" si="16"/>
        <v/>
      </c>
      <c r="AC86" s="15" t="str">
        <f t="shared" ca="1" si="17"/>
        <v/>
      </c>
      <c r="AD86" s="15" t="str">
        <f t="shared" ca="1" si="18"/>
        <v/>
      </c>
      <c r="AE86" s="15" t="str">
        <f>IF(_xlfn.NUMBERVALUE($AA86)&gt;0,SUMIFS($AC$4:$AC86,$AB$4:$AB86,$AB86),"")</f>
        <v/>
      </c>
      <c r="AF86" s="15" t="str">
        <f>IF(_xlfn.NUMBERVALUE($AA86)&gt;0,SUMIFS($AC$4:$AC86,$AB$4:$AB86,$AB86)/COUNTIFS($AB$4:$AB86,$AB86,$AD$4:$AD86,"Score"),"")</f>
        <v/>
      </c>
      <c r="AG86" s="15" t="str">
        <f t="shared" si="19"/>
        <v/>
      </c>
      <c r="AH86" s="16"/>
      <c r="AI86" s="11" t="s">
        <v>41</v>
      </c>
      <c r="AJ86" s="11" t="s">
        <v>45</v>
      </c>
      <c r="AK86" s="11" t="s">
        <v>48</v>
      </c>
      <c r="AL86" s="11" t="s">
        <v>48</v>
      </c>
      <c r="AM86" s="11">
        <f ca="1">COUNTIFS($AC$4:$AC86,$AC86)</f>
        <v>69</v>
      </c>
    </row>
    <row r="87" spans="26:39" ht="15" customHeight="1" x14ac:dyDescent="0.3">
      <c r="Z87" s="35" t="str">
        <f t="shared" ca="1" si="15"/>
        <v/>
      </c>
      <c r="AA87" s="13" t="str">
        <f t="shared" si="14"/>
        <v/>
      </c>
      <c r="AB87" s="13" t="str">
        <f t="shared" ca="1" si="16"/>
        <v/>
      </c>
      <c r="AC87" s="15" t="str">
        <f t="shared" ca="1" si="17"/>
        <v/>
      </c>
      <c r="AD87" s="15" t="str">
        <f t="shared" ca="1" si="18"/>
        <v/>
      </c>
      <c r="AE87" s="15" t="str">
        <f>IF(_xlfn.NUMBERVALUE($AA87)&gt;0,SUMIFS($AC$4:$AC87,$AB$4:$AB87,$AB87),"")</f>
        <v/>
      </c>
      <c r="AF87" s="15" t="str">
        <f>IF(_xlfn.NUMBERVALUE($AA87)&gt;0,SUMIFS($AC$4:$AC87,$AB$4:$AB87,$AB87)/COUNTIFS($AB$4:$AB87,$AB87,$AD$4:$AD87,"Score"),"")</f>
        <v/>
      </c>
      <c r="AG87" s="15" t="str">
        <f t="shared" si="19"/>
        <v/>
      </c>
      <c r="AH87" s="16"/>
      <c r="AI87" s="11" t="s">
        <v>45</v>
      </c>
      <c r="AJ87" s="11" t="s">
        <v>48</v>
      </c>
      <c r="AK87" s="11" t="s">
        <v>51</v>
      </c>
      <c r="AL87" s="11" t="s">
        <v>51</v>
      </c>
      <c r="AM87" s="11">
        <f ca="1">COUNTIFS($AC$4:$AC87,$AC87)</f>
        <v>70</v>
      </c>
    </row>
    <row r="88" spans="26:39" ht="15" customHeight="1" x14ac:dyDescent="0.3">
      <c r="Z88" s="35" t="str">
        <f t="shared" ca="1" si="15"/>
        <v/>
      </c>
      <c r="AA88" s="13" t="str">
        <f t="shared" si="14"/>
        <v/>
      </c>
      <c r="AB88" s="13" t="str">
        <f t="shared" ca="1" si="16"/>
        <v/>
      </c>
      <c r="AC88" s="15" t="str">
        <f t="shared" ca="1" si="17"/>
        <v/>
      </c>
      <c r="AD88" s="15" t="str">
        <f t="shared" ca="1" si="18"/>
        <v/>
      </c>
      <c r="AE88" s="15" t="str">
        <f>IF(_xlfn.NUMBERVALUE($AA88)&gt;0,SUMIFS($AC$4:$AC88,$AB$4:$AB88,$AB88),"")</f>
        <v/>
      </c>
      <c r="AF88" s="15" t="str">
        <f>IF(_xlfn.NUMBERVALUE($AA88)&gt;0,SUMIFS($AC$4:$AC88,$AB$4:$AB88,$AB88)/COUNTIFS($AB$4:$AB88,$AB88,$AD$4:$AD88,"Score"),"")</f>
        <v/>
      </c>
      <c r="AG88" s="15" t="str">
        <f t="shared" si="19"/>
        <v/>
      </c>
      <c r="AH88" s="16"/>
      <c r="AI88" s="11" t="s">
        <v>41</v>
      </c>
      <c r="AJ88" s="11" t="s">
        <v>41</v>
      </c>
      <c r="AK88" s="11" t="s">
        <v>41</v>
      </c>
      <c r="AL88" s="11" t="s">
        <v>54</v>
      </c>
      <c r="AM88" s="11">
        <f ca="1">COUNTIFS($AC$4:$AC88,$AC88)</f>
        <v>71</v>
      </c>
    </row>
    <row r="89" spans="26:39" ht="15" customHeight="1" x14ac:dyDescent="0.3">
      <c r="Z89" s="35" t="str">
        <f t="shared" ca="1" si="15"/>
        <v/>
      </c>
      <c r="AA89" s="13" t="str">
        <f t="shared" si="14"/>
        <v/>
      </c>
      <c r="AB89" s="13" t="str">
        <f t="shared" ca="1" si="16"/>
        <v/>
      </c>
      <c r="AC89" s="15" t="str">
        <f t="shared" ca="1" si="17"/>
        <v/>
      </c>
      <c r="AD89" s="15" t="str">
        <f t="shared" ca="1" si="18"/>
        <v/>
      </c>
      <c r="AE89" s="15" t="str">
        <f>IF(_xlfn.NUMBERVALUE($AA89)&gt;0,SUMIFS($AC$4:$AC89,$AB$4:$AB89,$AB89),"")</f>
        <v/>
      </c>
      <c r="AF89" s="15" t="str">
        <f>IF(_xlfn.NUMBERVALUE($AA89)&gt;0,SUMIFS($AC$4:$AC89,$AB$4:$AB89,$AB89)/COUNTIFS($AB$4:$AB89,$AB89,$AD$4:$AD89,"Score"),"")</f>
        <v/>
      </c>
      <c r="AG89" s="15" t="str">
        <f t="shared" si="19"/>
        <v/>
      </c>
      <c r="AH89" s="16"/>
      <c r="AI89" s="11" t="s">
        <v>45</v>
      </c>
      <c r="AJ89" s="11" t="s">
        <v>45</v>
      </c>
      <c r="AK89" s="11" t="s">
        <v>45</v>
      </c>
      <c r="AL89" s="11" t="s">
        <v>41</v>
      </c>
      <c r="AM89" s="11">
        <f ca="1">COUNTIFS($AC$4:$AC89,$AC89)</f>
        <v>72</v>
      </c>
    </row>
    <row r="90" spans="26:39" ht="15" customHeight="1" x14ac:dyDescent="0.3">
      <c r="Z90" s="35" t="str">
        <f t="shared" ca="1" si="15"/>
        <v/>
      </c>
      <c r="AA90" s="13" t="str">
        <f t="shared" si="14"/>
        <v/>
      </c>
      <c r="AB90" s="13" t="str">
        <f t="shared" ca="1" si="16"/>
        <v/>
      </c>
      <c r="AC90" s="15" t="str">
        <f t="shared" ca="1" si="17"/>
        <v/>
      </c>
      <c r="AD90" s="15" t="str">
        <f t="shared" ca="1" si="18"/>
        <v/>
      </c>
      <c r="AE90" s="15" t="str">
        <f>IF(_xlfn.NUMBERVALUE($AA90)&gt;0,SUMIFS($AC$4:$AC90,$AB$4:$AB90,$AB90),"")</f>
        <v/>
      </c>
      <c r="AF90" s="15" t="str">
        <f>IF(_xlfn.NUMBERVALUE($AA90)&gt;0,SUMIFS($AC$4:$AC90,$AB$4:$AB90,$AB90)/COUNTIFS($AB$4:$AB90,$AB90,$AD$4:$AD90,"Score"),"")</f>
        <v/>
      </c>
      <c r="AG90" s="15" t="str">
        <f t="shared" si="19"/>
        <v/>
      </c>
      <c r="AH90" s="16"/>
      <c r="AI90" s="11" t="s">
        <v>41</v>
      </c>
      <c r="AJ90" s="11" t="s">
        <v>48</v>
      </c>
      <c r="AK90" s="11" t="s">
        <v>48</v>
      </c>
      <c r="AL90" s="11" t="s">
        <v>45</v>
      </c>
      <c r="AM90" s="11">
        <f ca="1">COUNTIFS($AC$4:$AC90,$AC90)</f>
        <v>73</v>
      </c>
    </row>
    <row r="91" spans="26:39" ht="15" customHeight="1" x14ac:dyDescent="0.3">
      <c r="Z91" s="35" t="str">
        <f t="shared" ca="1" si="15"/>
        <v/>
      </c>
      <c r="AA91" s="13" t="str">
        <f t="shared" si="14"/>
        <v/>
      </c>
      <c r="AB91" s="13" t="str">
        <f t="shared" ca="1" si="16"/>
        <v/>
      </c>
      <c r="AC91" s="15" t="str">
        <f t="shared" ca="1" si="17"/>
        <v/>
      </c>
      <c r="AD91" s="15" t="str">
        <f t="shared" ca="1" si="18"/>
        <v/>
      </c>
      <c r="AE91" s="15" t="str">
        <f>IF(_xlfn.NUMBERVALUE($AA91)&gt;0,SUMIFS($AC$4:$AC91,$AB$4:$AB91,$AB91),"")</f>
        <v/>
      </c>
      <c r="AF91" s="15" t="str">
        <f>IF(_xlfn.NUMBERVALUE($AA91)&gt;0,SUMIFS($AC$4:$AC91,$AB$4:$AB91,$AB91)/COUNTIFS($AB$4:$AB91,$AB91,$AD$4:$AD91,"Score"),"")</f>
        <v/>
      </c>
      <c r="AG91" s="15" t="str">
        <f t="shared" si="19"/>
        <v/>
      </c>
      <c r="AH91" s="16"/>
      <c r="AI91" s="11" t="s">
        <v>45</v>
      </c>
      <c r="AJ91" s="11" t="s">
        <v>41</v>
      </c>
      <c r="AK91" s="11" t="s">
        <v>51</v>
      </c>
      <c r="AL91" s="11" t="s">
        <v>48</v>
      </c>
      <c r="AM91" s="11">
        <f ca="1">COUNTIFS($AC$4:$AC91,$AC91)</f>
        <v>74</v>
      </c>
    </row>
    <row r="92" spans="26:39" ht="15" customHeight="1" x14ac:dyDescent="0.3">
      <c r="Z92" s="35" t="str">
        <f t="shared" ca="1" si="15"/>
        <v/>
      </c>
      <c r="AA92" s="13" t="str">
        <f t="shared" si="14"/>
        <v/>
      </c>
      <c r="AB92" s="13" t="str">
        <f t="shared" ca="1" si="16"/>
        <v/>
      </c>
      <c r="AC92" s="15" t="str">
        <f t="shared" ca="1" si="17"/>
        <v/>
      </c>
      <c r="AD92" s="15" t="str">
        <f t="shared" ca="1" si="18"/>
        <v/>
      </c>
      <c r="AE92" s="15" t="str">
        <f>IF(_xlfn.NUMBERVALUE($AA92)&gt;0,SUMIFS($AC$4:$AC92,$AB$4:$AB92,$AB92),"")</f>
        <v/>
      </c>
      <c r="AF92" s="15" t="str">
        <f>IF(_xlfn.NUMBERVALUE($AA92)&gt;0,SUMIFS($AC$4:$AC92,$AB$4:$AB92,$AB92)/COUNTIFS($AB$4:$AB92,$AB92,$AD$4:$AD92,"Score"),"")</f>
        <v/>
      </c>
      <c r="AG92" s="15" t="str">
        <f t="shared" si="19"/>
        <v/>
      </c>
      <c r="AH92" s="16"/>
      <c r="AI92" s="11" t="s">
        <v>41</v>
      </c>
      <c r="AJ92" s="11" t="s">
        <v>45</v>
      </c>
      <c r="AK92" s="11" t="s">
        <v>41</v>
      </c>
      <c r="AL92" s="11" t="s">
        <v>51</v>
      </c>
      <c r="AM92" s="11">
        <f ca="1">COUNTIFS($AC$4:$AC92,$AC92)</f>
        <v>75</v>
      </c>
    </row>
    <row r="93" spans="26:39" ht="15" customHeight="1" x14ac:dyDescent="0.3">
      <c r="Z93" s="35" t="str">
        <f t="shared" ca="1" si="15"/>
        <v/>
      </c>
      <c r="AA93" s="13" t="str">
        <f t="shared" si="14"/>
        <v/>
      </c>
      <c r="AB93" s="13" t="str">
        <f t="shared" ca="1" si="16"/>
        <v/>
      </c>
      <c r="AC93" s="15" t="str">
        <f t="shared" ca="1" si="17"/>
        <v/>
      </c>
      <c r="AD93" s="15" t="str">
        <f t="shared" ca="1" si="18"/>
        <v/>
      </c>
      <c r="AE93" s="15" t="str">
        <f>IF(_xlfn.NUMBERVALUE($AA93)&gt;0,SUMIFS($AC$4:$AC93,$AB$4:$AB93,$AB93),"")</f>
        <v/>
      </c>
      <c r="AF93" s="15" t="str">
        <f>IF(_xlfn.NUMBERVALUE($AA93)&gt;0,SUMIFS($AC$4:$AC93,$AB$4:$AB93,$AB93)/COUNTIFS($AB$4:$AB93,$AB93,$AD$4:$AD93,"Score"),"")</f>
        <v/>
      </c>
      <c r="AG93" s="15" t="str">
        <f t="shared" si="19"/>
        <v/>
      </c>
      <c r="AH93" s="16"/>
      <c r="AI93" s="11" t="s">
        <v>45</v>
      </c>
      <c r="AJ93" s="11" t="s">
        <v>48</v>
      </c>
      <c r="AK93" s="11" t="s">
        <v>45</v>
      </c>
      <c r="AL93" s="11" t="s">
        <v>54</v>
      </c>
      <c r="AM93" s="11">
        <f ca="1">COUNTIFS($AC$4:$AC93,$AC93)</f>
        <v>76</v>
      </c>
    </row>
    <row r="94" spans="26:39" ht="15" customHeight="1" x14ac:dyDescent="0.3">
      <c r="Z94" s="35" t="str">
        <f t="shared" ca="1" si="15"/>
        <v/>
      </c>
      <c r="AA94" s="13" t="str">
        <f t="shared" si="14"/>
        <v/>
      </c>
      <c r="AB94" s="13" t="str">
        <f t="shared" ca="1" si="16"/>
        <v/>
      </c>
      <c r="AC94" s="15" t="str">
        <f t="shared" ca="1" si="17"/>
        <v/>
      </c>
      <c r="AD94" s="15" t="str">
        <f t="shared" ca="1" si="18"/>
        <v/>
      </c>
      <c r="AE94" s="15" t="str">
        <f>IF(_xlfn.NUMBERVALUE($AA94)&gt;0,SUMIFS($AC$4:$AC94,$AB$4:$AB94,$AB94),"")</f>
        <v/>
      </c>
      <c r="AF94" s="15" t="str">
        <f>IF(_xlfn.NUMBERVALUE($AA94)&gt;0,SUMIFS($AC$4:$AC94,$AB$4:$AB94,$AB94)/COUNTIFS($AB$4:$AB94,$AB94,$AD$4:$AD94,"Score"),"")</f>
        <v/>
      </c>
      <c r="AG94" s="15" t="str">
        <f t="shared" si="19"/>
        <v/>
      </c>
      <c r="AH94" s="16"/>
      <c r="AI94" s="11" t="s">
        <v>41</v>
      </c>
      <c r="AJ94" s="11" t="s">
        <v>41</v>
      </c>
      <c r="AK94" s="11" t="s">
        <v>48</v>
      </c>
      <c r="AL94" s="11" t="s">
        <v>41</v>
      </c>
      <c r="AM94" s="11">
        <f ca="1">COUNTIFS($AC$4:$AC94,$AC94)</f>
        <v>77</v>
      </c>
    </row>
    <row r="95" spans="26:39" ht="15" customHeight="1" x14ac:dyDescent="0.3">
      <c r="Z95" s="35" t="str">
        <f t="shared" ca="1" si="15"/>
        <v/>
      </c>
      <c r="AA95" s="13" t="str">
        <f t="shared" si="14"/>
        <v/>
      </c>
      <c r="AB95" s="13" t="str">
        <f t="shared" ca="1" si="16"/>
        <v/>
      </c>
      <c r="AC95" s="15" t="str">
        <f t="shared" ca="1" si="17"/>
        <v/>
      </c>
      <c r="AD95" s="15" t="str">
        <f t="shared" ca="1" si="18"/>
        <v/>
      </c>
      <c r="AE95" s="15" t="str">
        <f>IF(_xlfn.NUMBERVALUE($AA95)&gt;0,SUMIFS($AC$4:$AC95,$AB$4:$AB95,$AB95),"")</f>
        <v/>
      </c>
      <c r="AF95" s="15" t="str">
        <f>IF(_xlfn.NUMBERVALUE($AA95)&gt;0,SUMIFS($AC$4:$AC95,$AB$4:$AB95,$AB95)/COUNTIFS($AB$4:$AB95,$AB95,$AD$4:$AD95,"Score"),"")</f>
        <v/>
      </c>
      <c r="AG95" s="15" t="str">
        <f t="shared" si="19"/>
        <v/>
      </c>
      <c r="AH95" s="16"/>
      <c r="AI95" s="11" t="s">
        <v>45</v>
      </c>
      <c r="AJ95" s="11" t="s">
        <v>45</v>
      </c>
      <c r="AK95" s="11" t="s">
        <v>51</v>
      </c>
      <c r="AL95" s="11" t="s">
        <v>45</v>
      </c>
      <c r="AM95" s="11">
        <f ca="1">COUNTIFS($AC$4:$AC95,$AC95)</f>
        <v>78</v>
      </c>
    </row>
    <row r="96" spans="26:39" ht="15" customHeight="1" x14ac:dyDescent="0.3">
      <c r="Z96" s="35" t="str">
        <f t="shared" ca="1" si="15"/>
        <v/>
      </c>
      <c r="AA96" s="13" t="str">
        <f t="shared" si="14"/>
        <v/>
      </c>
      <c r="AB96" s="13" t="str">
        <f t="shared" ca="1" si="16"/>
        <v/>
      </c>
      <c r="AC96" s="15" t="str">
        <f t="shared" ca="1" si="17"/>
        <v/>
      </c>
      <c r="AD96" s="15" t="str">
        <f t="shared" ca="1" si="18"/>
        <v/>
      </c>
      <c r="AE96" s="15" t="str">
        <f>IF(_xlfn.NUMBERVALUE($AA96)&gt;0,SUMIFS($AC$4:$AC96,$AB$4:$AB96,$AB96),"")</f>
        <v/>
      </c>
      <c r="AF96" s="15" t="str">
        <f>IF(_xlfn.NUMBERVALUE($AA96)&gt;0,SUMIFS($AC$4:$AC96,$AB$4:$AB96,$AB96)/COUNTIFS($AB$4:$AB96,$AB96,$AD$4:$AD96,"Score"),"")</f>
        <v/>
      </c>
      <c r="AG96" s="15" t="str">
        <f t="shared" si="19"/>
        <v/>
      </c>
      <c r="AH96" s="16"/>
      <c r="AI96" s="11" t="s">
        <v>41</v>
      </c>
      <c r="AJ96" s="11" t="s">
        <v>48</v>
      </c>
      <c r="AK96" s="11" t="s">
        <v>41</v>
      </c>
      <c r="AL96" s="11" t="s">
        <v>48</v>
      </c>
      <c r="AM96" s="11">
        <f ca="1">COUNTIFS($AC$4:$AC96,$AC96)</f>
        <v>79</v>
      </c>
    </row>
    <row r="97" spans="26:39" ht="15" customHeight="1" x14ac:dyDescent="0.3">
      <c r="Z97" s="35" t="str">
        <f t="shared" ca="1" si="15"/>
        <v/>
      </c>
      <c r="AA97" s="13" t="str">
        <f t="shared" si="14"/>
        <v/>
      </c>
      <c r="AB97" s="13" t="str">
        <f t="shared" ca="1" si="16"/>
        <v/>
      </c>
      <c r="AC97" s="15" t="str">
        <f t="shared" ca="1" si="17"/>
        <v/>
      </c>
      <c r="AD97" s="15" t="str">
        <f t="shared" ca="1" si="18"/>
        <v/>
      </c>
      <c r="AE97" s="15" t="str">
        <f>IF(_xlfn.NUMBERVALUE($AA97)&gt;0,SUMIFS($AC$4:$AC97,$AB$4:$AB97,$AB97),"")</f>
        <v/>
      </c>
      <c r="AF97" s="15" t="str">
        <f>IF(_xlfn.NUMBERVALUE($AA97)&gt;0,SUMIFS($AC$4:$AC97,$AB$4:$AB97,$AB97)/COUNTIFS($AB$4:$AB97,$AB97,$AD$4:$AD97,"Score"),"")</f>
        <v/>
      </c>
      <c r="AG97" s="15" t="str">
        <f t="shared" si="19"/>
        <v/>
      </c>
      <c r="AH97" s="16"/>
      <c r="AI97" s="11" t="s">
        <v>45</v>
      </c>
      <c r="AJ97" s="11" t="s">
        <v>41</v>
      </c>
      <c r="AK97" s="11" t="s">
        <v>45</v>
      </c>
      <c r="AL97" s="11" t="s">
        <v>51</v>
      </c>
      <c r="AM97" s="11">
        <f ca="1">COUNTIFS($AC$4:$AC97,$AC97)</f>
        <v>80</v>
      </c>
    </row>
    <row r="98" spans="26:39" ht="15" customHeight="1" x14ac:dyDescent="0.3">
      <c r="Z98" s="35" t="str">
        <f t="shared" ca="1" si="15"/>
        <v/>
      </c>
      <c r="AA98" s="13" t="str">
        <f t="shared" si="14"/>
        <v/>
      </c>
      <c r="AB98" s="13" t="str">
        <f t="shared" ca="1" si="16"/>
        <v/>
      </c>
      <c r="AC98" s="15" t="str">
        <f t="shared" ca="1" si="17"/>
        <v/>
      </c>
      <c r="AD98" s="15" t="str">
        <f t="shared" ca="1" si="18"/>
        <v/>
      </c>
      <c r="AE98" s="15" t="str">
        <f>IF(_xlfn.NUMBERVALUE($AA98)&gt;0,SUMIFS($AC$4:$AC98,$AB$4:$AB98,$AB98),"")</f>
        <v/>
      </c>
      <c r="AF98" s="15" t="str">
        <f>IF(_xlfn.NUMBERVALUE($AA98)&gt;0,SUMIFS($AC$4:$AC98,$AB$4:$AB98,$AB98)/COUNTIFS($AB$4:$AB98,$AB98,$AD$4:$AD98,"Score"),"")</f>
        <v/>
      </c>
      <c r="AG98" s="15" t="str">
        <f t="shared" si="19"/>
        <v/>
      </c>
      <c r="AH98" s="16"/>
      <c r="AI98" s="11" t="s">
        <v>41</v>
      </c>
      <c r="AJ98" s="11" t="s">
        <v>45</v>
      </c>
      <c r="AK98" s="11" t="s">
        <v>48</v>
      </c>
      <c r="AL98" s="11" t="s">
        <v>54</v>
      </c>
      <c r="AM98" s="11">
        <f ca="1">COUNTIFS($AC$4:$AC98,$AC98)</f>
        <v>81</v>
      </c>
    </row>
    <row r="99" spans="26:39" ht="15" customHeight="1" x14ac:dyDescent="0.3">
      <c r="Z99" s="35" t="str">
        <f t="shared" ca="1" si="15"/>
        <v/>
      </c>
      <c r="AA99" s="13" t="str">
        <f t="shared" si="14"/>
        <v/>
      </c>
      <c r="AB99" s="13" t="str">
        <f t="shared" ca="1" si="16"/>
        <v/>
      </c>
      <c r="AC99" s="15" t="str">
        <f t="shared" ca="1" si="17"/>
        <v/>
      </c>
      <c r="AD99" s="15" t="str">
        <f t="shared" ca="1" si="18"/>
        <v/>
      </c>
      <c r="AE99" s="15" t="str">
        <f>IF(_xlfn.NUMBERVALUE($AA99)&gt;0,SUMIFS($AC$4:$AC99,$AB$4:$AB99,$AB99),"")</f>
        <v/>
      </c>
      <c r="AF99" s="15" t="str">
        <f>IF(_xlfn.NUMBERVALUE($AA99)&gt;0,SUMIFS($AC$4:$AC99,$AB$4:$AB99,$AB99)/COUNTIFS($AB$4:$AB99,$AB99,$AD$4:$AD99,"Score"),"")</f>
        <v/>
      </c>
      <c r="AG99" s="15" t="str">
        <f t="shared" si="19"/>
        <v/>
      </c>
      <c r="AH99" s="16"/>
      <c r="AI99" s="11" t="s">
        <v>45</v>
      </c>
      <c r="AJ99" s="11" t="s">
        <v>48</v>
      </c>
      <c r="AK99" s="11" t="s">
        <v>51</v>
      </c>
      <c r="AL99" s="11" t="s">
        <v>41</v>
      </c>
      <c r="AM99" s="11">
        <f ca="1">COUNTIFS($AC$4:$AC99,$AC99)</f>
        <v>82</v>
      </c>
    </row>
    <row r="100" spans="26:39" ht="15" customHeight="1" x14ac:dyDescent="0.3">
      <c r="Z100" s="35" t="str">
        <f t="shared" ca="1" si="15"/>
        <v/>
      </c>
      <c r="AA100" s="13" t="str">
        <f t="shared" ref="AA100:AA123" si="20">IF((ROW()-COUNTBLANK($Y$1:$Y$3))&lt;COUNT($B$4:$B$33,$E$4:$E$33,$H$4:$H$33,$K$4:$K$33,$N$4:$N$33)+1,ROW()-COUNTBLANK($Y$1:$Y$3),"")</f>
        <v/>
      </c>
      <c r="AB100" s="13" t="str">
        <f t="shared" ca="1" si="16"/>
        <v/>
      </c>
      <c r="AC100" s="15" t="str">
        <f t="shared" ca="1" si="17"/>
        <v/>
      </c>
      <c r="AD100" s="15" t="str">
        <f t="shared" ca="1" si="18"/>
        <v/>
      </c>
      <c r="AE100" s="15" t="str">
        <f>IF(_xlfn.NUMBERVALUE($AA100)&gt;0,SUMIFS($AC$4:$AC100,$AB$4:$AB100,$AB100),"")</f>
        <v/>
      </c>
      <c r="AF100" s="15" t="str">
        <f>IF(_xlfn.NUMBERVALUE($AA100)&gt;0,SUMIFS($AC$4:$AC100,$AB$4:$AB100,$AB100)/COUNTIFS($AB$4:$AB100,$AB100,$AD$4:$AD100,"Score"),"")</f>
        <v/>
      </c>
      <c r="AG100" s="15" t="str">
        <f t="shared" si="19"/>
        <v/>
      </c>
      <c r="AH100" s="16"/>
      <c r="AI100" s="11" t="s">
        <v>41</v>
      </c>
      <c r="AJ100" s="11" t="s">
        <v>41</v>
      </c>
      <c r="AK100" s="11" t="s">
        <v>41</v>
      </c>
      <c r="AL100" s="11" t="s">
        <v>45</v>
      </c>
      <c r="AM100" s="11">
        <f ca="1">COUNTIFS($AC$4:$AC100,$AC100)</f>
        <v>83</v>
      </c>
    </row>
    <row r="101" spans="26:39" ht="15" customHeight="1" x14ac:dyDescent="0.3">
      <c r="Z101" s="35" t="str">
        <f t="shared" ca="1" si="15"/>
        <v/>
      </c>
      <c r="AA101" s="13" t="str">
        <f t="shared" si="20"/>
        <v/>
      </c>
      <c r="AB101" s="13" t="str">
        <f t="shared" ca="1" si="16"/>
        <v/>
      </c>
      <c r="AC101" s="15" t="str">
        <f t="shared" ca="1" si="17"/>
        <v/>
      </c>
      <c r="AD101" s="15" t="str">
        <f t="shared" ca="1" si="18"/>
        <v/>
      </c>
      <c r="AE101" s="15" t="str">
        <f>IF(_xlfn.NUMBERVALUE($AA101)&gt;0,SUMIFS($AC$4:$AC101,$AB$4:$AB101,$AB101),"")</f>
        <v/>
      </c>
      <c r="AF101" s="15" t="str">
        <f>IF(_xlfn.NUMBERVALUE($AA101)&gt;0,SUMIFS($AC$4:$AC101,$AB$4:$AB101,$AB101)/COUNTIFS($AB$4:$AB101,$AB101,$AD$4:$AD101,"Score"),"")</f>
        <v/>
      </c>
      <c r="AG101" s="15" t="str">
        <f t="shared" si="19"/>
        <v/>
      </c>
      <c r="AH101" s="16"/>
      <c r="AI101" s="11" t="s">
        <v>45</v>
      </c>
      <c r="AJ101" s="11" t="s">
        <v>45</v>
      </c>
      <c r="AK101" s="11" t="s">
        <v>45</v>
      </c>
      <c r="AL101" s="11" t="s">
        <v>48</v>
      </c>
      <c r="AM101" s="11">
        <f ca="1">COUNTIFS($AC$4:$AC101,$AC101)</f>
        <v>84</v>
      </c>
    </row>
    <row r="102" spans="26:39" ht="15" customHeight="1" x14ac:dyDescent="0.3">
      <c r="Z102" s="35" t="str">
        <f t="shared" ca="1" si="15"/>
        <v/>
      </c>
      <c r="AA102" s="13" t="str">
        <f t="shared" si="20"/>
        <v/>
      </c>
      <c r="AB102" s="13" t="str">
        <f t="shared" ca="1" si="16"/>
        <v/>
      </c>
      <c r="AC102" s="15" t="str">
        <f t="shared" ca="1" si="17"/>
        <v/>
      </c>
      <c r="AD102" s="15" t="str">
        <f t="shared" ca="1" si="18"/>
        <v/>
      </c>
      <c r="AE102" s="15" t="str">
        <f>IF(_xlfn.NUMBERVALUE($AA102)&gt;0,SUMIFS($AC$4:$AC102,$AB$4:$AB102,$AB102),"")</f>
        <v/>
      </c>
      <c r="AF102" s="15" t="str">
        <f>IF(_xlfn.NUMBERVALUE($AA102)&gt;0,SUMIFS($AC$4:$AC102,$AB$4:$AB102,$AB102)/COUNTIFS($AB$4:$AB102,$AB102,$AD$4:$AD102,"Score"),"")</f>
        <v/>
      </c>
      <c r="AG102" s="15" t="str">
        <f t="shared" si="19"/>
        <v/>
      </c>
      <c r="AH102" s="16"/>
      <c r="AI102" s="11" t="s">
        <v>41</v>
      </c>
      <c r="AJ102" s="11" t="s">
        <v>48</v>
      </c>
      <c r="AK102" s="11" t="s">
        <v>48</v>
      </c>
      <c r="AL102" s="11" t="s">
        <v>51</v>
      </c>
      <c r="AM102" s="11">
        <f ca="1">COUNTIFS($AC$4:$AC102,$AC102)</f>
        <v>85</v>
      </c>
    </row>
    <row r="103" spans="26:39" ht="15" customHeight="1" x14ac:dyDescent="0.3">
      <c r="Z103" s="35" t="str">
        <f t="shared" ca="1" si="15"/>
        <v/>
      </c>
      <c r="AA103" s="13" t="str">
        <f t="shared" si="20"/>
        <v/>
      </c>
      <c r="AB103" s="13" t="str">
        <f t="shared" ca="1" si="16"/>
        <v/>
      </c>
      <c r="AC103" s="15" t="str">
        <f t="shared" ca="1" si="17"/>
        <v/>
      </c>
      <c r="AD103" s="15" t="str">
        <f t="shared" ca="1" si="18"/>
        <v/>
      </c>
      <c r="AE103" s="15" t="str">
        <f>IF(_xlfn.NUMBERVALUE($AA103)&gt;0,SUMIFS($AC$4:$AC103,$AB$4:$AB103,$AB103),"")</f>
        <v/>
      </c>
      <c r="AF103" s="15" t="str">
        <f>IF(_xlfn.NUMBERVALUE($AA103)&gt;0,SUMIFS($AC$4:$AC103,$AB$4:$AB103,$AB103)/COUNTIFS($AB$4:$AB103,$AB103,$AD$4:$AD103,"Score"),"")</f>
        <v/>
      </c>
      <c r="AG103" s="15" t="str">
        <f t="shared" si="19"/>
        <v/>
      </c>
      <c r="AH103" s="16"/>
      <c r="AI103" s="11" t="s">
        <v>45</v>
      </c>
      <c r="AJ103" s="11" t="s">
        <v>41</v>
      </c>
      <c r="AK103" s="11" t="s">
        <v>51</v>
      </c>
      <c r="AL103" s="11" t="s">
        <v>54</v>
      </c>
      <c r="AM103" s="11">
        <f ca="1">COUNTIFS($AC$4:$AC103,$AC103)</f>
        <v>86</v>
      </c>
    </row>
    <row r="104" spans="26:39" ht="15" customHeight="1" x14ac:dyDescent="0.3">
      <c r="Z104" s="35" t="str">
        <f t="shared" ca="1" si="15"/>
        <v/>
      </c>
      <c r="AA104" s="13" t="str">
        <f t="shared" si="20"/>
        <v/>
      </c>
      <c r="AB104" s="13" t="str">
        <f t="shared" ca="1" si="16"/>
        <v/>
      </c>
      <c r="AC104" s="15" t="str">
        <f t="shared" ca="1" si="17"/>
        <v/>
      </c>
      <c r="AD104" s="15" t="str">
        <f t="shared" ca="1" si="18"/>
        <v/>
      </c>
      <c r="AE104" s="15" t="str">
        <f>IF(_xlfn.NUMBERVALUE($AA104)&gt;0,SUMIFS($AC$4:$AC104,$AB$4:$AB104,$AB104),"")</f>
        <v/>
      </c>
      <c r="AF104" s="15" t="str">
        <f>IF(_xlfn.NUMBERVALUE($AA104)&gt;0,SUMIFS($AC$4:$AC104,$AB$4:$AB104,$AB104)/COUNTIFS($AB$4:$AB104,$AB104,$AD$4:$AD104,"Score"),"")</f>
        <v/>
      </c>
      <c r="AG104" s="15" t="str">
        <f t="shared" si="19"/>
        <v/>
      </c>
      <c r="AH104" s="16"/>
      <c r="AI104" s="11" t="s">
        <v>41</v>
      </c>
      <c r="AJ104" s="11" t="s">
        <v>45</v>
      </c>
      <c r="AK104" s="11" t="s">
        <v>41</v>
      </c>
      <c r="AL104" s="11" t="s">
        <v>41</v>
      </c>
      <c r="AM104" s="11">
        <f ca="1">COUNTIFS($AC$4:$AC104,$AC104)</f>
        <v>87</v>
      </c>
    </row>
    <row r="105" spans="26:39" ht="15" customHeight="1" x14ac:dyDescent="0.3">
      <c r="Z105" s="35" t="str">
        <f t="shared" ca="1" si="15"/>
        <v/>
      </c>
      <c r="AA105" s="13" t="str">
        <f t="shared" si="20"/>
        <v/>
      </c>
      <c r="AB105" s="13" t="str">
        <f t="shared" ca="1" si="16"/>
        <v/>
      </c>
      <c r="AC105" s="15" t="str">
        <f t="shared" ca="1" si="17"/>
        <v/>
      </c>
      <c r="AD105" s="15" t="str">
        <f t="shared" ca="1" si="18"/>
        <v/>
      </c>
      <c r="AE105" s="15" t="str">
        <f>IF(_xlfn.NUMBERVALUE($AA105)&gt;0,SUMIFS($AC$4:$AC105,$AB$4:$AB105,$AB105),"")</f>
        <v/>
      </c>
      <c r="AF105" s="15" t="str">
        <f>IF(_xlfn.NUMBERVALUE($AA105)&gt;0,SUMIFS($AC$4:$AC105,$AB$4:$AB105,$AB105)/COUNTIFS($AB$4:$AB105,$AB105,$AD$4:$AD105,"Score"),"")</f>
        <v/>
      </c>
      <c r="AG105" s="15" t="str">
        <f t="shared" si="19"/>
        <v/>
      </c>
      <c r="AH105" s="16"/>
      <c r="AI105" s="11" t="s">
        <v>45</v>
      </c>
      <c r="AJ105" s="11" t="s">
        <v>48</v>
      </c>
      <c r="AK105" s="11" t="s">
        <v>45</v>
      </c>
      <c r="AL105" s="11" t="s">
        <v>45</v>
      </c>
      <c r="AM105" s="11">
        <f ca="1">COUNTIFS($AC$4:$AC105,$AC105)</f>
        <v>88</v>
      </c>
    </row>
    <row r="106" spans="26:39" ht="15" customHeight="1" x14ac:dyDescent="0.3">
      <c r="Z106" s="35" t="str">
        <f t="shared" ca="1" si="15"/>
        <v/>
      </c>
      <c r="AA106" s="13" t="str">
        <f t="shared" si="20"/>
        <v/>
      </c>
      <c r="AB106" s="13" t="str">
        <f t="shared" ca="1" si="16"/>
        <v/>
      </c>
      <c r="AC106" s="15" t="str">
        <f t="shared" ca="1" si="17"/>
        <v/>
      </c>
      <c r="AD106" s="15" t="str">
        <f t="shared" ca="1" si="18"/>
        <v/>
      </c>
      <c r="AE106" s="15" t="str">
        <f>IF(_xlfn.NUMBERVALUE($AA106)&gt;0,SUMIFS($AC$4:$AC106,$AB$4:$AB106,$AB106),"")</f>
        <v/>
      </c>
      <c r="AF106" s="15" t="str">
        <f>IF(_xlfn.NUMBERVALUE($AA106)&gt;0,SUMIFS($AC$4:$AC106,$AB$4:$AB106,$AB106)/COUNTIFS($AB$4:$AB106,$AB106,$AD$4:$AD106,"Score"),"")</f>
        <v/>
      </c>
      <c r="AG106" s="15" t="str">
        <f t="shared" si="19"/>
        <v/>
      </c>
      <c r="AH106" s="16"/>
      <c r="AI106" s="11" t="s">
        <v>41</v>
      </c>
      <c r="AJ106" s="11" t="s">
        <v>41</v>
      </c>
      <c r="AK106" s="11" t="s">
        <v>48</v>
      </c>
      <c r="AL106" s="11" t="s">
        <v>48</v>
      </c>
      <c r="AM106" s="11">
        <f ca="1">COUNTIFS($AC$4:$AC106,$AC106)</f>
        <v>89</v>
      </c>
    </row>
    <row r="107" spans="26:39" ht="15" customHeight="1" x14ac:dyDescent="0.3">
      <c r="Z107" s="35" t="str">
        <f t="shared" ca="1" si="15"/>
        <v/>
      </c>
      <c r="AA107" s="13" t="str">
        <f t="shared" si="20"/>
        <v/>
      </c>
      <c r="AB107" s="13" t="str">
        <f t="shared" ca="1" si="16"/>
        <v/>
      </c>
      <c r="AC107" s="15" t="str">
        <f t="shared" ca="1" si="17"/>
        <v/>
      </c>
      <c r="AD107" s="15" t="str">
        <f t="shared" ca="1" si="18"/>
        <v/>
      </c>
      <c r="AE107" s="15" t="str">
        <f>IF(_xlfn.NUMBERVALUE($AA107)&gt;0,SUMIFS($AC$4:$AC107,$AB$4:$AB107,$AB107),"")</f>
        <v/>
      </c>
      <c r="AF107" s="15" t="str">
        <f>IF(_xlfn.NUMBERVALUE($AA107)&gt;0,SUMIFS($AC$4:$AC107,$AB$4:$AB107,$AB107)/COUNTIFS($AB$4:$AB107,$AB107,$AD$4:$AD107,"Score"),"")</f>
        <v/>
      </c>
      <c r="AG107" s="15" t="str">
        <f t="shared" si="19"/>
        <v/>
      </c>
      <c r="AH107" s="16"/>
      <c r="AI107" s="11" t="s">
        <v>45</v>
      </c>
      <c r="AJ107" s="11" t="s">
        <v>45</v>
      </c>
      <c r="AK107" s="11" t="s">
        <v>51</v>
      </c>
      <c r="AL107" s="11" t="s">
        <v>51</v>
      </c>
      <c r="AM107" s="11">
        <f ca="1">COUNTIFS($AC$4:$AC107,$AC107)</f>
        <v>90</v>
      </c>
    </row>
    <row r="108" spans="26:39" ht="15" customHeight="1" x14ac:dyDescent="0.3">
      <c r="Z108" s="35" t="str">
        <f t="shared" ca="1" si="15"/>
        <v/>
      </c>
      <c r="AA108" s="13" t="str">
        <f t="shared" si="20"/>
        <v/>
      </c>
      <c r="AB108" s="13" t="str">
        <f t="shared" ca="1" si="16"/>
        <v/>
      </c>
      <c r="AC108" s="15" t="str">
        <f t="shared" ca="1" si="17"/>
        <v/>
      </c>
      <c r="AD108" s="15" t="str">
        <f t="shared" ca="1" si="18"/>
        <v/>
      </c>
      <c r="AE108" s="15" t="str">
        <f>IF(_xlfn.NUMBERVALUE($AA108)&gt;0,SUMIFS($AC$4:$AC108,$AB$4:$AB108,$AB108),"")</f>
        <v/>
      </c>
      <c r="AF108" s="15" t="str">
        <f>IF(_xlfn.NUMBERVALUE($AA108)&gt;0,SUMIFS($AC$4:$AC108,$AB$4:$AB108,$AB108)/COUNTIFS($AB$4:$AB108,$AB108,$AD$4:$AD108,"Score"),"")</f>
        <v/>
      </c>
      <c r="AG108" s="15" t="str">
        <f t="shared" si="19"/>
        <v/>
      </c>
      <c r="AH108" s="16"/>
      <c r="AI108" s="11" t="s">
        <v>41</v>
      </c>
      <c r="AJ108" s="11" t="s">
        <v>48</v>
      </c>
      <c r="AK108" s="11" t="s">
        <v>41</v>
      </c>
      <c r="AL108" s="11" t="s">
        <v>54</v>
      </c>
      <c r="AM108" s="11">
        <f ca="1">COUNTIFS($AC$4:$AC108,$AC108)</f>
        <v>91</v>
      </c>
    </row>
    <row r="109" spans="26:39" ht="15" customHeight="1" x14ac:dyDescent="0.3">
      <c r="Z109" s="35" t="str">
        <f t="shared" ca="1" si="15"/>
        <v/>
      </c>
      <c r="AA109" s="13" t="str">
        <f t="shared" si="20"/>
        <v/>
      </c>
      <c r="AB109" s="13" t="str">
        <f t="shared" ca="1" si="16"/>
        <v/>
      </c>
      <c r="AC109" s="15" t="str">
        <f t="shared" ca="1" si="17"/>
        <v/>
      </c>
      <c r="AD109" s="15" t="str">
        <f t="shared" ca="1" si="18"/>
        <v/>
      </c>
      <c r="AE109" s="15" t="str">
        <f>IF(_xlfn.NUMBERVALUE($AA109)&gt;0,SUMIFS($AC$4:$AC109,$AB$4:$AB109,$AB109),"")</f>
        <v/>
      </c>
      <c r="AF109" s="15" t="str">
        <f>IF(_xlfn.NUMBERVALUE($AA109)&gt;0,SUMIFS($AC$4:$AC109,$AB$4:$AB109,$AB109)/COUNTIFS($AB$4:$AB109,$AB109,$AD$4:$AD109,"Score"),"")</f>
        <v/>
      </c>
      <c r="AG109" s="15" t="str">
        <f t="shared" si="19"/>
        <v/>
      </c>
      <c r="AH109" s="16"/>
      <c r="AI109" s="11" t="s">
        <v>45</v>
      </c>
      <c r="AJ109" s="11" t="s">
        <v>41</v>
      </c>
      <c r="AK109" s="11" t="s">
        <v>45</v>
      </c>
      <c r="AL109" s="11" t="s">
        <v>41</v>
      </c>
      <c r="AM109" s="11">
        <f ca="1">COUNTIFS($AC$4:$AC109,$AC109)</f>
        <v>92</v>
      </c>
    </row>
    <row r="110" spans="26:39" ht="15" customHeight="1" x14ac:dyDescent="0.3">
      <c r="Z110" s="35" t="str">
        <f t="shared" ca="1" si="15"/>
        <v/>
      </c>
      <c r="AA110" s="13" t="str">
        <f t="shared" si="20"/>
        <v/>
      </c>
      <c r="AB110" s="13" t="str">
        <f t="shared" ca="1" si="16"/>
        <v/>
      </c>
      <c r="AC110" s="15" t="str">
        <f t="shared" ca="1" si="17"/>
        <v/>
      </c>
      <c r="AD110" s="15" t="str">
        <f t="shared" ca="1" si="18"/>
        <v/>
      </c>
      <c r="AE110" s="15" t="str">
        <f>IF(_xlfn.NUMBERVALUE($AA110)&gt;0,SUMIFS($AC$4:$AC110,$AB$4:$AB110,$AB110),"")</f>
        <v/>
      </c>
      <c r="AF110" s="15" t="str">
        <f>IF(_xlfn.NUMBERVALUE($AA110)&gt;0,SUMIFS($AC$4:$AC110,$AB$4:$AB110,$AB110)/COUNTIFS($AB$4:$AB110,$AB110,$AD$4:$AD110,"Score"),"")</f>
        <v/>
      </c>
      <c r="AG110" s="15" t="str">
        <f t="shared" si="19"/>
        <v/>
      </c>
      <c r="AH110" s="16"/>
      <c r="AI110" s="11" t="s">
        <v>41</v>
      </c>
      <c r="AJ110" s="11" t="s">
        <v>45</v>
      </c>
      <c r="AK110" s="11" t="s">
        <v>48</v>
      </c>
      <c r="AL110" s="11" t="s">
        <v>45</v>
      </c>
      <c r="AM110" s="11">
        <f ca="1">COUNTIFS($AC$4:$AC110,$AC110)</f>
        <v>93</v>
      </c>
    </row>
    <row r="111" spans="26:39" ht="15" customHeight="1" x14ac:dyDescent="0.3">
      <c r="Z111" s="35" t="str">
        <f t="shared" ca="1" si="15"/>
        <v/>
      </c>
      <c r="AA111" s="13" t="str">
        <f t="shared" si="20"/>
        <v/>
      </c>
      <c r="AB111" s="13" t="str">
        <f t="shared" ca="1" si="16"/>
        <v/>
      </c>
      <c r="AC111" s="15" t="str">
        <f t="shared" ca="1" si="17"/>
        <v/>
      </c>
      <c r="AD111" s="15" t="str">
        <f t="shared" ca="1" si="18"/>
        <v/>
      </c>
      <c r="AE111" s="15" t="str">
        <f>IF(_xlfn.NUMBERVALUE($AA111)&gt;0,SUMIFS($AC$4:$AC111,$AB$4:$AB111,$AB111),"")</f>
        <v/>
      </c>
      <c r="AF111" s="15" t="str">
        <f>IF(_xlfn.NUMBERVALUE($AA111)&gt;0,SUMIFS($AC$4:$AC111,$AB$4:$AB111,$AB111)/COUNTIFS($AB$4:$AB111,$AB111,$AD$4:$AD111,"Score"),"")</f>
        <v/>
      </c>
      <c r="AG111" s="15" t="str">
        <f t="shared" si="19"/>
        <v/>
      </c>
      <c r="AH111" s="16"/>
      <c r="AI111" s="11" t="s">
        <v>45</v>
      </c>
      <c r="AJ111" s="11" t="s">
        <v>48</v>
      </c>
      <c r="AK111" s="11" t="s">
        <v>51</v>
      </c>
      <c r="AL111" s="11" t="s">
        <v>48</v>
      </c>
      <c r="AM111" s="11">
        <f ca="1">COUNTIFS($AC$4:$AC111,$AC111)</f>
        <v>94</v>
      </c>
    </row>
    <row r="112" spans="26:39" ht="15" customHeight="1" x14ac:dyDescent="0.3">
      <c r="Z112" s="35" t="str">
        <f t="shared" ca="1" si="15"/>
        <v/>
      </c>
      <c r="AA112" s="13" t="str">
        <f t="shared" si="20"/>
        <v/>
      </c>
      <c r="AB112" s="13" t="str">
        <f t="shared" ca="1" si="16"/>
        <v/>
      </c>
      <c r="AC112" s="15" t="str">
        <f t="shared" ca="1" si="17"/>
        <v/>
      </c>
      <c r="AD112" s="15" t="str">
        <f t="shared" ca="1" si="18"/>
        <v/>
      </c>
      <c r="AE112" s="15" t="str">
        <f>IF(_xlfn.NUMBERVALUE($AA112)&gt;0,SUMIFS($AC$4:$AC112,$AB$4:$AB112,$AB112),"")</f>
        <v/>
      </c>
      <c r="AF112" s="15" t="str">
        <f>IF(_xlfn.NUMBERVALUE($AA112)&gt;0,SUMIFS($AC$4:$AC112,$AB$4:$AB112,$AB112)/COUNTIFS($AB$4:$AB112,$AB112,$AD$4:$AD112,"Score"),"")</f>
        <v/>
      </c>
      <c r="AG112" s="15" t="str">
        <f t="shared" si="19"/>
        <v/>
      </c>
      <c r="AH112" s="16"/>
      <c r="AI112" s="11" t="s">
        <v>41</v>
      </c>
      <c r="AJ112" s="11" t="s">
        <v>41</v>
      </c>
      <c r="AK112" s="11" t="s">
        <v>41</v>
      </c>
      <c r="AL112" s="11" t="s">
        <v>51</v>
      </c>
      <c r="AM112" s="11">
        <f ca="1">COUNTIFS($AC$4:$AC112,$AC112)</f>
        <v>95</v>
      </c>
    </row>
    <row r="113" spans="26:39" ht="15" customHeight="1" x14ac:dyDescent="0.3">
      <c r="Z113" s="35" t="str">
        <f t="shared" ca="1" si="15"/>
        <v/>
      </c>
      <c r="AA113" s="13" t="str">
        <f t="shared" si="20"/>
        <v/>
      </c>
      <c r="AB113" s="13" t="str">
        <f t="shared" ca="1" si="16"/>
        <v/>
      </c>
      <c r="AC113" s="15" t="str">
        <f t="shared" ca="1" si="17"/>
        <v/>
      </c>
      <c r="AD113" s="15" t="str">
        <f t="shared" ca="1" si="18"/>
        <v/>
      </c>
      <c r="AE113" s="15" t="str">
        <f>IF(_xlfn.NUMBERVALUE($AA113)&gt;0,SUMIFS($AC$4:$AC113,$AB$4:$AB113,$AB113),"")</f>
        <v/>
      </c>
      <c r="AF113" s="15" t="str">
        <f>IF(_xlfn.NUMBERVALUE($AA113)&gt;0,SUMIFS($AC$4:$AC113,$AB$4:$AB113,$AB113)/COUNTIFS($AB$4:$AB113,$AB113,$AD$4:$AD113,"Score"),"")</f>
        <v/>
      </c>
      <c r="AG113" s="15" t="str">
        <f t="shared" si="19"/>
        <v/>
      </c>
      <c r="AH113" s="16"/>
      <c r="AI113" s="11" t="s">
        <v>45</v>
      </c>
      <c r="AJ113" s="11" t="s">
        <v>45</v>
      </c>
      <c r="AK113" s="11" t="s">
        <v>45</v>
      </c>
      <c r="AL113" s="11" t="s">
        <v>54</v>
      </c>
      <c r="AM113" s="11">
        <f ca="1">COUNTIFS($AC$4:$AC113,$AC113)</f>
        <v>96</v>
      </c>
    </row>
    <row r="114" spans="26:39" ht="15" customHeight="1" x14ac:dyDescent="0.3">
      <c r="Z114" s="35" t="str">
        <f t="shared" ca="1" si="15"/>
        <v/>
      </c>
      <c r="AA114" s="13" t="str">
        <f t="shared" si="20"/>
        <v/>
      </c>
      <c r="AB114" s="13" t="str">
        <f t="shared" ca="1" si="16"/>
        <v/>
      </c>
      <c r="AC114" s="15" t="str">
        <f t="shared" ca="1" si="17"/>
        <v/>
      </c>
      <c r="AD114" s="15" t="str">
        <f t="shared" ca="1" si="18"/>
        <v/>
      </c>
      <c r="AE114" s="15" t="str">
        <f>IF(_xlfn.NUMBERVALUE($AA114)&gt;0,SUMIFS($AC$4:$AC114,$AB$4:$AB114,$AB114),"")</f>
        <v/>
      </c>
      <c r="AF114" s="15" t="str">
        <f>IF(_xlfn.NUMBERVALUE($AA114)&gt;0,SUMIFS($AC$4:$AC114,$AB$4:$AB114,$AB114)/COUNTIFS($AB$4:$AB114,$AB114,$AD$4:$AD114,"Score"),"")</f>
        <v/>
      </c>
      <c r="AG114" s="15" t="str">
        <f t="shared" si="19"/>
        <v/>
      </c>
      <c r="AH114" s="16"/>
      <c r="AI114" s="11" t="s">
        <v>41</v>
      </c>
      <c r="AJ114" s="11" t="s">
        <v>48</v>
      </c>
      <c r="AK114" s="11" t="s">
        <v>48</v>
      </c>
      <c r="AL114" s="11" t="s">
        <v>41</v>
      </c>
      <c r="AM114" s="11">
        <f ca="1">COUNTIFS($AC$4:$AC114,$AC114)</f>
        <v>97</v>
      </c>
    </row>
    <row r="115" spans="26:39" ht="15" customHeight="1" x14ac:dyDescent="0.3">
      <c r="Z115" s="35" t="str">
        <f t="shared" ca="1" si="15"/>
        <v/>
      </c>
      <c r="AA115" s="13" t="str">
        <f t="shared" si="20"/>
        <v/>
      </c>
      <c r="AB115" s="13" t="str">
        <f t="shared" ca="1" si="16"/>
        <v/>
      </c>
      <c r="AC115" s="15" t="str">
        <f t="shared" ca="1" si="17"/>
        <v/>
      </c>
      <c r="AD115" s="15" t="str">
        <f t="shared" ca="1" si="18"/>
        <v/>
      </c>
      <c r="AE115" s="15" t="str">
        <f>IF(_xlfn.NUMBERVALUE($AA115)&gt;0,SUMIFS($AC$4:$AC115,$AB$4:$AB115,$AB115),"")</f>
        <v/>
      </c>
      <c r="AF115" s="15" t="str">
        <f>IF(_xlfn.NUMBERVALUE($AA115)&gt;0,SUMIFS($AC$4:$AC115,$AB$4:$AB115,$AB115)/COUNTIFS($AB$4:$AB115,$AB115,$AD$4:$AD115,"Score"),"")</f>
        <v/>
      </c>
      <c r="AG115" s="15" t="str">
        <f t="shared" si="19"/>
        <v/>
      </c>
      <c r="AH115" s="16"/>
      <c r="AI115" s="11" t="s">
        <v>45</v>
      </c>
      <c r="AJ115" s="11" t="s">
        <v>41</v>
      </c>
      <c r="AK115" s="11" t="s">
        <v>51</v>
      </c>
      <c r="AL115" s="11" t="s">
        <v>45</v>
      </c>
      <c r="AM115" s="11">
        <f ca="1">COUNTIFS($AC$4:$AC115,$AC115)</f>
        <v>98</v>
      </c>
    </row>
    <row r="116" spans="26:39" ht="15" customHeight="1" x14ac:dyDescent="0.3">
      <c r="Z116" s="35" t="str">
        <f t="shared" ca="1" si="15"/>
        <v/>
      </c>
      <c r="AA116" s="13" t="str">
        <f t="shared" si="20"/>
        <v/>
      </c>
      <c r="AB116" s="13" t="str">
        <f t="shared" ca="1" si="16"/>
        <v/>
      </c>
      <c r="AC116" s="15" t="str">
        <f t="shared" ca="1" si="17"/>
        <v/>
      </c>
      <c r="AD116" s="15" t="str">
        <f t="shared" ca="1" si="18"/>
        <v/>
      </c>
      <c r="AE116" s="15" t="str">
        <f>IF(_xlfn.NUMBERVALUE($AA116)&gt;0,SUMIFS($AC$4:$AC116,$AB$4:$AB116,$AB116),"")</f>
        <v/>
      </c>
      <c r="AF116" s="15" t="str">
        <f>IF(_xlfn.NUMBERVALUE($AA116)&gt;0,SUMIFS($AC$4:$AC116,$AB$4:$AB116,$AB116)/COUNTIFS($AB$4:$AB116,$AB116,$AD$4:$AD116,"Score"),"")</f>
        <v/>
      </c>
      <c r="AG116" s="15" t="str">
        <f t="shared" si="19"/>
        <v/>
      </c>
      <c r="AH116" s="16"/>
      <c r="AI116" s="11" t="s">
        <v>41</v>
      </c>
      <c r="AJ116" s="11" t="s">
        <v>45</v>
      </c>
      <c r="AK116" s="11" t="s">
        <v>41</v>
      </c>
      <c r="AL116" s="11" t="s">
        <v>48</v>
      </c>
      <c r="AM116" s="11">
        <f ca="1">COUNTIFS($AC$4:$AC116,$AC116)</f>
        <v>99</v>
      </c>
    </row>
    <row r="117" spans="26:39" ht="15" customHeight="1" x14ac:dyDescent="0.3">
      <c r="Z117" s="35" t="str">
        <f t="shared" ca="1" si="15"/>
        <v/>
      </c>
      <c r="AA117" s="13" t="str">
        <f t="shared" si="20"/>
        <v/>
      </c>
      <c r="AB117" s="13" t="str">
        <f t="shared" ca="1" si="16"/>
        <v/>
      </c>
      <c r="AC117" s="15" t="str">
        <f t="shared" ca="1" si="17"/>
        <v/>
      </c>
      <c r="AD117" s="15" t="str">
        <f t="shared" ca="1" si="18"/>
        <v/>
      </c>
      <c r="AE117" s="15" t="str">
        <f>IF(_xlfn.NUMBERVALUE($AA117)&gt;0,SUMIFS($AC$4:$AC117,$AB$4:$AB117,$AB117),"")</f>
        <v/>
      </c>
      <c r="AF117" s="15" t="str">
        <f>IF(_xlfn.NUMBERVALUE($AA117)&gt;0,SUMIFS($AC$4:$AC117,$AB$4:$AB117,$AB117)/COUNTIFS($AB$4:$AB117,$AB117,$AD$4:$AD117,"Score"),"")</f>
        <v/>
      </c>
      <c r="AG117" s="15" t="str">
        <f t="shared" si="19"/>
        <v/>
      </c>
      <c r="AH117" s="16"/>
      <c r="AI117" s="11" t="s">
        <v>45</v>
      </c>
      <c r="AJ117" s="11" t="s">
        <v>48</v>
      </c>
      <c r="AK117" s="11" t="s">
        <v>45</v>
      </c>
      <c r="AL117" s="11" t="s">
        <v>51</v>
      </c>
      <c r="AM117" s="11">
        <f ca="1">COUNTIFS($AC$4:$AC117,$AC117)</f>
        <v>100</v>
      </c>
    </row>
    <row r="118" spans="26:39" ht="15" customHeight="1" x14ac:dyDescent="0.3">
      <c r="Z118" s="35" t="str">
        <f t="shared" ca="1" si="15"/>
        <v/>
      </c>
      <c r="AA118" s="13" t="str">
        <f t="shared" si="20"/>
        <v/>
      </c>
      <c r="AB118" s="13" t="str">
        <f t="shared" ca="1" si="16"/>
        <v/>
      </c>
      <c r="AC118" s="15" t="str">
        <f t="shared" ca="1" si="17"/>
        <v/>
      </c>
      <c r="AD118" s="15" t="str">
        <f t="shared" ca="1" si="18"/>
        <v/>
      </c>
      <c r="AE118" s="15" t="str">
        <f>IF(_xlfn.NUMBERVALUE($AA118)&gt;0,SUMIFS($AC$4:$AC118,$AB$4:$AB118,$AB118),"")</f>
        <v/>
      </c>
      <c r="AF118" s="15" t="str">
        <f>IF(_xlfn.NUMBERVALUE($AA118)&gt;0,SUMIFS($AC$4:$AC118,$AB$4:$AB118,$AB118)/COUNTIFS($AB$4:$AB118,$AB118,$AD$4:$AD118,"Score"),"")</f>
        <v/>
      </c>
      <c r="AG118" s="15" t="str">
        <f t="shared" si="19"/>
        <v/>
      </c>
      <c r="AH118" s="16"/>
      <c r="AI118" s="11" t="s">
        <v>41</v>
      </c>
      <c r="AJ118" s="11" t="s">
        <v>41</v>
      </c>
      <c r="AK118" s="11" t="s">
        <v>48</v>
      </c>
      <c r="AL118" s="11" t="s">
        <v>54</v>
      </c>
      <c r="AM118" s="11">
        <f ca="1">COUNTIFS($AC$4:$AC118,$AC118)</f>
        <v>101</v>
      </c>
    </row>
    <row r="119" spans="26:39" ht="15" customHeight="1" x14ac:dyDescent="0.3">
      <c r="Z119" s="35" t="str">
        <f t="shared" ca="1" si="15"/>
        <v/>
      </c>
      <c r="AA119" s="13" t="str">
        <f t="shared" si="20"/>
        <v/>
      </c>
      <c r="AB119" s="13" t="str">
        <f t="shared" ca="1" si="16"/>
        <v/>
      </c>
      <c r="AC119" s="15" t="str">
        <f t="shared" ca="1" si="17"/>
        <v/>
      </c>
      <c r="AD119" s="15" t="str">
        <f t="shared" ca="1" si="18"/>
        <v/>
      </c>
      <c r="AE119" s="15" t="str">
        <f>IF(_xlfn.NUMBERVALUE($AA119)&gt;0,SUMIFS($AC$4:$AC119,$AB$4:$AB119,$AB119),"")</f>
        <v/>
      </c>
      <c r="AF119" s="15" t="str">
        <f>IF(_xlfn.NUMBERVALUE($AA119)&gt;0,SUMIFS($AC$4:$AC119,$AB$4:$AB119,$AB119)/COUNTIFS($AB$4:$AB119,$AB119,$AD$4:$AD119,"Score"),"")</f>
        <v/>
      </c>
      <c r="AG119" s="15" t="str">
        <f t="shared" si="19"/>
        <v/>
      </c>
      <c r="AH119" s="16"/>
      <c r="AI119" s="11" t="s">
        <v>45</v>
      </c>
      <c r="AJ119" s="11" t="s">
        <v>45</v>
      </c>
      <c r="AK119" s="11" t="s">
        <v>51</v>
      </c>
      <c r="AL119" s="11" t="s">
        <v>41</v>
      </c>
      <c r="AM119" s="11">
        <f ca="1">COUNTIFS($AC$4:$AC119,$AC119)</f>
        <v>102</v>
      </c>
    </row>
    <row r="120" spans="26:39" ht="15" customHeight="1" x14ac:dyDescent="0.3">
      <c r="Z120" s="35" t="str">
        <f t="shared" ca="1" si="15"/>
        <v/>
      </c>
      <c r="AA120" s="13" t="str">
        <f t="shared" si="20"/>
        <v/>
      </c>
      <c r="AB120" s="13" t="str">
        <f t="shared" ca="1" si="16"/>
        <v/>
      </c>
      <c r="AC120" s="15" t="str">
        <f t="shared" ca="1" si="17"/>
        <v/>
      </c>
      <c r="AD120" s="15" t="str">
        <f t="shared" ca="1" si="18"/>
        <v/>
      </c>
      <c r="AE120" s="15" t="str">
        <f>IF(_xlfn.NUMBERVALUE($AA120)&gt;0,SUMIFS($AC$4:$AC120,$AB$4:$AB120,$AB120),"")</f>
        <v/>
      </c>
      <c r="AF120" s="15" t="str">
        <f>IF(_xlfn.NUMBERVALUE($AA120)&gt;0,SUMIFS($AC$4:$AC120,$AB$4:$AB120,$AB120)/COUNTIFS($AB$4:$AB120,$AB120,$AD$4:$AD120,"Score"),"")</f>
        <v/>
      </c>
      <c r="AG120" s="15" t="str">
        <f t="shared" si="19"/>
        <v/>
      </c>
      <c r="AH120" s="16"/>
      <c r="AI120" s="11" t="s">
        <v>41</v>
      </c>
      <c r="AJ120" s="11" t="s">
        <v>48</v>
      </c>
      <c r="AK120" s="11" t="s">
        <v>41</v>
      </c>
      <c r="AL120" s="11" t="s">
        <v>45</v>
      </c>
      <c r="AM120" s="11">
        <f ca="1">COUNTIFS($AC$4:$AC120,$AC120)</f>
        <v>103</v>
      </c>
    </row>
    <row r="121" spans="26:39" ht="15" customHeight="1" x14ac:dyDescent="0.3">
      <c r="Z121" s="35" t="str">
        <f t="shared" ca="1" si="15"/>
        <v/>
      </c>
      <c r="AA121" s="13" t="str">
        <f t="shared" si="20"/>
        <v/>
      </c>
      <c r="AB121" s="13" t="str">
        <f t="shared" ca="1" si="16"/>
        <v/>
      </c>
      <c r="AC121" s="15" t="str">
        <f t="shared" ca="1" si="17"/>
        <v/>
      </c>
      <c r="AD121" s="15" t="str">
        <f t="shared" ca="1" si="18"/>
        <v/>
      </c>
      <c r="AE121" s="15" t="str">
        <f>IF(_xlfn.NUMBERVALUE($AA121)&gt;0,SUMIFS($AC$4:$AC121,$AB$4:$AB121,$AB121),"")</f>
        <v/>
      </c>
      <c r="AF121" s="15" t="str">
        <f>IF(_xlfn.NUMBERVALUE($AA121)&gt;0,SUMIFS($AC$4:$AC121,$AB$4:$AB121,$AB121)/COUNTIFS($AB$4:$AB121,$AB121,$AD$4:$AD121,"Score"),"")</f>
        <v/>
      </c>
      <c r="AG121" s="15" t="str">
        <f t="shared" si="19"/>
        <v/>
      </c>
      <c r="AH121" s="16"/>
      <c r="AI121" s="11" t="s">
        <v>45</v>
      </c>
      <c r="AJ121" s="11" t="s">
        <v>41</v>
      </c>
      <c r="AK121" s="11" t="s">
        <v>45</v>
      </c>
      <c r="AL121" s="11" t="s">
        <v>48</v>
      </c>
      <c r="AM121" s="11">
        <f ca="1">COUNTIFS($AC$4:$AC121,$AC121)</f>
        <v>104</v>
      </c>
    </row>
    <row r="122" spans="26:39" ht="15" customHeight="1" x14ac:dyDescent="0.3">
      <c r="Z122" s="35" t="str">
        <f t="shared" ca="1" si="15"/>
        <v/>
      </c>
      <c r="AA122" s="13" t="str">
        <f t="shared" si="20"/>
        <v/>
      </c>
      <c r="AB122" s="13" t="str">
        <f t="shared" ca="1" si="16"/>
        <v/>
      </c>
      <c r="AC122" s="15" t="str">
        <f t="shared" ca="1" si="17"/>
        <v/>
      </c>
      <c r="AD122" s="15" t="str">
        <f t="shared" ca="1" si="18"/>
        <v/>
      </c>
      <c r="AE122" s="15" t="str">
        <f>IF(_xlfn.NUMBERVALUE($AA122)&gt;0,SUMIFS($AC$4:$AC122,$AB$4:$AB122,$AB122),"")</f>
        <v/>
      </c>
      <c r="AF122" s="15" t="str">
        <f>IF(_xlfn.NUMBERVALUE($AA122)&gt;0,SUMIFS($AC$4:$AC122,$AB$4:$AB122,$AB122)/COUNTIFS($AB$4:$AB122,$AB122,$AD$4:$AD122,"Score"),"")</f>
        <v/>
      </c>
      <c r="AG122" s="15" t="str">
        <f t="shared" si="19"/>
        <v/>
      </c>
      <c r="AH122" s="16"/>
      <c r="AI122" s="11" t="s">
        <v>41</v>
      </c>
      <c r="AJ122" s="11" t="s">
        <v>45</v>
      </c>
      <c r="AK122" s="11" t="s">
        <v>48</v>
      </c>
      <c r="AL122" s="11" t="s">
        <v>51</v>
      </c>
      <c r="AM122" s="11">
        <f ca="1">COUNTIFS($AC$4:$AC122,$AC122)</f>
        <v>105</v>
      </c>
    </row>
    <row r="123" spans="26:39" ht="15" customHeight="1" x14ac:dyDescent="0.3">
      <c r="Z123" s="38" t="str">
        <f t="shared" ca="1" si="15"/>
        <v/>
      </c>
      <c r="AA123" s="14" t="str">
        <f t="shared" si="20"/>
        <v/>
      </c>
      <c r="AB123" s="14" t="str">
        <f t="shared" ca="1" si="16"/>
        <v/>
      </c>
      <c r="AC123" s="18" t="str">
        <f t="shared" ca="1" si="17"/>
        <v/>
      </c>
      <c r="AD123" s="18" t="str">
        <f t="shared" ca="1" si="18"/>
        <v/>
      </c>
      <c r="AE123" s="18" t="str">
        <f>IF(_xlfn.NUMBERVALUE($AA123)&gt;0,SUMIFS($AC$4:$AC123,$AB$4:$AB123,$AB123),"")</f>
        <v/>
      </c>
      <c r="AF123" s="18" t="str">
        <f>IF(_xlfn.NUMBERVALUE($AA123)&gt;0,SUMIFS($AC$4:$AC123,$AB$4:$AB123,$AB123)/COUNTIFS($AB$4:$AB123,$AB123,$AD$4:$AD123,"Score"),"")</f>
        <v/>
      </c>
      <c r="AG123" s="18" t="str">
        <f t="shared" si="19"/>
        <v/>
      </c>
      <c r="AH123" s="19"/>
      <c r="AI123" s="11" t="s">
        <v>45</v>
      </c>
      <c r="AJ123" s="11" t="s">
        <v>48</v>
      </c>
      <c r="AK123" s="11" t="s">
        <v>51</v>
      </c>
      <c r="AL123" s="11" t="s">
        <v>54</v>
      </c>
      <c r="AM123" s="11">
        <f ca="1">COUNTIFS($AC$4:$AC123,$AC123)</f>
        <v>106</v>
      </c>
    </row>
  </sheetData>
  <mergeCells count="14">
    <mergeCell ref="K3:M3"/>
    <mergeCell ref="E3:G3"/>
    <mergeCell ref="B3:D3"/>
    <mergeCell ref="R21:R23"/>
    <mergeCell ref="AI1:AM1"/>
    <mergeCell ref="R3:X3"/>
    <mergeCell ref="R9:X9"/>
    <mergeCell ref="R16:X16"/>
    <mergeCell ref="D1:AH1"/>
    <mergeCell ref="A2:P2"/>
    <mergeCell ref="R2:X2"/>
    <mergeCell ref="Z2:AH2"/>
    <mergeCell ref="N3:P3"/>
    <mergeCell ref="H3:J3"/>
  </mergeCells>
  <conditionalFormatting sqref="AH5:AH123">
    <cfRule type="cellIs" dxfId="7" priority="8" operator="lessThan">
      <formula>0</formula>
    </cfRule>
    <cfRule type="cellIs" dxfId="6" priority="9" operator="greaterThan">
      <formula>0</formula>
    </cfRule>
  </conditionalFormatting>
  <conditionalFormatting sqref="AH4">
    <cfRule type="cellIs" dxfId="5" priority="7" operator="greaterThan">
      <formula>0</formula>
    </cfRule>
  </conditionalFormatting>
  <conditionalFormatting sqref="AH4:AH123">
    <cfRule type="containsText" dxfId="4" priority="6" operator="containsText" text=" ">
      <formula>NOT(ISERROR(SEARCH(" ",AH4)))</formula>
    </cfRule>
  </conditionalFormatting>
  <conditionalFormatting sqref="S11:W11">
    <cfRule type="containsText" dxfId="3" priority="2" operator="containsText" text="hello despair">
      <formula>NOT(ISERROR(SEARCH("hello despair",S11)))</formula>
    </cfRule>
    <cfRule type="containsText" dxfId="2" priority="3" operator="containsText" text="3rd">
      <formula>NOT(ISERROR(SEARCH("3rd",S11)))</formula>
    </cfRule>
    <cfRule type="containsText" dxfId="1" priority="4" operator="containsText" text="2nd">
      <formula>NOT(ISERROR(SEARCH("2nd",S11)))</formula>
    </cfRule>
    <cfRule type="containsText" dxfId="0" priority="5" operator="containsText" text="1st">
      <formula>NOT(ISERROR(SEARCH("1st",S11)))</formula>
    </cfRule>
  </conditionalFormatting>
  <conditionalFormatting sqref="AE4:AE1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{CBE367E6-4CD9-47FA-9F9D-48523C987791}</x14:id>
        </ext>
      </extLst>
    </cfRule>
  </conditionalFormatting>
  <pageMargins left="0.7" right="0.7" top="0.75" bottom="0.75" header="0.3" footer="0.3"/>
  <pageSetup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E367E6-4CD9-47FA-9F9D-48523C9877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AE4:AE123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Data</vt:lpstr>
      <vt:lpstr>Game 10 26 2018 2 15 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dcterms:created xsi:type="dcterms:W3CDTF">2018-07-15T23:20:19Z</dcterms:created>
  <dcterms:modified xsi:type="dcterms:W3CDTF">2018-10-26T18:19:52Z</dcterms:modified>
</cp:coreProperties>
</file>