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ndre\Downloads\"/>
    </mc:Choice>
  </mc:AlternateContent>
  <xr:revisionPtr revIDLastSave="0" documentId="13_ncr:1_{FA990839-77FB-457F-808C-CA7AB77F1C70}" xr6:coauthVersionLast="47" xr6:coauthVersionMax="47" xr10:uidLastSave="{00000000-0000-0000-0000-000000000000}"/>
  <bookViews>
    <workbookView xWindow="-108" yWindow="-108" windowWidth="23256" windowHeight="12456" activeTab="1" xr2:uid="{00000000-000D-0000-FFFF-FFFF00000000}"/>
  </bookViews>
  <sheets>
    <sheet name="Export Summary" sheetId="1" r:id="rId1"/>
    <sheet name="Sheet1" sheetId="2" r:id="rId2"/>
  </sheets>
  <definedNames>
    <definedName name="_xlnm._FilterDatabase" localSheetId="1" hidden="1">Sheet1!$A$1:$BM$1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31" i="2" l="1"/>
  <c r="AS30" i="2"/>
  <c r="AS29" i="2"/>
  <c r="AS28" i="2"/>
  <c r="AS27" i="2"/>
  <c r="AS26" i="2"/>
  <c r="AS25" i="2"/>
  <c r="AS24" i="2"/>
  <c r="AS23" i="2"/>
  <c r="AS22" i="2"/>
  <c r="AS21" i="2"/>
  <c r="AS20" i="2"/>
  <c r="AS19" i="2"/>
  <c r="AS18" i="2"/>
  <c r="AS17" i="2"/>
  <c r="AS16" i="2"/>
  <c r="AS15" i="2"/>
  <c r="AS14" i="2"/>
  <c r="AS13" i="2"/>
  <c r="AS12" i="2"/>
  <c r="AS11" i="2"/>
  <c r="AS10" i="2"/>
  <c r="AS9" i="2"/>
  <c r="AS8" i="2"/>
  <c r="AS7" i="2"/>
  <c r="AS6" i="2"/>
  <c r="AS5" i="2"/>
  <c r="AS4" i="2"/>
  <c r="AS3" i="2"/>
  <c r="AS2" i="2"/>
  <c r="AS60" i="2"/>
  <c r="AS59" i="2"/>
  <c r="AS58" i="2"/>
  <c r="AS57" i="2"/>
  <c r="AS56" i="2"/>
  <c r="AS55" i="2"/>
  <c r="AS54" i="2"/>
  <c r="AS53" i="2"/>
  <c r="AS52" i="2"/>
  <c r="AS51" i="2"/>
  <c r="AS50" i="2"/>
  <c r="AS49" i="2"/>
  <c r="AS48" i="2"/>
  <c r="AS47" i="2"/>
  <c r="AS46" i="2"/>
  <c r="AS45" i="2"/>
  <c r="AS44" i="2"/>
  <c r="AS43" i="2"/>
  <c r="AS42" i="2"/>
  <c r="AS41" i="2"/>
  <c r="AS40" i="2"/>
  <c r="AS39" i="2"/>
  <c r="AS38" i="2"/>
  <c r="AS37" i="2"/>
  <c r="AS36" i="2"/>
  <c r="AS35" i="2"/>
  <c r="AS34" i="2"/>
  <c r="AS33" i="2"/>
  <c r="AS32" i="2"/>
  <c r="AS87" i="2"/>
  <c r="AS86" i="2"/>
  <c r="AS85" i="2"/>
  <c r="AS84" i="2"/>
  <c r="AS83" i="2"/>
  <c r="AS82" i="2"/>
  <c r="AS81" i="2"/>
  <c r="AS80" i="2"/>
  <c r="AS79" i="2"/>
  <c r="AS78" i="2"/>
  <c r="AS77" i="2"/>
  <c r="AS76" i="2"/>
  <c r="AS75" i="2"/>
  <c r="AS74" i="2"/>
  <c r="AS73" i="2"/>
  <c r="AS72" i="2"/>
  <c r="AS71" i="2"/>
  <c r="AS70" i="2"/>
  <c r="AS69" i="2"/>
  <c r="AS68" i="2"/>
  <c r="AS67" i="2"/>
  <c r="AS66" i="2"/>
  <c r="AS65" i="2"/>
  <c r="AS64" i="2"/>
  <c r="AS63" i="2"/>
  <c r="AS62" i="2"/>
  <c r="AS61"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M2"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87" i="2"/>
  <c r="AM86" i="2"/>
  <c r="AM85" i="2"/>
  <c r="AM84" i="2"/>
  <c r="AM83" i="2"/>
  <c r="AM82" i="2"/>
  <c r="AM81" i="2"/>
  <c r="AM80" i="2"/>
  <c r="AM79" i="2"/>
  <c r="AM78" i="2"/>
  <c r="AM77" i="2"/>
  <c r="AM76" i="2"/>
  <c r="AM75" i="2"/>
  <c r="AM74" i="2"/>
  <c r="AM73" i="2"/>
  <c r="AM72" i="2"/>
  <c r="AM71" i="2"/>
  <c r="AM70" i="2"/>
  <c r="AM69" i="2"/>
  <c r="AM68" i="2"/>
  <c r="AM67" i="2"/>
  <c r="AM66" i="2"/>
  <c r="AM65" i="2"/>
  <c r="AM64" i="2"/>
  <c r="AM63" i="2"/>
  <c r="AM62" i="2"/>
  <c r="AM61" i="2"/>
  <c r="AW62" i="2"/>
  <c r="AW31" i="2"/>
  <c r="AW30" i="2"/>
  <c r="AW29" i="2"/>
  <c r="AW28" i="2"/>
  <c r="AW27" i="2"/>
  <c r="AW26" i="2"/>
  <c r="AW25" i="2"/>
  <c r="AW24" i="2"/>
  <c r="AW23" i="2"/>
  <c r="AW22" i="2"/>
  <c r="AW21" i="2"/>
  <c r="AW20" i="2"/>
  <c r="AW19" i="2"/>
  <c r="AW18" i="2"/>
  <c r="AW17" i="2"/>
  <c r="AW16" i="2"/>
  <c r="AW15" i="2"/>
  <c r="AW14" i="2"/>
  <c r="AW13" i="2"/>
  <c r="AW12" i="2"/>
  <c r="AW11" i="2"/>
  <c r="AW10" i="2"/>
  <c r="AW9" i="2"/>
  <c r="AW8" i="2"/>
  <c r="AW7" i="2"/>
  <c r="AW6" i="2"/>
  <c r="AW5" i="2"/>
  <c r="AW4" i="2"/>
  <c r="AW3" i="2"/>
  <c r="AW2" i="2"/>
  <c r="AW60" i="2"/>
  <c r="AW59" i="2"/>
  <c r="AW58" i="2"/>
  <c r="AW57" i="2"/>
  <c r="AW56" i="2"/>
  <c r="AW55" i="2"/>
  <c r="AW54" i="2"/>
  <c r="AW53" i="2"/>
  <c r="AW52" i="2"/>
  <c r="AW51" i="2"/>
  <c r="AW50" i="2"/>
  <c r="AW49" i="2"/>
  <c r="AW48" i="2"/>
  <c r="AW47" i="2"/>
  <c r="AW46" i="2"/>
  <c r="AW45" i="2"/>
  <c r="AW44" i="2"/>
  <c r="AW43" i="2"/>
  <c r="AW42" i="2"/>
  <c r="AW41" i="2"/>
  <c r="AW40" i="2"/>
  <c r="AW39" i="2"/>
  <c r="AW38" i="2"/>
  <c r="AW37" i="2"/>
  <c r="AW36" i="2"/>
  <c r="AW35" i="2"/>
  <c r="AW34" i="2"/>
  <c r="AW33" i="2"/>
  <c r="AW32" i="2"/>
  <c r="AW87" i="2"/>
  <c r="AW86" i="2"/>
  <c r="AW85" i="2"/>
  <c r="AW84" i="2"/>
  <c r="AW83" i="2"/>
  <c r="AW82" i="2"/>
  <c r="AW81" i="2"/>
  <c r="AW80" i="2"/>
  <c r="AW79" i="2"/>
  <c r="AW78" i="2"/>
  <c r="AW77" i="2"/>
  <c r="AW76" i="2"/>
  <c r="AW75" i="2"/>
  <c r="AW74" i="2"/>
  <c r="AW73" i="2"/>
  <c r="AW72" i="2"/>
  <c r="AW71" i="2"/>
  <c r="AW70" i="2"/>
  <c r="AW69" i="2"/>
  <c r="AW68" i="2"/>
  <c r="AW67" i="2"/>
  <c r="AW66" i="2"/>
  <c r="AW65" i="2"/>
  <c r="AW64" i="2"/>
  <c r="AW63" i="2"/>
  <c r="AW61" i="2"/>
  <c r="AV61"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V3" i="2"/>
  <c r="AV2" i="2"/>
  <c r="AV60" i="2"/>
  <c r="AV59" i="2"/>
  <c r="AV58" i="2"/>
  <c r="AV57" i="2"/>
  <c r="AV56" i="2"/>
  <c r="AV55" i="2"/>
  <c r="AV54" i="2"/>
  <c r="AV53" i="2"/>
  <c r="AV52" i="2"/>
  <c r="AV51" i="2"/>
  <c r="AV50" i="2"/>
  <c r="AV49" i="2"/>
  <c r="AV48" i="2"/>
  <c r="AV47" i="2"/>
  <c r="AV46" i="2"/>
  <c r="AV45" i="2"/>
  <c r="AV44" i="2"/>
  <c r="AV43" i="2"/>
  <c r="AV42" i="2"/>
  <c r="AV41" i="2"/>
  <c r="AV40" i="2"/>
  <c r="AV39" i="2"/>
  <c r="AV38" i="2"/>
  <c r="AV37" i="2"/>
  <c r="AV36" i="2"/>
  <c r="AV35" i="2"/>
  <c r="AV34" i="2"/>
  <c r="AV33" i="2"/>
  <c r="AV32" i="2"/>
  <c r="AV87" i="2"/>
  <c r="AV86" i="2"/>
  <c r="AV85" i="2"/>
  <c r="AV84" i="2"/>
  <c r="AV83" i="2"/>
  <c r="AV82" i="2"/>
  <c r="AV81" i="2"/>
  <c r="AV80" i="2"/>
  <c r="AV79" i="2"/>
  <c r="AV78" i="2"/>
  <c r="AV77" i="2"/>
  <c r="AV76" i="2"/>
  <c r="AV75" i="2"/>
  <c r="AV74" i="2"/>
  <c r="AV73" i="2"/>
  <c r="AV72" i="2"/>
  <c r="AV71" i="2"/>
  <c r="AV70" i="2"/>
  <c r="AV69" i="2"/>
  <c r="AV68" i="2"/>
  <c r="AV67" i="2"/>
  <c r="AV66" i="2"/>
  <c r="AV65" i="2"/>
  <c r="AV64" i="2"/>
  <c r="AV63" i="2"/>
  <c r="AV62" i="2"/>
  <c r="AG31" i="2"/>
  <c r="AH31" i="2" s="1"/>
  <c r="AG30" i="2"/>
  <c r="AH30" i="2" s="1"/>
  <c r="AG29" i="2"/>
  <c r="AH29" i="2" s="1"/>
  <c r="AG28" i="2"/>
  <c r="AH28" i="2" s="1"/>
  <c r="AG27" i="2"/>
  <c r="AH27" i="2" s="1"/>
  <c r="AG26" i="2"/>
  <c r="AH26" i="2" s="1"/>
  <c r="AG25" i="2"/>
  <c r="AH25" i="2" s="1"/>
  <c r="AG24" i="2"/>
  <c r="AH24" i="2" s="1"/>
  <c r="AG23" i="2"/>
  <c r="AH23" i="2" s="1"/>
  <c r="AG22" i="2"/>
  <c r="AH22" i="2" s="1"/>
  <c r="AG21" i="2"/>
  <c r="AH21" i="2" s="1"/>
  <c r="AG20" i="2"/>
  <c r="AH20" i="2" s="1"/>
  <c r="AG19" i="2"/>
  <c r="AH19" i="2" s="1"/>
  <c r="AG18" i="2"/>
  <c r="AH18" i="2" s="1"/>
  <c r="AG17" i="2"/>
  <c r="AH17" i="2" s="1"/>
  <c r="AG16" i="2"/>
  <c r="AH16" i="2" s="1"/>
  <c r="AG15" i="2"/>
  <c r="AH15" i="2" s="1"/>
  <c r="AG14" i="2"/>
  <c r="AH14" i="2" s="1"/>
  <c r="AG13" i="2"/>
  <c r="AH13" i="2" s="1"/>
  <c r="AG12" i="2"/>
  <c r="AH12" i="2" s="1"/>
  <c r="AG11" i="2"/>
  <c r="AH11" i="2" s="1"/>
  <c r="AG10" i="2"/>
  <c r="AH10" i="2" s="1"/>
  <c r="AG9" i="2"/>
  <c r="AH9" i="2" s="1"/>
  <c r="AG8" i="2"/>
  <c r="AH8" i="2" s="1"/>
  <c r="AG7" i="2"/>
  <c r="AH7" i="2" s="1"/>
  <c r="AG6" i="2"/>
  <c r="AH6" i="2" s="1"/>
  <c r="AG5" i="2"/>
  <c r="AH5" i="2" s="1"/>
  <c r="AG4" i="2"/>
  <c r="AH4" i="2" s="1"/>
  <c r="AG3" i="2"/>
  <c r="AH3" i="2" s="1"/>
  <c r="AG2" i="2"/>
  <c r="AH2" i="2" s="1"/>
  <c r="AG60" i="2"/>
  <c r="AH60" i="2" s="1"/>
  <c r="AG59" i="2"/>
  <c r="AH59" i="2" s="1"/>
  <c r="AG58" i="2"/>
  <c r="AH58" i="2" s="1"/>
  <c r="AG57" i="2"/>
  <c r="AH57" i="2" s="1"/>
  <c r="AG56" i="2"/>
  <c r="AH56" i="2" s="1"/>
  <c r="AG55" i="2"/>
  <c r="AH55" i="2" s="1"/>
  <c r="AG54" i="2"/>
  <c r="AH54" i="2" s="1"/>
  <c r="AG53" i="2"/>
  <c r="AH53" i="2" s="1"/>
  <c r="AG52" i="2"/>
  <c r="AH52" i="2" s="1"/>
  <c r="AG51" i="2"/>
  <c r="AH51" i="2" s="1"/>
  <c r="AG50" i="2"/>
  <c r="AH50" i="2" s="1"/>
  <c r="AG49" i="2"/>
  <c r="AH49" i="2" s="1"/>
  <c r="AG48" i="2"/>
  <c r="AH48" i="2" s="1"/>
  <c r="AG47" i="2"/>
  <c r="AH47" i="2" s="1"/>
  <c r="AG46" i="2"/>
  <c r="AH46" i="2" s="1"/>
  <c r="AG45" i="2"/>
  <c r="AH45" i="2" s="1"/>
  <c r="AG44" i="2"/>
  <c r="AH44" i="2" s="1"/>
  <c r="AG43" i="2"/>
  <c r="AH43" i="2" s="1"/>
  <c r="AG42" i="2"/>
  <c r="AH42" i="2" s="1"/>
  <c r="AG41" i="2"/>
  <c r="AH41" i="2" s="1"/>
  <c r="AG40" i="2"/>
  <c r="AH40" i="2" s="1"/>
  <c r="AG39" i="2"/>
  <c r="AH39" i="2" s="1"/>
  <c r="AG38" i="2"/>
  <c r="AH38" i="2" s="1"/>
  <c r="AH37" i="2"/>
  <c r="AG36" i="2"/>
  <c r="AH36" i="2" s="1"/>
  <c r="AG35" i="2"/>
  <c r="AH35" i="2" s="1"/>
  <c r="AG34" i="2"/>
  <c r="AH34" i="2" s="1"/>
  <c r="AG33" i="2"/>
  <c r="AH33" i="2" s="1"/>
  <c r="AG32" i="2"/>
  <c r="AH32" i="2" s="1"/>
  <c r="AG87" i="2"/>
  <c r="AH87" i="2" s="1"/>
  <c r="AG86" i="2"/>
  <c r="AH86" i="2" s="1"/>
  <c r="AG85" i="2"/>
  <c r="AH85" i="2" s="1"/>
  <c r="AG84" i="2"/>
  <c r="AH84" i="2" s="1"/>
  <c r="AG83" i="2"/>
  <c r="AH83" i="2" s="1"/>
  <c r="AG82" i="2"/>
  <c r="AH82" i="2" s="1"/>
  <c r="AG81" i="2"/>
  <c r="AH81" i="2" s="1"/>
  <c r="AG80" i="2"/>
  <c r="AH80" i="2" s="1"/>
  <c r="AG79" i="2"/>
  <c r="AH79" i="2" s="1"/>
  <c r="AG78" i="2"/>
  <c r="AH78" i="2" s="1"/>
  <c r="AG77" i="2"/>
  <c r="AH77" i="2" s="1"/>
  <c r="AG76" i="2"/>
  <c r="AH76" i="2" s="1"/>
  <c r="AG75" i="2"/>
  <c r="AH75" i="2" s="1"/>
  <c r="AG74" i="2"/>
  <c r="AH74" i="2" s="1"/>
  <c r="AG73" i="2"/>
  <c r="AH73" i="2" s="1"/>
  <c r="AG72" i="2"/>
  <c r="AH72" i="2" s="1"/>
  <c r="AG71" i="2"/>
  <c r="AH71" i="2" s="1"/>
  <c r="AG70" i="2"/>
  <c r="AH70" i="2" s="1"/>
  <c r="AG69" i="2"/>
  <c r="AH69" i="2" s="1"/>
  <c r="AG68" i="2"/>
  <c r="AH68" i="2" s="1"/>
  <c r="AG67" i="2"/>
  <c r="AH67" i="2" s="1"/>
  <c r="AG66" i="2"/>
  <c r="AH66" i="2" s="1"/>
  <c r="AG65" i="2"/>
  <c r="AH65" i="2" s="1"/>
  <c r="AG64" i="2"/>
  <c r="AH64" i="2" s="1"/>
  <c r="AG63" i="2"/>
  <c r="AH63" i="2" s="1"/>
  <c r="AG62" i="2"/>
  <c r="AH62" i="2" s="1"/>
  <c r="AG61" i="2"/>
  <c r="AH61" i="2" s="1"/>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R3" i="2"/>
  <c r="AR2" i="2"/>
  <c r="AR60" i="2"/>
  <c r="AR59" i="2"/>
  <c r="AR58" i="2"/>
  <c r="AR57" i="2"/>
  <c r="AR56" i="2"/>
  <c r="AR55" i="2"/>
  <c r="AR54" i="2"/>
  <c r="AR53" i="2"/>
  <c r="AR52" i="2"/>
  <c r="AR51" i="2"/>
  <c r="AR50" i="2"/>
  <c r="AR49" i="2"/>
  <c r="AR48" i="2"/>
  <c r="AR47" i="2"/>
  <c r="AR46" i="2"/>
  <c r="AR45" i="2"/>
  <c r="AR44" i="2"/>
  <c r="AR43" i="2"/>
  <c r="AR42" i="2"/>
  <c r="AR41" i="2"/>
  <c r="AR40" i="2"/>
  <c r="AR39" i="2"/>
  <c r="AR38" i="2"/>
  <c r="AR37" i="2"/>
  <c r="AR36" i="2"/>
  <c r="AR35" i="2"/>
  <c r="AR34" i="2"/>
  <c r="AR33" i="2"/>
  <c r="AR32" i="2"/>
  <c r="AR87" i="2"/>
  <c r="AR86" i="2"/>
  <c r="AR85" i="2"/>
  <c r="AR84" i="2"/>
  <c r="AR83" i="2"/>
  <c r="AR82" i="2"/>
  <c r="AR81" i="2"/>
  <c r="AR80" i="2"/>
  <c r="AR79" i="2"/>
  <c r="AR78" i="2"/>
  <c r="AR77" i="2"/>
  <c r="AR76" i="2"/>
  <c r="AR75" i="2"/>
  <c r="AR74" i="2"/>
  <c r="AR73" i="2"/>
  <c r="AR72" i="2"/>
  <c r="AR71" i="2"/>
  <c r="AR70" i="2"/>
  <c r="AR69" i="2"/>
  <c r="AR68" i="2"/>
  <c r="AR67" i="2"/>
  <c r="AR66" i="2"/>
  <c r="AR65" i="2"/>
  <c r="AR64" i="2"/>
  <c r="AR63" i="2"/>
  <c r="AR62" i="2"/>
  <c r="AR61" i="2"/>
  <c r="X84"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X60" i="2"/>
  <c r="X59" i="2"/>
  <c r="X58" i="2"/>
  <c r="X57" i="2"/>
  <c r="X56" i="2"/>
  <c r="X55" i="2"/>
  <c r="X54" i="2"/>
  <c r="X53" i="2"/>
  <c r="X52" i="2"/>
  <c r="X51" i="2"/>
  <c r="X50" i="2"/>
  <c r="X49" i="2"/>
  <c r="X48" i="2"/>
  <c r="X47" i="2"/>
  <c r="X45" i="2"/>
  <c r="X44" i="2"/>
  <c r="X43" i="2"/>
  <c r="X42" i="2"/>
  <c r="X41" i="2"/>
  <c r="X40" i="2"/>
  <c r="X39" i="2"/>
  <c r="X38" i="2"/>
  <c r="X37" i="2"/>
  <c r="X36" i="2"/>
  <c r="X35" i="2"/>
  <c r="X34" i="2"/>
  <c r="X33" i="2"/>
  <c r="X87" i="2"/>
  <c r="X86" i="2"/>
  <c r="X85" i="2"/>
  <c r="X83" i="2"/>
  <c r="X82" i="2"/>
  <c r="X80" i="2"/>
  <c r="X79" i="2"/>
  <c r="X78" i="2"/>
  <c r="X77" i="2"/>
  <c r="X76" i="2"/>
  <c r="X75" i="2"/>
  <c r="X74" i="2"/>
  <c r="X73" i="2"/>
  <c r="X72" i="2"/>
  <c r="X71" i="2"/>
  <c r="X70" i="2"/>
  <c r="X69" i="2"/>
  <c r="X68" i="2"/>
  <c r="X67" i="2"/>
  <c r="X66" i="2"/>
  <c r="X65" i="2"/>
  <c r="X64" i="2"/>
  <c r="X63" i="2"/>
  <c r="X62" i="2"/>
  <c r="X61" i="2"/>
  <c r="V31" i="2"/>
  <c r="W31" i="2" s="1"/>
  <c r="V30" i="2"/>
  <c r="V29" i="2"/>
  <c r="W29" i="2" s="1"/>
  <c r="V28" i="2"/>
  <c r="V27" i="2"/>
  <c r="W27" i="2" s="1"/>
  <c r="V26" i="2"/>
  <c r="V25" i="2"/>
  <c r="W25" i="2" s="1"/>
  <c r="V24" i="2"/>
  <c r="V23" i="2"/>
  <c r="W23" i="2" s="1"/>
  <c r="V22" i="2"/>
  <c r="V21" i="2"/>
  <c r="W21" i="2" s="1"/>
  <c r="V20" i="2"/>
  <c r="V19" i="2"/>
  <c r="W19" i="2" s="1"/>
  <c r="V18" i="2"/>
  <c r="V17" i="2"/>
  <c r="W17" i="2" s="1"/>
  <c r="V16" i="2"/>
  <c r="V15" i="2"/>
  <c r="W15" i="2" s="1"/>
  <c r="V14" i="2"/>
  <c r="W14" i="2" s="1"/>
  <c r="V13" i="2"/>
  <c r="W13" i="2" s="1"/>
  <c r="V12" i="2"/>
  <c r="V11" i="2"/>
  <c r="W11" i="2" s="1"/>
  <c r="V10" i="2"/>
  <c r="V9" i="2"/>
  <c r="W9" i="2" s="1"/>
  <c r="V8" i="2"/>
  <c r="V7" i="2"/>
  <c r="W7" i="2" s="1"/>
  <c r="V6" i="2"/>
  <c r="W6" i="2" s="1"/>
  <c r="V5" i="2"/>
  <c r="W5" i="2" s="1"/>
  <c r="V4" i="2"/>
  <c r="V3" i="2"/>
  <c r="W3" i="2" s="1"/>
  <c r="V2" i="2"/>
  <c r="V60" i="2"/>
  <c r="W60" i="2" s="1"/>
  <c r="V59" i="2"/>
  <c r="V58" i="2"/>
  <c r="W58" i="2" s="1"/>
  <c r="V57" i="2"/>
  <c r="W57" i="2" s="1"/>
  <c r="V56" i="2"/>
  <c r="W56" i="2" s="1"/>
  <c r="V55" i="2"/>
  <c r="V54" i="2"/>
  <c r="W54" i="2" s="1"/>
  <c r="V53" i="2"/>
  <c r="V52" i="2"/>
  <c r="W52" i="2" s="1"/>
  <c r="V51" i="2"/>
  <c r="V50" i="2"/>
  <c r="W50" i="2" s="1"/>
  <c r="V49" i="2"/>
  <c r="W49" i="2" s="1"/>
  <c r="V48" i="2"/>
  <c r="W48" i="2" s="1"/>
  <c r="V47" i="2"/>
  <c r="V46" i="2"/>
  <c r="W46" i="2" s="1"/>
  <c r="X46" i="2" s="1"/>
  <c r="V45" i="2"/>
  <c r="V44" i="2"/>
  <c r="W44" i="2" s="1"/>
  <c r="V43" i="2"/>
  <c r="V42" i="2"/>
  <c r="W42" i="2" s="1"/>
  <c r="V41" i="2"/>
  <c r="W41" i="2" s="1"/>
  <c r="V40" i="2"/>
  <c r="W40" i="2" s="1"/>
  <c r="V39" i="2"/>
  <c r="V38" i="2"/>
  <c r="W38" i="2" s="1"/>
  <c r="V37" i="2"/>
  <c r="V36" i="2"/>
  <c r="W36" i="2" s="1"/>
  <c r="V35" i="2"/>
  <c r="V34" i="2"/>
  <c r="W34" i="2" s="1"/>
  <c r="V33" i="2"/>
  <c r="W33" i="2" s="1"/>
  <c r="V32" i="2"/>
  <c r="W32" i="2" s="1"/>
  <c r="X32" i="2" s="1"/>
  <c r="V87" i="2"/>
  <c r="V86" i="2"/>
  <c r="W86" i="2" s="1"/>
  <c r="V85" i="2"/>
  <c r="V84" i="2"/>
  <c r="W84" i="2" s="1"/>
  <c r="V83" i="2"/>
  <c r="V82" i="2"/>
  <c r="W82" i="2" s="1"/>
  <c r="V81" i="2"/>
  <c r="W81" i="2" s="1"/>
  <c r="X81" i="2" s="1"/>
  <c r="V80" i="2"/>
  <c r="W80" i="2" s="1"/>
  <c r="V79" i="2"/>
  <c r="V78" i="2"/>
  <c r="W78" i="2" s="1"/>
  <c r="V77" i="2"/>
  <c r="W77" i="2" s="1"/>
  <c r="V76" i="2"/>
  <c r="W76" i="2" s="1"/>
  <c r="V75" i="2"/>
  <c r="V74" i="2"/>
  <c r="W74" i="2" s="1"/>
  <c r="V73" i="2"/>
  <c r="W73" i="2" s="1"/>
  <c r="V72" i="2"/>
  <c r="W72" i="2" s="1"/>
  <c r="V71" i="2"/>
  <c r="V70" i="2"/>
  <c r="W70" i="2" s="1"/>
  <c r="V69" i="2"/>
  <c r="V68" i="2"/>
  <c r="W68" i="2" s="1"/>
  <c r="V67" i="2"/>
  <c r="V66" i="2"/>
  <c r="W66" i="2" s="1"/>
  <c r="V65" i="2"/>
  <c r="W65" i="2" s="1"/>
  <c r="V64" i="2"/>
  <c r="W64" i="2" s="1"/>
  <c r="V63" i="2"/>
  <c r="V62" i="2"/>
  <c r="W62" i="2" s="1"/>
  <c r="V61" i="2"/>
  <c r="W63" i="2"/>
  <c r="W67" i="2"/>
  <c r="W69" i="2"/>
  <c r="W71" i="2"/>
  <c r="W75" i="2"/>
  <c r="W79" i="2"/>
  <c r="W83" i="2"/>
  <c r="W85" i="2"/>
  <c r="W87" i="2"/>
  <c r="W35" i="2"/>
  <c r="W37" i="2"/>
  <c r="W39" i="2"/>
  <c r="W43" i="2"/>
  <c r="W45" i="2"/>
  <c r="W47" i="2"/>
  <c r="W51" i="2"/>
  <c r="W53" i="2"/>
  <c r="W55" i="2"/>
  <c r="W59" i="2"/>
  <c r="W2" i="2"/>
  <c r="W4" i="2"/>
  <c r="W8" i="2"/>
  <c r="W10" i="2"/>
  <c r="W12" i="2"/>
  <c r="W16" i="2"/>
  <c r="W18" i="2"/>
  <c r="W20" i="2"/>
  <c r="W22" i="2"/>
  <c r="W24" i="2"/>
  <c r="W26" i="2"/>
  <c r="W28" i="2"/>
  <c r="W30" i="2"/>
  <c r="W61"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Q2"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K31" i="2"/>
  <c r="L31" i="2" s="1"/>
  <c r="M31" i="2" s="1"/>
  <c r="C31" i="2"/>
  <c r="D31" i="2" s="1"/>
  <c r="E31" i="2" s="1"/>
  <c r="K30" i="2"/>
  <c r="L30" i="2" s="1"/>
  <c r="M30" i="2" s="1"/>
  <c r="C30" i="2"/>
  <c r="D30" i="2" s="1"/>
  <c r="E30" i="2" s="1"/>
  <c r="K29" i="2"/>
  <c r="L29" i="2" s="1"/>
  <c r="M29" i="2" s="1"/>
  <c r="C29" i="2"/>
  <c r="D29" i="2" s="1"/>
  <c r="E29" i="2" s="1"/>
  <c r="K28" i="2"/>
  <c r="L28" i="2" s="1"/>
  <c r="M28" i="2" s="1"/>
  <c r="C28" i="2"/>
  <c r="D28" i="2" s="1"/>
  <c r="E28" i="2" s="1"/>
  <c r="K27" i="2"/>
  <c r="L27" i="2" s="1"/>
  <c r="M27" i="2" s="1"/>
  <c r="C27" i="2"/>
  <c r="D27" i="2" s="1"/>
  <c r="E27" i="2" s="1"/>
  <c r="K26" i="2"/>
  <c r="L26" i="2" s="1"/>
  <c r="M26" i="2" s="1"/>
  <c r="D26" i="2"/>
  <c r="E26" i="2" s="1"/>
  <c r="K25" i="2"/>
  <c r="L25" i="2" s="1"/>
  <c r="M25" i="2" s="1"/>
  <c r="C25" i="2"/>
  <c r="D25" i="2" s="1"/>
  <c r="E25" i="2" s="1"/>
  <c r="K24" i="2"/>
  <c r="L24" i="2" s="1"/>
  <c r="M24" i="2" s="1"/>
  <c r="D24" i="2"/>
  <c r="E24" i="2" s="1"/>
  <c r="K23" i="2"/>
  <c r="L23" i="2" s="1"/>
  <c r="M23" i="2" s="1"/>
  <c r="C23" i="2"/>
  <c r="D23" i="2" s="1"/>
  <c r="E23" i="2" s="1"/>
  <c r="K22" i="2"/>
  <c r="L22" i="2" s="1"/>
  <c r="M22" i="2" s="1"/>
  <c r="C22" i="2"/>
  <c r="D22" i="2" s="1"/>
  <c r="E22" i="2" s="1"/>
  <c r="K21" i="2"/>
  <c r="L21" i="2" s="1"/>
  <c r="M21" i="2" s="1"/>
  <c r="D21" i="2"/>
  <c r="E21" i="2" s="1"/>
  <c r="K20" i="2"/>
  <c r="L20" i="2" s="1"/>
  <c r="M20" i="2" s="1"/>
  <c r="C20" i="2"/>
  <c r="D20" i="2" s="1"/>
  <c r="E20" i="2" s="1"/>
  <c r="K19" i="2"/>
  <c r="L19" i="2" s="1"/>
  <c r="M19" i="2" s="1"/>
  <c r="C19" i="2"/>
  <c r="D19" i="2" s="1"/>
  <c r="E19" i="2" s="1"/>
  <c r="K18" i="2"/>
  <c r="L18" i="2" s="1"/>
  <c r="M18" i="2" s="1"/>
  <c r="C18" i="2"/>
  <c r="D18" i="2" s="1"/>
  <c r="E18" i="2" s="1"/>
  <c r="K17" i="2"/>
  <c r="L17" i="2" s="1"/>
  <c r="M17" i="2" s="1"/>
  <c r="C17" i="2"/>
  <c r="D17" i="2" s="1"/>
  <c r="E17" i="2" s="1"/>
  <c r="K16" i="2"/>
  <c r="L16" i="2" s="1"/>
  <c r="M16" i="2" s="1"/>
  <c r="C16" i="2"/>
  <c r="D16" i="2" s="1"/>
  <c r="E16" i="2" s="1"/>
  <c r="K15" i="2"/>
  <c r="L15" i="2" s="1"/>
  <c r="M15" i="2" s="1"/>
  <c r="C15" i="2"/>
  <c r="D15" i="2" s="1"/>
  <c r="E15" i="2" s="1"/>
  <c r="K14" i="2"/>
  <c r="L14" i="2" s="1"/>
  <c r="M14" i="2" s="1"/>
  <c r="C14" i="2"/>
  <c r="D14" i="2" s="1"/>
  <c r="E14" i="2" s="1"/>
  <c r="K13" i="2"/>
  <c r="L13" i="2" s="1"/>
  <c r="M13" i="2" s="1"/>
  <c r="C13" i="2"/>
  <c r="D13" i="2" s="1"/>
  <c r="E13" i="2" s="1"/>
  <c r="K12" i="2"/>
  <c r="L12" i="2" s="1"/>
  <c r="M12" i="2" s="1"/>
  <c r="C12" i="2"/>
  <c r="D12" i="2" s="1"/>
  <c r="E12" i="2" s="1"/>
  <c r="K11" i="2"/>
  <c r="L11" i="2" s="1"/>
  <c r="M11" i="2" s="1"/>
  <c r="D11" i="2"/>
  <c r="E11" i="2" s="1"/>
  <c r="K10" i="2"/>
  <c r="L10" i="2" s="1"/>
  <c r="M10" i="2" s="1"/>
  <c r="C10" i="2"/>
  <c r="D10" i="2" s="1"/>
  <c r="E10" i="2" s="1"/>
  <c r="K9" i="2"/>
  <c r="L9" i="2" s="1"/>
  <c r="M9" i="2" s="1"/>
  <c r="D9" i="2"/>
  <c r="E9" i="2" s="1"/>
  <c r="K8" i="2"/>
  <c r="L8" i="2" s="1"/>
  <c r="M8" i="2" s="1"/>
  <c r="D8" i="2"/>
  <c r="E8" i="2" s="1"/>
  <c r="K7" i="2"/>
  <c r="L7" i="2" s="1"/>
  <c r="M7" i="2" s="1"/>
  <c r="C7" i="2"/>
  <c r="D7" i="2" s="1"/>
  <c r="E7" i="2" s="1"/>
  <c r="K6" i="2"/>
  <c r="L6" i="2" s="1"/>
  <c r="M6" i="2" s="1"/>
  <c r="D6" i="2"/>
  <c r="E6" i="2" s="1"/>
  <c r="K5" i="2"/>
  <c r="L5" i="2" s="1"/>
  <c r="M5" i="2" s="1"/>
  <c r="C5" i="2"/>
  <c r="D5" i="2" s="1"/>
  <c r="E5" i="2" s="1"/>
  <c r="K4" i="2"/>
  <c r="L4" i="2" s="1"/>
  <c r="M4" i="2" s="1"/>
  <c r="C4" i="2"/>
  <c r="D4" i="2" s="1"/>
  <c r="E4" i="2" s="1"/>
  <c r="K3" i="2"/>
  <c r="L3" i="2" s="1"/>
  <c r="M3" i="2" s="1"/>
  <c r="D3" i="2"/>
  <c r="E3" i="2" s="1"/>
  <c r="K2" i="2"/>
  <c r="L2" i="2" s="1"/>
  <c r="M2" i="2" s="1"/>
  <c r="C2" i="2"/>
  <c r="D2" i="2" s="1"/>
  <c r="E2" i="2" s="1"/>
  <c r="K60" i="2"/>
  <c r="L60" i="2" s="1"/>
  <c r="M60" i="2" s="1"/>
  <c r="C60" i="2"/>
  <c r="D60" i="2" s="1"/>
  <c r="E60" i="2" s="1"/>
  <c r="K59" i="2"/>
  <c r="L59" i="2" s="1"/>
  <c r="M59" i="2" s="1"/>
  <c r="C59" i="2"/>
  <c r="D59" i="2" s="1"/>
  <c r="E59" i="2" s="1"/>
  <c r="K58" i="2"/>
  <c r="L58" i="2" s="1"/>
  <c r="M58" i="2" s="1"/>
  <c r="C58" i="2"/>
  <c r="D58" i="2" s="1"/>
  <c r="E58" i="2" s="1"/>
  <c r="K57" i="2"/>
  <c r="L57" i="2" s="1"/>
  <c r="M57" i="2" s="1"/>
  <c r="C57" i="2"/>
  <c r="D57" i="2" s="1"/>
  <c r="E57" i="2" s="1"/>
  <c r="K56" i="2"/>
  <c r="L56" i="2" s="1"/>
  <c r="M56" i="2" s="1"/>
  <c r="D56" i="2"/>
  <c r="E56" i="2" s="1"/>
  <c r="K55" i="2"/>
  <c r="L55" i="2" s="1"/>
  <c r="M55" i="2" s="1"/>
  <c r="C55" i="2"/>
  <c r="D55" i="2" s="1"/>
  <c r="E55" i="2" s="1"/>
  <c r="K54" i="2"/>
  <c r="L54" i="2" s="1"/>
  <c r="M54" i="2" s="1"/>
  <c r="C54" i="2"/>
  <c r="D54" i="2" s="1"/>
  <c r="E54" i="2" s="1"/>
  <c r="K53" i="2"/>
  <c r="L53" i="2" s="1"/>
  <c r="M53" i="2" s="1"/>
  <c r="C53" i="2"/>
  <c r="D53" i="2" s="1"/>
  <c r="E53" i="2" s="1"/>
  <c r="K52" i="2"/>
  <c r="L52" i="2" s="1"/>
  <c r="M52" i="2" s="1"/>
  <c r="C52" i="2"/>
  <c r="D52" i="2" s="1"/>
  <c r="E52" i="2" s="1"/>
  <c r="K51" i="2"/>
  <c r="L51" i="2" s="1"/>
  <c r="M51" i="2" s="1"/>
  <c r="C51" i="2"/>
  <c r="D51" i="2" s="1"/>
  <c r="E51" i="2" s="1"/>
  <c r="K50" i="2"/>
  <c r="L50" i="2" s="1"/>
  <c r="M50" i="2" s="1"/>
  <c r="C50" i="2"/>
  <c r="D50" i="2" s="1"/>
  <c r="E50" i="2" s="1"/>
  <c r="K49" i="2"/>
  <c r="L49" i="2" s="1"/>
  <c r="M49" i="2" s="1"/>
  <c r="C49" i="2"/>
  <c r="D49" i="2" s="1"/>
  <c r="E49" i="2" s="1"/>
  <c r="K48" i="2"/>
  <c r="L48" i="2" s="1"/>
  <c r="M48" i="2" s="1"/>
  <c r="C48" i="2"/>
  <c r="D48" i="2" s="1"/>
  <c r="E48" i="2" s="1"/>
  <c r="K47" i="2"/>
  <c r="L47" i="2" s="1"/>
  <c r="M47" i="2" s="1"/>
  <c r="C47" i="2"/>
  <c r="D47" i="2" s="1"/>
  <c r="E47" i="2" s="1"/>
  <c r="K46" i="2"/>
  <c r="L46" i="2" s="1"/>
  <c r="M46" i="2" s="1"/>
  <c r="C46" i="2"/>
  <c r="D46" i="2" s="1"/>
  <c r="E46" i="2" s="1"/>
  <c r="K45" i="2"/>
  <c r="L45" i="2" s="1"/>
  <c r="M45" i="2" s="1"/>
  <c r="C45" i="2"/>
  <c r="D45" i="2" s="1"/>
  <c r="E45" i="2" s="1"/>
  <c r="K44" i="2"/>
  <c r="L44" i="2" s="1"/>
  <c r="M44" i="2" s="1"/>
  <c r="C44" i="2"/>
  <c r="D44" i="2" s="1"/>
  <c r="E44" i="2" s="1"/>
  <c r="K43" i="2"/>
  <c r="L43" i="2" s="1"/>
  <c r="M43" i="2" s="1"/>
  <c r="D43" i="2"/>
  <c r="E43" i="2" s="1"/>
  <c r="K42" i="2"/>
  <c r="L42" i="2" s="1"/>
  <c r="M42" i="2" s="1"/>
  <c r="D42" i="2"/>
  <c r="E42" i="2" s="1"/>
  <c r="K41" i="2"/>
  <c r="L41" i="2" s="1"/>
  <c r="M41" i="2" s="1"/>
  <c r="C41" i="2"/>
  <c r="D41" i="2" s="1"/>
  <c r="E41" i="2" s="1"/>
  <c r="K40" i="2"/>
  <c r="L40" i="2" s="1"/>
  <c r="M40" i="2" s="1"/>
  <c r="C40" i="2"/>
  <c r="D40" i="2" s="1"/>
  <c r="E40" i="2" s="1"/>
  <c r="K39" i="2"/>
  <c r="L39" i="2" s="1"/>
  <c r="M39" i="2" s="1"/>
  <c r="C39" i="2"/>
  <c r="D39" i="2" s="1"/>
  <c r="E39" i="2" s="1"/>
  <c r="K38" i="2"/>
  <c r="L38" i="2" s="1"/>
  <c r="M38" i="2" s="1"/>
  <c r="C38" i="2"/>
  <c r="D38" i="2" s="1"/>
  <c r="E38" i="2" s="1"/>
  <c r="K37" i="2"/>
  <c r="L37" i="2" s="1"/>
  <c r="M37" i="2" s="1"/>
  <c r="C37" i="2"/>
  <c r="D37" i="2" s="1"/>
  <c r="E37" i="2" s="1"/>
  <c r="K36" i="2"/>
  <c r="L36" i="2" s="1"/>
  <c r="M36" i="2" s="1"/>
  <c r="D36" i="2"/>
  <c r="E36" i="2" s="1"/>
  <c r="K35" i="2"/>
  <c r="L35" i="2" s="1"/>
  <c r="M35" i="2" s="1"/>
  <c r="C35" i="2"/>
  <c r="D35" i="2" s="1"/>
  <c r="E35" i="2" s="1"/>
  <c r="K34" i="2"/>
  <c r="L34" i="2" s="1"/>
  <c r="M34" i="2" s="1"/>
  <c r="D34" i="2"/>
  <c r="E34" i="2" s="1"/>
  <c r="K33" i="2"/>
  <c r="L33" i="2" s="1"/>
  <c r="M33" i="2" s="1"/>
  <c r="C33" i="2"/>
  <c r="D33" i="2" s="1"/>
  <c r="E33" i="2" s="1"/>
  <c r="K32" i="2"/>
  <c r="L32" i="2" s="1"/>
  <c r="M32" i="2" s="1"/>
  <c r="D32" i="2"/>
  <c r="E32" i="2" s="1"/>
  <c r="K87" i="2"/>
  <c r="L87" i="2" s="1"/>
  <c r="M87" i="2" s="1"/>
  <c r="C87" i="2"/>
  <c r="D87" i="2" s="1"/>
  <c r="E87" i="2" s="1"/>
  <c r="K86" i="2"/>
  <c r="L86" i="2" s="1"/>
  <c r="M86" i="2" s="1"/>
  <c r="C86" i="2"/>
  <c r="D86" i="2" s="1"/>
  <c r="E86" i="2" s="1"/>
  <c r="K85" i="2"/>
  <c r="L85" i="2" s="1"/>
  <c r="M85" i="2" s="1"/>
  <c r="D85" i="2"/>
  <c r="E85" i="2" s="1"/>
  <c r="K84" i="2"/>
  <c r="L84" i="2" s="1"/>
  <c r="M84" i="2" s="1"/>
  <c r="C84" i="2"/>
  <c r="D84" i="2" s="1"/>
  <c r="E84" i="2" s="1"/>
  <c r="K83" i="2"/>
  <c r="L83" i="2" s="1"/>
  <c r="M83" i="2" s="1"/>
  <c r="C83" i="2"/>
  <c r="D83" i="2" s="1"/>
  <c r="E83" i="2" s="1"/>
  <c r="K82" i="2"/>
  <c r="L82" i="2" s="1"/>
  <c r="M82" i="2" s="1"/>
  <c r="C82" i="2"/>
  <c r="D82" i="2" s="1"/>
  <c r="E82" i="2" s="1"/>
  <c r="K81" i="2"/>
  <c r="L81" i="2" s="1"/>
  <c r="M81" i="2" s="1"/>
  <c r="C81" i="2"/>
  <c r="D81" i="2" s="1"/>
  <c r="E81" i="2" s="1"/>
  <c r="K80" i="2"/>
  <c r="L80" i="2" s="1"/>
  <c r="M80" i="2" s="1"/>
  <c r="C80" i="2"/>
  <c r="D80" i="2" s="1"/>
  <c r="E80" i="2" s="1"/>
  <c r="K79" i="2"/>
  <c r="L79" i="2" s="1"/>
  <c r="M79" i="2" s="1"/>
  <c r="C79" i="2"/>
  <c r="D79" i="2" s="1"/>
  <c r="E79" i="2" s="1"/>
  <c r="K78" i="2"/>
  <c r="L78" i="2" s="1"/>
  <c r="M78" i="2" s="1"/>
  <c r="C78" i="2"/>
  <c r="D78" i="2" s="1"/>
  <c r="E78" i="2" s="1"/>
  <c r="K77" i="2"/>
  <c r="L77" i="2" s="1"/>
  <c r="M77" i="2" s="1"/>
  <c r="C77" i="2"/>
  <c r="D77" i="2" s="1"/>
  <c r="E77" i="2" s="1"/>
  <c r="K76" i="2"/>
  <c r="L76" i="2" s="1"/>
  <c r="M76" i="2" s="1"/>
  <c r="C76" i="2"/>
  <c r="D76" i="2" s="1"/>
  <c r="E76" i="2" s="1"/>
  <c r="K75" i="2"/>
  <c r="L75" i="2" s="1"/>
  <c r="M75" i="2" s="1"/>
  <c r="D75" i="2"/>
  <c r="E75" i="2" s="1"/>
  <c r="K74" i="2"/>
  <c r="L74" i="2" s="1"/>
  <c r="M74" i="2" s="1"/>
  <c r="C74" i="2"/>
  <c r="D74" i="2" s="1"/>
  <c r="E74" i="2" s="1"/>
  <c r="K73" i="2"/>
  <c r="L73" i="2" s="1"/>
  <c r="M73" i="2" s="1"/>
  <c r="D73" i="2"/>
  <c r="E73" i="2" s="1"/>
  <c r="K72" i="2"/>
  <c r="L72" i="2" s="1"/>
  <c r="M72" i="2" s="1"/>
  <c r="C72" i="2"/>
  <c r="D72" i="2" s="1"/>
  <c r="E72" i="2" s="1"/>
  <c r="K71" i="2"/>
  <c r="L71" i="2" s="1"/>
  <c r="M71" i="2" s="1"/>
  <c r="C71" i="2"/>
  <c r="D71" i="2" s="1"/>
  <c r="E71" i="2" s="1"/>
  <c r="K70" i="2"/>
  <c r="L70" i="2" s="1"/>
  <c r="M70" i="2" s="1"/>
  <c r="C70" i="2"/>
  <c r="D70" i="2" s="1"/>
  <c r="E70" i="2" s="1"/>
  <c r="K69" i="2"/>
  <c r="L69" i="2" s="1"/>
  <c r="M69" i="2" s="1"/>
  <c r="C69" i="2"/>
  <c r="D69" i="2" s="1"/>
  <c r="E69" i="2" s="1"/>
  <c r="K68" i="2"/>
  <c r="L68" i="2" s="1"/>
  <c r="M68" i="2" s="1"/>
  <c r="C68" i="2"/>
  <c r="D68" i="2" s="1"/>
  <c r="E68" i="2" s="1"/>
  <c r="K67" i="2"/>
  <c r="L67" i="2" s="1"/>
  <c r="M67" i="2" s="1"/>
  <c r="D67" i="2"/>
  <c r="E67" i="2" s="1"/>
  <c r="K66" i="2"/>
  <c r="L66" i="2" s="1"/>
  <c r="M66" i="2" s="1"/>
  <c r="C66" i="2"/>
  <c r="D66" i="2" s="1"/>
  <c r="E66" i="2" s="1"/>
  <c r="K65" i="2"/>
  <c r="L65" i="2" s="1"/>
  <c r="M65" i="2" s="1"/>
  <c r="C65" i="2"/>
  <c r="D65" i="2" s="1"/>
  <c r="E65" i="2" s="1"/>
  <c r="K64" i="2"/>
  <c r="L64" i="2" s="1"/>
  <c r="M64" i="2" s="1"/>
  <c r="C64" i="2"/>
  <c r="D64" i="2" s="1"/>
  <c r="E64" i="2" s="1"/>
  <c r="K63" i="2"/>
  <c r="L63" i="2" s="1"/>
  <c r="M63" i="2" s="1"/>
  <c r="C63" i="2"/>
  <c r="D63" i="2" s="1"/>
  <c r="E63" i="2" s="1"/>
  <c r="K62" i="2"/>
  <c r="L62" i="2" s="1"/>
  <c r="M62" i="2" s="1"/>
  <c r="C62" i="2"/>
  <c r="D62" i="2" s="1"/>
  <c r="E62" i="2" s="1"/>
  <c r="K61" i="2"/>
  <c r="L61" i="2" s="1"/>
  <c r="M61" i="2" s="1"/>
  <c r="C61" i="2"/>
  <c r="D61" i="2" s="1"/>
  <c r="E61" i="2" s="1"/>
  <c r="BC61" i="2" l="1"/>
  <c r="BC65" i="2"/>
  <c r="BC69" i="2"/>
  <c r="BC73" i="2"/>
  <c r="BC77" i="2"/>
  <c r="BC81" i="2"/>
  <c r="BC85" i="2"/>
  <c r="BC33" i="2"/>
  <c r="BC37" i="2"/>
  <c r="BC41" i="2"/>
  <c r="BC45" i="2"/>
  <c r="BC49" i="2"/>
  <c r="BC53" i="2"/>
  <c r="BC57" i="2"/>
  <c r="BC2" i="2"/>
  <c r="BC6" i="2"/>
  <c r="BC10" i="2"/>
  <c r="BC14" i="2"/>
  <c r="BC18" i="2"/>
  <c r="BC22" i="2"/>
  <c r="BC26" i="2"/>
  <c r="BC30" i="2"/>
  <c r="BC63" i="2"/>
  <c r="BC67" i="2"/>
  <c r="BC71" i="2"/>
  <c r="BC75" i="2"/>
  <c r="BC79" i="2"/>
  <c r="BC83" i="2"/>
  <c r="BC87" i="2"/>
  <c r="BC35" i="2"/>
  <c r="BC39" i="2"/>
  <c r="BC43" i="2"/>
  <c r="BC47" i="2"/>
  <c r="BC51" i="2"/>
  <c r="BC55" i="2"/>
  <c r="BC59" i="2"/>
  <c r="BC4" i="2"/>
  <c r="BC8" i="2"/>
  <c r="BC12" i="2"/>
  <c r="BC16" i="2"/>
  <c r="BC20" i="2"/>
  <c r="BC24" i="2"/>
  <c r="BC28" i="2"/>
  <c r="BC64" i="2"/>
  <c r="BC68" i="2"/>
  <c r="BC72" i="2"/>
  <c r="BC76" i="2"/>
  <c r="BC80" i="2"/>
  <c r="BC84" i="2"/>
  <c r="BC32" i="2"/>
  <c r="BC36" i="2"/>
  <c r="BC40" i="2"/>
  <c r="BC44" i="2"/>
  <c r="BC48" i="2"/>
  <c r="BC52" i="2"/>
  <c r="BC56" i="2"/>
  <c r="BC60" i="2"/>
  <c r="BC5" i="2"/>
  <c r="BC9" i="2"/>
  <c r="BC13" i="2"/>
  <c r="BC17" i="2"/>
  <c r="BC21" i="2"/>
  <c r="BC25" i="2"/>
  <c r="BC29" i="2"/>
  <c r="BC62" i="2"/>
  <c r="BC66" i="2"/>
  <c r="BC70" i="2"/>
  <c r="BC74" i="2"/>
  <c r="BC78" i="2"/>
  <c r="BC82" i="2"/>
  <c r="BC86" i="2"/>
  <c r="BC34" i="2"/>
  <c r="BC38" i="2"/>
  <c r="BC42" i="2"/>
  <c r="BC46" i="2"/>
  <c r="BC50" i="2"/>
  <c r="BC54" i="2"/>
  <c r="BC58" i="2"/>
  <c r="BC3" i="2"/>
  <c r="BC7" i="2"/>
  <c r="BC11" i="2"/>
  <c r="BC15" i="2"/>
  <c r="BC19" i="2"/>
  <c r="BC23" i="2"/>
  <c r="BC27" i="2"/>
  <c r="BC31" i="2"/>
  <c r="AI61" i="2"/>
  <c r="AJ61" i="2" s="1"/>
  <c r="AI62" i="2"/>
  <c r="AJ62" i="2" s="1"/>
  <c r="AI63" i="2"/>
  <c r="AJ63" i="2" s="1"/>
  <c r="AI64" i="2"/>
  <c r="AJ64" i="2" s="1"/>
  <c r="AI65" i="2"/>
  <c r="AJ65" i="2" s="1"/>
  <c r="AI66" i="2"/>
  <c r="AJ66" i="2" s="1"/>
  <c r="AI67" i="2"/>
  <c r="AJ67" i="2" s="1"/>
  <c r="AI68" i="2"/>
  <c r="AJ68" i="2" s="1"/>
  <c r="AI69" i="2"/>
  <c r="AJ69" i="2" s="1"/>
  <c r="AI70" i="2"/>
  <c r="AJ70" i="2" s="1"/>
  <c r="AI71" i="2"/>
  <c r="AJ71" i="2" s="1"/>
  <c r="AI72" i="2"/>
  <c r="AJ72" i="2" s="1"/>
  <c r="AI73" i="2"/>
  <c r="AJ73" i="2" s="1"/>
  <c r="AI74" i="2"/>
  <c r="AJ74" i="2" s="1"/>
  <c r="AI75" i="2"/>
  <c r="AJ75" i="2" s="1"/>
  <c r="AI76" i="2"/>
  <c r="AJ76" i="2" s="1"/>
  <c r="AI77" i="2"/>
  <c r="AI78" i="2"/>
  <c r="AJ78" i="2" s="1"/>
  <c r="AI79" i="2"/>
  <c r="AI80" i="2"/>
  <c r="AJ80" i="2" s="1"/>
  <c r="AI81" i="2"/>
  <c r="AJ81" i="2" s="1"/>
  <c r="AI82" i="2"/>
  <c r="AJ82" i="2" s="1"/>
  <c r="AI83" i="2"/>
  <c r="AJ83" i="2" s="1"/>
  <c r="AI84" i="2"/>
  <c r="AI85" i="2"/>
  <c r="AJ85" i="2" s="1"/>
  <c r="AI86" i="2"/>
  <c r="AJ86" i="2" s="1"/>
  <c r="AI87" i="2"/>
  <c r="AJ87" i="2" s="1"/>
  <c r="AI32" i="2"/>
  <c r="AJ32" i="2" s="1"/>
  <c r="AI33" i="2"/>
  <c r="AJ33" i="2" s="1"/>
  <c r="AI34" i="2"/>
  <c r="AJ34" i="2" s="1"/>
  <c r="AI35" i="2"/>
  <c r="AJ35" i="2" s="1"/>
  <c r="AI36" i="2"/>
  <c r="AJ36" i="2" s="1"/>
  <c r="AI37" i="2"/>
  <c r="AI38" i="2"/>
  <c r="AJ38" i="2" s="1"/>
  <c r="AI39" i="2"/>
  <c r="AJ39" i="2" s="1"/>
  <c r="AI40" i="2"/>
  <c r="AJ40" i="2" s="1"/>
  <c r="AI41" i="2"/>
  <c r="AJ41" i="2" s="1"/>
  <c r="AI42" i="2"/>
  <c r="AI43" i="2"/>
  <c r="AJ43" i="2" s="1"/>
  <c r="AI44" i="2"/>
  <c r="AI45" i="2"/>
  <c r="AJ45" i="2" s="1"/>
  <c r="AI46" i="2"/>
  <c r="AJ46" i="2" s="1"/>
  <c r="AI47" i="2"/>
  <c r="AI48" i="2"/>
  <c r="AJ48" i="2" s="1"/>
  <c r="AI49" i="2"/>
  <c r="AJ49" i="2" s="1"/>
  <c r="AI50" i="2"/>
  <c r="AJ50" i="2" s="1"/>
  <c r="AI51" i="2"/>
  <c r="AJ51" i="2" s="1"/>
  <c r="AI52" i="2"/>
  <c r="AI53" i="2"/>
  <c r="AJ53" i="2" s="1"/>
  <c r="AI54" i="2"/>
  <c r="AJ54" i="2" s="1"/>
  <c r="AI55" i="2"/>
  <c r="AJ55" i="2" s="1"/>
  <c r="AI56" i="2"/>
  <c r="AJ56" i="2" s="1"/>
  <c r="AI57" i="2"/>
  <c r="AJ57" i="2" s="1"/>
  <c r="AI58" i="2"/>
  <c r="AJ58" i="2" s="1"/>
  <c r="AI59" i="2"/>
  <c r="AJ59" i="2" s="1"/>
  <c r="AI60" i="2"/>
  <c r="AJ60" i="2" s="1"/>
  <c r="AI2" i="2"/>
  <c r="AJ2" i="2" s="1"/>
  <c r="AI3" i="2"/>
  <c r="AJ3" i="2" s="1"/>
  <c r="AI4" i="2"/>
  <c r="AJ4" i="2" s="1"/>
  <c r="AI5" i="2"/>
  <c r="AI6" i="2"/>
  <c r="AJ6" i="2" s="1"/>
  <c r="AI7" i="2"/>
  <c r="AJ7" i="2" s="1"/>
  <c r="AI8" i="2"/>
  <c r="AJ8" i="2" s="1"/>
  <c r="AI9" i="2"/>
  <c r="AJ9" i="2" s="1"/>
  <c r="AI10" i="2"/>
  <c r="AJ10" i="2" s="1"/>
  <c r="AI11" i="2"/>
  <c r="AJ11" i="2" s="1"/>
  <c r="AI12" i="2"/>
  <c r="AJ12" i="2" s="1"/>
  <c r="AI13" i="2"/>
  <c r="AJ13" i="2" s="1"/>
  <c r="AI14" i="2"/>
  <c r="AJ14" i="2" s="1"/>
  <c r="AI15" i="2"/>
  <c r="AJ15" i="2" s="1"/>
  <c r="AI16" i="2"/>
  <c r="AJ16" i="2" s="1"/>
  <c r="AI17" i="2"/>
  <c r="AJ17" i="2" s="1"/>
  <c r="AI18" i="2"/>
  <c r="AJ18" i="2" s="1"/>
  <c r="AI19" i="2"/>
  <c r="AJ19" i="2" s="1"/>
  <c r="AI20" i="2"/>
  <c r="AJ20" i="2" s="1"/>
  <c r="AI21" i="2"/>
  <c r="AJ21" i="2" s="1"/>
  <c r="AI22" i="2"/>
  <c r="AJ22" i="2" s="1"/>
  <c r="AI23" i="2"/>
  <c r="AJ23" i="2" s="1"/>
  <c r="AI24" i="2"/>
  <c r="AJ24" i="2" s="1"/>
  <c r="AI25" i="2"/>
  <c r="AJ25" i="2" s="1"/>
  <c r="AI26" i="2"/>
  <c r="AJ26" i="2" s="1"/>
  <c r="AI27" i="2"/>
  <c r="AJ27" i="2" s="1"/>
  <c r="AI28" i="2"/>
  <c r="AJ28" i="2" s="1"/>
  <c r="AI29" i="2"/>
  <c r="AJ29" i="2" s="1"/>
  <c r="AI30" i="2"/>
  <c r="AJ30" i="2" s="1"/>
  <c r="AI31" i="2"/>
  <c r="AJ31" i="2" s="1"/>
  <c r="N61" i="2"/>
  <c r="N62" i="2"/>
  <c r="Y62" i="2" s="1"/>
  <c r="N63" i="2"/>
  <c r="Y63" i="2" s="1"/>
  <c r="N64" i="2"/>
  <c r="Y64" i="2" s="1"/>
  <c r="N65" i="2"/>
  <c r="Y65" i="2" s="1"/>
  <c r="N66" i="2"/>
  <c r="Y66" i="2" s="1"/>
  <c r="N67" i="2"/>
  <c r="Y67" i="2" s="1"/>
  <c r="N68" i="2"/>
  <c r="Y68" i="2" s="1"/>
  <c r="N69" i="2"/>
  <c r="Y69" i="2" s="1"/>
  <c r="N70" i="2"/>
  <c r="Y70" i="2" s="1"/>
  <c r="N71" i="2"/>
  <c r="Y71" i="2" s="1"/>
  <c r="N72" i="2"/>
  <c r="Y72" i="2" s="1"/>
  <c r="N73" i="2"/>
  <c r="Y73" i="2" s="1"/>
  <c r="N74" i="2"/>
  <c r="Y74" i="2" s="1"/>
  <c r="N75" i="2"/>
  <c r="Y75" i="2" s="1"/>
  <c r="N76" i="2"/>
  <c r="Y76" i="2" s="1"/>
  <c r="N77" i="2"/>
  <c r="Y77" i="2" s="1"/>
  <c r="N78" i="2"/>
  <c r="Y78" i="2" s="1"/>
  <c r="N79" i="2"/>
  <c r="Y79" i="2" s="1"/>
  <c r="N80" i="2"/>
  <c r="Y80" i="2" s="1"/>
  <c r="N81" i="2"/>
  <c r="Y81" i="2" s="1"/>
  <c r="N82" i="2"/>
  <c r="Y82" i="2" s="1"/>
  <c r="N83" i="2"/>
  <c r="Y83" i="2" s="1"/>
  <c r="N84" i="2"/>
  <c r="Y84" i="2" s="1"/>
  <c r="N85" i="2"/>
  <c r="Y85" i="2" s="1"/>
  <c r="N86" i="2"/>
  <c r="Y86" i="2" s="1"/>
  <c r="N87" i="2"/>
  <c r="Y87" i="2" s="1"/>
  <c r="N32" i="2"/>
  <c r="Y32" i="2" s="1"/>
  <c r="N33" i="2"/>
  <c r="Y33" i="2" s="1"/>
  <c r="N34" i="2"/>
  <c r="Y34" i="2" s="1"/>
  <c r="N35" i="2"/>
  <c r="Y35" i="2" s="1"/>
  <c r="N36" i="2"/>
  <c r="Y36" i="2" s="1"/>
  <c r="N37" i="2"/>
  <c r="Y37" i="2" s="1"/>
  <c r="N38" i="2"/>
  <c r="Y38" i="2" s="1"/>
  <c r="N39" i="2"/>
  <c r="Y39" i="2" s="1"/>
  <c r="N40" i="2"/>
  <c r="Y40" i="2" s="1"/>
  <c r="N41" i="2"/>
  <c r="Y41" i="2" s="1"/>
  <c r="N42" i="2"/>
  <c r="Y42" i="2" s="1"/>
  <c r="N43" i="2"/>
  <c r="Y43" i="2" s="1"/>
  <c r="N44" i="2"/>
  <c r="Y44" i="2" s="1"/>
  <c r="N45" i="2"/>
  <c r="Y45" i="2" s="1"/>
  <c r="N46" i="2"/>
  <c r="Y46" i="2" s="1"/>
  <c r="N47" i="2"/>
  <c r="Y47" i="2" s="1"/>
  <c r="N48" i="2"/>
  <c r="Y48" i="2" s="1"/>
  <c r="N49" i="2"/>
  <c r="Y49" i="2" s="1"/>
  <c r="N50" i="2"/>
  <c r="Y50" i="2" s="1"/>
  <c r="N51" i="2"/>
  <c r="Y51" i="2" s="1"/>
  <c r="N52" i="2"/>
  <c r="Y52" i="2" s="1"/>
  <c r="N53" i="2"/>
  <c r="Y53" i="2" s="1"/>
  <c r="N54" i="2"/>
  <c r="Y54" i="2" s="1"/>
  <c r="N55" i="2"/>
  <c r="Y55" i="2" s="1"/>
  <c r="N56" i="2"/>
  <c r="Y56" i="2" s="1"/>
  <c r="N57" i="2"/>
  <c r="Y57" i="2" s="1"/>
  <c r="N58" i="2"/>
  <c r="Y58" i="2" s="1"/>
  <c r="N59" i="2"/>
  <c r="Y59" i="2" s="1"/>
  <c r="N60" i="2"/>
  <c r="Y60" i="2" s="1"/>
  <c r="N2" i="2"/>
  <c r="Y2" i="2" s="1"/>
  <c r="N3" i="2"/>
  <c r="Y3" i="2" s="1"/>
  <c r="N4" i="2"/>
  <c r="Y4" i="2" s="1"/>
  <c r="N5" i="2"/>
  <c r="Y5" i="2" s="1"/>
  <c r="N6" i="2"/>
  <c r="Y6" i="2" s="1"/>
  <c r="N7" i="2"/>
  <c r="Y7" i="2" s="1"/>
  <c r="N8" i="2"/>
  <c r="Y8" i="2" s="1"/>
  <c r="N9" i="2"/>
  <c r="Y9" i="2" s="1"/>
  <c r="N10" i="2"/>
  <c r="Y10" i="2" s="1"/>
  <c r="N11" i="2"/>
  <c r="Y11" i="2" s="1"/>
  <c r="N12" i="2"/>
  <c r="Y12" i="2" s="1"/>
  <c r="N13" i="2"/>
  <c r="Y13" i="2" s="1"/>
  <c r="N14" i="2"/>
  <c r="Y14" i="2" s="1"/>
  <c r="N15" i="2"/>
  <c r="Y15" i="2" s="1"/>
  <c r="N16" i="2"/>
  <c r="Y16" i="2" s="1"/>
  <c r="N17" i="2"/>
  <c r="Y17" i="2" s="1"/>
  <c r="N18" i="2"/>
  <c r="Y18" i="2" s="1"/>
  <c r="N19" i="2"/>
  <c r="Y19" i="2" s="1"/>
  <c r="N20" i="2"/>
  <c r="Y20" i="2" s="1"/>
  <c r="N21" i="2"/>
  <c r="Y21" i="2" s="1"/>
  <c r="N22" i="2"/>
  <c r="Y22" i="2" s="1"/>
  <c r="N23" i="2"/>
  <c r="Y23" i="2" s="1"/>
  <c r="N24" i="2"/>
  <c r="Y24" i="2" s="1"/>
  <c r="N25" i="2"/>
  <c r="Y25" i="2" s="1"/>
  <c r="N26" i="2"/>
  <c r="Y26" i="2" s="1"/>
  <c r="N27" i="2"/>
  <c r="Y27" i="2" s="1"/>
  <c r="N28" i="2"/>
  <c r="Y28" i="2" s="1"/>
  <c r="N29" i="2"/>
  <c r="Y29" i="2" s="1"/>
  <c r="N30" i="2"/>
  <c r="Y30" i="2" s="1"/>
  <c r="N31" i="2"/>
  <c r="Y31" i="2" s="1"/>
  <c r="BD87" i="2" l="1"/>
  <c r="BD21" i="2"/>
  <c r="BD13" i="2"/>
  <c r="BD5" i="2"/>
  <c r="BD60" i="2"/>
  <c r="BD48" i="2"/>
  <c r="BD44" i="2"/>
  <c r="BD40" i="2"/>
  <c r="BD32" i="2"/>
  <c r="BD80" i="2"/>
  <c r="BD72" i="2"/>
  <c r="BD68" i="2"/>
  <c r="BD64" i="2"/>
  <c r="BD29" i="2"/>
  <c r="BD17" i="2"/>
  <c r="BD56" i="2"/>
  <c r="BD30" i="2"/>
  <c r="BD22" i="2"/>
  <c r="BD14" i="2"/>
  <c r="BD6" i="2"/>
  <c r="BD57" i="2"/>
  <c r="BD53" i="2"/>
  <c r="BD49" i="2"/>
  <c r="BD45" i="2"/>
  <c r="BD41" i="2"/>
  <c r="BD37" i="2"/>
  <c r="BD33" i="2"/>
  <c r="BD85" i="2"/>
  <c r="BD81" i="2"/>
  <c r="BD77" i="2"/>
  <c r="BD73" i="2"/>
  <c r="BD69" i="2"/>
  <c r="BD65" i="2"/>
  <c r="BD26" i="2"/>
  <c r="BD18" i="2"/>
  <c r="BD10" i="2"/>
  <c r="BD2" i="2"/>
  <c r="BD25" i="2"/>
  <c r="BD9" i="2"/>
  <c r="BD52" i="2"/>
  <c r="BD36" i="2"/>
  <c r="BD76" i="2"/>
  <c r="BD28" i="2"/>
  <c r="BD24" i="2"/>
  <c r="BD20" i="2"/>
  <c r="BD16" i="2"/>
  <c r="BD12" i="2"/>
  <c r="BD8" i="2"/>
  <c r="BD4" i="2"/>
  <c r="BD59" i="2"/>
  <c r="BD55" i="2"/>
  <c r="BD51" i="2"/>
  <c r="BD47" i="2"/>
  <c r="BD43" i="2"/>
  <c r="BD39" i="2"/>
  <c r="BD35" i="2"/>
  <c r="BD83" i="2"/>
  <c r="BD79" i="2"/>
  <c r="BD75" i="2"/>
  <c r="BD71" i="2"/>
  <c r="BD67" i="2"/>
  <c r="BD63" i="2"/>
  <c r="BD31" i="2"/>
  <c r="BD27" i="2"/>
  <c r="BD23" i="2"/>
  <c r="BD19" i="2"/>
  <c r="BD15" i="2"/>
  <c r="BD11" i="2"/>
  <c r="BD7" i="2"/>
  <c r="BD3" i="2"/>
  <c r="BD58" i="2"/>
  <c r="BD54" i="2"/>
  <c r="BD50" i="2"/>
  <c r="BD46" i="2"/>
  <c r="BD42" i="2"/>
  <c r="BD38" i="2"/>
  <c r="BD34" i="2"/>
  <c r="BD86" i="2"/>
  <c r="BD82" i="2"/>
  <c r="BD78" i="2"/>
  <c r="BD74" i="2"/>
  <c r="BD70" i="2"/>
  <c r="BD66" i="2"/>
  <c r="BD62" i="2"/>
  <c r="AJ84" i="2"/>
  <c r="BD84" i="2"/>
  <c r="AJ44" i="2"/>
  <c r="AJ42" i="2"/>
  <c r="AJ5" i="2"/>
  <c r="AJ52" i="2"/>
  <c r="AJ77" i="2"/>
  <c r="AJ79" i="2"/>
  <c r="AJ47" i="2"/>
  <c r="AJ37" i="2"/>
  <c r="Y61" i="2"/>
  <c r="BD61" i="2" s="1"/>
  <c r="Z62" i="2"/>
  <c r="Z63" i="2"/>
  <c r="Z64" i="2"/>
  <c r="Z65" i="2"/>
  <c r="Z66" i="2"/>
  <c r="Z67" i="2"/>
  <c r="Z69" i="2"/>
  <c r="Z70" i="2"/>
  <c r="Z71" i="2"/>
  <c r="Z72" i="2"/>
  <c r="Z73" i="2"/>
  <c r="Z74" i="2"/>
  <c r="Z75" i="2"/>
  <c r="Z76" i="2"/>
  <c r="Z77" i="2"/>
  <c r="Z78" i="2"/>
  <c r="Z79" i="2"/>
  <c r="Z80" i="2"/>
  <c r="Z81" i="2"/>
  <c r="Z82" i="2"/>
  <c r="Z83" i="2"/>
  <c r="Z84" i="2"/>
  <c r="Z85" i="2"/>
  <c r="Z86"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68" i="2"/>
  <c r="Z87" i="2"/>
  <c r="Z61" i="2" l="1"/>
</calcChain>
</file>

<file path=xl/sharedStrings.xml><?xml version="1.0" encoding="utf-8"?>
<sst xmlns="http://schemas.openxmlformats.org/spreadsheetml/2006/main" count="677" uniqueCount="88">
  <si>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</si>
  <si>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</si>
  <si>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</si>
  <si>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</si>
  <si>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</si>
  <si>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</si>
  <si>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Sheet 1</t>
  </si>
  <si>
    <t>Examen final</t>
  </si>
  <si>
    <t>Nota parcial complementarias</t>
  </si>
  <si>
    <t>Nota del curso</t>
  </si>
  <si>
    <t>Num</t>
  </si>
  <si>
    <t>Código de periodo</t>
  </si>
  <si>
    <t>Programa</t>
  </si>
  <si>
    <t>Curso</t>
  </si>
  <si>
    <t>NRC</t>
  </si>
  <si>
    <t>Tipo calificación</t>
  </si>
  <si>
    <t>Sección</t>
  </si>
  <si>
    <t>Título curso</t>
  </si>
  <si>
    <t>Profesor</t>
  </si>
  <si>
    <t>Puntos</t>
  </si>
  <si>
    <t>Nota</t>
  </si>
  <si>
    <t>Nota con curva</t>
  </si>
  <si>
    <t>Punto 1</t>
  </si>
  <si>
    <t>Punto 2</t>
  </si>
  <si>
    <t>Punto 3</t>
  </si>
  <si>
    <t>Punto 4</t>
  </si>
  <si>
    <t>Punto 5</t>
  </si>
  <si>
    <t>Total</t>
  </si>
  <si>
    <t>Punto 6 (supletorio)</t>
  </si>
  <si>
    <t>Supletorio (y/n)</t>
  </si>
  <si>
    <t>Nueva nota</t>
  </si>
  <si>
    <t>Nueva-antigua</t>
  </si>
  <si>
    <t>Punto 6</t>
  </si>
  <si>
    <t>Parte I</t>
  </si>
  <si>
    <t>Parte II</t>
  </si>
  <si>
    <t>Tarea 2</t>
  </si>
  <si>
    <t>Tarea 3</t>
  </si>
  <si>
    <t>Tarea extra</t>
  </si>
  <si>
    <t>Quiz 3</t>
  </si>
  <si>
    <t>Quiz 4</t>
  </si>
  <si>
    <t>Taller repp3</t>
  </si>
  <si>
    <t>Taller repfin</t>
  </si>
  <si>
    <t>Tarea 2 (puntos de 14)</t>
  </si>
  <si>
    <t>Tarea 3 (puntos de 14)</t>
  </si>
  <si>
    <t>Tarea extra (puntos de 14)</t>
  </si>
  <si>
    <t>Taller de repaso P3 (puntos de 52)</t>
  </si>
  <si>
    <t>Taller repaso final (puntos de 27)</t>
  </si>
  <si>
    <t>IAMB - INGENIERIA AMBIENTAL</t>
  </si>
  <si>
    <t>MATE-1203</t>
  </si>
  <si>
    <t>ESTANDAR NUMERICO 1.5-5.0</t>
  </si>
  <si>
    <t>CÁLCULO DIFERENCIAL</t>
  </si>
  <si>
    <t>BARRERA CANO, JUAN DAVID</t>
  </si>
  <si>
    <t>IBIO - INGENIERIA BIOMEDICA</t>
  </si>
  <si>
    <t>IELC - INGENIERIA ELECTRONICA</t>
  </si>
  <si>
    <t>ISIS - ING. DE SISTEMAS Y COMPUTACION</t>
  </si>
  <si>
    <t>IMEC - INGENIERIA MECANICA</t>
  </si>
  <si>
    <t>IIND - INGENIERIA INDUSTRIAL</t>
  </si>
  <si>
    <t>ADMI - ADMINISTRACION DE EMPRESAS</t>
  </si>
  <si>
    <t>ECON - ECONOMIA</t>
  </si>
  <si>
    <t>FISI - FISICA</t>
  </si>
  <si>
    <t>GOBI - GOBIERNO Y ASUNTOS PUBLICOS</t>
  </si>
  <si>
    <t>ICIV - INGENIERÍA CIVIL</t>
  </si>
  <si>
    <t>IQUI - INGENIERIA QUIMICA</t>
  </si>
  <si>
    <t>LITE - LITERATURA</t>
  </si>
  <si>
    <t>GEOC - GEOCIENCIAS</t>
  </si>
  <si>
    <t>DERE - DERECHO</t>
  </si>
  <si>
    <t>-------------------------</t>
  </si>
  <si>
    <t>MATE - MATEMATICAS</t>
  </si>
  <si>
    <t>IALI - INGENIERIA DE ALIMENTOS</t>
  </si>
  <si>
    <t>BIOL - BIOLOGIA</t>
  </si>
  <si>
    <t>EDIR - ESTUDIOS DIRIGIDOS</t>
  </si>
  <si>
    <t>Sexo</t>
  </si>
  <si>
    <t>0</t>
  </si>
  <si>
    <t>1</t>
  </si>
  <si>
    <t>Año-semestre registro</t>
  </si>
  <si>
    <t>20212</t>
  </si>
  <si>
    <t>20211</t>
  </si>
  <si>
    <t>20221</t>
  </si>
  <si>
    <t>20191</t>
  </si>
  <si>
    <t>20202</t>
  </si>
  <si>
    <t>20201</t>
  </si>
  <si>
    <t>20181</t>
  </si>
  <si>
    <t>20173</t>
  </si>
  <si>
    <t>Tercer parcial</t>
  </si>
  <si>
    <t>Quiz 1</t>
  </si>
  <si>
    <t>Parcial 2</t>
  </si>
  <si>
    <t>Parcial 1</t>
  </si>
  <si>
    <t>Quiz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</si>
</sst>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indexed="8"/>
      <name val="Arial"/>
    </font>
    <font>
      <sz val="14"/>
      <color indexed="8"/>
      <name val="Arial"/>
    </font>
    <font>
      <u/>
      <sz val="12"/>
      <color indexed="11"/>
      <name val="Arial"/>
    </font>
    <font>
      <sz val="11"/>
      <color rgb="FF201F1E"/>
      <name val="Segoe UI"/>
      <charset val="1"/>
    </font>
    <font>
      <sz val="12"/>
      <color rgb="FF201F1E"/>
      <name val="Arial"/>
    </font>
    <font>
      <sz val="12"/>
      <color rgb="FF201F1E"/>
      <name val="Segoe UI"/>
      <charset val="1"/>
    </font>
    <font>
      <sz val="11"/>
      <color rgb="FF444444"/>
      <name val="Calibri"/>
      <family val="2"/>
      <charset val="1"/>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7">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000000"/>
      </left>
      <right style="thin">
        <color rgb="FF000000"/>
      </right>
      <top style="thin">
        <color rgb="FF000000"/>
      </top>
      <bottom style="thin">
        <color rgb="FF000000"/>
      </bottom>
      <diagonal/>
    </border>
    <border>
      <left style="thin">
        <color indexed="13"/>
      </left>
      <right/>
      <top/>
      <bottom style="thin">
        <color indexed="13"/>
      </bottom>
      <diagonal/>
    </border>
    <border>
      <left/>
      <right style="thin">
        <color indexed="13"/>
      </right>
      <top style="thin">
        <color indexed="13"/>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indexed="13"/>
      </top>
      <bottom style="thin">
        <color indexed="13"/>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s>
  <cellStyleXfs count="1">
    <xf numFmtId="0" fontId="0" fillId="0" borderId="0" applyNumberFormat="0" applyFill="0" applyBorder="0" applyProtection="0">
      <alignment vertical="top"/>
    </xf>
  </cellStyleXfs>
  <cellXfs count="46">
    <xf numFmtId="0" fontId="0" fillId="0" borderId="0" xfId="0">
      <alignment vertical="top"/>
    </xf>
    <xf numFmtId="0" fontId="1" fillId="0" borderId="0" xfId="0" applyFont="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2" fillId="3" borderId="0" xfId="0" applyFont="1" applyFill="1" applyAlignment="1">
      <alignment horizontal="left" vertical="top"/>
    </xf>
    <xf numFmtId="0" fontId="0" fillId="0" borderId="0" xfId="0" applyNumberFormat="1">
      <alignment vertical="top"/>
    </xf>
    <xf numFmtId="49" fontId="0" fillId="4" borderId="1" xfId="0" applyNumberFormat="1" applyFill="1" applyBorder="1">
      <alignment vertical="top"/>
    </xf>
    <xf numFmtId="0" fontId="0" fillId="4" borderId="1" xfId="0" applyFill="1" applyBorder="1">
      <alignment vertical="top"/>
    </xf>
    <xf numFmtId="0" fontId="0" fillId="4" borderId="1" xfId="0" applyNumberFormat="1" applyFill="1" applyBorder="1">
      <alignment vertical="top"/>
    </xf>
    <xf numFmtId="0" fontId="0" fillId="4" borderId="1" xfId="0" applyNumberFormat="1" applyFill="1" applyBorder="1" applyAlignment="1">
      <alignment vertical="top" wrapText="1"/>
    </xf>
    <xf numFmtId="49" fontId="0" fillId="4" borderId="4" xfId="0" applyNumberFormat="1" applyFill="1" applyBorder="1">
      <alignment vertical="top"/>
    </xf>
    <xf numFmtId="49" fontId="0" fillId="4" borderId="2" xfId="0" applyNumberFormat="1" applyFill="1" applyBorder="1">
      <alignment vertical="top"/>
    </xf>
    <xf numFmtId="0" fontId="3" fillId="0" borderId="0" xfId="0" applyFont="1">
      <alignment vertical="top"/>
    </xf>
    <xf numFmtId="0" fontId="0" fillId="4" borderId="2" xfId="0" applyNumberFormat="1" applyFill="1" applyBorder="1">
      <alignment vertical="top"/>
    </xf>
    <xf numFmtId="0" fontId="0" fillId="4" borderId="3" xfId="0" applyFill="1" applyBorder="1">
      <alignment vertical="top"/>
    </xf>
    <xf numFmtId="49" fontId="0" fillId="4" borderId="3" xfId="0" applyNumberFormat="1" applyFill="1" applyBorder="1">
      <alignment vertical="top"/>
    </xf>
    <xf numFmtId="49" fontId="0" fillId="4" borderId="7" xfId="0" applyNumberFormat="1" applyFill="1" applyBorder="1">
      <alignment vertical="top"/>
    </xf>
    <xf numFmtId="0" fontId="0" fillId="4" borderId="7" xfId="0" applyNumberFormat="1" applyFill="1" applyBorder="1">
      <alignment vertical="top"/>
    </xf>
    <xf numFmtId="0" fontId="4" fillId="0" borderId="6" xfId="0" applyFont="1" applyBorder="1">
      <alignment vertical="top"/>
    </xf>
    <xf numFmtId="0" fontId="0" fillId="0" borderId="7" xfId="0" applyNumberFormat="1" applyBorder="1">
      <alignment vertical="top"/>
    </xf>
    <xf numFmtId="49" fontId="0" fillId="4" borderId="8" xfId="0" applyNumberFormat="1" applyFill="1" applyBorder="1">
      <alignment vertical="top"/>
    </xf>
    <xf numFmtId="0" fontId="0" fillId="4" borderId="2" xfId="0" applyFill="1" applyBorder="1">
      <alignment vertical="top"/>
    </xf>
    <xf numFmtId="0" fontId="0" fillId="0" borderId="0" xfId="0" applyNumberFormat="1" applyBorder="1">
      <alignment vertical="top"/>
    </xf>
    <xf numFmtId="0" fontId="0" fillId="0" borderId="10" xfId="0" applyNumberFormat="1" applyBorder="1">
      <alignment vertical="top"/>
    </xf>
    <xf numFmtId="0" fontId="4" fillId="0" borderId="7" xfId="0" applyFont="1" applyBorder="1">
      <alignment vertical="top"/>
    </xf>
    <xf numFmtId="0" fontId="5" fillId="0" borderId="5" xfId="0" applyFont="1" applyBorder="1">
      <alignment vertical="top"/>
    </xf>
    <xf numFmtId="0" fontId="4" fillId="0" borderId="5" xfId="0" applyFont="1" applyBorder="1">
      <alignment vertical="top"/>
    </xf>
    <xf numFmtId="0" fontId="5" fillId="0" borderId="10" xfId="0" applyFont="1" applyBorder="1">
      <alignment vertical="top"/>
    </xf>
    <xf numFmtId="49" fontId="0" fillId="4" borderId="9" xfId="0" applyNumberFormat="1" applyFill="1" applyBorder="1" applyAlignment="1">
      <alignment horizontal="center" vertical="top"/>
    </xf>
    <xf numFmtId="0" fontId="5" fillId="0" borderId="7" xfId="0" applyFont="1" applyBorder="1">
      <alignment vertical="top"/>
    </xf>
    <xf numFmtId="0" fontId="5" fillId="0" borderId="12" xfId="0" applyFont="1" applyBorder="1">
      <alignment vertical="top"/>
    </xf>
    <xf numFmtId="0" fontId="4" fillId="0" borderId="11" xfId="0" applyFont="1" applyBorder="1">
      <alignment vertical="top"/>
    </xf>
    <xf numFmtId="0" fontId="4" fillId="0" borderId="7" xfId="0" applyNumberFormat="1" applyFont="1" applyBorder="1">
      <alignment vertical="top"/>
    </xf>
    <xf numFmtId="0" fontId="5" fillId="0" borderId="11" xfId="0" applyFont="1" applyBorder="1">
      <alignment vertical="top"/>
    </xf>
    <xf numFmtId="0" fontId="4" fillId="0" borderId="11" xfId="0" applyNumberFormat="1" applyFont="1" applyBorder="1">
      <alignment vertical="top"/>
    </xf>
    <xf numFmtId="0" fontId="6" fillId="0" borderId="7" xfId="0" quotePrefix="1" applyFont="1" applyBorder="1">
      <alignment vertical="top"/>
    </xf>
    <xf numFmtId="0" fontId="6" fillId="0" borderId="11" xfId="0" quotePrefix="1" applyFont="1" applyBorder="1">
      <alignment vertical="top"/>
    </xf>
    <xf numFmtId="49" fontId="0" fillId="4" borderId="13" xfId="0" applyNumberFormat="1" applyFill="1" applyBorder="1">
      <alignment vertical="top"/>
    </xf>
    <xf numFmtId="0" fontId="0" fillId="4" borderId="13" xfId="0" applyFill="1" applyBorder="1">
      <alignment vertical="top"/>
    </xf>
    <xf numFmtId="0" fontId="0" fillId="0" borderId="11" xfId="0" applyNumberFormat="1" applyBorder="1">
      <alignment vertical="top"/>
    </xf>
    <xf numFmtId="0" fontId="0" fillId="0" borderId="16" xfId="0" applyNumberFormat="1" applyBorder="1">
      <alignment vertical="top"/>
    </xf>
    <xf numFmtId="49" fontId="0" fillId="4" borderId="14" xfId="0" applyNumberFormat="1" applyFill="1" applyBorder="1">
      <alignment vertical="top"/>
    </xf>
    <xf numFmtId="49" fontId="0" fillId="4" borderId="0" xfId="0" applyNumberFormat="1" applyFill="1" applyBorder="1">
      <alignment vertical="top"/>
    </xf>
    <xf numFmtId="49" fontId="0" fillId="4" borderId="15" xfId="0" applyNumberFormat="1" applyFill="1" applyBorder="1">
      <alignment vertical="top"/>
    </xf>
    <xf numFmtId="0" fontId="0" fillId="0" borderId="0" xfId="0" applyAlignment="1">
      <alignment horizontal="left" vertical="top" wrapText="1"/>
    </xf>
    <xf numFmtId="0" fontId="0" fillId="0" borderId="0" xfId="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DC0BF"/>
      <rgbColor rgb="FFA5A5A5"/>
      <rgbColor rgb="FF3F3F3F"/>
      <rgbColor rgb="FFDBDBDB"/>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919181</xdr:colOff>
      <xdr:row>11</xdr:row>
      <xdr:rowOff>92141</xdr:rowOff>
    </xdr:from>
    <xdr:to>
      <xdr:col>13</xdr:col>
      <xdr:colOff>1206112</xdr:colOff>
      <xdr:row>12</xdr:row>
      <xdr:rowOff>42368</xdr:rowOff>
    </xdr:to>
    <xdr:sp macro="" textlink="">
      <xdr:nvSpPr>
        <xdr:cNvPr id="2" name="Text">
          <a:extLst>
            <a:ext uri="{FF2B5EF4-FFF2-40B4-BE49-F238E27FC236}">
              <a16:creationId xmlns:a16="http://schemas.microsoft.com/office/drawing/2014/main" id="{00000000-0008-0000-0100-000002000000}"/>
            </a:ext>
          </a:extLst>
        </xdr:cNvPr>
        <xdr:cNvSpPr txBox="1"/>
      </xdr:nvSpPr>
      <xdr:spPr>
        <a:xfrm>
          <a:off x="17670480" y="2621981"/>
          <a:ext cx="286933" cy="161048"/>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2" sqref="D12"/>
    </sheetView>
  </sheetViews>
  <sheetFormatPr baseColWidth="10" defaultColWidth="10" defaultRowHeight="12.9" customHeight="1" x14ac:dyDescent="0.25"/>
  <cols>
    <col min="1" max="1" width="2" customWidth="1"/>
    <col min="2" max="4" width="28" customWidth="1"/>
  </cols>
  <sheetData>
    <row r="3" spans="2:4" ht="50.1" customHeight="1" x14ac:dyDescent="0.25">
      <c r="B3" s="44" t="s">
        <v>0</v>
      </c>
      <c r="C3" s="45"/>
      <c r="D3" s="45"/>
    </row>
    <row r="7" spans="2:4" ht="17.399999999999999" x14ac:dyDescent="0.25">
      <c r="B7" s="1" t="s">
        <v>1</v>
      </c>
      <c r="C7" s="1" t="s">
        <v>2</v>
      </c>
      <c r="D7" s="1" t="s">
        <v>3</v>
      </c>
    </row>
    <row r="9" spans="2:4" ht="15" x14ac:dyDescent="0.25">
      <c r="B9" s="2" t="s">
        <v>4</v>
      </c>
      <c r="C9" s="2"/>
      <c r="D9" s="2"/>
    </row>
    <row r="10" spans="2:4" ht="15" x14ac:dyDescent="0.25">
      <c r="B10" s="3"/>
      <c r="C10" s="3" t="s">
        <v>5</v>
      </c>
      <c r="D10" s="4" t="s">
        <v>4</v>
      </c>
    </row>
    <row r="11" spans="2:4" ht="15" x14ac:dyDescent="0.25">
      <c r="B11" s="2" t="s">
        <v>6</v>
      </c>
      <c r="C11" s="2"/>
      <c r="D11" s="2"/>
    </row>
    <row r="12" spans="2:4" ht="15" x14ac:dyDescent="0.25">
      <c r="B12" s="3"/>
      <c r="C12" s="3" t="s">
        <v>5</v>
      </c>
      <c r="D12" s="4" t="s">
        <v>6</v>
      </c>
    </row>
  </sheetData>
  <mergeCells count="1">
    <mergeCell ref="B3:D3"/>
  </mergeCells>
  <hyperlinks>
    <hyperlink ref="D10" location="'Sheet1'!R1C1" display="Sheet1" xr:uid="{00000000-0004-0000-0000-000000000000}"/>
    <hyperlink ref="D12" location="'Sheet 1'!R2C1" display="Sheet 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M112"/>
  <sheetViews>
    <sheetView showGridLines="0" tabSelected="1" zoomScale="79" zoomScaleNormal="79" workbookViewId="0">
      <pane xSplit="1" topLeftCell="AM1" activePane="topRight" state="frozen"/>
      <selection pane="topRight" activeCell="AP1" sqref="AP1"/>
    </sheetView>
  </sheetViews>
  <sheetFormatPr baseColWidth="10" defaultColWidth="8.81640625" defaultRowHeight="12.75" customHeight="1" x14ac:dyDescent="0.25"/>
  <cols>
    <col min="1" max="1" width="19" style="5" customWidth="1"/>
    <col min="2" max="2" width="8.81640625" style="5" customWidth="1"/>
    <col min="3" max="3" width="20.36328125" style="5" customWidth="1"/>
    <col min="4" max="4" width="18.90625" style="5" customWidth="1"/>
    <col min="5" max="5" width="26.90625" style="5" customWidth="1"/>
    <col min="6" max="6" width="17.08984375" style="5" customWidth="1"/>
    <col min="7" max="10" width="6.81640625" style="5" customWidth="1"/>
    <col min="11" max="11" width="4.453125" style="5" customWidth="1"/>
    <col min="12" max="12" width="12.08984375" style="5" bestFit="1" customWidth="1"/>
    <col min="13" max="13" width="13.1796875" style="5" bestFit="1" customWidth="1"/>
    <col min="14" max="14" width="21.6328125" style="5" bestFit="1" customWidth="1"/>
    <col min="15" max="15" width="8.36328125" style="5" customWidth="1"/>
    <col min="16" max="16" width="6.81640625" style="5" customWidth="1"/>
    <col min="17" max="17" width="6.54296875" style="5" customWidth="1"/>
    <col min="18" max="18" width="6.81640625" style="5" customWidth="1"/>
    <col min="19" max="19" width="8.81640625" style="5" bestFit="1" customWidth="1"/>
    <col min="20" max="21" width="16.1796875" style="5" customWidth="1"/>
    <col min="22" max="22" width="5.6328125" style="5" customWidth="1"/>
    <col min="23" max="23" width="23.453125" style="5" bestFit="1" customWidth="1"/>
    <col min="24" max="24" width="23.453125" style="5" customWidth="1"/>
    <col min="25" max="25" width="11.453125" style="5" customWidth="1"/>
    <col min="26" max="32" width="12.1796875" style="5" customWidth="1"/>
    <col min="33" max="33" width="18.36328125" style="5" bestFit="1" customWidth="1"/>
    <col min="34" max="34" width="12.1796875" style="5" customWidth="1"/>
    <col min="35" max="35" width="23.54296875" style="5" bestFit="1" customWidth="1"/>
    <col min="36" max="36" width="23.54296875" style="5" customWidth="1"/>
    <col min="37" max="37" width="9.36328125" style="5" customWidth="1"/>
    <col min="38" max="38" width="10.08984375" style="5" customWidth="1"/>
    <col min="39" max="39" width="28.6328125" style="5" customWidth="1"/>
    <col min="40" max="40" width="7.6328125" style="5" bestFit="1" customWidth="1"/>
    <col min="41" max="41" width="9.1796875" style="5" bestFit="1" customWidth="1"/>
    <col min="42" max="42" width="8.08984375" style="5" bestFit="1" customWidth="1"/>
    <col min="43" max="43" width="12" style="5" bestFit="1" customWidth="1"/>
    <col min="44" max="44" width="8.90625" style="19" customWidth="1"/>
    <col min="45" max="45" width="10.08984375" style="22" customWidth="1"/>
    <col min="46" max="47" width="9.1796875" style="5" customWidth="1"/>
    <col min="48" max="48" width="9.6328125" style="5" customWidth="1"/>
    <col min="49" max="49" width="10.08984375" style="5" customWidth="1"/>
    <col min="50" max="50" width="19.6328125" style="5" customWidth="1"/>
    <col min="51" max="51" width="18.54296875" style="5" customWidth="1"/>
    <col min="52" max="52" width="21.36328125" style="5" customWidth="1"/>
    <col min="53" max="53" width="17.08984375" style="5" customWidth="1"/>
    <col min="54" max="54" width="26.54296875" style="5" bestFit="1" customWidth="1"/>
    <col min="55" max="55" width="24.81640625" style="5" customWidth="1"/>
    <col min="56" max="56" width="18.54296875" style="5" bestFit="1" customWidth="1"/>
    <col min="57" max="57" width="15.6328125" style="5" bestFit="1" customWidth="1"/>
    <col min="58" max="58" width="18.36328125" style="5" bestFit="1" customWidth="1"/>
    <col min="59" max="59" width="38.453125" style="5" bestFit="1" customWidth="1"/>
    <col min="60" max="60" width="10.453125" style="5" bestFit="1" customWidth="1"/>
    <col min="61" max="61" width="8.81640625" style="5" customWidth="1"/>
    <col min="62" max="62" width="26.6328125" style="5" bestFit="1" customWidth="1"/>
    <col min="63" max="63" width="8.81640625" style="5" customWidth="1"/>
    <col min="64" max="64" width="21.6328125" style="5" bestFit="1" customWidth="1"/>
    <col min="65" max="65" width="25.453125" style="5" customWidth="1"/>
    <col min="66" max="66" width="8.81640625" style="5" customWidth="1"/>
    <col min="67" max="16384" width="8.81640625" style="5"/>
  </cols>
  <sheetData>
    <row r="1" spans="1:65" ht="16.649999999999999" customHeight="1" x14ac:dyDescent="0.25">
      <c r="A1" s="6" t="s">
        <v>71</v>
      </c>
      <c r="B1" s="6" t="s">
        <v>10</v>
      </c>
      <c r="C1" s="6" t="s">
        <v>19</v>
      </c>
      <c r="D1" s="6" t="s">
        <v>20</v>
      </c>
      <c r="E1" s="6" t="s">
        <v>21</v>
      </c>
      <c r="F1" s="6" t="s">
        <v>22</v>
      </c>
      <c r="G1" s="6" t="s">
        <v>23</v>
      </c>
      <c r="H1" s="6" t="s">
        <v>24</v>
      </c>
      <c r="I1" s="6" t="s">
        <v>25</v>
      </c>
      <c r="J1" s="6" t="s">
        <v>26</v>
      </c>
      <c r="K1" s="6" t="s">
        <v>27</v>
      </c>
      <c r="L1" s="6" t="s">
        <v>20</v>
      </c>
      <c r="M1" s="6" t="s">
        <v>21</v>
      </c>
      <c r="N1" s="6" t="s">
        <v>86</v>
      </c>
      <c r="O1" s="10" t="s">
        <v>22</v>
      </c>
      <c r="P1" s="10" t="s">
        <v>23</v>
      </c>
      <c r="Q1" s="10" t="s">
        <v>24</v>
      </c>
      <c r="R1" s="10" t="s">
        <v>25</v>
      </c>
      <c r="S1" s="10" t="s">
        <v>26</v>
      </c>
      <c r="T1" s="20" t="s">
        <v>28</v>
      </c>
      <c r="U1" s="20" t="s">
        <v>29</v>
      </c>
      <c r="V1" s="20" t="s">
        <v>27</v>
      </c>
      <c r="W1" s="16" t="s">
        <v>85</v>
      </c>
      <c r="X1" s="16" t="s">
        <v>21</v>
      </c>
      <c r="Y1" s="12" t="s">
        <v>30</v>
      </c>
      <c r="Z1" s="25" t="s">
        <v>31</v>
      </c>
      <c r="AA1" s="27" t="s">
        <v>22</v>
      </c>
      <c r="AB1" s="27" t="s">
        <v>23</v>
      </c>
      <c r="AC1" s="27" t="s">
        <v>24</v>
      </c>
      <c r="AD1" s="27" t="s">
        <v>25</v>
      </c>
      <c r="AE1" s="27" t="s">
        <v>26</v>
      </c>
      <c r="AF1" s="30" t="s">
        <v>32</v>
      </c>
      <c r="AG1" s="29" t="s">
        <v>83</v>
      </c>
      <c r="AH1" s="33" t="s">
        <v>21</v>
      </c>
      <c r="AI1" s="29" t="s">
        <v>30</v>
      </c>
      <c r="AJ1" s="33" t="s">
        <v>31</v>
      </c>
      <c r="AK1" s="33" t="s">
        <v>33</v>
      </c>
      <c r="AL1" s="29" t="s">
        <v>34</v>
      </c>
      <c r="AM1" s="41" t="s">
        <v>7</v>
      </c>
      <c r="AN1" s="42" t="s">
        <v>84</v>
      </c>
      <c r="AO1" s="43"/>
      <c r="AP1" s="6" t="s">
        <v>87</v>
      </c>
      <c r="AQ1" s="11" t="s">
        <v>35</v>
      </c>
      <c r="AR1" s="19" t="s">
        <v>36</v>
      </c>
      <c r="AS1" s="22" t="s">
        <v>37</v>
      </c>
      <c r="AT1" s="15" t="s">
        <v>38</v>
      </c>
      <c r="AU1" s="15" t="s">
        <v>39</v>
      </c>
      <c r="AV1" s="37" t="s">
        <v>40</v>
      </c>
      <c r="AW1" s="16" t="s">
        <v>41</v>
      </c>
      <c r="AX1" s="15" t="s">
        <v>42</v>
      </c>
      <c r="AY1" s="6" t="s">
        <v>43</v>
      </c>
      <c r="AZ1" s="6" t="s">
        <v>44</v>
      </c>
      <c r="BA1" s="6" t="s">
        <v>45</v>
      </c>
      <c r="BB1" s="6" t="s">
        <v>46</v>
      </c>
      <c r="BC1" s="28" t="s">
        <v>8</v>
      </c>
      <c r="BD1" s="6" t="s">
        <v>9</v>
      </c>
      <c r="BE1" s="6" t="s">
        <v>11</v>
      </c>
      <c r="BF1" s="6" t="s">
        <v>74</v>
      </c>
      <c r="BG1" s="6" t="s">
        <v>12</v>
      </c>
      <c r="BH1" s="6" t="s">
        <v>13</v>
      </c>
      <c r="BI1" s="6" t="s">
        <v>14</v>
      </c>
      <c r="BJ1" s="6" t="s">
        <v>15</v>
      </c>
      <c r="BK1" s="6" t="s">
        <v>16</v>
      </c>
      <c r="BL1" s="6" t="s">
        <v>17</v>
      </c>
      <c r="BM1" s="6" t="s">
        <v>18</v>
      </c>
    </row>
    <row r="2" spans="1:65" ht="16.649999999999999" customHeight="1" x14ac:dyDescent="0.25">
      <c r="A2" s="6" t="s">
        <v>73</v>
      </c>
      <c r="B2" s="8">
        <v>1</v>
      </c>
      <c r="C2" s="8">
        <f>0+1+0+2.5+0+0+0</f>
        <v>3.5</v>
      </c>
      <c r="D2" s="9">
        <f t="shared" ref="D2:D33" si="0">C2*(5/44)</f>
        <v>0.39772727272727271</v>
      </c>
      <c r="E2" s="8">
        <f t="shared" ref="E2:E33" si="1">D2*(44/35)</f>
        <v>0.49999999999999994</v>
      </c>
      <c r="F2" s="8">
        <v>6</v>
      </c>
      <c r="G2" s="8">
        <v>2.5</v>
      </c>
      <c r="H2" s="8">
        <v>0</v>
      </c>
      <c r="I2" s="8">
        <v>0</v>
      </c>
      <c r="J2" s="8">
        <v>5.5</v>
      </c>
      <c r="K2" s="8">
        <f t="shared" ref="K2:K33" si="2">SUM(F2:J2)</f>
        <v>14</v>
      </c>
      <c r="L2" s="8">
        <f t="shared" ref="L2:L33" si="3">K2/7</f>
        <v>2</v>
      </c>
      <c r="M2" s="8">
        <f t="shared" ref="M2:M33" si="4">L2*1.12</f>
        <v>2.2400000000000002</v>
      </c>
      <c r="N2" s="8">
        <f t="shared" ref="N2:N33" si="5">MIN(MAX(E2,M2),5)</f>
        <v>2.2400000000000002</v>
      </c>
      <c r="O2" s="7"/>
      <c r="P2" s="7"/>
      <c r="Q2" s="7"/>
      <c r="R2" s="7"/>
      <c r="S2" s="7"/>
      <c r="T2" s="21"/>
      <c r="U2" s="21">
        <v>0</v>
      </c>
      <c r="V2" s="13">
        <f t="shared" ref="V2:V33" si="6">SUM(O2:T2)</f>
        <v>0</v>
      </c>
      <c r="W2" s="17">
        <f t="shared" ref="W2:W33" si="7">V2/10</f>
        <v>0</v>
      </c>
      <c r="X2" s="17">
        <f t="shared" ref="X2:X33" si="8">IF(U2=0,(SUM(O2:S2)-MIN(O2:S2))*(5/40), W2)</f>
        <v>0</v>
      </c>
      <c r="Y2" s="18">
        <f t="shared" ref="Y2:Y33" si="9">MAX(MIN(MAX((X2-1),N2),3),N2)</f>
        <v>2.2400000000000002</v>
      </c>
      <c r="Z2" s="26">
        <f t="shared" ref="Z2:Z33" si="10">Y2-N2</f>
        <v>0</v>
      </c>
      <c r="AA2" s="24"/>
      <c r="AB2" s="24"/>
      <c r="AC2" s="24"/>
      <c r="AD2" s="24"/>
      <c r="AE2" s="24"/>
      <c r="AF2" s="31"/>
      <c r="AG2" s="32">
        <f t="shared" ref="AG2:AG36" si="11">SUM(AA2:AF2)/10</f>
        <v>0</v>
      </c>
      <c r="AH2" s="34">
        <f t="shared" ref="AH2:AH33" si="12">IF(AG2&gt;0,((5-1)/(4.85-0.25))*(AG2-0.25)+1,0)</f>
        <v>0</v>
      </c>
      <c r="AI2" s="35">
        <f t="shared" ref="AI2:AI33" si="13">MAX(MIN(MAX((AH2-1),X2),3),X2)</f>
        <v>0</v>
      </c>
      <c r="AJ2" s="36">
        <f t="shared" ref="AJ2:AJ33" si="14">AI2-X2</f>
        <v>0</v>
      </c>
      <c r="AK2" s="36"/>
      <c r="AL2" s="35"/>
      <c r="AM2" s="35">
        <f t="shared" ref="AM2:AM33" si="15">(AK2+AL2)*(5/60)</f>
        <v>0</v>
      </c>
      <c r="AN2" s="14">
        <v>1</v>
      </c>
      <c r="AO2" s="7"/>
      <c r="AP2" s="7">
        <v>0</v>
      </c>
      <c r="AQ2" s="21">
        <f t="shared" ref="AQ2:AQ33" si="16">AX2*5/14</f>
        <v>0</v>
      </c>
      <c r="AR2" s="39">
        <f t="shared" ref="AR2:AR33" si="17">AY2*(5/14)</f>
        <v>0</v>
      </c>
      <c r="AS2" s="19">
        <f t="shared" ref="AS2:AS33" si="18">AZ2*(5/14)</f>
        <v>0</v>
      </c>
      <c r="AT2" s="14">
        <v>0</v>
      </c>
      <c r="AU2" s="14">
        <v>0</v>
      </c>
      <c r="AV2" s="38">
        <f t="shared" ref="AV2:AV33" si="19">(BA2/52)*5</f>
        <v>0</v>
      </c>
      <c r="AW2" s="35">
        <f t="shared" ref="AW2:AW33" si="20">(BB2/27)*5</f>
        <v>0</v>
      </c>
      <c r="AX2" s="14">
        <v>0</v>
      </c>
      <c r="AY2" s="7">
        <v>0</v>
      </c>
      <c r="AZ2" s="7">
        <v>0</v>
      </c>
      <c r="BA2" s="7">
        <v>0</v>
      </c>
      <c r="BB2" s="7">
        <v>0</v>
      </c>
      <c r="BC2" s="7">
        <f t="shared" ref="BC2:BC33" si="21">(1/6)*(SUM(AN2:AW2)-SMALL(AN2:AW2,1)-SMALL(AN2:AW2,2)-SMALL(AN2:AW2,3)-SMALL(AN2:AW2,4))</f>
        <v>0.16666666666666666</v>
      </c>
      <c r="BD2" s="8">
        <f t="shared" ref="BD2:BD33" si="22">((0.8/4)*(Y2+AI2+AH2+AM2)+0.2*BC2)</f>
        <v>0.48133333333333339</v>
      </c>
      <c r="BE2" s="8">
        <v>202210</v>
      </c>
      <c r="BF2" s="8" t="s">
        <v>75</v>
      </c>
      <c r="BG2" s="6" t="s">
        <v>57</v>
      </c>
      <c r="BH2" s="6" t="s">
        <v>48</v>
      </c>
      <c r="BI2" s="8">
        <v>38976</v>
      </c>
      <c r="BJ2" s="6" t="s">
        <v>49</v>
      </c>
      <c r="BK2" s="8">
        <v>23</v>
      </c>
      <c r="BL2" s="6" t="s">
        <v>50</v>
      </c>
      <c r="BM2" s="6" t="s">
        <v>51</v>
      </c>
    </row>
    <row r="3" spans="1:65" ht="16.649999999999999" customHeight="1" x14ac:dyDescent="0.25">
      <c r="A3" s="6" t="s">
        <v>72</v>
      </c>
      <c r="B3" s="8">
        <v>2</v>
      </c>
      <c r="C3" s="8">
        <v>22</v>
      </c>
      <c r="D3" s="9">
        <f t="shared" si="0"/>
        <v>2.5</v>
      </c>
      <c r="E3" s="8">
        <f t="shared" si="1"/>
        <v>3.1428571428571428</v>
      </c>
      <c r="F3" s="8">
        <v>8</v>
      </c>
      <c r="G3" s="8">
        <v>3</v>
      </c>
      <c r="H3" s="8">
        <v>2.5</v>
      </c>
      <c r="I3" s="8">
        <v>6</v>
      </c>
      <c r="J3" s="8">
        <v>8.5</v>
      </c>
      <c r="K3" s="8">
        <f t="shared" si="2"/>
        <v>28</v>
      </c>
      <c r="L3" s="8">
        <f t="shared" si="3"/>
        <v>4</v>
      </c>
      <c r="M3" s="8">
        <f t="shared" si="4"/>
        <v>4.4800000000000004</v>
      </c>
      <c r="N3" s="8">
        <f t="shared" si="5"/>
        <v>4.4800000000000004</v>
      </c>
      <c r="O3" s="7">
        <v>9</v>
      </c>
      <c r="P3" s="7">
        <v>10</v>
      </c>
      <c r="Q3" s="7">
        <v>0</v>
      </c>
      <c r="R3" s="7">
        <v>10</v>
      </c>
      <c r="S3" s="7">
        <v>6</v>
      </c>
      <c r="T3" s="21"/>
      <c r="U3" s="21">
        <v>0</v>
      </c>
      <c r="V3" s="13">
        <f t="shared" si="6"/>
        <v>35</v>
      </c>
      <c r="W3" s="17">
        <f t="shared" si="7"/>
        <v>3.5</v>
      </c>
      <c r="X3" s="17">
        <f t="shared" si="8"/>
        <v>4.375</v>
      </c>
      <c r="Y3" s="18">
        <f t="shared" si="9"/>
        <v>4.4800000000000004</v>
      </c>
      <c r="Z3" s="26">
        <f t="shared" si="10"/>
        <v>0</v>
      </c>
      <c r="AA3" s="24">
        <v>10</v>
      </c>
      <c r="AB3" s="24">
        <v>10</v>
      </c>
      <c r="AC3" s="24">
        <v>10</v>
      </c>
      <c r="AD3" s="24"/>
      <c r="AE3" s="24">
        <v>9</v>
      </c>
      <c r="AF3" s="31">
        <v>5</v>
      </c>
      <c r="AG3" s="32">
        <f t="shared" si="11"/>
        <v>4.4000000000000004</v>
      </c>
      <c r="AH3" s="34">
        <f t="shared" si="12"/>
        <v>4.608695652173914</v>
      </c>
      <c r="AI3" s="35">
        <f t="shared" si="13"/>
        <v>4.375</v>
      </c>
      <c r="AJ3" s="36">
        <f t="shared" si="14"/>
        <v>0</v>
      </c>
      <c r="AK3" s="36">
        <v>8</v>
      </c>
      <c r="AL3" s="35">
        <v>12.5</v>
      </c>
      <c r="AM3" s="35">
        <f t="shared" si="15"/>
        <v>1.7083333333333333</v>
      </c>
      <c r="AN3" s="14">
        <v>3.5</v>
      </c>
      <c r="AO3" s="7">
        <v>3.5</v>
      </c>
      <c r="AP3" s="7">
        <v>3.5</v>
      </c>
      <c r="AQ3" s="21">
        <f t="shared" si="16"/>
        <v>4.6428571428571432</v>
      </c>
      <c r="AR3" s="39">
        <f t="shared" si="17"/>
        <v>4.2857142857142856</v>
      </c>
      <c r="AS3" s="19">
        <f t="shared" si="18"/>
        <v>4.4928571428571429</v>
      </c>
      <c r="AT3" s="14">
        <v>1.5</v>
      </c>
      <c r="AU3" s="14">
        <v>5</v>
      </c>
      <c r="AV3" s="38">
        <f t="shared" si="19"/>
        <v>0</v>
      </c>
      <c r="AW3" s="35">
        <f t="shared" si="20"/>
        <v>0</v>
      </c>
      <c r="AX3" s="14">
        <v>13</v>
      </c>
      <c r="AY3" s="7">
        <v>12</v>
      </c>
      <c r="AZ3" s="7">
        <v>12.58</v>
      </c>
      <c r="BA3" s="7">
        <v>0</v>
      </c>
      <c r="BB3" s="7">
        <v>0</v>
      </c>
      <c r="BC3" s="7">
        <f t="shared" si="21"/>
        <v>4.2369047619047615</v>
      </c>
      <c r="BD3" s="8">
        <f t="shared" si="22"/>
        <v>3.8817867494824023</v>
      </c>
      <c r="BE3" s="8">
        <v>202210</v>
      </c>
      <c r="BF3" s="8" t="s">
        <v>79</v>
      </c>
      <c r="BG3" s="6" t="s">
        <v>60</v>
      </c>
      <c r="BH3" s="6" t="s">
        <v>48</v>
      </c>
      <c r="BI3" s="8">
        <v>38976</v>
      </c>
      <c r="BJ3" s="6" t="s">
        <v>49</v>
      </c>
      <c r="BK3" s="8">
        <v>23</v>
      </c>
      <c r="BL3" s="6" t="s">
        <v>50</v>
      </c>
      <c r="BM3" s="6" t="s">
        <v>51</v>
      </c>
    </row>
    <row r="4" spans="1:65" ht="16.649999999999999" customHeight="1" x14ac:dyDescent="0.25">
      <c r="A4" s="6" t="s">
        <v>73</v>
      </c>
      <c r="B4" s="8">
        <v>3</v>
      </c>
      <c r="C4" s="8">
        <f>4+6+7+6+1+1+3</f>
        <v>28</v>
      </c>
      <c r="D4" s="9">
        <f t="shared" si="0"/>
        <v>3.1818181818181817</v>
      </c>
      <c r="E4" s="8">
        <f t="shared" si="1"/>
        <v>3.9999999999999996</v>
      </c>
      <c r="F4" s="8">
        <v>8</v>
      </c>
      <c r="G4" s="8">
        <v>3</v>
      </c>
      <c r="H4" s="8">
        <v>6</v>
      </c>
      <c r="I4" s="8">
        <v>6</v>
      </c>
      <c r="J4" s="8">
        <v>7</v>
      </c>
      <c r="K4" s="8">
        <f t="shared" si="2"/>
        <v>30</v>
      </c>
      <c r="L4" s="8">
        <f t="shared" si="3"/>
        <v>4.2857142857142856</v>
      </c>
      <c r="M4" s="8">
        <f t="shared" si="4"/>
        <v>4.8000000000000007</v>
      </c>
      <c r="N4" s="8">
        <f t="shared" si="5"/>
        <v>4.8000000000000007</v>
      </c>
      <c r="O4" s="7">
        <v>10</v>
      </c>
      <c r="P4" s="7">
        <v>3</v>
      </c>
      <c r="Q4" s="7">
        <v>0</v>
      </c>
      <c r="R4" s="7">
        <v>2</v>
      </c>
      <c r="S4" s="7">
        <v>3</v>
      </c>
      <c r="T4" s="21"/>
      <c r="U4" s="21">
        <v>0</v>
      </c>
      <c r="V4" s="13">
        <f t="shared" si="6"/>
        <v>18</v>
      </c>
      <c r="W4" s="17">
        <f t="shared" si="7"/>
        <v>1.8</v>
      </c>
      <c r="X4" s="17">
        <f t="shared" si="8"/>
        <v>2.25</v>
      </c>
      <c r="Y4" s="18">
        <f t="shared" si="9"/>
        <v>4.8000000000000007</v>
      </c>
      <c r="Z4" s="26">
        <f t="shared" si="10"/>
        <v>0</v>
      </c>
      <c r="AA4" s="24">
        <v>9</v>
      </c>
      <c r="AB4" s="24">
        <v>10</v>
      </c>
      <c r="AC4" s="24">
        <v>9</v>
      </c>
      <c r="AD4" s="24"/>
      <c r="AE4" s="24">
        <v>2</v>
      </c>
      <c r="AF4" s="31">
        <v>10</v>
      </c>
      <c r="AG4" s="32">
        <f t="shared" si="11"/>
        <v>4</v>
      </c>
      <c r="AH4" s="34">
        <f t="shared" si="12"/>
        <v>4.2608695652173916</v>
      </c>
      <c r="AI4" s="35">
        <f t="shared" si="13"/>
        <v>3</v>
      </c>
      <c r="AJ4" s="36">
        <f t="shared" si="14"/>
        <v>0.75</v>
      </c>
      <c r="AK4" s="36">
        <v>22</v>
      </c>
      <c r="AL4" s="35">
        <v>15.5</v>
      </c>
      <c r="AM4" s="35">
        <f t="shared" si="15"/>
        <v>3.125</v>
      </c>
      <c r="AN4" s="14">
        <v>4</v>
      </c>
      <c r="AO4" s="7">
        <v>2.25</v>
      </c>
      <c r="AP4" s="7">
        <v>4.5</v>
      </c>
      <c r="AQ4" s="21">
        <f t="shared" si="16"/>
        <v>3.5714285714285716</v>
      </c>
      <c r="AR4" s="39">
        <f t="shared" si="17"/>
        <v>0</v>
      </c>
      <c r="AS4" s="19">
        <f t="shared" si="18"/>
        <v>4.9107142857142856</v>
      </c>
      <c r="AT4" s="14">
        <v>1.7</v>
      </c>
      <c r="AU4" s="14">
        <v>5</v>
      </c>
      <c r="AV4" s="38">
        <f t="shared" si="19"/>
        <v>0</v>
      </c>
      <c r="AW4" s="35">
        <f t="shared" si="20"/>
        <v>4.4129629629629621</v>
      </c>
      <c r="AX4" s="14">
        <v>10</v>
      </c>
      <c r="AY4" s="7"/>
      <c r="AZ4" s="7">
        <v>13.75</v>
      </c>
      <c r="BA4" s="7">
        <v>0</v>
      </c>
      <c r="BB4" s="7">
        <v>23.83</v>
      </c>
      <c r="BC4" s="7">
        <f t="shared" si="21"/>
        <v>4.3991843033509692</v>
      </c>
      <c r="BD4" s="8">
        <f t="shared" si="22"/>
        <v>3.9170107737136721</v>
      </c>
      <c r="BE4" s="8">
        <v>202210</v>
      </c>
      <c r="BF4" s="8" t="s">
        <v>75</v>
      </c>
      <c r="BG4" s="6" t="s">
        <v>67</v>
      </c>
      <c r="BH4" s="6" t="s">
        <v>48</v>
      </c>
      <c r="BI4" s="8">
        <v>38976</v>
      </c>
      <c r="BJ4" s="6" t="s">
        <v>49</v>
      </c>
      <c r="BK4" s="8">
        <v>23</v>
      </c>
      <c r="BL4" s="6" t="s">
        <v>50</v>
      </c>
      <c r="BM4" s="6" t="s">
        <v>51</v>
      </c>
    </row>
    <row r="5" spans="1:65" ht="16.649999999999999" customHeight="1" x14ac:dyDescent="0.25">
      <c r="A5" s="6" t="s">
        <v>72</v>
      </c>
      <c r="B5" s="8">
        <v>4</v>
      </c>
      <c r="C5" s="8">
        <f>4+5+5+6+6+1+6</f>
        <v>33</v>
      </c>
      <c r="D5" s="9">
        <f t="shared" si="0"/>
        <v>3.75</v>
      </c>
      <c r="E5" s="8">
        <f t="shared" si="1"/>
        <v>4.7142857142857144</v>
      </c>
      <c r="F5" s="7"/>
      <c r="G5" s="7"/>
      <c r="H5" s="7"/>
      <c r="I5" s="7"/>
      <c r="J5" s="7"/>
      <c r="K5" s="8">
        <f t="shared" si="2"/>
        <v>0</v>
      </c>
      <c r="L5" s="8">
        <f t="shared" si="3"/>
        <v>0</v>
      </c>
      <c r="M5" s="8">
        <f t="shared" si="4"/>
        <v>0</v>
      </c>
      <c r="N5" s="8">
        <f t="shared" si="5"/>
        <v>4.7142857142857144</v>
      </c>
      <c r="O5" s="7">
        <v>9</v>
      </c>
      <c r="P5" s="7">
        <v>8</v>
      </c>
      <c r="Q5" s="7">
        <v>0</v>
      </c>
      <c r="R5" s="7">
        <v>10</v>
      </c>
      <c r="S5" s="7">
        <v>6</v>
      </c>
      <c r="T5" s="21"/>
      <c r="U5" s="21">
        <v>0</v>
      </c>
      <c r="V5" s="13">
        <f t="shared" si="6"/>
        <v>33</v>
      </c>
      <c r="W5" s="17">
        <f t="shared" si="7"/>
        <v>3.3</v>
      </c>
      <c r="X5" s="17">
        <f t="shared" si="8"/>
        <v>4.125</v>
      </c>
      <c r="Y5" s="18">
        <f t="shared" si="9"/>
        <v>4.7142857142857144</v>
      </c>
      <c r="Z5" s="26">
        <f t="shared" si="10"/>
        <v>0</v>
      </c>
      <c r="AA5" s="24">
        <v>10</v>
      </c>
      <c r="AB5" s="24">
        <v>9</v>
      </c>
      <c r="AC5" s="24">
        <v>9.5</v>
      </c>
      <c r="AD5" s="24"/>
      <c r="AE5" s="24">
        <v>5</v>
      </c>
      <c r="AF5" s="31">
        <v>5</v>
      </c>
      <c r="AG5" s="32">
        <f t="shared" si="11"/>
        <v>3.85</v>
      </c>
      <c r="AH5" s="34">
        <f t="shared" si="12"/>
        <v>4.1304347826086962</v>
      </c>
      <c r="AI5" s="35">
        <f t="shared" si="13"/>
        <v>4.125</v>
      </c>
      <c r="AJ5" s="36">
        <f t="shared" si="14"/>
        <v>0</v>
      </c>
      <c r="AK5" s="36">
        <v>20</v>
      </c>
      <c r="AL5" s="35">
        <v>15.7</v>
      </c>
      <c r="AM5" s="35">
        <f t="shared" si="15"/>
        <v>2.9750000000000001</v>
      </c>
      <c r="AN5" s="14">
        <v>5</v>
      </c>
      <c r="AO5" s="7"/>
      <c r="AP5" s="7">
        <v>4</v>
      </c>
      <c r="AQ5" s="21">
        <f t="shared" si="16"/>
        <v>3.2142857142857144</v>
      </c>
      <c r="AR5" s="39">
        <f t="shared" si="17"/>
        <v>3.6892857142857145</v>
      </c>
      <c r="AS5" s="19">
        <f t="shared" si="18"/>
        <v>4.9107142857142856</v>
      </c>
      <c r="AT5" s="14">
        <v>3</v>
      </c>
      <c r="AU5" s="14">
        <v>3</v>
      </c>
      <c r="AV5" s="38">
        <f t="shared" si="19"/>
        <v>0</v>
      </c>
      <c r="AW5" s="35">
        <f t="shared" si="20"/>
        <v>4.3203703703703695</v>
      </c>
      <c r="AX5" s="14">
        <v>9</v>
      </c>
      <c r="AY5" s="7">
        <v>10.33</v>
      </c>
      <c r="AZ5" s="7">
        <v>13.75</v>
      </c>
      <c r="BA5" s="7">
        <v>0</v>
      </c>
      <c r="BB5" s="7">
        <v>23.33</v>
      </c>
      <c r="BC5" s="7">
        <f t="shared" si="21"/>
        <v>3.653395061728395</v>
      </c>
      <c r="BD5" s="8">
        <f t="shared" si="22"/>
        <v>3.9196231117245612</v>
      </c>
      <c r="BE5" s="8">
        <v>202210</v>
      </c>
      <c r="BF5" s="8" t="s">
        <v>75</v>
      </c>
      <c r="BG5" s="6" t="s">
        <v>58</v>
      </c>
      <c r="BH5" s="6" t="s">
        <v>48</v>
      </c>
      <c r="BI5" s="8">
        <v>38976</v>
      </c>
      <c r="BJ5" s="6" t="s">
        <v>49</v>
      </c>
      <c r="BK5" s="8">
        <v>23</v>
      </c>
      <c r="BL5" s="6" t="s">
        <v>50</v>
      </c>
      <c r="BM5" s="6" t="s">
        <v>51</v>
      </c>
    </row>
    <row r="6" spans="1:65" ht="16.649999999999999" customHeight="1" x14ac:dyDescent="0.25">
      <c r="A6" s="6" t="s">
        <v>72</v>
      </c>
      <c r="B6" s="8">
        <v>5</v>
      </c>
      <c r="C6" s="8">
        <v>13</v>
      </c>
      <c r="D6" s="9">
        <f t="shared" si="0"/>
        <v>1.4772727272727273</v>
      </c>
      <c r="E6" s="8">
        <f t="shared" si="1"/>
        <v>1.8571428571428572</v>
      </c>
      <c r="F6" s="8">
        <v>2</v>
      </c>
      <c r="G6" s="8">
        <v>0</v>
      </c>
      <c r="H6" s="8">
        <v>0</v>
      </c>
      <c r="I6" s="8">
        <v>0</v>
      </c>
      <c r="J6" s="8">
        <v>3.5</v>
      </c>
      <c r="K6" s="8">
        <f t="shared" si="2"/>
        <v>5.5</v>
      </c>
      <c r="L6" s="8">
        <f t="shared" si="3"/>
        <v>0.7857142857142857</v>
      </c>
      <c r="M6" s="8">
        <f t="shared" si="4"/>
        <v>0.88000000000000012</v>
      </c>
      <c r="N6" s="8">
        <f t="shared" si="5"/>
        <v>1.8571428571428572</v>
      </c>
      <c r="O6" s="7">
        <v>0</v>
      </c>
      <c r="P6" s="7">
        <v>0</v>
      </c>
      <c r="Q6" s="7">
        <v>0</v>
      </c>
      <c r="R6" s="7">
        <v>3</v>
      </c>
      <c r="S6" s="7">
        <v>0</v>
      </c>
      <c r="T6" s="21"/>
      <c r="U6" s="21">
        <v>0</v>
      </c>
      <c r="V6" s="13">
        <f t="shared" si="6"/>
        <v>3</v>
      </c>
      <c r="W6" s="17">
        <f t="shared" si="7"/>
        <v>0.3</v>
      </c>
      <c r="X6" s="17">
        <f t="shared" si="8"/>
        <v>0.375</v>
      </c>
      <c r="Y6" s="18">
        <f t="shared" si="9"/>
        <v>1.8571428571428572</v>
      </c>
      <c r="Z6" s="26">
        <f t="shared" si="10"/>
        <v>0</v>
      </c>
      <c r="AA6" s="24">
        <v>1</v>
      </c>
      <c r="AB6" s="24">
        <v>0</v>
      </c>
      <c r="AC6" s="24">
        <v>2</v>
      </c>
      <c r="AD6" s="24"/>
      <c r="AE6" s="24">
        <v>0</v>
      </c>
      <c r="AF6" s="31">
        <v>2</v>
      </c>
      <c r="AG6" s="32">
        <f t="shared" si="11"/>
        <v>0.5</v>
      </c>
      <c r="AH6" s="34">
        <f t="shared" si="12"/>
        <v>1.2173913043478262</v>
      </c>
      <c r="AI6" s="35">
        <f t="shared" si="13"/>
        <v>0.375</v>
      </c>
      <c r="AJ6" s="36">
        <f t="shared" si="14"/>
        <v>0</v>
      </c>
      <c r="AK6" s="36"/>
      <c r="AL6" s="35"/>
      <c r="AM6" s="35">
        <f t="shared" si="15"/>
        <v>0</v>
      </c>
      <c r="AN6" s="14">
        <v>2.5</v>
      </c>
      <c r="AO6" s="7">
        <v>3</v>
      </c>
      <c r="AP6" s="7">
        <v>1.5</v>
      </c>
      <c r="AQ6" s="21">
        <f t="shared" si="16"/>
        <v>3.5107142857142857</v>
      </c>
      <c r="AR6" s="39">
        <f t="shared" si="17"/>
        <v>0.35714285714285715</v>
      </c>
      <c r="AS6" s="19">
        <f t="shared" si="18"/>
        <v>4.6428571428571432</v>
      </c>
      <c r="AT6" s="14">
        <v>1</v>
      </c>
      <c r="AU6" s="14">
        <v>0</v>
      </c>
      <c r="AV6" s="38">
        <f t="shared" si="19"/>
        <v>2.8961538461538461</v>
      </c>
      <c r="AW6" s="35">
        <f t="shared" si="20"/>
        <v>0</v>
      </c>
      <c r="AX6" s="14">
        <v>9.83</v>
      </c>
      <c r="AY6" s="7">
        <v>1</v>
      </c>
      <c r="AZ6" s="7">
        <v>13</v>
      </c>
      <c r="BA6" s="7">
        <v>30.12</v>
      </c>
      <c r="BB6" s="7">
        <v>0</v>
      </c>
      <c r="BC6" s="7">
        <f t="shared" si="21"/>
        <v>3.008287545787546</v>
      </c>
      <c r="BD6" s="8">
        <f t="shared" si="22"/>
        <v>1.2915643414556461</v>
      </c>
      <c r="BE6" s="8">
        <v>202210</v>
      </c>
      <c r="BF6" s="8" t="s">
        <v>75</v>
      </c>
      <c r="BG6" s="6" t="s">
        <v>58</v>
      </c>
      <c r="BH6" s="6" t="s">
        <v>48</v>
      </c>
      <c r="BI6" s="8">
        <v>38976</v>
      </c>
      <c r="BJ6" s="6" t="s">
        <v>49</v>
      </c>
      <c r="BK6" s="8">
        <v>23</v>
      </c>
      <c r="BL6" s="6" t="s">
        <v>50</v>
      </c>
      <c r="BM6" s="6" t="s">
        <v>51</v>
      </c>
    </row>
    <row r="7" spans="1:65" ht="16.649999999999999" customHeight="1" x14ac:dyDescent="0.25">
      <c r="A7" s="6" t="s">
        <v>72</v>
      </c>
      <c r="B7" s="8">
        <v>6</v>
      </c>
      <c r="C7" s="8">
        <f>3+3+7+5.5+4+1+6.5</f>
        <v>30</v>
      </c>
      <c r="D7" s="9">
        <f t="shared" si="0"/>
        <v>3.4090909090909092</v>
      </c>
      <c r="E7" s="8">
        <f t="shared" si="1"/>
        <v>4.2857142857142856</v>
      </c>
      <c r="F7" s="8">
        <v>6</v>
      </c>
      <c r="G7" s="8">
        <v>5</v>
      </c>
      <c r="H7" s="8">
        <v>3.5</v>
      </c>
      <c r="I7" s="8">
        <v>2</v>
      </c>
      <c r="J7" s="8">
        <v>6</v>
      </c>
      <c r="K7" s="8">
        <f t="shared" si="2"/>
        <v>22.5</v>
      </c>
      <c r="L7" s="8">
        <f t="shared" si="3"/>
        <v>3.2142857142857144</v>
      </c>
      <c r="M7" s="8">
        <f t="shared" si="4"/>
        <v>3.6000000000000005</v>
      </c>
      <c r="N7" s="8">
        <f t="shared" si="5"/>
        <v>4.2857142857142856</v>
      </c>
      <c r="O7" s="7">
        <v>9</v>
      </c>
      <c r="P7" s="7">
        <v>4</v>
      </c>
      <c r="Q7" s="7">
        <v>10</v>
      </c>
      <c r="R7" s="7">
        <v>2</v>
      </c>
      <c r="S7" s="7">
        <v>3</v>
      </c>
      <c r="T7" s="21"/>
      <c r="U7" s="21">
        <v>0</v>
      </c>
      <c r="V7" s="13">
        <f t="shared" si="6"/>
        <v>28</v>
      </c>
      <c r="W7" s="17">
        <f t="shared" si="7"/>
        <v>2.8</v>
      </c>
      <c r="X7" s="17">
        <f t="shared" si="8"/>
        <v>3.25</v>
      </c>
      <c r="Y7" s="18">
        <f t="shared" si="9"/>
        <v>4.2857142857142856</v>
      </c>
      <c r="Z7" s="26">
        <f t="shared" si="10"/>
        <v>0</v>
      </c>
      <c r="AA7" s="24">
        <v>10</v>
      </c>
      <c r="AB7" s="24">
        <v>10</v>
      </c>
      <c r="AC7" s="24">
        <v>5.5</v>
      </c>
      <c r="AD7" s="24"/>
      <c r="AE7" s="24">
        <v>8</v>
      </c>
      <c r="AF7" s="31">
        <v>3</v>
      </c>
      <c r="AG7" s="32">
        <f t="shared" si="11"/>
        <v>3.65</v>
      </c>
      <c r="AH7" s="34">
        <f t="shared" si="12"/>
        <v>3.956521739130435</v>
      </c>
      <c r="AI7" s="35">
        <f t="shared" si="13"/>
        <v>3.25</v>
      </c>
      <c r="AJ7" s="36">
        <f t="shared" si="14"/>
        <v>0</v>
      </c>
      <c r="AK7" s="36">
        <v>14</v>
      </c>
      <c r="AL7" s="35">
        <v>19</v>
      </c>
      <c r="AM7" s="35">
        <f t="shared" si="15"/>
        <v>2.75</v>
      </c>
      <c r="AN7" s="14">
        <v>3.5</v>
      </c>
      <c r="AO7" s="7">
        <v>2.75</v>
      </c>
      <c r="AP7" s="7">
        <v>2</v>
      </c>
      <c r="AQ7" s="21">
        <f t="shared" si="16"/>
        <v>2.5</v>
      </c>
      <c r="AR7" s="39">
        <f t="shared" si="17"/>
        <v>4.4035714285714285</v>
      </c>
      <c r="AS7" s="19">
        <f t="shared" si="18"/>
        <v>4.6428571428571432</v>
      </c>
      <c r="AT7" s="14">
        <v>1.5</v>
      </c>
      <c r="AU7" s="14">
        <v>3.5</v>
      </c>
      <c r="AV7" s="38">
        <f t="shared" si="19"/>
        <v>0</v>
      </c>
      <c r="AW7" s="35">
        <f t="shared" si="20"/>
        <v>4.4759259259259263</v>
      </c>
      <c r="AX7" s="14">
        <v>7</v>
      </c>
      <c r="AY7" s="7">
        <v>12.33</v>
      </c>
      <c r="AZ7" s="7">
        <v>13</v>
      </c>
      <c r="BA7" s="7">
        <v>0</v>
      </c>
      <c r="BB7" s="7">
        <v>24.17</v>
      </c>
      <c r="BC7" s="7">
        <f t="shared" si="21"/>
        <v>3.878725749559083</v>
      </c>
      <c r="BD7" s="8">
        <f t="shared" si="22"/>
        <v>3.6241923548807611</v>
      </c>
      <c r="BE7" s="8">
        <v>202210</v>
      </c>
      <c r="BF7" s="8" t="s">
        <v>75</v>
      </c>
      <c r="BG7" s="6" t="s">
        <v>56</v>
      </c>
      <c r="BH7" s="6" t="s">
        <v>48</v>
      </c>
      <c r="BI7" s="8">
        <v>38976</v>
      </c>
      <c r="BJ7" s="6" t="s">
        <v>49</v>
      </c>
      <c r="BK7" s="8">
        <v>23</v>
      </c>
      <c r="BL7" s="6" t="s">
        <v>50</v>
      </c>
      <c r="BM7" s="6" t="s">
        <v>51</v>
      </c>
    </row>
    <row r="8" spans="1:65" ht="16.649999999999999" customHeight="1" x14ac:dyDescent="0.25">
      <c r="A8" s="6" t="s">
        <v>72</v>
      </c>
      <c r="B8" s="8">
        <v>7</v>
      </c>
      <c r="C8" s="8">
        <v>17</v>
      </c>
      <c r="D8" s="9">
        <f t="shared" si="0"/>
        <v>1.9318181818181817</v>
      </c>
      <c r="E8" s="8">
        <f t="shared" si="1"/>
        <v>2.4285714285714284</v>
      </c>
      <c r="F8" s="8">
        <v>2</v>
      </c>
      <c r="G8" s="8">
        <v>3</v>
      </c>
      <c r="H8" s="8">
        <v>2.5</v>
      </c>
      <c r="I8" s="8">
        <v>0</v>
      </c>
      <c r="J8" s="8">
        <v>6.5</v>
      </c>
      <c r="K8" s="8">
        <f t="shared" si="2"/>
        <v>14</v>
      </c>
      <c r="L8" s="8">
        <f t="shared" si="3"/>
        <v>2</v>
      </c>
      <c r="M8" s="8">
        <f t="shared" si="4"/>
        <v>2.2400000000000002</v>
      </c>
      <c r="N8" s="8">
        <f t="shared" si="5"/>
        <v>2.4285714285714284</v>
      </c>
      <c r="O8" s="7">
        <v>8</v>
      </c>
      <c r="P8" s="7">
        <v>8</v>
      </c>
      <c r="Q8" s="7">
        <v>7</v>
      </c>
      <c r="R8" s="7">
        <v>10</v>
      </c>
      <c r="S8" s="7">
        <v>4</v>
      </c>
      <c r="T8" s="21"/>
      <c r="U8" s="21">
        <v>0</v>
      </c>
      <c r="V8" s="13">
        <f t="shared" si="6"/>
        <v>37</v>
      </c>
      <c r="W8" s="17">
        <f t="shared" si="7"/>
        <v>3.7</v>
      </c>
      <c r="X8" s="17">
        <f t="shared" si="8"/>
        <v>4.125</v>
      </c>
      <c r="Y8" s="18">
        <f t="shared" si="9"/>
        <v>3</v>
      </c>
      <c r="Z8" s="26">
        <f t="shared" si="10"/>
        <v>0.57142857142857162</v>
      </c>
      <c r="AA8" s="24"/>
      <c r="AB8" s="24">
        <v>9</v>
      </c>
      <c r="AC8" s="24">
        <v>3.5</v>
      </c>
      <c r="AD8" s="24">
        <v>5</v>
      </c>
      <c r="AE8" s="24">
        <v>2</v>
      </c>
      <c r="AF8" s="31">
        <v>1</v>
      </c>
      <c r="AG8" s="32">
        <f t="shared" si="11"/>
        <v>2.0499999999999998</v>
      </c>
      <c r="AH8" s="34">
        <f t="shared" si="12"/>
        <v>2.5652173913043477</v>
      </c>
      <c r="AI8" s="35">
        <f t="shared" si="13"/>
        <v>4.125</v>
      </c>
      <c r="AJ8" s="36">
        <f t="shared" si="14"/>
        <v>0</v>
      </c>
      <c r="AK8" s="36">
        <v>2</v>
      </c>
      <c r="AL8" s="35">
        <v>14.4</v>
      </c>
      <c r="AM8" s="35">
        <f t="shared" si="15"/>
        <v>1.3666666666666665</v>
      </c>
      <c r="AN8" s="14">
        <v>2.5</v>
      </c>
      <c r="AO8" s="7">
        <v>2.5</v>
      </c>
      <c r="AP8" s="7">
        <v>2.6</v>
      </c>
      <c r="AQ8" s="21">
        <f t="shared" si="16"/>
        <v>4.2857142857142856</v>
      </c>
      <c r="AR8" s="39">
        <f t="shared" si="17"/>
        <v>4.8821428571428571</v>
      </c>
      <c r="AS8" s="19">
        <f t="shared" si="18"/>
        <v>4.9107142857142856</v>
      </c>
      <c r="AT8" s="14">
        <v>2.6</v>
      </c>
      <c r="AU8" s="14">
        <v>3</v>
      </c>
      <c r="AV8" s="38">
        <f t="shared" si="19"/>
        <v>0</v>
      </c>
      <c r="AW8" s="35">
        <f t="shared" si="20"/>
        <v>4.1055555555555561</v>
      </c>
      <c r="AX8" s="14">
        <v>12</v>
      </c>
      <c r="AY8" s="7">
        <v>13.67</v>
      </c>
      <c r="AZ8" s="7">
        <v>13.75</v>
      </c>
      <c r="BA8" s="7">
        <v>0</v>
      </c>
      <c r="BB8" s="7">
        <v>22.17</v>
      </c>
      <c r="BC8" s="7">
        <f t="shared" si="21"/>
        <v>3.964021164021164</v>
      </c>
      <c r="BD8" s="8">
        <f t="shared" si="22"/>
        <v>3.004181044398436</v>
      </c>
      <c r="BE8" s="8">
        <v>202210</v>
      </c>
      <c r="BF8" s="8" t="s">
        <v>75</v>
      </c>
      <c r="BG8" s="6" t="s">
        <v>57</v>
      </c>
      <c r="BH8" s="6" t="s">
        <v>48</v>
      </c>
      <c r="BI8" s="8">
        <v>38976</v>
      </c>
      <c r="BJ8" s="6" t="s">
        <v>49</v>
      </c>
      <c r="BK8" s="8">
        <v>23</v>
      </c>
      <c r="BL8" s="6" t="s">
        <v>50</v>
      </c>
      <c r="BM8" s="6" t="s">
        <v>51</v>
      </c>
    </row>
    <row r="9" spans="1:65" ht="16.649999999999999" customHeight="1" x14ac:dyDescent="0.25">
      <c r="A9" s="6" t="s">
        <v>72</v>
      </c>
      <c r="B9" s="8">
        <v>8</v>
      </c>
      <c r="C9" s="8">
        <v>0</v>
      </c>
      <c r="D9" s="9">
        <f t="shared" si="0"/>
        <v>0</v>
      </c>
      <c r="E9" s="8">
        <f t="shared" si="1"/>
        <v>0</v>
      </c>
      <c r="F9" s="8">
        <v>1</v>
      </c>
      <c r="G9" s="8">
        <v>0</v>
      </c>
      <c r="H9" s="8">
        <v>3.5</v>
      </c>
      <c r="I9" s="8">
        <v>0</v>
      </c>
      <c r="J9" s="8">
        <v>2</v>
      </c>
      <c r="K9" s="8">
        <f t="shared" si="2"/>
        <v>6.5</v>
      </c>
      <c r="L9" s="8">
        <f t="shared" si="3"/>
        <v>0.9285714285714286</v>
      </c>
      <c r="M9" s="8">
        <f t="shared" si="4"/>
        <v>1.04</v>
      </c>
      <c r="N9" s="8">
        <f t="shared" si="5"/>
        <v>1.04</v>
      </c>
      <c r="O9" s="7">
        <v>8</v>
      </c>
      <c r="P9" s="7">
        <v>1</v>
      </c>
      <c r="Q9" s="7">
        <v>0</v>
      </c>
      <c r="R9" s="7">
        <v>3</v>
      </c>
      <c r="S9" s="7">
        <v>4</v>
      </c>
      <c r="T9" s="21"/>
      <c r="U9" s="21">
        <v>0</v>
      </c>
      <c r="V9" s="13">
        <f t="shared" si="6"/>
        <v>16</v>
      </c>
      <c r="W9" s="17">
        <f t="shared" si="7"/>
        <v>1.6</v>
      </c>
      <c r="X9" s="17">
        <f t="shared" si="8"/>
        <v>2</v>
      </c>
      <c r="Y9" s="18">
        <f t="shared" si="9"/>
        <v>1.04</v>
      </c>
      <c r="Z9" s="26">
        <f t="shared" si="10"/>
        <v>0</v>
      </c>
      <c r="AA9" s="24"/>
      <c r="AB9" s="24"/>
      <c r="AC9" s="24"/>
      <c r="AD9" s="24"/>
      <c r="AE9" s="24"/>
      <c r="AF9" s="31"/>
      <c r="AG9" s="32">
        <f t="shared" si="11"/>
        <v>0</v>
      </c>
      <c r="AH9" s="34">
        <f t="shared" si="12"/>
        <v>0</v>
      </c>
      <c r="AI9" s="35">
        <f t="shared" si="13"/>
        <v>2</v>
      </c>
      <c r="AJ9" s="36">
        <f t="shared" si="14"/>
        <v>0</v>
      </c>
      <c r="AK9" s="36"/>
      <c r="AL9" s="35"/>
      <c r="AM9" s="35">
        <f t="shared" si="15"/>
        <v>0</v>
      </c>
      <c r="AN9" s="14">
        <v>2</v>
      </c>
      <c r="AO9" s="7">
        <v>4.75</v>
      </c>
      <c r="AP9" s="7">
        <v>0</v>
      </c>
      <c r="AQ9" s="21">
        <f t="shared" si="16"/>
        <v>3.5714285714285716</v>
      </c>
      <c r="AR9" s="39">
        <f t="shared" si="17"/>
        <v>5</v>
      </c>
      <c r="AS9" s="19">
        <f t="shared" si="18"/>
        <v>0</v>
      </c>
      <c r="AT9" s="14">
        <v>0</v>
      </c>
      <c r="AU9" s="14">
        <v>0</v>
      </c>
      <c r="AV9" s="38">
        <f t="shared" si="19"/>
        <v>0</v>
      </c>
      <c r="AW9" s="35">
        <f t="shared" si="20"/>
        <v>0</v>
      </c>
      <c r="AX9" s="14">
        <v>10</v>
      </c>
      <c r="AY9" s="7">
        <v>14</v>
      </c>
      <c r="AZ9" s="7">
        <v>0</v>
      </c>
      <c r="BA9" s="7">
        <v>0</v>
      </c>
      <c r="BB9" s="7">
        <v>0</v>
      </c>
      <c r="BC9" s="7">
        <f t="shared" si="21"/>
        <v>2.5535714285714284</v>
      </c>
      <c r="BD9" s="8">
        <f t="shared" si="22"/>
        <v>1.1187142857142858</v>
      </c>
      <c r="BE9" s="8">
        <v>202210</v>
      </c>
      <c r="BF9" s="8" t="s">
        <v>75</v>
      </c>
      <c r="BG9" s="6" t="s">
        <v>57</v>
      </c>
      <c r="BH9" s="6" t="s">
        <v>48</v>
      </c>
      <c r="BI9" s="8">
        <v>38976</v>
      </c>
      <c r="BJ9" s="6" t="s">
        <v>49</v>
      </c>
      <c r="BK9" s="8">
        <v>23</v>
      </c>
      <c r="BL9" s="6" t="s">
        <v>50</v>
      </c>
      <c r="BM9" s="6" t="s">
        <v>51</v>
      </c>
    </row>
    <row r="10" spans="1:65" ht="16.649999999999999" customHeight="1" x14ac:dyDescent="0.25">
      <c r="A10" s="6" t="s">
        <v>73</v>
      </c>
      <c r="B10" s="8">
        <v>9</v>
      </c>
      <c r="C10" s="8">
        <f>4+6+7+2+6+7+3</f>
        <v>35</v>
      </c>
      <c r="D10" s="9">
        <f t="shared" si="0"/>
        <v>3.9772727272727271</v>
      </c>
      <c r="E10" s="8">
        <f t="shared" si="1"/>
        <v>5</v>
      </c>
      <c r="F10" s="7"/>
      <c r="G10" s="7"/>
      <c r="H10" s="7"/>
      <c r="I10" s="7"/>
      <c r="J10" s="7"/>
      <c r="K10" s="8">
        <f t="shared" si="2"/>
        <v>0</v>
      </c>
      <c r="L10" s="8">
        <f t="shared" si="3"/>
        <v>0</v>
      </c>
      <c r="M10" s="8">
        <f t="shared" si="4"/>
        <v>0</v>
      </c>
      <c r="N10" s="8">
        <f t="shared" si="5"/>
        <v>5</v>
      </c>
      <c r="O10" s="7">
        <v>9</v>
      </c>
      <c r="P10" s="7">
        <v>3</v>
      </c>
      <c r="Q10" s="7">
        <v>0</v>
      </c>
      <c r="R10" s="7">
        <v>10</v>
      </c>
      <c r="S10" s="7">
        <v>2</v>
      </c>
      <c r="T10" s="21"/>
      <c r="U10" s="21">
        <v>0</v>
      </c>
      <c r="V10" s="13">
        <f t="shared" si="6"/>
        <v>24</v>
      </c>
      <c r="W10" s="17">
        <f t="shared" si="7"/>
        <v>2.4</v>
      </c>
      <c r="X10" s="17">
        <f t="shared" si="8"/>
        <v>3</v>
      </c>
      <c r="Y10" s="18">
        <f t="shared" si="9"/>
        <v>5</v>
      </c>
      <c r="Z10" s="26">
        <f t="shared" si="10"/>
        <v>0</v>
      </c>
      <c r="AA10" s="24">
        <v>10</v>
      </c>
      <c r="AB10" s="24">
        <v>10</v>
      </c>
      <c r="AC10" s="24">
        <v>9</v>
      </c>
      <c r="AD10" s="24"/>
      <c r="AE10" s="24">
        <v>0</v>
      </c>
      <c r="AF10" s="31">
        <v>1.5</v>
      </c>
      <c r="AG10" s="32">
        <f t="shared" si="11"/>
        <v>3.05</v>
      </c>
      <c r="AH10" s="34">
        <f t="shared" si="12"/>
        <v>3.4347826086956523</v>
      </c>
      <c r="AI10" s="35">
        <f t="shared" si="13"/>
        <v>3</v>
      </c>
      <c r="AJ10" s="36">
        <f t="shared" si="14"/>
        <v>0</v>
      </c>
      <c r="AK10" s="36">
        <v>8</v>
      </c>
      <c r="AL10" s="35">
        <v>9</v>
      </c>
      <c r="AM10" s="35">
        <f t="shared" si="15"/>
        <v>1.4166666666666665</v>
      </c>
      <c r="AN10" s="14">
        <v>5</v>
      </c>
      <c r="AO10" s="7">
        <v>4.25</v>
      </c>
      <c r="AP10" s="7">
        <v>4.5</v>
      </c>
      <c r="AQ10" s="21">
        <f t="shared" si="16"/>
        <v>5</v>
      </c>
      <c r="AR10" s="39">
        <f t="shared" si="17"/>
        <v>5</v>
      </c>
      <c r="AS10" s="19">
        <f t="shared" si="18"/>
        <v>5</v>
      </c>
      <c r="AT10" s="14">
        <v>0.7</v>
      </c>
      <c r="AU10" s="14">
        <v>5</v>
      </c>
      <c r="AV10" s="38">
        <f t="shared" si="19"/>
        <v>0</v>
      </c>
      <c r="AW10" s="35">
        <f t="shared" si="20"/>
        <v>2.0370370370370368</v>
      </c>
      <c r="AX10" s="14">
        <v>14</v>
      </c>
      <c r="AY10" s="7">
        <v>14</v>
      </c>
      <c r="AZ10" s="7">
        <v>14</v>
      </c>
      <c r="BA10" s="7">
        <v>0</v>
      </c>
      <c r="BB10" s="7">
        <v>11</v>
      </c>
      <c r="BC10" s="7">
        <f t="shared" si="21"/>
        <v>4.9166666666666661</v>
      </c>
      <c r="BD10" s="8">
        <f t="shared" si="22"/>
        <v>3.5536231884057972</v>
      </c>
      <c r="BE10" s="8">
        <v>202210</v>
      </c>
      <c r="BF10" s="8" t="s">
        <v>76</v>
      </c>
      <c r="BG10" s="6" t="s">
        <v>54</v>
      </c>
      <c r="BH10" s="6" t="s">
        <v>48</v>
      </c>
      <c r="BI10" s="8">
        <v>38976</v>
      </c>
      <c r="BJ10" s="6" t="s">
        <v>49</v>
      </c>
      <c r="BK10" s="8">
        <v>23</v>
      </c>
      <c r="BL10" s="6" t="s">
        <v>50</v>
      </c>
      <c r="BM10" s="6" t="s">
        <v>51</v>
      </c>
    </row>
    <row r="11" spans="1:65" ht="16.649999999999999" customHeight="1" x14ac:dyDescent="0.25">
      <c r="A11" s="6" t="s">
        <v>72</v>
      </c>
      <c r="B11" s="8">
        <v>10</v>
      </c>
      <c r="C11" s="8">
        <v>14.5</v>
      </c>
      <c r="D11" s="9">
        <f t="shared" si="0"/>
        <v>1.6477272727272727</v>
      </c>
      <c r="E11" s="8">
        <f t="shared" si="1"/>
        <v>2.0714285714285712</v>
      </c>
      <c r="F11" s="7"/>
      <c r="G11" s="7"/>
      <c r="H11" s="7"/>
      <c r="I11" s="7"/>
      <c r="J11" s="7"/>
      <c r="K11" s="8">
        <f t="shared" si="2"/>
        <v>0</v>
      </c>
      <c r="L11" s="8">
        <f t="shared" si="3"/>
        <v>0</v>
      </c>
      <c r="M11" s="8">
        <f t="shared" si="4"/>
        <v>0</v>
      </c>
      <c r="N11" s="8">
        <f t="shared" si="5"/>
        <v>2.0714285714285712</v>
      </c>
      <c r="O11" s="7">
        <v>5</v>
      </c>
      <c r="P11" s="7">
        <v>0</v>
      </c>
      <c r="Q11" s="7">
        <v>0</v>
      </c>
      <c r="R11" s="7">
        <v>0</v>
      </c>
      <c r="S11" s="7">
        <v>0</v>
      </c>
      <c r="T11" s="21"/>
      <c r="U11" s="21">
        <v>0</v>
      </c>
      <c r="V11" s="13">
        <f t="shared" si="6"/>
        <v>5</v>
      </c>
      <c r="W11" s="17">
        <f t="shared" si="7"/>
        <v>0.5</v>
      </c>
      <c r="X11" s="17">
        <f t="shared" si="8"/>
        <v>0.625</v>
      </c>
      <c r="Y11" s="18">
        <f t="shared" si="9"/>
        <v>2.0714285714285712</v>
      </c>
      <c r="Z11" s="26">
        <f t="shared" si="10"/>
        <v>0</v>
      </c>
      <c r="AA11" s="24"/>
      <c r="AB11" s="24"/>
      <c r="AC11" s="24"/>
      <c r="AD11" s="24"/>
      <c r="AE11" s="24"/>
      <c r="AF11" s="31"/>
      <c r="AG11" s="32">
        <f t="shared" si="11"/>
        <v>0</v>
      </c>
      <c r="AH11" s="34">
        <f t="shared" si="12"/>
        <v>0</v>
      </c>
      <c r="AI11" s="35">
        <f t="shared" si="13"/>
        <v>0.625</v>
      </c>
      <c r="AJ11" s="36">
        <f t="shared" si="14"/>
        <v>0</v>
      </c>
      <c r="AK11" s="36"/>
      <c r="AL11" s="35"/>
      <c r="AM11" s="35">
        <f t="shared" si="15"/>
        <v>0</v>
      </c>
      <c r="AN11" s="14">
        <v>4</v>
      </c>
      <c r="AO11" s="7"/>
      <c r="AP11" s="7">
        <v>0</v>
      </c>
      <c r="AQ11" s="21">
        <f t="shared" si="16"/>
        <v>0</v>
      </c>
      <c r="AR11" s="39">
        <f t="shared" si="17"/>
        <v>0</v>
      </c>
      <c r="AS11" s="19">
        <f t="shared" si="18"/>
        <v>0</v>
      </c>
      <c r="AT11" s="14">
        <v>0.5</v>
      </c>
      <c r="AU11" s="14">
        <v>0</v>
      </c>
      <c r="AV11" s="38">
        <f t="shared" si="19"/>
        <v>0</v>
      </c>
      <c r="AW11" s="35">
        <f t="shared" si="20"/>
        <v>0</v>
      </c>
      <c r="AX11" s="14">
        <v>0</v>
      </c>
      <c r="AY11" s="7">
        <v>0</v>
      </c>
      <c r="AZ11" s="7">
        <v>0</v>
      </c>
      <c r="BA11" s="7">
        <v>0</v>
      </c>
      <c r="BB11" s="7">
        <v>0</v>
      </c>
      <c r="BC11" s="7">
        <f t="shared" si="21"/>
        <v>0.75</v>
      </c>
      <c r="BD11" s="8">
        <f t="shared" si="22"/>
        <v>0.68928571428571428</v>
      </c>
      <c r="BE11" s="8">
        <v>202210</v>
      </c>
      <c r="BF11" s="8" t="s">
        <v>76</v>
      </c>
      <c r="BG11" s="6" t="s">
        <v>69</v>
      </c>
      <c r="BH11" s="6" t="s">
        <v>48</v>
      </c>
      <c r="BI11" s="8">
        <v>38976</v>
      </c>
      <c r="BJ11" s="6" t="s">
        <v>49</v>
      </c>
      <c r="BK11" s="8">
        <v>23</v>
      </c>
      <c r="BL11" s="6" t="s">
        <v>50</v>
      </c>
      <c r="BM11" s="6" t="s">
        <v>51</v>
      </c>
    </row>
    <row r="12" spans="1:65" ht="16.649999999999999" customHeight="1" x14ac:dyDescent="0.25">
      <c r="A12" s="6" t="s">
        <v>73</v>
      </c>
      <c r="B12" s="8">
        <v>11</v>
      </c>
      <c r="C12" s="8">
        <f>3+5+4+7+3+2+0</f>
        <v>24</v>
      </c>
      <c r="D12" s="9">
        <f t="shared" si="0"/>
        <v>2.7272727272727271</v>
      </c>
      <c r="E12" s="8">
        <f t="shared" si="1"/>
        <v>3.4285714285714284</v>
      </c>
      <c r="F12" s="8">
        <v>3</v>
      </c>
      <c r="G12" s="8">
        <v>5</v>
      </c>
      <c r="H12" s="8">
        <v>4.5</v>
      </c>
      <c r="I12" s="8">
        <v>0</v>
      </c>
      <c r="J12" s="8">
        <v>8.5</v>
      </c>
      <c r="K12" s="8">
        <f t="shared" si="2"/>
        <v>21</v>
      </c>
      <c r="L12" s="8">
        <f t="shared" si="3"/>
        <v>3</v>
      </c>
      <c r="M12" s="8">
        <f t="shared" si="4"/>
        <v>3.3600000000000003</v>
      </c>
      <c r="N12" s="8">
        <f t="shared" si="5"/>
        <v>3.4285714285714284</v>
      </c>
      <c r="O12" s="7">
        <v>9</v>
      </c>
      <c r="P12" s="7">
        <v>10</v>
      </c>
      <c r="Q12" s="7">
        <v>1</v>
      </c>
      <c r="R12" s="7">
        <v>7</v>
      </c>
      <c r="S12" s="7">
        <v>2</v>
      </c>
      <c r="T12" s="21"/>
      <c r="U12" s="21">
        <v>0</v>
      </c>
      <c r="V12" s="13">
        <f t="shared" si="6"/>
        <v>29</v>
      </c>
      <c r="W12" s="17">
        <f t="shared" si="7"/>
        <v>2.9</v>
      </c>
      <c r="X12" s="17">
        <f t="shared" si="8"/>
        <v>3.5</v>
      </c>
      <c r="Y12" s="18">
        <f t="shared" si="9"/>
        <v>3.4285714285714284</v>
      </c>
      <c r="Z12" s="26">
        <f t="shared" si="10"/>
        <v>0</v>
      </c>
      <c r="AA12" s="24">
        <v>10</v>
      </c>
      <c r="AB12" s="24">
        <v>9</v>
      </c>
      <c r="AC12" s="24">
        <v>7</v>
      </c>
      <c r="AD12" s="24"/>
      <c r="AE12" s="24">
        <v>4</v>
      </c>
      <c r="AF12" s="31">
        <v>5</v>
      </c>
      <c r="AG12" s="32">
        <f t="shared" si="11"/>
        <v>3.5</v>
      </c>
      <c r="AH12" s="34">
        <f t="shared" si="12"/>
        <v>3.8260869565217392</v>
      </c>
      <c r="AI12" s="35">
        <f t="shared" si="13"/>
        <v>3.5</v>
      </c>
      <c r="AJ12" s="36">
        <f t="shared" si="14"/>
        <v>0</v>
      </c>
      <c r="AK12" s="36">
        <v>20</v>
      </c>
      <c r="AL12" s="35">
        <v>6.8</v>
      </c>
      <c r="AM12" s="35">
        <f t="shared" si="15"/>
        <v>2.2333333333333334</v>
      </c>
      <c r="AN12" s="14">
        <v>4.5</v>
      </c>
      <c r="AO12" s="7">
        <v>3.75</v>
      </c>
      <c r="AP12" s="7">
        <v>0</v>
      </c>
      <c r="AQ12" s="21">
        <f t="shared" si="16"/>
        <v>3.9285714285714284</v>
      </c>
      <c r="AR12" s="39">
        <f t="shared" si="17"/>
        <v>4.5250000000000004</v>
      </c>
      <c r="AS12" s="19">
        <f t="shared" si="18"/>
        <v>5</v>
      </c>
      <c r="AT12" s="14">
        <v>3.4</v>
      </c>
      <c r="AU12" s="14">
        <v>3.5</v>
      </c>
      <c r="AV12" s="38">
        <f t="shared" si="19"/>
        <v>0</v>
      </c>
      <c r="AW12" s="35">
        <f t="shared" si="20"/>
        <v>2.3148148148148149</v>
      </c>
      <c r="AX12" s="14">
        <v>11</v>
      </c>
      <c r="AY12" s="7">
        <v>12.67</v>
      </c>
      <c r="AZ12" s="7">
        <v>14</v>
      </c>
      <c r="BA12" s="7">
        <v>0</v>
      </c>
      <c r="BB12" s="7">
        <v>12.5</v>
      </c>
      <c r="BC12" s="7">
        <f t="shared" si="21"/>
        <v>4.2005952380952376</v>
      </c>
      <c r="BD12" s="8">
        <f t="shared" si="22"/>
        <v>3.4377173913043482</v>
      </c>
      <c r="BE12" s="8">
        <v>202210</v>
      </c>
      <c r="BF12" s="8" t="s">
        <v>75</v>
      </c>
      <c r="BG12" s="6" t="s">
        <v>52</v>
      </c>
      <c r="BH12" s="6" t="s">
        <v>48</v>
      </c>
      <c r="BI12" s="8">
        <v>38976</v>
      </c>
      <c r="BJ12" s="6" t="s">
        <v>49</v>
      </c>
      <c r="BK12" s="8">
        <v>23</v>
      </c>
      <c r="BL12" s="6" t="s">
        <v>50</v>
      </c>
      <c r="BM12" s="6" t="s">
        <v>51</v>
      </c>
    </row>
    <row r="13" spans="1:65" ht="16.649999999999999" customHeight="1" x14ac:dyDescent="0.25">
      <c r="A13" s="6" t="s">
        <v>72</v>
      </c>
      <c r="B13" s="8">
        <v>12</v>
      </c>
      <c r="C13" s="8">
        <f>1+3+5+3+0+4+2</f>
        <v>18</v>
      </c>
      <c r="D13" s="9">
        <f t="shared" si="0"/>
        <v>2.0454545454545454</v>
      </c>
      <c r="E13" s="8">
        <f t="shared" si="1"/>
        <v>2.5714285714285712</v>
      </c>
      <c r="F13" s="8">
        <v>2</v>
      </c>
      <c r="G13" s="8">
        <v>3</v>
      </c>
      <c r="H13" s="8">
        <v>2.5</v>
      </c>
      <c r="I13" s="8">
        <v>6</v>
      </c>
      <c r="J13" s="8">
        <v>8.5</v>
      </c>
      <c r="K13" s="8">
        <f t="shared" si="2"/>
        <v>22</v>
      </c>
      <c r="L13" s="8">
        <f t="shared" si="3"/>
        <v>3.1428571428571428</v>
      </c>
      <c r="M13" s="8">
        <f t="shared" si="4"/>
        <v>3.5200000000000005</v>
      </c>
      <c r="N13" s="8">
        <f t="shared" si="5"/>
        <v>3.5200000000000005</v>
      </c>
      <c r="O13" s="7">
        <v>9</v>
      </c>
      <c r="P13" s="7">
        <v>6</v>
      </c>
      <c r="Q13" s="7">
        <v>0</v>
      </c>
      <c r="R13" s="7">
        <v>1</v>
      </c>
      <c r="S13" s="7">
        <v>7</v>
      </c>
      <c r="T13" s="21"/>
      <c r="U13" s="21">
        <v>0</v>
      </c>
      <c r="V13" s="13">
        <f t="shared" si="6"/>
        <v>23</v>
      </c>
      <c r="W13" s="17">
        <f t="shared" si="7"/>
        <v>2.2999999999999998</v>
      </c>
      <c r="X13" s="17">
        <f t="shared" si="8"/>
        <v>2.875</v>
      </c>
      <c r="Y13" s="18">
        <f t="shared" si="9"/>
        <v>3.5200000000000005</v>
      </c>
      <c r="Z13" s="26">
        <f t="shared" si="10"/>
        <v>0</v>
      </c>
      <c r="AA13" s="24">
        <v>10</v>
      </c>
      <c r="AB13" s="24">
        <v>0</v>
      </c>
      <c r="AC13" s="24">
        <v>6.5</v>
      </c>
      <c r="AD13" s="24"/>
      <c r="AE13" s="24">
        <v>0</v>
      </c>
      <c r="AF13" s="31">
        <v>3</v>
      </c>
      <c r="AG13" s="32">
        <f t="shared" si="11"/>
        <v>1.95</v>
      </c>
      <c r="AH13" s="34">
        <f t="shared" si="12"/>
        <v>2.4782608695652177</v>
      </c>
      <c r="AI13" s="35">
        <f t="shared" si="13"/>
        <v>2.875</v>
      </c>
      <c r="AJ13" s="36">
        <f t="shared" si="14"/>
        <v>0</v>
      </c>
      <c r="AK13" s="36">
        <v>12</v>
      </c>
      <c r="AL13" s="35">
        <v>12</v>
      </c>
      <c r="AM13" s="35">
        <f t="shared" si="15"/>
        <v>2</v>
      </c>
      <c r="AN13" s="14">
        <v>3</v>
      </c>
      <c r="AO13" s="7">
        <v>3.25</v>
      </c>
      <c r="AP13" s="7">
        <v>1</v>
      </c>
      <c r="AQ13" s="21">
        <f t="shared" si="16"/>
        <v>4.2857142857142856</v>
      </c>
      <c r="AR13" s="39">
        <f t="shared" si="17"/>
        <v>0</v>
      </c>
      <c r="AS13" s="19">
        <f t="shared" si="18"/>
        <v>3.9285714285714288</v>
      </c>
      <c r="AT13" s="14">
        <v>1.1000000000000001</v>
      </c>
      <c r="AU13" s="14">
        <v>2.5</v>
      </c>
      <c r="AV13" s="38">
        <f t="shared" si="19"/>
        <v>0</v>
      </c>
      <c r="AW13" s="35">
        <f t="shared" si="20"/>
        <v>3.425925925925926</v>
      </c>
      <c r="AX13" s="14">
        <v>12</v>
      </c>
      <c r="AY13" s="7">
        <v>0</v>
      </c>
      <c r="AZ13" s="7">
        <v>11</v>
      </c>
      <c r="BA13" s="7">
        <v>0</v>
      </c>
      <c r="BB13" s="7">
        <v>18.5</v>
      </c>
      <c r="BC13" s="7">
        <f t="shared" si="21"/>
        <v>3.3983686067019399</v>
      </c>
      <c r="BD13" s="8">
        <f t="shared" si="22"/>
        <v>2.8543258952534316</v>
      </c>
      <c r="BE13" s="8">
        <v>202210</v>
      </c>
      <c r="BF13" s="8" t="s">
        <v>76</v>
      </c>
      <c r="BG13" s="6" t="s">
        <v>69</v>
      </c>
      <c r="BH13" s="6" t="s">
        <v>48</v>
      </c>
      <c r="BI13" s="8">
        <v>38976</v>
      </c>
      <c r="BJ13" s="6" t="s">
        <v>49</v>
      </c>
      <c r="BK13" s="8">
        <v>23</v>
      </c>
      <c r="BL13" s="6" t="s">
        <v>50</v>
      </c>
      <c r="BM13" s="6" t="s">
        <v>51</v>
      </c>
    </row>
    <row r="14" spans="1:65" ht="16.649999999999999" customHeight="1" x14ac:dyDescent="0.25">
      <c r="A14" s="6" t="s">
        <v>72</v>
      </c>
      <c r="B14" s="8">
        <v>13</v>
      </c>
      <c r="C14" s="8">
        <f>4+0+0+4+0+1+0</f>
        <v>9</v>
      </c>
      <c r="D14" s="9">
        <f t="shared" si="0"/>
        <v>1.0227272727272727</v>
      </c>
      <c r="E14" s="8">
        <f t="shared" si="1"/>
        <v>1.2857142857142856</v>
      </c>
      <c r="F14" s="7"/>
      <c r="G14" s="7"/>
      <c r="H14" s="7"/>
      <c r="I14" s="7"/>
      <c r="J14" s="7"/>
      <c r="K14" s="8">
        <f t="shared" si="2"/>
        <v>0</v>
      </c>
      <c r="L14" s="8">
        <f t="shared" si="3"/>
        <v>0</v>
      </c>
      <c r="M14" s="8">
        <f t="shared" si="4"/>
        <v>0</v>
      </c>
      <c r="N14" s="8">
        <f t="shared" si="5"/>
        <v>1.2857142857142856</v>
      </c>
      <c r="O14" s="7">
        <v>0</v>
      </c>
      <c r="P14" s="7">
        <v>0</v>
      </c>
      <c r="Q14" s="7">
        <v>0</v>
      </c>
      <c r="R14" s="7">
        <v>1</v>
      </c>
      <c r="S14" s="7">
        <v>1</v>
      </c>
      <c r="T14" s="21"/>
      <c r="U14" s="21">
        <v>0</v>
      </c>
      <c r="V14" s="13">
        <f t="shared" si="6"/>
        <v>2</v>
      </c>
      <c r="W14" s="17">
        <f t="shared" si="7"/>
        <v>0.2</v>
      </c>
      <c r="X14" s="17">
        <f t="shared" si="8"/>
        <v>0.25</v>
      </c>
      <c r="Y14" s="18">
        <f t="shared" si="9"/>
        <v>1.2857142857142856</v>
      </c>
      <c r="Z14" s="26">
        <f t="shared" si="10"/>
        <v>0</v>
      </c>
      <c r="AA14" s="24"/>
      <c r="AB14" s="24"/>
      <c r="AC14" s="24"/>
      <c r="AD14" s="24"/>
      <c r="AE14" s="24"/>
      <c r="AF14" s="31"/>
      <c r="AG14" s="32">
        <f t="shared" si="11"/>
        <v>0</v>
      </c>
      <c r="AH14" s="34">
        <f t="shared" si="12"/>
        <v>0</v>
      </c>
      <c r="AI14" s="35">
        <f t="shared" si="13"/>
        <v>0.25</v>
      </c>
      <c r="AJ14" s="36">
        <f t="shared" si="14"/>
        <v>0</v>
      </c>
      <c r="AK14" s="36">
        <v>12</v>
      </c>
      <c r="AL14" s="35">
        <v>7</v>
      </c>
      <c r="AM14" s="35">
        <f t="shared" si="15"/>
        <v>1.5833333333333333</v>
      </c>
      <c r="AN14" s="14">
        <v>3.5</v>
      </c>
      <c r="AO14" s="7">
        <v>3.6749999999999998</v>
      </c>
      <c r="AP14" s="7">
        <v>0</v>
      </c>
      <c r="AQ14" s="21">
        <f t="shared" si="16"/>
        <v>0</v>
      </c>
      <c r="AR14" s="39">
        <f t="shared" si="17"/>
        <v>0</v>
      </c>
      <c r="AS14" s="19">
        <f t="shared" si="18"/>
        <v>3.7785714285714285</v>
      </c>
      <c r="AT14" s="14">
        <v>0</v>
      </c>
      <c r="AU14" s="14">
        <v>0</v>
      </c>
      <c r="AV14" s="38">
        <f t="shared" si="19"/>
        <v>0</v>
      </c>
      <c r="AW14" s="35">
        <f t="shared" si="20"/>
        <v>0</v>
      </c>
      <c r="AX14" s="14">
        <v>0</v>
      </c>
      <c r="AY14" s="7">
        <v>0</v>
      </c>
      <c r="AZ14" s="7">
        <v>10.58</v>
      </c>
      <c r="BA14" s="7">
        <v>0</v>
      </c>
      <c r="BB14" s="7">
        <v>0</v>
      </c>
      <c r="BC14" s="7">
        <f t="shared" si="21"/>
        <v>1.825595238095238</v>
      </c>
      <c r="BD14" s="8">
        <f t="shared" si="22"/>
        <v>0.98892857142857138</v>
      </c>
      <c r="BE14" s="8">
        <v>202210</v>
      </c>
      <c r="BF14" s="8" t="s">
        <v>76</v>
      </c>
      <c r="BG14" s="6" t="s">
        <v>52</v>
      </c>
      <c r="BH14" s="6" t="s">
        <v>48</v>
      </c>
      <c r="BI14" s="8">
        <v>38976</v>
      </c>
      <c r="BJ14" s="6" t="s">
        <v>49</v>
      </c>
      <c r="BK14" s="8">
        <v>23</v>
      </c>
      <c r="BL14" s="6" t="s">
        <v>50</v>
      </c>
      <c r="BM14" s="6" t="s">
        <v>51</v>
      </c>
    </row>
    <row r="15" spans="1:65" ht="16.649999999999999" customHeight="1" x14ac:dyDescent="0.25">
      <c r="A15" s="6" t="s">
        <v>73</v>
      </c>
      <c r="B15" s="8">
        <v>14</v>
      </c>
      <c r="C15" s="8">
        <f>4+5+7+3+0+0+1</f>
        <v>20</v>
      </c>
      <c r="D15" s="9">
        <f t="shared" si="0"/>
        <v>2.2727272727272725</v>
      </c>
      <c r="E15" s="8">
        <f t="shared" si="1"/>
        <v>2.8571428571428568</v>
      </c>
      <c r="F15" s="8">
        <v>2</v>
      </c>
      <c r="G15" s="8">
        <v>0</v>
      </c>
      <c r="H15" s="8">
        <v>3.5</v>
      </c>
      <c r="I15" s="8">
        <v>0</v>
      </c>
      <c r="J15" s="8">
        <v>3.5</v>
      </c>
      <c r="K15" s="8">
        <f t="shared" si="2"/>
        <v>9</v>
      </c>
      <c r="L15" s="8">
        <f t="shared" si="3"/>
        <v>1.2857142857142858</v>
      </c>
      <c r="M15" s="8">
        <f t="shared" si="4"/>
        <v>1.4400000000000002</v>
      </c>
      <c r="N15" s="8">
        <f t="shared" si="5"/>
        <v>2.8571428571428568</v>
      </c>
      <c r="O15" s="7">
        <v>9</v>
      </c>
      <c r="P15" s="7">
        <v>1</v>
      </c>
      <c r="Q15" s="7">
        <v>0</v>
      </c>
      <c r="R15" s="7">
        <v>10</v>
      </c>
      <c r="S15" s="7">
        <v>0</v>
      </c>
      <c r="T15" s="21"/>
      <c r="U15" s="21">
        <v>0</v>
      </c>
      <c r="V15" s="13">
        <f t="shared" si="6"/>
        <v>20</v>
      </c>
      <c r="W15" s="17">
        <f t="shared" si="7"/>
        <v>2</v>
      </c>
      <c r="X15" s="17">
        <f t="shared" si="8"/>
        <v>2.5</v>
      </c>
      <c r="Y15" s="18">
        <f t="shared" si="9"/>
        <v>2.8571428571428568</v>
      </c>
      <c r="Z15" s="26">
        <f t="shared" si="10"/>
        <v>0</v>
      </c>
      <c r="AA15" s="24">
        <v>10</v>
      </c>
      <c r="AB15" s="24">
        <v>0</v>
      </c>
      <c r="AC15" s="24">
        <v>0</v>
      </c>
      <c r="AD15" s="24">
        <v>0</v>
      </c>
      <c r="AE15" s="24"/>
      <c r="AF15" s="31">
        <v>0</v>
      </c>
      <c r="AG15" s="32">
        <f t="shared" si="11"/>
        <v>1</v>
      </c>
      <c r="AH15" s="34">
        <f t="shared" si="12"/>
        <v>1.6521739130434783</v>
      </c>
      <c r="AI15" s="35">
        <f t="shared" si="13"/>
        <v>2.5</v>
      </c>
      <c r="AJ15" s="36">
        <f t="shared" si="14"/>
        <v>0</v>
      </c>
      <c r="AK15" s="36">
        <v>8</v>
      </c>
      <c r="AL15" s="35">
        <v>12.5</v>
      </c>
      <c r="AM15" s="35">
        <f t="shared" si="15"/>
        <v>1.7083333333333333</v>
      </c>
      <c r="AN15" s="14">
        <v>2</v>
      </c>
      <c r="AO15" s="7">
        <v>4.5</v>
      </c>
      <c r="AP15" s="7">
        <v>1</v>
      </c>
      <c r="AQ15" s="21">
        <f t="shared" si="16"/>
        <v>2.9750000000000001</v>
      </c>
      <c r="AR15" s="39">
        <f t="shared" si="17"/>
        <v>1.7857142857142858</v>
      </c>
      <c r="AS15" s="19">
        <f t="shared" si="18"/>
        <v>0</v>
      </c>
      <c r="AT15" s="14">
        <v>1.5</v>
      </c>
      <c r="AU15" s="14">
        <v>3.5</v>
      </c>
      <c r="AV15" s="38">
        <f t="shared" si="19"/>
        <v>0</v>
      </c>
      <c r="AW15" s="35">
        <f t="shared" si="20"/>
        <v>0</v>
      </c>
      <c r="AX15" s="14">
        <v>8.33</v>
      </c>
      <c r="AY15" s="7">
        <v>5</v>
      </c>
      <c r="AZ15" s="7">
        <v>0</v>
      </c>
      <c r="BA15" s="7">
        <v>0</v>
      </c>
      <c r="BB15" s="7">
        <v>0</v>
      </c>
      <c r="BC15" s="7">
        <f t="shared" si="21"/>
        <v>2.7101190476190475</v>
      </c>
      <c r="BD15" s="8">
        <f t="shared" si="22"/>
        <v>2.2855538302277432</v>
      </c>
      <c r="BE15" s="8">
        <v>202210</v>
      </c>
      <c r="BF15" s="8" t="s">
        <v>75</v>
      </c>
      <c r="BG15" s="6" t="s">
        <v>70</v>
      </c>
      <c r="BH15" s="6" t="s">
        <v>48</v>
      </c>
      <c r="BI15" s="8">
        <v>38976</v>
      </c>
      <c r="BJ15" s="6" t="s">
        <v>49</v>
      </c>
      <c r="BK15" s="8">
        <v>23</v>
      </c>
      <c r="BL15" s="6" t="s">
        <v>50</v>
      </c>
      <c r="BM15" s="6" t="s">
        <v>51</v>
      </c>
    </row>
    <row r="16" spans="1:65" ht="16.649999999999999" customHeight="1" x14ac:dyDescent="0.25">
      <c r="A16" s="6" t="s">
        <v>73</v>
      </c>
      <c r="B16" s="8">
        <v>15</v>
      </c>
      <c r="C16" s="8">
        <f>2+0+0+0+0+0+0</f>
        <v>2</v>
      </c>
      <c r="D16" s="9">
        <f t="shared" si="0"/>
        <v>0.22727272727272727</v>
      </c>
      <c r="E16" s="8">
        <f t="shared" si="1"/>
        <v>0.2857142857142857</v>
      </c>
      <c r="F16" s="8">
        <v>2</v>
      </c>
      <c r="G16" s="8">
        <v>3</v>
      </c>
      <c r="H16" s="8">
        <v>1</v>
      </c>
      <c r="I16" s="8">
        <v>0</v>
      </c>
      <c r="J16" s="8">
        <v>2.5</v>
      </c>
      <c r="K16" s="8">
        <f t="shared" si="2"/>
        <v>8.5</v>
      </c>
      <c r="L16" s="8">
        <f t="shared" si="3"/>
        <v>1.2142857142857142</v>
      </c>
      <c r="M16" s="8">
        <f t="shared" si="4"/>
        <v>1.36</v>
      </c>
      <c r="N16" s="8">
        <f t="shared" si="5"/>
        <v>1.36</v>
      </c>
      <c r="O16" s="7"/>
      <c r="P16" s="7"/>
      <c r="Q16" s="7"/>
      <c r="R16" s="7"/>
      <c r="S16" s="7"/>
      <c r="T16" s="21"/>
      <c r="U16" s="21">
        <v>0</v>
      </c>
      <c r="V16" s="13">
        <f t="shared" si="6"/>
        <v>0</v>
      </c>
      <c r="W16" s="17">
        <f t="shared" si="7"/>
        <v>0</v>
      </c>
      <c r="X16" s="17">
        <f t="shared" si="8"/>
        <v>0</v>
      </c>
      <c r="Y16" s="18">
        <f t="shared" si="9"/>
        <v>1.36</v>
      </c>
      <c r="Z16" s="26">
        <f t="shared" si="10"/>
        <v>0</v>
      </c>
      <c r="AA16" s="24"/>
      <c r="AB16" s="24"/>
      <c r="AC16" s="24"/>
      <c r="AD16" s="24"/>
      <c r="AE16" s="24"/>
      <c r="AF16" s="31"/>
      <c r="AG16" s="32">
        <f t="shared" si="11"/>
        <v>0</v>
      </c>
      <c r="AH16" s="34">
        <f t="shared" si="12"/>
        <v>0</v>
      </c>
      <c r="AI16" s="35">
        <f t="shared" si="13"/>
        <v>0</v>
      </c>
      <c r="AJ16" s="36">
        <f t="shared" si="14"/>
        <v>0</v>
      </c>
      <c r="AK16" s="36"/>
      <c r="AL16" s="35"/>
      <c r="AM16" s="35">
        <f t="shared" si="15"/>
        <v>0</v>
      </c>
      <c r="AN16" s="14">
        <v>1</v>
      </c>
      <c r="AO16" s="7">
        <v>2.25</v>
      </c>
      <c r="AP16" s="7">
        <v>0</v>
      </c>
      <c r="AQ16" s="21">
        <f t="shared" si="16"/>
        <v>2.9750000000000001</v>
      </c>
      <c r="AR16" s="39">
        <f t="shared" si="17"/>
        <v>2.7392857142857143</v>
      </c>
      <c r="AS16" s="19">
        <f t="shared" si="18"/>
        <v>0</v>
      </c>
      <c r="AT16" s="14">
        <v>0</v>
      </c>
      <c r="AU16" s="14">
        <v>0</v>
      </c>
      <c r="AV16" s="38">
        <f t="shared" si="19"/>
        <v>0</v>
      </c>
      <c r="AW16" s="35">
        <f t="shared" si="20"/>
        <v>0</v>
      </c>
      <c r="AX16" s="14">
        <v>8.33</v>
      </c>
      <c r="AY16" s="7">
        <v>7.67</v>
      </c>
      <c r="AZ16" s="7">
        <v>0</v>
      </c>
      <c r="BA16" s="7">
        <v>0</v>
      </c>
      <c r="BB16" s="7">
        <v>0</v>
      </c>
      <c r="BC16" s="7">
        <f t="shared" si="21"/>
        <v>1.4940476190476188</v>
      </c>
      <c r="BD16" s="8">
        <f t="shared" si="22"/>
        <v>0.57080952380952388</v>
      </c>
      <c r="BE16" s="8">
        <v>202210</v>
      </c>
      <c r="BF16" s="8" t="s">
        <v>75</v>
      </c>
      <c r="BG16" s="6" t="s">
        <v>55</v>
      </c>
      <c r="BH16" s="6" t="s">
        <v>48</v>
      </c>
      <c r="BI16" s="8">
        <v>38976</v>
      </c>
      <c r="BJ16" s="6" t="s">
        <v>49</v>
      </c>
      <c r="BK16" s="8">
        <v>23</v>
      </c>
      <c r="BL16" s="6" t="s">
        <v>50</v>
      </c>
      <c r="BM16" s="6" t="s">
        <v>51</v>
      </c>
    </row>
    <row r="17" spans="1:65" ht="16.649999999999999" customHeight="1" x14ac:dyDescent="0.25">
      <c r="A17" s="6" t="s">
        <v>73</v>
      </c>
      <c r="B17" s="8">
        <v>16</v>
      </c>
      <c r="C17" s="8">
        <f>0+0+0+0+0+0+0</f>
        <v>0</v>
      </c>
      <c r="D17" s="9">
        <f t="shared" si="0"/>
        <v>0</v>
      </c>
      <c r="E17" s="8">
        <f t="shared" si="1"/>
        <v>0</v>
      </c>
      <c r="F17" s="8">
        <v>2</v>
      </c>
      <c r="G17" s="8">
        <v>0</v>
      </c>
      <c r="H17" s="8">
        <v>1.5</v>
      </c>
      <c r="I17" s="8">
        <v>0</v>
      </c>
      <c r="J17" s="8">
        <v>6.5</v>
      </c>
      <c r="K17" s="8">
        <f t="shared" si="2"/>
        <v>10</v>
      </c>
      <c r="L17" s="8">
        <f t="shared" si="3"/>
        <v>1.4285714285714286</v>
      </c>
      <c r="M17" s="8">
        <f t="shared" si="4"/>
        <v>1.6</v>
      </c>
      <c r="N17" s="8">
        <f t="shared" si="5"/>
        <v>1.6</v>
      </c>
      <c r="O17" s="7">
        <v>0</v>
      </c>
      <c r="P17" s="7">
        <v>0</v>
      </c>
      <c r="Q17" s="7">
        <v>0</v>
      </c>
      <c r="R17" s="7">
        <v>0</v>
      </c>
      <c r="S17" s="7">
        <v>0</v>
      </c>
      <c r="T17" s="21"/>
      <c r="U17" s="21">
        <v>0</v>
      </c>
      <c r="V17" s="13">
        <f t="shared" si="6"/>
        <v>0</v>
      </c>
      <c r="W17" s="17">
        <f t="shared" si="7"/>
        <v>0</v>
      </c>
      <c r="X17" s="17">
        <f t="shared" si="8"/>
        <v>0</v>
      </c>
      <c r="Y17" s="18">
        <f t="shared" si="9"/>
        <v>1.6</v>
      </c>
      <c r="Z17" s="26">
        <f t="shared" si="10"/>
        <v>0</v>
      </c>
      <c r="AA17" s="24"/>
      <c r="AB17" s="24"/>
      <c r="AC17" s="24"/>
      <c r="AD17" s="24"/>
      <c r="AE17" s="24"/>
      <c r="AF17" s="31"/>
      <c r="AG17" s="32">
        <f t="shared" si="11"/>
        <v>0</v>
      </c>
      <c r="AH17" s="34">
        <f t="shared" si="12"/>
        <v>0</v>
      </c>
      <c r="AI17" s="35">
        <f t="shared" si="13"/>
        <v>0</v>
      </c>
      <c r="AJ17" s="36">
        <f t="shared" si="14"/>
        <v>0</v>
      </c>
      <c r="AK17" s="36"/>
      <c r="AL17" s="35"/>
      <c r="AM17" s="35">
        <f t="shared" si="15"/>
        <v>0</v>
      </c>
      <c r="AN17" s="14">
        <v>1</v>
      </c>
      <c r="AO17" s="7">
        <v>3.75</v>
      </c>
      <c r="AP17" s="7">
        <v>0</v>
      </c>
      <c r="AQ17" s="21">
        <f t="shared" si="16"/>
        <v>2.0249999999999999</v>
      </c>
      <c r="AR17" s="39">
        <f t="shared" si="17"/>
        <v>4.4035714285714285</v>
      </c>
      <c r="AS17" s="19">
        <f t="shared" si="18"/>
        <v>4.6428571428571432</v>
      </c>
      <c r="AT17" s="14">
        <v>0</v>
      </c>
      <c r="AU17" s="14">
        <v>0</v>
      </c>
      <c r="AV17" s="38">
        <f t="shared" si="19"/>
        <v>0</v>
      </c>
      <c r="AW17" s="35">
        <f t="shared" si="20"/>
        <v>0</v>
      </c>
      <c r="AX17" s="14">
        <v>5.67</v>
      </c>
      <c r="AY17" s="7">
        <v>12.33</v>
      </c>
      <c r="AZ17" s="7">
        <v>13</v>
      </c>
      <c r="BA17" s="7">
        <v>0</v>
      </c>
      <c r="BB17" s="7">
        <v>0</v>
      </c>
      <c r="BC17" s="7">
        <f t="shared" si="21"/>
        <v>2.6369047619047619</v>
      </c>
      <c r="BD17" s="8">
        <f t="shared" si="22"/>
        <v>0.84738095238095246</v>
      </c>
      <c r="BE17" s="8">
        <v>202210</v>
      </c>
      <c r="BF17" s="8" t="s">
        <v>75</v>
      </c>
      <c r="BG17" s="6" t="s">
        <v>57</v>
      </c>
      <c r="BH17" s="6" t="s">
        <v>48</v>
      </c>
      <c r="BI17" s="8">
        <v>38976</v>
      </c>
      <c r="BJ17" s="6" t="s">
        <v>49</v>
      </c>
      <c r="BK17" s="8">
        <v>23</v>
      </c>
      <c r="BL17" s="6" t="s">
        <v>50</v>
      </c>
      <c r="BM17" s="6" t="s">
        <v>51</v>
      </c>
    </row>
    <row r="18" spans="1:65" ht="16.649999999999999" customHeight="1" x14ac:dyDescent="0.25">
      <c r="A18" s="6" t="s">
        <v>72</v>
      </c>
      <c r="B18" s="8">
        <v>17</v>
      </c>
      <c r="C18" s="8">
        <f>0+4+1+0+0+0+0</f>
        <v>5</v>
      </c>
      <c r="D18" s="9">
        <f t="shared" si="0"/>
        <v>0.56818181818181812</v>
      </c>
      <c r="E18" s="8">
        <f t="shared" si="1"/>
        <v>0.71428571428571419</v>
      </c>
      <c r="F18" s="8">
        <v>1</v>
      </c>
      <c r="G18" s="8">
        <v>0</v>
      </c>
      <c r="H18" s="8">
        <v>3</v>
      </c>
      <c r="I18" s="8">
        <v>0</v>
      </c>
      <c r="J18" s="8">
        <v>5</v>
      </c>
      <c r="K18" s="8">
        <f t="shared" si="2"/>
        <v>9</v>
      </c>
      <c r="L18" s="8">
        <f t="shared" si="3"/>
        <v>1.2857142857142858</v>
      </c>
      <c r="M18" s="8">
        <f t="shared" si="4"/>
        <v>1.4400000000000002</v>
      </c>
      <c r="N18" s="8">
        <f t="shared" si="5"/>
        <v>1.4400000000000002</v>
      </c>
      <c r="O18" s="7"/>
      <c r="P18" s="7"/>
      <c r="Q18" s="7"/>
      <c r="R18" s="7"/>
      <c r="S18" s="7"/>
      <c r="T18" s="21"/>
      <c r="U18" s="21">
        <v>0</v>
      </c>
      <c r="V18" s="13">
        <f t="shared" si="6"/>
        <v>0</v>
      </c>
      <c r="W18" s="17">
        <f t="shared" si="7"/>
        <v>0</v>
      </c>
      <c r="X18" s="17">
        <f t="shared" si="8"/>
        <v>0</v>
      </c>
      <c r="Y18" s="18">
        <f t="shared" si="9"/>
        <v>1.4400000000000002</v>
      </c>
      <c r="Z18" s="26">
        <f t="shared" si="10"/>
        <v>0</v>
      </c>
      <c r="AA18" s="24"/>
      <c r="AB18" s="24"/>
      <c r="AC18" s="24"/>
      <c r="AD18" s="24"/>
      <c r="AE18" s="24"/>
      <c r="AF18" s="31"/>
      <c r="AG18" s="32">
        <f t="shared" si="11"/>
        <v>0</v>
      </c>
      <c r="AH18" s="34">
        <f t="shared" si="12"/>
        <v>0</v>
      </c>
      <c r="AI18" s="35">
        <f t="shared" si="13"/>
        <v>0</v>
      </c>
      <c r="AJ18" s="36">
        <f t="shared" si="14"/>
        <v>0</v>
      </c>
      <c r="AK18" s="36"/>
      <c r="AL18" s="35"/>
      <c r="AM18" s="35">
        <f t="shared" si="15"/>
        <v>0</v>
      </c>
      <c r="AN18" s="14">
        <v>1.5</v>
      </c>
      <c r="AO18" s="7"/>
      <c r="AP18" s="7">
        <v>0</v>
      </c>
      <c r="AQ18" s="21">
        <f t="shared" si="16"/>
        <v>4.2857142857142856</v>
      </c>
      <c r="AR18" s="39">
        <f t="shared" si="17"/>
        <v>3.8107142857142859</v>
      </c>
      <c r="AS18" s="19">
        <f t="shared" si="18"/>
        <v>4.4642857142857144</v>
      </c>
      <c r="AT18" s="14">
        <v>0</v>
      </c>
      <c r="AU18" s="14">
        <v>0</v>
      </c>
      <c r="AV18" s="38">
        <f t="shared" si="19"/>
        <v>0</v>
      </c>
      <c r="AW18" s="35">
        <f t="shared" si="20"/>
        <v>0</v>
      </c>
      <c r="AX18" s="14">
        <v>12</v>
      </c>
      <c r="AY18" s="7">
        <v>10.67</v>
      </c>
      <c r="AZ18" s="7">
        <v>12.5</v>
      </c>
      <c r="BA18" s="7">
        <v>0</v>
      </c>
      <c r="BB18" s="7">
        <v>0</v>
      </c>
      <c r="BC18" s="7">
        <f t="shared" si="21"/>
        <v>2.3434523809523808</v>
      </c>
      <c r="BD18" s="8">
        <f t="shared" si="22"/>
        <v>0.75669047619047625</v>
      </c>
      <c r="BE18" s="8">
        <v>202210</v>
      </c>
      <c r="BF18" s="8" t="s">
        <v>79</v>
      </c>
      <c r="BG18" s="6" t="s">
        <v>60</v>
      </c>
      <c r="BH18" s="6" t="s">
        <v>48</v>
      </c>
      <c r="BI18" s="8">
        <v>38976</v>
      </c>
      <c r="BJ18" s="6" t="s">
        <v>49</v>
      </c>
      <c r="BK18" s="8">
        <v>23</v>
      </c>
      <c r="BL18" s="6" t="s">
        <v>50</v>
      </c>
      <c r="BM18" s="6" t="s">
        <v>51</v>
      </c>
    </row>
    <row r="19" spans="1:65" ht="16.649999999999999" customHeight="1" x14ac:dyDescent="0.25">
      <c r="A19" s="6" t="s">
        <v>73</v>
      </c>
      <c r="B19" s="8">
        <v>18</v>
      </c>
      <c r="C19" s="8">
        <f>0+0+0+1+0+0+0</f>
        <v>1</v>
      </c>
      <c r="D19" s="9">
        <f t="shared" si="0"/>
        <v>0.11363636363636363</v>
      </c>
      <c r="E19" s="8">
        <f t="shared" si="1"/>
        <v>0.14285714285714285</v>
      </c>
      <c r="F19" s="8">
        <v>0</v>
      </c>
      <c r="G19" s="8">
        <v>3</v>
      </c>
      <c r="H19" s="8">
        <v>2.5</v>
      </c>
      <c r="I19" s="8">
        <v>0</v>
      </c>
      <c r="J19" s="8">
        <v>1.5</v>
      </c>
      <c r="K19" s="8">
        <f t="shared" si="2"/>
        <v>7</v>
      </c>
      <c r="L19" s="8">
        <f t="shared" si="3"/>
        <v>1</v>
      </c>
      <c r="M19" s="8">
        <f t="shared" si="4"/>
        <v>1.1200000000000001</v>
      </c>
      <c r="N19" s="8">
        <f t="shared" si="5"/>
        <v>1.1200000000000001</v>
      </c>
      <c r="O19" s="7">
        <v>0</v>
      </c>
      <c r="P19" s="7">
        <v>0</v>
      </c>
      <c r="Q19" s="7">
        <v>0</v>
      </c>
      <c r="R19" s="7">
        <v>1</v>
      </c>
      <c r="S19" s="7">
        <v>0</v>
      </c>
      <c r="T19" s="21"/>
      <c r="U19" s="21">
        <v>0</v>
      </c>
      <c r="V19" s="13">
        <f t="shared" si="6"/>
        <v>1</v>
      </c>
      <c r="W19" s="17">
        <f t="shared" si="7"/>
        <v>0.1</v>
      </c>
      <c r="X19" s="17">
        <f t="shared" si="8"/>
        <v>0.125</v>
      </c>
      <c r="Y19" s="18">
        <f t="shared" si="9"/>
        <v>1.1200000000000001</v>
      </c>
      <c r="Z19" s="26">
        <f t="shared" si="10"/>
        <v>0</v>
      </c>
      <c r="AA19" s="24">
        <v>0</v>
      </c>
      <c r="AB19" s="24">
        <v>0</v>
      </c>
      <c r="AC19" s="24">
        <v>3</v>
      </c>
      <c r="AD19" s="24"/>
      <c r="AE19" s="24">
        <v>0</v>
      </c>
      <c r="AF19" s="31">
        <v>0</v>
      </c>
      <c r="AG19" s="32">
        <f t="shared" si="11"/>
        <v>0.3</v>
      </c>
      <c r="AH19" s="34">
        <f t="shared" si="12"/>
        <v>1.0434782608695652</v>
      </c>
      <c r="AI19" s="35">
        <f t="shared" si="13"/>
        <v>0.125</v>
      </c>
      <c r="AJ19" s="36">
        <f t="shared" si="14"/>
        <v>0</v>
      </c>
      <c r="AK19" s="36"/>
      <c r="AL19" s="35"/>
      <c r="AM19" s="35">
        <f t="shared" si="15"/>
        <v>0</v>
      </c>
      <c r="AN19" s="14">
        <v>1.5</v>
      </c>
      <c r="AO19" s="7">
        <v>4.4249999999999998</v>
      </c>
      <c r="AP19" s="7">
        <v>1</v>
      </c>
      <c r="AQ19" s="21">
        <f t="shared" si="16"/>
        <v>0</v>
      </c>
      <c r="AR19" s="39">
        <f t="shared" si="17"/>
        <v>2.8571428571428572</v>
      </c>
      <c r="AS19" s="19">
        <f t="shared" si="18"/>
        <v>2.9464285714285716</v>
      </c>
      <c r="AT19" s="14">
        <v>1</v>
      </c>
      <c r="AU19" s="14">
        <v>1</v>
      </c>
      <c r="AV19" s="38">
        <f t="shared" si="19"/>
        <v>0</v>
      </c>
      <c r="AW19" s="35">
        <f t="shared" si="20"/>
        <v>0</v>
      </c>
      <c r="AX19" s="14">
        <v>0</v>
      </c>
      <c r="AY19" s="7">
        <v>8</v>
      </c>
      <c r="AZ19" s="7">
        <v>8.25</v>
      </c>
      <c r="BA19" s="7">
        <v>0</v>
      </c>
      <c r="BB19" s="7">
        <v>0</v>
      </c>
      <c r="BC19" s="7">
        <f t="shared" si="21"/>
        <v>2.288095238095238</v>
      </c>
      <c r="BD19" s="8">
        <f t="shared" si="22"/>
        <v>0.91531469979296065</v>
      </c>
      <c r="BE19" s="8">
        <v>202210</v>
      </c>
      <c r="BF19" s="8" t="s">
        <v>75</v>
      </c>
      <c r="BG19" s="6" t="s">
        <v>56</v>
      </c>
      <c r="BH19" s="6" t="s">
        <v>48</v>
      </c>
      <c r="BI19" s="8">
        <v>38976</v>
      </c>
      <c r="BJ19" s="6" t="s">
        <v>49</v>
      </c>
      <c r="BK19" s="8">
        <v>23</v>
      </c>
      <c r="BL19" s="6" t="s">
        <v>50</v>
      </c>
      <c r="BM19" s="6" t="s">
        <v>51</v>
      </c>
    </row>
    <row r="20" spans="1:65" ht="16.649999999999999" customHeight="1" x14ac:dyDescent="0.25">
      <c r="A20" s="6" t="s">
        <v>73</v>
      </c>
      <c r="B20" s="8">
        <v>19</v>
      </c>
      <c r="C20" s="8">
        <f>4+7+4+5.5+6+7+6</f>
        <v>39.5</v>
      </c>
      <c r="D20" s="9">
        <f t="shared" si="0"/>
        <v>4.4886363636363633</v>
      </c>
      <c r="E20" s="8">
        <f t="shared" si="1"/>
        <v>5.6428571428571423</v>
      </c>
      <c r="F20" s="7"/>
      <c r="G20" s="7"/>
      <c r="H20" s="7"/>
      <c r="I20" s="7"/>
      <c r="J20" s="7"/>
      <c r="K20" s="8">
        <f t="shared" si="2"/>
        <v>0</v>
      </c>
      <c r="L20" s="8">
        <f t="shared" si="3"/>
        <v>0</v>
      </c>
      <c r="M20" s="8">
        <f t="shared" si="4"/>
        <v>0</v>
      </c>
      <c r="N20" s="8">
        <f t="shared" si="5"/>
        <v>5</v>
      </c>
      <c r="O20" s="7">
        <v>10</v>
      </c>
      <c r="P20" s="7">
        <v>10</v>
      </c>
      <c r="Q20" s="7">
        <v>10</v>
      </c>
      <c r="R20" s="7">
        <v>8</v>
      </c>
      <c r="S20" s="7">
        <v>10</v>
      </c>
      <c r="T20" s="21"/>
      <c r="U20" s="21">
        <v>0</v>
      </c>
      <c r="V20" s="13">
        <f t="shared" si="6"/>
        <v>48</v>
      </c>
      <c r="W20" s="17">
        <f t="shared" si="7"/>
        <v>4.8</v>
      </c>
      <c r="X20" s="17">
        <f t="shared" si="8"/>
        <v>5</v>
      </c>
      <c r="Y20" s="18">
        <f t="shared" si="9"/>
        <v>5</v>
      </c>
      <c r="Z20" s="26">
        <f t="shared" si="10"/>
        <v>0</v>
      </c>
      <c r="AA20" s="24">
        <v>10</v>
      </c>
      <c r="AB20" s="24">
        <v>10</v>
      </c>
      <c r="AC20" s="24">
        <v>7</v>
      </c>
      <c r="AD20" s="24"/>
      <c r="AE20" s="24">
        <v>10</v>
      </c>
      <c r="AF20" s="31">
        <v>10</v>
      </c>
      <c r="AG20" s="32">
        <f t="shared" si="11"/>
        <v>4.7</v>
      </c>
      <c r="AH20" s="34">
        <f t="shared" si="12"/>
        <v>4.8695652173913047</v>
      </c>
      <c r="AI20" s="35">
        <f t="shared" si="13"/>
        <v>5</v>
      </c>
      <c r="AJ20" s="36">
        <f t="shared" si="14"/>
        <v>0</v>
      </c>
      <c r="AK20" s="36">
        <v>22</v>
      </c>
      <c r="AL20" s="35">
        <v>17.7</v>
      </c>
      <c r="AM20" s="35">
        <f t="shared" si="15"/>
        <v>3.3083333333333336</v>
      </c>
      <c r="AN20" s="14">
        <v>5</v>
      </c>
      <c r="AO20" s="7">
        <v>2.5</v>
      </c>
      <c r="AP20" s="7">
        <v>5</v>
      </c>
      <c r="AQ20" s="21">
        <f t="shared" si="16"/>
        <v>4.6428571428571432</v>
      </c>
      <c r="AR20" s="39">
        <f t="shared" si="17"/>
        <v>5</v>
      </c>
      <c r="AS20" s="19">
        <f t="shared" si="18"/>
        <v>5</v>
      </c>
      <c r="AT20" s="14">
        <v>5</v>
      </c>
      <c r="AU20" s="14">
        <v>5</v>
      </c>
      <c r="AV20" s="38">
        <f t="shared" si="19"/>
        <v>0</v>
      </c>
      <c r="AW20" s="35">
        <f t="shared" si="20"/>
        <v>4.5685185185185189</v>
      </c>
      <c r="AX20" s="14">
        <v>13</v>
      </c>
      <c r="AY20" s="7">
        <v>14</v>
      </c>
      <c r="AZ20" s="7">
        <v>14</v>
      </c>
      <c r="BA20" s="7">
        <v>0</v>
      </c>
      <c r="BB20" s="7">
        <v>24.67</v>
      </c>
      <c r="BC20" s="7">
        <f t="shared" si="21"/>
        <v>4.9999999999999991</v>
      </c>
      <c r="BD20" s="8">
        <f t="shared" si="22"/>
        <v>4.6355797101449276</v>
      </c>
      <c r="BE20" s="8">
        <v>202210</v>
      </c>
      <c r="BF20" s="8" t="s">
        <v>77</v>
      </c>
      <c r="BG20" s="6" t="s">
        <v>61</v>
      </c>
      <c r="BH20" s="6" t="s">
        <v>48</v>
      </c>
      <c r="BI20" s="8">
        <v>38976</v>
      </c>
      <c r="BJ20" s="6" t="s">
        <v>49</v>
      </c>
      <c r="BK20" s="8">
        <v>23</v>
      </c>
      <c r="BL20" s="6" t="s">
        <v>50</v>
      </c>
      <c r="BM20" s="6" t="s">
        <v>51</v>
      </c>
    </row>
    <row r="21" spans="1:65" ht="16.649999999999999" customHeight="1" x14ac:dyDescent="0.25">
      <c r="A21" s="6" t="s">
        <v>73</v>
      </c>
      <c r="B21" s="8">
        <v>20</v>
      </c>
      <c r="C21" s="7"/>
      <c r="D21" s="9">
        <f t="shared" si="0"/>
        <v>0</v>
      </c>
      <c r="E21" s="8">
        <f t="shared" si="1"/>
        <v>0</v>
      </c>
      <c r="F21" s="7"/>
      <c r="G21" s="7"/>
      <c r="H21" s="7"/>
      <c r="I21" s="7"/>
      <c r="J21" s="7"/>
      <c r="K21" s="8">
        <f t="shared" si="2"/>
        <v>0</v>
      </c>
      <c r="L21" s="8">
        <f t="shared" si="3"/>
        <v>0</v>
      </c>
      <c r="M21" s="8">
        <f t="shared" si="4"/>
        <v>0</v>
      </c>
      <c r="N21" s="8">
        <f t="shared" si="5"/>
        <v>0</v>
      </c>
      <c r="O21" s="7"/>
      <c r="P21" s="7"/>
      <c r="Q21" s="7"/>
      <c r="R21" s="7"/>
      <c r="S21" s="7"/>
      <c r="T21" s="21"/>
      <c r="U21" s="21">
        <v>0</v>
      </c>
      <c r="V21" s="13">
        <f t="shared" si="6"/>
        <v>0</v>
      </c>
      <c r="W21" s="17">
        <f t="shared" si="7"/>
        <v>0</v>
      </c>
      <c r="X21" s="17">
        <f t="shared" si="8"/>
        <v>0</v>
      </c>
      <c r="Y21" s="18">
        <f t="shared" si="9"/>
        <v>0</v>
      </c>
      <c r="Z21" s="26">
        <f t="shared" si="10"/>
        <v>0</v>
      </c>
      <c r="AA21" s="24"/>
      <c r="AB21" s="24"/>
      <c r="AC21" s="24"/>
      <c r="AD21" s="24"/>
      <c r="AE21" s="24"/>
      <c r="AF21" s="31"/>
      <c r="AG21" s="32">
        <f t="shared" si="11"/>
        <v>0</v>
      </c>
      <c r="AH21" s="34">
        <f t="shared" si="12"/>
        <v>0</v>
      </c>
      <c r="AI21" s="35">
        <f t="shared" si="13"/>
        <v>0</v>
      </c>
      <c r="AJ21" s="36">
        <f t="shared" si="14"/>
        <v>0</v>
      </c>
      <c r="AK21" s="36"/>
      <c r="AL21" s="35"/>
      <c r="AM21" s="35">
        <f t="shared" si="15"/>
        <v>0</v>
      </c>
      <c r="AN21" s="14">
        <v>1</v>
      </c>
      <c r="AO21" s="7"/>
      <c r="AP21" s="7">
        <v>0</v>
      </c>
      <c r="AQ21" s="21">
        <f t="shared" si="16"/>
        <v>0</v>
      </c>
      <c r="AR21" s="39">
        <f t="shared" si="17"/>
        <v>0</v>
      </c>
      <c r="AS21" s="19">
        <f t="shared" si="18"/>
        <v>0</v>
      </c>
      <c r="AT21" s="14">
        <v>0</v>
      </c>
      <c r="AU21" s="14">
        <v>0</v>
      </c>
      <c r="AV21" s="38">
        <f t="shared" si="19"/>
        <v>0</v>
      </c>
      <c r="AW21" s="35">
        <f t="shared" si="20"/>
        <v>0</v>
      </c>
      <c r="AX21" s="14">
        <v>0</v>
      </c>
      <c r="AY21" s="7">
        <v>0</v>
      </c>
      <c r="AZ21" s="7">
        <v>0</v>
      </c>
      <c r="BA21" s="7">
        <v>0</v>
      </c>
      <c r="BB21" s="7">
        <v>0</v>
      </c>
      <c r="BC21" s="7">
        <f t="shared" si="21"/>
        <v>0.16666666666666666</v>
      </c>
      <c r="BD21" s="8">
        <f t="shared" si="22"/>
        <v>3.3333333333333333E-2</v>
      </c>
      <c r="BE21" s="8">
        <v>202210</v>
      </c>
      <c r="BF21" s="8" t="s">
        <v>79</v>
      </c>
      <c r="BG21" s="6" t="s">
        <v>56</v>
      </c>
      <c r="BH21" s="6" t="s">
        <v>48</v>
      </c>
      <c r="BI21" s="8">
        <v>38976</v>
      </c>
      <c r="BJ21" s="6" t="s">
        <v>49</v>
      </c>
      <c r="BK21" s="8">
        <v>23</v>
      </c>
      <c r="BL21" s="6" t="s">
        <v>50</v>
      </c>
      <c r="BM21" s="6" t="s">
        <v>51</v>
      </c>
    </row>
    <row r="22" spans="1:65" ht="16.649999999999999" customHeight="1" x14ac:dyDescent="0.25">
      <c r="A22" s="6" t="s">
        <v>72</v>
      </c>
      <c r="B22" s="8">
        <v>21</v>
      </c>
      <c r="C22" s="8">
        <f>4+7+5+2+2+5+1</f>
        <v>26</v>
      </c>
      <c r="D22" s="9">
        <f t="shared" si="0"/>
        <v>2.9545454545454546</v>
      </c>
      <c r="E22" s="8">
        <f t="shared" si="1"/>
        <v>3.7142857142857144</v>
      </c>
      <c r="F22" s="8">
        <v>8</v>
      </c>
      <c r="G22" s="8">
        <v>2</v>
      </c>
      <c r="H22" s="8">
        <v>1.5</v>
      </c>
      <c r="I22" s="8">
        <v>3</v>
      </c>
      <c r="J22" s="8">
        <v>3.5</v>
      </c>
      <c r="K22" s="8">
        <f t="shared" si="2"/>
        <v>18</v>
      </c>
      <c r="L22" s="8">
        <f t="shared" si="3"/>
        <v>2.5714285714285716</v>
      </c>
      <c r="M22" s="8">
        <f t="shared" si="4"/>
        <v>2.8800000000000003</v>
      </c>
      <c r="N22" s="8">
        <f t="shared" si="5"/>
        <v>3.7142857142857144</v>
      </c>
      <c r="O22" s="7">
        <v>9</v>
      </c>
      <c r="P22" s="7">
        <v>10</v>
      </c>
      <c r="Q22" s="7">
        <v>0</v>
      </c>
      <c r="R22" s="7">
        <v>10</v>
      </c>
      <c r="S22" s="7">
        <v>10</v>
      </c>
      <c r="T22" s="21"/>
      <c r="U22" s="21">
        <v>0</v>
      </c>
      <c r="V22" s="13">
        <f t="shared" si="6"/>
        <v>39</v>
      </c>
      <c r="W22" s="17">
        <f t="shared" si="7"/>
        <v>3.9</v>
      </c>
      <c r="X22" s="17">
        <f t="shared" si="8"/>
        <v>4.875</v>
      </c>
      <c r="Y22" s="18">
        <f t="shared" si="9"/>
        <v>3.7142857142857144</v>
      </c>
      <c r="Z22" s="26">
        <f t="shared" si="10"/>
        <v>0</v>
      </c>
      <c r="AA22" s="24">
        <v>1</v>
      </c>
      <c r="AB22" s="24">
        <v>10</v>
      </c>
      <c r="AC22" s="24">
        <v>5</v>
      </c>
      <c r="AD22" s="24"/>
      <c r="AE22" s="24">
        <v>0</v>
      </c>
      <c r="AF22" s="31">
        <v>0</v>
      </c>
      <c r="AG22" s="32">
        <f t="shared" si="11"/>
        <v>1.6</v>
      </c>
      <c r="AH22" s="34">
        <f t="shared" si="12"/>
        <v>2.1739130434782608</v>
      </c>
      <c r="AI22" s="35">
        <f t="shared" si="13"/>
        <v>4.875</v>
      </c>
      <c r="AJ22" s="36">
        <f t="shared" si="14"/>
        <v>0</v>
      </c>
      <c r="AK22" s="36">
        <v>18</v>
      </c>
      <c r="AL22" s="35">
        <v>8</v>
      </c>
      <c r="AM22" s="35">
        <f t="shared" si="15"/>
        <v>2.1666666666666665</v>
      </c>
      <c r="AN22" s="14">
        <v>2.5</v>
      </c>
      <c r="AO22" s="7">
        <v>3.5</v>
      </c>
      <c r="AP22" s="7">
        <v>2</v>
      </c>
      <c r="AQ22" s="21">
        <f t="shared" si="16"/>
        <v>4.2857142857142856</v>
      </c>
      <c r="AR22" s="39">
        <f t="shared" si="17"/>
        <v>2.1428571428571428</v>
      </c>
      <c r="AS22" s="19">
        <f t="shared" si="18"/>
        <v>5</v>
      </c>
      <c r="AT22" s="14">
        <v>1</v>
      </c>
      <c r="AU22" s="14">
        <v>1.5</v>
      </c>
      <c r="AV22" s="38">
        <f t="shared" si="19"/>
        <v>0</v>
      </c>
      <c r="AW22" s="35">
        <f t="shared" si="20"/>
        <v>1.8518518518518516</v>
      </c>
      <c r="AX22" s="14">
        <v>12</v>
      </c>
      <c r="AY22" s="7">
        <v>6</v>
      </c>
      <c r="AZ22" s="7">
        <v>14</v>
      </c>
      <c r="BA22" s="7">
        <v>0</v>
      </c>
      <c r="BB22" s="7">
        <v>10</v>
      </c>
      <c r="BC22" s="7">
        <f t="shared" si="21"/>
        <v>3.2380952380952377</v>
      </c>
      <c r="BD22" s="8">
        <f t="shared" si="22"/>
        <v>3.2335921325051764</v>
      </c>
      <c r="BE22" s="8">
        <v>202210</v>
      </c>
      <c r="BF22" s="8" t="s">
        <v>76</v>
      </c>
      <c r="BG22" s="6" t="s">
        <v>69</v>
      </c>
      <c r="BH22" s="6" t="s">
        <v>48</v>
      </c>
      <c r="BI22" s="8">
        <v>38976</v>
      </c>
      <c r="BJ22" s="6" t="s">
        <v>49</v>
      </c>
      <c r="BK22" s="8">
        <v>23</v>
      </c>
      <c r="BL22" s="6" t="s">
        <v>50</v>
      </c>
      <c r="BM22" s="6" t="s">
        <v>51</v>
      </c>
    </row>
    <row r="23" spans="1:65" ht="16.649999999999999" customHeight="1" x14ac:dyDescent="0.25">
      <c r="A23" s="6" t="s">
        <v>73</v>
      </c>
      <c r="B23" s="8">
        <v>22</v>
      </c>
      <c r="C23" s="8">
        <f>1+1+0+4+0+0+0</f>
        <v>6</v>
      </c>
      <c r="D23" s="9">
        <f t="shared" si="0"/>
        <v>0.68181818181818177</v>
      </c>
      <c r="E23" s="8">
        <f t="shared" si="1"/>
        <v>0.8571428571428571</v>
      </c>
      <c r="F23" s="8">
        <v>0</v>
      </c>
      <c r="G23" s="8">
        <v>0</v>
      </c>
      <c r="H23" s="8">
        <v>0</v>
      </c>
      <c r="I23" s="8">
        <v>0</v>
      </c>
      <c r="J23" s="8">
        <v>0.5</v>
      </c>
      <c r="K23" s="8">
        <f t="shared" si="2"/>
        <v>0.5</v>
      </c>
      <c r="L23" s="8">
        <f t="shared" si="3"/>
        <v>7.1428571428571425E-2</v>
      </c>
      <c r="M23" s="8">
        <f t="shared" si="4"/>
        <v>0.08</v>
      </c>
      <c r="N23" s="8">
        <f t="shared" si="5"/>
        <v>0.8571428571428571</v>
      </c>
      <c r="O23" s="7">
        <v>6</v>
      </c>
      <c r="P23" s="7">
        <v>1</v>
      </c>
      <c r="Q23" s="7">
        <v>0</v>
      </c>
      <c r="R23" s="7">
        <v>0</v>
      </c>
      <c r="S23" s="7">
        <v>2</v>
      </c>
      <c r="T23" s="21"/>
      <c r="U23" s="21">
        <v>0</v>
      </c>
      <c r="V23" s="13">
        <f t="shared" si="6"/>
        <v>9</v>
      </c>
      <c r="W23" s="17">
        <f t="shared" si="7"/>
        <v>0.9</v>
      </c>
      <c r="X23" s="17">
        <f t="shared" si="8"/>
        <v>1.125</v>
      </c>
      <c r="Y23" s="18">
        <f t="shared" si="9"/>
        <v>0.8571428571428571</v>
      </c>
      <c r="Z23" s="26">
        <f t="shared" si="10"/>
        <v>0</v>
      </c>
      <c r="AA23" s="24">
        <v>2</v>
      </c>
      <c r="AB23" s="24">
        <v>2</v>
      </c>
      <c r="AC23" s="24">
        <v>8</v>
      </c>
      <c r="AD23" s="24"/>
      <c r="AE23" s="24">
        <v>0</v>
      </c>
      <c r="AF23" s="31">
        <v>0</v>
      </c>
      <c r="AG23" s="32">
        <f t="shared" si="11"/>
        <v>1.2</v>
      </c>
      <c r="AH23" s="34">
        <f t="shared" si="12"/>
        <v>1.8260869565217392</v>
      </c>
      <c r="AI23" s="35">
        <f t="shared" si="13"/>
        <v>1.125</v>
      </c>
      <c r="AJ23" s="36">
        <f t="shared" si="14"/>
        <v>0</v>
      </c>
      <c r="AK23" s="36"/>
      <c r="AL23" s="35"/>
      <c r="AM23" s="35">
        <f t="shared" si="15"/>
        <v>0</v>
      </c>
      <c r="AN23" s="14">
        <v>1.5</v>
      </c>
      <c r="AO23" s="7">
        <v>2.25</v>
      </c>
      <c r="AP23" s="7">
        <v>0</v>
      </c>
      <c r="AQ23" s="21">
        <f t="shared" si="16"/>
        <v>2.2607142857142857</v>
      </c>
      <c r="AR23" s="39">
        <f t="shared" si="17"/>
        <v>1.0107142857142857</v>
      </c>
      <c r="AS23" s="19">
        <f t="shared" si="18"/>
        <v>0</v>
      </c>
      <c r="AT23" s="14">
        <v>3.5</v>
      </c>
      <c r="AU23" s="14">
        <v>3.5</v>
      </c>
      <c r="AV23" s="38">
        <f t="shared" si="19"/>
        <v>1.8423076923076922</v>
      </c>
      <c r="AW23" s="35">
        <f t="shared" si="20"/>
        <v>0</v>
      </c>
      <c r="AX23" s="14">
        <v>6.33</v>
      </c>
      <c r="AY23" s="7">
        <v>2.83</v>
      </c>
      <c r="AZ23" s="7">
        <v>0</v>
      </c>
      <c r="BA23" s="7">
        <v>19.16</v>
      </c>
      <c r="BB23" s="7">
        <v>0</v>
      </c>
      <c r="BC23" s="7">
        <f t="shared" si="21"/>
        <v>2.4755036630036629</v>
      </c>
      <c r="BD23" s="8">
        <f t="shared" si="22"/>
        <v>1.2567466953336519</v>
      </c>
      <c r="BE23" s="8">
        <v>202210</v>
      </c>
      <c r="BF23" s="8" t="s">
        <v>75</v>
      </c>
      <c r="BG23" s="6" t="s">
        <v>56</v>
      </c>
      <c r="BH23" s="6" t="s">
        <v>48</v>
      </c>
      <c r="BI23" s="8">
        <v>38976</v>
      </c>
      <c r="BJ23" s="6" t="s">
        <v>49</v>
      </c>
      <c r="BK23" s="8">
        <v>23</v>
      </c>
      <c r="BL23" s="6" t="s">
        <v>50</v>
      </c>
      <c r="BM23" s="6" t="s">
        <v>51</v>
      </c>
    </row>
    <row r="24" spans="1:65" ht="16.649999999999999" customHeight="1" x14ac:dyDescent="0.25">
      <c r="A24" s="6" t="s">
        <v>72</v>
      </c>
      <c r="B24" s="8">
        <v>23</v>
      </c>
      <c r="C24" s="8">
        <v>4</v>
      </c>
      <c r="D24" s="9">
        <f t="shared" si="0"/>
        <v>0.45454545454545453</v>
      </c>
      <c r="E24" s="8">
        <f t="shared" si="1"/>
        <v>0.5714285714285714</v>
      </c>
      <c r="F24" s="7">
        <v>4.5</v>
      </c>
      <c r="G24" s="7">
        <v>3.5</v>
      </c>
      <c r="H24" s="7">
        <v>2</v>
      </c>
      <c r="I24" s="7">
        <v>0</v>
      </c>
      <c r="J24" s="7">
        <v>6.5</v>
      </c>
      <c r="K24" s="8">
        <f t="shared" si="2"/>
        <v>16.5</v>
      </c>
      <c r="L24" s="8">
        <f t="shared" si="3"/>
        <v>2.3571428571428572</v>
      </c>
      <c r="M24" s="8">
        <f t="shared" si="4"/>
        <v>2.64</v>
      </c>
      <c r="N24" s="8">
        <f t="shared" si="5"/>
        <v>2.64</v>
      </c>
      <c r="O24" s="7"/>
      <c r="P24" s="7"/>
      <c r="Q24" s="7"/>
      <c r="R24" s="7"/>
      <c r="S24" s="7"/>
      <c r="T24" s="21"/>
      <c r="U24" s="21">
        <v>0</v>
      </c>
      <c r="V24" s="13">
        <f t="shared" si="6"/>
        <v>0</v>
      </c>
      <c r="W24" s="17">
        <f t="shared" si="7"/>
        <v>0</v>
      </c>
      <c r="X24" s="17">
        <f t="shared" si="8"/>
        <v>0</v>
      </c>
      <c r="Y24" s="18">
        <f t="shared" si="9"/>
        <v>2.64</v>
      </c>
      <c r="Z24" s="26">
        <f t="shared" si="10"/>
        <v>0</v>
      </c>
      <c r="AA24" s="24"/>
      <c r="AB24" s="24"/>
      <c r="AC24" s="24"/>
      <c r="AD24" s="24"/>
      <c r="AE24" s="24"/>
      <c r="AF24" s="31"/>
      <c r="AG24" s="32">
        <f t="shared" si="11"/>
        <v>0</v>
      </c>
      <c r="AH24" s="34">
        <f t="shared" si="12"/>
        <v>0</v>
      </c>
      <c r="AI24" s="35">
        <f t="shared" si="13"/>
        <v>0</v>
      </c>
      <c r="AJ24" s="36">
        <f t="shared" si="14"/>
        <v>0</v>
      </c>
      <c r="AK24" s="36"/>
      <c r="AL24" s="35"/>
      <c r="AM24" s="35">
        <f t="shared" si="15"/>
        <v>0</v>
      </c>
      <c r="AN24" s="14">
        <v>2</v>
      </c>
      <c r="AO24" s="7">
        <v>3.1749999999999998</v>
      </c>
      <c r="AP24" s="7">
        <v>2</v>
      </c>
      <c r="AQ24" s="21">
        <f t="shared" si="16"/>
        <v>3.3321428571428569</v>
      </c>
      <c r="AR24" s="39">
        <f t="shared" si="17"/>
        <v>4.8214285714285712</v>
      </c>
      <c r="AS24" s="19">
        <f t="shared" si="18"/>
        <v>0.7142857142857143</v>
      </c>
      <c r="AT24" s="14">
        <v>0</v>
      </c>
      <c r="AU24" s="14">
        <v>0</v>
      </c>
      <c r="AV24" s="38">
        <f t="shared" si="19"/>
        <v>0</v>
      </c>
      <c r="AW24" s="35">
        <f t="shared" si="20"/>
        <v>0</v>
      </c>
      <c r="AX24" s="14">
        <v>9.33</v>
      </c>
      <c r="AY24" s="7">
        <v>13.5</v>
      </c>
      <c r="AZ24" s="7">
        <v>2</v>
      </c>
      <c r="BA24" s="7">
        <v>0</v>
      </c>
      <c r="BB24" s="7">
        <v>0</v>
      </c>
      <c r="BC24" s="7">
        <f t="shared" si="21"/>
        <v>2.6738095238095232</v>
      </c>
      <c r="BD24" s="8">
        <f t="shared" si="22"/>
        <v>1.0627619047619046</v>
      </c>
      <c r="BE24" s="8">
        <v>202210</v>
      </c>
      <c r="BF24" s="8" t="s">
        <v>75</v>
      </c>
      <c r="BG24" s="6" t="s">
        <v>57</v>
      </c>
      <c r="BH24" s="6" t="s">
        <v>48</v>
      </c>
      <c r="BI24" s="8">
        <v>38976</v>
      </c>
      <c r="BJ24" s="6" t="s">
        <v>49</v>
      </c>
      <c r="BK24" s="8">
        <v>23</v>
      </c>
      <c r="BL24" s="6" t="s">
        <v>50</v>
      </c>
      <c r="BM24" s="6" t="s">
        <v>51</v>
      </c>
    </row>
    <row r="25" spans="1:65" ht="16.649999999999999" customHeight="1" x14ac:dyDescent="0.25">
      <c r="A25" s="6" t="s">
        <v>72</v>
      </c>
      <c r="B25" s="8">
        <v>24</v>
      </c>
      <c r="C25" s="8">
        <f>1+3+7+5+5+4+5</f>
        <v>30</v>
      </c>
      <c r="D25" s="9">
        <f t="shared" si="0"/>
        <v>3.4090909090909092</v>
      </c>
      <c r="E25" s="8">
        <f t="shared" si="1"/>
        <v>4.2857142857142856</v>
      </c>
      <c r="F25" s="7"/>
      <c r="G25" s="7"/>
      <c r="H25" s="7"/>
      <c r="I25" s="7"/>
      <c r="J25" s="7"/>
      <c r="K25" s="8">
        <f t="shared" si="2"/>
        <v>0</v>
      </c>
      <c r="L25" s="8">
        <f t="shared" si="3"/>
        <v>0</v>
      </c>
      <c r="M25" s="8">
        <f t="shared" si="4"/>
        <v>0</v>
      </c>
      <c r="N25" s="8">
        <f t="shared" si="5"/>
        <v>4.2857142857142856</v>
      </c>
      <c r="O25" s="7">
        <v>1</v>
      </c>
      <c r="P25" s="7">
        <v>9</v>
      </c>
      <c r="Q25" s="7">
        <v>2</v>
      </c>
      <c r="R25" s="7">
        <v>10</v>
      </c>
      <c r="S25" s="7">
        <v>5</v>
      </c>
      <c r="T25" s="21"/>
      <c r="U25" s="21">
        <v>0</v>
      </c>
      <c r="V25" s="13">
        <f t="shared" si="6"/>
        <v>27</v>
      </c>
      <c r="W25" s="17">
        <f t="shared" si="7"/>
        <v>2.7</v>
      </c>
      <c r="X25" s="17">
        <f t="shared" si="8"/>
        <v>3.25</v>
      </c>
      <c r="Y25" s="18">
        <f t="shared" si="9"/>
        <v>4.2857142857142856</v>
      </c>
      <c r="Z25" s="26">
        <f t="shared" si="10"/>
        <v>0</v>
      </c>
      <c r="AA25" s="24">
        <v>10</v>
      </c>
      <c r="AB25" s="24">
        <v>10</v>
      </c>
      <c r="AC25" s="24">
        <v>8</v>
      </c>
      <c r="AD25" s="24"/>
      <c r="AE25" s="24">
        <v>5</v>
      </c>
      <c r="AF25" s="31">
        <v>5</v>
      </c>
      <c r="AG25" s="32">
        <f t="shared" si="11"/>
        <v>3.8</v>
      </c>
      <c r="AH25" s="34">
        <f t="shared" si="12"/>
        <v>4.0869565217391308</v>
      </c>
      <c r="AI25" s="35">
        <f t="shared" si="13"/>
        <v>3.25</v>
      </c>
      <c r="AJ25" s="36">
        <f t="shared" si="14"/>
        <v>0</v>
      </c>
      <c r="AK25" s="36">
        <v>12</v>
      </c>
      <c r="AL25" s="35">
        <v>6.2</v>
      </c>
      <c r="AM25" s="35">
        <f t="shared" si="15"/>
        <v>1.5166666666666666</v>
      </c>
      <c r="AN25" s="14">
        <v>1</v>
      </c>
      <c r="AO25" s="7">
        <v>2</v>
      </c>
      <c r="AP25" s="7">
        <v>3.5</v>
      </c>
      <c r="AQ25" s="21">
        <f t="shared" si="16"/>
        <v>4.6428571428571432</v>
      </c>
      <c r="AR25" s="39">
        <f t="shared" si="17"/>
        <v>4.8821428571428571</v>
      </c>
      <c r="AS25" s="19">
        <f t="shared" si="18"/>
        <v>4.9107142857142856</v>
      </c>
      <c r="AT25" s="14">
        <v>0</v>
      </c>
      <c r="AU25" s="14">
        <v>5</v>
      </c>
      <c r="AV25" s="38">
        <f t="shared" si="19"/>
        <v>0</v>
      </c>
      <c r="AW25" s="35">
        <f t="shared" si="20"/>
        <v>3.8888888888888888</v>
      </c>
      <c r="AX25" s="14">
        <v>13</v>
      </c>
      <c r="AY25" s="7">
        <v>13.67</v>
      </c>
      <c r="AZ25" s="7">
        <v>13.75</v>
      </c>
      <c r="BA25" s="7">
        <v>0</v>
      </c>
      <c r="BB25" s="7">
        <v>21</v>
      </c>
      <c r="BC25" s="7">
        <f t="shared" si="21"/>
        <v>4.4707671957671948</v>
      </c>
      <c r="BD25" s="8">
        <f t="shared" si="22"/>
        <v>3.5220209339774557</v>
      </c>
      <c r="BE25" s="8">
        <v>202210</v>
      </c>
      <c r="BF25" s="8" t="s">
        <v>76</v>
      </c>
      <c r="BG25" s="6" t="s">
        <v>61</v>
      </c>
      <c r="BH25" s="6" t="s">
        <v>48</v>
      </c>
      <c r="BI25" s="8">
        <v>38976</v>
      </c>
      <c r="BJ25" s="6" t="s">
        <v>49</v>
      </c>
      <c r="BK25" s="8">
        <v>23</v>
      </c>
      <c r="BL25" s="6" t="s">
        <v>50</v>
      </c>
      <c r="BM25" s="6" t="s">
        <v>51</v>
      </c>
    </row>
    <row r="26" spans="1:65" ht="16.649999999999999" customHeight="1" x14ac:dyDescent="0.25">
      <c r="A26" s="6" t="s">
        <v>73</v>
      </c>
      <c r="B26" s="8">
        <v>25</v>
      </c>
      <c r="C26" s="8">
        <v>22.5</v>
      </c>
      <c r="D26" s="9">
        <f t="shared" si="0"/>
        <v>2.5568181818181817</v>
      </c>
      <c r="E26" s="8">
        <f t="shared" si="1"/>
        <v>3.214285714285714</v>
      </c>
      <c r="F26" s="8">
        <v>8</v>
      </c>
      <c r="G26" s="8">
        <v>5</v>
      </c>
      <c r="H26" s="8">
        <v>3</v>
      </c>
      <c r="I26" s="8">
        <v>0</v>
      </c>
      <c r="J26" s="8">
        <v>8.5</v>
      </c>
      <c r="K26" s="8">
        <f t="shared" si="2"/>
        <v>24.5</v>
      </c>
      <c r="L26" s="8">
        <f t="shared" si="3"/>
        <v>3.5</v>
      </c>
      <c r="M26" s="8">
        <f t="shared" si="4"/>
        <v>3.9200000000000004</v>
      </c>
      <c r="N26" s="8">
        <f t="shared" si="5"/>
        <v>3.9200000000000004</v>
      </c>
      <c r="O26" s="7">
        <v>0</v>
      </c>
      <c r="P26" s="7">
        <v>2</v>
      </c>
      <c r="Q26" s="7">
        <v>0</v>
      </c>
      <c r="R26" s="7">
        <v>10</v>
      </c>
      <c r="S26" s="7">
        <v>4</v>
      </c>
      <c r="T26" s="21"/>
      <c r="U26" s="21">
        <v>0</v>
      </c>
      <c r="V26" s="13">
        <f t="shared" si="6"/>
        <v>16</v>
      </c>
      <c r="W26" s="17">
        <f t="shared" si="7"/>
        <v>1.6</v>
      </c>
      <c r="X26" s="17">
        <f t="shared" si="8"/>
        <v>2</v>
      </c>
      <c r="Y26" s="18">
        <f t="shared" si="9"/>
        <v>3.9200000000000004</v>
      </c>
      <c r="Z26" s="26">
        <f t="shared" si="10"/>
        <v>0</v>
      </c>
      <c r="AA26" s="24">
        <v>7</v>
      </c>
      <c r="AB26" s="24">
        <v>9</v>
      </c>
      <c r="AC26" s="24">
        <v>9</v>
      </c>
      <c r="AD26" s="24"/>
      <c r="AE26" s="24">
        <v>2</v>
      </c>
      <c r="AF26" s="31">
        <v>4</v>
      </c>
      <c r="AG26" s="32">
        <f t="shared" si="11"/>
        <v>3.1</v>
      </c>
      <c r="AH26" s="34">
        <f t="shared" si="12"/>
        <v>3.4782608695652177</v>
      </c>
      <c r="AI26" s="35">
        <f t="shared" si="13"/>
        <v>2.4782608695652177</v>
      </c>
      <c r="AJ26" s="36">
        <f t="shared" si="14"/>
        <v>0.47826086956521774</v>
      </c>
      <c r="AK26" s="36">
        <v>18</v>
      </c>
      <c r="AL26" s="35">
        <v>9.1</v>
      </c>
      <c r="AM26" s="35">
        <f t="shared" si="15"/>
        <v>2.2583333333333333</v>
      </c>
      <c r="AN26" s="14">
        <v>4</v>
      </c>
      <c r="AO26" s="7">
        <v>1.675</v>
      </c>
      <c r="AP26" s="7">
        <v>2.1</v>
      </c>
      <c r="AQ26" s="21">
        <f t="shared" si="16"/>
        <v>3.2142857142857144</v>
      </c>
      <c r="AR26" s="39">
        <f t="shared" si="17"/>
        <v>3.2749999999999999</v>
      </c>
      <c r="AS26" s="19">
        <f t="shared" si="18"/>
        <v>0</v>
      </c>
      <c r="AT26" s="14">
        <v>2.1</v>
      </c>
      <c r="AU26" s="14">
        <v>2</v>
      </c>
      <c r="AV26" s="38">
        <f t="shared" si="19"/>
        <v>0</v>
      </c>
      <c r="AW26" s="35">
        <f t="shared" si="20"/>
        <v>4.4444444444444446</v>
      </c>
      <c r="AX26" s="14">
        <v>9</v>
      </c>
      <c r="AY26" s="7">
        <v>9.17</v>
      </c>
      <c r="AZ26" s="7">
        <v>0</v>
      </c>
      <c r="BA26" s="7">
        <v>0</v>
      </c>
      <c r="BB26" s="7">
        <v>24</v>
      </c>
      <c r="BC26" s="7">
        <f t="shared" si="21"/>
        <v>3.1889550264550257</v>
      </c>
      <c r="BD26" s="8">
        <f t="shared" si="22"/>
        <v>3.0647620197837586</v>
      </c>
      <c r="BE26" s="8">
        <v>202210</v>
      </c>
      <c r="BF26" s="8" t="s">
        <v>79</v>
      </c>
      <c r="BG26" s="6" t="s">
        <v>57</v>
      </c>
      <c r="BH26" s="6" t="s">
        <v>48</v>
      </c>
      <c r="BI26" s="8">
        <v>38976</v>
      </c>
      <c r="BJ26" s="6" t="s">
        <v>49</v>
      </c>
      <c r="BK26" s="8">
        <v>23</v>
      </c>
      <c r="BL26" s="6" t="s">
        <v>50</v>
      </c>
      <c r="BM26" s="6" t="s">
        <v>51</v>
      </c>
    </row>
    <row r="27" spans="1:65" ht="16.649999999999999" customHeight="1" x14ac:dyDescent="0.25">
      <c r="A27" s="6" t="s">
        <v>72</v>
      </c>
      <c r="B27" s="8">
        <v>26</v>
      </c>
      <c r="C27" s="8">
        <f>4+5+4+1+0+7+6.5</f>
        <v>27.5</v>
      </c>
      <c r="D27" s="9">
        <f t="shared" si="0"/>
        <v>3.125</v>
      </c>
      <c r="E27" s="8">
        <f t="shared" si="1"/>
        <v>3.9285714285714284</v>
      </c>
      <c r="F27" s="7"/>
      <c r="G27" s="7"/>
      <c r="H27" s="7"/>
      <c r="I27" s="7"/>
      <c r="J27" s="7"/>
      <c r="K27" s="8">
        <f t="shared" si="2"/>
        <v>0</v>
      </c>
      <c r="L27" s="8">
        <f t="shared" si="3"/>
        <v>0</v>
      </c>
      <c r="M27" s="8">
        <f t="shared" si="4"/>
        <v>0</v>
      </c>
      <c r="N27" s="8">
        <f t="shared" si="5"/>
        <v>3.9285714285714284</v>
      </c>
      <c r="O27" s="7">
        <v>2</v>
      </c>
      <c r="P27" s="7">
        <v>3</v>
      </c>
      <c r="Q27" s="7">
        <v>2</v>
      </c>
      <c r="R27" s="7">
        <v>2</v>
      </c>
      <c r="S27" s="7">
        <v>6</v>
      </c>
      <c r="T27" s="21"/>
      <c r="U27" s="21">
        <v>0</v>
      </c>
      <c r="V27" s="13">
        <f t="shared" si="6"/>
        <v>15</v>
      </c>
      <c r="W27" s="17">
        <f t="shared" si="7"/>
        <v>1.5</v>
      </c>
      <c r="X27" s="17">
        <f t="shared" si="8"/>
        <v>1.625</v>
      </c>
      <c r="Y27" s="18">
        <f t="shared" si="9"/>
        <v>3.9285714285714284</v>
      </c>
      <c r="Z27" s="26">
        <f t="shared" si="10"/>
        <v>0</v>
      </c>
      <c r="AA27" s="24">
        <v>10</v>
      </c>
      <c r="AB27" s="24">
        <v>10</v>
      </c>
      <c r="AC27" s="24">
        <v>2</v>
      </c>
      <c r="AD27" s="24">
        <v>1</v>
      </c>
      <c r="AE27" s="24"/>
      <c r="AF27" s="31">
        <v>1</v>
      </c>
      <c r="AG27" s="32">
        <f t="shared" si="11"/>
        <v>2.4</v>
      </c>
      <c r="AH27" s="34">
        <f t="shared" si="12"/>
        <v>2.8695652173913047</v>
      </c>
      <c r="AI27" s="35">
        <f t="shared" si="13"/>
        <v>1.8695652173913047</v>
      </c>
      <c r="AJ27" s="36">
        <f t="shared" si="14"/>
        <v>0.24456521739130466</v>
      </c>
      <c r="AK27" s="36">
        <v>10</v>
      </c>
      <c r="AL27" s="35">
        <v>16.5</v>
      </c>
      <c r="AM27" s="35">
        <f t="shared" si="15"/>
        <v>2.208333333333333</v>
      </c>
      <c r="AN27" s="14">
        <v>5</v>
      </c>
      <c r="AO27" s="7">
        <v>3.6749999999999998</v>
      </c>
      <c r="AP27" s="7">
        <v>2.5</v>
      </c>
      <c r="AQ27" s="21">
        <f t="shared" si="16"/>
        <v>4.6428571428571432</v>
      </c>
      <c r="AR27" s="39">
        <f t="shared" si="17"/>
        <v>4.6428571428571432</v>
      </c>
      <c r="AS27" s="19">
        <f t="shared" si="18"/>
        <v>0</v>
      </c>
      <c r="AT27" s="14">
        <v>2.5</v>
      </c>
      <c r="AU27" s="14">
        <v>5</v>
      </c>
      <c r="AV27" s="38">
        <f t="shared" si="19"/>
        <v>0</v>
      </c>
      <c r="AW27" s="35">
        <f t="shared" si="20"/>
        <v>4.4129629629629621</v>
      </c>
      <c r="AX27" s="14">
        <v>13</v>
      </c>
      <c r="AY27" s="7">
        <v>13</v>
      </c>
      <c r="AZ27" s="7">
        <v>0</v>
      </c>
      <c r="BA27" s="7">
        <v>0</v>
      </c>
      <c r="BB27" s="7">
        <v>23.83</v>
      </c>
      <c r="BC27" s="7">
        <f t="shared" si="21"/>
        <v>4.5622795414462072</v>
      </c>
      <c r="BD27" s="8">
        <f t="shared" si="22"/>
        <v>3.0876629476267161</v>
      </c>
      <c r="BE27" s="8">
        <v>202210</v>
      </c>
      <c r="BF27" s="8" t="s">
        <v>75</v>
      </c>
      <c r="BG27" s="6" t="s">
        <v>57</v>
      </c>
      <c r="BH27" s="6" t="s">
        <v>48</v>
      </c>
      <c r="BI27" s="8">
        <v>38976</v>
      </c>
      <c r="BJ27" s="6" t="s">
        <v>49</v>
      </c>
      <c r="BK27" s="8">
        <v>23</v>
      </c>
      <c r="BL27" s="6" t="s">
        <v>50</v>
      </c>
      <c r="BM27" s="6" t="s">
        <v>51</v>
      </c>
    </row>
    <row r="28" spans="1:65" ht="16.649999999999999" customHeight="1" x14ac:dyDescent="0.25">
      <c r="A28" s="6" t="s">
        <v>73</v>
      </c>
      <c r="B28" s="8">
        <v>27</v>
      </c>
      <c r="C28" s="8">
        <f>4+4+6+6+0+1+3</f>
        <v>24</v>
      </c>
      <c r="D28" s="9">
        <f t="shared" si="0"/>
        <v>2.7272727272727271</v>
      </c>
      <c r="E28" s="8">
        <f t="shared" si="1"/>
        <v>3.4285714285714284</v>
      </c>
      <c r="F28" s="8">
        <v>3</v>
      </c>
      <c r="G28" s="8">
        <v>2</v>
      </c>
      <c r="H28" s="8">
        <v>3.5</v>
      </c>
      <c r="I28" s="8">
        <v>0</v>
      </c>
      <c r="J28" s="8">
        <v>7.5</v>
      </c>
      <c r="K28" s="8">
        <f t="shared" si="2"/>
        <v>16</v>
      </c>
      <c r="L28" s="8">
        <f t="shared" si="3"/>
        <v>2.2857142857142856</v>
      </c>
      <c r="M28" s="8">
        <f t="shared" si="4"/>
        <v>2.56</v>
      </c>
      <c r="N28" s="8">
        <f t="shared" si="5"/>
        <v>3.4285714285714284</v>
      </c>
      <c r="O28" s="7">
        <v>9</v>
      </c>
      <c r="P28" s="7">
        <v>9</v>
      </c>
      <c r="Q28" s="7">
        <v>1</v>
      </c>
      <c r="R28" s="7">
        <v>0</v>
      </c>
      <c r="S28" s="7">
        <v>2</v>
      </c>
      <c r="T28" s="21"/>
      <c r="U28" s="21">
        <v>0</v>
      </c>
      <c r="V28" s="13">
        <f t="shared" si="6"/>
        <v>21</v>
      </c>
      <c r="W28" s="17">
        <f t="shared" si="7"/>
        <v>2.1</v>
      </c>
      <c r="X28" s="17">
        <f t="shared" si="8"/>
        <v>2.625</v>
      </c>
      <c r="Y28" s="18">
        <f t="shared" si="9"/>
        <v>3.4285714285714284</v>
      </c>
      <c r="Z28" s="26">
        <f t="shared" si="10"/>
        <v>0</v>
      </c>
      <c r="AA28" s="24">
        <v>10</v>
      </c>
      <c r="AB28" s="24">
        <v>10</v>
      </c>
      <c r="AC28" s="24">
        <v>3</v>
      </c>
      <c r="AD28" s="24"/>
      <c r="AE28" s="24">
        <v>2</v>
      </c>
      <c r="AF28" s="31">
        <v>9</v>
      </c>
      <c r="AG28" s="32">
        <f t="shared" si="11"/>
        <v>3.4</v>
      </c>
      <c r="AH28" s="34">
        <f t="shared" si="12"/>
        <v>3.7391304347826089</v>
      </c>
      <c r="AI28" s="35">
        <f t="shared" si="13"/>
        <v>2.7391304347826089</v>
      </c>
      <c r="AJ28" s="36">
        <f t="shared" si="14"/>
        <v>0.11413043478260887</v>
      </c>
      <c r="AK28" s="36">
        <v>10</v>
      </c>
      <c r="AL28" s="35">
        <v>16</v>
      </c>
      <c r="AM28" s="35">
        <f t="shared" si="15"/>
        <v>2.1666666666666665</v>
      </c>
      <c r="AN28" s="14">
        <v>3.5</v>
      </c>
      <c r="AO28" s="7">
        <v>2.4249999999999998</v>
      </c>
      <c r="AP28" s="7">
        <v>1</v>
      </c>
      <c r="AQ28" s="21">
        <f t="shared" si="16"/>
        <v>2.9750000000000001</v>
      </c>
      <c r="AR28" s="39">
        <f t="shared" si="17"/>
        <v>4.1678571428571427</v>
      </c>
      <c r="AS28" s="19">
        <f t="shared" si="18"/>
        <v>0</v>
      </c>
      <c r="AT28" s="14">
        <v>1</v>
      </c>
      <c r="AU28" s="14">
        <v>4.7</v>
      </c>
      <c r="AV28" s="38">
        <f t="shared" si="19"/>
        <v>0</v>
      </c>
      <c r="AW28" s="35">
        <f t="shared" si="20"/>
        <v>3.5796296296296291</v>
      </c>
      <c r="AX28" s="14">
        <v>8.33</v>
      </c>
      <c r="AY28" s="7">
        <v>11.67</v>
      </c>
      <c r="AZ28" s="7">
        <v>0</v>
      </c>
      <c r="BA28" s="7">
        <v>0</v>
      </c>
      <c r="BB28" s="7">
        <v>19.329999999999998</v>
      </c>
      <c r="BC28" s="7">
        <f t="shared" si="21"/>
        <v>3.5579144620811283</v>
      </c>
      <c r="BD28" s="8">
        <f t="shared" si="22"/>
        <v>3.1262826853768884</v>
      </c>
      <c r="BE28" s="8">
        <v>202210</v>
      </c>
      <c r="BF28" s="8" t="s">
        <v>75</v>
      </c>
      <c r="BG28" s="6" t="s">
        <v>57</v>
      </c>
      <c r="BH28" s="6" t="s">
        <v>48</v>
      </c>
      <c r="BI28" s="8">
        <v>38976</v>
      </c>
      <c r="BJ28" s="6" t="s">
        <v>49</v>
      </c>
      <c r="BK28" s="8">
        <v>23</v>
      </c>
      <c r="BL28" s="6" t="s">
        <v>50</v>
      </c>
      <c r="BM28" s="6" t="s">
        <v>51</v>
      </c>
    </row>
    <row r="29" spans="1:65" ht="16.649999999999999" customHeight="1" x14ac:dyDescent="0.25">
      <c r="A29" s="6" t="s">
        <v>73</v>
      </c>
      <c r="B29" s="8">
        <v>28</v>
      </c>
      <c r="C29" s="8">
        <f>2+0+3+1+0+0+0.5</f>
        <v>6.5</v>
      </c>
      <c r="D29" s="9">
        <f t="shared" si="0"/>
        <v>0.73863636363636365</v>
      </c>
      <c r="E29" s="8">
        <f t="shared" si="1"/>
        <v>0.9285714285714286</v>
      </c>
      <c r="F29" s="8">
        <v>2</v>
      </c>
      <c r="G29" s="8">
        <v>0</v>
      </c>
      <c r="H29" s="8">
        <v>0</v>
      </c>
      <c r="I29" s="8">
        <v>0</v>
      </c>
      <c r="J29" s="8">
        <v>2</v>
      </c>
      <c r="K29" s="8">
        <f t="shared" si="2"/>
        <v>4</v>
      </c>
      <c r="L29" s="8">
        <f t="shared" si="3"/>
        <v>0.5714285714285714</v>
      </c>
      <c r="M29" s="8">
        <f t="shared" si="4"/>
        <v>0.64</v>
      </c>
      <c r="N29" s="8">
        <f t="shared" si="5"/>
        <v>0.9285714285714286</v>
      </c>
      <c r="O29" s="7"/>
      <c r="P29" s="7"/>
      <c r="Q29" s="7"/>
      <c r="R29" s="7"/>
      <c r="S29" s="7"/>
      <c r="T29" s="21"/>
      <c r="U29" s="21">
        <v>0</v>
      </c>
      <c r="V29" s="13">
        <f t="shared" si="6"/>
        <v>0</v>
      </c>
      <c r="W29" s="17">
        <f t="shared" si="7"/>
        <v>0</v>
      </c>
      <c r="X29" s="17">
        <f t="shared" si="8"/>
        <v>0</v>
      </c>
      <c r="Y29" s="18">
        <f t="shared" si="9"/>
        <v>0.9285714285714286</v>
      </c>
      <c r="Z29" s="26">
        <f t="shared" si="10"/>
        <v>0</v>
      </c>
      <c r="AA29" s="24"/>
      <c r="AB29" s="24"/>
      <c r="AC29" s="24"/>
      <c r="AD29" s="24"/>
      <c r="AE29" s="24"/>
      <c r="AF29" s="31"/>
      <c r="AG29" s="32">
        <f t="shared" si="11"/>
        <v>0</v>
      </c>
      <c r="AH29" s="34">
        <f t="shared" si="12"/>
        <v>0</v>
      </c>
      <c r="AI29" s="35">
        <f t="shared" si="13"/>
        <v>0</v>
      </c>
      <c r="AJ29" s="36">
        <f t="shared" si="14"/>
        <v>0</v>
      </c>
      <c r="AK29" s="36"/>
      <c r="AL29" s="35"/>
      <c r="AM29" s="35">
        <f t="shared" si="15"/>
        <v>0</v>
      </c>
      <c r="AN29" s="14">
        <v>1</v>
      </c>
      <c r="AO29" s="7">
        <v>2</v>
      </c>
      <c r="AP29" s="7">
        <v>0</v>
      </c>
      <c r="AQ29" s="21">
        <f t="shared" si="16"/>
        <v>0</v>
      </c>
      <c r="AR29" s="39">
        <f t="shared" si="17"/>
        <v>0</v>
      </c>
      <c r="AS29" s="19">
        <f t="shared" si="18"/>
        <v>0.11785714285714287</v>
      </c>
      <c r="AT29" s="14">
        <v>0</v>
      </c>
      <c r="AU29" s="14">
        <v>0</v>
      </c>
      <c r="AV29" s="38">
        <f t="shared" si="19"/>
        <v>0</v>
      </c>
      <c r="AW29" s="35">
        <f t="shared" si="20"/>
        <v>0</v>
      </c>
      <c r="AX29" s="14">
        <v>0</v>
      </c>
      <c r="AY29" s="7">
        <v>0</v>
      </c>
      <c r="AZ29" s="7">
        <v>0.33</v>
      </c>
      <c r="BA29" s="7">
        <v>0</v>
      </c>
      <c r="BB29" s="7">
        <v>0</v>
      </c>
      <c r="BC29" s="7">
        <f t="shared" si="21"/>
        <v>0.51964285714285707</v>
      </c>
      <c r="BD29" s="8">
        <f t="shared" si="22"/>
        <v>0.28964285714285715</v>
      </c>
      <c r="BE29" s="8">
        <v>202210</v>
      </c>
      <c r="BF29" s="8" t="s">
        <v>76</v>
      </c>
      <c r="BG29" s="6" t="s">
        <v>52</v>
      </c>
      <c r="BH29" s="6" t="s">
        <v>48</v>
      </c>
      <c r="BI29" s="8">
        <v>38976</v>
      </c>
      <c r="BJ29" s="6" t="s">
        <v>49</v>
      </c>
      <c r="BK29" s="8">
        <v>23</v>
      </c>
      <c r="BL29" s="6" t="s">
        <v>50</v>
      </c>
      <c r="BM29" s="6" t="s">
        <v>51</v>
      </c>
    </row>
    <row r="30" spans="1:65" ht="16.649999999999999" customHeight="1" x14ac:dyDescent="0.25">
      <c r="A30" s="6" t="s">
        <v>73</v>
      </c>
      <c r="B30" s="8">
        <v>29</v>
      </c>
      <c r="C30" s="8">
        <f>1+3.5+3+0+3+1</f>
        <v>11.5</v>
      </c>
      <c r="D30" s="9">
        <f t="shared" si="0"/>
        <v>1.3068181818181819</v>
      </c>
      <c r="E30" s="8">
        <f t="shared" si="1"/>
        <v>1.6428571428571428</v>
      </c>
      <c r="F30" s="8">
        <v>2</v>
      </c>
      <c r="G30" s="8">
        <v>3</v>
      </c>
      <c r="H30" s="8">
        <v>1.5</v>
      </c>
      <c r="I30" s="8">
        <v>0</v>
      </c>
      <c r="J30" s="8">
        <v>4</v>
      </c>
      <c r="K30" s="8">
        <f t="shared" si="2"/>
        <v>10.5</v>
      </c>
      <c r="L30" s="8">
        <f t="shared" si="3"/>
        <v>1.5</v>
      </c>
      <c r="M30" s="8">
        <f t="shared" si="4"/>
        <v>1.6800000000000002</v>
      </c>
      <c r="N30" s="8">
        <f t="shared" si="5"/>
        <v>1.6800000000000002</v>
      </c>
      <c r="O30" s="7">
        <v>0</v>
      </c>
      <c r="P30" s="7">
        <v>7</v>
      </c>
      <c r="Q30" s="7">
        <v>0</v>
      </c>
      <c r="R30" s="7">
        <v>2</v>
      </c>
      <c r="S30" s="7">
        <v>1</v>
      </c>
      <c r="T30" s="21"/>
      <c r="U30" s="21">
        <v>0</v>
      </c>
      <c r="V30" s="13">
        <f t="shared" si="6"/>
        <v>10</v>
      </c>
      <c r="W30" s="17">
        <f t="shared" si="7"/>
        <v>1</v>
      </c>
      <c r="X30" s="17">
        <f t="shared" si="8"/>
        <v>1.25</v>
      </c>
      <c r="Y30" s="18">
        <f t="shared" si="9"/>
        <v>1.6800000000000002</v>
      </c>
      <c r="Z30" s="26">
        <f t="shared" si="10"/>
        <v>0</v>
      </c>
      <c r="AA30" s="24">
        <v>9</v>
      </c>
      <c r="AB30" s="24">
        <v>0</v>
      </c>
      <c r="AC30" s="24">
        <v>1</v>
      </c>
      <c r="AD30" s="24">
        <v>0</v>
      </c>
      <c r="AE30" s="24">
        <v>0</v>
      </c>
      <c r="AF30" s="31"/>
      <c r="AG30" s="32">
        <f t="shared" si="11"/>
        <v>1</v>
      </c>
      <c r="AH30" s="34">
        <f t="shared" si="12"/>
        <v>1.6521739130434783</v>
      </c>
      <c r="AI30" s="35">
        <f t="shared" si="13"/>
        <v>1.25</v>
      </c>
      <c r="AJ30" s="36">
        <f t="shared" si="14"/>
        <v>0</v>
      </c>
      <c r="AK30" s="36"/>
      <c r="AL30" s="35"/>
      <c r="AM30" s="35">
        <f t="shared" si="15"/>
        <v>0</v>
      </c>
      <c r="AN30" s="14">
        <v>2.5</v>
      </c>
      <c r="AO30" s="7">
        <v>3</v>
      </c>
      <c r="AP30" s="7">
        <v>3</v>
      </c>
      <c r="AQ30" s="21">
        <f t="shared" si="16"/>
        <v>3.5714285714285716</v>
      </c>
      <c r="AR30" s="39">
        <f t="shared" si="17"/>
        <v>3.3928571428571428</v>
      </c>
      <c r="AS30" s="19">
        <f t="shared" si="18"/>
        <v>0.7142857142857143</v>
      </c>
      <c r="AT30" s="14">
        <v>0.4</v>
      </c>
      <c r="AU30" s="14">
        <v>0.5</v>
      </c>
      <c r="AV30" s="38">
        <f t="shared" si="19"/>
        <v>0</v>
      </c>
      <c r="AW30" s="35">
        <f t="shared" si="20"/>
        <v>0</v>
      </c>
      <c r="AX30" s="14">
        <v>10</v>
      </c>
      <c r="AY30" s="7">
        <v>9.5</v>
      </c>
      <c r="AZ30" s="7">
        <v>2</v>
      </c>
      <c r="BA30" s="7">
        <v>0</v>
      </c>
      <c r="BB30" s="7">
        <v>0</v>
      </c>
      <c r="BC30" s="7">
        <f t="shared" si="21"/>
        <v>2.6964285714285712</v>
      </c>
      <c r="BD30" s="8">
        <f t="shared" si="22"/>
        <v>1.45572049689441</v>
      </c>
      <c r="BE30" s="8">
        <v>202210</v>
      </c>
      <c r="BF30" s="8" t="s">
        <v>75</v>
      </c>
      <c r="BG30" s="6" t="s">
        <v>56</v>
      </c>
      <c r="BH30" s="6" t="s">
        <v>48</v>
      </c>
      <c r="BI30" s="8">
        <v>38976</v>
      </c>
      <c r="BJ30" s="6" t="s">
        <v>49</v>
      </c>
      <c r="BK30" s="8">
        <v>23</v>
      </c>
      <c r="BL30" s="6" t="s">
        <v>50</v>
      </c>
      <c r="BM30" s="6" t="s">
        <v>51</v>
      </c>
    </row>
    <row r="31" spans="1:65" ht="16.649999999999999" customHeight="1" x14ac:dyDescent="0.25">
      <c r="A31" s="6" t="s">
        <v>73</v>
      </c>
      <c r="B31" s="8">
        <v>30</v>
      </c>
      <c r="C31" s="8">
        <f>0+3.5+0+2+0+0+0</f>
        <v>5.5</v>
      </c>
      <c r="D31" s="9">
        <f t="shared" si="0"/>
        <v>0.625</v>
      </c>
      <c r="E31" s="8">
        <f t="shared" si="1"/>
        <v>0.7857142857142857</v>
      </c>
      <c r="F31" s="8">
        <v>3</v>
      </c>
      <c r="G31" s="8">
        <v>0</v>
      </c>
      <c r="H31" s="8">
        <v>4.5</v>
      </c>
      <c r="I31" s="8">
        <v>0</v>
      </c>
      <c r="J31" s="8">
        <v>3.5</v>
      </c>
      <c r="K31" s="8">
        <f t="shared" si="2"/>
        <v>11</v>
      </c>
      <c r="L31" s="8">
        <f t="shared" si="3"/>
        <v>1.5714285714285714</v>
      </c>
      <c r="M31" s="8">
        <f t="shared" si="4"/>
        <v>1.7600000000000002</v>
      </c>
      <c r="N31" s="8">
        <f t="shared" si="5"/>
        <v>1.7600000000000002</v>
      </c>
      <c r="O31" s="7">
        <v>0</v>
      </c>
      <c r="P31" s="7">
        <v>1</v>
      </c>
      <c r="Q31" s="7">
        <v>0</v>
      </c>
      <c r="R31" s="7">
        <v>3</v>
      </c>
      <c r="S31" s="7">
        <v>4</v>
      </c>
      <c r="T31" s="21"/>
      <c r="U31" s="21">
        <v>0</v>
      </c>
      <c r="V31" s="13">
        <f t="shared" si="6"/>
        <v>8</v>
      </c>
      <c r="W31" s="17">
        <f t="shared" si="7"/>
        <v>0.8</v>
      </c>
      <c r="X31" s="17">
        <f t="shared" si="8"/>
        <v>1</v>
      </c>
      <c r="Y31" s="18">
        <f t="shared" si="9"/>
        <v>1.7600000000000002</v>
      </c>
      <c r="Z31" s="26">
        <f t="shared" si="10"/>
        <v>0</v>
      </c>
      <c r="AA31" s="24"/>
      <c r="AB31" s="24"/>
      <c r="AC31" s="24"/>
      <c r="AD31" s="24"/>
      <c r="AE31" s="24"/>
      <c r="AF31" s="31"/>
      <c r="AG31" s="32">
        <f t="shared" si="11"/>
        <v>0</v>
      </c>
      <c r="AH31" s="34">
        <f t="shared" si="12"/>
        <v>0</v>
      </c>
      <c r="AI31" s="35">
        <f t="shared" si="13"/>
        <v>1</v>
      </c>
      <c r="AJ31" s="36">
        <f t="shared" si="14"/>
        <v>0</v>
      </c>
      <c r="AK31" s="36"/>
      <c r="AL31" s="35"/>
      <c r="AM31" s="35">
        <f t="shared" si="15"/>
        <v>0</v>
      </c>
      <c r="AN31" s="14">
        <v>2.5</v>
      </c>
      <c r="AO31" s="7">
        <v>2.75</v>
      </c>
      <c r="AP31" s="7">
        <v>0</v>
      </c>
      <c r="AQ31" s="21">
        <f t="shared" si="16"/>
        <v>0</v>
      </c>
      <c r="AR31" s="39">
        <f t="shared" si="17"/>
        <v>0</v>
      </c>
      <c r="AS31" s="19">
        <f t="shared" si="18"/>
        <v>0</v>
      </c>
      <c r="AT31" s="14">
        <v>0</v>
      </c>
      <c r="AU31" s="14">
        <v>0</v>
      </c>
      <c r="AV31" s="38">
        <f t="shared" si="19"/>
        <v>0</v>
      </c>
      <c r="AW31" s="35">
        <f t="shared" si="20"/>
        <v>0</v>
      </c>
      <c r="AX31" s="14">
        <v>0</v>
      </c>
      <c r="AY31" s="7">
        <v>0</v>
      </c>
      <c r="AZ31" s="7">
        <v>0</v>
      </c>
      <c r="BA31" s="7">
        <v>0</v>
      </c>
      <c r="BB31" s="7">
        <v>0</v>
      </c>
      <c r="BC31" s="7">
        <f t="shared" si="21"/>
        <v>0.875</v>
      </c>
      <c r="BD31" s="8">
        <f t="shared" si="22"/>
        <v>0.72700000000000009</v>
      </c>
      <c r="BE31" s="8">
        <v>202210</v>
      </c>
      <c r="BF31" s="8" t="s">
        <v>76</v>
      </c>
      <c r="BG31" s="6" t="s">
        <v>58</v>
      </c>
      <c r="BH31" s="6" t="s">
        <v>48</v>
      </c>
      <c r="BI31" s="8">
        <v>38976</v>
      </c>
      <c r="BJ31" s="6" t="s">
        <v>49</v>
      </c>
      <c r="BK31" s="8">
        <v>23</v>
      </c>
      <c r="BL31" s="6" t="s">
        <v>50</v>
      </c>
      <c r="BM31" s="6" t="s">
        <v>51</v>
      </c>
    </row>
    <row r="32" spans="1:65" ht="16.649999999999999" customHeight="1" x14ac:dyDescent="0.25">
      <c r="A32" s="6" t="s">
        <v>73</v>
      </c>
      <c r="B32" s="8">
        <v>31</v>
      </c>
      <c r="C32" s="8">
        <v>0</v>
      </c>
      <c r="D32" s="9">
        <f t="shared" si="0"/>
        <v>0</v>
      </c>
      <c r="E32" s="8">
        <f t="shared" si="1"/>
        <v>0</v>
      </c>
      <c r="F32" s="8">
        <v>0</v>
      </c>
      <c r="G32" s="8">
        <v>2</v>
      </c>
      <c r="H32" s="8">
        <v>0</v>
      </c>
      <c r="I32" s="8">
        <v>0</v>
      </c>
      <c r="J32" s="8">
        <v>1.5</v>
      </c>
      <c r="K32" s="8">
        <f t="shared" si="2"/>
        <v>3.5</v>
      </c>
      <c r="L32" s="8">
        <f t="shared" si="3"/>
        <v>0.5</v>
      </c>
      <c r="M32" s="8">
        <f t="shared" si="4"/>
        <v>0.56000000000000005</v>
      </c>
      <c r="N32" s="8">
        <f t="shared" si="5"/>
        <v>0.56000000000000005</v>
      </c>
      <c r="O32" s="7">
        <v>2</v>
      </c>
      <c r="P32" s="7">
        <v>0</v>
      </c>
      <c r="Q32" s="7">
        <v>0</v>
      </c>
      <c r="R32" s="7">
        <v>3</v>
      </c>
      <c r="S32" s="7"/>
      <c r="T32" s="21">
        <v>9.5</v>
      </c>
      <c r="U32" s="21">
        <v>1</v>
      </c>
      <c r="V32" s="13">
        <f t="shared" si="6"/>
        <v>14.5</v>
      </c>
      <c r="W32" s="17">
        <f t="shared" si="7"/>
        <v>1.45</v>
      </c>
      <c r="X32" s="17">
        <f t="shared" si="8"/>
        <v>1.45</v>
      </c>
      <c r="Y32" s="18">
        <f t="shared" si="9"/>
        <v>0.56000000000000005</v>
      </c>
      <c r="Z32" s="26">
        <f t="shared" si="10"/>
        <v>0</v>
      </c>
      <c r="AA32" s="24"/>
      <c r="AB32" s="24"/>
      <c r="AC32" s="24"/>
      <c r="AD32" s="24"/>
      <c r="AE32" s="24"/>
      <c r="AF32" s="31"/>
      <c r="AG32" s="32">
        <f t="shared" si="11"/>
        <v>0</v>
      </c>
      <c r="AH32" s="34">
        <f t="shared" si="12"/>
        <v>0</v>
      </c>
      <c r="AI32" s="35">
        <f t="shared" si="13"/>
        <v>1.45</v>
      </c>
      <c r="AJ32" s="36">
        <f t="shared" si="14"/>
        <v>0</v>
      </c>
      <c r="AK32" s="36"/>
      <c r="AL32" s="35"/>
      <c r="AM32" s="35">
        <f t="shared" si="15"/>
        <v>0</v>
      </c>
      <c r="AN32" s="14">
        <v>0</v>
      </c>
      <c r="AO32" s="7">
        <v>2.5</v>
      </c>
      <c r="AP32" s="7">
        <v>0</v>
      </c>
      <c r="AQ32" s="21">
        <f t="shared" si="16"/>
        <v>2.1428571428571428</v>
      </c>
      <c r="AR32" s="39">
        <f t="shared" si="17"/>
        <v>0</v>
      </c>
      <c r="AS32" s="19">
        <f t="shared" si="18"/>
        <v>4.375</v>
      </c>
      <c r="AT32" s="14">
        <v>0</v>
      </c>
      <c r="AU32" s="14">
        <v>0</v>
      </c>
      <c r="AV32" s="38">
        <f t="shared" si="19"/>
        <v>0</v>
      </c>
      <c r="AW32" s="35">
        <f t="shared" si="20"/>
        <v>0</v>
      </c>
      <c r="AX32" s="14">
        <v>6</v>
      </c>
      <c r="AY32" s="7">
        <v>0</v>
      </c>
      <c r="AZ32" s="7">
        <v>12.25</v>
      </c>
      <c r="BA32" s="7">
        <v>0</v>
      </c>
      <c r="BB32" s="7">
        <v>0</v>
      </c>
      <c r="BC32" s="7">
        <f t="shared" si="21"/>
        <v>1.5029761904761902</v>
      </c>
      <c r="BD32" s="8">
        <f t="shared" si="22"/>
        <v>0.70259523809523805</v>
      </c>
      <c r="BE32" s="8">
        <v>202210</v>
      </c>
      <c r="BF32" s="8" t="s">
        <v>81</v>
      </c>
      <c r="BG32" s="6" t="s">
        <v>62</v>
      </c>
      <c r="BH32" s="6" t="s">
        <v>48</v>
      </c>
      <c r="BI32" s="8">
        <v>38978</v>
      </c>
      <c r="BJ32" s="6" t="s">
        <v>49</v>
      </c>
      <c r="BK32" s="8">
        <v>24</v>
      </c>
      <c r="BL32" s="6" t="s">
        <v>50</v>
      </c>
      <c r="BM32" s="6" t="s">
        <v>51</v>
      </c>
    </row>
    <row r="33" spans="1:65" ht="16.649999999999999" customHeight="1" x14ac:dyDescent="0.25">
      <c r="A33" s="6" t="s">
        <v>72</v>
      </c>
      <c r="B33" s="8">
        <v>32</v>
      </c>
      <c r="C33" s="8">
        <f>0+1+0+2.5+0+0+4</f>
        <v>7.5</v>
      </c>
      <c r="D33" s="9">
        <f t="shared" si="0"/>
        <v>0.85227272727272729</v>
      </c>
      <c r="E33" s="8">
        <f t="shared" si="1"/>
        <v>1.0714285714285714</v>
      </c>
      <c r="F33" s="8">
        <v>3</v>
      </c>
      <c r="G33" s="8">
        <v>5</v>
      </c>
      <c r="H33" s="8">
        <v>1</v>
      </c>
      <c r="I33" s="8">
        <v>5</v>
      </c>
      <c r="J33" s="8">
        <v>5</v>
      </c>
      <c r="K33" s="8">
        <f t="shared" si="2"/>
        <v>19</v>
      </c>
      <c r="L33" s="8">
        <f t="shared" si="3"/>
        <v>2.7142857142857144</v>
      </c>
      <c r="M33" s="8">
        <f t="shared" si="4"/>
        <v>3.0400000000000005</v>
      </c>
      <c r="N33" s="8">
        <f t="shared" si="5"/>
        <v>3.0400000000000005</v>
      </c>
      <c r="O33" s="7">
        <v>0</v>
      </c>
      <c r="P33" s="7">
        <v>0</v>
      </c>
      <c r="Q33" s="7">
        <v>0</v>
      </c>
      <c r="R33" s="7">
        <v>0</v>
      </c>
      <c r="S33" s="7">
        <v>1</v>
      </c>
      <c r="T33" s="21"/>
      <c r="U33" s="21">
        <v>0</v>
      </c>
      <c r="V33" s="13">
        <f t="shared" si="6"/>
        <v>1</v>
      </c>
      <c r="W33" s="17">
        <f t="shared" si="7"/>
        <v>0.1</v>
      </c>
      <c r="X33" s="17">
        <f t="shared" si="8"/>
        <v>0.125</v>
      </c>
      <c r="Y33" s="18">
        <f t="shared" si="9"/>
        <v>3.0400000000000005</v>
      </c>
      <c r="Z33" s="26">
        <f t="shared" si="10"/>
        <v>0</v>
      </c>
      <c r="AA33" s="24">
        <v>0</v>
      </c>
      <c r="AB33" s="24">
        <v>0</v>
      </c>
      <c r="AC33" s="24">
        <v>5</v>
      </c>
      <c r="AD33" s="24"/>
      <c r="AE33" s="24">
        <v>4</v>
      </c>
      <c r="AF33" s="31">
        <v>0</v>
      </c>
      <c r="AG33" s="32">
        <f t="shared" si="11"/>
        <v>0.9</v>
      </c>
      <c r="AH33" s="34">
        <f t="shared" si="12"/>
        <v>1.5652173913043479</v>
      </c>
      <c r="AI33" s="35">
        <f t="shared" si="13"/>
        <v>0.56521739130434789</v>
      </c>
      <c r="AJ33" s="36">
        <f t="shared" si="14"/>
        <v>0.44021739130434789</v>
      </c>
      <c r="AK33" s="36">
        <v>6</v>
      </c>
      <c r="AL33" s="35">
        <v>2</v>
      </c>
      <c r="AM33" s="35">
        <f t="shared" si="15"/>
        <v>0.66666666666666663</v>
      </c>
      <c r="AN33" s="14">
        <v>2.5</v>
      </c>
      <c r="AO33" s="7">
        <v>1.5</v>
      </c>
      <c r="AP33" s="7">
        <v>1.5</v>
      </c>
      <c r="AQ33" s="21">
        <f t="shared" si="16"/>
        <v>4.6428571428571432</v>
      </c>
      <c r="AR33" s="39">
        <f t="shared" si="17"/>
        <v>3.6321428571428571</v>
      </c>
      <c r="AS33" s="19">
        <f t="shared" si="18"/>
        <v>4.4642857142857144</v>
      </c>
      <c r="AT33" s="14">
        <v>3</v>
      </c>
      <c r="AU33" s="14">
        <v>3</v>
      </c>
      <c r="AV33" s="38">
        <f t="shared" si="19"/>
        <v>0</v>
      </c>
      <c r="AW33" s="35">
        <f t="shared" si="20"/>
        <v>0</v>
      </c>
      <c r="AX33" s="14">
        <v>13</v>
      </c>
      <c r="AY33" s="7">
        <v>10.17</v>
      </c>
      <c r="AZ33" s="7">
        <v>12.5</v>
      </c>
      <c r="BA33" s="7">
        <v>0</v>
      </c>
      <c r="BB33" s="7">
        <v>0</v>
      </c>
      <c r="BC33" s="7">
        <f t="shared" si="21"/>
        <v>3.539880952380952</v>
      </c>
      <c r="BD33" s="8">
        <f t="shared" si="22"/>
        <v>1.875396480331263</v>
      </c>
      <c r="BE33" s="8">
        <v>202210</v>
      </c>
      <c r="BF33" s="8" t="s">
        <v>76</v>
      </c>
      <c r="BG33" s="6" t="s">
        <v>55</v>
      </c>
      <c r="BH33" s="6" t="s">
        <v>48</v>
      </c>
      <c r="BI33" s="8">
        <v>38978</v>
      </c>
      <c r="BJ33" s="6" t="s">
        <v>49</v>
      </c>
      <c r="BK33" s="8">
        <v>24</v>
      </c>
      <c r="BL33" s="6" t="s">
        <v>50</v>
      </c>
      <c r="BM33" s="6" t="s">
        <v>51</v>
      </c>
    </row>
    <row r="34" spans="1:65" ht="16.649999999999999" customHeight="1" x14ac:dyDescent="0.25">
      <c r="A34" s="6" t="s">
        <v>73</v>
      </c>
      <c r="B34" s="8">
        <v>33</v>
      </c>
      <c r="C34" s="8">
        <v>14.5</v>
      </c>
      <c r="D34" s="9">
        <f t="shared" ref="D34:D65" si="23">C34*(5/44)</f>
        <v>1.6477272727272727</v>
      </c>
      <c r="E34" s="8">
        <f t="shared" ref="E34:E65" si="24">D34*(44/35)</f>
        <v>2.0714285714285712</v>
      </c>
      <c r="F34" s="8">
        <v>8</v>
      </c>
      <c r="G34" s="8">
        <v>5</v>
      </c>
      <c r="H34" s="8">
        <v>6</v>
      </c>
      <c r="I34" s="8">
        <v>6</v>
      </c>
      <c r="J34" s="8">
        <v>4</v>
      </c>
      <c r="K34" s="8">
        <f t="shared" ref="K34:K65" si="25">SUM(F34:J34)</f>
        <v>29</v>
      </c>
      <c r="L34" s="8">
        <f t="shared" ref="L34:L65" si="26">K34/7</f>
        <v>4.1428571428571432</v>
      </c>
      <c r="M34" s="8">
        <f t="shared" ref="M34:M65" si="27">L34*1.12</f>
        <v>4.6400000000000006</v>
      </c>
      <c r="N34" s="8">
        <f t="shared" ref="N34:N65" si="28">MIN(MAX(E34,M34),5)</f>
        <v>4.6400000000000006</v>
      </c>
      <c r="O34" s="7">
        <v>6</v>
      </c>
      <c r="P34" s="7">
        <v>10</v>
      </c>
      <c r="Q34" s="7">
        <v>0</v>
      </c>
      <c r="R34" s="7">
        <v>4</v>
      </c>
      <c r="S34" s="7">
        <v>10</v>
      </c>
      <c r="T34" s="21"/>
      <c r="U34" s="21">
        <v>0</v>
      </c>
      <c r="V34" s="13">
        <f t="shared" ref="V34:V65" si="29">SUM(O34:T34)</f>
        <v>30</v>
      </c>
      <c r="W34" s="17">
        <f t="shared" ref="W34:W65" si="30">V34/10</f>
        <v>3</v>
      </c>
      <c r="X34" s="17">
        <f t="shared" ref="X34:X65" si="31">IF(U34=0,(SUM(O34:S34)-MIN(O34:S34))*(5/40), W34)</f>
        <v>3.75</v>
      </c>
      <c r="Y34" s="18">
        <f t="shared" ref="Y34:Y65" si="32">MAX(MIN(MAX((X34-1),N34),3),N34)</f>
        <v>4.6400000000000006</v>
      </c>
      <c r="Z34" s="26">
        <f t="shared" ref="Z34:Z65" si="33">Y34-N34</f>
        <v>0</v>
      </c>
      <c r="AA34" s="24">
        <v>2</v>
      </c>
      <c r="AB34" s="24">
        <v>4</v>
      </c>
      <c r="AC34" s="24">
        <v>0</v>
      </c>
      <c r="AD34" s="24"/>
      <c r="AE34" s="24">
        <v>0</v>
      </c>
      <c r="AF34" s="31">
        <v>0</v>
      </c>
      <c r="AG34" s="32">
        <f t="shared" si="11"/>
        <v>0.6</v>
      </c>
      <c r="AH34" s="34">
        <f t="shared" ref="AH34:AH65" si="34">IF(AG34&gt;0,((5-1)/(4.85-0.25))*(AG34-0.25)+1,0)</f>
        <v>1.3043478260869565</v>
      </c>
      <c r="AI34" s="35">
        <f t="shared" ref="AI34:AI65" si="35">MAX(MIN(MAX((AH34-1),X34),3),X34)</f>
        <v>3.75</v>
      </c>
      <c r="AJ34" s="36">
        <f t="shared" ref="AJ34:AJ65" si="36">AI34-X34</f>
        <v>0</v>
      </c>
      <c r="AK34" s="36">
        <v>10</v>
      </c>
      <c r="AL34" s="35">
        <v>9.5</v>
      </c>
      <c r="AM34" s="35">
        <f t="shared" ref="AM34:AM65" si="37">(AK34+AL34)*(5/60)</f>
        <v>1.625</v>
      </c>
      <c r="AN34" s="14">
        <v>2.5</v>
      </c>
      <c r="AO34" s="7">
        <v>2.5</v>
      </c>
      <c r="AP34" s="7">
        <v>0</v>
      </c>
      <c r="AQ34" s="21">
        <f t="shared" ref="AQ34:AQ65" si="38">AX34*5/14</f>
        <v>4.0464285714285717</v>
      </c>
      <c r="AR34" s="39">
        <f t="shared" ref="AR34:AR65" si="39">AY34*(5/14)</f>
        <v>2.3214285714285716</v>
      </c>
      <c r="AS34" s="19">
        <f t="shared" ref="AS34:AS65" si="40">AZ34*(5/14)</f>
        <v>2.5</v>
      </c>
      <c r="AT34" s="14">
        <v>0</v>
      </c>
      <c r="AU34" s="14">
        <v>2.5</v>
      </c>
      <c r="AV34" s="38">
        <f t="shared" ref="AV34:AV65" si="41">(BA34/52)*5</f>
        <v>0</v>
      </c>
      <c r="AW34" s="35">
        <f t="shared" ref="AW34:AW65" si="42">(BB34/27)*5</f>
        <v>4.2592592592592595</v>
      </c>
      <c r="AX34" s="14">
        <v>11.33</v>
      </c>
      <c r="AY34" s="7">
        <v>6.5</v>
      </c>
      <c r="AZ34" s="7">
        <v>7</v>
      </c>
      <c r="BA34" s="7">
        <v>0</v>
      </c>
      <c r="BB34" s="7">
        <v>23</v>
      </c>
      <c r="BC34" s="7">
        <f t="shared" ref="BC34:BC65" si="43">(1/6)*(SUM(AN34:AW34)-SMALL(AN34:AW34,1)-SMALL(AN34:AW34,2)-SMALL(AN34:AW34,3)-SMALL(AN34:AW34,4))</f>
        <v>3.0509479717813042</v>
      </c>
      <c r="BD34" s="8">
        <f t="shared" ref="BD34:BD65" si="44">((0.8/4)*(Y34+AI34+AH34+AM34)+0.2*BC34)</f>
        <v>2.8740591595736524</v>
      </c>
      <c r="BE34" s="8">
        <v>202210</v>
      </c>
      <c r="BF34" s="8" t="s">
        <v>75</v>
      </c>
      <c r="BG34" s="6" t="s">
        <v>58</v>
      </c>
      <c r="BH34" s="6" t="s">
        <v>48</v>
      </c>
      <c r="BI34" s="8">
        <v>38978</v>
      </c>
      <c r="BJ34" s="6" t="s">
        <v>49</v>
      </c>
      <c r="BK34" s="8">
        <v>24</v>
      </c>
      <c r="BL34" s="6" t="s">
        <v>50</v>
      </c>
      <c r="BM34" s="6" t="s">
        <v>51</v>
      </c>
    </row>
    <row r="35" spans="1:65" ht="16.649999999999999" customHeight="1" x14ac:dyDescent="0.25">
      <c r="A35" s="6" t="s">
        <v>73</v>
      </c>
      <c r="B35" s="8">
        <v>34</v>
      </c>
      <c r="C35" s="8">
        <f>4+7+3+0+6+7+3</f>
        <v>30</v>
      </c>
      <c r="D35" s="9">
        <f t="shared" si="23"/>
        <v>3.4090909090909092</v>
      </c>
      <c r="E35" s="8">
        <f t="shared" si="24"/>
        <v>4.2857142857142856</v>
      </c>
      <c r="F35" s="7"/>
      <c r="G35" s="7"/>
      <c r="H35" s="7"/>
      <c r="I35" s="7"/>
      <c r="J35" s="7"/>
      <c r="K35" s="8">
        <f t="shared" si="25"/>
        <v>0</v>
      </c>
      <c r="L35" s="8">
        <f t="shared" si="26"/>
        <v>0</v>
      </c>
      <c r="M35" s="8">
        <f t="shared" si="27"/>
        <v>0</v>
      </c>
      <c r="N35" s="8">
        <f t="shared" si="28"/>
        <v>4.2857142857142856</v>
      </c>
      <c r="O35" s="7">
        <v>10</v>
      </c>
      <c r="P35" s="7">
        <v>5</v>
      </c>
      <c r="Q35" s="7">
        <v>9</v>
      </c>
      <c r="R35" s="7">
        <v>10</v>
      </c>
      <c r="S35" s="7">
        <v>5</v>
      </c>
      <c r="T35" s="21"/>
      <c r="U35" s="21">
        <v>0</v>
      </c>
      <c r="V35" s="13">
        <f t="shared" si="29"/>
        <v>39</v>
      </c>
      <c r="W35" s="17">
        <f t="shared" si="30"/>
        <v>3.9</v>
      </c>
      <c r="X35" s="17">
        <f t="shared" si="31"/>
        <v>4.25</v>
      </c>
      <c r="Y35" s="18">
        <f t="shared" si="32"/>
        <v>4.2857142857142856</v>
      </c>
      <c r="Z35" s="26">
        <f t="shared" si="33"/>
        <v>0</v>
      </c>
      <c r="AA35" s="24">
        <v>10</v>
      </c>
      <c r="AB35" s="24">
        <v>1</v>
      </c>
      <c r="AC35" s="24">
        <v>8</v>
      </c>
      <c r="AD35" s="24"/>
      <c r="AE35" s="24">
        <v>2</v>
      </c>
      <c r="AF35" s="31">
        <v>9</v>
      </c>
      <c r="AG35" s="32">
        <f t="shared" si="11"/>
        <v>3</v>
      </c>
      <c r="AH35" s="34">
        <f t="shared" si="34"/>
        <v>3.3913043478260874</v>
      </c>
      <c r="AI35" s="35">
        <f t="shared" si="35"/>
        <v>4.25</v>
      </c>
      <c r="AJ35" s="36">
        <f t="shared" si="36"/>
        <v>0</v>
      </c>
      <c r="AK35" s="36">
        <v>10</v>
      </c>
      <c r="AL35" s="35">
        <v>17.8</v>
      </c>
      <c r="AM35" s="35">
        <f t="shared" si="37"/>
        <v>2.3166666666666664</v>
      </c>
      <c r="AN35" s="14">
        <v>4</v>
      </c>
      <c r="AO35" s="7">
        <v>3</v>
      </c>
      <c r="AP35" s="7">
        <v>2.5</v>
      </c>
      <c r="AQ35" s="21">
        <f t="shared" si="38"/>
        <v>3.9285714285714284</v>
      </c>
      <c r="AR35" s="39">
        <f t="shared" si="39"/>
        <v>2.6785714285714288</v>
      </c>
      <c r="AS35" s="19">
        <f t="shared" si="40"/>
        <v>1.3392857142857144</v>
      </c>
      <c r="AT35" s="14">
        <v>2.5</v>
      </c>
      <c r="AU35" s="14">
        <v>4</v>
      </c>
      <c r="AV35" s="38">
        <f t="shared" si="41"/>
        <v>0</v>
      </c>
      <c r="AW35" s="35">
        <f t="shared" si="42"/>
        <v>0</v>
      </c>
      <c r="AX35" s="14">
        <v>11</v>
      </c>
      <c r="AY35" s="7">
        <v>7.5</v>
      </c>
      <c r="AZ35" s="7">
        <v>3.75</v>
      </c>
      <c r="BA35" s="7">
        <v>0</v>
      </c>
      <c r="BB35" s="7">
        <v>0</v>
      </c>
      <c r="BC35" s="7">
        <f t="shared" si="43"/>
        <v>3.3511904761904763</v>
      </c>
      <c r="BD35" s="8">
        <f t="shared" si="44"/>
        <v>3.5189751552795032</v>
      </c>
      <c r="BE35" s="8">
        <v>202210</v>
      </c>
      <c r="BF35" s="8" t="s">
        <v>75</v>
      </c>
      <c r="BG35" s="6" t="s">
        <v>57</v>
      </c>
      <c r="BH35" s="6" t="s">
        <v>48</v>
      </c>
      <c r="BI35" s="8">
        <v>38978</v>
      </c>
      <c r="BJ35" s="6" t="s">
        <v>49</v>
      </c>
      <c r="BK35" s="8">
        <v>24</v>
      </c>
      <c r="BL35" s="6" t="s">
        <v>50</v>
      </c>
      <c r="BM35" s="6" t="s">
        <v>51</v>
      </c>
    </row>
    <row r="36" spans="1:65" ht="16.649999999999999" customHeight="1" x14ac:dyDescent="0.25">
      <c r="A36" s="6" t="s">
        <v>73</v>
      </c>
      <c r="B36" s="8">
        <v>35</v>
      </c>
      <c r="C36" s="8">
        <v>0</v>
      </c>
      <c r="D36" s="9">
        <f t="shared" si="23"/>
        <v>0</v>
      </c>
      <c r="E36" s="8">
        <f t="shared" si="24"/>
        <v>0</v>
      </c>
      <c r="F36" s="8">
        <v>8</v>
      </c>
      <c r="G36" s="8">
        <v>0</v>
      </c>
      <c r="H36" s="8">
        <v>6</v>
      </c>
      <c r="I36" s="8">
        <v>1</v>
      </c>
      <c r="J36" s="8">
        <v>6.5</v>
      </c>
      <c r="K36" s="8">
        <f t="shared" si="25"/>
        <v>21.5</v>
      </c>
      <c r="L36" s="8">
        <f t="shared" si="26"/>
        <v>3.0714285714285716</v>
      </c>
      <c r="M36" s="8">
        <f t="shared" si="27"/>
        <v>3.4400000000000004</v>
      </c>
      <c r="N36" s="8">
        <f t="shared" si="28"/>
        <v>3.4400000000000004</v>
      </c>
      <c r="O36" s="7">
        <v>10</v>
      </c>
      <c r="P36" s="7">
        <v>10</v>
      </c>
      <c r="Q36" s="7">
        <v>10</v>
      </c>
      <c r="R36" s="7">
        <v>5</v>
      </c>
      <c r="S36" s="7">
        <v>10</v>
      </c>
      <c r="T36" s="21"/>
      <c r="U36" s="21">
        <v>0</v>
      </c>
      <c r="V36" s="13">
        <f t="shared" si="29"/>
        <v>45</v>
      </c>
      <c r="W36" s="17">
        <f t="shared" si="30"/>
        <v>4.5</v>
      </c>
      <c r="X36" s="17">
        <f t="shared" si="31"/>
        <v>5</v>
      </c>
      <c r="Y36" s="18">
        <f t="shared" si="32"/>
        <v>3.4400000000000004</v>
      </c>
      <c r="Z36" s="26">
        <f t="shared" si="33"/>
        <v>0</v>
      </c>
      <c r="AA36" s="24">
        <v>10</v>
      </c>
      <c r="AB36" s="24">
        <v>10</v>
      </c>
      <c r="AC36" s="24">
        <v>8</v>
      </c>
      <c r="AD36" s="24"/>
      <c r="AE36" s="24">
        <v>7</v>
      </c>
      <c r="AF36" s="31">
        <v>9</v>
      </c>
      <c r="AG36" s="32">
        <f t="shared" si="11"/>
        <v>4.4000000000000004</v>
      </c>
      <c r="AH36" s="34">
        <f t="shared" si="34"/>
        <v>4.608695652173914</v>
      </c>
      <c r="AI36" s="35">
        <f t="shared" si="35"/>
        <v>5</v>
      </c>
      <c r="AJ36" s="36">
        <f t="shared" si="36"/>
        <v>0</v>
      </c>
      <c r="AK36" s="36"/>
      <c r="AL36" s="35"/>
      <c r="AM36" s="35">
        <f t="shared" si="37"/>
        <v>0</v>
      </c>
      <c r="AN36" s="14">
        <v>4.5</v>
      </c>
      <c r="AO36" s="7">
        <v>4.5</v>
      </c>
      <c r="AP36" s="7">
        <v>3.5</v>
      </c>
      <c r="AQ36" s="21">
        <f t="shared" si="38"/>
        <v>4.6428571428571432</v>
      </c>
      <c r="AR36" s="39">
        <f t="shared" si="39"/>
        <v>4.8821428571428571</v>
      </c>
      <c r="AS36" s="19">
        <f t="shared" si="40"/>
        <v>5</v>
      </c>
      <c r="AT36" s="14">
        <v>4.5</v>
      </c>
      <c r="AU36" s="14">
        <v>5</v>
      </c>
      <c r="AV36" s="38">
        <f t="shared" si="41"/>
        <v>0</v>
      </c>
      <c r="AW36" s="35">
        <f t="shared" si="42"/>
        <v>0</v>
      </c>
      <c r="AX36" s="14">
        <v>13</v>
      </c>
      <c r="AY36" s="7">
        <v>13.67</v>
      </c>
      <c r="AZ36" s="7">
        <v>14</v>
      </c>
      <c r="BA36" s="7">
        <v>0</v>
      </c>
      <c r="BB36" s="7">
        <v>0</v>
      </c>
      <c r="BC36" s="7">
        <f t="shared" si="43"/>
        <v>4.7541666666666664</v>
      </c>
      <c r="BD36" s="8">
        <f t="shared" si="44"/>
        <v>3.5605724637681164</v>
      </c>
      <c r="BE36" s="8">
        <v>202210</v>
      </c>
      <c r="BF36" s="8" t="s">
        <v>79</v>
      </c>
      <c r="BG36" s="6" t="s">
        <v>54</v>
      </c>
      <c r="BH36" s="6" t="s">
        <v>48</v>
      </c>
      <c r="BI36" s="8">
        <v>38978</v>
      </c>
      <c r="BJ36" s="6" t="s">
        <v>49</v>
      </c>
      <c r="BK36" s="8">
        <v>24</v>
      </c>
      <c r="BL36" s="6" t="s">
        <v>50</v>
      </c>
      <c r="BM36" s="6" t="s">
        <v>51</v>
      </c>
    </row>
    <row r="37" spans="1:65" ht="16.649999999999999" customHeight="1" x14ac:dyDescent="0.25">
      <c r="A37" s="6" t="s">
        <v>73</v>
      </c>
      <c r="B37" s="8">
        <v>36</v>
      </c>
      <c r="C37" s="8">
        <f>1+4+7+1+0+0+3</f>
        <v>16</v>
      </c>
      <c r="D37" s="9">
        <f t="shared" si="23"/>
        <v>1.8181818181818181</v>
      </c>
      <c r="E37" s="8">
        <f t="shared" si="24"/>
        <v>2.2857142857142856</v>
      </c>
      <c r="F37" s="8">
        <v>0</v>
      </c>
      <c r="G37" s="8">
        <v>0</v>
      </c>
      <c r="H37" s="8">
        <v>2.5</v>
      </c>
      <c r="I37" s="8">
        <v>0</v>
      </c>
      <c r="J37" s="8">
        <v>6.5</v>
      </c>
      <c r="K37" s="8">
        <f t="shared" si="25"/>
        <v>9</v>
      </c>
      <c r="L37" s="8">
        <f t="shared" si="26"/>
        <v>1.2857142857142858</v>
      </c>
      <c r="M37" s="8">
        <f t="shared" si="27"/>
        <v>1.4400000000000002</v>
      </c>
      <c r="N37" s="8">
        <f t="shared" si="28"/>
        <v>2.2857142857142856</v>
      </c>
      <c r="O37" s="7">
        <v>5</v>
      </c>
      <c r="P37" s="7">
        <v>3</v>
      </c>
      <c r="Q37" s="7">
        <v>1</v>
      </c>
      <c r="R37" s="7">
        <v>1</v>
      </c>
      <c r="S37" s="7">
        <v>2</v>
      </c>
      <c r="T37" s="21"/>
      <c r="U37" s="21">
        <v>0</v>
      </c>
      <c r="V37" s="13">
        <f t="shared" si="29"/>
        <v>12</v>
      </c>
      <c r="W37" s="17">
        <f t="shared" si="30"/>
        <v>1.2</v>
      </c>
      <c r="X37" s="17">
        <f t="shared" si="31"/>
        <v>1.375</v>
      </c>
      <c r="Y37" s="18">
        <f t="shared" si="32"/>
        <v>2.2857142857142856</v>
      </c>
      <c r="Z37" s="26">
        <f t="shared" si="33"/>
        <v>0</v>
      </c>
      <c r="AA37" s="24"/>
      <c r="AB37" s="24"/>
      <c r="AC37" s="24"/>
      <c r="AD37" s="24"/>
      <c r="AE37" s="24"/>
      <c r="AF37" s="31"/>
      <c r="AG37" s="32">
        <v>2.1</v>
      </c>
      <c r="AH37" s="34">
        <f t="shared" si="34"/>
        <v>2.6086956521739131</v>
      </c>
      <c r="AI37" s="35">
        <f t="shared" si="35"/>
        <v>1.6086956521739131</v>
      </c>
      <c r="AJ37" s="36">
        <f t="shared" si="36"/>
        <v>0.23369565217391308</v>
      </c>
      <c r="AK37" s="36">
        <v>4</v>
      </c>
      <c r="AL37" s="35">
        <v>8.5</v>
      </c>
      <c r="AM37" s="35">
        <f t="shared" si="37"/>
        <v>1.0416666666666665</v>
      </c>
      <c r="AN37" s="14">
        <v>2.5</v>
      </c>
      <c r="AO37" s="7">
        <v>3</v>
      </c>
      <c r="AP37" s="7">
        <v>3</v>
      </c>
      <c r="AQ37" s="21">
        <f t="shared" si="38"/>
        <v>4.2857142857142856</v>
      </c>
      <c r="AR37" s="39">
        <f t="shared" si="39"/>
        <v>3.3928571428571428</v>
      </c>
      <c r="AS37" s="19">
        <f t="shared" si="40"/>
        <v>4.1071428571428577</v>
      </c>
      <c r="AT37" s="14">
        <v>4.5</v>
      </c>
      <c r="AU37" s="14">
        <v>4</v>
      </c>
      <c r="AV37" s="38">
        <f t="shared" si="41"/>
        <v>0</v>
      </c>
      <c r="AW37" s="35">
        <f t="shared" si="42"/>
        <v>0</v>
      </c>
      <c r="AX37" s="14">
        <v>12</v>
      </c>
      <c r="AY37" s="7">
        <v>9.5</v>
      </c>
      <c r="AZ37" s="7">
        <v>11.5</v>
      </c>
      <c r="BA37" s="7">
        <v>0</v>
      </c>
      <c r="BB37" s="7">
        <v>0</v>
      </c>
      <c r="BC37" s="7">
        <f t="shared" si="43"/>
        <v>3.8809523809523805</v>
      </c>
      <c r="BD37" s="8">
        <f t="shared" si="44"/>
        <v>2.2851449275362317</v>
      </c>
      <c r="BE37" s="8">
        <v>202210</v>
      </c>
      <c r="BF37" s="8" t="s">
        <v>82</v>
      </c>
      <c r="BG37" s="6" t="s">
        <v>63</v>
      </c>
      <c r="BH37" s="6" t="s">
        <v>48</v>
      </c>
      <c r="BI37" s="8">
        <v>38978</v>
      </c>
      <c r="BJ37" s="6" t="s">
        <v>49</v>
      </c>
      <c r="BK37" s="8">
        <v>24</v>
      </c>
      <c r="BL37" s="6" t="s">
        <v>50</v>
      </c>
      <c r="BM37" s="6" t="s">
        <v>51</v>
      </c>
    </row>
    <row r="38" spans="1:65" ht="16.649999999999999" customHeight="1" x14ac:dyDescent="0.25">
      <c r="A38" s="6" t="s">
        <v>72</v>
      </c>
      <c r="B38" s="8">
        <v>37</v>
      </c>
      <c r="C38" s="8">
        <f>3+1+7+6+5+0+2</f>
        <v>24</v>
      </c>
      <c r="D38" s="9">
        <f t="shared" si="23"/>
        <v>2.7272727272727271</v>
      </c>
      <c r="E38" s="8">
        <f t="shared" si="24"/>
        <v>3.4285714285714284</v>
      </c>
      <c r="F38" s="8">
        <v>2</v>
      </c>
      <c r="G38" s="8">
        <v>3</v>
      </c>
      <c r="H38" s="8">
        <v>6</v>
      </c>
      <c r="I38" s="8">
        <v>0</v>
      </c>
      <c r="J38" s="8">
        <v>4.5</v>
      </c>
      <c r="K38" s="8">
        <f t="shared" si="25"/>
        <v>15.5</v>
      </c>
      <c r="L38" s="8">
        <f t="shared" si="26"/>
        <v>2.2142857142857144</v>
      </c>
      <c r="M38" s="8">
        <f t="shared" si="27"/>
        <v>2.4800000000000004</v>
      </c>
      <c r="N38" s="8">
        <f t="shared" si="28"/>
        <v>3.4285714285714284</v>
      </c>
      <c r="O38" s="7">
        <v>7</v>
      </c>
      <c r="P38" s="7">
        <v>4</v>
      </c>
      <c r="Q38" s="7">
        <v>0</v>
      </c>
      <c r="R38" s="7">
        <v>0</v>
      </c>
      <c r="S38" s="7">
        <v>0</v>
      </c>
      <c r="T38" s="21"/>
      <c r="U38" s="21">
        <v>0</v>
      </c>
      <c r="V38" s="13">
        <f t="shared" si="29"/>
        <v>11</v>
      </c>
      <c r="W38" s="17">
        <f t="shared" si="30"/>
        <v>1.1000000000000001</v>
      </c>
      <c r="X38" s="17">
        <f t="shared" si="31"/>
        <v>1.375</v>
      </c>
      <c r="Y38" s="18">
        <f t="shared" si="32"/>
        <v>3.4285714285714284</v>
      </c>
      <c r="Z38" s="26">
        <f t="shared" si="33"/>
        <v>0</v>
      </c>
      <c r="AA38" s="24">
        <v>10</v>
      </c>
      <c r="AB38" s="24">
        <v>10</v>
      </c>
      <c r="AC38" s="24">
        <v>10</v>
      </c>
      <c r="AD38" s="24"/>
      <c r="AE38" s="24">
        <v>4</v>
      </c>
      <c r="AF38" s="31">
        <v>5</v>
      </c>
      <c r="AG38" s="32">
        <f t="shared" ref="AG38:AG69" si="45">SUM(AA38:AF38)/10</f>
        <v>3.9</v>
      </c>
      <c r="AH38" s="34">
        <f t="shared" si="34"/>
        <v>4.1739130434782616</v>
      </c>
      <c r="AI38" s="35">
        <f t="shared" si="35"/>
        <v>3</v>
      </c>
      <c r="AJ38" s="36">
        <f t="shared" si="36"/>
        <v>1.625</v>
      </c>
      <c r="AK38" s="36">
        <v>8</v>
      </c>
      <c r="AL38" s="35">
        <v>16.8</v>
      </c>
      <c r="AM38" s="35">
        <f t="shared" si="37"/>
        <v>2.0666666666666664</v>
      </c>
      <c r="AN38" s="14">
        <v>2</v>
      </c>
      <c r="AO38" s="7">
        <v>3.5</v>
      </c>
      <c r="AP38" s="7">
        <v>1.5</v>
      </c>
      <c r="AQ38" s="21">
        <f t="shared" si="38"/>
        <v>4.2857142857142856</v>
      </c>
      <c r="AR38" s="39">
        <f t="shared" si="39"/>
        <v>4.7607142857142861</v>
      </c>
      <c r="AS38" s="19">
        <f t="shared" si="40"/>
        <v>5</v>
      </c>
      <c r="AT38" s="14">
        <v>5</v>
      </c>
      <c r="AU38" s="14">
        <v>5</v>
      </c>
      <c r="AV38" s="38">
        <f t="shared" si="41"/>
        <v>0</v>
      </c>
      <c r="AW38" s="35">
        <f t="shared" si="42"/>
        <v>3.4407407407407402</v>
      </c>
      <c r="AX38" s="14">
        <v>12</v>
      </c>
      <c r="AY38" s="7">
        <v>13.33</v>
      </c>
      <c r="AZ38" s="7">
        <v>14</v>
      </c>
      <c r="BA38" s="7">
        <v>0</v>
      </c>
      <c r="BB38" s="7">
        <v>18.579999999999998</v>
      </c>
      <c r="BC38" s="7">
        <f t="shared" si="43"/>
        <v>4.5910714285714285</v>
      </c>
      <c r="BD38" s="8">
        <f t="shared" si="44"/>
        <v>3.4520445134575573</v>
      </c>
      <c r="BE38" s="8">
        <v>202210</v>
      </c>
      <c r="BF38" s="8" t="s">
        <v>77</v>
      </c>
      <c r="BG38" s="6" t="s">
        <v>56</v>
      </c>
      <c r="BH38" s="6" t="s">
        <v>48</v>
      </c>
      <c r="BI38" s="8">
        <v>38978</v>
      </c>
      <c r="BJ38" s="6" t="s">
        <v>49</v>
      </c>
      <c r="BK38" s="8">
        <v>24</v>
      </c>
      <c r="BL38" s="6" t="s">
        <v>50</v>
      </c>
      <c r="BM38" s="6" t="s">
        <v>51</v>
      </c>
    </row>
    <row r="39" spans="1:65" ht="16.649999999999999" customHeight="1" x14ac:dyDescent="0.25">
      <c r="A39" s="6" t="s">
        <v>73</v>
      </c>
      <c r="B39" s="8">
        <v>38</v>
      </c>
      <c r="C39" s="8">
        <f>0+0+1+0+0+2+0</f>
        <v>3</v>
      </c>
      <c r="D39" s="9">
        <f t="shared" si="23"/>
        <v>0.34090909090909088</v>
      </c>
      <c r="E39" s="8">
        <f t="shared" si="24"/>
        <v>0.42857142857142855</v>
      </c>
      <c r="F39" s="7"/>
      <c r="G39" s="7"/>
      <c r="H39" s="7"/>
      <c r="I39" s="7"/>
      <c r="J39" s="7"/>
      <c r="K39" s="8">
        <f t="shared" si="25"/>
        <v>0</v>
      </c>
      <c r="L39" s="8">
        <f t="shared" si="26"/>
        <v>0</v>
      </c>
      <c r="M39" s="8">
        <f t="shared" si="27"/>
        <v>0</v>
      </c>
      <c r="N39" s="8">
        <f t="shared" si="28"/>
        <v>0.42857142857142855</v>
      </c>
      <c r="O39" s="7"/>
      <c r="P39" s="7"/>
      <c r="Q39" s="7"/>
      <c r="R39" s="7"/>
      <c r="S39" s="7"/>
      <c r="T39" s="21"/>
      <c r="U39" s="21">
        <v>0</v>
      </c>
      <c r="V39" s="13">
        <f t="shared" si="29"/>
        <v>0</v>
      </c>
      <c r="W39" s="17">
        <f t="shared" si="30"/>
        <v>0</v>
      </c>
      <c r="X39" s="17">
        <f t="shared" si="31"/>
        <v>0</v>
      </c>
      <c r="Y39" s="18">
        <f t="shared" si="32"/>
        <v>0.42857142857142855</v>
      </c>
      <c r="Z39" s="26">
        <f t="shared" si="33"/>
        <v>0</v>
      </c>
      <c r="AA39" s="24"/>
      <c r="AB39" s="24"/>
      <c r="AC39" s="24"/>
      <c r="AD39" s="24"/>
      <c r="AE39" s="24"/>
      <c r="AF39" s="31"/>
      <c r="AG39" s="32">
        <f t="shared" si="45"/>
        <v>0</v>
      </c>
      <c r="AH39" s="34">
        <f t="shared" si="34"/>
        <v>0</v>
      </c>
      <c r="AI39" s="35">
        <f t="shared" si="35"/>
        <v>0</v>
      </c>
      <c r="AJ39" s="36">
        <f t="shared" si="36"/>
        <v>0</v>
      </c>
      <c r="AK39" s="36"/>
      <c r="AL39" s="35"/>
      <c r="AM39" s="35">
        <f t="shared" si="37"/>
        <v>0</v>
      </c>
      <c r="AN39" s="14">
        <v>0</v>
      </c>
      <c r="AO39" s="7">
        <v>2</v>
      </c>
      <c r="AP39" s="7">
        <v>0</v>
      </c>
      <c r="AQ39" s="21">
        <f t="shared" si="38"/>
        <v>0</v>
      </c>
      <c r="AR39" s="39">
        <f t="shared" si="39"/>
        <v>0</v>
      </c>
      <c r="AS39" s="19">
        <f t="shared" si="40"/>
        <v>0</v>
      </c>
      <c r="AT39" s="14">
        <v>0</v>
      </c>
      <c r="AU39" s="14">
        <v>0</v>
      </c>
      <c r="AV39" s="38">
        <f t="shared" si="41"/>
        <v>0</v>
      </c>
      <c r="AW39" s="35">
        <f t="shared" si="42"/>
        <v>0</v>
      </c>
      <c r="AX39" s="14">
        <v>0</v>
      </c>
      <c r="AY39" s="7">
        <v>0</v>
      </c>
      <c r="AZ39" s="7">
        <v>0</v>
      </c>
      <c r="BA39" s="7">
        <v>0</v>
      </c>
      <c r="BB39" s="7">
        <v>0</v>
      </c>
      <c r="BC39" s="7">
        <f t="shared" si="43"/>
        <v>0.33333333333333331</v>
      </c>
      <c r="BD39" s="8">
        <f t="shared" si="44"/>
        <v>0.15238095238095239</v>
      </c>
      <c r="BE39" s="8">
        <v>202210</v>
      </c>
      <c r="BF39" s="8" t="s">
        <v>76</v>
      </c>
      <c r="BG39" s="6" t="s">
        <v>56</v>
      </c>
      <c r="BH39" s="6" t="s">
        <v>48</v>
      </c>
      <c r="BI39" s="8">
        <v>38978</v>
      </c>
      <c r="BJ39" s="6" t="s">
        <v>49</v>
      </c>
      <c r="BK39" s="8">
        <v>24</v>
      </c>
      <c r="BL39" s="6" t="s">
        <v>50</v>
      </c>
      <c r="BM39" s="6" t="s">
        <v>51</v>
      </c>
    </row>
    <row r="40" spans="1:65" ht="16.649999999999999" customHeight="1" x14ac:dyDescent="0.25">
      <c r="A40" s="6" t="s">
        <v>73</v>
      </c>
      <c r="B40" s="8">
        <v>39</v>
      </c>
      <c r="C40" s="8">
        <f>2+7+7+1+1+5+0</f>
        <v>23</v>
      </c>
      <c r="D40" s="9">
        <f t="shared" si="23"/>
        <v>2.6136363636363638</v>
      </c>
      <c r="E40" s="8">
        <f t="shared" si="24"/>
        <v>3.2857142857142856</v>
      </c>
      <c r="F40" s="8">
        <v>2</v>
      </c>
      <c r="G40" s="8">
        <v>0</v>
      </c>
      <c r="H40" s="8">
        <v>3.5</v>
      </c>
      <c r="I40" s="8">
        <v>0</v>
      </c>
      <c r="J40" s="8">
        <v>3</v>
      </c>
      <c r="K40" s="8">
        <f t="shared" si="25"/>
        <v>8.5</v>
      </c>
      <c r="L40" s="8">
        <f t="shared" si="26"/>
        <v>1.2142857142857142</v>
      </c>
      <c r="M40" s="8">
        <f t="shared" si="27"/>
        <v>1.36</v>
      </c>
      <c r="N40" s="8">
        <f t="shared" si="28"/>
        <v>3.2857142857142856</v>
      </c>
      <c r="O40" s="7">
        <v>6</v>
      </c>
      <c r="P40" s="7">
        <v>7</v>
      </c>
      <c r="Q40" s="7">
        <v>1</v>
      </c>
      <c r="R40" s="7">
        <v>0</v>
      </c>
      <c r="S40" s="7">
        <v>3</v>
      </c>
      <c r="T40" s="21"/>
      <c r="U40" s="21">
        <v>0</v>
      </c>
      <c r="V40" s="13">
        <f t="shared" si="29"/>
        <v>17</v>
      </c>
      <c r="W40" s="17">
        <f t="shared" si="30"/>
        <v>1.7</v>
      </c>
      <c r="X40" s="17">
        <f t="shared" si="31"/>
        <v>2.125</v>
      </c>
      <c r="Y40" s="18">
        <f t="shared" si="32"/>
        <v>3.2857142857142856</v>
      </c>
      <c r="Z40" s="26">
        <f t="shared" si="33"/>
        <v>0</v>
      </c>
      <c r="AA40" s="24">
        <v>10</v>
      </c>
      <c r="AB40" s="24">
        <v>9</v>
      </c>
      <c r="AC40" s="24">
        <v>8</v>
      </c>
      <c r="AD40" s="24"/>
      <c r="AE40" s="24">
        <v>10</v>
      </c>
      <c r="AF40" s="31">
        <v>5</v>
      </c>
      <c r="AG40" s="32">
        <f t="shared" si="45"/>
        <v>4.2</v>
      </c>
      <c r="AH40" s="34">
        <f t="shared" si="34"/>
        <v>4.4347826086956523</v>
      </c>
      <c r="AI40" s="35">
        <f t="shared" si="35"/>
        <v>3</v>
      </c>
      <c r="AJ40" s="36">
        <f t="shared" si="36"/>
        <v>0.875</v>
      </c>
      <c r="AK40" s="36">
        <v>12</v>
      </c>
      <c r="AL40" s="35">
        <v>8.5</v>
      </c>
      <c r="AM40" s="35">
        <f t="shared" si="37"/>
        <v>1.7083333333333333</v>
      </c>
      <c r="AN40" s="14">
        <v>3</v>
      </c>
      <c r="AO40" s="7">
        <v>3.9249999999999998</v>
      </c>
      <c r="AP40" s="7">
        <v>2.5</v>
      </c>
      <c r="AQ40" s="21">
        <f t="shared" si="38"/>
        <v>4.2857142857142856</v>
      </c>
      <c r="AR40" s="39">
        <f t="shared" si="39"/>
        <v>4.1678571428571427</v>
      </c>
      <c r="AS40" s="19">
        <f t="shared" si="40"/>
        <v>0</v>
      </c>
      <c r="AT40" s="14">
        <v>4.5</v>
      </c>
      <c r="AU40" s="14">
        <v>5</v>
      </c>
      <c r="AV40" s="38">
        <f t="shared" si="41"/>
        <v>1.181730769230769</v>
      </c>
      <c r="AW40" s="35">
        <f t="shared" si="42"/>
        <v>0</v>
      </c>
      <c r="AX40" s="14">
        <v>12</v>
      </c>
      <c r="AY40" s="7">
        <v>11.67</v>
      </c>
      <c r="AZ40" s="7">
        <v>0</v>
      </c>
      <c r="BA40" s="7">
        <v>12.29</v>
      </c>
      <c r="BB40" s="7">
        <v>0</v>
      </c>
      <c r="BC40" s="7">
        <f t="shared" si="43"/>
        <v>4.1464285714285705</v>
      </c>
      <c r="BD40" s="8">
        <f t="shared" si="44"/>
        <v>3.3150517598343687</v>
      </c>
      <c r="BE40" s="8">
        <v>202210</v>
      </c>
      <c r="BF40" s="8" t="s">
        <v>76</v>
      </c>
      <c r="BG40" s="6" t="s">
        <v>64</v>
      </c>
      <c r="BH40" s="6" t="s">
        <v>48</v>
      </c>
      <c r="BI40" s="8">
        <v>38978</v>
      </c>
      <c r="BJ40" s="6" t="s">
        <v>49</v>
      </c>
      <c r="BK40" s="8">
        <v>24</v>
      </c>
      <c r="BL40" s="6" t="s">
        <v>50</v>
      </c>
      <c r="BM40" s="6" t="s">
        <v>51</v>
      </c>
    </row>
    <row r="41" spans="1:65" ht="16.649999999999999" customHeight="1" x14ac:dyDescent="0.25">
      <c r="A41" s="6" t="s">
        <v>72</v>
      </c>
      <c r="B41" s="8">
        <v>40</v>
      </c>
      <c r="C41" s="8">
        <f>0+3.5+4+0+0+0+0/5</f>
        <v>7.5</v>
      </c>
      <c r="D41" s="9">
        <f t="shared" si="23"/>
        <v>0.85227272727272729</v>
      </c>
      <c r="E41" s="8">
        <f t="shared" si="24"/>
        <v>1.0714285714285714</v>
      </c>
      <c r="F41" s="8">
        <v>8</v>
      </c>
      <c r="G41" s="8">
        <v>0</v>
      </c>
      <c r="H41" s="8">
        <v>6</v>
      </c>
      <c r="I41" s="8">
        <v>0</v>
      </c>
      <c r="J41" s="8">
        <v>5.5</v>
      </c>
      <c r="K41" s="8">
        <f t="shared" si="25"/>
        <v>19.5</v>
      </c>
      <c r="L41" s="8">
        <f t="shared" si="26"/>
        <v>2.7857142857142856</v>
      </c>
      <c r="M41" s="8">
        <f t="shared" si="27"/>
        <v>3.12</v>
      </c>
      <c r="N41" s="8">
        <f t="shared" si="28"/>
        <v>3.12</v>
      </c>
      <c r="O41" s="7">
        <v>0</v>
      </c>
      <c r="P41" s="7">
        <v>0</v>
      </c>
      <c r="Q41" s="7">
        <v>0</v>
      </c>
      <c r="R41" s="7">
        <v>1</v>
      </c>
      <c r="S41" s="7">
        <v>0</v>
      </c>
      <c r="T41" s="21"/>
      <c r="U41" s="21">
        <v>0</v>
      </c>
      <c r="V41" s="13">
        <f t="shared" si="29"/>
        <v>1</v>
      </c>
      <c r="W41" s="17">
        <f t="shared" si="30"/>
        <v>0.1</v>
      </c>
      <c r="X41" s="17">
        <f t="shared" si="31"/>
        <v>0.125</v>
      </c>
      <c r="Y41" s="18">
        <f t="shared" si="32"/>
        <v>3.12</v>
      </c>
      <c r="Z41" s="26">
        <f t="shared" si="33"/>
        <v>0</v>
      </c>
      <c r="AA41" s="24">
        <v>10</v>
      </c>
      <c r="AB41" s="24">
        <v>0</v>
      </c>
      <c r="AC41" s="24">
        <v>2</v>
      </c>
      <c r="AD41" s="24">
        <v>0</v>
      </c>
      <c r="AE41" s="24"/>
      <c r="AF41" s="31">
        <v>1</v>
      </c>
      <c r="AG41" s="32">
        <f t="shared" si="45"/>
        <v>1.3</v>
      </c>
      <c r="AH41" s="34">
        <f t="shared" si="34"/>
        <v>1.9130434782608696</v>
      </c>
      <c r="AI41" s="35">
        <f t="shared" si="35"/>
        <v>0.91304347826086962</v>
      </c>
      <c r="AJ41" s="36">
        <f t="shared" si="36"/>
        <v>0.78804347826086962</v>
      </c>
      <c r="AK41" s="36"/>
      <c r="AL41" s="35"/>
      <c r="AM41" s="35">
        <f t="shared" si="37"/>
        <v>0</v>
      </c>
      <c r="AN41" s="14">
        <v>2.5</v>
      </c>
      <c r="AO41" s="7">
        <v>2.85</v>
      </c>
      <c r="AP41" s="7">
        <v>0</v>
      </c>
      <c r="AQ41" s="21">
        <f t="shared" si="38"/>
        <v>1.9035714285714285</v>
      </c>
      <c r="AR41" s="39">
        <f t="shared" si="39"/>
        <v>0</v>
      </c>
      <c r="AS41" s="19">
        <f t="shared" si="40"/>
        <v>3.2142857142857144</v>
      </c>
      <c r="AT41" s="14">
        <v>0</v>
      </c>
      <c r="AU41" s="14">
        <v>0</v>
      </c>
      <c r="AV41" s="38">
        <f t="shared" si="41"/>
        <v>0.86538461538461542</v>
      </c>
      <c r="AW41" s="35">
        <f t="shared" si="42"/>
        <v>0</v>
      </c>
      <c r="AX41" s="14">
        <v>5.33</v>
      </c>
      <c r="AY41" s="7">
        <v>0</v>
      </c>
      <c r="AZ41" s="7">
        <v>9</v>
      </c>
      <c r="BA41" s="7">
        <v>9</v>
      </c>
      <c r="BB41" s="7">
        <v>0</v>
      </c>
      <c r="BC41" s="7">
        <f t="shared" si="43"/>
        <v>1.8888736263736261</v>
      </c>
      <c r="BD41" s="8">
        <f t="shared" si="44"/>
        <v>1.5669921165790732</v>
      </c>
      <c r="BE41" s="8">
        <v>202210</v>
      </c>
      <c r="BF41" s="8" t="s">
        <v>75</v>
      </c>
      <c r="BG41" s="6" t="s">
        <v>56</v>
      </c>
      <c r="BH41" s="6" t="s">
        <v>48</v>
      </c>
      <c r="BI41" s="8">
        <v>38978</v>
      </c>
      <c r="BJ41" s="6" t="s">
        <v>49</v>
      </c>
      <c r="BK41" s="8">
        <v>24</v>
      </c>
      <c r="BL41" s="6" t="s">
        <v>50</v>
      </c>
      <c r="BM41" s="6" t="s">
        <v>51</v>
      </c>
    </row>
    <row r="42" spans="1:65" ht="16.649999999999999" customHeight="1" x14ac:dyDescent="0.25">
      <c r="A42" s="6" t="s">
        <v>73</v>
      </c>
      <c r="B42" s="8">
        <v>41</v>
      </c>
      <c r="C42" s="8">
        <v>18</v>
      </c>
      <c r="D42" s="9">
        <f t="shared" si="23"/>
        <v>2.0454545454545454</v>
      </c>
      <c r="E42" s="8">
        <f t="shared" si="24"/>
        <v>2.5714285714285712</v>
      </c>
      <c r="F42" s="8">
        <v>8</v>
      </c>
      <c r="G42" s="8">
        <v>5</v>
      </c>
      <c r="H42" s="8">
        <v>3.5</v>
      </c>
      <c r="I42" s="8">
        <v>1</v>
      </c>
      <c r="J42" s="8">
        <v>1.5</v>
      </c>
      <c r="K42" s="8">
        <f t="shared" si="25"/>
        <v>19</v>
      </c>
      <c r="L42" s="8">
        <f t="shared" si="26"/>
        <v>2.7142857142857144</v>
      </c>
      <c r="M42" s="8">
        <f t="shared" si="27"/>
        <v>3.0400000000000005</v>
      </c>
      <c r="N42" s="8">
        <f t="shared" si="28"/>
        <v>3.0400000000000005</v>
      </c>
      <c r="O42" s="7">
        <v>10</v>
      </c>
      <c r="P42" s="7">
        <v>10</v>
      </c>
      <c r="Q42" s="7">
        <v>0</v>
      </c>
      <c r="R42" s="7">
        <v>6</v>
      </c>
      <c r="S42" s="7">
        <v>2</v>
      </c>
      <c r="T42" s="21"/>
      <c r="U42" s="21">
        <v>0</v>
      </c>
      <c r="V42" s="13">
        <f t="shared" si="29"/>
        <v>28</v>
      </c>
      <c r="W42" s="17">
        <f t="shared" si="30"/>
        <v>2.8</v>
      </c>
      <c r="X42" s="17">
        <f t="shared" si="31"/>
        <v>3.5</v>
      </c>
      <c r="Y42" s="18">
        <f t="shared" si="32"/>
        <v>3.0400000000000005</v>
      </c>
      <c r="Z42" s="26">
        <f t="shared" si="33"/>
        <v>0</v>
      </c>
      <c r="AA42" s="24">
        <v>10</v>
      </c>
      <c r="AB42" s="24">
        <v>5</v>
      </c>
      <c r="AC42" s="24">
        <v>10</v>
      </c>
      <c r="AD42" s="24">
        <v>0</v>
      </c>
      <c r="AE42" s="24"/>
      <c r="AF42" s="31">
        <v>5</v>
      </c>
      <c r="AG42" s="32">
        <f t="shared" si="45"/>
        <v>3</v>
      </c>
      <c r="AH42" s="34">
        <f t="shared" si="34"/>
        <v>3.3913043478260874</v>
      </c>
      <c r="AI42" s="35">
        <f t="shared" si="35"/>
        <v>3.5</v>
      </c>
      <c r="AJ42" s="36">
        <f t="shared" si="36"/>
        <v>0</v>
      </c>
      <c r="AK42" s="36">
        <v>20</v>
      </c>
      <c r="AL42" s="35">
        <v>17.100000000000001</v>
      </c>
      <c r="AM42" s="35">
        <f t="shared" si="37"/>
        <v>3.0916666666666668</v>
      </c>
      <c r="AN42" s="14">
        <v>3.5</v>
      </c>
      <c r="AO42" s="7">
        <v>4.25</v>
      </c>
      <c r="AP42" s="7">
        <v>0</v>
      </c>
      <c r="AQ42" s="21">
        <f t="shared" si="38"/>
        <v>3.5714285714285716</v>
      </c>
      <c r="AR42" s="39">
        <f t="shared" si="39"/>
        <v>3.9285714285714288</v>
      </c>
      <c r="AS42" s="19">
        <f t="shared" si="40"/>
        <v>4.8214285714285712</v>
      </c>
      <c r="AT42" s="14">
        <v>5</v>
      </c>
      <c r="AU42" s="14">
        <v>5</v>
      </c>
      <c r="AV42" s="38">
        <f t="shared" si="41"/>
        <v>0</v>
      </c>
      <c r="AW42" s="35">
        <f t="shared" si="42"/>
        <v>0</v>
      </c>
      <c r="AX42" s="14">
        <v>10</v>
      </c>
      <c r="AY42" s="7">
        <v>11</v>
      </c>
      <c r="AZ42" s="7">
        <v>13.5</v>
      </c>
      <c r="BA42" s="7">
        <v>0</v>
      </c>
      <c r="BB42" s="7">
        <v>0</v>
      </c>
      <c r="BC42" s="7">
        <f t="shared" si="43"/>
        <v>4.4285714285714279</v>
      </c>
      <c r="BD42" s="8">
        <f t="shared" si="44"/>
        <v>3.490308488612837</v>
      </c>
      <c r="BE42" s="8">
        <v>202210</v>
      </c>
      <c r="BF42" s="8" t="s">
        <v>75</v>
      </c>
      <c r="BG42" s="6" t="s">
        <v>57</v>
      </c>
      <c r="BH42" s="6" t="s">
        <v>48</v>
      </c>
      <c r="BI42" s="8">
        <v>38978</v>
      </c>
      <c r="BJ42" s="6" t="s">
        <v>49</v>
      </c>
      <c r="BK42" s="8">
        <v>24</v>
      </c>
      <c r="BL42" s="6" t="s">
        <v>50</v>
      </c>
      <c r="BM42" s="6" t="s">
        <v>51</v>
      </c>
    </row>
    <row r="43" spans="1:65" ht="16.649999999999999" customHeight="1" x14ac:dyDescent="0.25">
      <c r="A43" s="6" t="s">
        <v>72</v>
      </c>
      <c r="B43" s="8">
        <v>42</v>
      </c>
      <c r="C43" s="8">
        <v>10.5</v>
      </c>
      <c r="D43" s="9">
        <f t="shared" si="23"/>
        <v>1.1931818181818181</v>
      </c>
      <c r="E43" s="8">
        <f t="shared" si="24"/>
        <v>1.5</v>
      </c>
      <c r="F43" s="7"/>
      <c r="G43" s="7"/>
      <c r="H43" s="7"/>
      <c r="I43" s="7"/>
      <c r="J43" s="7"/>
      <c r="K43" s="8">
        <f t="shared" si="25"/>
        <v>0</v>
      </c>
      <c r="L43" s="8">
        <f t="shared" si="26"/>
        <v>0</v>
      </c>
      <c r="M43" s="8">
        <f t="shared" si="27"/>
        <v>0</v>
      </c>
      <c r="N43" s="8">
        <f t="shared" si="28"/>
        <v>1.5</v>
      </c>
      <c r="O43" s="7"/>
      <c r="P43" s="7"/>
      <c r="Q43" s="7"/>
      <c r="R43" s="7"/>
      <c r="S43" s="7"/>
      <c r="T43" s="21"/>
      <c r="U43" s="21">
        <v>0</v>
      </c>
      <c r="V43" s="13">
        <f t="shared" si="29"/>
        <v>0</v>
      </c>
      <c r="W43" s="17">
        <f t="shared" si="30"/>
        <v>0</v>
      </c>
      <c r="X43" s="17">
        <f t="shared" si="31"/>
        <v>0</v>
      </c>
      <c r="Y43" s="18">
        <f t="shared" si="32"/>
        <v>1.5</v>
      </c>
      <c r="Z43" s="26">
        <f t="shared" si="33"/>
        <v>0</v>
      </c>
      <c r="AA43" s="24"/>
      <c r="AB43" s="24"/>
      <c r="AC43" s="24"/>
      <c r="AD43" s="24"/>
      <c r="AE43" s="24"/>
      <c r="AF43" s="31"/>
      <c r="AG43" s="32">
        <f t="shared" si="45"/>
        <v>0</v>
      </c>
      <c r="AH43" s="34">
        <f t="shared" si="34"/>
        <v>0</v>
      </c>
      <c r="AI43" s="35">
        <f t="shared" si="35"/>
        <v>0</v>
      </c>
      <c r="AJ43" s="36">
        <f t="shared" si="36"/>
        <v>0</v>
      </c>
      <c r="AK43" s="36"/>
      <c r="AL43" s="35"/>
      <c r="AM43" s="35">
        <f t="shared" si="37"/>
        <v>0</v>
      </c>
      <c r="AN43" s="14">
        <v>0.5</v>
      </c>
      <c r="AO43" s="7"/>
      <c r="AP43" s="7">
        <v>0</v>
      </c>
      <c r="AQ43" s="21">
        <f t="shared" si="38"/>
        <v>4.6428571428571432</v>
      </c>
      <c r="AR43" s="39">
        <f t="shared" si="39"/>
        <v>3.9892857142857143</v>
      </c>
      <c r="AS43" s="19">
        <f t="shared" si="40"/>
        <v>0</v>
      </c>
      <c r="AT43" s="14">
        <v>0</v>
      </c>
      <c r="AU43" s="14">
        <v>0</v>
      </c>
      <c r="AV43" s="38">
        <f t="shared" si="41"/>
        <v>0</v>
      </c>
      <c r="AW43" s="35">
        <f t="shared" si="42"/>
        <v>0</v>
      </c>
      <c r="AX43" s="14">
        <v>13</v>
      </c>
      <c r="AY43" s="7">
        <v>11.17</v>
      </c>
      <c r="AZ43" s="7">
        <v>0</v>
      </c>
      <c r="BA43" s="7">
        <v>0</v>
      </c>
      <c r="BB43" s="7">
        <v>0</v>
      </c>
      <c r="BC43" s="7">
        <f t="shared" si="43"/>
        <v>1.5220238095238097</v>
      </c>
      <c r="BD43" s="8">
        <f t="shared" si="44"/>
        <v>0.604404761904762</v>
      </c>
      <c r="BE43" s="8">
        <v>202210</v>
      </c>
      <c r="BF43" s="8" t="s">
        <v>79</v>
      </c>
      <c r="BG43" s="6" t="s">
        <v>65</v>
      </c>
      <c r="BH43" s="6" t="s">
        <v>48</v>
      </c>
      <c r="BI43" s="8">
        <v>38978</v>
      </c>
      <c r="BJ43" s="6" t="s">
        <v>49</v>
      </c>
      <c r="BK43" s="8">
        <v>24</v>
      </c>
      <c r="BL43" s="6" t="s">
        <v>50</v>
      </c>
      <c r="BM43" s="6" t="s">
        <v>51</v>
      </c>
    </row>
    <row r="44" spans="1:65" ht="16.649999999999999" customHeight="1" x14ac:dyDescent="0.25">
      <c r="A44" s="6" t="s">
        <v>73</v>
      </c>
      <c r="B44" s="8">
        <v>43</v>
      </c>
      <c r="C44" s="8">
        <f>4+6+6+7+1+2+5</f>
        <v>31</v>
      </c>
      <c r="D44" s="9">
        <f t="shared" si="23"/>
        <v>3.5227272727272725</v>
      </c>
      <c r="E44" s="8">
        <f t="shared" si="24"/>
        <v>4.4285714285714279</v>
      </c>
      <c r="F44" s="7"/>
      <c r="G44" s="7"/>
      <c r="H44" s="7"/>
      <c r="I44" s="7"/>
      <c r="J44" s="7"/>
      <c r="K44" s="8">
        <f t="shared" si="25"/>
        <v>0</v>
      </c>
      <c r="L44" s="8">
        <f t="shared" si="26"/>
        <v>0</v>
      </c>
      <c r="M44" s="8">
        <f t="shared" si="27"/>
        <v>0</v>
      </c>
      <c r="N44" s="8">
        <f t="shared" si="28"/>
        <v>4.4285714285714279</v>
      </c>
      <c r="O44" s="7">
        <v>8</v>
      </c>
      <c r="P44" s="7">
        <v>10</v>
      </c>
      <c r="Q44" s="7">
        <v>0</v>
      </c>
      <c r="R44" s="7">
        <v>10</v>
      </c>
      <c r="S44" s="7">
        <v>7</v>
      </c>
      <c r="T44" s="21"/>
      <c r="U44" s="21">
        <v>0</v>
      </c>
      <c r="V44" s="13">
        <f t="shared" si="29"/>
        <v>35</v>
      </c>
      <c r="W44" s="17">
        <f t="shared" si="30"/>
        <v>3.5</v>
      </c>
      <c r="X44" s="17">
        <f t="shared" si="31"/>
        <v>4.375</v>
      </c>
      <c r="Y44" s="18">
        <f t="shared" si="32"/>
        <v>4.4285714285714279</v>
      </c>
      <c r="Z44" s="26">
        <f t="shared" si="33"/>
        <v>0</v>
      </c>
      <c r="AA44" s="24">
        <v>10</v>
      </c>
      <c r="AB44" s="24" t="s">
        <v>66</v>
      </c>
      <c r="AC44" s="24">
        <v>5</v>
      </c>
      <c r="AD44" s="24">
        <v>0</v>
      </c>
      <c r="AE44" s="24">
        <v>7</v>
      </c>
      <c r="AF44" s="31">
        <v>8</v>
      </c>
      <c r="AG44" s="32">
        <f t="shared" si="45"/>
        <v>3</v>
      </c>
      <c r="AH44" s="34">
        <f t="shared" si="34"/>
        <v>3.3913043478260874</v>
      </c>
      <c r="AI44" s="35">
        <f t="shared" si="35"/>
        <v>4.375</v>
      </c>
      <c r="AJ44" s="36">
        <f t="shared" si="36"/>
        <v>0</v>
      </c>
      <c r="AK44" s="36">
        <v>18</v>
      </c>
      <c r="AL44" s="35">
        <v>12.6</v>
      </c>
      <c r="AM44" s="35">
        <f t="shared" si="37"/>
        <v>2.5499999999999998</v>
      </c>
      <c r="AN44" s="14">
        <v>2</v>
      </c>
      <c r="AO44" s="7">
        <v>3</v>
      </c>
      <c r="AP44" s="7">
        <v>2.5</v>
      </c>
      <c r="AQ44" s="21">
        <f t="shared" si="38"/>
        <v>3.9285714285714284</v>
      </c>
      <c r="AR44" s="39">
        <f t="shared" si="39"/>
        <v>1.4285714285714286</v>
      </c>
      <c r="AS44" s="19">
        <f t="shared" si="40"/>
        <v>4.6428571428571432</v>
      </c>
      <c r="AT44" s="14">
        <v>5</v>
      </c>
      <c r="AU44" s="14">
        <v>4</v>
      </c>
      <c r="AV44" s="38">
        <f t="shared" si="41"/>
        <v>0</v>
      </c>
      <c r="AW44" s="35">
        <f t="shared" si="42"/>
        <v>2.6851851851851856</v>
      </c>
      <c r="AX44" s="14">
        <v>11</v>
      </c>
      <c r="AY44" s="7">
        <v>4</v>
      </c>
      <c r="AZ44" s="7">
        <v>13</v>
      </c>
      <c r="BA44" s="7">
        <v>0</v>
      </c>
      <c r="BB44" s="7">
        <v>14.5</v>
      </c>
      <c r="BC44" s="7">
        <f t="shared" si="43"/>
        <v>3.8761022927689597</v>
      </c>
      <c r="BD44" s="8">
        <f t="shared" si="44"/>
        <v>3.7241956138332948</v>
      </c>
      <c r="BE44" s="8">
        <v>202210</v>
      </c>
      <c r="BF44" s="8" t="s">
        <v>76</v>
      </c>
      <c r="BG44" s="6" t="s">
        <v>55</v>
      </c>
      <c r="BH44" s="6" t="s">
        <v>48</v>
      </c>
      <c r="BI44" s="8">
        <v>38978</v>
      </c>
      <c r="BJ44" s="6" t="s">
        <v>49</v>
      </c>
      <c r="BK44" s="8">
        <v>24</v>
      </c>
      <c r="BL44" s="6" t="s">
        <v>50</v>
      </c>
      <c r="BM44" s="6" t="s">
        <v>51</v>
      </c>
    </row>
    <row r="45" spans="1:65" ht="16.649999999999999" customHeight="1" x14ac:dyDescent="0.25">
      <c r="A45" s="6" t="s">
        <v>73</v>
      </c>
      <c r="B45" s="8">
        <v>44</v>
      </c>
      <c r="C45" s="8">
        <f>1+0+3+2+2+4+4</f>
        <v>16</v>
      </c>
      <c r="D45" s="9">
        <f t="shared" si="23"/>
        <v>1.8181818181818181</v>
      </c>
      <c r="E45" s="8">
        <f t="shared" si="24"/>
        <v>2.2857142857142856</v>
      </c>
      <c r="F45" s="8">
        <v>2</v>
      </c>
      <c r="G45" s="8">
        <v>0</v>
      </c>
      <c r="H45" s="8">
        <v>1.5</v>
      </c>
      <c r="I45" s="8">
        <v>0</v>
      </c>
      <c r="J45" s="8">
        <v>2.5</v>
      </c>
      <c r="K45" s="8">
        <f t="shared" si="25"/>
        <v>6</v>
      </c>
      <c r="L45" s="8">
        <f t="shared" si="26"/>
        <v>0.8571428571428571</v>
      </c>
      <c r="M45" s="8">
        <f t="shared" si="27"/>
        <v>0.96000000000000008</v>
      </c>
      <c r="N45" s="8">
        <f t="shared" si="28"/>
        <v>2.2857142857142856</v>
      </c>
      <c r="O45" s="7">
        <v>6</v>
      </c>
      <c r="P45" s="7">
        <v>10</v>
      </c>
      <c r="Q45" s="7">
        <v>0</v>
      </c>
      <c r="R45" s="7">
        <v>1</v>
      </c>
      <c r="S45" s="7">
        <v>2</v>
      </c>
      <c r="T45" s="21"/>
      <c r="U45" s="21">
        <v>0</v>
      </c>
      <c r="V45" s="13">
        <f t="shared" si="29"/>
        <v>19</v>
      </c>
      <c r="W45" s="17">
        <f t="shared" si="30"/>
        <v>1.9</v>
      </c>
      <c r="X45" s="17">
        <f t="shared" si="31"/>
        <v>2.375</v>
      </c>
      <c r="Y45" s="18">
        <f t="shared" si="32"/>
        <v>2.2857142857142856</v>
      </c>
      <c r="Z45" s="26">
        <f t="shared" si="33"/>
        <v>0</v>
      </c>
      <c r="AA45" s="24">
        <v>10</v>
      </c>
      <c r="AB45" s="24">
        <v>8</v>
      </c>
      <c r="AC45" s="24">
        <v>3</v>
      </c>
      <c r="AD45" s="24"/>
      <c r="AE45" s="24">
        <v>0</v>
      </c>
      <c r="AF45" s="31">
        <v>0</v>
      </c>
      <c r="AG45" s="32">
        <f t="shared" si="45"/>
        <v>2.1</v>
      </c>
      <c r="AH45" s="34">
        <f t="shared" si="34"/>
        <v>2.6086956521739131</v>
      </c>
      <c r="AI45" s="35">
        <f t="shared" si="35"/>
        <v>2.375</v>
      </c>
      <c r="AJ45" s="36">
        <f t="shared" si="36"/>
        <v>0</v>
      </c>
      <c r="AK45" s="36"/>
      <c r="AL45" s="35"/>
      <c r="AM45" s="35">
        <f t="shared" si="37"/>
        <v>0</v>
      </c>
      <c r="AN45" s="14">
        <v>2</v>
      </c>
      <c r="AO45" s="7">
        <v>2.1749999999999998</v>
      </c>
      <c r="AP45" s="7">
        <v>2.5</v>
      </c>
      <c r="AQ45" s="21">
        <f t="shared" si="38"/>
        <v>5</v>
      </c>
      <c r="AR45" s="39">
        <f t="shared" si="39"/>
        <v>3.3321428571428573</v>
      </c>
      <c r="AS45" s="19">
        <f t="shared" si="40"/>
        <v>3.75</v>
      </c>
      <c r="AT45" s="14">
        <v>1.5</v>
      </c>
      <c r="AU45" s="14">
        <v>0</v>
      </c>
      <c r="AV45" s="38">
        <f t="shared" si="41"/>
        <v>0</v>
      </c>
      <c r="AW45" s="35">
        <f t="shared" si="42"/>
        <v>0</v>
      </c>
      <c r="AX45" s="14">
        <v>14</v>
      </c>
      <c r="AY45" s="7">
        <v>9.33</v>
      </c>
      <c r="AZ45" s="7">
        <v>10.5</v>
      </c>
      <c r="BA45" s="7">
        <v>0</v>
      </c>
      <c r="BB45" s="7">
        <v>0</v>
      </c>
      <c r="BC45" s="7">
        <f t="shared" si="43"/>
        <v>3.1261904761904766</v>
      </c>
      <c r="BD45" s="8">
        <f t="shared" si="44"/>
        <v>2.0791200828157352</v>
      </c>
      <c r="BE45" s="8">
        <v>202210</v>
      </c>
      <c r="BF45" s="8" t="s">
        <v>75</v>
      </c>
      <c r="BG45" s="6" t="s">
        <v>55</v>
      </c>
      <c r="BH45" s="6" t="s">
        <v>48</v>
      </c>
      <c r="BI45" s="8">
        <v>38978</v>
      </c>
      <c r="BJ45" s="6" t="s">
        <v>49</v>
      </c>
      <c r="BK45" s="8">
        <v>24</v>
      </c>
      <c r="BL45" s="6" t="s">
        <v>50</v>
      </c>
      <c r="BM45" s="6" t="s">
        <v>51</v>
      </c>
    </row>
    <row r="46" spans="1:65" ht="16.649999999999999" customHeight="1" x14ac:dyDescent="0.25">
      <c r="A46" s="6" t="s">
        <v>72</v>
      </c>
      <c r="B46" s="8">
        <v>45</v>
      </c>
      <c r="C46" s="8">
        <f>4+5.5+7+0+0+3+2.5</f>
        <v>22</v>
      </c>
      <c r="D46" s="9">
        <f t="shared" si="23"/>
        <v>2.5</v>
      </c>
      <c r="E46" s="8">
        <f t="shared" si="24"/>
        <v>3.1428571428571428</v>
      </c>
      <c r="F46" s="8">
        <v>2</v>
      </c>
      <c r="G46" s="8">
        <v>5</v>
      </c>
      <c r="H46" s="8">
        <v>4</v>
      </c>
      <c r="I46" s="8">
        <v>6</v>
      </c>
      <c r="J46" s="8">
        <v>7</v>
      </c>
      <c r="K46" s="8">
        <f t="shared" si="25"/>
        <v>24</v>
      </c>
      <c r="L46" s="8">
        <f t="shared" si="26"/>
        <v>3.4285714285714284</v>
      </c>
      <c r="M46" s="8">
        <f t="shared" si="27"/>
        <v>3.8400000000000003</v>
      </c>
      <c r="N46" s="8">
        <f t="shared" si="28"/>
        <v>3.8400000000000003</v>
      </c>
      <c r="O46" s="7">
        <v>7</v>
      </c>
      <c r="P46" s="7">
        <v>6.5</v>
      </c>
      <c r="Q46" s="7">
        <v>2</v>
      </c>
      <c r="R46" s="7"/>
      <c r="S46" s="7">
        <v>0</v>
      </c>
      <c r="T46" s="21">
        <v>10</v>
      </c>
      <c r="U46" s="21">
        <v>1</v>
      </c>
      <c r="V46" s="13">
        <f t="shared" si="29"/>
        <v>25.5</v>
      </c>
      <c r="W46" s="17">
        <f t="shared" si="30"/>
        <v>2.5499999999999998</v>
      </c>
      <c r="X46" s="17">
        <f t="shared" si="31"/>
        <v>2.5499999999999998</v>
      </c>
      <c r="Y46" s="18">
        <f t="shared" si="32"/>
        <v>3.8400000000000003</v>
      </c>
      <c r="Z46" s="26">
        <f t="shared" si="33"/>
        <v>0</v>
      </c>
      <c r="AA46" s="24">
        <v>7</v>
      </c>
      <c r="AB46" s="24">
        <v>10</v>
      </c>
      <c r="AC46" s="24">
        <v>5</v>
      </c>
      <c r="AD46" s="24"/>
      <c r="AE46" s="24">
        <v>0</v>
      </c>
      <c r="AF46" s="31">
        <v>0</v>
      </c>
      <c r="AG46" s="32">
        <f t="shared" si="45"/>
        <v>2.2000000000000002</v>
      </c>
      <c r="AH46" s="34">
        <f t="shared" si="34"/>
        <v>2.6956521739130439</v>
      </c>
      <c r="AI46" s="35">
        <f t="shared" si="35"/>
        <v>2.5499999999999998</v>
      </c>
      <c r="AJ46" s="36">
        <f t="shared" si="36"/>
        <v>0</v>
      </c>
      <c r="AK46" s="36">
        <v>12</v>
      </c>
      <c r="AL46" s="35">
        <v>14.8</v>
      </c>
      <c r="AM46" s="35">
        <f t="shared" si="37"/>
        <v>2.2333333333333334</v>
      </c>
      <c r="AN46" s="14">
        <v>2</v>
      </c>
      <c r="AO46" s="7">
        <v>3.75</v>
      </c>
      <c r="AP46" s="7">
        <v>3.5</v>
      </c>
      <c r="AQ46" s="21">
        <f t="shared" si="38"/>
        <v>4.6428571428571432</v>
      </c>
      <c r="AR46" s="39">
        <f t="shared" si="39"/>
        <v>3.2749999999999999</v>
      </c>
      <c r="AS46" s="19">
        <f t="shared" si="40"/>
        <v>5</v>
      </c>
      <c r="AT46" s="14">
        <v>3.5</v>
      </c>
      <c r="AU46" s="14">
        <v>3.5</v>
      </c>
      <c r="AV46" s="38">
        <f t="shared" si="41"/>
        <v>0</v>
      </c>
      <c r="AW46" s="35">
        <f t="shared" si="42"/>
        <v>2.8703703703703702</v>
      </c>
      <c r="AX46" s="14">
        <v>13</v>
      </c>
      <c r="AY46" s="7">
        <v>9.17</v>
      </c>
      <c r="AZ46" s="7">
        <v>14</v>
      </c>
      <c r="BA46" s="7">
        <v>0</v>
      </c>
      <c r="BB46" s="7">
        <v>15.5</v>
      </c>
      <c r="BC46" s="7">
        <f t="shared" si="43"/>
        <v>3.9821428571428568</v>
      </c>
      <c r="BD46" s="8">
        <f t="shared" si="44"/>
        <v>3.0602256728778467</v>
      </c>
      <c r="BE46" s="8">
        <v>202210</v>
      </c>
      <c r="BF46" s="8" t="s">
        <v>76</v>
      </c>
      <c r="BG46" s="6" t="s">
        <v>59</v>
      </c>
      <c r="BH46" s="6" t="s">
        <v>48</v>
      </c>
      <c r="BI46" s="8">
        <v>38978</v>
      </c>
      <c r="BJ46" s="6" t="s">
        <v>49</v>
      </c>
      <c r="BK46" s="8">
        <v>24</v>
      </c>
      <c r="BL46" s="6" t="s">
        <v>50</v>
      </c>
      <c r="BM46" s="6" t="s">
        <v>51</v>
      </c>
    </row>
    <row r="47" spans="1:65" ht="16.649999999999999" customHeight="1" x14ac:dyDescent="0.25">
      <c r="A47" s="6" t="s">
        <v>73</v>
      </c>
      <c r="B47" s="8">
        <v>46</v>
      </c>
      <c r="C47" s="8">
        <f>2+3.5+4+1+0+5+0.5</f>
        <v>16</v>
      </c>
      <c r="D47" s="9">
        <f t="shared" si="23"/>
        <v>1.8181818181818181</v>
      </c>
      <c r="E47" s="8">
        <f t="shared" si="24"/>
        <v>2.2857142857142856</v>
      </c>
      <c r="F47" s="8">
        <v>8</v>
      </c>
      <c r="G47" s="8">
        <v>3</v>
      </c>
      <c r="H47" s="8">
        <v>3</v>
      </c>
      <c r="I47" s="8">
        <v>0</v>
      </c>
      <c r="J47" s="8">
        <v>6</v>
      </c>
      <c r="K47" s="8">
        <f t="shared" si="25"/>
        <v>20</v>
      </c>
      <c r="L47" s="8">
        <f t="shared" si="26"/>
        <v>2.8571428571428572</v>
      </c>
      <c r="M47" s="8">
        <f t="shared" si="27"/>
        <v>3.2</v>
      </c>
      <c r="N47" s="8">
        <f t="shared" si="28"/>
        <v>3.2</v>
      </c>
      <c r="O47" s="7">
        <v>6</v>
      </c>
      <c r="P47" s="7">
        <v>3</v>
      </c>
      <c r="Q47" s="7">
        <v>7</v>
      </c>
      <c r="R47" s="7">
        <v>10</v>
      </c>
      <c r="S47" s="7">
        <v>4</v>
      </c>
      <c r="T47" s="21"/>
      <c r="U47" s="21">
        <v>0</v>
      </c>
      <c r="V47" s="13">
        <f t="shared" si="29"/>
        <v>30</v>
      </c>
      <c r="W47" s="17">
        <f t="shared" si="30"/>
        <v>3</v>
      </c>
      <c r="X47" s="17">
        <f t="shared" si="31"/>
        <v>3.375</v>
      </c>
      <c r="Y47" s="18">
        <f t="shared" si="32"/>
        <v>3.2</v>
      </c>
      <c r="Z47" s="26">
        <f t="shared" si="33"/>
        <v>0</v>
      </c>
      <c r="AA47" s="24">
        <v>7.5</v>
      </c>
      <c r="AB47" s="24">
        <v>5</v>
      </c>
      <c r="AC47" s="24">
        <v>4.5</v>
      </c>
      <c r="AD47" s="24"/>
      <c r="AE47" s="24">
        <v>0</v>
      </c>
      <c r="AF47" s="31">
        <v>5</v>
      </c>
      <c r="AG47" s="32">
        <f t="shared" si="45"/>
        <v>2.2000000000000002</v>
      </c>
      <c r="AH47" s="34">
        <f t="shared" si="34"/>
        <v>2.6956521739130439</v>
      </c>
      <c r="AI47" s="35">
        <f t="shared" si="35"/>
        <v>3.375</v>
      </c>
      <c r="AJ47" s="36">
        <f t="shared" si="36"/>
        <v>0</v>
      </c>
      <c r="AK47" s="36">
        <v>10</v>
      </c>
      <c r="AL47" s="35">
        <v>7</v>
      </c>
      <c r="AM47" s="35">
        <f t="shared" si="37"/>
        <v>1.4166666666666665</v>
      </c>
      <c r="AN47" s="14">
        <v>1</v>
      </c>
      <c r="AO47" s="7">
        <v>3</v>
      </c>
      <c r="AP47" s="7">
        <v>1.5</v>
      </c>
      <c r="AQ47" s="21">
        <f t="shared" si="38"/>
        <v>0</v>
      </c>
      <c r="AR47" s="39">
        <f t="shared" si="39"/>
        <v>3.4535714285714287</v>
      </c>
      <c r="AS47" s="19">
        <f t="shared" si="40"/>
        <v>4.2857142857142856</v>
      </c>
      <c r="AT47" s="14">
        <v>1.5</v>
      </c>
      <c r="AU47" s="14">
        <v>5</v>
      </c>
      <c r="AV47" s="38">
        <f t="shared" si="41"/>
        <v>0</v>
      </c>
      <c r="AW47" s="35">
        <f t="shared" si="42"/>
        <v>4.7833333333333332</v>
      </c>
      <c r="AX47" s="14">
        <v>0</v>
      </c>
      <c r="AY47" s="7">
        <v>9.67</v>
      </c>
      <c r="AZ47" s="7">
        <v>12</v>
      </c>
      <c r="BA47" s="7">
        <v>0</v>
      </c>
      <c r="BB47" s="7">
        <v>25.83</v>
      </c>
      <c r="BC47" s="7">
        <f t="shared" si="43"/>
        <v>3.6704365079365076</v>
      </c>
      <c r="BD47" s="8">
        <f t="shared" si="44"/>
        <v>2.8715510697032438</v>
      </c>
      <c r="BE47" s="8">
        <v>202210</v>
      </c>
      <c r="BF47" s="8" t="s">
        <v>77</v>
      </c>
      <c r="BG47" s="6" t="s">
        <v>57</v>
      </c>
      <c r="BH47" s="6" t="s">
        <v>48</v>
      </c>
      <c r="BI47" s="8">
        <v>38978</v>
      </c>
      <c r="BJ47" s="6" t="s">
        <v>49</v>
      </c>
      <c r="BK47" s="8">
        <v>24</v>
      </c>
      <c r="BL47" s="6" t="s">
        <v>50</v>
      </c>
      <c r="BM47" s="6" t="s">
        <v>51</v>
      </c>
    </row>
    <row r="48" spans="1:65" ht="16.649999999999999" customHeight="1" x14ac:dyDescent="0.25">
      <c r="A48" s="6" t="s">
        <v>72</v>
      </c>
      <c r="B48" s="8">
        <v>47</v>
      </c>
      <c r="C48" s="8">
        <f>4+5+7+2.5+0+7+0</f>
        <v>25.5</v>
      </c>
      <c r="D48" s="9">
        <f t="shared" si="23"/>
        <v>2.8977272727272725</v>
      </c>
      <c r="E48" s="8">
        <f t="shared" si="24"/>
        <v>3.6428571428571423</v>
      </c>
      <c r="F48" s="8">
        <v>7</v>
      </c>
      <c r="G48" s="8">
        <v>3</v>
      </c>
      <c r="H48" s="8">
        <v>4</v>
      </c>
      <c r="I48" s="8">
        <v>0</v>
      </c>
      <c r="J48" s="8">
        <v>7</v>
      </c>
      <c r="K48" s="8">
        <f t="shared" si="25"/>
        <v>21</v>
      </c>
      <c r="L48" s="8">
        <f t="shared" si="26"/>
        <v>3</v>
      </c>
      <c r="M48" s="8">
        <f t="shared" si="27"/>
        <v>3.3600000000000003</v>
      </c>
      <c r="N48" s="8">
        <f t="shared" si="28"/>
        <v>3.6428571428571423</v>
      </c>
      <c r="O48" s="7">
        <v>9</v>
      </c>
      <c r="P48" s="7">
        <v>10</v>
      </c>
      <c r="Q48" s="7">
        <v>0</v>
      </c>
      <c r="R48" s="7">
        <v>10</v>
      </c>
      <c r="S48" s="7">
        <v>0</v>
      </c>
      <c r="T48" s="21"/>
      <c r="U48" s="21">
        <v>0</v>
      </c>
      <c r="V48" s="13">
        <f t="shared" si="29"/>
        <v>29</v>
      </c>
      <c r="W48" s="17">
        <f t="shared" si="30"/>
        <v>2.9</v>
      </c>
      <c r="X48" s="17">
        <f t="shared" si="31"/>
        <v>3.625</v>
      </c>
      <c r="Y48" s="18">
        <f t="shared" si="32"/>
        <v>3.6428571428571423</v>
      </c>
      <c r="Z48" s="26">
        <f t="shared" si="33"/>
        <v>0</v>
      </c>
      <c r="AA48" s="24">
        <v>3</v>
      </c>
      <c r="AB48" s="24">
        <v>10</v>
      </c>
      <c r="AC48" s="24">
        <v>7</v>
      </c>
      <c r="AD48" s="24">
        <v>0</v>
      </c>
      <c r="AE48" s="24"/>
      <c r="AF48" s="31">
        <v>10</v>
      </c>
      <c r="AG48" s="32">
        <f t="shared" si="45"/>
        <v>3</v>
      </c>
      <c r="AH48" s="34">
        <f t="shared" si="34"/>
        <v>3.3913043478260874</v>
      </c>
      <c r="AI48" s="35">
        <f t="shared" si="35"/>
        <v>3.625</v>
      </c>
      <c r="AJ48" s="36">
        <f t="shared" si="36"/>
        <v>0</v>
      </c>
      <c r="AK48" s="36">
        <v>12</v>
      </c>
      <c r="AL48" s="35">
        <v>13.9</v>
      </c>
      <c r="AM48" s="35">
        <f t="shared" si="37"/>
        <v>2.1583333333333332</v>
      </c>
      <c r="AN48" s="14">
        <v>2</v>
      </c>
      <c r="AO48" s="7">
        <v>3</v>
      </c>
      <c r="AP48" s="7">
        <v>4</v>
      </c>
      <c r="AQ48" s="21">
        <f t="shared" si="38"/>
        <v>3.6892857142857141</v>
      </c>
      <c r="AR48" s="39">
        <f t="shared" si="39"/>
        <v>5</v>
      </c>
      <c r="AS48" s="19">
        <f t="shared" si="40"/>
        <v>4.9107142857142856</v>
      </c>
      <c r="AT48" s="14">
        <v>4.5</v>
      </c>
      <c r="AU48" s="14">
        <v>3.5</v>
      </c>
      <c r="AV48" s="38">
        <f t="shared" si="41"/>
        <v>0.62403846153846154</v>
      </c>
      <c r="AW48" s="35">
        <f t="shared" si="42"/>
        <v>0</v>
      </c>
      <c r="AX48" s="14">
        <v>10.33</v>
      </c>
      <c r="AY48" s="7">
        <v>14</v>
      </c>
      <c r="AZ48" s="7">
        <v>13.75</v>
      </c>
      <c r="BA48" s="7">
        <v>6.49</v>
      </c>
      <c r="BB48" s="7">
        <v>0</v>
      </c>
      <c r="BC48" s="7">
        <f t="shared" si="43"/>
        <v>4.2666666666666657</v>
      </c>
      <c r="BD48" s="8">
        <f t="shared" si="44"/>
        <v>3.4168322981366459</v>
      </c>
      <c r="BE48" s="8">
        <v>202210</v>
      </c>
      <c r="BF48" s="8" t="s">
        <v>79</v>
      </c>
      <c r="BG48" s="6" t="s">
        <v>56</v>
      </c>
      <c r="BH48" s="6" t="s">
        <v>48</v>
      </c>
      <c r="BI48" s="8">
        <v>38978</v>
      </c>
      <c r="BJ48" s="6" t="s">
        <v>49</v>
      </c>
      <c r="BK48" s="8">
        <v>24</v>
      </c>
      <c r="BL48" s="6" t="s">
        <v>50</v>
      </c>
      <c r="BM48" s="6" t="s">
        <v>51</v>
      </c>
    </row>
    <row r="49" spans="1:65" ht="16.649999999999999" customHeight="1" x14ac:dyDescent="0.25">
      <c r="A49" s="6" t="s">
        <v>73</v>
      </c>
      <c r="B49" s="8">
        <v>48</v>
      </c>
      <c r="C49" s="8">
        <f>1+4+4+3+0+0+3</f>
        <v>15</v>
      </c>
      <c r="D49" s="9">
        <f t="shared" si="23"/>
        <v>1.7045454545454546</v>
      </c>
      <c r="E49" s="8">
        <f t="shared" si="24"/>
        <v>2.1428571428571428</v>
      </c>
      <c r="F49" s="8">
        <v>2</v>
      </c>
      <c r="G49" s="8">
        <v>2</v>
      </c>
      <c r="H49" s="8">
        <v>5</v>
      </c>
      <c r="I49" s="8">
        <v>0</v>
      </c>
      <c r="J49" s="8">
        <v>6.5</v>
      </c>
      <c r="K49" s="8">
        <f t="shared" si="25"/>
        <v>15.5</v>
      </c>
      <c r="L49" s="8">
        <f t="shared" si="26"/>
        <v>2.2142857142857144</v>
      </c>
      <c r="M49" s="8">
        <f t="shared" si="27"/>
        <v>2.4800000000000004</v>
      </c>
      <c r="N49" s="8">
        <f t="shared" si="28"/>
        <v>2.4800000000000004</v>
      </c>
      <c r="O49" s="7">
        <v>9</v>
      </c>
      <c r="P49" s="7">
        <v>6</v>
      </c>
      <c r="Q49" s="7">
        <v>0</v>
      </c>
      <c r="R49" s="7">
        <v>10</v>
      </c>
      <c r="S49" s="7">
        <v>2</v>
      </c>
      <c r="T49" s="21"/>
      <c r="U49" s="21">
        <v>0</v>
      </c>
      <c r="V49" s="13">
        <f t="shared" si="29"/>
        <v>27</v>
      </c>
      <c r="W49" s="17">
        <f t="shared" si="30"/>
        <v>2.7</v>
      </c>
      <c r="X49" s="17">
        <f t="shared" si="31"/>
        <v>3.375</v>
      </c>
      <c r="Y49" s="18">
        <f t="shared" si="32"/>
        <v>2.4800000000000004</v>
      </c>
      <c r="Z49" s="26">
        <f t="shared" si="33"/>
        <v>0</v>
      </c>
      <c r="AA49" s="24">
        <v>10</v>
      </c>
      <c r="AB49" s="24">
        <v>10</v>
      </c>
      <c r="AC49" s="24">
        <v>2.5</v>
      </c>
      <c r="AD49" s="24"/>
      <c r="AE49" s="24">
        <v>7.5</v>
      </c>
      <c r="AF49" s="31">
        <v>10</v>
      </c>
      <c r="AG49" s="32">
        <f t="shared" si="45"/>
        <v>4</v>
      </c>
      <c r="AH49" s="34">
        <f t="shared" si="34"/>
        <v>4.2608695652173916</v>
      </c>
      <c r="AI49" s="35">
        <f t="shared" si="35"/>
        <v>3.375</v>
      </c>
      <c r="AJ49" s="36">
        <f t="shared" si="36"/>
        <v>0</v>
      </c>
      <c r="AK49" s="36">
        <v>14</v>
      </c>
      <c r="AL49" s="35">
        <v>10.5</v>
      </c>
      <c r="AM49" s="35">
        <f t="shared" si="37"/>
        <v>2.0416666666666665</v>
      </c>
      <c r="AN49" s="14">
        <v>1.5</v>
      </c>
      <c r="AO49" s="7">
        <v>2.9249999999999998</v>
      </c>
      <c r="AP49" s="7">
        <v>3</v>
      </c>
      <c r="AQ49" s="21">
        <f t="shared" si="38"/>
        <v>5</v>
      </c>
      <c r="AR49" s="39">
        <f t="shared" si="39"/>
        <v>4.5250000000000004</v>
      </c>
      <c r="AS49" s="19">
        <f t="shared" si="40"/>
        <v>5</v>
      </c>
      <c r="AT49" s="14">
        <v>4.5</v>
      </c>
      <c r="AU49" s="14">
        <v>4.5</v>
      </c>
      <c r="AV49" s="38">
        <f t="shared" si="41"/>
        <v>0</v>
      </c>
      <c r="AW49" s="35">
        <f t="shared" si="42"/>
        <v>1.9444444444444444</v>
      </c>
      <c r="AX49" s="14">
        <v>14</v>
      </c>
      <c r="AY49" s="7">
        <v>12.67</v>
      </c>
      <c r="AZ49" s="7">
        <v>14</v>
      </c>
      <c r="BA49" s="7">
        <v>0</v>
      </c>
      <c r="BB49" s="7">
        <v>10.5</v>
      </c>
      <c r="BC49" s="7">
        <f t="shared" si="43"/>
        <v>4.4208333333333334</v>
      </c>
      <c r="BD49" s="8">
        <f t="shared" si="44"/>
        <v>3.3156739130434785</v>
      </c>
      <c r="BE49" s="8">
        <v>202210</v>
      </c>
      <c r="BF49" s="8" t="s">
        <v>80</v>
      </c>
      <c r="BG49" s="6" t="s">
        <v>56</v>
      </c>
      <c r="BH49" s="6" t="s">
        <v>48</v>
      </c>
      <c r="BI49" s="8">
        <v>38978</v>
      </c>
      <c r="BJ49" s="6" t="s">
        <v>49</v>
      </c>
      <c r="BK49" s="8">
        <v>24</v>
      </c>
      <c r="BL49" s="6" t="s">
        <v>50</v>
      </c>
      <c r="BM49" s="6" t="s">
        <v>51</v>
      </c>
    </row>
    <row r="50" spans="1:65" ht="16.649999999999999" customHeight="1" x14ac:dyDescent="0.25">
      <c r="A50" s="6" t="s">
        <v>73</v>
      </c>
      <c r="B50" s="8">
        <v>49</v>
      </c>
      <c r="C50" s="8">
        <f>1+3.5+3+1.5+0+2+0</f>
        <v>11</v>
      </c>
      <c r="D50" s="9">
        <f t="shared" si="23"/>
        <v>1.25</v>
      </c>
      <c r="E50" s="8">
        <f t="shared" si="24"/>
        <v>1.5714285714285714</v>
      </c>
      <c r="F50" s="8">
        <v>0</v>
      </c>
      <c r="G50" s="8">
        <v>0</v>
      </c>
      <c r="H50" s="8">
        <v>0</v>
      </c>
      <c r="I50" s="8">
        <v>0</v>
      </c>
      <c r="J50" s="8">
        <v>3</v>
      </c>
      <c r="K50" s="8">
        <f t="shared" si="25"/>
        <v>3</v>
      </c>
      <c r="L50" s="8">
        <f t="shared" si="26"/>
        <v>0.42857142857142855</v>
      </c>
      <c r="M50" s="8">
        <f t="shared" si="27"/>
        <v>0.48000000000000004</v>
      </c>
      <c r="N50" s="8">
        <f t="shared" si="28"/>
        <v>1.5714285714285714</v>
      </c>
      <c r="O50" s="7">
        <v>0</v>
      </c>
      <c r="P50" s="7">
        <v>7</v>
      </c>
      <c r="Q50" s="7">
        <v>0</v>
      </c>
      <c r="R50" s="7">
        <v>0</v>
      </c>
      <c r="S50" s="7">
        <v>3</v>
      </c>
      <c r="T50" s="21"/>
      <c r="U50" s="21">
        <v>0</v>
      </c>
      <c r="V50" s="13">
        <f t="shared" si="29"/>
        <v>10</v>
      </c>
      <c r="W50" s="17">
        <f t="shared" si="30"/>
        <v>1</v>
      </c>
      <c r="X50" s="17">
        <f t="shared" si="31"/>
        <v>1.25</v>
      </c>
      <c r="Y50" s="18">
        <f t="shared" si="32"/>
        <v>1.5714285714285714</v>
      </c>
      <c r="Z50" s="26">
        <f t="shared" si="33"/>
        <v>0</v>
      </c>
      <c r="AA50" s="24"/>
      <c r="AB50" s="24"/>
      <c r="AC50" s="24"/>
      <c r="AD50" s="24"/>
      <c r="AE50" s="24"/>
      <c r="AF50" s="31"/>
      <c r="AG50" s="32">
        <f t="shared" si="45"/>
        <v>0</v>
      </c>
      <c r="AH50" s="34">
        <f t="shared" si="34"/>
        <v>0</v>
      </c>
      <c r="AI50" s="35">
        <f t="shared" si="35"/>
        <v>1.25</v>
      </c>
      <c r="AJ50" s="36">
        <f t="shared" si="36"/>
        <v>0</v>
      </c>
      <c r="AK50" s="36"/>
      <c r="AL50" s="35"/>
      <c r="AM50" s="35">
        <f t="shared" si="37"/>
        <v>0</v>
      </c>
      <c r="AN50" s="14">
        <v>1</v>
      </c>
      <c r="AO50" s="7"/>
      <c r="AP50" s="7">
        <v>0.5</v>
      </c>
      <c r="AQ50" s="21">
        <f t="shared" si="38"/>
        <v>0</v>
      </c>
      <c r="AR50" s="39">
        <f t="shared" si="39"/>
        <v>4.4642857142857144</v>
      </c>
      <c r="AS50" s="19">
        <f t="shared" si="40"/>
        <v>1.4285714285714286</v>
      </c>
      <c r="AT50" s="14">
        <v>0</v>
      </c>
      <c r="AU50" s="14">
        <v>0</v>
      </c>
      <c r="AV50" s="38">
        <f t="shared" si="41"/>
        <v>0</v>
      </c>
      <c r="AW50" s="35">
        <f t="shared" si="42"/>
        <v>0</v>
      </c>
      <c r="AX50" s="14">
        <v>0</v>
      </c>
      <c r="AY50" s="7">
        <v>12.5</v>
      </c>
      <c r="AZ50" s="7">
        <v>4</v>
      </c>
      <c r="BA50" s="7">
        <v>0</v>
      </c>
      <c r="BB50" s="7">
        <v>0</v>
      </c>
      <c r="BC50" s="7">
        <f t="shared" si="43"/>
        <v>1.2321428571428572</v>
      </c>
      <c r="BD50" s="8">
        <f t="shared" si="44"/>
        <v>0.81071428571428572</v>
      </c>
      <c r="BE50" s="8">
        <v>202210</v>
      </c>
      <c r="BF50" s="8" t="s">
        <v>80</v>
      </c>
      <c r="BG50" s="6" t="s">
        <v>54</v>
      </c>
      <c r="BH50" s="6" t="s">
        <v>48</v>
      </c>
      <c r="BI50" s="8">
        <v>38978</v>
      </c>
      <c r="BJ50" s="6" t="s">
        <v>49</v>
      </c>
      <c r="BK50" s="8">
        <v>24</v>
      </c>
      <c r="BL50" s="6" t="s">
        <v>50</v>
      </c>
      <c r="BM50" s="6" t="s">
        <v>51</v>
      </c>
    </row>
    <row r="51" spans="1:65" ht="16.649999999999999" customHeight="1" x14ac:dyDescent="0.25">
      <c r="A51" s="6" t="s">
        <v>73</v>
      </c>
      <c r="B51" s="8">
        <v>50</v>
      </c>
      <c r="C51" s="8">
        <f>2+2+7+5+5+2.5+4</f>
        <v>27.5</v>
      </c>
      <c r="D51" s="9">
        <f t="shared" si="23"/>
        <v>3.125</v>
      </c>
      <c r="E51" s="8">
        <f t="shared" si="24"/>
        <v>3.9285714285714284</v>
      </c>
      <c r="F51" s="8">
        <v>8</v>
      </c>
      <c r="G51" s="8">
        <v>3</v>
      </c>
      <c r="H51" s="8">
        <v>2.5</v>
      </c>
      <c r="I51" s="8">
        <v>0</v>
      </c>
      <c r="J51" s="8">
        <v>7</v>
      </c>
      <c r="K51" s="8">
        <f t="shared" si="25"/>
        <v>20.5</v>
      </c>
      <c r="L51" s="8">
        <f t="shared" si="26"/>
        <v>2.9285714285714284</v>
      </c>
      <c r="M51" s="8">
        <f t="shared" si="27"/>
        <v>3.2800000000000002</v>
      </c>
      <c r="N51" s="8">
        <f t="shared" si="28"/>
        <v>3.9285714285714284</v>
      </c>
      <c r="O51" s="7">
        <v>10</v>
      </c>
      <c r="P51" s="7">
        <v>8</v>
      </c>
      <c r="Q51" s="7">
        <v>0</v>
      </c>
      <c r="R51" s="7">
        <v>2</v>
      </c>
      <c r="S51" s="7">
        <v>6</v>
      </c>
      <c r="T51" s="21"/>
      <c r="U51" s="21">
        <v>0</v>
      </c>
      <c r="V51" s="13">
        <f t="shared" si="29"/>
        <v>26</v>
      </c>
      <c r="W51" s="17">
        <f t="shared" si="30"/>
        <v>2.6</v>
      </c>
      <c r="X51" s="17">
        <f t="shared" si="31"/>
        <v>3.25</v>
      </c>
      <c r="Y51" s="18">
        <f t="shared" si="32"/>
        <v>3.9285714285714284</v>
      </c>
      <c r="Z51" s="26">
        <f t="shared" si="33"/>
        <v>0</v>
      </c>
      <c r="AA51" s="24">
        <v>1</v>
      </c>
      <c r="AB51" s="24">
        <v>10</v>
      </c>
      <c r="AC51" s="24">
        <v>8.5</v>
      </c>
      <c r="AD51" s="24"/>
      <c r="AE51" s="24">
        <v>8</v>
      </c>
      <c r="AF51" s="31">
        <v>6</v>
      </c>
      <c r="AG51" s="32">
        <f t="shared" si="45"/>
        <v>3.35</v>
      </c>
      <c r="AH51" s="34">
        <f t="shared" si="34"/>
        <v>3.6956521739130439</v>
      </c>
      <c r="AI51" s="35">
        <f t="shared" si="35"/>
        <v>3.25</v>
      </c>
      <c r="AJ51" s="36">
        <f t="shared" si="36"/>
        <v>0</v>
      </c>
      <c r="AK51" s="36">
        <v>10</v>
      </c>
      <c r="AL51" s="35">
        <v>11.7</v>
      </c>
      <c r="AM51" s="35">
        <f t="shared" si="37"/>
        <v>1.8083333333333331</v>
      </c>
      <c r="AN51" s="14">
        <v>2</v>
      </c>
      <c r="AO51" s="7">
        <v>2.9249999999999998</v>
      </c>
      <c r="AP51" s="7">
        <v>3.5</v>
      </c>
      <c r="AQ51" s="21">
        <f t="shared" si="38"/>
        <v>3.5714285714285716</v>
      </c>
      <c r="AR51" s="39">
        <f t="shared" si="39"/>
        <v>3.9285714285714288</v>
      </c>
      <c r="AS51" s="19">
        <f t="shared" si="40"/>
        <v>4.6428571428571432</v>
      </c>
      <c r="AT51" s="14">
        <v>3.5</v>
      </c>
      <c r="AU51" s="14">
        <v>5</v>
      </c>
      <c r="AV51" s="38">
        <f t="shared" si="41"/>
        <v>0</v>
      </c>
      <c r="AW51" s="35">
        <f t="shared" si="42"/>
        <v>3.0240740740740741</v>
      </c>
      <c r="AX51" s="14">
        <v>10</v>
      </c>
      <c r="AY51" s="7">
        <v>11</v>
      </c>
      <c r="AZ51" s="7">
        <v>13</v>
      </c>
      <c r="BA51" s="7">
        <v>0</v>
      </c>
      <c r="BB51" s="7">
        <v>16.329999999999998</v>
      </c>
      <c r="BC51" s="7">
        <f t="shared" si="43"/>
        <v>4.0238095238095228</v>
      </c>
      <c r="BD51" s="8">
        <f t="shared" si="44"/>
        <v>3.3412732919254662</v>
      </c>
      <c r="BE51" s="8">
        <v>202210</v>
      </c>
      <c r="BF51" s="8" t="s">
        <v>75</v>
      </c>
      <c r="BG51" s="6" t="s">
        <v>52</v>
      </c>
      <c r="BH51" s="6" t="s">
        <v>48</v>
      </c>
      <c r="BI51" s="8">
        <v>38978</v>
      </c>
      <c r="BJ51" s="6" t="s">
        <v>49</v>
      </c>
      <c r="BK51" s="8">
        <v>24</v>
      </c>
      <c r="BL51" s="6" t="s">
        <v>50</v>
      </c>
      <c r="BM51" s="6" t="s">
        <v>51</v>
      </c>
    </row>
    <row r="52" spans="1:65" ht="16.649999999999999" customHeight="1" x14ac:dyDescent="0.25">
      <c r="A52" s="6" t="s">
        <v>73</v>
      </c>
      <c r="B52" s="8">
        <v>51</v>
      </c>
      <c r="C52" s="8">
        <f>4+1+4.5+1+0+1+1</f>
        <v>12.5</v>
      </c>
      <c r="D52" s="9">
        <f t="shared" si="23"/>
        <v>1.4204545454545454</v>
      </c>
      <c r="E52" s="8">
        <f t="shared" si="24"/>
        <v>1.7857142857142856</v>
      </c>
      <c r="F52" s="8">
        <v>3</v>
      </c>
      <c r="G52" s="8">
        <v>3</v>
      </c>
      <c r="H52" s="8">
        <v>0</v>
      </c>
      <c r="I52" s="8">
        <v>0</v>
      </c>
      <c r="J52" s="8">
        <v>4</v>
      </c>
      <c r="K52" s="8">
        <f t="shared" si="25"/>
        <v>10</v>
      </c>
      <c r="L52" s="8">
        <f t="shared" si="26"/>
        <v>1.4285714285714286</v>
      </c>
      <c r="M52" s="8">
        <f t="shared" si="27"/>
        <v>1.6</v>
      </c>
      <c r="N52" s="8">
        <f t="shared" si="28"/>
        <v>1.7857142857142856</v>
      </c>
      <c r="O52" s="7">
        <v>3</v>
      </c>
      <c r="P52" s="7">
        <v>0</v>
      </c>
      <c r="Q52" s="7">
        <v>2</v>
      </c>
      <c r="R52" s="7">
        <v>4</v>
      </c>
      <c r="S52" s="7">
        <v>6</v>
      </c>
      <c r="T52" s="21"/>
      <c r="U52" s="21">
        <v>0</v>
      </c>
      <c r="V52" s="13">
        <f t="shared" si="29"/>
        <v>15</v>
      </c>
      <c r="W52" s="17">
        <f t="shared" si="30"/>
        <v>1.5</v>
      </c>
      <c r="X52" s="17">
        <f t="shared" si="31"/>
        <v>1.875</v>
      </c>
      <c r="Y52" s="18">
        <f t="shared" si="32"/>
        <v>1.7857142857142856</v>
      </c>
      <c r="Z52" s="26">
        <f t="shared" si="33"/>
        <v>0</v>
      </c>
      <c r="AA52" s="24">
        <v>9</v>
      </c>
      <c r="AB52" s="24">
        <v>10</v>
      </c>
      <c r="AC52" s="24">
        <v>8</v>
      </c>
      <c r="AD52" s="24"/>
      <c r="AE52" s="24">
        <v>2.5</v>
      </c>
      <c r="AF52" s="31">
        <v>4</v>
      </c>
      <c r="AG52" s="32">
        <f t="shared" si="45"/>
        <v>3.35</v>
      </c>
      <c r="AH52" s="34">
        <f t="shared" si="34"/>
        <v>3.6956521739130439</v>
      </c>
      <c r="AI52" s="35">
        <f t="shared" si="35"/>
        <v>2.6956521739130439</v>
      </c>
      <c r="AJ52" s="36">
        <f t="shared" si="36"/>
        <v>0.8206521739130439</v>
      </c>
      <c r="AK52" s="36">
        <v>16</v>
      </c>
      <c r="AL52" s="35">
        <v>13.8</v>
      </c>
      <c r="AM52" s="35">
        <f t="shared" si="37"/>
        <v>2.4833333333333334</v>
      </c>
      <c r="AN52" s="14">
        <v>2</v>
      </c>
      <c r="AO52" s="7">
        <v>2</v>
      </c>
      <c r="AP52" s="7">
        <v>1</v>
      </c>
      <c r="AQ52" s="21">
        <f t="shared" si="38"/>
        <v>3.2142857142857144</v>
      </c>
      <c r="AR52" s="39">
        <f t="shared" si="39"/>
        <v>4.7035714285714283</v>
      </c>
      <c r="AS52" s="19">
        <f t="shared" si="40"/>
        <v>3.0357142857142856</v>
      </c>
      <c r="AT52" s="14">
        <v>1.5</v>
      </c>
      <c r="AU52" s="14">
        <v>3.5</v>
      </c>
      <c r="AV52" s="38">
        <f t="shared" si="41"/>
        <v>0</v>
      </c>
      <c r="AW52" s="35">
        <f t="shared" si="42"/>
        <v>3.5333333333333328</v>
      </c>
      <c r="AX52" s="14">
        <v>9</v>
      </c>
      <c r="AY52" s="7">
        <v>13.17</v>
      </c>
      <c r="AZ52" s="7">
        <v>8.5</v>
      </c>
      <c r="BA52" s="7">
        <v>0</v>
      </c>
      <c r="BB52" s="7">
        <v>19.079999999999998</v>
      </c>
      <c r="BC52" s="7">
        <f t="shared" si="43"/>
        <v>3.3311507936507931</v>
      </c>
      <c r="BD52" s="8">
        <f t="shared" si="44"/>
        <v>2.7983005521049007</v>
      </c>
      <c r="BE52" s="8">
        <v>202210</v>
      </c>
      <c r="BF52" s="8" t="s">
        <v>76</v>
      </c>
      <c r="BG52" s="6" t="s">
        <v>58</v>
      </c>
      <c r="BH52" s="6" t="s">
        <v>48</v>
      </c>
      <c r="BI52" s="8">
        <v>38978</v>
      </c>
      <c r="BJ52" s="6" t="s">
        <v>49</v>
      </c>
      <c r="BK52" s="8">
        <v>24</v>
      </c>
      <c r="BL52" s="6" t="s">
        <v>50</v>
      </c>
      <c r="BM52" s="6" t="s">
        <v>51</v>
      </c>
    </row>
    <row r="53" spans="1:65" ht="16.649999999999999" customHeight="1" x14ac:dyDescent="0.25">
      <c r="A53" s="6" t="s">
        <v>73</v>
      </c>
      <c r="B53" s="8">
        <v>52</v>
      </c>
      <c r="C53" s="8">
        <f>1+0+1.5+1+0+0+0</f>
        <v>3.5</v>
      </c>
      <c r="D53" s="9">
        <f t="shared" si="23"/>
        <v>0.39772727272727271</v>
      </c>
      <c r="E53" s="8">
        <f t="shared" si="24"/>
        <v>0.49999999999999994</v>
      </c>
      <c r="F53" s="8">
        <v>3</v>
      </c>
      <c r="G53" s="8">
        <v>3.5</v>
      </c>
      <c r="H53" s="8">
        <v>4.5</v>
      </c>
      <c r="I53" s="8">
        <v>0</v>
      </c>
      <c r="J53" s="8">
        <v>5</v>
      </c>
      <c r="K53" s="8">
        <f t="shared" si="25"/>
        <v>16</v>
      </c>
      <c r="L53" s="8">
        <f t="shared" si="26"/>
        <v>2.2857142857142856</v>
      </c>
      <c r="M53" s="8">
        <f t="shared" si="27"/>
        <v>2.56</v>
      </c>
      <c r="N53" s="8">
        <f t="shared" si="28"/>
        <v>2.56</v>
      </c>
      <c r="O53" s="7">
        <v>0</v>
      </c>
      <c r="P53" s="7">
        <v>3</v>
      </c>
      <c r="Q53" s="7">
        <v>8</v>
      </c>
      <c r="R53" s="7">
        <v>5</v>
      </c>
      <c r="S53" s="7">
        <v>10</v>
      </c>
      <c r="T53" s="21"/>
      <c r="U53" s="21">
        <v>0</v>
      </c>
      <c r="V53" s="13">
        <f t="shared" si="29"/>
        <v>26</v>
      </c>
      <c r="W53" s="17">
        <f t="shared" si="30"/>
        <v>2.6</v>
      </c>
      <c r="X53" s="17">
        <f t="shared" si="31"/>
        <v>3.25</v>
      </c>
      <c r="Y53" s="18">
        <f t="shared" si="32"/>
        <v>2.56</v>
      </c>
      <c r="Z53" s="26">
        <f t="shared" si="33"/>
        <v>0</v>
      </c>
      <c r="AA53" s="24">
        <v>2</v>
      </c>
      <c r="AB53" s="24">
        <v>10</v>
      </c>
      <c r="AC53" s="24">
        <v>3</v>
      </c>
      <c r="AD53" s="24"/>
      <c r="AE53" s="24">
        <v>0</v>
      </c>
      <c r="AF53" s="31">
        <v>0</v>
      </c>
      <c r="AG53" s="32">
        <f t="shared" si="45"/>
        <v>1.5</v>
      </c>
      <c r="AH53" s="34">
        <f t="shared" si="34"/>
        <v>2.0869565217391308</v>
      </c>
      <c r="AI53" s="35">
        <f t="shared" si="35"/>
        <v>3.25</v>
      </c>
      <c r="AJ53" s="36">
        <f t="shared" si="36"/>
        <v>0</v>
      </c>
      <c r="AK53" s="36">
        <v>6</v>
      </c>
      <c r="AL53" s="35">
        <v>10.5</v>
      </c>
      <c r="AM53" s="35">
        <f t="shared" si="37"/>
        <v>1.375</v>
      </c>
      <c r="AN53" s="14">
        <v>1</v>
      </c>
      <c r="AO53" s="7">
        <v>2.75</v>
      </c>
      <c r="AP53" s="7">
        <v>0</v>
      </c>
      <c r="AQ53" s="21">
        <f t="shared" si="38"/>
        <v>3.2142857142857144</v>
      </c>
      <c r="AR53" s="39">
        <f t="shared" si="39"/>
        <v>3.8678571428571429</v>
      </c>
      <c r="AS53" s="19">
        <f t="shared" si="40"/>
        <v>3.6607142857142856</v>
      </c>
      <c r="AT53" s="14">
        <v>5</v>
      </c>
      <c r="AU53" s="14">
        <v>5</v>
      </c>
      <c r="AV53" s="38">
        <f t="shared" si="41"/>
        <v>1.8269230769230769</v>
      </c>
      <c r="AW53" s="35">
        <f t="shared" si="42"/>
        <v>1.6055555555555556</v>
      </c>
      <c r="AX53" s="14">
        <v>9</v>
      </c>
      <c r="AY53" s="7">
        <v>10.83</v>
      </c>
      <c r="AZ53" s="7">
        <v>10.25</v>
      </c>
      <c r="BA53" s="7">
        <v>19</v>
      </c>
      <c r="BB53" s="7">
        <v>8.67</v>
      </c>
      <c r="BC53" s="7">
        <f t="shared" si="43"/>
        <v>3.9154761904761903</v>
      </c>
      <c r="BD53" s="8">
        <f t="shared" si="44"/>
        <v>2.6374865424430647</v>
      </c>
      <c r="BE53" s="8">
        <v>202210</v>
      </c>
      <c r="BF53" s="8" t="s">
        <v>75</v>
      </c>
      <c r="BG53" s="6" t="s">
        <v>57</v>
      </c>
      <c r="BH53" s="6" t="s">
        <v>48</v>
      </c>
      <c r="BI53" s="8">
        <v>38978</v>
      </c>
      <c r="BJ53" s="6" t="s">
        <v>49</v>
      </c>
      <c r="BK53" s="8">
        <v>24</v>
      </c>
      <c r="BL53" s="6" t="s">
        <v>50</v>
      </c>
      <c r="BM53" s="6" t="s">
        <v>51</v>
      </c>
    </row>
    <row r="54" spans="1:65" ht="16.649999999999999" customHeight="1" x14ac:dyDescent="0.25">
      <c r="A54" s="6" t="s">
        <v>73</v>
      </c>
      <c r="B54" s="8">
        <v>53</v>
      </c>
      <c r="C54" s="8">
        <f>4+1+6+5.5+0+2+0</f>
        <v>18.5</v>
      </c>
      <c r="D54" s="9">
        <f t="shared" si="23"/>
        <v>2.1022727272727271</v>
      </c>
      <c r="E54" s="8">
        <f t="shared" si="24"/>
        <v>2.6428571428571423</v>
      </c>
      <c r="F54" s="8">
        <v>8</v>
      </c>
      <c r="G54" s="8">
        <v>5</v>
      </c>
      <c r="H54" s="8">
        <v>6</v>
      </c>
      <c r="I54" s="8">
        <v>6</v>
      </c>
      <c r="J54" s="8">
        <v>8.5</v>
      </c>
      <c r="K54" s="8">
        <f t="shared" si="25"/>
        <v>33.5</v>
      </c>
      <c r="L54" s="8">
        <f t="shared" si="26"/>
        <v>4.7857142857142856</v>
      </c>
      <c r="M54" s="8">
        <f t="shared" si="27"/>
        <v>5.36</v>
      </c>
      <c r="N54" s="8">
        <f t="shared" si="28"/>
        <v>5</v>
      </c>
      <c r="O54" s="7">
        <v>9</v>
      </c>
      <c r="P54" s="7">
        <v>3</v>
      </c>
      <c r="Q54" s="7">
        <v>3</v>
      </c>
      <c r="R54" s="7">
        <v>0</v>
      </c>
      <c r="S54" s="7">
        <v>3</v>
      </c>
      <c r="T54" s="21"/>
      <c r="U54" s="21">
        <v>0</v>
      </c>
      <c r="V54" s="13">
        <f t="shared" si="29"/>
        <v>18</v>
      </c>
      <c r="W54" s="17">
        <f t="shared" si="30"/>
        <v>1.8</v>
      </c>
      <c r="X54" s="17">
        <f t="shared" si="31"/>
        <v>2.25</v>
      </c>
      <c r="Y54" s="18">
        <f t="shared" si="32"/>
        <v>5</v>
      </c>
      <c r="Z54" s="26">
        <f t="shared" si="33"/>
        <v>0</v>
      </c>
      <c r="AA54" s="24">
        <v>2</v>
      </c>
      <c r="AB54" s="24">
        <v>8</v>
      </c>
      <c r="AC54" s="24">
        <v>9</v>
      </c>
      <c r="AD54" s="24"/>
      <c r="AE54" s="24">
        <v>4</v>
      </c>
      <c r="AF54" s="31">
        <v>0</v>
      </c>
      <c r="AG54" s="32">
        <f t="shared" si="45"/>
        <v>2.2999999999999998</v>
      </c>
      <c r="AH54" s="34">
        <f t="shared" si="34"/>
        <v>2.7826086956521738</v>
      </c>
      <c r="AI54" s="35">
        <f t="shared" si="35"/>
        <v>2.25</v>
      </c>
      <c r="AJ54" s="36">
        <f t="shared" si="36"/>
        <v>0</v>
      </c>
      <c r="AK54" s="36">
        <v>2</v>
      </c>
      <c r="AL54" s="35">
        <v>11.2</v>
      </c>
      <c r="AM54" s="35">
        <f t="shared" si="37"/>
        <v>1.0999999999999999</v>
      </c>
      <c r="AN54" s="14">
        <v>1.5</v>
      </c>
      <c r="AO54" s="7">
        <v>2.5</v>
      </c>
      <c r="AP54" s="7">
        <v>3.5</v>
      </c>
      <c r="AQ54" s="21">
        <f t="shared" si="38"/>
        <v>3.9285714285714284</v>
      </c>
      <c r="AR54" s="39">
        <f t="shared" si="39"/>
        <v>5</v>
      </c>
      <c r="AS54" s="19">
        <f t="shared" si="40"/>
        <v>4.8214285714285712</v>
      </c>
      <c r="AT54" s="14">
        <v>4</v>
      </c>
      <c r="AU54" s="14">
        <v>4.5</v>
      </c>
      <c r="AV54" s="38">
        <f t="shared" si="41"/>
        <v>0</v>
      </c>
      <c r="AW54" s="35">
        <f t="shared" si="42"/>
        <v>0</v>
      </c>
      <c r="AX54" s="14">
        <v>11</v>
      </c>
      <c r="AY54" s="7">
        <v>14</v>
      </c>
      <c r="AZ54" s="7">
        <v>13.5</v>
      </c>
      <c r="BA54" s="7">
        <v>0</v>
      </c>
      <c r="BB54" s="7">
        <v>0</v>
      </c>
      <c r="BC54" s="7">
        <f t="shared" si="43"/>
        <v>4.2916666666666661</v>
      </c>
      <c r="BD54" s="8">
        <f t="shared" si="44"/>
        <v>3.084855072463768</v>
      </c>
      <c r="BE54" s="8">
        <v>202210</v>
      </c>
      <c r="BF54" s="8" t="s">
        <v>75</v>
      </c>
      <c r="BG54" s="6" t="s">
        <v>55</v>
      </c>
      <c r="BH54" s="6" t="s">
        <v>48</v>
      </c>
      <c r="BI54" s="8">
        <v>38978</v>
      </c>
      <c r="BJ54" s="6" t="s">
        <v>49</v>
      </c>
      <c r="BK54" s="8">
        <v>24</v>
      </c>
      <c r="BL54" s="6" t="s">
        <v>50</v>
      </c>
      <c r="BM54" s="6" t="s">
        <v>51</v>
      </c>
    </row>
    <row r="55" spans="1:65" ht="16.649999999999999" customHeight="1" x14ac:dyDescent="0.25">
      <c r="A55" s="6" t="s">
        <v>73</v>
      </c>
      <c r="B55" s="8">
        <v>54</v>
      </c>
      <c r="C55" s="8">
        <f>2+0+0+1+0+0+1</f>
        <v>4</v>
      </c>
      <c r="D55" s="9">
        <f t="shared" si="23"/>
        <v>0.45454545454545453</v>
      </c>
      <c r="E55" s="8">
        <f t="shared" si="24"/>
        <v>0.5714285714285714</v>
      </c>
      <c r="F55" s="8">
        <v>2</v>
      </c>
      <c r="G55" s="8">
        <v>0</v>
      </c>
      <c r="H55" s="8">
        <v>0</v>
      </c>
      <c r="I55" s="8">
        <v>0</v>
      </c>
      <c r="J55" s="8">
        <v>2.5</v>
      </c>
      <c r="K55" s="8">
        <f t="shared" si="25"/>
        <v>4.5</v>
      </c>
      <c r="L55" s="8">
        <f t="shared" si="26"/>
        <v>0.6428571428571429</v>
      </c>
      <c r="M55" s="8">
        <f t="shared" si="27"/>
        <v>0.72000000000000008</v>
      </c>
      <c r="N55" s="8">
        <f t="shared" si="28"/>
        <v>0.72000000000000008</v>
      </c>
      <c r="O55" s="7">
        <v>8</v>
      </c>
      <c r="P55" s="7">
        <v>0</v>
      </c>
      <c r="Q55" s="7">
        <v>0</v>
      </c>
      <c r="R55" s="7">
        <v>0</v>
      </c>
      <c r="S55" s="7">
        <v>1</v>
      </c>
      <c r="T55" s="21"/>
      <c r="U55" s="21">
        <v>0</v>
      </c>
      <c r="V55" s="13">
        <f t="shared" si="29"/>
        <v>9</v>
      </c>
      <c r="W55" s="17">
        <f t="shared" si="30"/>
        <v>0.9</v>
      </c>
      <c r="X55" s="17">
        <f t="shared" si="31"/>
        <v>1.125</v>
      </c>
      <c r="Y55" s="18">
        <f t="shared" si="32"/>
        <v>0.72000000000000008</v>
      </c>
      <c r="Z55" s="26">
        <f t="shared" si="33"/>
        <v>0</v>
      </c>
      <c r="AA55" s="24"/>
      <c r="AB55" s="24"/>
      <c r="AC55" s="24"/>
      <c r="AD55" s="24"/>
      <c r="AE55" s="24"/>
      <c r="AF55" s="31"/>
      <c r="AG55" s="32">
        <f t="shared" si="45"/>
        <v>0</v>
      </c>
      <c r="AH55" s="34">
        <f t="shared" si="34"/>
        <v>0</v>
      </c>
      <c r="AI55" s="35">
        <f t="shared" si="35"/>
        <v>1.125</v>
      </c>
      <c r="AJ55" s="36">
        <f t="shared" si="36"/>
        <v>0</v>
      </c>
      <c r="AK55" s="36"/>
      <c r="AL55" s="35"/>
      <c r="AM55" s="35">
        <f t="shared" si="37"/>
        <v>0</v>
      </c>
      <c r="AN55" s="14">
        <v>0</v>
      </c>
      <c r="AO55" s="7">
        <v>1</v>
      </c>
      <c r="AP55" s="7">
        <v>0</v>
      </c>
      <c r="AQ55" s="21">
        <f t="shared" si="38"/>
        <v>0</v>
      </c>
      <c r="AR55" s="39">
        <f t="shared" si="39"/>
        <v>0</v>
      </c>
      <c r="AS55" s="19">
        <f t="shared" si="40"/>
        <v>0</v>
      </c>
      <c r="AT55" s="14">
        <v>0</v>
      </c>
      <c r="AU55" s="14">
        <v>0</v>
      </c>
      <c r="AV55" s="38">
        <f t="shared" si="41"/>
        <v>0</v>
      </c>
      <c r="AW55" s="35">
        <f t="shared" si="42"/>
        <v>0</v>
      </c>
      <c r="AX55" s="14">
        <v>0</v>
      </c>
      <c r="AY55" s="7">
        <v>0</v>
      </c>
      <c r="AZ55" s="7">
        <v>0</v>
      </c>
      <c r="BA55" s="7">
        <v>0</v>
      </c>
      <c r="BB55" s="7">
        <v>0</v>
      </c>
      <c r="BC55" s="7">
        <f t="shared" si="43"/>
        <v>0.16666666666666666</v>
      </c>
      <c r="BD55" s="8">
        <f t="shared" si="44"/>
        <v>0.40233333333333338</v>
      </c>
      <c r="BE55" s="8">
        <v>202210</v>
      </c>
      <c r="BF55" s="8" t="s">
        <v>75</v>
      </c>
      <c r="BG55" s="6" t="s">
        <v>54</v>
      </c>
      <c r="BH55" s="6" t="s">
        <v>48</v>
      </c>
      <c r="BI55" s="8">
        <v>38978</v>
      </c>
      <c r="BJ55" s="6" t="s">
        <v>49</v>
      </c>
      <c r="BK55" s="8">
        <v>24</v>
      </c>
      <c r="BL55" s="6" t="s">
        <v>50</v>
      </c>
      <c r="BM55" s="6" t="s">
        <v>51</v>
      </c>
    </row>
    <row r="56" spans="1:65" ht="16.649999999999999" customHeight="1" x14ac:dyDescent="0.25">
      <c r="A56" s="6" t="s">
        <v>72</v>
      </c>
      <c r="B56" s="8">
        <v>55</v>
      </c>
      <c r="C56" s="7"/>
      <c r="D56" s="9">
        <f t="shared" si="23"/>
        <v>0</v>
      </c>
      <c r="E56" s="8">
        <f t="shared" si="24"/>
        <v>0</v>
      </c>
      <c r="F56" s="7">
        <v>5</v>
      </c>
      <c r="G56" s="7">
        <v>0</v>
      </c>
      <c r="H56" s="7">
        <v>0</v>
      </c>
      <c r="I56" s="7">
        <v>0</v>
      </c>
      <c r="J56" s="7">
        <v>5</v>
      </c>
      <c r="K56" s="8">
        <f t="shared" si="25"/>
        <v>10</v>
      </c>
      <c r="L56" s="8">
        <f t="shared" si="26"/>
        <v>1.4285714285714286</v>
      </c>
      <c r="M56" s="8">
        <f t="shared" si="27"/>
        <v>1.6</v>
      </c>
      <c r="N56" s="8">
        <f t="shared" si="28"/>
        <v>1.6</v>
      </c>
      <c r="O56" s="7"/>
      <c r="P56" s="7"/>
      <c r="Q56" s="7"/>
      <c r="R56" s="7"/>
      <c r="S56" s="7"/>
      <c r="T56" s="21"/>
      <c r="U56" s="21">
        <v>0</v>
      </c>
      <c r="V56" s="13">
        <f t="shared" si="29"/>
        <v>0</v>
      </c>
      <c r="W56" s="17">
        <f t="shared" si="30"/>
        <v>0</v>
      </c>
      <c r="X56" s="17">
        <f t="shared" si="31"/>
        <v>0</v>
      </c>
      <c r="Y56" s="18">
        <f t="shared" si="32"/>
        <v>1.6</v>
      </c>
      <c r="Z56" s="26">
        <f t="shared" si="33"/>
        <v>0</v>
      </c>
      <c r="AA56" s="24"/>
      <c r="AB56" s="24"/>
      <c r="AC56" s="24"/>
      <c r="AD56" s="24"/>
      <c r="AE56" s="24"/>
      <c r="AF56" s="31"/>
      <c r="AG56" s="32">
        <f t="shared" si="45"/>
        <v>0</v>
      </c>
      <c r="AH56" s="34">
        <f t="shared" si="34"/>
        <v>0</v>
      </c>
      <c r="AI56" s="35">
        <f t="shared" si="35"/>
        <v>0</v>
      </c>
      <c r="AJ56" s="36">
        <f t="shared" si="36"/>
        <v>0</v>
      </c>
      <c r="AK56" s="36"/>
      <c r="AL56" s="35"/>
      <c r="AM56" s="35">
        <f t="shared" si="37"/>
        <v>0</v>
      </c>
      <c r="AN56" s="14">
        <v>0</v>
      </c>
      <c r="AO56" s="7">
        <v>3</v>
      </c>
      <c r="AP56" s="7">
        <v>0</v>
      </c>
      <c r="AQ56" s="21">
        <f t="shared" si="38"/>
        <v>0</v>
      </c>
      <c r="AR56" s="39">
        <f t="shared" si="39"/>
        <v>0</v>
      </c>
      <c r="AS56" s="19">
        <f t="shared" si="40"/>
        <v>0</v>
      </c>
      <c r="AT56" s="14">
        <v>0</v>
      </c>
      <c r="AU56" s="14">
        <v>0</v>
      </c>
      <c r="AV56" s="38">
        <f t="shared" si="41"/>
        <v>0</v>
      </c>
      <c r="AW56" s="35">
        <f t="shared" si="42"/>
        <v>0</v>
      </c>
      <c r="AX56" s="14">
        <v>0</v>
      </c>
      <c r="AY56" s="7">
        <v>0</v>
      </c>
      <c r="AZ56" s="7">
        <v>0</v>
      </c>
      <c r="BA56" s="7">
        <v>0</v>
      </c>
      <c r="BB56" s="7">
        <v>0</v>
      </c>
      <c r="BC56" s="7">
        <f t="shared" si="43"/>
        <v>0.5</v>
      </c>
      <c r="BD56" s="8">
        <f t="shared" si="44"/>
        <v>0.42000000000000004</v>
      </c>
      <c r="BE56" s="8">
        <v>202210</v>
      </c>
      <c r="BF56" s="8" t="s">
        <v>78</v>
      </c>
      <c r="BG56" s="6" t="s">
        <v>52</v>
      </c>
      <c r="BH56" s="6" t="s">
        <v>48</v>
      </c>
      <c r="BI56" s="8">
        <v>38978</v>
      </c>
      <c r="BJ56" s="6" t="s">
        <v>49</v>
      </c>
      <c r="BK56" s="8">
        <v>24</v>
      </c>
      <c r="BL56" s="6" t="s">
        <v>50</v>
      </c>
      <c r="BM56" s="6" t="s">
        <v>51</v>
      </c>
    </row>
    <row r="57" spans="1:65" ht="16.649999999999999" customHeight="1" x14ac:dyDescent="0.25">
      <c r="A57" s="6" t="s">
        <v>72</v>
      </c>
      <c r="B57" s="8">
        <v>56</v>
      </c>
      <c r="C57" s="8">
        <f>1+7+2+0+0+3+4.5</f>
        <v>17.5</v>
      </c>
      <c r="D57" s="9">
        <f t="shared" si="23"/>
        <v>1.9886363636363635</v>
      </c>
      <c r="E57" s="8">
        <f t="shared" si="24"/>
        <v>2.5</v>
      </c>
      <c r="F57" s="8">
        <v>5</v>
      </c>
      <c r="G57" s="8">
        <v>2</v>
      </c>
      <c r="H57" s="8">
        <v>6</v>
      </c>
      <c r="I57" s="8">
        <v>6</v>
      </c>
      <c r="J57" s="8">
        <v>3</v>
      </c>
      <c r="K57" s="8">
        <f t="shared" si="25"/>
        <v>22</v>
      </c>
      <c r="L57" s="8">
        <f t="shared" si="26"/>
        <v>3.1428571428571428</v>
      </c>
      <c r="M57" s="8">
        <f t="shared" si="27"/>
        <v>3.5200000000000005</v>
      </c>
      <c r="N57" s="8">
        <f t="shared" si="28"/>
        <v>3.5200000000000005</v>
      </c>
      <c r="O57" s="7">
        <v>9</v>
      </c>
      <c r="P57" s="7">
        <v>5.5</v>
      </c>
      <c r="Q57" s="7">
        <v>1</v>
      </c>
      <c r="R57" s="7">
        <v>2</v>
      </c>
      <c r="S57" s="7">
        <v>7</v>
      </c>
      <c r="T57" s="21"/>
      <c r="U57" s="21">
        <v>0</v>
      </c>
      <c r="V57" s="13">
        <f t="shared" si="29"/>
        <v>24.5</v>
      </c>
      <c r="W57" s="17">
        <f t="shared" si="30"/>
        <v>2.4500000000000002</v>
      </c>
      <c r="X57" s="17">
        <f t="shared" si="31"/>
        <v>2.9375</v>
      </c>
      <c r="Y57" s="18">
        <f t="shared" si="32"/>
        <v>3.5200000000000005</v>
      </c>
      <c r="Z57" s="26">
        <f t="shared" si="33"/>
        <v>0</v>
      </c>
      <c r="AA57" s="24">
        <v>0</v>
      </c>
      <c r="AB57" s="24">
        <v>8</v>
      </c>
      <c r="AC57" s="24">
        <v>9</v>
      </c>
      <c r="AD57" s="24"/>
      <c r="AE57" s="24">
        <v>2</v>
      </c>
      <c r="AF57" s="31">
        <v>7.5</v>
      </c>
      <c r="AG57" s="32">
        <f t="shared" si="45"/>
        <v>2.65</v>
      </c>
      <c r="AH57" s="34">
        <f t="shared" si="34"/>
        <v>3.0869565217391304</v>
      </c>
      <c r="AI57" s="35">
        <f t="shared" si="35"/>
        <v>2.9375</v>
      </c>
      <c r="AJ57" s="36">
        <f t="shared" si="36"/>
        <v>0</v>
      </c>
      <c r="AK57" s="36">
        <v>18</v>
      </c>
      <c r="AL57" s="35">
        <v>8</v>
      </c>
      <c r="AM57" s="35">
        <f t="shared" si="37"/>
        <v>2.1666666666666665</v>
      </c>
      <c r="AN57" s="14">
        <v>2</v>
      </c>
      <c r="AO57" s="7">
        <v>4</v>
      </c>
      <c r="AP57" s="7">
        <v>0.5</v>
      </c>
      <c r="AQ57" s="21">
        <f t="shared" si="38"/>
        <v>4.6428571428571432</v>
      </c>
      <c r="AR57" s="39">
        <f t="shared" si="39"/>
        <v>4.6428571428571432</v>
      </c>
      <c r="AS57" s="19">
        <f t="shared" si="40"/>
        <v>4.2857142857142856</v>
      </c>
      <c r="AT57" s="14">
        <v>4</v>
      </c>
      <c r="AU57" s="14">
        <v>4</v>
      </c>
      <c r="AV57" s="38">
        <f t="shared" si="41"/>
        <v>4.9644230769230777</v>
      </c>
      <c r="AW57" s="35">
        <f t="shared" si="42"/>
        <v>0</v>
      </c>
      <c r="AX57" s="14">
        <v>13</v>
      </c>
      <c r="AY57" s="7">
        <v>13</v>
      </c>
      <c r="AZ57" s="7">
        <v>12</v>
      </c>
      <c r="BA57" s="7">
        <v>51.63</v>
      </c>
      <c r="BB57" s="7">
        <v>0</v>
      </c>
      <c r="BC57" s="7">
        <f t="shared" si="43"/>
        <v>4.4226419413919409</v>
      </c>
      <c r="BD57" s="8">
        <f t="shared" si="44"/>
        <v>3.2267530259595474</v>
      </c>
      <c r="BE57" s="8">
        <v>202210</v>
      </c>
      <c r="BF57" s="8" t="s">
        <v>75</v>
      </c>
      <c r="BG57" s="6" t="s">
        <v>60</v>
      </c>
      <c r="BH57" s="6" t="s">
        <v>48</v>
      </c>
      <c r="BI57" s="8">
        <v>38978</v>
      </c>
      <c r="BJ57" s="6" t="s">
        <v>49</v>
      </c>
      <c r="BK57" s="8">
        <v>24</v>
      </c>
      <c r="BL57" s="6" t="s">
        <v>50</v>
      </c>
      <c r="BM57" s="6" t="s">
        <v>51</v>
      </c>
    </row>
    <row r="58" spans="1:65" ht="16.649999999999999" customHeight="1" x14ac:dyDescent="0.25">
      <c r="A58" s="6" t="s">
        <v>73</v>
      </c>
      <c r="B58" s="8">
        <v>57</v>
      </c>
      <c r="C58" s="8">
        <f>4+7+6+4.5+2+7+3.5</f>
        <v>34</v>
      </c>
      <c r="D58" s="9">
        <f t="shared" si="23"/>
        <v>3.8636363636363633</v>
      </c>
      <c r="E58" s="8">
        <f t="shared" si="24"/>
        <v>4.8571428571428568</v>
      </c>
      <c r="F58" s="7"/>
      <c r="G58" s="7"/>
      <c r="H58" s="7"/>
      <c r="I58" s="7"/>
      <c r="J58" s="7"/>
      <c r="K58" s="8">
        <f t="shared" si="25"/>
        <v>0</v>
      </c>
      <c r="L58" s="8">
        <f t="shared" si="26"/>
        <v>0</v>
      </c>
      <c r="M58" s="8">
        <f t="shared" si="27"/>
        <v>0</v>
      </c>
      <c r="N58" s="8">
        <f t="shared" si="28"/>
        <v>4.8571428571428568</v>
      </c>
      <c r="O58" s="7">
        <v>4.5</v>
      </c>
      <c r="P58" s="7">
        <v>10</v>
      </c>
      <c r="Q58" s="7">
        <v>0</v>
      </c>
      <c r="R58" s="7">
        <v>3</v>
      </c>
      <c r="S58" s="7">
        <v>10</v>
      </c>
      <c r="T58" s="21"/>
      <c r="U58" s="21">
        <v>0</v>
      </c>
      <c r="V58" s="13">
        <f t="shared" si="29"/>
        <v>27.5</v>
      </c>
      <c r="W58" s="17">
        <f t="shared" si="30"/>
        <v>2.75</v>
      </c>
      <c r="X58" s="17">
        <f t="shared" si="31"/>
        <v>3.4375</v>
      </c>
      <c r="Y58" s="18">
        <f t="shared" si="32"/>
        <v>4.8571428571428568</v>
      </c>
      <c r="Z58" s="26">
        <f t="shared" si="33"/>
        <v>0</v>
      </c>
      <c r="AA58" s="24">
        <v>3</v>
      </c>
      <c r="AB58" s="24">
        <v>10</v>
      </c>
      <c r="AC58" s="24">
        <v>5.5</v>
      </c>
      <c r="AD58" s="24"/>
      <c r="AE58" s="24">
        <v>7</v>
      </c>
      <c r="AF58" s="31">
        <v>5</v>
      </c>
      <c r="AG58" s="32">
        <f t="shared" si="45"/>
        <v>3.05</v>
      </c>
      <c r="AH58" s="34">
        <f t="shared" si="34"/>
        <v>3.4347826086956523</v>
      </c>
      <c r="AI58" s="35">
        <f t="shared" si="35"/>
        <v>3.4375</v>
      </c>
      <c r="AJ58" s="36">
        <f t="shared" si="36"/>
        <v>0</v>
      </c>
      <c r="AK58" s="36">
        <v>14</v>
      </c>
      <c r="AL58" s="35">
        <v>12.9</v>
      </c>
      <c r="AM58" s="35">
        <f t="shared" si="37"/>
        <v>2.2416666666666663</v>
      </c>
      <c r="AN58" s="14">
        <v>1.5</v>
      </c>
      <c r="AO58" s="7">
        <v>3</v>
      </c>
      <c r="AP58" s="7">
        <v>5</v>
      </c>
      <c r="AQ58" s="21">
        <f t="shared" si="38"/>
        <v>3.5714285714285716</v>
      </c>
      <c r="AR58" s="39">
        <f t="shared" si="39"/>
        <v>5</v>
      </c>
      <c r="AS58" s="19">
        <f t="shared" si="40"/>
        <v>5</v>
      </c>
      <c r="AT58" s="14">
        <v>5</v>
      </c>
      <c r="AU58" s="14">
        <v>5</v>
      </c>
      <c r="AV58" s="38">
        <f t="shared" si="41"/>
        <v>2.3000000000000003</v>
      </c>
      <c r="AW58" s="35">
        <f t="shared" si="42"/>
        <v>0</v>
      </c>
      <c r="AX58" s="14">
        <v>10</v>
      </c>
      <c r="AY58" s="7">
        <v>14</v>
      </c>
      <c r="AZ58" s="7">
        <v>14</v>
      </c>
      <c r="BA58" s="7">
        <v>23.92</v>
      </c>
      <c r="BB58" s="7">
        <v>0</v>
      </c>
      <c r="BC58" s="7">
        <f t="shared" si="43"/>
        <v>4.761904761904761</v>
      </c>
      <c r="BD58" s="8">
        <f t="shared" si="44"/>
        <v>3.7465993788819878</v>
      </c>
      <c r="BE58" s="8">
        <v>202210</v>
      </c>
      <c r="BF58" s="8" t="s">
        <v>75</v>
      </c>
      <c r="BG58" s="6" t="s">
        <v>57</v>
      </c>
      <c r="BH58" s="6" t="s">
        <v>48</v>
      </c>
      <c r="BI58" s="8">
        <v>38978</v>
      </c>
      <c r="BJ58" s="6" t="s">
        <v>49</v>
      </c>
      <c r="BK58" s="8">
        <v>24</v>
      </c>
      <c r="BL58" s="6" t="s">
        <v>50</v>
      </c>
      <c r="BM58" s="6" t="s">
        <v>51</v>
      </c>
    </row>
    <row r="59" spans="1:65" ht="16.649999999999999" customHeight="1" x14ac:dyDescent="0.25">
      <c r="A59" s="6" t="s">
        <v>73</v>
      </c>
      <c r="B59" s="8">
        <v>58</v>
      </c>
      <c r="C59" s="8">
        <f>4+4+6+4+2+7+6</f>
        <v>33</v>
      </c>
      <c r="D59" s="9">
        <f t="shared" si="23"/>
        <v>3.75</v>
      </c>
      <c r="E59" s="8">
        <f t="shared" si="24"/>
        <v>4.7142857142857144</v>
      </c>
      <c r="F59" s="7"/>
      <c r="G59" s="7"/>
      <c r="H59" s="7"/>
      <c r="I59" s="7"/>
      <c r="J59" s="7"/>
      <c r="K59" s="8">
        <f t="shared" si="25"/>
        <v>0</v>
      </c>
      <c r="L59" s="8">
        <f t="shared" si="26"/>
        <v>0</v>
      </c>
      <c r="M59" s="8">
        <f t="shared" si="27"/>
        <v>0</v>
      </c>
      <c r="N59" s="8">
        <f t="shared" si="28"/>
        <v>4.7142857142857144</v>
      </c>
      <c r="O59" s="7">
        <v>4</v>
      </c>
      <c r="P59" s="7">
        <v>0</v>
      </c>
      <c r="Q59" s="7">
        <v>0</v>
      </c>
      <c r="R59" s="7">
        <v>0</v>
      </c>
      <c r="S59" s="7">
        <v>0</v>
      </c>
      <c r="T59" s="21"/>
      <c r="U59" s="21">
        <v>0</v>
      </c>
      <c r="V59" s="13">
        <f t="shared" si="29"/>
        <v>4</v>
      </c>
      <c r="W59" s="17">
        <f t="shared" si="30"/>
        <v>0.4</v>
      </c>
      <c r="X59" s="17">
        <f t="shared" si="31"/>
        <v>0.5</v>
      </c>
      <c r="Y59" s="18">
        <f t="shared" si="32"/>
        <v>4.7142857142857144</v>
      </c>
      <c r="Z59" s="26">
        <f t="shared" si="33"/>
        <v>0</v>
      </c>
      <c r="AA59" s="24">
        <v>10</v>
      </c>
      <c r="AB59" s="24">
        <v>10</v>
      </c>
      <c r="AC59" s="24">
        <v>3</v>
      </c>
      <c r="AD59" s="24"/>
      <c r="AE59" s="24">
        <v>0</v>
      </c>
      <c r="AF59" s="31">
        <v>0</v>
      </c>
      <c r="AG59" s="32">
        <f t="shared" si="45"/>
        <v>2.2999999999999998</v>
      </c>
      <c r="AH59" s="34">
        <f t="shared" si="34"/>
        <v>2.7826086956521738</v>
      </c>
      <c r="AI59" s="35">
        <f t="shared" si="35"/>
        <v>1.7826086956521738</v>
      </c>
      <c r="AJ59" s="36">
        <f t="shared" si="36"/>
        <v>1.2826086956521738</v>
      </c>
      <c r="AK59" s="36"/>
      <c r="AL59" s="35"/>
      <c r="AM59" s="35">
        <f t="shared" si="37"/>
        <v>0</v>
      </c>
      <c r="AN59" s="14">
        <v>4.5</v>
      </c>
      <c r="AO59" s="7">
        <v>4</v>
      </c>
      <c r="AP59" s="7">
        <v>4.7</v>
      </c>
      <c r="AQ59" s="21">
        <f t="shared" si="38"/>
        <v>0</v>
      </c>
      <c r="AR59" s="39">
        <f t="shared" si="39"/>
        <v>0</v>
      </c>
      <c r="AS59" s="19">
        <f t="shared" si="40"/>
        <v>0</v>
      </c>
      <c r="AT59" s="14">
        <v>0</v>
      </c>
      <c r="AU59" s="14">
        <v>0</v>
      </c>
      <c r="AV59" s="38">
        <f t="shared" si="41"/>
        <v>0</v>
      </c>
      <c r="AW59" s="35">
        <f t="shared" si="42"/>
        <v>0</v>
      </c>
      <c r="AX59" s="14">
        <v>0</v>
      </c>
      <c r="AY59" s="7">
        <v>0</v>
      </c>
      <c r="AZ59" s="7">
        <v>0</v>
      </c>
      <c r="BA59" s="7">
        <v>0</v>
      </c>
      <c r="BB59" s="7">
        <v>0</v>
      </c>
      <c r="BC59" s="7">
        <f t="shared" si="43"/>
        <v>2.1999999999999997</v>
      </c>
      <c r="BD59" s="8">
        <f t="shared" si="44"/>
        <v>2.2959006211180126</v>
      </c>
      <c r="BE59" s="8">
        <v>202210</v>
      </c>
      <c r="BF59" s="8" t="s">
        <v>79</v>
      </c>
      <c r="BG59" s="6" t="s">
        <v>67</v>
      </c>
      <c r="BH59" s="6" t="s">
        <v>48</v>
      </c>
      <c r="BI59" s="8">
        <v>38978</v>
      </c>
      <c r="BJ59" s="6" t="s">
        <v>49</v>
      </c>
      <c r="BK59" s="8">
        <v>24</v>
      </c>
      <c r="BL59" s="6" t="s">
        <v>50</v>
      </c>
      <c r="BM59" s="6" t="s">
        <v>51</v>
      </c>
    </row>
    <row r="60" spans="1:65" ht="16.649999999999999" customHeight="1" x14ac:dyDescent="0.25">
      <c r="A60" s="6" t="s">
        <v>73</v>
      </c>
      <c r="B60" s="8">
        <v>59</v>
      </c>
      <c r="C60" s="8">
        <f>1+1+1+2+0+0+4</f>
        <v>9</v>
      </c>
      <c r="D60" s="9">
        <f t="shared" si="23"/>
        <v>1.0227272727272727</v>
      </c>
      <c r="E60" s="8">
        <f t="shared" si="24"/>
        <v>1.2857142857142856</v>
      </c>
      <c r="F60" s="8">
        <v>2</v>
      </c>
      <c r="G60" s="8">
        <v>0</v>
      </c>
      <c r="H60" s="8">
        <v>2.5</v>
      </c>
      <c r="I60" s="8">
        <v>0</v>
      </c>
      <c r="J60" s="8">
        <v>4</v>
      </c>
      <c r="K60" s="8">
        <f t="shared" si="25"/>
        <v>8.5</v>
      </c>
      <c r="L60" s="8">
        <f t="shared" si="26"/>
        <v>1.2142857142857142</v>
      </c>
      <c r="M60" s="8">
        <f t="shared" si="27"/>
        <v>1.36</v>
      </c>
      <c r="N60" s="8">
        <f t="shared" si="28"/>
        <v>1.36</v>
      </c>
      <c r="O60" s="7">
        <v>7</v>
      </c>
      <c r="P60" s="7">
        <v>1</v>
      </c>
      <c r="Q60" s="7">
        <v>0</v>
      </c>
      <c r="R60" s="7">
        <v>5</v>
      </c>
      <c r="S60" s="7">
        <v>0</v>
      </c>
      <c r="T60" s="21"/>
      <c r="U60" s="21">
        <v>0</v>
      </c>
      <c r="V60" s="13">
        <f t="shared" si="29"/>
        <v>13</v>
      </c>
      <c r="W60" s="17">
        <f t="shared" si="30"/>
        <v>1.3</v>
      </c>
      <c r="X60" s="17">
        <f t="shared" si="31"/>
        <v>1.625</v>
      </c>
      <c r="Y60" s="18">
        <f t="shared" si="32"/>
        <v>1.36</v>
      </c>
      <c r="Z60" s="26">
        <f t="shared" si="33"/>
        <v>0</v>
      </c>
      <c r="AA60" s="24"/>
      <c r="AB60" s="24"/>
      <c r="AC60" s="24"/>
      <c r="AD60" s="24"/>
      <c r="AE60" s="24"/>
      <c r="AF60" s="31"/>
      <c r="AG60" s="32">
        <f t="shared" si="45"/>
        <v>0</v>
      </c>
      <c r="AH60" s="34">
        <f t="shared" si="34"/>
        <v>0</v>
      </c>
      <c r="AI60" s="35">
        <f t="shared" si="35"/>
        <v>1.625</v>
      </c>
      <c r="AJ60" s="36">
        <f t="shared" si="36"/>
        <v>0</v>
      </c>
      <c r="AK60" s="36"/>
      <c r="AL60" s="35"/>
      <c r="AM60" s="35">
        <f t="shared" si="37"/>
        <v>0</v>
      </c>
      <c r="AN60" s="14">
        <v>2.5</v>
      </c>
      <c r="AO60" s="7">
        <v>2.5</v>
      </c>
      <c r="AP60" s="7">
        <v>0.5</v>
      </c>
      <c r="AQ60" s="21">
        <f t="shared" si="38"/>
        <v>3.8107142857142859</v>
      </c>
      <c r="AR60" s="39">
        <f t="shared" si="39"/>
        <v>3.4535714285714287</v>
      </c>
      <c r="AS60" s="19">
        <f t="shared" si="40"/>
        <v>0</v>
      </c>
      <c r="AT60" s="14">
        <v>0</v>
      </c>
      <c r="AU60" s="14">
        <v>0</v>
      </c>
      <c r="AV60" s="38">
        <f t="shared" si="41"/>
        <v>0</v>
      </c>
      <c r="AW60" s="35">
        <f t="shared" si="42"/>
        <v>0</v>
      </c>
      <c r="AX60" s="14">
        <v>10.67</v>
      </c>
      <c r="AY60" s="7">
        <v>9.67</v>
      </c>
      <c r="AZ60" s="7">
        <v>0</v>
      </c>
      <c r="BA60" s="7">
        <v>0</v>
      </c>
      <c r="BB60" s="7">
        <v>0</v>
      </c>
      <c r="BC60" s="7">
        <f t="shared" si="43"/>
        <v>2.1273809523809524</v>
      </c>
      <c r="BD60" s="8">
        <f t="shared" si="44"/>
        <v>1.0224761904761905</v>
      </c>
      <c r="BE60" s="8">
        <v>202210</v>
      </c>
      <c r="BF60" s="8" t="s">
        <v>80</v>
      </c>
      <c r="BG60" s="6" t="s">
        <v>68</v>
      </c>
      <c r="BH60" s="6" t="s">
        <v>48</v>
      </c>
      <c r="BI60" s="8">
        <v>38978</v>
      </c>
      <c r="BJ60" s="6" t="s">
        <v>49</v>
      </c>
      <c r="BK60" s="8">
        <v>24</v>
      </c>
      <c r="BL60" s="6" t="s">
        <v>50</v>
      </c>
      <c r="BM60" s="6" t="s">
        <v>51</v>
      </c>
    </row>
    <row r="61" spans="1:65" ht="16.649999999999999" customHeight="1" x14ac:dyDescent="0.25">
      <c r="A61" s="6" t="s">
        <v>72</v>
      </c>
      <c r="B61" s="8">
        <v>60</v>
      </c>
      <c r="C61" s="8">
        <f>4+0+7+0+0+0+5.5</f>
        <v>16.5</v>
      </c>
      <c r="D61" s="9">
        <f t="shared" si="23"/>
        <v>1.875</v>
      </c>
      <c r="E61" s="8">
        <f t="shared" si="24"/>
        <v>2.3571428571428572</v>
      </c>
      <c r="F61" s="8">
        <v>2</v>
      </c>
      <c r="G61" s="8">
        <v>0</v>
      </c>
      <c r="H61" s="8">
        <v>2.5</v>
      </c>
      <c r="I61" s="8">
        <v>0</v>
      </c>
      <c r="J61" s="8">
        <v>8</v>
      </c>
      <c r="K61" s="8">
        <f t="shared" si="25"/>
        <v>12.5</v>
      </c>
      <c r="L61" s="8">
        <f t="shared" si="26"/>
        <v>1.7857142857142858</v>
      </c>
      <c r="M61" s="8">
        <f t="shared" si="27"/>
        <v>2.0000000000000004</v>
      </c>
      <c r="N61" s="8">
        <f t="shared" si="28"/>
        <v>2.3571428571428572</v>
      </c>
      <c r="O61" s="7">
        <v>9</v>
      </c>
      <c r="P61" s="7">
        <v>10</v>
      </c>
      <c r="Q61" s="7">
        <v>9</v>
      </c>
      <c r="R61" s="7">
        <v>10</v>
      </c>
      <c r="S61" s="7">
        <v>10</v>
      </c>
      <c r="T61" s="21"/>
      <c r="U61" s="21">
        <v>0</v>
      </c>
      <c r="V61" s="13">
        <f t="shared" si="29"/>
        <v>48</v>
      </c>
      <c r="W61" s="17">
        <f t="shared" si="30"/>
        <v>4.8</v>
      </c>
      <c r="X61" s="17">
        <f t="shared" si="31"/>
        <v>4.875</v>
      </c>
      <c r="Y61" s="18">
        <f t="shared" si="32"/>
        <v>3</v>
      </c>
      <c r="Z61" s="26">
        <f t="shared" si="33"/>
        <v>0.64285714285714279</v>
      </c>
      <c r="AA61" s="24">
        <v>10</v>
      </c>
      <c r="AB61" s="24">
        <v>8</v>
      </c>
      <c r="AC61" s="24">
        <v>9</v>
      </c>
      <c r="AD61" s="24">
        <v>10</v>
      </c>
      <c r="AE61" s="24"/>
      <c r="AF61" s="31">
        <v>10</v>
      </c>
      <c r="AG61" s="32">
        <f t="shared" si="45"/>
        <v>4.7</v>
      </c>
      <c r="AH61" s="34">
        <f t="shared" si="34"/>
        <v>4.8695652173913047</v>
      </c>
      <c r="AI61" s="35">
        <f t="shared" si="35"/>
        <v>4.875</v>
      </c>
      <c r="AJ61" s="36">
        <f t="shared" si="36"/>
        <v>0</v>
      </c>
      <c r="AK61" s="36">
        <v>18</v>
      </c>
      <c r="AL61" s="35">
        <v>15</v>
      </c>
      <c r="AM61" s="35">
        <f t="shared" si="37"/>
        <v>2.75</v>
      </c>
      <c r="AN61" s="14">
        <v>4.5</v>
      </c>
      <c r="AO61" s="7">
        <v>3.75</v>
      </c>
      <c r="AP61" s="7">
        <v>4.95</v>
      </c>
      <c r="AQ61" s="21">
        <f t="shared" si="38"/>
        <v>0</v>
      </c>
      <c r="AR61" s="39">
        <f t="shared" si="39"/>
        <v>5</v>
      </c>
      <c r="AS61" s="19">
        <f t="shared" si="40"/>
        <v>5</v>
      </c>
      <c r="AT61" s="14">
        <v>5</v>
      </c>
      <c r="AU61" s="14">
        <v>3.9</v>
      </c>
      <c r="AV61" s="38">
        <f t="shared" si="41"/>
        <v>0</v>
      </c>
      <c r="AW61" s="35">
        <f t="shared" si="42"/>
        <v>4.753703703703704</v>
      </c>
      <c r="AX61" s="14">
        <v>0</v>
      </c>
      <c r="AY61" s="7">
        <v>14</v>
      </c>
      <c r="AZ61" s="7">
        <v>14</v>
      </c>
      <c r="BA61" s="7">
        <v>0</v>
      </c>
      <c r="BB61" s="7">
        <v>25.67</v>
      </c>
      <c r="BC61" s="7">
        <f t="shared" si="43"/>
        <v>4.8672839506172849</v>
      </c>
      <c r="BD61" s="8">
        <f t="shared" si="44"/>
        <v>4.0723698336017176</v>
      </c>
      <c r="BE61" s="8">
        <v>202210</v>
      </c>
      <c r="BF61" s="8" t="s">
        <v>75</v>
      </c>
      <c r="BG61" s="6" t="s">
        <v>47</v>
      </c>
      <c r="BH61" s="6" t="s">
        <v>48</v>
      </c>
      <c r="BI61" s="8">
        <v>38999</v>
      </c>
      <c r="BJ61" s="6" t="s">
        <v>49</v>
      </c>
      <c r="BK61" s="8">
        <v>25</v>
      </c>
      <c r="BL61" s="6" t="s">
        <v>50</v>
      </c>
      <c r="BM61" s="6" t="s">
        <v>51</v>
      </c>
    </row>
    <row r="62" spans="1:65" ht="16.649999999999999" customHeight="1" x14ac:dyDescent="0.25">
      <c r="A62" s="6" t="s">
        <v>73</v>
      </c>
      <c r="B62" s="8">
        <v>61</v>
      </c>
      <c r="C62" s="8">
        <f>4+2+3+4+2+0+1</f>
        <v>16</v>
      </c>
      <c r="D62" s="9">
        <f t="shared" si="23"/>
        <v>1.8181818181818181</v>
      </c>
      <c r="E62" s="8">
        <f t="shared" si="24"/>
        <v>2.2857142857142856</v>
      </c>
      <c r="F62" s="7"/>
      <c r="G62" s="7"/>
      <c r="H62" s="7"/>
      <c r="I62" s="7"/>
      <c r="J62" s="7"/>
      <c r="K62" s="8">
        <f t="shared" si="25"/>
        <v>0</v>
      </c>
      <c r="L62" s="8">
        <f t="shared" si="26"/>
        <v>0</v>
      </c>
      <c r="M62" s="8">
        <f t="shared" si="27"/>
        <v>0</v>
      </c>
      <c r="N62" s="8">
        <f t="shared" si="28"/>
        <v>2.2857142857142856</v>
      </c>
      <c r="O62" s="7">
        <v>0</v>
      </c>
      <c r="P62" s="7">
        <v>3</v>
      </c>
      <c r="Q62" s="7">
        <v>0</v>
      </c>
      <c r="R62" s="7">
        <v>0</v>
      </c>
      <c r="S62" s="7">
        <v>0</v>
      </c>
      <c r="T62" s="21"/>
      <c r="U62" s="21">
        <v>0</v>
      </c>
      <c r="V62" s="13">
        <f t="shared" si="29"/>
        <v>3</v>
      </c>
      <c r="W62" s="17">
        <f t="shared" si="30"/>
        <v>0.3</v>
      </c>
      <c r="X62" s="17">
        <f t="shared" si="31"/>
        <v>0.375</v>
      </c>
      <c r="Y62" s="18">
        <f t="shared" si="32"/>
        <v>2.2857142857142856</v>
      </c>
      <c r="Z62" s="26">
        <f t="shared" si="33"/>
        <v>0</v>
      </c>
      <c r="AA62" s="24"/>
      <c r="AB62" s="24"/>
      <c r="AC62" s="24"/>
      <c r="AD62" s="24"/>
      <c r="AE62" s="24"/>
      <c r="AF62" s="31"/>
      <c r="AG62" s="32">
        <f t="shared" si="45"/>
        <v>0</v>
      </c>
      <c r="AH62" s="34">
        <f t="shared" si="34"/>
        <v>0</v>
      </c>
      <c r="AI62" s="35">
        <f t="shared" si="35"/>
        <v>0.375</v>
      </c>
      <c r="AJ62" s="36">
        <f t="shared" si="36"/>
        <v>0</v>
      </c>
      <c r="AK62" s="36"/>
      <c r="AL62" s="35"/>
      <c r="AM62" s="35">
        <f t="shared" si="37"/>
        <v>0</v>
      </c>
      <c r="AN62" s="14">
        <v>2.2000000000000002</v>
      </c>
      <c r="AO62" s="7">
        <v>0</v>
      </c>
      <c r="AP62" s="7">
        <v>2.5</v>
      </c>
      <c r="AQ62" s="21">
        <f t="shared" si="38"/>
        <v>0</v>
      </c>
      <c r="AR62" s="39">
        <f t="shared" si="39"/>
        <v>0</v>
      </c>
      <c r="AS62" s="19">
        <f t="shared" si="40"/>
        <v>0</v>
      </c>
      <c r="AT62" s="14">
        <v>2.5</v>
      </c>
      <c r="AU62" s="14">
        <v>0</v>
      </c>
      <c r="AV62" s="38">
        <f t="shared" si="41"/>
        <v>0</v>
      </c>
      <c r="AW62" s="35">
        <f t="shared" si="42"/>
        <v>0</v>
      </c>
      <c r="AX62" s="14">
        <v>0</v>
      </c>
      <c r="AY62" s="7">
        <v>0</v>
      </c>
      <c r="AZ62" s="7">
        <v>0</v>
      </c>
      <c r="BA62" s="7">
        <v>0</v>
      </c>
      <c r="BB62" s="7">
        <v>0</v>
      </c>
      <c r="BC62" s="7">
        <f t="shared" si="43"/>
        <v>1.2</v>
      </c>
      <c r="BD62" s="8">
        <f t="shared" si="44"/>
        <v>0.77214285714285713</v>
      </c>
      <c r="BE62" s="8">
        <v>202210</v>
      </c>
      <c r="BF62" s="8" t="s">
        <v>75</v>
      </c>
      <c r="BG62" s="6" t="s">
        <v>52</v>
      </c>
      <c r="BH62" s="6" t="s">
        <v>48</v>
      </c>
      <c r="BI62" s="8">
        <v>38999</v>
      </c>
      <c r="BJ62" s="6" t="s">
        <v>49</v>
      </c>
      <c r="BK62" s="8">
        <v>25</v>
      </c>
      <c r="BL62" s="6" t="s">
        <v>50</v>
      </c>
      <c r="BM62" s="6" t="s">
        <v>51</v>
      </c>
    </row>
    <row r="63" spans="1:65" ht="16.649999999999999" customHeight="1" x14ac:dyDescent="0.25">
      <c r="A63" s="6" t="s">
        <v>73</v>
      </c>
      <c r="B63" s="8">
        <v>62</v>
      </c>
      <c r="C63" s="8">
        <f>4+6+4+0+4+4+0</f>
        <v>22</v>
      </c>
      <c r="D63" s="9">
        <f t="shared" si="23"/>
        <v>2.5</v>
      </c>
      <c r="E63" s="8">
        <f t="shared" si="24"/>
        <v>3.1428571428571428</v>
      </c>
      <c r="F63" s="8">
        <v>0</v>
      </c>
      <c r="G63" s="8">
        <v>5</v>
      </c>
      <c r="H63" s="8">
        <v>5.5</v>
      </c>
      <c r="I63" s="8">
        <v>0</v>
      </c>
      <c r="J63" s="8">
        <v>6.5</v>
      </c>
      <c r="K63" s="8">
        <f t="shared" si="25"/>
        <v>17</v>
      </c>
      <c r="L63" s="8">
        <f t="shared" si="26"/>
        <v>2.4285714285714284</v>
      </c>
      <c r="M63" s="8">
        <f t="shared" si="27"/>
        <v>2.72</v>
      </c>
      <c r="N63" s="8">
        <f t="shared" si="28"/>
        <v>3.1428571428571428</v>
      </c>
      <c r="O63" s="7">
        <v>10</v>
      </c>
      <c r="P63" s="7">
        <v>3</v>
      </c>
      <c r="Q63" s="7">
        <v>10</v>
      </c>
      <c r="R63" s="7">
        <v>10</v>
      </c>
      <c r="S63" s="7">
        <v>0</v>
      </c>
      <c r="T63" s="21"/>
      <c r="U63" s="21">
        <v>0</v>
      </c>
      <c r="V63" s="13">
        <f t="shared" si="29"/>
        <v>33</v>
      </c>
      <c r="W63" s="17">
        <f t="shared" si="30"/>
        <v>3.3</v>
      </c>
      <c r="X63" s="17">
        <f t="shared" si="31"/>
        <v>4.125</v>
      </c>
      <c r="Y63" s="18">
        <f t="shared" si="32"/>
        <v>3.1428571428571428</v>
      </c>
      <c r="Z63" s="26">
        <f t="shared" si="33"/>
        <v>0</v>
      </c>
      <c r="AA63" s="24">
        <v>10</v>
      </c>
      <c r="AB63" s="24">
        <v>8.5</v>
      </c>
      <c r="AC63" s="24">
        <v>8.5</v>
      </c>
      <c r="AD63" s="24">
        <v>10</v>
      </c>
      <c r="AE63" s="24">
        <v>0</v>
      </c>
      <c r="AF63" s="31"/>
      <c r="AG63" s="32">
        <f t="shared" si="45"/>
        <v>3.7</v>
      </c>
      <c r="AH63" s="34">
        <f t="shared" si="34"/>
        <v>4</v>
      </c>
      <c r="AI63" s="35">
        <f t="shared" si="35"/>
        <v>4.125</v>
      </c>
      <c r="AJ63" s="36">
        <f t="shared" si="36"/>
        <v>0</v>
      </c>
      <c r="AK63" s="36">
        <v>18</v>
      </c>
      <c r="AL63" s="35">
        <v>15</v>
      </c>
      <c r="AM63" s="35">
        <f t="shared" si="37"/>
        <v>2.75</v>
      </c>
      <c r="AN63" s="14">
        <v>3.6</v>
      </c>
      <c r="AO63" s="7">
        <v>3.1749999999999998</v>
      </c>
      <c r="AP63" s="7">
        <v>0</v>
      </c>
      <c r="AQ63" s="21">
        <f t="shared" si="38"/>
        <v>4.2857142857142856</v>
      </c>
      <c r="AR63" s="39">
        <f t="shared" si="39"/>
        <v>0</v>
      </c>
      <c r="AS63" s="19">
        <f t="shared" si="40"/>
        <v>5</v>
      </c>
      <c r="AT63" s="14">
        <v>3.4</v>
      </c>
      <c r="AU63" s="14">
        <v>3.8</v>
      </c>
      <c r="AV63" s="38">
        <f t="shared" si="41"/>
        <v>0</v>
      </c>
      <c r="AW63" s="35">
        <f t="shared" si="42"/>
        <v>0</v>
      </c>
      <c r="AX63" s="14">
        <v>12</v>
      </c>
      <c r="AY63" s="7">
        <v>0</v>
      </c>
      <c r="AZ63" s="7">
        <v>14</v>
      </c>
      <c r="BA63" s="7">
        <v>0</v>
      </c>
      <c r="BB63" s="7">
        <v>0</v>
      </c>
      <c r="BC63" s="7">
        <f t="shared" si="43"/>
        <v>3.8767857142857141</v>
      </c>
      <c r="BD63" s="8">
        <f t="shared" si="44"/>
        <v>3.5789285714285715</v>
      </c>
      <c r="BE63" s="8">
        <v>202210</v>
      </c>
      <c r="BF63" s="8" t="s">
        <v>75</v>
      </c>
      <c r="BG63" s="6" t="s">
        <v>53</v>
      </c>
      <c r="BH63" s="6" t="s">
        <v>48</v>
      </c>
      <c r="BI63" s="8">
        <v>38999</v>
      </c>
      <c r="BJ63" s="6" t="s">
        <v>49</v>
      </c>
      <c r="BK63" s="8">
        <v>25</v>
      </c>
      <c r="BL63" s="6" t="s">
        <v>50</v>
      </c>
      <c r="BM63" s="6" t="s">
        <v>51</v>
      </c>
    </row>
    <row r="64" spans="1:65" ht="16.649999999999999" customHeight="1" x14ac:dyDescent="0.25">
      <c r="A64" s="6" t="s">
        <v>73</v>
      </c>
      <c r="B64" s="8">
        <v>63</v>
      </c>
      <c r="C64" s="8">
        <f>0+0+5.5+0+0+2+1</f>
        <v>8.5</v>
      </c>
      <c r="D64" s="9">
        <f t="shared" si="23"/>
        <v>0.96590909090909083</v>
      </c>
      <c r="E64" s="8">
        <f t="shared" si="24"/>
        <v>1.2142857142857142</v>
      </c>
      <c r="F64" s="8">
        <v>2</v>
      </c>
      <c r="G64" s="8">
        <v>4</v>
      </c>
      <c r="H64" s="8">
        <v>1</v>
      </c>
      <c r="I64" s="8">
        <v>0</v>
      </c>
      <c r="J64" s="8">
        <v>1.5</v>
      </c>
      <c r="K64" s="8">
        <f t="shared" si="25"/>
        <v>8.5</v>
      </c>
      <c r="L64" s="8">
        <f t="shared" si="26"/>
        <v>1.2142857142857142</v>
      </c>
      <c r="M64" s="8">
        <f t="shared" si="27"/>
        <v>1.36</v>
      </c>
      <c r="N64" s="8">
        <f t="shared" si="28"/>
        <v>1.36</v>
      </c>
      <c r="O64" s="7">
        <v>8</v>
      </c>
      <c r="P64" s="7">
        <v>1</v>
      </c>
      <c r="Q64" s="7">
        <v>0</v>
      </c>
      <c r="R64" s="7">
        <v>2</v>
      </c>
      <c r="S64" s="7">
        <v>1</v>
      </c>
      <c r="T64" s="21"/>
      <c r="U64" s="21">
        <v>0</v>
      </c>
      <c r="V64" s="13">
        <f t="shared" si="29"/>
        <v>12</v>
      </c>
      <c r="W64" s="17">
        <f t="shared" si="30"/>
        <v>1.2</v>
      </c>
      <c r="X64" s="17">
        <f t="shared" si="31"/>
        <v>1.5</v>
      </c>
      <c r="Y64" s="18">
        <f t="shared" si="32"/>
        <v>1.36</v>
      </c>
      <c r="Z64" s="26">
        <f t="shared" si="33"/>
        <v>0</v>
      </c>
      <c r="AA64" s="24">
        <v>10</v>
      </c>
      <c r="AB64" s="24">
        <v>2</v>
      </c>
      <c r="AC64" s="24">
        <v>5.5</v>
      </c>
      <c r="AD64" s="24"/>
      <c r="AE64" s="24">
        <v>0</v>
      </c>
      <c r="AF64" s="31">
        <v>2</v>
      </c>
      <c r="AG64" s="32">
        <f t="shared" si="45"/>
        <v>1.95</v>
      </c>
      <c r="AH64" s="34">
        <f t="shared" si="34"/>
        <v>2.4782608695652177</v>
      </c>
      <c r="AI64" s="35">
        <f t="shared" si="35"/>
        <v>1.5</v>
      </c>
      <c r="AJ64" s="36">
        <f t="shared" si="36"/>
        <v>0</v>
      </c>
      <c r="AK64" s="36">
        <v>8</v>
      </c>
      <c r="AL64" s="35">
        <v>4</v>
      </c>
      <c r="AM64" s="35">
        <f t="shared" si="37"/>
        <v>1</v>
      </c>
      <c r="AN64" s="14">
        <v>2.4</v>
      </c>
      <c r="AO64" s="7">
        <v>2.75</v>
      </c>
      <c r="AP64" s="7">
        <v>4.7</v>
      </c>
      <c r="AQ64" s="21">
        <f t="shared" si="38"/>
        <v>3.9285714285714284</v>
      </c>
      <c r="AR64" s="39">
        <f t="shared" si="39"/>
        <v>4.8821428571428571</v>
      </c>
      <c r="AS64" s="19">
        <f t="shared" si="40"/>
        <v>0</v>
      </c>
      <c r="AT64" s="14">
        <v>4.9000000000000004</v>
      </c>
      <c r="AU64" s="14">
        <v>3.6</v>
      </c>
      <c r="AV64" s="38">
        <f t="shared" si="41"/>
        <v>0</v>
      </c>
      <c r="AW64" s="35">
        <f t="shared" si="42"/>
        <v>0</v>
      </c>
      <c r="AX64" s="14">
        <v>11</v>
      </c>
      <c r="AY64" s="7">
        <v>13.67</v>
      </c>
      <c r="AZ64" s="7">
        <v>0</v>
      </c>
      <c r="BA64" s="7">
        <v>0</v>
      </c>
      <c r="BB64" s="7">
        <v>0</v>
      </c>
      <c r="BC64" s="7">
        <f t="shared" si="43"/>
        <v>4.1267857142857149</v>
      </c>
      <c r="BD64" s="8">
        <f t="shared" si="44"/>
        <v>2.0930093167701869</v>
      </c>
      <c r="BE64" s="8">
        <v>202210</v>
      </c>
      <c r="BF64" s="8" t="s">
        <v>76</v>
      </c>
      <c r="BG64" s="6" t="s">
        <v>54</v>
      </c>
      <c r="BH64" s="6" t="s">
        <v>48</v>
      </c>
      <c r="BI64" s="8">
        <v>38999</v>
      </c>
      <c r="BJ64" s="6" t="s">
        <v>49</v>
      </c>
      <c r="BK64" s="8">
        <v>25</v>
      </c>
      <c r="BL64" s="6" t="s">
        <v>50</v>
      </c>
      <c r="BM64" s="6" t="s">
        <v>51</v>
      </c>
    </row>
    <row r="65" spans="1:65" ht="16.649999999999999" customHeight="1" x14ac:dyDescent="0.25">
      <c r="A65" s="6" t="s">
        <v>73</v>
      </c>
      <c r="B65" s="8">
        <v>64</v>
      </c>
      <c r="C65" s="8">
        <f>1+3+7+0+4+0+0</f>
        <v>15</v>
      </c>
      <c r="D65" s="9">
        <f t="shared" si="23"/>
        <v>1.7045454545454546</v>
      </c>
      <c r="E65" s="8">
        <f t="shared" si="24"/>
        <v>2.1428571428571428</v>
      </c>
      <c r="F65" s="8">
        <v>7</v>
      </c>
      <c r="G65" s="8">
        <v>3</v>
      </c>
      <c r="H65" s="8">
        <v>6</v>
      </c>
      <c r="I65" s="8">
        <v>0</v>
      </c>
      <c r="J65" s="8">
        <v>4</v>
      </c>
      <c r="K65" s="8">
        <f t="shared" si="25"/>
        <v>20</v>
      </c>
      <c r="L65" s="8">
        <f t="shared" si="26"/>
        <v>2.8571428571428572</v>
      </c>
      <c r="M65" s="8">
        <f t="shared" si="27"/>
        <v>3.2</v>
      </c>
      <c r="N65" s="8">
        <f t="shared" si="28"/>
        <v>3.2</v>
      </c>
      <c r="O65" s="7">
        <v>6</v>
      </c>
      <c r="P65" s="7">
        <v>10</v>
      </c>
      <c r="Q65" s="7">
        <v>0</v>
      </c>
      <c r="R65" s="7">
        <v>1</v>
      </c>
      <c r="S65" s="7">
        <v>2</v>
      </c>
      <c r="T65" s="21"/>
      <c r="U65" s="21">
        <v>0</v>
      </c>
      <c r="V65" s="13">
        <f t="shared" si="29"/>
        <v>19</v>
      </c>
      <c r="W65" s="17">
        <f t="shared" si="30"/>
        <v>1.9</v>
      </c>
      <c r="X65" s="17">
        <f t="shared" si="31"/>
        <v>2.375</v>
      </c>
      <c r="Y65" s="18">
        <f t="shared" si="32"/>
        <v>3.2</v>
      </c>
      <c r="Z65" s="26">
        <f t="shared" si="33"/>
        <v>0</v>
      </c>
      <c r="AA65" s="24">
        <v>8</v>
      </c>
      <c r="AB65" s="24">
        <v>0</v>
      </c>
      <c r="AC65" s="24">
        <v>8</v>
      </c>
      <c r="AD65" s="24"/>
      <c r="AE65" s="24">
        <v>0</v>
      </c>
      <c r="AF65" s="31">
        <v>5</v>
      </c>
      <c r="AG65" s="32">
        <f t="shared" si="45"/>
        <v>2.1</v>
      </c>
      <c r="AH65" s="34">
        <f t="shared" si="34"/>
        <v>2.6086956521739131</v>
      </c>
      <c r="AI65" s="35">
        <f t="shared" si="35"/>
        <v>2.375</v>
      </c>
      <c r="AJ65" s="36">
        <f t="shared" si="36"/>
        <v>0</v>
      </c>
      <c r="AK65" s="36">
        <v>12</v>
      </c>
      <c r="AL65" s="35">
        <v>13.9</v>
      </c>
      <c r="AM65" s="35">
        <f t="shared" si="37"/>
        <v>2.1583333333333332</v>
      </c>
      <c r="AN65" s="14">
        <v>2.5</v>
      </c>
      <c r="AO65" s="7">
        <v>5</v>
      </c>
      <c r="AP65" s="7">
        <v>3</v>
      </c>
      <c r="AQ65" s="21">
        <f t="shared" si="38"/>
        <v>2.6178571428571429</v>
      </c>
      <c r="AR65" s="39">
        <f t="shared" si="39"/>
        <v>3.3928571428571428</v>
      </c>
      <c r="AS65" s="19">
        <f t="shared" si="40"/>
        <v>5</v>
      </c>
      <c r="AT65" s="14">
        <v>5</v>
      </c>
      <c r="AU65" s="14">
        <v>3.8</v>
      </c>
      <c r="AV65" s="38">
        <f t="shared" si="41"/>
        <v>0</v>
      </c>
      <c r="AW65" s="35">
        <f t="shared" si="42"/>
        <v>0</v>
      </c>
      <c r="AX65" s="14">
        <v>7.33</v>
      </c>
      <c r="AY65" s="7">
        <v>9.5</v>
      </c>
      <c r="AZ65" s="7">
        <v>14</v>
      </c>
      <c r="BA65" s="7">
        <v>0</v>
      </c>
      <c r="BB65" s="7">
        <v>0</v>
      </c>
      <c r="BC65" s="7">
        <f t="shared" si="43"/>
        <v>4.1988095238095235</v>
      </c>
      <c r="BD65" s="8">
        <f t="shared" si="44"/>
        <v>2.9081677018633543</v>
      </c>
      <c r="BE65" s="8">
        <v>202210</v>
      </c>
      <c r="BF65" s="8" t="s">
        <v>77</v>
      </c>
      <c r="BG65" s="6" t="s">
        <v>55</v>
      </c>
      <c r="BH65" s="6" t="s">
        <v>48</v>
      </c>
      <c r="BI65" s="8">
        <v>38999</v>
      </c>
      <c r="BJ65" s="6" t="s">
        <v>49</v>
      </c>
      <c r="BK65" s="8">
        <v>25</v>
      </c>
      <c r="BL65" s="6" t="s">
        <v>50</v>
      </c>
      <c r="BM65" s="6" t="s">
        <v>51</v>
      </c>
    </row>
    <row r="66" spans="1:65" ht="16.649999999999999" customHeight="1" x14ac:dyDescent="0.25">
      <c r="A66" s="6" t="s">
        <v>73</v>
      </c>
      <c r="B66" s="8">
        <v>65</v>
      </c>
      <c r="C66" s="8">
        <f>4+7+3.5+2.5+0+0+5.5</f>
        <v>22.5</v>
      </c>
      <c r="D66" s="9">
        <f t="shared" ref="D66:D87" si="46">C66*(5/44)</f>
        <v>2.5568181818181817</v>
      </c>
      <c r="E66" s="8">
        <f t="shared" ref="E66:E87" si="47">D66*(44/35)</f>
        <v>3.214285714285714</v>
      </c>
      <c r="F66" s="7"/>
      <c r="G66" s="7"/>
      <c r="H66" s="7"/>
      <c r="I66" s="7"/>
      <c r="J66" s="7"/>
      <c r="K66" s="8">
        <f t="shared" ref="K66:K87" si="48">SUM(F66:J66)</f>
        <v>0</v>
      </c>
      <c r="L66" s="8">
        <f t="shared" ref="L66:L87" si="49">K66/7</f>
        <v>0</v>
      </c>
      <c r="M66" s="8">
        <f t="shared" ref="M66:M87" si="50">L66*1.12</f>
        <v>0</v>
      </c>
      <c r="N66" s="8">
        <f t="shared" ref="N66:N87" si="51">MIN(MAX(E66,M66),5)</f>
        <v>3.214285714285714</v>
      </c>
      <c r="O66" s="7">
        <v>0</v>
      </c>
      <c r="P66" s="7">
        <v>7</v>
      </c>
      <c r="Q66" s="7">
        <v>0</v>
      </c>
      <c r="R66" s="7">
        <v>0</v>
      </c>
      <c r="S66" s="7">
        <v>1</v>
      </c>
      <c r="T66" s="21"/>
      <c r="U66" s="21">
        <v>0</v>
      </c>
      <c r="V66" s="13">
        <f t="shared" ref="V66:V87" si="52">SUM(O66:T66)</f>
        <v>8</v>
      </c>
      <c r="W66" s="17">
        <f t="shared" ref="W66:W87" si="53">V66/10</f>
        <v>0.8</v>
      </c>
      <c r="X66" s="17">
        <f t="shared" ref="X66:X87" si="54">IF(U66=0,(SUM(O66:S66)-MIN(O66:S66))*(5/40), W66)</f>
        <v>1</v>
      </c>
      <c r="Y66" s="18">
        <f t="shared" ref="Y66:Y87" si="55">MAX(MIN(MAX((X66-1),N66),3),N66)</f>
        <v>3.214285714285714</v>
      </c>
      <c r="Z66" s="26">
        <f t="shared" ref="Z66:Z87" si="56">Y66-N66</f>
        <v>0</v>
      </c>
      <c r="AA66" s="24">
        <v>10</v>
      </c>
      <c r="AB66" s="24">
        <v>0</v>
      </c>
      <c r="AC66" s="24">
        <v>3</v>
      </c>
      <c r="AD66" s="24">
        <v>0</v>
      </c>
      <c r="AE66" s="24">
        <v>0</v>
      </c>
      <c r="AF66" s="31"/>
      <c r="AG66" s="32">
        <f t="shared" si="45"/>
        <v>1.3</v>
      </c>
      <c r="AH66" s="34">
        <f t="shared" ref="AH66:AH87" si="57">IF(AG66&gt;0,((5-1)/(4.85-0.25))*(AG66-0.25)+1,0)</f>
        <v>1.9130434782608696</v>
      </c>
      <c r="AI66" s="35">
        <f t="shared" ref="AI66:AI87" si="58">MAX(MIN(MAX((AH66-1),X66),3),X66)</f>
        <v>1</v>
      </c>
      <c r="AJ66" s="36">
        <f t="shared" ref="AJ66:AJ87" si="59">AI66-X66</f>
        <v>0</v>
      </c>
      <c r="AK66" s="36"/>
      <c r="AL66" s="35"/>
      <c r="AM66" s="35">
        <f t="shared" ref="AM66:AM87" si="60">(AK66+AL66)*(5/60)</f>
        <v>0</v>
      </c>
      <c r="AN66" s="14">
        <v>1.5</v>
      </c>
      <c r="AO66" s="7">
        <v>4</v>
      </c>
      <c r="AP66" s="7">
        <v>0</v>
      </c>
      <c r="AQ66" s="21">
        <f t="shared" ref="AQ66:AQ87" si="61">AX66*5/14</f>
        <v>0</v>
      </c>
      <c r="AR66" s="39">
        <f t="shared" ref="AR66:AR87" si="62">AY66*(5/14)</f>
        <v>0.7142857142857143</v>
      </c>
      <c r="AS66" s="19">
        <f t="shared" ref="AS66:AS87" si="63">AZ66*(5/14)</f>
        <v>0</v>
      </c>
      <c r="AT66" s="14">
        <v>0</v>
      </c>
      <c r="AU66" s="14">
        <v>0</v>
      </c>
      <c r="AV66" s="38">
        <f t="shared" ref="AV66:AV87" si="64">(BA66/52)*5</f>
        <v>0</v>
      </c>
      <c r="AW66" s="35">
        <f t="shared" ref="AW66:AW87" si="65">(BB66/27)*5</f>
        <v>2.838888888888889</v>
      </c>
      <c r="AX66" s="14">
        <v>0</v>
      </c>
      <c r="AY66" s="7">
        <v>2</v>
      </c>
      <c r="AZ66" s="7">
        <v>0</v>
      </c>
      <c r="BA66" s="7">
        <v>0</v>
      </c>
      <c r="BB66" s="7">
        <v>15.33</v>
      </c>
      <c r="BC66" s="7">
        <f t="shared" ref="BC66:BC87" si="66">(1/6)*(SUM(AN66:AW66)-SMALL(AN66:AW66,1)-SMALL(AN66:AW66,2)-SMALL(AN66:AW66,3)-SMALL(AN66:AW66,4))</f>
        <v>1.5088624338624339</v>
      </c>
      <c r="BD66" s="8">
        <f t="shared" ref="BD66:BD87" si="67">((0.8/4)*(Y66+AI66+AH66+AM66)+0.2*BC66)</f>
        <v>1.5272383252818034</v>
      </c>
      <c r="BE66" s="8">
        <v>202210</v>
      </c>
      <c r="BF66" s="8" t="s">
        <v>76</v>
      </c>
      <c r="BG66" s="6" t="s">
        <v>56</v>
      </c>
      <c r="BH66" s="6" t="s">
        <v>48</v>
      </c>
      <c r="BI66" s="8">
        <v>38999</v>
      </c>
      <c r="BJ66" s="6" t="s">
        <v>49</v>
      </c>
      <c r="BK66" s="8">
        <v>25</v>
      </c>
      <c r="BL66" s="6" t="s">
        <v>50</v>
      </c>
      <c r="BM66" s="6" t="s">
        <v>51</v>
      </c>
    </row>
    <row r="67" spans="1:65" ht="16.649999999999999" customHeight="1" x14ac:dyDescent="0.25">
      <c r="A67" s="6" t="s">
        <v>72</v>
      </c>
      <c r="B67" s="8">
        <v>66</v>
      </c>
      <c r="C67" s="8">
        <v>0</v>
      </c>
      <c r="D67" s="9">
        <f t="shared" si="46"/>
        <v>0</v>
      </c>
      <c r="E67" s="8">
        <f t="shared" si="47"/>
        <v>0</v>
      </c>
      <c r="F67" s="7"/>
      <c r="G67" s="7"/>
      <c r="H67" s="7"/>
      <c r="I67" s="7"/>
      <c r="J67" s="7"/>
      <c r="K67" s="8">
        <f t="shared" si="48"/>
        <v>0</v>
      </c>
      <c r="L67" s="8">
        <f t="shared" si="49"/>
        <v>0</v>
      </c>
      <c r="M67" s="8">
        <f t="shared" si="50"/>
        <v>0</v>
      </c>
      <c r="N67" s="8">
        <f t="shared" si="51"/>
        <v>0</v>
      </c>
      <c r="O67" s="7"/>
      <c r="P67" s="7"/>
      <c r="Q67" s="7"/>
      <c r="R67" s="7"/>
      <c r="S67" s="7"/>
      <c r="T67" s="21"/>
      <c r="U67" s="21">
        <v>0</v>
      </c>
      <c r="V67" s="13">
        <f t="shared" si="52"/>
        <v>0</v>
      </c>
      <c r="W67" s="17">
        <f t="shared" si="53"/>
        <v>0</v>
      </c>
      <c r="X67" s="17">
        <f t="shared" si="54"/>
        <v>0</v>
      </c>
      <c r="Y67" s="18">
        <f t="shared" si="55"/>
        <v>0</v>
      </c>
      <c r="Z67" s="26">
        <f t="shared" si="56"/>
        <v>0</v>
      </c>
      <c r="AA67" s="24"/>
      <c r="AB67" s="24"/>
      <c r="AC67" s="24"/>
      <c r="AD67" s="24"/>
      <c r="AE67" s="24"/>
      <c r="AF67" s="31"/>
      <c r="AG67" s="32">
        <f t="shared" si="45"/>
        <v>0</v>
      </c>
      <c r="AH67" s="34">
        <f t="shared" si="57"/>
        <v>0</v>
      </c>
      <c r="AI67" s="35">
        <f t="shared" si="58"/>
        <v>0</v>
      </c>
      <c r="AJ67" s="36">
        <f t="shared" si="59"/>
        <v>0</v>
      </c>
      <c r="AK67" s="36"/>
      <c r="AL67" s="35"/>
      <c r="AM67" s="35">
        <f t="shared" si="60"/>
        <v>0</v>
      </c>
      <c r="AN67" s="14">
        <v>0</v>
      </c>
      <c r="AO67" s="7"/>
      <c r="AP67" s="7">
        <v>0</v>
      </c>
      <c r="AQ67" s="21">
        <f t="shared" si="61"/>
        <v>0</v>
      </c>
      <c r="AR67" s="39">
        <f t="shared" si="62"/>
        <v>1.0107142857142857</v>
      </c>
      <c r="AS67" s="19">
        <f t="shared" si="63"/>
        <v>0</v>
      </c>
      <c r="AT67" s="14">
        <v>0</v>
      </c>
      <c r="AU67" s="14">
        <v>0</v>
      </c>
      <c r="AV67" s="38">
        <f t="shared" si="64"/>
        <v>0</v>
      </c>
      <c r="AW67" s="35">
        <f t="shared" si="65"/>
        <v>0</v>
      </c>
      <c r="AX67" s="14">
        <v>0</v>
      </c>
      <c r="AY67" s="7">
        <v>2.83</v>
      </c>
      <c r="AZ67" s="7">
        <v>0</v>
      </c>
      <c r="BA67" s="7">
        <v>0</v>
      </c>
      <c r="BB67" s="7">
        <v>0</v>
      </c>
      <c r="BC67" s="7">
        <f t="shared" si="66"/>
        <v>0.16845238095238094</v>
      </c>
      <c r="BD67" s="8">
        <f t="shared" si="67"/>
        <v>3.3690476190476187E-2</v>
      </c>
      <c r="BE67" s="8">
        <v>202210</v>
      </c>
      <c r="BF67" s="8" t="s">
        <v>75</v>
      </c>
      <c r="BG67" s="6" t="s">
        <v>57</v>
      </c>
      <c r="BH67" s="6" t="s">
        <v>48</v>
      </c>
      <c r="BI67" s="8">
        <v>38999</v>
      </c>
      <c r="BJ67" s="6" t="s">
        <v>49</v>
      </c>
      <c r="BK67" s="8">
        <v>25</v>
      </c>
      <c r="BL67" s="6" t="s">
        <v>50</v>
      </c>
      <c r="BM67" s="6" t="s">
        <v>51</v>
      </c>
    </row>
    <row r="68" spans="1:65" ht="16.649999999999999" customHeight="1" x14ac:dyDescent="0.25">
      <c r="A68" s="6" t="s">
        <v>73</v>
      </c>
      <c r="B68" s="8">
        <v>67</v>
      </c>
      <c r="C68" s="8">
        <f>3+2+0+3+2+3+1</f>
        <v>14</v>
      </c>
      <c r="D68" s="9">
        <f t="shared" si="46"/>
        <v>1.5909090909090908</v>
      </c>
      <c r="E68" s="8">
        <f t="shared" si="47"/>
        <v>1.9999999999999998</v>
      </c>
      <c r="F68" s="8">
        <v>7</v>
      </c>
      <c r="G68" s="8">
        <v>3</v>
      </c>
      <c r="H68" s="8">
        <v>4</v>
      </c>
      <c r="I68" s="8">
        <v>0</v>
      </c>
      <c r="J68" s="8">
        <v>4</v>
      </c>
      <c r="K68" s="8">
        <f t="shared" si="48"/>
        <v>18</v>
      </c>
      <c r="L68" s="8">
        <f t="shared" si="49"/>
        <v>2.5714285714285716</v>
      </c>
      <c r="M68" s="8">
        <f t="shared" si="50"/>
        <v>2.8800000000000003</v>
      </c>
      <c r="N68" s="8">
        <f t="shared" si="51"/>
        <v>2.8800000000000003</v>
      </c>
      <c r="O68" s="7">
        <v>10</v>
      </c>
      <c r="P68" s="7">
        <v>9</v>
      </c>
      <c r="Q68" s="7">
        <v>7</v>
      </c>
      <c r="R68" s="7">
        <v>1</v>
      </c>
      <c r="S68" s="7">
        <v>2</v>
      </c>
      <c r="T68" s="21"/>
      <c r="U68" s="21">
        <v>0</v>
      </c>
      <c r="V68" s="13">
        <f t="shared" si="52"/>
        <v>29</v>
      </c>
      <c r="W68" s="17">
        <f t="shared" si="53"/>
        <v>2.9</v>
      </c>
      <c r="X68" s="17">
        <f t="shared" si="54"/>
        <v>3.5</v>
      </c>
      <c r="Y68" s="18">
        <f t="shared" si="55"/>
        <v>2.8800000000000003</v>
      </c>
      <c r="Z68" s="26">
        <f t="shared" si="56"/>
        <v>0</v>
      </c>
      <c r="AA68" s="24">
        <v>10</v>
      </c>
      <c r="AB68" s="24">
        <v>0</v>
      </c>
      <c r="AC68" s="24">
        <v>6</v>
      </c>
      <c r="AD68" s="24"/>
      <c r="AE68" s="24">
        <v>4</v>
      </c>
      <c r="AF68" s="31">
        <v>4.5</v>
      </c>
      <c r="AG68" s="32">
        <f t="shared" si="45"/>
        <v>2.4500000000000002</v>
      </c>
      <c r="AH68" s="34">
        <f t="shared" si="57"/>
        <v>2.9130434782608701</v>
      </c>
      <c r="AI68" s="35">
        <f t="shared" si="58"/>
        <v>3.5</v>
      </c>
      <c r="AJ68" s="36">
        <f t="shared" si="59"/>
        <v>0</v>
      </c>
      <c r="AK68" s="36">
        <v>18</v>
      </c>
      <c r="AL68" s="35">
        <v>17.5</v>
      </c>
      <c r="AM68" s="35">
        <f t="shared" si="60"/>
        <v>2.958333333333333</v>
      </c>
      <c r="AN68" s="14">
        <v>1.17</v>
      </c>
      <c r="AO68" s="7">
        <v>3</v>
      </c>
      <c r="AP68" s="7">
        <v>4</v>
      </c>
      <c r="AQ68" s="21">
        <f t="shared" si="61"/>
        <v>3.9285714285714284</v>
      </c>
      <c r="AR68" s="39">
        <f t="shared" si="62"/>
        <v>4.7607142857142861</v>
      </c>
      <c r="AS68" s="19">
        <f t="shared" si="63"/>
        <v>5</v>
      </c>
      <c r="AT68" s="14">
        <v>4.4000000000000004</v>
      </c>
      <c r="AU68" s="14">
        <v>4.7</v>
      </c>
      <c r="AV68" s="38">
        <f t="shared" si="64"/>
        <v>0.375</v>
      </c>
      <c r="AW68" s="35">
        <f t="shared" si="65"/>
        <v>0</v>
      </c>
      <c r="AX68" s="14">
        <v>11</v>
      </c>
      <c r="AY68" s="7">
        <v>13.33</v>
      </c>
      <c r="AZ68" s="7">
        <v>14</v>
      </c>
      <c r="BA68" s="7">
        <v>3.9</v>
      </c>
      <c r="BB68" s="7">
        <v>0</v>
      </c>
      <c r="BC68" s="7">
        <f t="shared" si="66"/>
        <v>4.4648809523809527</v>
      </c>
      <c r="BD68" s="8">
        <f t="shared" si="67"/>
        <v>3.3432515527950315</v>
      </c>
      <c r="BE68" s="8">
        <v>202210</v>
      </c>
      <c r="BF68" s="8" t="s">
        <v>75</v>
      </c>
      <c r="BG68" s="6" t="s">
        <v>53</v>
      </c>
      <c r="BH68" s="6" t="s">
        <v>48</v>
      </c>
      <c r="BI68" s="8">
        <v>38999</v>
      </c>
      <c r="BJ68" s="6" t="s">
        <v>49</v>
      </c>
      <c r="BK68" s="8">
        <v>25</v>
      </c>
      <c r="BL68" s="6" t="s">
        <v>50</v>
      </c>
      <c r="BM68" s="6" t="s">
        <v>51</v>
      </c>
    </row>
    <row r="69" spans="1:65" ht="16.649999999999999" customHeight="1" x14ac:dyDescent="0.25">
      <c r="A69" s="6" t="s">
        <v>72</v>
      </c>
      <c r="B69" s="8">
        <v>68</v>
      </c>
      <c r="C69" s="8">
        <f>3+3.5+7+5.5+2+3+0.5</f>
        <v>24.5</v>
      </c>
      <c r="D69" s="9">
        <f t="shared" si="46"/>
        <v>2.7840909090909092</v>
      </c>
      <c r="E69" s="8">
        <f t="shared" si="47"/>
        <v>3.5</v>
      </c>
      <c r="F69" s="8">
        <v>8</v>
      </c>
      <c r="G69" s="8">
        <v>3</v>
      </c>
      <c r="H69" s="8">
        <v>3.5</v>
      </c>
      <c r="I69" s="8">
        <v>6</v>
      </c>
      <c r="J69" s="8">
        <v>5</v>
      </c>
      <c r="K69" s="8">
        <f t="shared" si="48"/>
        <v>25.5</v>
      </c>
      <c r="L69" s="8">
        <f t="shared" si="49"/>
        <v>3.6428571428571428</v>
      </c>
      <c r="M69" s="8">
        <f t="shared" si="50"/>
        <v>4.08</v>
      </c>
      <c r="N69" s="8">
        <f t="shared" si="51"/>
        <v>4.08</v>
      </c>
      <c r="O69" s="7">
        <v>6</v>
      </c>
      <c r="P69" s="7">
        <v>3</v>
      </c>
      <c r="Q69" s="7">
        <v>0</v>
      </c>
      <c r="R69" s="7">
        <v>6</v>
      </c>
      <c r="S69" s="7">
        <v>1</v>
      </c>
      <c r="T69" s="21"/>
      <c r="U69" s="21">
        <v>0</v>
      </c>
      <c r="V69" s="13">
        <f t="shared" si="52"/>
        <v>16</v>
      </c>
      <c r="W69" s="17">
        <f t="shared" si="53"/>
        <v>1.6</v>
      </c>
      <c r="X69" s="17">
        <f t="shared" si="54"/>
        <v>2</v>
      </c>
      <c r="Y69" s="18">
        <f t="shared" si="55"/>
        <v>4.08</v>
      </c>
      <c r="Z69" s="26">
        <f t="shared" si="56"/>
        <v>0</v>
      </c>
      <c r="AA69" s="24">
        <v>10</v>
      </c>
      <c r="AB69" s="24">
        <v>10</v>
      </c>
      <c r="AC69" s="24">
        <v>5</v>
      </c>
      <c r="AD69" s="24">
        <v>10</v>
      </c>
      <c r="AE69" s="24"/>
      <c r="AF69" s="31">
        <v>10</v>
      </c>
      <c r="AG69" s="32">
        <f t="shared" si="45"/>
        <v>4.5</v>
      </c>
      <c r="AH69" s="34">
        <f t="shared" si="57"/>
        <v>4.6956521739130439</v>
      </c>
      <c r="AI69" s="35">
        <f t="shared" si="58"/>
        <v>3</v>
      </c>
      <c r="AJ69" s="36">
        <f t="shared" si="59"/>
        <v>1</v>
      </c>
      <c r="AK69" s="36">
        <v>10</v>
      </c>
      <c r="AL69" s="35">
        <v>10</v>
      </c>
      <c r="AM69" s="35">
        <f t="shared" si="60"/>
        <v>1.6666666666666665</v>
      </c>
      <c r="AN69" s="14">
        <v>2.9</v>
      </c>
      <c r="AO69" s="7">
        <v>1.75</v>
      </c>
      <c r="AP69" s="7">
        <v>4.7</v>
      </c>
      <c r="AQ69" s="21">
        <f t="shared" si="61"/>
        <v>3.5714285714285716</v>
      </c>
      <c r="AR69" s="39">
        <f t="shared" si="62"/>
        <v>0</v>
      </c>
      <c r="AS69" s="19">
        <f t="shared" si="63"/>
        <v>4.1964285714285712</v>
      </c>
      <c r="AT69" s="14">
        <v>4.7</v>
      </c>
      <c r="AU69" s="14">
        <v>4.4000000000000004</v>
      </c>
      <c r="AV69" s="38">
        <f t="shared" si="64"/>
        <v>0</v>
      </c>
      <c r="AW69" s="35">
        <f t="shared" si="65"/>
        <v>0</v>
      </c>
      <c r="AX69" s="14">
        <v>10</v>
      </c>
      <c r="AY69" s="7">
        <v>0</v>
      </c>
      <c r="AZ69" s="7">
        <v>11.75</v>
      </c>
      <c r="BA69" s="7">
        <v>0</v>
      </c>
      <c r="BB69" s="7">
        <v>0</v>
      </c>
      <c r="BC69" s="7">
        <f t="shared" si="66"/>
        <v>4.07797619047619</v>
      </c>
      <c r="BD69" s="8">
        <f t="shared" si="67"/>
        <v>3.5040590062111807</v>
      </c>
      <c r="BE69" s="8">
        <v>202210</v>
      </c>
      <c r="BF69" s="8" t="s">
        <v>75</v>
      </c>
      <c r="BG69" s="6" t="s">
        <v>58</v>
      </c>
      <c r="BH69" s="6" t="s">
        <v>48</v>
      </c>
      <c r="BI69" s="8">
        <v>38999</v>
      </c>
      <c r="BJ69" s="6" t="s">
        <v>49</v>
      </c>
      <c r="BK69" s="8">
        <v>25</v>
      </c>
      <c r="BL69" s="6" t="s">
        <v>50</v>
      </c>
      <c r="BM69" s="6" t="s">
        <v>51</v>
      </c>
    </row>
    <row r="70" spans="1:65" ht="16.649999999999999" customHeight="1" x14ac:dyDescent="0.25">
      <c r="A70" s="6" t="s">
        <v>73</v>
      </c>
      <c r="B70" s="8">
        <v>69</v>
      </c>
      <c r="C70" s="8">
        <f>4+6+4.5+4+6+7+2</f>
        <v>33.5</v>
      </c>
      <c r="D70" s="9">
        <f t="shared" si="46"/>
        <v>3.8068181818181817</v>
      </c>
      <c r="E70" s="8">
        <f t="shared" si="47"/>
        <v>4.7857142857142856</v>
      </c>
      <c r="F70" s="7"/>
      <c r="G70" s="7"/>
      <c r="H70" s="7"/>
      <c r="I70" s="7"/>
      <c r="J70" s="7"/>
      <c r="K70" s="8">
        <f t="shared" si="48"/>
        <v>0</v>
      </c>
      <c r="L70" s="8">
        <f t="shared" si="49"/>
        <v>0</v>
      </c>
      <c r="M70" s="8">
        <f t="shared" si="50"/>
        <v>0</v>
      </c>
      <c r="N70" s="8">
        <f t="shared" si="51"/>
        <v>4.7857142857142856</v>
      </c>
      <c r="O70" s="7">
        <v>10</v>
      </c>
      <c r="P70" s="7">
        <v>1</v>
      </c>
      <c r="Q70" s="7">
        <v>0</v>
      </c>
      <c r="R70" s="7">
        <v>3</v>
      </c>
      <c r="S70" s="7">
        <v>6</v>
      </c>
      <c r="T70" s="21"/>
      <c r="U70" s="21">
        <v>0</v>
      </c>
      <c r="V70" s="13">
        <f t="shared" si="52"/>
        <v>20</v>
      </c>
      <c r="W70" s="17">
        <f t="shared" si="53"/>
        <v>2</v>
      </c>
      <c r="X70" s="17">
        <f t="shared" si="54"/>
        <v>2.5</v>
      </c>
      <c r="Y70" s="18">
        <f t="shared" si="55"/>
        <v>4.7857142857142856</v>
      </c>
      <c r="Z70" s="26">
        <f t="shared" si="56"/>
        <v>0</v>
      </c>
      <c r="AA70" s="24">
        <v>10</v>
      </c>
      <c r="AB70" s="24">
        <v>10</v>
      </c>
      <c r="AC70" s="24">
        <v>3</v>
      </c>
      <c r="AD70" s="24">
        <v>9</v>
      </c>
      <c r="AE70" s="24">
        <v>2</v>
      </c>
      <c r="AF70" s="31"/>
      <c r="AG70" s="32">
        <f t="shared" ref="AG70:AG87" si="68">SUM(AA70:AF70)/10</f>
        <v>3.4</v>
      </c>
      <c r="AH70" s="34">
        <f t="shared" si="57"/>
        <v>3.7391304347826089</v>
      </c>
      <c r="AI70" s="35">
        <f t="shared" si="58"/>
        <v>2.7391304347826089</v>
      </c>
      <c r="AJ70" s="36">
        <f t="shared" si="59"/>
        <v>0.23913043478260887</v>
      </c>
      <c r="AK70" s="36">
        <v>12</v>
      </c>
      <c r="AL70" s="35">
        <v>5.6</v>
      </c>
      <c r="AM70" s="35">
        <f t="shared" si="60"/>
        <v>1.4666666666666668</v>
      </c>
      <c r="AN70" s="14">
        <v>2</v>
      </c>
      <c r="AO70" s="7">
        <v>2</v>
      </c>
      <c r="AP70" s="7">
        <v>0.5</v>
      </c>
      <c r="AQ70" s="21">
        <f t="shared" si="61"/>
        <v>3.2142857142857144</v>
      </c>
      <c r="AR70" s="39">
        <f t="shared" si="62"/>
        <v>4.7035714285714283</v>
      </c>
      <c r="AS70" s="19">
        <f t="shared" si="63"/>
        <v>5</v>
      </c>
      <c r="AT70" s="14">
        <v>1</v>
      </c>
      <c r="AU70" s="14">
        <v>4</v>
      </c>
      <c r="AV70" s="38">
        <f t="shared" si="64"/>
        <v>0.76923076923076927</v>
      </c>
      <c r="AW70" s="35">
        <f t="shared" si="65"/>
        <v>0</v>
      </c>
      <c r="AX70" s="14">
        <v>9</v>
      </c>
      <c r="AY70" s="7">
        <v>13.17</v>
      </c>
      <c r="AZ70" s="7">
        <v>14</v>
      </c>
      <c r="BA70" s="7">
        <v>8</v>
      </c>
      <c r="BB70" s="7">
        <v>0</v>
      </c>
      <c r="BC70" s="7">
        <f t="shared" si="66"/>
        <v>3.4863095238095241</v>
      </c>
      <c r="BD70" s="8">
        <f t="shared" si="67"/>
        <v>3.2433902691511394</v>
      </c>
      <c r="BE70" s="8">
        <v>202210</v>
      </c>
      <c r="BF70" s="8" t="s">
        <v>76</v>
      </c>
      <c r="BG70" s="6" t="s">
        <v>56</v>
      </c>
      <c r="BH70" s="6" t="s">
        <v>48</v>
      </c>
      <c r="BI70" s="8">
        <v>38999</v>
      </c>
      <c r="BJ70" s="6" t="s">
        <v>49</v>
      </c>
      <c r="BK70" s="8">
        <v>25</v>
      </c>
      <c r="BL70" s="6" t="s">
        <v>50</v>
      </c>
      <c r="BM70" s="6" t="s">
        <v>51</v>
      </c>
    </row>
    <row r="71" spans="1:65" ht="16.649999999999999" customHeight="1" x14ac:dyDescent="0.25">
      <c r="A71" s="6" t="s">
        <v>73</v>
      </c>
      <c r="B71" s="8">
        <v>70</v>
      </c>
      <c r="C71" s="8">
        <f>4+7+3+1+6+3+1.5</f>
        <v>25.5</v>
      </c>
      <c r="D71" s="9">
        <f t="shared" si="46"/>
        <v>2.8977272727272725</v>
      </c>
      <c r="E71" s="8">
        <f t="shared" si="47"/>
        <v>3.6428571428571423</v>
      </c>
      <c r="F71" s="7"/>
      <c r="G71" s="7"/>
      <c r="H71" s="7"/>
      <c r="I71" s="7"/>
      <c r="J71" s="7"/>
      <c r="K71" s="8">
        <f t="shared" si="48"/>
        <v>0</v>
      </c>
      <c r="L71" s="8">
        <f t="shared" si="49"/>
        <v>0</v>
      </c>
      <c r="M71" s="8">
        <f t="shared" si="50"/>
        <v>0</v>
      </c>
      <c r="N71" s="8">
        <f t="shared" si="51"/>
        <v>3.6428571428571423</v>
      </c>
      <c r="O71" s="7">
        <v>9</v>
      </c>
      <c r="P71" s="7">
        <v>1</v>
      </c>
      <c r="Q71" s="7">
        <v>0</v>
      </c>
      <c r="R71" s="7">
        <v>5</v>
      </c>
      <c r="S71" s="7">
        <v>3</v>
      </c>
      <c r="T71" s="21"/>
      <c r="U71" s="21">
        <v>0</v>
      </c>
      <c r="V71" s="13">
        <f t="shared" si="52"/>
        <v>18</v>
      </c>
      <c r="W71" s="17">
        <f t="shared" si="53"/>
        <v>1.8</v>
      </c>
      <c r="X71" s="17">
        <f t="shared" si="54"/>
        <v>2.25</v>
      </c>
      <c r="Y71" s="18">
        <f t="shared" si="55"/>
        <v>3.6428571428571423</v>
      </c>
      <c r="Z71" s="26">
        <f t="shared" si="56"/>
        <v>0</v>
      </c>
      <c r="AA71" s="24"/>
      <c r="AB71" s="24"/>
      <c r="AC71" s="24"/>
      <c r="AD71" s="24"/>
      <c r="AE71" s="24"/>
      <c r="AF71" s="31"/>
      <c r="AG71" s="32">
        <f t="shared" si="68"/>
        <v>0</v>
      </c>
      <c r="AH71" s="34">
        <f t="shared" si="57"/>
        <v>0</v>
      </c>
      <c r="AI71" s="35">
        <f t="shared" si="58"/>
        <v>2.25</v>
      </c>
      <c r="AJ71" s="36">
        <f t="shared" si="59"/>
        <v>0</v>
      </c>
      <c r="AK71" s="36"/>
      <c r="AL71" s="35"/>
      <c r="AM71" s="35">
        <f t="shared" si="60"/>
        <v>0</v>
      </c>
      <c r="AN71" s="14">
        <v>0</v>
      </c>
      <c r="AO71" s="7">
        <v>2.5</v>
      </c>
      <c r="AP71" s="7">
        <v>0</v>
      </c>
      <c r="AQ71" s="21">
        <f t="shared" si="61"/>
        <v>0</v>
      </c>
      <c r="AR71" s="39">
        <f t="shared" si="62"/>
        <v>0</v>
      </c>
      <c r="AS71" s="19">
        <f t="shared" si="63"/>
        <v>0</v>
      </c>
      <c r="AT71" s="14">
        <v>0</v>
      </c>
      <c r="AU71" s="14">
        <v>0</v>
      </c>
      <c r="AV71" s="38">
        <f t="shared" si="64"/>
        <v>0</v>
      </c>
      <c r="AW71" s="35">
        <f t="shared" si="65"/>
        <v>0</v>
      </c>
      <c r="AX71" s="14">
        <v>0</v>
      </c>
      <c r="AY71" s="7">
        <v>0</v>
      </c>
      <c r="AZ71" s="7">
        <v>0</v>
      </c>
      <c r="BA71" s="7">
        <v>0</v>
      </c>
      <c r="BB71" s="7">
        <v>0</v>
      </c>
      <c r="BC71" s="7">
        <f t="shared" si="66"/>
        <v>0.41666666666666663</v>
      </c>
      <c r="BD71" s="8">
        <f t="shared" si="67"/>
        <v>1.2619047619047619</v>
      </c>
      <c r="BE71" s="8">
        <v>202210</v>
      </c>
      <c r="BF71" s="8" t="s">
        <v>78</v>
      </c>
      <c r="BG71" s="6" t="s">
        <v>53</v>
      </c>
      <c r="BH71" s="6" t="s">
        <v>48</v>
      </c>
      <c r="BI71" s="8">
        <v>38999</v>
      </c>
      <c r="BJ71" s="6" t="s">
        <v>49</v>
      </c>
      <c r="BK71" s="8">
        <v>25</v>
      </c>
      <c r="BL71" s="6" t="s">
        <v>50</v>
      </c>
      <c r="BM71" s="6" t="s">
        <v>51</v>
      </c>
    </row>
    <row r="72" spans="1:65" ht="16.649999999999999" customHeight="1" x14ac:dyDescent="0.25">
      <c r="A72" s="6" t="s">
        <v>72</v>
      </c>
      <c r="B72" s="8">
        <v>71</v>
      </c>
      <c r="C72" s="8">
        <f>2+0+0+3+0+0+1</f>
        <v>6</v>
      </c>
      <c r="D72" s="9">
        <f t="shared" si="46"/>
        <v>0.68181818181818177</v>
      </c>
      <c r="E72" s="8">
        <f t="shared" si="47"/>
        <v>0.8571428571428571</v>
      </c>
      <c r="F72" s="8">
        <v>2</v>
      </c>
      <c r="G72" s="8">
        <v>3</v>
      </c>
      <c r="H72" s="8">
        <v>6</v>
      </c>
      <c r="I72" s="8">
        <v>2</v>
      </c>
      <c r="J72" s="8">
        <v>3</v>
      </c>
      <c r="K72" s="8">
        <f t="shared" si="48"/>
        <v>16</v>
      </c>
      <c r="L72" s="8">
        <f t="shared" si="49"/>
        <v>2.2857142857142856</v>
      </c>
      <c r="M72" s="8">
        <f t="shared" si="50"/>
        <v>2.56</v>
      </c>
      <c r="N72" s="8">
        <f t="shared" si="51"/>
        <v>2.56</v>
      </c>
      <c r="O72" s="7">
        <v>8</v>
      </c>
      <c r="P72" s="7">
        <v>0</v>
      </c>
      <c r="Q72" s="7">
        <v>0</v>
      </c>
      <c r="R72" s="7">
        <v>1</v>
      </c>
      <c r="S72" s="7">
        <v>1</v>
      </c>
      <c r="T72" s="21"/>
      <c r="U72" s="21">
        <v>0</v>
      </c>
      <c r="V72" s="13">
        <f t="shared" si="52"/>
        <v>10</v>
      </c>
      <c r="W72" s="17">
        <f t="shared" si="53"/>
        <v>1</v>
      </c>
      <c r="X72" s="17">
        <f t="shared" si="54"/>
        <v>1.25</v>
      </c>
      <c r="Y72" s="18">
        <f t="shared" si="55"/>
        <v>2.56</v>
      </c>
      <c r="Z72" s="26">
        <f t="shared" si="56"/>
        <v>0</v>
      </c>
      <c r="AA72" s="24"/>
      <c r="AB72" s="24"/>
      <c r="AC72" s="24"/>
      <c r="AD72" s="24"/>
      <c r="AE72" s="24"/>
      <c r="AF72" s="31"/>
      <c r="AG72" s="32">
        <f t="shared" si="68"/>
        <v>0</v>
      </c>
      <c r="AH72" s="34">
        <f t="shared" si="57"/>
        <v>0</v>
      </c>
      <c r="AI72" s="35">
        <f t="shared" si="58"/>
        <v>1.25</v>
      </c>
      <c r="AJ72" s="36">
        <f t="shared" si="59"/>
        <v>0</v>
      </c>
      <c r="AK72" s="36"/>
      <c r="AL72" s="35"/>
      <c r="AM72" s="35">
        <f t="shared" si="60"/>
        <v>0</v>
      </c>
      <c r="AN72" s="14">
        <v>0</v>
      </c>
      <c r="AO72" s="7">
        <v>1.5</v>
      </c>
      <c r="AP72" s="7">
        <v>0</v>
      </c>
      <c r="AQ72" s="21">
        <f t="shared" si="61"/>
        <v>4.2857142857142856</v>
      </c>
      <c r="AR72" s="39">
        <f t="shared" si="62"/>
        <v>4.2857142857142856</v>
      </c>
      <c r="AS72" s="19">
        <f t="shared" si="63"/>
        <v>4.8214285714285712</v>
      </c>
      <c r="AT72" s="14">
        <v>0</v>
      </c>
      <c r="AU72" s="14">
        <v>0</v>
      </c>
      <c r="AV72" s="38">
        <f t="shared" si="64"/>
        <v>0.40865384615384615</v>
      </c>
      <c r="AW72" s="35">
        <f t="shared" si="65"/>
        <v>0</v>
      </c>
      <c r="AX72" s="14">
        <v>12</v>
      </c>
      <c r="AY72" s="7">
        <v>12</v>
      </c>
      <c r="AZ72" s="7">
        <v>13.5</v>
      </c>
      <c r="BA72" s="7">
        <v>4.25</v>
      </c>
      <c r="BB72" s="7">
        <v>0</v>
      </c>
      <c r="BC72" s="7">
        <f t="shared" si="66"/>
        <v>2.5502518315018312</v>
      </c>
      <c r="BD72" s="8">
        <f t="shared" si="67"/>
        <v>1.2720503663003662</v>
      </c>
      <c r="BE72" s="8">
        <v>202210</v>
      </c>
      <c r="BF72" s="8" t="s">
        <v>76</v>
      </c>
      <c r="BG72" s="6" t="s">
        <v>59</v>
      </c>
      <c r="BH72" s="6" t="s">
        <v>48</v>
      </c>
      <c r="BI72" s="8">
        <v>38999</v>
      </c>
      <c r="BJ72" s="6" t="s">
        <v>49</v>
      </c>
      <c r="BK72" s="8">
        <v>25</v>
      </c>
      <c r="BL72" s="6" t="s">
        <v>50</v>
      </c>
      <c r="BM72" s="6" t="s">
        <v>51</v>
      </c>
    </row>
    <row r="73" spans="1:65" ht="16.649999999999999" customHeight="1" x14ac:dyDescent="0.25">
      <c r="A73" s="6" t="s">
        <v>73</v>
      </c>
      <c r="B73" s="8">
        <v>72</v>
      </c>
      <c r="C73" s="7"/>
      <c r="D73" s="9">
        <f t="shared" si="46"/>
        <v>0</v>
      </c>
      <c r="E73" s="8">
        <f t="shared" si="47"/>
        <v>0</v>
      </c>
      <c r="F73" s="8">
        <v>1</v>
      </c>
      <c r="G73" s="8">
        <v>0</v>
      </c>
      <c r="H73" s="8">
        <v>1.5</v>
      </c>
      <c r="I73" s="8">
        <v>0</v>
      </c>
      <c r="J73" s="8">
        <v>3</v>
      </c>
      <c r="K73" s="8">
        <f t="shared" si="48"/>
        <v>5.5</v>
      </c>
      <c r="L73" s="8">
        <f t="shared" si="49"/>
        <v>0.7857142857142857</v>
      </c>
      <c r="M73" s="8">
        <f t="shared" si="50"/>
        <v>0.88000000000000012</v>
      </c>
      <c r="N73" s="8">
        <f t="shared" si="51"/>
        <v>0.88000000000000012</v>
      </c>
      <c r="O73" s="7">
        <v>0</v>
      </c>
      <c r="P73" s="7">
        <v>3</v>
      </c>
      <c r="Q73" s="7">
        <v>0</v>
      </c>
      <c r="R73" s="7">
        <v>10</v>
      </c>
      <c r="S73" s="7">
        <v>0</v>
      </c>
      <c r="T73" s="21"/>
      <c r="U73" s="21">
        <v>0</v>
      </c>
      <c r="V73" s="13">
        <f t="shared" si="52"/>
        <v>13</v>
      </c>
      <c r="W73" s="17">
        <f t="shared" si="53"/>
        <v>1.3</v>
      </c>
      <c r="X73" s="17">
        <f t="shared" si="54"/>
        <v>1.625</v>
      </c>
      <c r="Y73" s="18">
        <f t="shared" si="55"/>
        <v>0.88000000000000012</v>
      </c>
      <c r="Z73" s="26">
        <f t="shared" si="56"/>
        <v>0</v>
      </c>
      <c r="AA73" s="24">
        <v>10</v>
      </c>
      <c r="AB73" s="24">
        <v>10</v>
      </c>
      <c r="AC73" s="24">
        <v>9</v>
      </c>
      <c r="AD73" s="24">
        <v>8.5</v>
      </c>
      <c r="AE73" s="24">
        <v>0</v>
      </c>
      <c r="AF73" s="31">
        <v>1</v>
      </c>
      <c r="AG73" s="32">
        <f t="shared" si="68"/>
        <v>3.85</v>
      </c>
      <c r="AH73" s="34">
        <f t="shared" si="57"/>
        <v>4.1304347826086962</v>
      </c>
      <c r="AI73" s="35">
        <f t="shared" si="58"/>
        <v>3</v>
      </c>
      <c r="AJ73" s="36">
        <f t="shared" si="59"/>
        <v>1.375</v>
      </c>
      <c r="AK73" s="36">
        <v>18</v>
      </c>
      <c r="AL73" s="35">
        <v>11.5</v>
      </c>
      <c r="AM73" s="35">
        <f t="shared" si="60"/>
        <v>2.458333333333333</v>
      </c>
      <c r="AN73" s="14">
        <v>5</v>
      </c>
      <c r="AO73" s="7"/>
      <c r="AP73" s="7">
        <v>5</v>
      </c>
      <c r="AQ73" s="21">
        <f t="shared" si="61"/>
        <v>3.3321428571428569</v>
      </c>
      <c r="AR73" s="39">
        <f t="shared" si="62"/>
        <v>4.1678571428571427</v>
      </c>
      <c r="AS73" s="19">
        <f t="shared" si="63"/>
        <v>5</v>
      </c>
      <c r="AT73" s="14">
        <v>4.0999999999999996</v>
      </c>
      <c r="AU73" s="14">
        <v>4.7</v>
      </c>
      <c r="AV73" s="38">
        <f t="shared" si="64"/>
        <v>0</v>
      </c>
      <c r="AW73" s="35">
        <f t="shared" si="65"/>
        <v>0</v>
      </c>
      <c r="AX73" s="14">
        <v>9.33</v>
      </c>
      <c r="AY73" s="7">
        <v>11.67</v>
      </c>
      <c r="AZ73" s="7">
        <v>14</v>
      </c>
      <c r="BA73" s="7">
        <v>0</v>
      </c>
      <c r="BB73" s="7">
        <v>0</v>
      </c>
      <c r="BC73" s="7">
        <f t="shared" si="66"/>
        <v>3.9779761904761912</v>
      </c>
      <c r="BD73" s="8">
        <f t="shared" si="67"/>
        <v>2.8893488612836444</v>
      </c>
      <c r="BE73" s="8">
        <v>202210</v>
      </c>
      <c r="BF73" s="8" t="s">
        <v>76</v>
      </c>
      <c r="BG73" s="6" t="s">
        <v>53</v>
      </c>
      <c r="BH73" s="6" t="s">
        <v>48</v>
      </c>
      <c r="BI73" s="8">
        <v>38999</v>
      </c>
      <c r="BJ73" s="6" t="s">
        <v>49</v>
      </c>
      <c r="BK73" s="8">
        <v>25</v>
      </c>
      <c r="BL73" s="6" t="s">
        <v>50</v>
      </c>
      <c r="BM73" s="6" t="s">
        <v>51</v>
      </c>
    </row>
    <row r="74" spans="1:65" ht="16.649999999999999" customHeight="1" x14ac:dyDescent="0.25">
      <c r="A74" s="6" t="s">
        <v>73</v>
      </c>
      <c r="B74" s="8">
        <v>73</v>
      </c>
      <c r="C74" s="8">
        <f>4+4.5+7+4+2+5+5</f>
        <v>31.5</v>
      </c>
      <c r="D74" s="9">
        <f t="shared" si="46"/>
        <v>3.5795454545454546</v>
      </c>
      <c r="E74" s="8">
        <f t="shared" si="47"/>
        <v>4.5</v>
      </c>
      <c r="F74" s="8">
        <v>8</v>
      </c>
      <c r="G74" s="8">
        <v>5</v>
      </c>
      <c r="H74" s="8">
        <v>6</v>
      </c>
      <c r="I74" s="8">
        <v>6</v>
      </c>
      <c r="J74" s="8">
        <v>8.5</v>
      </c>
      <c r="K74" s="8">
        <f t="shared" si="48"/>
        <v>33.5</v>
      </c>
      <c r="L74" s="8">
        <f t="shared" si="49"/>
        <v>4.7857142857142856</v>
      </c>
      <c r="M74" s="8">
        <f t="shared" si="50"/>
        <v>5.36</v>
      </c>
      <c r="N74" s="8">
        <f t="shared" si="51"/>
        <v>5</v>
      </c>
      <c r="O74" s="7">
        <v>4.5</v>
      </c>
      <c r="P74" s="7">
        <v>10</v>
      </c>
      <c r="Q74" s="7">
        <v>0</v>
      </c>
      <c r="R74" s="7">
        <v>10</v>
      </c>
      <c r="S74" s="7">
        <v>6</v>
      </c>
      <c r="T74" s="21"/>
      <c r="U74" s="21">
        <v>0</v>
      </c>
      <c r="V74" s="13">
        <f t="shared" si="52"/>
        <v>30.5</v>
      </c>
      <c r="W74" s="17">
        <f t="shared" si="53"/>
        <v>3.05</v>
      </c>
      <c r="X74" s="17">
        <f t="shared" si="54"/>
        <v>3.8125</v>
      </c>
      <c r="Y74" s="18">
        <f t="shared" si="55"/>
        <v>5</v>
      </c>
      <c r="Z74" s="26">
        <f t="shared" si="56"/>
        <v>0</v>
      </c>
      <c r="AA74" s="24">
        <v>10</v>
      </c>
      <c r="AB74" s="24">
        <v>9</v>
      </c>
      <c r="AC74" s="24">
        <v>9.5</v>
      </c>
      <c r="AD74" s="24"/>
      <c r="AE74" s="24">
        <v>10</v>
      </c>
      <c r="AF74" s="31">
        <v>10</v>
      </c>
      <c r="AG74" s="32">
        <f t="shared" si="68"/>
        <v>4.8499999999999996</v>
      </c>
      <c r="AH74" s="34">
        <f t="shared" si="57"/>
        <v>5</v>
      </c>
      <c r="AI74" s="35">
        <f t="shared" si="58"/>
        <v>3.8125</v>
      </c>
      <c r="AJ74" s="36">
        <f t="shared" si="59"/>
        <v>0</v>
      </c>
      <c r="AK74" s="36">
        <v>20</v>
      </c>
      <c r="AL74" s="35">
        <v>13.1</v>
      </c>
      <c r="AM74" s="35">
        <f t="shared" si="60"/>
        <v>2.7583333333333333</v>
      </c>
      <c r="AN74" s="14">
        <v>2.7</v>
      </c>
      <c r="AO74" s="7">
        <v>2.75</v>
      </c>
      <c r="AP74" s="7">
        <v>4.7</v>
      </c>
      <c r="AQ74" s="21">
        <f t="shared" si="61"/>
        <v>5</v>
      </c>
      <c r="AR74" s="39">
        <f t="shared" si="62"/>
        <v>4.6428571428571432</v>
      </c>
      <c r="AS74" s="19">
        <f t="shared" si="63"/>
        <v>5</v>
      </c>
      <c r="AT74" s="14">
        <v>4.9000000000000004</v>
      </c>
      <c r="AU74" s="14">
        <v>4.8</v>
      </c>
      <c r="AV74" s="38">
        <f t="shared" si="64"/>
        <v>0</v>
      </c>
      <c r="AW74" s="35">
        <f t="shared" si="65"/>
        <v>0</v>
      </c>
      <c r="AX74" s="14">
        <v>14</v>
      </c>
      <c r="AY74" s="7">
        <v>13</v>
      </c>
      <c r="AZ74" s="7">
        <v>14</v>
      </c>
      <c r="BA74" s="7">
        <v>0</v>
      </c>
      <c r="BB74" s="7">
        <v>0</v>
      </c>
      <c r="BC74" s="7">
        <f t="shared" si="66"/>
        <v>4.8404761904761902</v>
      </c>
      <c r="BD74" s="8">
        <f t="shared" si="67"/>
        <v>4.2822619047619046</v>
      </c>
      <c r="BE74" s="8">
        <v>202210</v>
      </c>
      <c r="BF74" s="8" t="s">
        <v>75</v>
      </c>
      <c r="BG74" s="6" t="s">
        <v>55</v>
      </c>
      <c r="BH74" s="6" t="s">
        <v>48</v>
      </c>
      <c r="BI74" s="8">
        <v>38999</v>
      </c>
      <c r="BJ74" s="6" t="s">
        <v>49</v>
      </c>
      <c r="BK74" s="8">
        <v>25</v>
      </c>
      <c r="BL74" s="6" t="s">
        <v>50</v>
      </c>
      <c r="BM74" s="6" t="s">
        <v>51</v>
      </c>
    </row>
    <row r="75" spans="1:65" ht="16.649999999999999" customHeight="1" x14ac:dyDescent="0.25">
      <c r="A75" s="6" t="s">
        <v>72</v>
      </c>
      <c r="B75" s="8">
        <v>74</v>
      </c>
      <c r="C75" s="7"/>
      <c r="D75" s="9">
        <f t="shared" si="46"/>
        <v>0</v>
      </c>
      <c r="E75" s="8">
        <f t="shared" si="47"/>
        <v>0</v>
      </c>
      <c r="F75" s="7"/>
      <c r="G75" s="7"/>
      <c r="H75" s="7"/>
      <c r="I75" s="7"/>
      <c r="J75" s="7"/>
      <c r="K75" s="8">
        <f t="shared" si="48"/>
        <v>0</v>
      </c>
      <c r="L75" s="8">
        <f t="shared" si="49"/>
        <v>0</v>
      </c>
      <c r="M75" s="8">
        <f t="shared" si="50"/>
        <v>0</v>
      </c>
      <c r="N75" s="8">
        <f t="shared" si="51"/>
        <v>0</v>
      </c>
      <c r="O75" s="7"/>
      <c r="P75" s="7"/>
      <c r="Q75" s="7"/>
      <c r="R75" s="7"/>
      <c r="S75" s="7"/>
      <c r="T75" s="21"/>
      <c r="U75" s="21">
        <v>0</v>
      </c>
      <c r="V75" s="13">
        <f t="shared" si="52"/>
        <v>0</v>
      </c>
      <c r="W75" s="17">
        <f t="shared" si="53"/>
        <v>0</v>
      </c>
      <c r="X75" s="17">
        <f t="shared" si="54"/>
        <v>0</v>
      </c>
      <c r="Y75" s="18">
        <f t="shared" si="55"/>
        <v>0</v>
      </c>
      <c r="Z75" s="26">
        <f t="shared" si="56"/>
        <v>0</v>
      </c>
      <c r="AA75" s="24"/>
      <c r="AB75" s="24"/>
      <c r="AC75" s="24"/>
      <c r="AD75" s="24"/>
      <c r="AE75" s="24"/>
      <c r="AF75" s="31"/>
      <c r="AG75" s="32">
        <f t="shared" si="68"/>
        <v>0</v>
      </c>
      <c r="AH75" s="34">
        <f t="shared" si="57"/>
        <v>0</v>
      </c>
      <c r="AI75" s="35">
        <f t="shared" si="58"/>
        <v>0</v>
      </c>
      <c r="AJ75" s="36">
        <f t="shared" si="59"/>
        <v>0</v>
      </c>
      <c r="AK75" s="36"/>
      <c r="AL75" s="35"/>
      <c r="AM75" s="35">
        <f t="shared" si="60"/>
        <v>0</v>
      </c>
      <c r="AN75" s="14">
        <v>0</v>
      </c>
      <c r="AO75" s="7"/>
      <c r="AP75" s="7">
        <v>0</v>
      </c>
      <c r="AQ75" s="21">
        <f t="shared" si="61"/>
        <v>0</v>
      </c>
      <c r="AR75" s="39">
        <f t="shared" si="62"/>
        <v>0</v>
      </c>
      <c r="AS75" s="19">
        <f t="shared" si="63"/>
        <v>0</v>
      </c>
      <c r="AT75" s="14">
        <v>0</v>
      </c>
      <c r="AU75" s="14">
        <v>0</v>
      </c>
      <c r="AV75" s="38">
        <f t="shared" si="64"/>
        <v>0</v>
      </c>
      <c r="AW75" s="35">
        <f t="shared" si="65"/>
        <v>0</v>
      </c>
      <c r="AX75" s="14">
        <v>0</v>
      </c>
      <c r="AY75" s="7">
        <v>0</v>
      </c>
      <c r="AZ75" s="7">
        <v>0</v>
      </c>
      <c r="BA75" s="7">
        <v>0</v>
      </c>
      <c r="BB75" s="7">
        <v>0</v>
      </c>
      <c r="BC75" s="7">
        <f t="shared" si="66"/>
        <v>0</v>
      </c>
      <c r="BD75" s="8">
        <f t="shared" si="67"/>
        <v>0</v>
      </c>
      <c r="BE75" s="8">
        <v>202210</v>
      </c>
      <c r="BF75" s="8" t="s">
        <v>79</v>
      </c>
      <c r="BG75" s="6" t="s">
        <v>56</v>
      </c>
      <c r="BH75" s="6" t="s">
        <v>48</v>
      </c>
      <c r="BI75" s="8">
        <v>38999</v>
      </c>
      <c r="BJ75" s="6" t="s">
        <v>49</v>
      </c>
      <c r="BK75" s="8">
        <v>25</v>
      </c>
      <c r="BL75" s="6" t="s">
        <v>50</v>
      </c>
      <c r="BM75" s="6" t="s">
        <v>51</v>
      </c>
    </row>
    <row r="76" spans="1:65" ht="16.649999999999999" customHeight="1" x14ac:dyDescent="0.25">
      <c r="A76" s="6" t="s">
        <v>73</v>
      </c>
      <c r="B76" s="8">
        <v>75</v>
      </c>
      <c r="C76" s="8">
        <f>4+7+3+5.5+1+1+3</f>
        <v>24.5</v>
      </c>
      <c r="D76" s="9">
        <f t="shared" si="46"/>
        <v>2.7840909090909092</v>
      </c>
      <c r="E76" s="8">
        <f t="shared" si="47"/>
        <v>3.5</v>
      </c>
      <c r="F76" s="8">
        <v>8</v>
      </c>
      <c r="G76" s="8">
        <v>3</v>
      </c>
      <c r="H76" s="8">
        <v>6</v>
      </c>
      <c r="I76" s="8">
        <v>3</v>
      </c>
      <c r="J76" s="8">
        <v>8</v>
      </c>
      <c r="K76" s="8">
        <f t="shared" si="48"/>
        <v>28</v>
      </c>
      <c r="L76" s="8">
        <f t="shared" si="49"/>
        <v>4</v>
      </c>
      <c r="M76" s="8">
        <f t="shared" si="50"/>
        <v>4.4800000000000004</v>
      </c>
      <c r="N76" s="8">
        <f t="shared" si="51"/>
        <v>4.4800000000000004</v>
      </c>
      <c r="O76" s="7">
        <v>8</v>
      </c>
      <c r="P76" s="7">
        <v>2</v>
      </c>
      <c r="Q76" s="7">
        <v>7</v>
      </c>
      <c r="R76" s="7">
        <v>1</v>
      </c>
      <c r="S76" s="7">
        <v>6</v>
      </c>
      <c r="T76" s="21"/>
      <c r="U76" s="21">
        <v>0</v>
      </c>
      <c r="V76" s="13">
        <f t="shared" si="52"/>
        <v>24</v>
      </c>
      <c r="W76" s="17">
        <f t="shared" si="53"/>
        <v>2.4</v>
      </c>
      <c r="X76" s="17">
        <f t="shared" si="54"/>
        <v>2.875</v>
      </c>
      <c r="Y76" s="18">
        <f t="shared" si="55"/>
        <v>4.4800000000000004</v>
      </c>
      <c r="Z76" s="26">
        <f t="shared" si="56"/>
        <v>0</v>
      </c>
      <c r="AA76" s="24">
        <v>10</v>
      </c>
      <c r="AB76" s="24">
        <v>10</v>
      </c>
      <c r="AC76" s="24">
        <v>6.5</v>
      </c>
      <c r="AD76" s="24"/>
      <c r="AE76" s="24">
        <v>4</v>
      </c>
      <c r="AF76" s="31">
        <v>0</v>
      </c>
      <c r="AG76" s="32">
        <f t="shared" si="68"/>
        <v>3.05</v>
      </c>
      <c r="AH76" s="34">
        <f t="shared" si="57"/>
        <v>3.4347826086956523</v>
      </c>
      <c r="AI76" s="35">
        <f t="shared" si="58"/>
        <v>2.875</v>
      </c>
      <c r="AJ76" s="36">
        <f t="shared" si="59"/>
        <v>0</v>
      </c>
      <c r="AK76" s="36">
        <v>18</v>
      </c>
      <c r="AL76" s="35">
        <v>7.2</v>
      </c>
      <c r="AM76" s="35">
        <f t="shared" si="60"/>
        <v>2.0999999999999996</v>
      </c>
      <c r="AN76" s="14">
        <v>3.9</v>
      </c>
      <c r="AO76" s="7">
        <v>3.75</v>
      </c>
      <c r="AP76" s="7">
        <v>4</v>
      </c>
      <c r="AQ76" s="21">
        <f t="shared" si="61"/>
        <v>2.9750000000000001</v>
      </c>
      <c r="AR76" s="39">
        <f t="shared" si="62"/>
        <v>4.4035714285714285</v>
      </c>
      <c r="AS76" s="19">
        <f t="shared" si="63"/>
        <v>5</v>
      </c>
      <c r="AT76" s="14">
        <v>4.5</v>
      </c>
      <c r="AU76" s="14">
        <v>3.8</v>
      </c>
      <c r="AV76" s="38">
        <f t="shared" si="64"/>
        <v>0</v>
      </c>
      <c r="AW76" s="35">
        <f t="shared" si="65"/>
        <v>0</v>
      </c>
      <c r="AX76" s="14">
        <v>8.33</v>
      </c>
      <c r="AY76" s="7">
        <v>12.33</v>
      </c>
      <c r="AZ76" s="7">
        <v>14</v>
      </c>
      <c r="BA76" s="7">
        <v>0</v>
      </c>
      <c r="BB76" s="7">
        <v>0</v>
      </c>
      <c r="BC76" s="7">
        <f t="shared" si="66"/>
        <v>4.267261904761904</v>
      </c>
      <c r="BD76" s="8">
        <f t="shared" si="67"/>
        <v>3.4314089026915111</v>
      </c>
      <c r="BE76" s="8">
        <v>202210</v>
      </c>
      <c r="BF76" s="8" t="s">
        <v>80</v>
      </c>
      <c r="BG76" s="6" t="s">
        <v>55</v>
      </c>
      <c r="BH76" s="6" t="s">
        <v>48</v>
      </c>
      <c r="BI76" s="8">
        <v>38999</v>
      </c>
      <c r="BJ76" s="6" t="s">
        <v>49</v>
      </c>
      <c r="BK76" s="8">
        <v>25</v>
      </c>
      <c r="BL76" s="6" t="s">
        <v>50</v>
      </c>
      <c r="BM76" s="6" t="s">
        <v>51</v>
      </c>
    </row>
    <row r="77" spans="1:65" ht="16.649999999999999" customHeight="1" x14ac:dyDescent="0.25">
      <c r="A77" s="6" t="s">
        <v>72</v>
      </c>
      <c r="B77" s="8">
        <v>76</v>
      </c>
      <c r="C77" s="8">
        <f>1+3+0+5.5+0+3+0.5</f>
        <v>13</v>
      </c>
      <c r="D77" s="9">
        <f t="shared" si="46"/>
        <v>1.4772727272727273</v>
      </c>
      <c r="E77" s="8">
        <f t="shared" si="47"/>
        <v>1.8571428571428572</v>
      </c>
      <c r="F77" s="8">
        <v>2</v>
      </c>
      <c r="G77" s="8">
        <v>0</v>
      </c>
      <c r="H77" s="8">
        <v>3</v>
      </c>
      <c r="I77" s="8">
        <v>0</v>
      </c>
      <c r="J77" s="8">
        <v>6.5</v>
      </c>
      <c r="K77" s="8">
        <f t="shared" si="48"/>
        <v>11.5</v>
      </c>
      <c r="L77" s="8">
        <f t="shared" si="49"/>
        <v>1.6428571428571428</v>
      </c>
      <c r="M77" s="8">
        <f t="shared" si="50"/>
        <v>1.84</v>
      </c>
      <c r="N77" s="8">
        <f t="shared" si="51"/>
        <v>1.8571428571428572</v>
      </c>
      <c r="O77" s="7">
        <v>6</v>
      </c>
      <c r="P77" s="7">
        <v>2</v>
      </c>
      <c r="Q77" s="7">
        <v>0</v>
      </c>
      <c r="R77" s="7">
        <v>9</v>
      </c>
      <c r="S77" s="7">
        <v>0</v>
      </c>
      <c r="T77" s="21"/>
      <c r="U77" s="21">
        <v>0</v>
      </c>
      <c r="V77" s="13">
        <f t="shared" si="52"/>
        <v>17</v>
      </c>
      <c r="W77" s="17">
        <f t="shared" si="53"/>
        <v>1.7</v>
      </c>
      <c r="X77" s="17">
        <f t="shared" si="54"/>
        <v>2.125</v>
      </c>
      <c r="Y77" s="18">
        <f t="shared" si="55"/>
        <v>1.8571428571428572</v>
      </c>
      <c r="Z77" s="26">
        <f t="shared" si="56"/>
        <v>0</v>
      </c>
      <c r="AA77" s="24">
        <v>3</v>
      </c>
      <c r="AB77" s="24">
        <v>4</v>
      </c>
      <c r="AC77" s="24">
        <v>2</v>
      </c>
      <c r="AD77" s="24"/>
      <c r="AE77" s="24">
        <v>8</v>
      </c>
      <c r="AF77" s="31">
        <v>1.5</v>
      </c>
      <c r="AG77" s="32">
        <f t="shared" si="68"/>
        <v>1.85</v>
      </c>
      <c r="AH77" s="34">
        <f t="shared" si="57"/>
        <v>2.3913043478260869</v>
      </c>
      <c r="AI77" s="35">
        <f t="shared" si="58"/>
        <v>2.125</v>
      </c>
      <c r="AJ77" s="36">
        <f t="shared" si="59"/>
        <v>0</v>
      </c>
      <c r="AK77" s="36">
        <v>4</v>
      </c>
      <c r="AL77" s="35">
        <v>6.3</v>
      </c>
      <c r="AM77" s="35">
        <f t="shared" si="60"/>
        <v>0.85833333333333339</v>
      </c>
      <c r="AN77" s="14">
        <v>1.5</v>
      </c>
      <c r="AO77" s="7">
        <v>3</v>
      </c>
      <c r="AP77" s="7">
        <v>4</v>
      </c>
      <c r="AQ77" s="21">
        <f t="shared" si="61"/>
        <v>0.35714285714285715</v>
      </c>
      <c r="AR77" s="39">
        <f t="shared" si="62"/>
        <v>0</v>
      </c>
      <c r="AS77" s="19">
        <f t="shared" si="63"/>
        <v>0</v>
      </c>
      <c r="AT77" s="14">
        <v>0</v>
      </c>
      <c r="AU77" s="14">
        <v>2</v>
      </c>
      <c r="AV77" s="38">
        <f t="shared" si="64"/>
        <v>0</v>
      </c>
      <c r="AW77" s="35">
        <f t="shared" si="65"/>
        <v>1.2962962962962963</v>
      </c>
      <c r="AX77" s="14">
        <v>1</v>
      </c>
      <c r="AY77" s="7">
        <v>0</v>
      </c>
      <c r="AZ77" s="7">
        <v>0</v>
      </c>
      <c r="BA77" s="7">
        <v>0</v>
      </c>
      <c r="BB77" s="7">
        <v>7</v>
      </c>
      <c r="BC77" s="7">
        <f t="shared" si="66"/>
        <v>2.0255731922398588</v>
      </c>
      <c r="BD77" s="8">
        <f t="shared" si="67"/>
        <v>1.8514707461084272</v>
      </c>
      <c r="BE77" s="8">
        <v>202210</v>
      </c>
      <c r="BF77" s="8" t="s">
        <v>75</v>
      </c>
      <c r="BG77" s="6" t="s">
        <v>54</v>
      </c>
      <c r="BH77" s="6" t="s">
        <v>48</v>
      </c>
      <c r="BI77" s="8">
        <v>38999</v>
      </c>
      <c r="BJ77" s="6" t="s">
        <v>49</v>
      </c>
      <c r="BK77" s="8">
        <v>25</v>
      </c>
      <c r="BL77" s="6" t="s">
        <v>50</v>
      </c>
      <c r="BM77" s="6" t="s">
        <v>51</v>
      </c>
    </row>
    <row r="78" spans="1:65" ht="16.649999999999999" customHeight="1" x14ac:dyDescent="0.25">
      <c r="A78" s="6" t="s">
        <v>72</v>
      </c>
      <c r="B78" s="8">
        <v>77</v>
      </c>
      <c r="C78" s="8">
        <f>1+4.5+7+5+3+4+2</f>
        <v>26.5</v>
      </c>
      <c r="D78" s="9">
        <f t="shared" si="46"/>
        <v>3.0113636363636362</v>
      </c>
      <c r="E78" s="8">
        <f t="shared" si="47"/>
        <v>3.7857142857142856</v>
      </c>
      <c r="F78" s="7"/>
      <c r="G78" s="7"/>
      <c r="H78" s="7"/>
      <c r="I78" s="7"/>
      <c r="J78" s="7"/>
      <c r="K78" s="8">
        <f t="shared" si="48"/>
        <v>0</v>
      </c>
      <c r="L78" s="8">
        <f t="shared" si="49"/>
        <v>0</v>
      </c>
      <c r="M78" s="8">
        <f t="shared" si="50"/>
        <v>0</v>
      </c>
      <c r="N78" s="8">
        <f t="shared" si="51"/>
        <v>3.7857142857142856</v>
      </c>
      <c r="O78" s="7">
        <v>2.5</v>
      </c>
      <c r="P78" s="7">
        <v>4</v>
      </c>
      <c r="Q78" s="7">
        <v>0</v>
      </c>
      <c r="R78" s="7">
        <v>0</v>
      </c>
      <c r="S78" s="7">
        <v>6</v>
      </c>
      <c r="T78" s="21"/>
      <c r="U78" s="21">
        <v>0</v>
      </c>
      <c r="V78" s="13">
        <f t="shared" si="52"/>
        <v>12.5</v>
      </c>
      <c r="W78" s="17">
        <f t="shared" si="53"/>
        <v>1.25</v>
      </c>
      <c r="X78" s="17">
        <f t="shared" si="54"/>
        <v>1.5625</v>
      </c>
      <c r="Y78" s="18">
        <f t="shared" si="55"/>
        <v>3.7857142857142856</v>
      </c>
      <c r="Z78" s="26">
        <f t="shared" si="56"/>
        <v>0</v>
      </c>
      <c r="AA78" s="24">
        <v>10</v>
      </c>
      <c r="AB78" s="24">
        <v>10</v>
      </c>
      <c r="AC78" s="24">
        <v>9</v>
      </c>
      <c r="AD78" s="24">
        <v>10</v>
      </c>
      <c r="AE78" s="24"/>
      <c r="AF78" s="31">
        <v>1</v>
      </c>
      <c r="AG78" s="32">
        <f t="shared" si="68"/>
        <v>4</v>
      </c>
      <c r="AH78" s="34">
        <f t="shared" si="57"/>
        <v>4.2608695652173916</v>
      </c>
      <c r="AI78" s="35">
        <f t="shared" si="58"/>
        <v>3</v>
      </c>
      <c r="AJ78" s="36">
        <f t="shared" si="59"/>
        <v>1.4375</v>
      </c>
      <c r="AK78" s="36">
        <v>14</v>
      </c>
      <c r="AL78" s="35">
        <v>9</v>
      </c>
      <c r="AM78" s="35">
        <f t="shared" si="60"/>
        <v>1.9166666666666665</v>
      </c>
      <c r="AN78" s="14">
        <v>2</v>
      </c>
      <c r="AO78" s="7">
        <v>2.75</v>
      </c>
      <c r="AP78" s="7">
        <v>0</v>
      </c>
      <c r="AQ78" s="21">
        <f t="shared" si="61"/>
        <v>3.5714285714285716</v>
      </c>
      <c r="AR78" s="39">
        <f t="shared" si="62"/>
        <v>5</v>
      </c>
      <c r="AS78" s="19">
        <f t="shared" si="63"/>
        <v>0</v>
      </c>
      <c r="AT78" s="14">
        <v>4.5</v>
      </c>
      <c r="AU78" s="14">
        <v>3.5</v>
      </c>
      <c r="AV78" s="38">
        <f t="shared" si="64"/>
        <v>4.5634615384615387</v>
      </c>
      <c r="AW78" s="35">
        <f t="shared" si="65"/>
        <v>0</v>
      </c>
      <c r="AX78" s="14">
        <v>10</v>
      </c>
      <c r="AY78" s="7">
        <v>14</v>
      </c>
      <c r="AZ78" s="7">
        <v>0</v>
      </c>
      <c r="BA78" s="7">
        <v>47.46</v>
      </c>
      <c r="BB78" s="7">
        <v>0</v>
      </c>
      <c r="BC78" s="7">
        <f t="shared" si="66"/>
        <v>3.9808150183150177</v>
      </c>
      <c r="BD78" s="8">
        <f t="shared" si="67"/>
        <v>3.3888131071826724</v>
      </c>
      <c r="BE78" s="8">
        <v>202210</v>
      </c>
      <c r="BF78" s="8" t="s">
        <v>75</v>
      </c>
      <c r="BG78" s="6" t="s">
        <v>60</v>
      </c>
      <c r="BH78" s="6" t="s">
        <v>48</v>
      </c>
      <c r="BI78" s="8">
        <v>38999</v>
      </c>
      <c r="BJ78" s="6" t="s">
        <v>49</v>
      </c>
      <c r="BK78" s="8">
        <v>25</v>
      </c>
      <c r="BL78" s="6" t="s">
        <v>50</v>
      </c>
      <c r="BM78" s="6" t="s">
        <v>51</v>
      </c>
    </row>
    <row r="79" spans="1:65" ht="16.649999999999999" customHeight="1" x14ac:dyDescent="0.25">
      <c r="A79" s="6" t="s">
        <v>72</v>
      </c>
      <c r="B79" s="8">
        <v>78</v>
      </c>
      <c r="C79" s="8">
        <f>0+1+3.5+1+2+1+0.5</f>
        <v>9</v>
      </c>
      <c r="D79" s="9">
        <f t="shared" si="46"/>
        <v>1.0227272727272727</v>
      </c>
      <c r="E79" s="8">
        <f t="shared" si="47"/>
        <v>1.2857142857142856</v>
      </c>
      <c r="F79" s="8">
        <v>2</v>
      </c>
      <c r="G79" s="8">
        <v>3</v>
      </c>
      <c r="H79" s="8">
        <v>0</v>
      </c>
      <c r="I79" s="8">
        <v>0</v>
      </c>
      <c r="J79" s="8">
        <v>1</v>
      </c>
      <c r="K79" s="8">
        <f t="shared" si="48"/>
        <v>6</v>
      </c>
      <c r="L79" s="8">
        <f t="shared" si="49"/>
        <v>0.8571428571428571</v>
      </c>
      <c r="M79" s="8">
        <f t="shared" si="50"/>
        <v>0.96000000000000008</v>
      </c>
      <c r="N79" s="8">
        <f t="shared" si="51"/>
        <v>1.2857142857142856</v>
      </c>
      <c r="O79" s="7">
        <v>7.5</v>
      </c>
      <c r="P79" s="7">
        <v>4.5</v>
      </c>
      <c r="Q79" s="7">
        <v>1</v>
      </c>
      <c r="R79" s="7">
        <v>10</v>
      </c>
      <c r="S79" s="7">
        <v>4</v>
      </c>
      <c r="T79" s="21"/>
      <c r="U79" s="21">
        <v>0</v>
      </c>
      <c r="V79" s="13">
        <f t="shared" si="52"/>
        <v>27</v>
      </c>
      <c r="W79" s="17">
        <f t="shared" si="53"/>
        <v>2.7</v>
      </c>
      <c r="X79" s="17">
        <f t="shared" si="54"/>
        <v>3.25</v>
      </c>
      <c r="Y79" s="18">
        <f t="shared" si="55"/>
        <v>2.25</v>
      </c>
      <c r="Z79" s="26">
        <f t="shared" si="56"/>
        <v>0.96428571428571441</v>
      </c>
      <c r="AA79" s="24">
        <v>10</v>
      </c>
      <c r="AB79" s="24">
        <v>4</v>
      </c>
      <c r="AC79" s="24">
        <v>5</v>
      </c>
      <c r="AD79" s="24">
        <v>0</v>
      </c>
      <c r="AE79" s="24">
        <v>0</v>
      </c>
      <c r="AF79" s="31"/>
      <c r="AG79" s="32">
        <f t="shared" si="68"/>
        <v>1.9</v>
      </c>
      <c r="AH79" s="34">
        <f t="shared" si="57"/>
        <v>2.4347826086956523</v>
      </c>
      <c r="AI79" s="35">
        <f t="shared" si="58"/>
        <v>3.25</v>
      </c>
      <c r="AJ79" s="36">
        <f t="shared" si="59"/>
        <v>0</v>
      </c>
      <c r="AK79" s="36">
        <v>2</v>
      </c>
      <c r="AL79" s="35">
        <v>9.8000000000000007</v>
      </c>
      <c r="AM79" s="35">
        <f t="shared" si="60"/>
        <v>0.98333333333333339</v>
      </c>
      <c r="AN79" s="14">
        <v>0.5</v>
      </c>
      <c r="AO79" s="7"/>
      <c r="AP79" s="7">
        <v>4.7</v>
      </c>
      <c r="AQ79" s="21">
        <f t="shared" si="61"/>
        <v>0</v>
      </c>
      <c r="AR79" s="39">
        <f t="shared" si="62"/>
        <v>0.35714285714285715</v>
      </c>
      <c r="AS79" s="19">
        <f t="shared" si="63"/>
        <v>1.4285714285714286</v>
      </c>
      <c r="AT79" s="14">
        <v>2.6</v>
      </c>
      <c r="AU79" s="14">
        <v>3.8</v>
      </c>
      <c r="AV79" s="38">
        <f t="shared" si="64"/>
        <v>0.19230769230769232</v>
      </c>
      <c r="AW79" s="35">
        <f t="shared" si="65"/>
        <v>0</v>
      </c>
      <c r="AX79" s="14">
        <v>0</v>
      </c>
      <c r="AY79" s="7">
        <v>1</v>
      </c>
      <c r="AZ79" s="7">
        <v>4</v>
      </c>
      <c r="BA79" s="7">
        <v>2</v>
      </c>
      <c r="BB79" s="7">
        <v>0</v>
      </c>
      <c r="BC79" s="7">
        <f t="shared" si="66"/>
        <v>2.1714285714285713</v>
      </c>
      <c r="BD79" s="8">
        <f t="shared" si="67"/>
        <v>2.2179089026915118</v>
      </c>
      <c r="BE79" s="8">
        <v>202210</v>
      </c>
      <c r="BF79" s="8" t="s">
        <v>76</v>
      </c>
      <c r="BG79" s="6" t="s">
        <v>58</v>
      </c>
      <c r="BH79" s="6" t="s">
        <v>48</v>
      </c>
      <c r="BI79" s="8">
        <v>38999</v>
      </c>
      <c r="BJ79" s="6" t="s">
        <v>49</v>
      </c>
      <c r="BK79" s="8">
        <v>25</v>
      </c>
      <c r="BL79" s="6" t="s">
        <v>50</v>
      </c>
      <c r="BM79" s="6" t="s">
        <v>51</v>
      </c>
    </row>
    <row r="80" spans="1:65" ht="16.649999999999999" customHeight="1" x14ac:dyDescent="0.25">
      <c r="A80" s="6" t="s">
        <v>73</v>
      </c>
      <c r="B80" s="8">
        <v>79</v>
      </c>
      <c r="C80" s="8">
        <f>1+4.5+0+0+0+2+0</f>
        <v>7.5</v>
      </c>
      <c r="D80" s="9">
        <f t="shared" si="46"/>
        <v>0.85227272727272729</v>
      </c>
      <c r="E80" s="8">
        <f t="shared" si="47"/>
        <v>1.0714285714285714</v>
      </c>
      <c r="F80" s="8">
        <v>3</v>
      </c>
      <c r="G80" s="8">
        <v>3</v>
      </c>
      <c r="H80" s="8">
        <v>0</v>
      </c>
      <c r="I80" s="8">
        <v>0</v>
      </c>
      <c r="J80" s="8">
        <v>4.5</v>
      </c>
      <c r="K80" s="8">
        <f t="shared" si="48"/>
        <v>10.5</v>
      </c>
      <c r="L80" s="8">
        <f t="shared" si="49"/>
        <v>1.5</v>
      </c>
      <c r="M80" s="8">
        <f t="shared" si="50"/>
        <v>1.6800000000000002</v>
      </c>
      <c r="N80" s="8">
        <f t="shared" si="51"/>
        <v>1.6800000000000002</v>
      </c>
      <c r="O80" s="7">
        <v>4</v>
      </c>
      <c r="P80" s="7">
        <v>4</v>
      </c>
      <c r="Q80" s="7">
        <v>0</v>
      </c>
      <c r="R80" s="7">
        <v>6</v>
      </c>
      <c r="S80" s="7">
        <v>0</v>
      </c>
      <c r="T80" s="21"/>
      <c r="U80" s="21">
        <v>0</v>
      </c>
      <c r="V80" s="13">
        <f t="shared" si="52"/>
        <v>14</v>
      </c>
      <c r="W80" s="17">
        <f t="shared" si="53"/>
        <v>1.4</v>
      </c>
      <c r="X80" s="17">
        <f t="shared" si="54"/>
        <v>1.75</v>
      </c>
      <c r="Y80" s="18">
        <f t="shared" si="55"/>
        <v>1.6800000000000002</v>
      </c>
      <c r="Z80" s="26">
        <f t="shared" si="56"/>
        <v>0</v>
      </c>
      <c r="AA80" s="24">
        <v>2</v>
      </c>
      <c r="AB80" s="24">
        <v>9</v>
      </c>
      <c r="AC80" s="24">
        <v>2</v>
      </c>
      <c r="AD80" s="24"/>
      <c r="AE80" s="24">
        <v>1</v>
      </c>
      <c r="AF80" s="31">
        <v>0</v>
      </c>
      <c r="AG80" s="32">
        <f t="shared" si="68"/>
        <v>1.4</v>
      </c>
      <c r="AH80" s="34">
        <f t="shared" si="57"/>
        <v>2</v>
      </c>
      <c r="AI80" s="35">
        <f t="shared" si="58"/>
        <v>1.75</v>
      </c>
      <c r="AJ80" s="36">
        <f t="shared" si="59"/>
        <v>0</v>
      </c>
      <c r="AK80" s="36"/>
      <c r="AL80" s="35"/>
      <c r="AM80" s="35">
        <f t="shared" si="60"/>
        <v>0</v>
      </c>
      <c r="AN80" s="14">
        <v>1.17</v>
      </c>
      <c r="AO80" s="7">
        <v>2.5</v>
      </c>
      <c r="AP80" s="7">
        <v>4.7</v>
      </c>
      <c r="AQ80" s="21">
        <f t="shared" si="61"/>
        <v>3.9285714285714284</v>
      </c>
      <c r="AR80" s="39">
        <f t="shared" si="62"/>
        <v>0</v>
      </c>
      <c r="AS80" s="19">
        <f t="shared" si="63"/>
        <v>4.4642857142857144</v>
      </c>
      <c r="AT80" s="14">
        <v>3</v>
      </c>
      <c r="AU80" s="14">
        <v>0</v>
      </c>
      <c r="AV80" s="38">
        <f t="shared" si="64"/>
        <v>0</v>
      </c>
      <c r="AW80" s="35">
        <f t="shared" si="65"/>
        <v>0</v>
      </c>
      <c r="AX80" s="14">
        <v>11</v>
      </c>
      <c r="AY80" s="7">
        <v>0</v>
      </c>
      <c r="AZ80" s="7">
        <v>12.5</v>
      </c>
      <c r="BA80" s="7">
        <v>0</v>
      </c>
      <c r="BB80" s="7">
        <v>0</v>
      </c>
      <c r="BC80" s="7">
        <f t="shared" si="66"/>
        <v>3.2938095238095237</v>
      </c>
      <c r="BD80" s="8">
        <f t="shared" si="67"/>
        <v>1.744761904761905</v>
      </c>
      <c r="BE80" s="8">
        <v>202210</v>
      </c>
      <c r="BF80" s="8" t="s">
        <v>75</v>
      </c>
      <c r="BG80" s="6" t="s">
        <v>55</v>
      </c>
      <c r="BH80" s="6" t="s">
        <v>48</v>
      </c>
      <c r="BI80" s="8">
        <v>38999</v>
      </c>
      <c r="BJ80" s="6" t="s">
        <v>49</v>
      </c>
      <c r="BK80" s="8">
        <v>25</v>
      </c>
      <c r="BL80" s="6" t="s">
        <v>50</v>
      </c>
      <c r="BM80" s="6" t="s">
        <v>51</v>
      </c>
    </row>
    <row r="81" spans="1:65" ht="16.649999999999999" customHeight="1" x14ac:dyDescent="0.25">
      <c r="A81" s="6" t="s">
        <v>73</v>
      </c>
      <c r="B81" s="8">
        <v>80</v>
      </c>
      <c r="C81" s="8">
        <f>0+0+0+0+0+0+0</f>
        <v>0</v>
      </c>
      <c r="D81" s="9">
        <f t="shared" si="46"/>
        <v>0</v>
      </c>
      <c r="E81" s="8">
        <f t="shared" si="47"/>
        <v>0</v>
      </c>
      <c r="F81" s="8">
        <v>1</v>
      </c>
      <c r="G81" s="8">
        <v>0</v>
      </c>
      <c r="H81" s="8">
        <v>0</v>
      </c>
      <c r="I81" s="8">
        <v>0</v>
      </c>
      <c r="J81" s="8">
        <v>2</v>
      </c>
      <c r="K81" s="8">
        <f t="shared" si="48"/>
        <v>3</v>
      </c>
      <c r="L81" s="8">
        <f t="shared" si="49"/>
        <v>0.42857142857142855</v>
      </c>
      <c r="M81" s="8">
        <f t="shared" si="50"/>
        <v>0.48000000000000004</v>
      </c>
      <c r="N81" s="8">
        <f t="shared" si="51"/>
        <v>0.48000000000000004</v>
      </c>
      <c r="O81" s="7">
        <v>0</v>
      </c>
      <c r="P81" s="7">
        <v>0</v>
      </c>
      <c r="Q81" s="7">
        <v>0</v>
      </c>
      <c r="R81" s="7">
        <v>0</v>
      </c>
      <c r="S81" s="7">
        <v>0</v>
      </c>
      <c r="T81" s="21"/>
      <c r="U81" s="21">
        <v>1</v>
      </c>
      <c r="V81" s="13">
        <f t="shared" si="52"/>
        <v>0</v>
      </c>
      <c r="W81" s="17">
        <f t="shared" si="53"/>
        <v>0</v>
      </c>
      <c r="X81" s="17">
        <f t="shared" si="54"/>
        <v>0</v>
      </c>
      <c r="Y81" s="18">
        <f t="shared" si="55"/>
        <v>0.48000000000000004</v>
      </c>
      <c r="Z81" s="26">
        <f t="shared" si="56"/>
        <v>0</v>
      </c>
      <c r="AA81" s="24"/>
      <c r="AB81" s="24"/>
      <c r="AC81" s="24"/>
      <c r="AD81" s="24"/>
      <c r="AE81" s="24"/>
      <c r="AF81" s="31"/>
      <c r="AG81" s="32">
        <f t="shared" si="68"/>
        <v>0</v>
      </c>
      <c r="AH81" s="34">
        <f t="shared" si="57"/>
        <v>0</v>
      </c>
      <c r="AI81" s="35">
        <f t="shared" si="58"/>
        <v>0</v>
      </c>
      <c r="AJ81" s="36">
        <f t="shared" si="59"/>
        <v>0</v>
      </c>
      <c r="AK81" s="36"/>
      <c r="AL81" s="35"/>
      <c r="AM81" s="35">
        <f t="shared" si="60"/>
        <v>0</v>
      </c>
      <c r="AN81" s="14">
        <v>0</v>
      </c>
      <c r="AO81" s="7">
        <v>2</v>
      </c>
      <c r="AP81" s="7">
        <v>0</v>
      </c>
      <c r="AQ81" s="21">
        <f t="shared" si="61"/>
        <v>1.9035714285714285</v>
      </c>
      <c r="AR81" s="39">
        <f t="shared" si="62"/>
        <v>0.35714285714285715</v>
      </c>
      <c r="AS81" s="19">
        <f t="shared" si="63"/>
        <v>3.3928571428571428</v>
      </c>
      <c r="AT81" s="14">
        <v>0</v>
      </c>
      <c r="AU81" s="14">
        <v>0</v>
      </c>
      <c r="AV81" s="38">
        <f t="shared" si="64"/>
        <v>0</v>
      </c>
      <c r="AW81" s="35">
        <f t="shared" si="65"/>
        <v>0</v>
      </c>
      <c r="AX81" s="14">
        <v>5.33</v>
      </c>
      <c r="AY81" s="7">
        <v>1</v>
      </c>
      <c r="AZ81" s="7">
        <v>9.5</v>
      </c>
      <c r="BA81" s="7">
        <v>0</v>
      </c>
      <c r="BB81" s="7">
        <v>0</v>
      </c>
      <c r="BC81" s="7">
        <f t="shared" si="66"/>
        <v>1.275595238095238</v>
      </c>
      <c r="BD81" s="8">
        <f t="shared" si="67"/>
        <v>0.35111904761904766</v>
      </c>
      <c r="BE81" s="8">
        <v>202210</v>
      </c>
      <c r="BF81" s="8" t="s">
        <v>75</v>
      </c>
      <c r="BG81" s="6" t="s">
        <v>57</v>
      </c>
      <c r="BH81" s="6" t="s">
        <v>48</v>
      </c>
      <c r="BI81" s="8">
        <v>38999</v>
      </c>
      <c r="BJ81" s="6" t="s">
        <v>49</v>
      </c>
      <c r="BK81" s="8">
        <v>25</v>
      </c>
      <c r="BL81" s="6" t="s">
        <v>50</v>
      </c>
      <c r="BM81" s="6" t="s">
        <v>51</v>
      </c>
    </row>
    <row r="82" spans="1:65" ht="16.649999999999999" customHeight="1" x14ac:dyDescent="0.25">
      <c r="A82" s="6" t="s">
        <v>72</v>
      </c>
      <c r="B82" s="8">
        <v>81</v>
      </c>
      <c r="C82" s="8">
        <f>0+1+0+0+0+0+1</f>
        <v>2</v>
      </c>
      <c r="D82" s="9">
        <f t="shared" si="46"/>
        <v>0.22727272727272727</v>
      </c>
      <c r="E82" s="8">
        <f t="shared" si="47"/>
        <v>0.2857142857142857</v>
      </c>
      <c r="F82" s="8">
        <v>2</v>
      </c>
      <c r="G82" s="8">
        <v>0</v>
      </c>
      <c r="H82" s="8">
        <v>2.5</v>
      </c>
      <c r="I82" s="8">
        <v>0</v>
      </c>
      <c r="J82" s="8">
        <v>3.5</v>
      </c>
      <c r="K82" s="8">
        <f t="shared" si="48"/>
        <v>8</v>
      </c>
      <c r="L82" s="8">
        <f t="shared" si="49"/>
        <v>1.1428571428571428</v>
      </c>
      <c r="M82" s="8">
        <f t="shared" si="50"/>
        <v>1.28</v>
      </c>
      <c r="N82" s="8">
        <f t="shared" si="51"/>
        <v>1.28</v>
      </c>
      <c r="O82" s="7">
        <v>4</v>
      </c>
      <c r="P82" s="7">
        <v>9</v>
      </c>
      <c r="Q82" s="7">
        <v>0</v>
      </c>
      <c r="R82" s="7">
        <v>1</v>
      </c>
      <c r="S82" s="7">
        <v>6</v>
      </c>
      <c r="T82" s="21"/>
      <c r="U82" s="21">
        <v>0</v>
      </c>
      <c r="V82" s="13">
        <f t="shared" si="52"/>
        <v>20</v>
      </c>
      <c r="W82" s="17">
        <f t="shared" si="53"/>
        <v>2</v>
      </c>
      <c r="X82" s="17">
        <f t="shared" si="54"/>
        <v>2.5</v>
      </c>
      <c r="Y82" s="18">
        <f t="shared" si="55"/>
        <v>1.5</v>
      </c>
      <c r="Z82" s="26">
        <f t="shared" si="56"/>
        <v>0.21999999999999997</v>
      </c>
      <c r="AA82" s="24">
        <v>3</v>
      </c>
      <c r="AB82" s="24">
        <v>9</v>
      </c>
      <c r="AC82" s="24">
        <v>2</v>
      </c>
      <c r="AD82" s="24"/>
      <c r="AE82" s="24">
        <v>4</v>
      </c>
      <c r="AF82" s="31">
        <v>3</v>
      </c>
      <c r="AG82" s="32">
        <f t="shared" si="68"/>
        <v>2.1</v>
      </c>
      <c r="AH82" s="34">
        <f t="shared" si="57"/>
        <v>2.6086956521739131</v>
      </c>
      <c r="AI82" s="35">
        <f t="shared" si="58"/>
        <v>2.5</v>
      </c>
      <c r="AJ82" s="36">
        <f t="shared" si="59"/>
        <v>0</v>
      </c>
      <c r="AK82" s="36"/>
      <c r="AL82" s="35"/>
      <c r="AM82" s="35">
        <f t="shared" si="60"/>
        <v>0</v>
      </c>
      <c r="AN82" s="14">
        <v>0.9</v>
      </c>
      <c r="AO82" s="7">
        <v>2.25</v>
      </c>
      <c r="AP82" s="7">
        <v>3.8</v>
      </c>
      <c r="AQ82" s="21">
        <f t="shared" si="61"/>
        <v>4.4035714285714285</v>
      </c>
      <c r="AR82" s="39">
        <f t="shared" si="62"/>
        <v>2.3214285714285716</v>
      </c>
      <c r="AS82" s="19">
        <f t="shared" si="63"/>
        <v>3.5714285714285716</v>
      </c>
      <c r="AT82" s="14">
        <v>4.2</v>
      </c>
      <c r="AU82" s="14">
        <v>0</v>
      </c>
      <c r="AV82" s="38">
        <f t="shared" si="64"/>
        <v>1.6336538461538461</v>
      </c>
      <c r="AW82" s="35">
        <f t="shared" si="65"/>
        <v>0</v>
      </c>
      <c r="AX82" s="14">
        <v>12.33</v>
      </c>
      <c r="AY82" s="7">
        <v>6.5</v>
      </c>
      <c r="AZ82" s="7">
        <v>10</v>
      </c>
      <c r="BA82" s="7">
        <v>16.989999999999998</v>
      </c>
      <c r="BB82" s="7">
        <v>0</v>
      </c>
      <c r="BC82" s="7">
        <f t="shared" si="66"/>
        <v>3.4244047619047615</v>
      </c>
      <c r="BD82" s="8">
        <f t="shared" si="67"/>
        <v>2.006620082815735</v>
      </c>
      <c r="BE82" s="8">
        <v>202210</v>
      </c>
      <c r="BF82" s="8" t="s">
        <v>76</v>
      </c>
      <c r="BG82" s="6" t="s">
        <v>58</v>
      </c>
      <c r="BH82" s="6" t="s">
        <v>48</v>
      </c>
      <c r="BI82" s="8">
        <v>38999</v>
      </c>
      <c r="BJ82" s="6" t="s">
        <v>49</v>
      </c>
      <c r="BK82" s="8">
        <v>25</v>
      </c>
      <c r="BL82" s="6" t="s">
        <v>50</v>
      </c>
      <c r="BM82" s="6" t="s">
        <v>51</v>
      </c>
    </row>
    <row r="83" spans="1:65" ht="16.649999999999999" customHeight="1" x14ac:dyDescent="0.25">
      <c r="A83" s="6" t="s">
        <v>73</v>
      </c>
      <c r="B83" s="8">
        <v>82</v>
      </c>
      <c r="C83" s="8">
        <f>4+7+7+4.5+1+3+1</f>
        <v>27.5</v>
      </c>
      <c r="D83" s="9">
        <f t="shared" si="46"/>
        <v>3.125</v>
      </c>
      <c r="E83" s="8">
        <f t="shared" si="47"/>
        <v>3.9285714285714284</v>
      </c>
      <c r="F83" s="8">
        <v>8</v>
      </c>
      <c r="G83" s="8">
        <v>5</v>
      </c>
      <c r="H83" s="8">
        <v>6</v>
      </c>
      <c r="I83" s="8">
        <v>0</v>
      </c>
      <c r="J83" s="8">
        <v>6</v>
      </c>
      <c r="K83" s="8">
        <f t="shared" si="48"/>
        <v>25</v>
      </c>
      <c r="L83" s="8">
        <f t="shared" si="49"/>
        <v>3.5714285714285716</v>
      </c>
      <c r="M83" s="8">
        <f t="shared" si="50"/>
        <v>4.0000000000000009</v>
      </c>
      <c r="N83" s="8">
        <f t="shared" si="51"/>
        <v>4.0000000000000009</v>
      </c>
      <c r="O83" s="7">
        <v>8</v>
      </c>
      <c r="P83" s="7">
        <v>3</v>
      </c>
      <c r="Q83" s="7">
        <v>6</v>
      </c>
      <c r="R83" s="7">
        <v>0</v>
      </c>
      <c r="S83" s="7">
        <v>10</v>
      </c>
      <c r="T83" s="21"/>
      <c r="U83" s="21">
        <v>0</v>
      </c>
      <c r="V83" s="13">
        <f t="shared" si="52"/>
        <v>27</v>
      </c>
      <c r="W83" s="17">
        <f t="shared" si="53"/>
        <v>2.7</v>
      </c>
      <c r="X83" s="17">
        <f t="shared" si="54"/>
        <v>3.375</v>
      </c>
      <c r="Y83" s="18">
        <f t="shared" si="55"/>
        <v>4.0000000000000009</v>
      </c>
      <c r="Z83" s="26">
        <f t="shared" si="56"/>
        <v>0</v>
      </c>
      <c r="AA83" s="24">
        <v>9</v>
      </c>
      <c r="AB83" s="24">
        <v>0</v>
      </c>
      <c r="AC83" s="24">
        <v>5.5</v>
      </c>
      <c r="AD83" s="24"/>
      <c r="AE83" s="24">
        <v>4</v>
      </c>
      <c r="AF83" s="31">
        <v>5</v>
      </c>
      <c r="AG83" s="32">
        <f t="shared" si="68"/>
        <v>2.35</v>
      </c>
      <c r="AH83" s="34">
        <f t="shared" si="57"/>
        <v>2.8260869565217392</v>
      </c>
      <c r="AI83" s="35">
        <f t="shared" si="58"/>
        <v>3.375</v>
      </c>
      <c r="AJ83" s="36">
        <f t="shared" si="59"/>
        <v>0</v>
      </c>
      <c r="AK83" s="36">
        <v>20</v>
      </c>
      <c r="AL83" s="35">
        <v>23</v>
      </c>
      <c r="AM83" s="35">
        <f t="shared" si="60"/>
        <v>3.583333333333333</v>
      </c>
      <c r="AN83" s="14">
        <v>2.33</v>
      </c>
      <c r="AO83" s="7">
        <v>4.25</v>
      </c>
      <c r="AP83" s="7">
        <v>4.7</v>
      </c>
      <c r="AQ83" s="21">
        <f t="shared" si="61"/>
        <v>3.9285714285714284</v>
      </c>
      <c r="AR83" s="39">
        <f t="shared" si="62"/>
        <v>4.2857142857142856</v>
      </c>
      <c r="AS83" s="19">
        <f t="shared" si="63"/>
        <v>5</v>
      </c>
      <c r="AT83" s="14">
        <v>4</v>
      </c>
      <c r="AU83" s="14">
        <v>5</v>
      </c>
      <c r="AV83" s="38">
        <f t="shared" si="64"/>
        <v>3.7865384615384619</v>
      </c>
      <c r="AW83" s="35">
        <f t="shared" si="65"/>
        <v>0</v>
      </c>
      <c r="AX83" s="14">
        <v>11</v>
      </c>
      <c r="AY83" s="7">
        <v>12</v>
      </c>
      <c r="AZ83" s="7">
        <v>14</v>
      </c>
      <c r="BA83" s="7">
        <v>39.380000000000003</v>
      </c>
      <c r="BB83" s="7">
        <v>0</v>
      </c>
      <c r="BC83" s="7">
        <f t="shared" si="66"/>
        <v>4.5392857142857146</v>
      </c>
      <c r="BD83" s="8">
        <f t="shared" si="67"/>
        <v>3.6647412008281579</v>
      </c>
      <c r="BE83" s="8">
        <v>202210</v>
      </c>
      <c r="BF83" s="8" t="s">
        <v>77</v>
      </c>
      <c r="BG83" s="6" t="s">
        <v>55</v>
      </c>
      <c r="BH83" s="6" t="s">
        <v>48</v>
      </c>
      <c r="BI83" s="8">
        <v>38999</v>
      </c>
      <c r="BJ83" s="6" t="s">
        <v>49</v>
      </c>
      <c r="BK83" s="8">
        <v>25</v>
      </c>
      <c r="BL83" s="6" t="s">
        <v>50</v>
      </c>
      <c r="BM83" s="6" t="s">
        <v>51</v>
      </c>
    </row>
    <row r="84" spans="1:65" ht="16.649999999999999" customHeight="1" x14ac:dyDescent="0.25">
      <c r="A84" s="6" t="s">
        <v>73</v>
      </c>
      <c r="B84" s="8">
        <v>83</v>
      </c>
      <c r="C84" s="8">
        <f>3+1+1+3+0+2+1</f>
        <v>11</v>
      </c>
      <c r="D84" s="9">
        <f t="shared" si="46"/>
        <v>1.25</v>
      </c>
      <c r="E84" s="8">
        <f t="shared" si="47"/>
        <v>1.5714285714285714</v>
      </c>
      <c r="F84" s="8">
        <v>3</v>
      </c>
      <c r="G84" s="8">
        <v>2</v>
      </c>
      <c r="H84" s="8">
        <v>3</v>
      </c>
      <c r="I84" s="8">
        <v>0</v>
      </c>
      <c r="J84" s="8">
        <v>3.5</v>
      </c>
      <c r="K84" s="8">
        <f t="shared" si="48"/>
        <v>11.5</v>
      </c>
      <c r="L84" s="8">
        <f t="shared" si="49"/>
        <v>1.6428571428571428</v>
      </c>
      <c r="M84" s="8">
        <f t="shared" si="50"/>
        <v>1.84</v>
      </c>
      <c r="N84" s="8">
        <f t="shared" si="51"/>
        <v>1.84</v>
      </c>
      <c r="O84" s="7">
        <v>9</v>
      </c>
      <c r="P84" s="7">
        <v>8</v>
      </c>
      <c r="Q84" s="7">
        <v>3.5</v>
      </c>
      <c r="R84" s="7">
        <v>3</v>
      </c>
      <c r="S84" s="7">
        <v>8</v>
      </c>
      <c r="T84" s="21"/>
      <c r="U84" s="21">
        <v>0</v>
      </c>
      <c r="V84" s="13">
        <f t="shared" si="52"/>
        <v>31.5</v>
      </c>
      <c r="W84" s="17">
        <f t="shared" si="53"/>
        <v>3.15</v>
      </c>
      <c r="X84" s="17">
        <f t="shared" si="54"/>
        <v>3.5625</v>
      </c>
      <c r="Y84" s="18">
        <f t="shared" si="55"/>
        <v>2.5625</v>
      </c>
      <c r="Z84" s="26">
        <f t="shared" si="56"/>
        <v>0.72249999999999992</v>
      </c>
      <c r="AA84" s="24">
        <v>6</v>
      </c>
      <c r="AB84" s="24">
        <v>7.5</v>
      </c>
      <c r="AC84" s="24">
        <v>5</v>
      </c>
      <c r="AD84" s="24">
        <v>2</v>
      </c>
      <c r="AE84" s="24"/>
      <c r="AF84" s="31">
        <v>2.5</v>
      </c>
      <c r="AG84" s="32">
        <f t="shared" si="68"/>
        <v>2.2999999999999998</v>
      </c>
      <c r="AH84" s="34">
        <f t="shared" si="57"/>
        <v>2.7826086956521738</v>
      </c>
      <c r="AI84" s="35">
        <f t="shared" si="58"/>
        <v>3.5625</v>
      </c>
      <c r="AJ84" s="36">
        <f t="shared" si="59"/>
        <v>0</v>
      </c>
      <c r="AK84" s="36">
        <v>14</v>
      </c>
      <c r="AL84" s="35">
        <v>10</v>
      </c>
      <c r="AM84" s="35">
        <f t="shared" si="60"/>
        <v>2</v>
      </c>
      <c r="AN84" s="14">
        <v>2.7</v>
      </c>
      <c r="AO84" s="7">
        <v>1.25</v>
      </c>
      <c r="AP84" s="7">
        <v>4</v>
      </c>
      <c r="AQ84" s="21">
        <f t="shared" si="61"/>
        <v>3.6892857142857141</v>
      </c>
      <c r="AR84" s="39">
        <f t="shared" si="62"/>
        <v>3.5714285714285716</v>
      </c>
      <c r="AS84" s="19">
        <f t="shared" si="63"/>
        <v>1.6964285714285714</v>
      </c>
      <c r="AT84" s="14">
        <v>0</v>
      </c>
      <c r="AU84" s="14">
        <v>4.8</v>
      </c>
      <c r="AV84" s="38">
        <f t="shared" si="64"/>
        <v>0</v>
      </c>
      <c r="AW84" s="35">
        <f t="shared" si="65"/>
        <v>3.2092592592592588</v>
      </c>
      <c r="AX84" s="14">
        <v>10.33</v>
      </c>
      <c r="AY84" s="7">
        <v>10</v>
      </c>
      <c r="AZ84" s="7">
        <v>4.75</v>
      </c>
      <c r="BA84" s="7">
        <v>0</v>
      </c>
      <c r="BB84" s="7">
        <v>17.329999999999998</v>
      </c>
      <c r="BC84" s="7">
        <f t="shared" si="66"/>
        <v>3.6616622574955908</v>
      </c>
      <c r="BD84" s="8">
        <f t="shared" si="67"/>
        <v>2.9138541906295528</v>
      </c>
      <c r="BE84" s="8">
        <v>202210</v>
      </c>
      <c r="BF84" s="8" t="s">
        <v>75</v>
      </c>
      <c r="BG84" s="6" t="s">
        <v>58</v>
      </c>
      <c r="BH84" s="6" t="s">
        <v>48</v>
      </c>
      <c r="BI84" s="8">
        <v>38999</v>
      </c>
      <c r="BJ84" s="6" t="s">
        <v>49</v>
      </c>
      <c r="BK84" s="8">
        <v>25</v>
      </c>
      <c r="BL84" s="6" t="s">
        <v>50</v>
      </c>
      <c r="BM84" s="6" t="s">
        <v>51</v>
      </c>
    </row>
    <row r="85" spans="1:65" ht="16.649999999999999" customHeight="1" x14ac:dyDescent="0.25">
      <c r="A85" s="6" t="s">
        <v>73</v>
      </c>
      <c r="B85" s="8">
        <v>84</v>
      </c>
      <c r="C85" s="7"/>
      <c r="D85" s="9">
        <f t="shared" si="46"/>
        <v>0</v>
      </c>
      <c r="E85" s="8">
        <f t="shared" si="47"/>
        <v>0</v>
      </c>
      <c r="F85" s="7"/>
      <c r="G85" s="7"/>
      <c r="H85" s="7"/>
      <c r="I85" s="7"/>
      <c r="J85" s="7"/>
      <c r="K85" s="8">
        <f t="shared" si="48"/>
        <v>0</v>
      </c>
      <c r="L85" s="8">
        <f t="shared" si="49"/>
        <v>0</v>
      </c>
      <c r="M85" s="8">
        <f t="shared" si="50"/>
        <v>0</v>
      </c>
      <c r="N85" s="8">
        <f t="shared" si="51"/>
        <v>0</v>
      </c>
      <c r="O85" s="7"/>
      <c r="P85" s="7"/>
      <c r="Q85" s="7"/>
      <c r="R85" s="7"/>
      <c r="S85" s="7"/>
      <c r="T85" s="21"/>
      <c r="U85" s="21">
        <v>0</v>
      </c>
      <c r="V85" s="13">
        <f t="shared" si="52"/>
        <v>0</v>
      </c>
      <c r="W85" s="17">
        <f t="shared" si="53"/>
        <v>0</v>
      </c>
      <c r="X85" s="17">
        <f t="shared" si="54"/>
        <v>0</v>
      </c>
      <c r="Y85" s="18">
        <f t="shared" si="55"/>
        <v>0</v>
      </c>
      <c r="Z85" s="26">
        <f t="shared" si="56"/>
        <v>0</v>
      </c>
      <c r="AA85" s="24"/>
      <c r="AB85" s="24"/>
      <c r="AC85" s="24"/>
      <c r="AD85" s="24"/>
      <c r="AE85" s="24"/>
      <c r="AF85" s="31"/>
      <c r="AG85" s="32">
        <f t="shared" si="68"/>
        <v>0</v>
      </c>
      <c r="AH85" s="34">
        <f t="shared" si="57"/>
        <v>0</v>
      </c>
      <c r="AI85" s="35">
        <f t="shared" si="58"/>
        <v>0</v>
      </c>
      <c r="AJ85" s="36">
        <f t="shared" si="59"/>
        <v>0</v>
      </c>
      <c r="AK85" s="36"/>
      <c r="AL85" s="35"/>
      <c r="AM85" s="35">
        <f t="shared" si="60"/>
        <v>0</v>
      </c>
      <c r="AN85" s="14">
        <v>0</v>
      </c>
      <c r="AO85" s="7"/>
      <c r="AP85" s="7">
        <v>0</v>
      </c>
      <c r="AQ85" s="21">
        <f t="shared" si="61"/>
        <v>0</v>
      </c>
      <c r="AR85" s="39">
        <f t="shared" si="62"/>
        <v>0</v>
      </c>
      <c r="AS85" s="19">
        <f t="shared" si="63"/>
        <v>0</v>
      </c>
      <c r="AT85" s="14">
        <v>0</v>
      </c>
      <c r="AU85" s="14">
        <v>0</v>
      </c>
      <c r="AV85" s="38">
        <f t="shared" si="64"/>
        <v>0</v>
      </c>
      <c r="AW85" s="35">
        <f t="shared" si="65"/>
        <v>0</v>
      </c>
      <c r="AX85" s="14">
        <v>0</v>
      </c>
      <c r="AY85" s="7">
        <v>0</v>
      </c>
      <c r="AZ85" s="7">
        <v>0</v>
      </c>
      <c r="BA85" s="7">
        <v>0</v>
      </c>
      <c r="BB85" s="7">
        <v>0</v>
      </c>
      <c r="BC85" s="7">
        <f t="shared" si="66"/>
        <v>0</v>
      </c>
      <c r="BD85" s="8">
        <f t="shared" si="67"/>
        <v>0</v>
      </c>
      <c r="BE85" s="8">
        <v>202210</v>
      </c>
      <c r="BF85" s="8" t="s">
        <v>76</v>
      </c>
      <c r="BG85" s="6" t="s">
        <v>61</v>
      </c>
      <c r="BH85" s="6" t="s">
        <v>48</v>
      </c>
      <c r="BI85" s="8">
        <v>38999</v>
      </c>
      <c r="BJ85" s="6" t="s">
        <v>49</v>
      </c>
      <c r="BK85" s="8">
        <v>25</v>
      </c>
      <c r="BL85" s="6" t="s">
        <v>50</v>
      </c>
      <c r="BM85" s="6" t="s">
        <v>51</v>
      </c>
    </row>
    <row r="86" spans="1:65" ht="16.649999999999999" customHeight="1" x14ac:dyDescent="0.25">
      <c r="A86" s="6" t="s">
        <v>73</v>
      </c>
      <c r="B86" s="8">
        <v>85</v>
      </c>
      <c r="C86" s="8">
        <f>1+2.5+0+1+0+1+0</f>
        <v>5.5</v>
      </c>
      <c r="D86" s="9">
        <f t="shared" si="46"/>
        <v>0.625</v>
      </c>
      <c r="E86" s="8">
        <f t="shared" si="47"/>
        <v>0.7857142857142857</v>
      </c>
      <c r="F86" s="8">
        <v>0</v>
      </c>
      <c r="G86" s="8">
        <v>5</v>
      </c>
      <c r="H86" s="8">
        <v>0</v>
      </c>
      <c r="I86" s="8">
        <v>0</v>
      </c>
      <c r="J86" s="8">
        <v>0</v>
      </c>
      <c r="K86" s="8">
        <f t="shared" si="48"/>
        <v>5</v>
      </c>
      <c r="L86" s="8">
        <f t="shared" si="49"/>
        <v>0.7142857142857143</v>
      </c>
      <c r="M86" s="8">
        <f t="shared" si="50"/>
        <v>0.8</v>
      </c>
      <c r="N86" s="8">
        <f t="shared" si="51"/>
        <v>0.8</v>
      </c>
      <c r="O86" s="7">
        <v>0</v>
      </c>
      <c r="P86" s="7">
        <v>0</v>
      </c>
      <c r="Q86" s="7">
        <v>0</v>
      </c>
      <c r="R86" s="7">
        <v>2</v>
      </c>
      <c r="S86" s="7">
        <v>0</v>
      </c>
      <c r="T86" s="21"/>
      <c r="U86" s="21">
        <v>0</v>
      </c>
      <c r="V86" s="13">
        <f t="shared" si="52"/>
        <v>2</v>
      </c>
      <c r="W86" s="17">
        <f t="shared" si="53"/>
        <v>0.2</v>
      </c>
      <c r="X86" s="17">
        <f t="shared" si="54"/>
        <v>0.25</v>
      </c>
      <c r="Y86" s="18">
        <f t="shared" si="55"/>
        <v>0.8</v>
      </c>
      <c r="Z86" s="26">
        <f t="shared" si="56"/>
        <v>0</v>
      </c>
      <c r="AA86" s="24">
        <v>1</v>
      </c>
      <c r="AB86" s="24">
        <v>0</v>
      </c>
      <c r="AC86" s="24">
        <v>1.5</v>
      </c>
      <c r="AD86" s="24">
        <v>0</v>
      </c>
      <c r="AE86" s="24"/>
      <c r="AF86" s="31">
        <v>0</v>
      </c>
      <c r="AG86" s="32">
        <f t="shared" si="68"/>
        <v>0.25</v>
      </c>
      <c r="AH86" s="34">
        <f t="shared" si="57"/>
        <v>1</v>
      </c>
      <c r="AI86" s="35">
        <f t="shared" si="58"/>
        <v>0.25</v>
      </c>
      <c r="AJ86" s="36">
        <f t="shared" si="59"/>
        <v>0</v>
      </c>
      <c r="AK86" s="36">
        <v>4</v>
      </c>
      <c r="AL86" s="35">
        <v>0.7</v>
      </c>
      <c r="AM86" s="35">
        <f t="shared" si="60"/>
        <v>0.39166666666666666</v>
      </c>
      <c r="AN86" s="14">
        <v>0.4</v>
      </c>
      <c r="AO86" s="7"/>
      <c r="AP86" s="7">
        <v>0</v>
      </c>
      <c r="AQ86" s="21">
        <f t="shared" si="61"/>
        <v>0</v>
      </c>
      <c r="AR86" s="40">
        <f t="shared" si="62"/>
        <v>0</v>
      </c>
      <c r="AS86" s="19">
        <f t="shared" si="63"/>
        <v>0</v>
      </c>
      <c r="AT86" s="14">
        <v>1.1000000000000001</v>
      </c>
      <c r="AU86" s="14">
        <v>0.5</v>
      </c>
      <c r="AV86" s="38">
        <f t="shared" si="64"/>
        <v>0</v>
      </c>
      <c r="AW86" s="35">
        <f t="shared" si="65"/>
        <v>0</v>
      </c>
      <c r="AX86" s="14">
        <v>0</v>
      </c>
      <c r="AY86" s="7">
        <v>0</v>
      </c>
      <c r="AZ86" s="7">
        <v>0</v>
      </c>
      <c r="BA86" s="7">
        <v>0</v>
      </c>
      <c r="BB86" s="7">
        <v>0</v>
      </c>
      <c r="BC86" s="7">
        <f t="shared" si="66"/>
        <v>0.33333333333333331</v>
      </c>
      <c r="BD86" s="8">
        <f t="shared" si="67"/>
        <v>0.55499999999999994</v>
      </c>
      <c r="BE86" s="8">
        <v>202210</v>
      </c>
      <c r="BF86" s="8" t="s">
        <v>75</v>
      </c>
      <c r="BG86" s="6" t="s">
        <v>58</v>
      </c>
      <c r="BH86" s="6" t="s">
        <v>48</v>
      </c>
      <c r="BI86" s="8">
        <v>38999</v>
      </c>
      <c r="BJ86" s="6" t="s">
        <v>49</v>
      </c>
      <c r="BK86" s="8">
        <v>25</v>
      </c>
      <c r="BL86" s="6" t="s">
        <v>50</v>
      </c>
      <c r="BM86" s="6" t="s">
        <v>51</v>
      </c>
    </row>
    <row r="87" spans="1:65" ht="16.649999999999999" customHeight="1" x14ac:dyDescent="0.25">
      <c r="A87" s="6" t="s">
        <v>73</v>
      </c>
      <c r="B87" s="8">
        <v>86</v>
      </c>
      <c r="C87" s="8">
        <f>4+4+4+1+5+1+1</f>
        <v>20</v>
      </c>
      <c r="D87" s="9">
        <f t="shared" si="46"/>
        <v>2.2727272727272725</v>
      </c>
      <c r="E87" s="8">
        <f t="shared" si="47"/>
        <v>2.8571428571428568</v>
      </c>
      <c r="F87" s="8">
        <v>2</v>
      </c>
      <c r="G87" s="8">
        <v>3</v>
      </c>
      <c r="H87" s="8">
        <v>3</v>
      </c>
      <c r="I87" s="8">
        <v>0</v>
      </c>
      <c r="J87" s="8">
        <v>4</v>
      </c>
      <c r="K87" s="8">
        <f t="shared" si="48"/>
        <v>12</v>
      </c>
      <c r="L87" s="8">
        <f t="shared" si="49"/>
        <v>1.7142857142857142</v>
      </c>
      <c r="M87" s="8">
        <f t="shared" si="50"/>
        <v>1.9200000000000002</v>
      </c>
      <c r="N87" s="8">
        <f t="shared" si="51"/>
        <v>2.8571428571428568</v>
      </c>
      <c r="O87" s="7">
        <v>4</v>
      </c>
      <c r="P87" s="7">
        <v>10</v>
      </c>
      <c r="Q87" s="7">
        <v>0</v>
      </c>
      <c r="R87" s="7">
        <v>3</v>
      </c>
      <c r="S87" s="7">
        <v>4</v>
      </c>
      <c r="T87" s="21"/>
      <c r="U87" s="21">
        <v>0</v>
      </c>
      <c r="V87" s="13">
        <f t="shared" si="52"/>
        <v>21</v>
      </c>
      <c r="W87" s="17">
        <f t="shared" si="53"/>
        <v>2.1</v>
      </c>
      <c r="X87" s="17">
        <f t="shared" si="54"/>
        <v>2.625</v>
      </c>
      <c r="Y87" s="18">
        <f t="shared" si="55"/>
        <v>2.8571428571428568</v>
      </c>
      <c r="Z87" s="26">
        <f t="shared" si="56"/>
        <v>0</v>
      </c>
      <c r="AA87" s="24">
        <v>10</v>
      </c>
      <c r="AB87" s="24">
        <v>0</v>
      </c>
      <c r="AC87" s="24">
        <v>5</v>
      </c>
      <c r="AD87" s="24"/>
      <c r="AE87" s="24">
        <v>5</v>
      </c>
      <c r="AF87" s="31">
        <v>5.5</v>
      </c>
      <c r="AG87" s="32">
        <f t="shared" si="68"/>
        <v>2.5499999999999998</v>
      </c>
      <c r="AH87" s="34">
        <f t="shared" si="57"/>
        <v>3</v>
      </c>
      <c r="AI87" s="35">
        <f t="shared" si="58"/>
        <v>2.625</v>
      </c>
      <c r="AJ87" s="36">
        <f t="shared" si="59"/>
        <v>0</v>
      </c>
      <c r="AK87" s="36">
        <v>16</v>
      </c>
      <c r="AL87" s="35">
        <v>11</v>
      </c>
      <c r="AM87" s="35">
        <f t="shared" si="60"/>
        <v>2.25</v>
      </c>
      <c r="AN87" s="14">
        <v>2.9</v>
      </c>
      <c r="AO87" s="7">
        <v>2</v>
      </c>
      <c r="AP87" s="7">
        <v>4</v>
      </c>
      <c r="AQ87" s="21">
        <f t="shared" si="61"/>
        <v>2.8571428571428572</v>
      </c>
      <c r="AR87" s="39">
        <f t="shared" si="62"/>
        <v>3.5714285714285716</v>
      </c>
      <c r="AS87" s="19">
        <f t="shared" si="63"/>
        <v>0</v>
      </c>
      <c r="AT87" s="14">
        <v>3.5</v>
      </c>
      <c r="AU87" s="14">
        <v>3.8</v>
      </c>
      <c r="AV87" s="38">
        <f t="shared" si="64"/>
        <v>0</v>
      </c>
      <c r="AW87" s="35">
        <f t="shared" si="65"/>
        <v>3.8277777777777784</v>
      </c>
      <c r="AX87" s="14">
        <v>8</v>
      </c>
      <c r="AY87" s="7">
        <v>10</v>
      </c>
      <c r="AZ87" s="7">
        <v>0</v>
      </c>
      <c r="BA87" s="7">
        <v>0</v>
      </c>
      <c r="BB87" s="7">
        <v>20.67</v>
      </c>
      <c r="BC87" s="7">
        <f t="shared" si="66"/>
        <v>3.5998677248677251</v>
      </c>
      <c r="BD87" s="8">
        <f t="shared" si="67"/>
        <v>2.8664021164021167</v>
      </c>
      <c r="BE87" s="8">
        <v>202210</v>
      </c>
      <c r="BF87" s="8" t="s">
        <v>75</v>
      </c>
      <c r="BG87" s="6" t="s">
        <v>58</v>
      </c>
      <c r="BH87" s="6" t="s">
        <v>48</v>
      </c>
      <c r="BI87" s="8">
        <v>38999</v>
      </c>
      <c r="BJ87" s="6" t="s">
        <v>49</v>
      </c>
      <c r="BK87" s="8">
        <v>25</v>
      </c>
      <c r="BL87" s="6" t="s">
        <v>50</v>
      </c>
      <c r="BM87" s="6" t="s">
        <v>51</v>
      </c>
    </row>
    <row r="88" spans="1:65" ht="12.75" customHeight="1" x14ac:dyDescent="0.25">
      <c r="W88" s="19"/>
      <c r="X88" s="19"/>
      <c r="AR88" s="22"/>
    </row>
    <row r="89" spans="1:65" ht="12.75" customHeight="1" x14ac:dyDescent="0.25">
      <c r="AR89" s="22"/>
    </row>
    <row r="90" spans="1:65" ht="12.75" customHeight="1" x14ac:dyDescent="0.25">
      <c r="AR90" s="22"/>
    </row>
    <row r="91" spans="1:65" ht="12.75" customHeight="1" x14ac:dyDescent="0.25">
      <c r="AR91" s="22"/>
    </row>
    <row r="92" spans="1:65" ht="12.75" customHeight="1" x14ac:dyDescent="0.25">
      <c r="AR92" s="22"/>
    </row>
    <row r="93" spans="1:65" ht="12.75" customHeight="1" x14ac:dyDescent="0.25">
      <c r="AR93" s="22"/>
    </row>
    <row r="94" spans="1:65" ht="12.75" customHeight="1" x14ac:dyDescent="0.25">
      <c r="AR94" s="22"/>
    </row>
    <row r="95" spans="1:65" ht="12.75" customHeight="1" x14ac:dyDescent="0.25">
      <c r="AR95" s="22"/>
    </row>
    <row r="96" spans="1:65" ht="12.75" customHeight="1" x14ac:dyDescent="0.25">
      <c r="AR96" s="22"/>
    </row>
    <row r="97" spans="44:44" ht="12.75" customHeight="1" x14ac:dyDescent="0.25">
      <c r="AR97" s="22"/>
    </row>
    <row r="98" spans="44:44" ht="12.75" customHeight="1" x14ac:dyDescent="0.25">
      <c r="AR98" s="22"/>
    </row>
    <row r="99" spans="44:44" ht="12.75" customHeight="1" x14ac:dyDescent="0.25">
      <c r="AR99" s="22"/>
    </row>
    <row r="100" spans="44:44" ht="12.75" customHeight="1" x14ac:dyDescent="0.25">
      <c r="AR100" s="22"/>
    </row>
    <row r="101" spans="44:44" ht="12.75" customHeight="1" x14ac:dyDescent="0.25">
      <c r="AR101" s="22"/>
    </row>
    <row r="102" spans="44:44" ht="12.75" customHeight="1" x14ac:dyDescent="0.25">
      <c r="AR102" s="22"/>
    </row>
    <row r="103" spans="44:44" ht="12.75" customHeight="1" x14ac:dyDescent="0.25">
      <c r="AR103" s="22"/>
    </row>
    <row r="104" spans="44:44" ht="12.75" customHeight="1" x14ac:dyDescent="0.25">
      <c r="AR104" s="22"/>
    </row>
    <row r="105" spans="44:44" ht="12.75" customHeight="1" x14ac:dyDescent="0.25">
      <c r="AR105" s="22"/>
    </row>
    <row r="106" spans="44:44" ht="12.75" customHeight="1" x14ac:dyDescent="0.25">
      <c r="AR106" s="22"/>
    </row>
    <row r="107" spans="44:44" ht="12.75" customHeight="1" x14ac:dyDescent="0.25">
      <c r="AR107" s="22"/>
    </row>
    <row r="108" spans="44:44" ht="12.75" customHeight="1" x14ac:dyDescent="0.25">
      <c r="AR108" s="22"/>
    </row>
    <row r="109" spans="44:44" ht="12.75" customHeight="1" x14ac:dyDescent="0.25">
      <c r="AR109" s="22"/>
    </row>
    <row r="110" spans="44:44" ht="12.75" customHeight="1" x14ac:dyDescent="0.25">
      <c r="AR110" s="22"/>
    </row>
    <row r="111" spans="44:44" ht="12.75" customHeight="1" x14ac:dyDescent="0.25">
      <c r="AR111" s="22"/>
    </row>
    <row r="112" spans="44:44" ht="12.75" customHeight="1" x14ac:dyDescent="0.25">
      <c r="AR112" s="23"/>
    </row>
  </sheetData>
  <autoFilter ref="A1:BM1" xr:uid="{00000000-0001-0000-0100-000000000000}"/>
  <pageMargins left="0.75" right="0.75" top="1" bottom="1" header="0.5" footer="0.5"/>
  <pageSetup orientation="landscape"/>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Export Summary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Andres Felipe Rosas Castillo</cp:lastModifiedBy>
  <cp:revision/>
  <dcterms:created xsi:type="dcterms:W3CDTF">2022-03-29T23:02:15Z</dcterms:created>
  <dcterms:modified xsi:type="dcterms:W3CDTF">2023-11-30T04:42:30Z</dcterms:modified>
  <cp:category/>
  <cp:contentStatus/>
</cp:coreProperties>
</file>