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defaultThemeVersion="166925"/>
  <xr:revisionPtr revIDLastSave="6" documentId="8_{59DC40D7-BCFE-4E9D-8CDB-B15467A4DA68}" xr6:coauthVersionLast="47" xr6:coauthVersionMax="47" xr10:uidLastSave="{A5576977-9D6D-4FE3-ABB4-57002086E849}"/>
  <bookViews>
    <workbookView xWindow="-110" yWindow="-110" windowWidth="25820" windowHeight="14020" activeTab="3" xr2:uid="{B139BBD8-3803-4571-98DF-3BB783EE896A}"/>
  </bookViews>
  <sheets>
    <sheet name="Readme" sheetId="2" r:id="rId1"/>
    <sheet name="One-Time Backup" sheetId="3" r:id="rId2"/>
    <sheet name="Continuous Tiering" sheetId="4" r:id="rId3"/>
    <sheet name="Choose Tiers" sheetId="1" r:id="rId4"/>
    <sheet name="Packing Saving" sheetId="5" r:id="rId5"/>
  </sheets>
  <externalReferences>
    <externalReference r:id="rId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3" i="1" l="1"/>
  <c r="H31" i="1"/>
  <c r="H29" i="1"/>
  <c r="H28" i="1"/>
  <c r="H26" i="1"/>
  <c r="H22" i="1"/>
  <c r="H21" i="1"/>
  <c r="H9" i="1"/>
  <c r="H8" i="1"/>
  <c r="H6" i="1"/>
  <c r="P33" i="1"/>
  <c r="P31" i="1"/>
  <c r="P29" i="1"/>
  <c r="P28" i="1"/>
  <c r="P26" i="1"/>
  <c r="P22" i="1"/>
  <c r="P21" i="1"/>
  <c r="P8" i="1"/>
  <c r="P6" i="1"/>
  <c r="C41" i="5"/>
  <c r="F15" i="5"/>
  <c r="E15" i="5"/>
  <c r="D15" i="5"/>
  <c r="F42" i="5"/>
  <c r="F44" i="5" s="1"/>
  <c r="E42" i="5"/>
  <c r="E44" i="5" s="1"/>
  <c r="D42" i="5"/>
  <c r="D44" i="5" s="1"/>
  <c r="C42" i="5"/>
  <c r="C39" i="5"/>
  <c r="F38" i="5"/>
  <c r="E38" i="5"/>
  <c r="D38" i="5"/>
  <c r="C37" i="5"/>
  <c r="F36" i="5"/>
  <c r="E36" i="5"/>
  <c r="E37" i="5" s="1"/>
  <c r="D36" i="5"/>
  <c r="D41" i="5" s="1"/>
  <c r="C36" i="5"/>
  <c r="F29" i="5"/>
  <c r="F20" i="5"/>
  <c r="F22" i="5" s="1"/>
  <c r="E20" i="5"/>
  <c r="E22" i="5" s="1"/>
  <c r="D20" i="5"/>
  <c r="D22" i="5" s="1"/>
  <c r="C20" i="5"/>
  <c r="C18" i="5"/>
  <c r="C16" i="5"/>
  <c r="C14" i="5"/>
  <c r="F13" i="5"/>
  <c r="E13" i="5"/>
  <c r="E14" i="5" s="1"/>
  <c r="D13" i="5"/>
  <c r="D14" i="5" s="1"/>
  <c r="C13" i="5"/>
  <c r="C19" i="5" s="1"/>
  <c r="F6" i="5"/>
  <c r="H23" i="1" l="1"/>
  <c r="P23" i="1"/>
  <c r="C23" i="5"/>
  <c r="C17" i="5"/>
  <c r="F37" i="5"/>
  <c r="F19" i="5"/>
  <c r="C45" i="5"/>
  <c r="D37" i="5"/>
  <c r="D45" i="5" s="1"/>
  <c r="D46" i="5" s="1"/>
  <c r="E39" i="5"/>
  <c r="E40" i="5"/>
  <c r="E41" i="5"/>
  <c r="E45" i="5" s="1"/>
  <c r="E46" i="5" s="1"/>
  <c r="F39" i="5"/>
  <c r="F40" i="5"/>
  <c r="F41" i="5"/>
  <c r="F45" i="5" s="1"/>
  <c r="F46" i="5" s="1"/>
  <c r="F14" i="5"/>
  <c r="E16" i="5"/>
  <c r="E19" i="5"/>
  <c r="C40" i="5"/>
  <c r="F18" i="5"/>
  <c r="F16" i="5"/>
  <c r="F17" i="5"/>
  <c r="D39" i="5"/>
  <c r="D40" i="5"/>
  <c r="E18" i="5" l="1"/>
  <c r="E23" i="5" s="1"/>
  <c r="E24" i="5" s="1"/>
  <c r="D18" i="5"/>
  <c r="D23" i="5" s="1"/>
  <c r="D24" i="5" s="1"/>
  <c r="D16" i="5"/>
  <c r="D17" i="5"/>
  <c r="D19" i="5"/>
  <c r="E17" i="5"/>
  <c r="F23" i="5"/>
  <c r="F24" i="5" s="1"/>
  <c r="D25" i="1" l="1"/>
  <c r="L29" i="1"/>
  <c r="L28" i="1"/>
  <c r="D29" i="1"/>
  <c r="D28" i="1"/>
  <c r="O24" i="4"/>
  <c r="N24" i="4"/>
  <c r="M24" i="4"/>
  <c r="L24" i="4"/>
  <c r="K24" i="4"/>
  <c r="J24" i="4"/>
  <c r="I24" i="4"/>
  <c r="H24" i="4"/>
  <c r="G24" i="4"/>
  <c r="F24" i="4"/>
  <c r="E24" i="4"/>
  <c r="D24" i="4"/>
  <c r="D5" i="4"/>
  <c r="D7" i="4" s="1"/>
  <c r="O36" i="4"/>
  <c r="N36" i="4"/>
  <c r="M36" i="4"/>
  <c r="L36" i="4"/>
  <c r="K36" i="4"/>
  <c r="J36" i="4"/>
  <c r="I36" i="4"/>
  <c r="H36" i="4"/>
  <c r="G36" i="4"/>
  <c r="F36" i="4"/>
  <c r="E36" i="4"/>
  <c r="D36" i="4"/>
  <c r="O34" i="4"/>
  <c r="N34" i="4"/>
  <c r="M34" i="4"/>
  <c r="L34" i="4"/>
  <c r="K34" i="4"/>
  <c r="J34" i="4"/>
  <c r="I34" i="4"/>
  <c r="H34" i="4"/>
  <c r="G34" i="4"/>
  <c r="F34" i="4"/>
  <c r="E34" i="4"/>
  <c r="D34" i="4"/>
  <c r="O32" i="4"/>
  <c r="N32" i="4"/>
  <c r="M32" i="4"/>
  <c r="L32" i="4"/>
  <c r="K32" i="4"/>
  <c r="J32" i="4"/>
  <c r="I32" i="4"/>
  <c r="H32" i="4"/>
  <c r="G32" i="4"/>
  <c r="F32" i="4"/>
  <c r="E32" i="4"/>
  <c r="D32" i="4"/>
  <c r="O31" i="4"/>
  <c r="N31" i="4"/>
  <c r="M31" i="4"/>
  <c r="L31" i="4"/>
  <c r="K31" i="4"/>
  <c r="J31" i="4"/>
  <c r="I31" i="4"/>
  <c r="H31" i="4"/>
  <c r="G31" i="4"/>
  <c r="F31" i="4"/>
  <c r="E31" i="4"/>
  <c r="D31" i="4"/>
  <c r="O29" i="4"/>
  <c r="N29" i="4"/>
  <c r="M29" i="4"/>
  <c r="L29" i="4"/>
  <c r="K29" i="4"/>
  <c r="J29" i="4"/>
  <c r="I29" i="4"/>
  <c r="H29" i="4"/>
  <c r="G29" i="4"/>
  <c r="F29" i="4"/>
  <c r="E29" i="4"/>
  <c r="D29" i="4"/>
  <c r="D28" i="4"/>
  <c r="D35" i="4" s="1"/>
  <c r="O25" i="4"/>
  <c r="N25" i="4"/>
  <c r="M25" i="4"/>
  <c r="M26" i="4" s="1"/>
  <c r="L25" i="4"/>
  <c r="K25" i="4"/>
  <c r="J25" i="4"/>
  <c r="I25" i="4"/>
  <c r="I26" i="4" s="1"/>
  <c r="H25" i="4"/>
  <c r="G25" i="4"/>
  <c r="F25" i="4"/>
  <c r="E25" i="4"/>
  <c r="E26" i="4" s="1"/>
  <c r="D25" i="4"/>
  <c r="O28" i="3"/>
  <c r="N28" i="3"/>
  <c r="M28" i="3"/>
  <c r="L28" i="3"/>
  <c r="K28" i="3"/>
  <c r="J28" i="3"/>
  <c r="I28" i="3"/>
  <c r="H28" i="3"/>
  <c r="G28" i="3"/>
  <c r="F28" i="3"/>
  <c r="E28" i="3"/>
  <c r="D28" i="3"/>
  <c r="O32" i="3"/>
  <c r="N32" i="3"/>
  <c r="M32" i="3"/>
  <c r="L32" i="3"/>
  <c r="K32" i="3"/>
  <c r="J32" i="3"/>
  <c r="I32" i="3"/>
  <c r="H32" i="3"/>
  <c r="G32" i="3"/>
  <c r="F32" i="3"/>
  <c r="E32" i="3"/>
  <c r="D32" i="3"/>
  <c r="O31" i="3"/>
  <c r="N31" i="3"/>
  <c r="M31" i="3"/>
  <c r="L31" i="3"/>
  <c r="K31" i="3"/>
  <c r="J31" i="3"/>
  <c r="I31" i="3"/>
  <c r="H31" i="3"/>
  <c r="G31" i="3"/>
  <c r="F31" i="3"/>
  <c r="E31" i="3"/>
  <c r="D31" i="3"/>
  <c r="O36" i="3"/>
  <c r="N36" i="3"/>
  <c r="M36" i="3"/>
  <c r="L36" i="3"/>
  <c r="K36" i="3"/>
  <c r="J36" i="3"/>
  <c r="I36" i="3"/>
  <c r="H36" i="3"/>
  <c r="G36" i="3"/>
  <c r="F36" i="3"/>
  <c r="E36" i="3"/>
  <c r="D36" i="3"/>
  <c r="O34" i="3"/>
  <c r="N34" i="3"/>
  <c r="M34" i="3"/>
  <c r="L34" i="3"/>
  <c r="K34" i="3"/>
  <c r="J34" i="3"/>
  <c r="I34" i="3"/>
  <c r="H34" i="3"/>
  <c r="G34" i="3"/>
  <c r="F34" i="3"/>
  <c r="E34" i="3"/>
  <c r="D34" i="3"/>
  <c r="O29" i="3"/>
  <c r="N29" i="3"/>
  <c r="M29" i="3"/>
  <c r="L29" i="3"/>
  <c r="K29" i="3"/>
  <c r="J29" i="3"/>
  <c r="I29" i="3"/>
  <c r="H29" i="3"/>
  <c r="G29" i="3"/>
  <c r="F29" i="3"/>
  <c r="E29" i="3"/>
  <c r="D29" i="3"/>
  <c r="O25" i="3"/>
  <c r="O26" i="3" s="1"/>
  <c r="N25" i="3"/>
  <c r="N26" i="3" s="1"/>
  <c r="M25" i="3"/>
  <c r="M26" i="3" s="1"/>
  <c r="L25" i="3"/>
  <c r="L26" i="3" s="1"/>
  <c r="K25" i="3"/>
  <c r="K26" i="3" s="1"/>
  <c r="J25" i="3"/>
  <c r="J26" i="3" s="1"/>
  <c r="I25" i="3"/>
  <c r="I26" i="3" s="1"/>
  <c r="H25" i="3"/>
  <c r="H26" i="3" s="1"/>
  <c r="G25" i="3"/>
  <c r="G26" i="3" s="1"/>
  <c r="F25" i="3"/>
  <c r="F26" i="3" s="1"/>
  <c r="E25" i="3"/>
  <c r="E26" i="3" s="1"/>
  <c r="D25" i="3"/>
  <c r="D24" i="3"/>
  <c r="D5" i="3"/>
  <c r="D7" i="3" s="1"/>
  <c r="L33" i="1"/>
  <c r="D33" i="1"/>
  <c r="L31" i="1"/>
  <c r="D31" i="1"/>
  <c r="L26" i="1"/>
  <c r="D26" i="1"/>
  <c r="L22" i="1"/>
  <c r="D22" i="1"/>
  <c r="L21" i="1"/>
  <c r="D21" i="1"/>
  <c r="L6" i="1"/>
  <c r="H25" i="1" s="1"/>
  <c r="H32" i="1" s="1"/>
  <c r="D5" i="1"/>
  <c r="H5" i="1" s="1"/>
  <c r="E46" i="1"/>
  <c r="E45" i="1"/>
  <c r="E44" i="1"/>
  <c r="E43" i="1"/>
  <c r="E42" i="1"/>
  <c r="L9" i="1"/>
  <c r="E41" i="1"/>
  <c r="L8" i="1"/>
  <c r="H7" i="1" l="1"/>
  <c r="H24" i="1"/>
  <c r="L25" i="1"/>
  <c r="L32" i="1" s="1"/>
  <c r="P25" i="1"/>
  <c r="P32" i="1" s="1"/>
  <c r="D7" i="1"/>
  <c r="P5" i="1"/>
  <c r="D32" i="1"/>
  <c r="D23" i="1"/>
  <c r="L23" i="1"/>
  <c r="F26" i="4"/>
  <c r="D27" i="4"/>
  <c r="E27" i="4" s="1"/>
  <c r="F27" i="4" s="1"/>
  <c r="G27" i="4" s="1"/>
  <c r="H27" i="4" s="1"/>
  <c r="I27" i="4" s="1"/>
  <c r="J27" i="4" s="1"/>
  <c r="K27" i="4" s="1"/>
  <c r="L27" i="4" s="1"/>
  <c r="M27" i="4" s="1"/>
  <c r="N27" i="4" s="1"/>
  <c r="O27" i="4" s="1"/>
  <c r="G26" i="4"/>
  <c r="K26" i="4"/>
  <c r="O26" i="4"/>
  <c r="E28" i="4"/>
  <c r="E35" i="4" s="1"/>
  <c r="F28" i="4"/>
  <c r="G28" i="4" s="1"/>
  <c r="J26" i="4"/>
  <c r="N26" i="4"/>
  <c r="D30" i="4"/>
  <c r="H26" i="4"/>
  <c r="L26" i="4"/>
  <c r="D26" i="4"/>
  <c r="D33" i="4"/>
  <c r="D37" i="4" s="1"/>
  <c r="L35" i="3"/>
  <c r="E35" i="3"/>
  <c r="M35" i="3"/>
  <c r="F35" i="3"/>
  <c r="J35" i="3"/>
  <c r="N35" i="3"/>
  <c r="D35" i="3"/>
  <c r="H35" i="3"/>
  <c r="I35" i="3"/>
  <c r="G35" i="3"/>
  <c r="K35" i="3"/>
  <c r="O35" i="3"/>
  <c r="D26" i="3"/>
  <c r="P26" i="3" s="1"/>
  <c r="D27" i="3"/>
  <c r="D30" i="3" s="1"/>
  <c r="L5" i="1"/>
  <c r="D24" i="1"/>
  <c r="H30" i="1" l="1"/>
  <c r="H34" i="1" s="1"/>
  <c r="H27" i="1"/>
  <c r="P24" i="1"/>
  <c r="P7" i="1"/>
  <c r="L24" i="1"/>
  <c r="L30" i="1" s="1"/>
  <c r="L34" i="1" s="1"/>
  <c r="L7" i="1"/>
  <c r="F35" i="4"/>
  <c r="P26" i="4"/>
  <c r="H28" i="4"/>
  <c r="G35" i="4"/>
  <c r="D38" i="4"/>
  <c r="E33" i="4"/>
  <c r="E37" i="4" s="1"/>
  <c r="E30" i="4"/>
  <c r="E27" i="3"/>
  <c r="D33" i="3"/>
  <c r="D37" i="3" s="1"/>
  <c r="D38" i="3" s="1"/>
  <c r="D27" i="1"/>
  <c r="D30" i="1"/>
  <c r="D34" i="1" s="1"/>
  <c r="L27" i="1" l="1"/>
  <c r="H35" i="1"/>
  <c r="P30" i="1"/>
  <c r="P34" i="1" s="1"/>
  <c r="P27" i="1"/>
  <c r="L35" i="1"/>
  <c r="I28" i="4"/>
  <c r="H35" i="4"/>
  <c r="F30" i="4"/>
  <c r="F33" i="4"/>
  <c r="F37" i="4" s="1"/>
  <c r="E38" i="4"/>
  <c r="E30" i="3"/>
  <c r="E33" i="3"/>
  <c r="E37" i="3" s="1"/>
  <c r="F27" i="3"/>
  <c r="D35" i="1"/>
  <c r="P35" i="1" l="1"/>
  <c r="I35" i="4"/>
  <c r="J28" i="4"/>
  <c r="F38" i="4"/>
  <c r="G30" i="4"/>
  <c r="G33" i="4"/>
  <c r="G37" i="4" s="1"/>
  <c r="E38" i="3"/>
  <c r="F33" i="3"/>
  <c r="F37" i="3" s="1"/>
  <c r="G27" i="3"/>
  <c r="F30" i="3"/>
  <c r="K28" i="4" l="1"/>
  <c r="J35" i="4"/>
  <c r="G38" i="4"/>
  <c r="H30" i="4"/>
  <c r="H33" i="4"/>
  <c r="H37" i="4" s="1"/>
  <c r="F38" i="3"/>
  <c r="G33" i="3"/>
  <c r="G37" i="3" s="1"/>
  <c r="H27" i="3"/>
  <c r="G30" i="3"/>
  <c r="L28" i="4" l="1"/>
  <c r="K35" i="4"/>
  <c r="G38" i="3"/>
  <c r="H38" i="4"/>
  <c r="I33" i="4"/>
  <c r="I37" i="4" s="1"/>
  <c r="I30" i="4"/>
  <c r="H33" i="3"/>
  <c r="H37" i="3" s="1"/>
  <c r="I27" i="3"/>
  <c r="H30" i="3"/>
  <c r="L35" i="4" l="1"/>
  <c r="M28" i="4"/>
  <c r="J30" i="4"/>
  <c r="J33" i="4"/>
  <c r="J37" i="4" s="1"/>
  <c r="I38" i="4"/>
  <c r="H38" i="3"/>
  <c r="I33" i="3"/>
  <c r="I37" i="3" s="1"/>
  <c r="J27" i="3"/>
  <c r="I30" i="3"/>
  <c r="N28" i="4" l="1"/>
  <c r="M35" i="4"/>
  <c r="I38" i="3"/>
  <c r="K33" i="4"/>
  <c r="K37" i="4" s="1"/>
  <c r="K30" i="4"/>
  <c r="J38" i="4"/>
  <c r="J33" i="3"/>
  <c r="J37" i="3" s="1"/>
  <c r="J30" i="3"/>
  <c r="K27" i="3"/>
  <c r="O28" i="4" l="1"/>
  <c r="O35" i="4" s="1"/>
  <c r="N35" i="4"/>
  <c r="L30" i="4"/>
  <c r="L33" i="4"/>
  <c r="L37" i="4" s="1"/>
  <c r="K38" i="4"/>
  <c r="J38" i="3"/>
  <c r="K33" i="3"/>
  <c r="K37" i="3" s="1"/>
  <c r="K30" i="3"/>
  <c r="L27" i="3"/>
  <c r="L38" i="4" l="1"/>
  <c r="M33" i="4"/>
  <c r="M37" i="4" s="1"/>
  <c r="M30" i="4"/>
  <c r="K38" i="3"/>
  <c r="L33" i="3"/>
  <c r="L37" i="3" s="1"/>
  <c r="M27" i="3"/>
  <c r="L30" i="3"/>
  <c r="M38" i="4" l="1"/>
  <c r="N30" i="4"/>
  <c r="N33" i="4"/>
  <c r="N37" i="4" s="1"/>
  <c r="L38" i="3"/>
  <c r="M33" i="3"/>
  <c r="M37" i="3" s="1"/>
  <c r="M30" i="3"/>
  <c r="N27" i="3"/>
  <c r="N38" i="4" l="1"/>
  <c r="O33" i="4"/>
  <c r="O37" i="4" s="1"/>
  <c r="P37" i="4" s="1"/>
  <c r="O30" i="4"/>
  <c r="M38" i="3"/>
  <c r="N33" i="3"/>
  <c r="N37" i="3" s="1"/>
  <c r="N30" i="3"/>
  <c r="O27" i="3"/>
  <c r="O38" i="4" l="1"/>
  <c r="P38" i="4" s="1"/>
  <c r="P30" i="4"/>
  <c r="N38" i="3"/>
  <c r="O30" i="3"/>
  <c r="O33" i="3"/>
  <c r="O37" i="3" s="1"/>
  <c r="P37" i="3" s="1"/>
  <c r="O38" i="3" l="1"/>
  <c r="P38" i="3" s="1"/>
  <c r="P30" i="3"/>
</calcChain>
</file>

<file path=xl/sharedStrings.xml><?xml version="1.0" encoding="utf-8"?>
<sst xmlns="http://schemas.openxmlformats.org/spreadsheetml/2006/main" count="400" uniqueCount="134">
  <si>
    <t>About Azure Archive Storage Cost Estimation Examples</t>
  </si>
  <si>
    <r>
      <t xml:space="preserve">The archive tier is an offline tier for storing data that is rarely accessed. The archive access tier has the lowest storage cost. However, this tier has higher data retrieval costs with a higher latency as compared to the hot and cool tiers. </t>
    </r>
    <r>
      <rPr>
        <b/>
        <i/>
        <sz val="16"/>
        <color theme="1"/>
        <rFont val="Segoe UI"/>
        <family val="2"/>
      </rPr>
      <t>The total cost of storing your data to the archive tier varies significantly and depends on the type of read pattern that you use in your scenarios.</t>
    </r>
    <r>
      <rPr>
        <sz val="16"/>
        <color theme="1"/>
        <rFont val="Segoe UI"/>
        <family val="2"/>
      </rPr>
      <t xml:space="preserve"> You can mitigate billing risk by understanding the costs and accurately estimating them. 
This excel worksheet provides you with several cost estimation examples. Each example applies to specific scenario. To learn more about how these costs are composed, see https://learn.microsoft.com/en-us/azure/storage/blobs/archive-cost-estimation.</t>
    </r>
  </si>
  <si>
    <t>References</t>
  </si>
  <si>
    <t>Estimate the cost of archiving data</t>
  </si>
  <si>
    <t>Azure Blob Storage Access Tier Overview</t>
  </si>
  <si>
    <t>Understand blob rehydration on Archive</t>
  </si>
  <si>
    <t>How to archive a blob</t>
  </si>
  <si>
    <t>Archive Cost Estimation Scenario: One-time backup</t>
  </si>
  <si>
    <r>
      <t xml:space="preserve">This worksheet helps you estimate how much you would spend in one year if you were to migrate on-premises data to archive storage all at one time. This scenario assumes that you upload each blob to archive storage by using the </t>
    </r>
    <r>
      <rPr>
        <b/>
        <sz val="14"/>
        <color theme="1"/>
        <rFont val="Calibri"/>
        <family val="2"/>
        <scheme val="minor"/>
      </rPr>
      <t>Put Blob</t>
    </r>
    <r>
      <rPr>
        <sz val="14"/>
        <color theme="1"/>
        <rFont val="Calibri"/>
        <family val="2"/>
        <scheme val="minor"/>
      </rPr>
      <t xml:space="preserve"> operation.
To estimate the cost for your scenario, you need to update some of the parameters that appear in the </t>
    </r>
    <r>
      <rPr>
        <b/>
        <sz val="14"/>
        <color theme="1"/>
        <rFont val="Calibri"/>
        <family val="2"/>
        <scheme val="minor"/>
      </rPr>
      <t>Estimation Parameters</t>
    </r>
    <r>
      <rPr>
        <sz val="14"/>
        <color theme="1"/>
        <rFont val="Calibri"/>
        <family val="2"/>
        <scheme val="minor"/>
      </rPr>
      <t xml:space="preserve"> section below. 
1. Update the </t>
    </r>
    <r>
      <rPr>
        <b/>
        <sz val="14"/>
        <color theme="1"/>
        <rFont val="Calibri"/>
        <family val="2"/>
        <scheme val="minor"/>
      </rPr>
      <t>Total File Size</t>
    </r>
    <r>
      <rPr>
        <sz val="14"/>
        <color theme="1"/>
        <rFont val="Calibri"/>
        <family val="2"/>
        <scheme val="minor"/>
      </rPr>
      <t xml:space="preserve">, </t>
    </r>
    <r>
      <rPr>
        <b/>
        <sz val="14"/>
        <color theme="1"/>
        <rFont val="Calibri"/>
        <family val="2"/>
        <scheme val="minor"/>
      </rPr>
      <t>Total File Count</t>
    </r>
    <r>
      <rPr>
        <sz val="14"/>
        <color theme="1"/>
        <rFont val="Calibri"/>
        <family val="2"/>
        <scheme val="minor"/>
      </rPr>
      <t xml:space="preserve">, </t>
    </r>
    <r>
      <rPr>
        <b/>
        <sz val="14"/>
        <color theme="1"/>
        <rFont val="Calibri"/>
        <family val="2"/>
        <scheme val="minor"/>
      </rPr>
      <t>Reads/Month</t>
    </r>
    <r>
      <rPr>
        <sz val="14"/>
        <color theme="1"/>
        <rFont val="Calibri"/>
        <family val="2"/>
        <scheme val="minor"/>
      </rPr>
      <t xml:space="preserve"> (estimated reads per month), and </t>
    </r>
    <r>
      <rPr>
        <b/>
        <sz val="14"/>
        <color theme="1"/>
        <rFont val="Calibri"/>
        <family val="2"/>
        <scheme val="minor"/>
      </rPr>
      <t>% total on each read</t>
    </r>
    <r>
      <rPr>
        <sz val="14"/>
        <color theme="1"/>
        <rFont val="Calibri"/>
        <family val="2"/>
        <scheme val="minor"/>
      </rPr>
      <t xml:space="preserve"> (estimated read percentage on each read) parameters.
2. Update the </t>
    </r>
    <r>
      <rPr>
        <b/>
        <sz val="14"/>
        <color theme="1"/>
        <rFont val="Calibri"/>
        <family val="2"/>
        <scheme val="minor"/>
      </rPr>
      <t>Redundancy Type</t>
    </r>
    <r>
      <rPr>
        <sz val="14"/>
        <color theme="1"/>
        <rFont val="Calibri"/>
        <family val="2"/>
        <scheme val="minor"/>
      </rPr>
      <t xml:space="preserve"> and </t>
    </r>
    <r>
      <rPr>
        <b/>
        <sz val="14"/>
        <color theme="1"/>
        <rFont val="Calibri"/>
        <family val="2"/>
        <scheme val="minor"/>
      </rPr>
      <t>Namespace</t>
    </r>
    <r>
      <rPr>
        <sz val="14"/>
        <color theme="1"/>
        <rFont val="Calibri"/>
        <family val="2"/>
        <scheme val="minor"/>
      </rPr>
      <t xml:space="preserve"> parameters. Then, update all prices based on the desired region.  You can find latest price rates in: https://azure.microsoft.com/en-us/pricing/details/storage/blobs/.</t>
    </r>
  </si>
  <si>
    <t>Estimation Parameters</t>
  </si>
  <si>
    <t>Total File Size (GB)</t>
  </si>
  <si>
    <t>Totale File Count</t>
  </si>
  <si>
    <t>Average blob size (MB)</t>
  </si>
  <si>
    <t>Reads/Month</t>
  </si>
  <si>
    <t>% total on each read</t>
  </si>
  <si>
    <t>Service</t>
  </si>
  <si>
    <t>Blob</t>
  </si>
  <si>
    <t>Namespace</t>
  </si>
  <si>
    <t>Flat</t>
  </si>
  <si>
    <t>Region</t>
  </si>
  <si>
    <t>East US</t>
  </si>
  <si>
    <t>Redundancy Type</t>
  </si>
  <si>
    <t>LRS</t>
  </si>
  <si>
    <t>Data storage prices pay-as-you-go</t>
  </si>
  <si>
    <t>Write operations (per 10,000)</t>
  </si>
  <si>
    <t>Read operations (per 10,000)</t>
  </si>
  <si>
    <t>Archive High Priority Read (per 10,000)</t>
  </si>
  <si>
    <t>Data Retrieval (per GB) - Standard</t>
  </si>
  <si>
    <t>Archive High Priority Retrieval (per GB)</t>
  </si>
  <si>
    <t>Early Deletion</t>
  </si>
  <si>
    <t>N/A</t>
  </si>
  <si>
    <t>#Prevent with CopyBlob</t>
  </si>
  <si>
    <t>Cost Estimation</t>
  </si>
  <si>
    <t>Month 1</t>
  </si>
  <si>
    <t>Month 2</t>
  </si>
  <si>
    <t>Month 3</t>
  </si>
  <si>
    <t>Month 4</t>
  </si>
  <si>
    <t>Month 5</t>
  </si>
  <si>
    <t>Month 6</t>
  </si>
  <si>
    <t>Month 7</t>
  </si>
  <si>
    <t>Month 8</t>
  </si>
  <si>
    <t>Month 9</t>
  </si>
  <si>
    <t>Month 10</t>
  </si>
  <si>
    <t>Month 11</t>
  </si>
  <si>
    <t>Month 12</t>
  </si>
  <si>
    <t>Total</t>
  </si>
  <si>
    <t>A:</t>
  </si>
  <si>
    <t>Write Transactions</t>
  </si>
  <si>
    <t>B:</t>
  </si>
  <si>
    <t>Write Transactions Price ($/10K)</t>
  </si>
  <si>
    <t>X:</t>
  </si>
  <si>
    <t>Archiving Cost ($) = A * B / 10,000</t>
  </si>
  <si>
    <t>C:</t>
  </si>
  <si>
    <t>D:</t>
  </si>
  <si>
    <t>E:</t>
  </si>
  <si>
    <t>Capacity Price ($/GB)</t>
  </si>
  <si>
    <t>Y:</t>
  </si>
  <si>
    <t>Archive Capacity Cost ($) = C * E</t>
  </si>
  <si>
    <t>F:</t>
  </si>
  <si>
    <t>G:</t>
  </si>
  <si>
    <t>H:</t>
  </si>
  <si>
    <t>Data Retrieval Size (GB) = C * F * G</t>
  </si>
  <si>
    <t>I:</t>
  </si>
  <si>
    <t>Data Retrieval Price ($/GB) - Standard</t>
  </si>
  <si>
    <t>J:</t>
  </si>
  <si>
    <t>Data Read Transactions = D * F * G</t>
  </si>
  <si>
    <t>K:</t>
  </si>
  <si>
    <t>Data Read Transactions Price ($/10K)</t>
  </si>
  <si>
    <t>Z:</t>
  </si>
  <si>
    <t>Data Rehydration Cost ($): H * I + J * K /10,000</t>
  </si>
  <si>
    <t>Total Cost = X + Y + Z</t>
  </si>
  <si>
    <t>Archive Cost Estimation Scenario: Continuous Tiering</t>
  </si>
  <si>
    <r>
      <t xml:space="preserve">This worksheet helps you estimate how much you spend in one year if you were to tier the same number of blobs from hot to archive each month. This scenario assumes that you tier each blob by using the </t>
    </r>
    <r>
      <rPr>
        <b/>
        <sz val="14"/>
        <color theme="1"/>
        <rFont val="Calibri"/>
        <family val="2"/>
        <scheme val="minor"/>
      </rPr>
      <t>Set Blob Tier</t>
    </r>
    <r>
      <rPr>
        <sz val="14"/>
        <color theme="1"/>
        <rFont val="Calibri"/>
        <family val="2"/>
        <scheme val="minor"/>
      </rPr>
      <t xml:space="preserve"> operation.
To estimate the cost for your scenario, you need to update some of the parameters that appear in the </t>
    </r>
    <r>
      <rPr>
        <b/>
        <sz val="14"/>
        <color theme="1"/>
        <rFont val="Calibri"/>
        <family val="2"/>
        <scheme val="minor"/>
      </rPr>
      <t>Estimation Parameters</t>
    </r>
    <r>
      <rPr>
        <sz val="14"/>
        <color theme="1"/>
        <rFont val="Calibri"/>
        <family val="2"/>
        <scheme val="minor"/>
      </rPr>
      <t xml:space="preserve"> section below. 
1. Update the </t>
    </r>
    <r>
      <rPr>
        <b/>
        <sz val="14"/>
        <color theme="1"/>
        <rFont val="Calibri"/>
        <family val="2"/>
        <scheme val="minor"/>
      </rPr>
      <t>Archiving blob size/month (GB)</t>
    </r>
    <r>
      <rPr>
        <sz val="14"/>
        <color theme="1"/>
        <rFont val="Calibri"/>
        <family val="2"/>
        <scheme val="minor"/>
      </rPr>
      <t xml:space="preserve">,  </t>
    </r>
    <r>
      <rPr>
        <b/>
        <sz val="14"/>
        <color theme="1"/>
        <rFont val="Calibri"/>
        <family val="2"/>
        <scheme val="minor"/>
      </rPr>
      <t>Archiving blob count/month</t>
    </r>
    <r>
      <rPr>
        <sz val="14"/>
        <color theme="1"/>
        <rFont val="Calibri"/>
        <family val="2"/>
        <scheme val="minor"/>
      </rPr>
      <t xml:space="preserve">, </t>
    </r>
    <r>
      <rPr>
        <b/>
        <sz val="14"/>
        <color theme="1"/>
        <rFont val="Calibri"/>
        <family val="2"/>
        <scheme val="minor"/>
      </rPr>
      <t>Reads/Month</t>
    </r>
    <r>
      <rPr>
        <sz val="14"/>
        <color theme="1"/>
        <rFont val="Calibri"/>
        <family val="2"/>
        <scheme val="minor"/>
      </rPr>
      <t xml:space="preserve"> (estimated read times per month), and  </t>
    </r>
    <r>
      <rPr>
        <b/>
        <sz val="14"/>
        <color theme="1"/>
        <rFont val="Calibri"/>
        <family val="2"/>
        <scheme val="minor"/>
      </rPr>
      <t>% total on each read</t>
    </r>
    <r>
      <rPr>
        <sz val="14"/>
        <color theme="1"/>
        <rFont val="Calibri"/>
        <family val="2"/>
        <scheme val="minor"/>
      </rPr>
      <t xml:space="preserve"> (estimated read percentage on each read) parameters.
2. Update the </t>
    </r>
    <r>
      <rPr>
        <b/>
        <sz val="14"/>
        <color theme="1"/>
        <rFont val="Calibri"/>
        <family val="2"/>
        <scheme val="minor"/>
      </rPr>
      <t>Redundancy Type</t>
    </r>
    <r>
      <rPr>
        <sz val="14"/>
        <color theme="1"/>
        <rFont val="Calibri"/>
        <family val="2"/>
        <scheme val="minor"/>
      </rPr>
      <t xml:space="preserve"> and</t>
    </r>
    <r>
      <rPr>
        <b/>
        <sz val="14"/>
        <color theme="1"/>
        <rFont val="Calibri"/>
        <family val="2"/>
        <scheme val="minor"/>
      </rPr>
      <t xml:space="preserve"> Namespace</t>
    </r>
    <r>
      <rPr>
        <sz val="14"/>
        <color theme="1"/>
        <rFont val="Calibri"/>
        <family val="2"/>
        <scheme val="minor"/>
      </rPr>
      <t xml:space="preserve"> parameters. Then, update all prices based on the desired region.  You can find latest price rates in: https://azure.microsoft.com/en-us/pricing/details/storage/blobs/.</t>
    </r>
  </si>
  <si>
    <t>Archiving blob size/month (GB)</t>
  </si>
  <si>
    <t>Archiving blob count/month</t>
  </si>
  <si>
    <t>Estimation Parameters (Archive)</t>
  </si>
  <si>
    <t>Estimation Parameters (Cool)</t>
  </si>
  <si>
    <t>Cost changes with read ratio</t>
  </si>
  <si>
    <t>Monthly tiered data size (GB)</t>
  </si>
  <si>
    <t>Monthly tiered data count</t>
  </si>
  <si>
    <t>Data Retrieval (per GB)</t>
  </si>
  <si>
    <t>Archive</t>
  </si>
  <si>
    <t>Monthly Cost</t>
  </si>
  <si>
    <t>Cool</t>
  </si>
  <si>
    <t>Capacity Cost ($) = C * E</t>
  </si>
  <si>
    <t>Data Retrieval Price ($/GB)</t>
  </si>
  <si>
    <t>Data Rehydration Cost ($) = H * I + J * K /10,000</t>
  </si>
  <si>
    <r>
      <t xml:space="preserve">Cost saving on </t>
    </r>
    <r>
      <rPr>
        <b/>
        <i/>
        <sz val="16"/>
        <color rgb="FFFF0000"/>
        <rFont val="Calibri"/>
        <family val="2"/>
        <scheme val="minor"/>
      </rPr>
      <t>Archive</t>
    </r>
    <r>
      <rPr>
        <sz val="16"/>
        <color theme="0"/>
        <rFont val="Calibri"/>
        <family val="2"/>
        <scheme val="minor"/>
      </rPr>
      <t xml:space="preserve"> with packing</t>
    </r>
  </si>
  <si>
    <t>Packing</t>
  </si>
  <si>
    <t>No Packing</t>
  </si>
  <si>
    <t>Packing 10MB</t>
  </si>
  <si>
    <t>Packing 100MB</t>
  </si>
  <si>
    <t>Packing 1GB</t>
  </si>
  <si>
    <t>Packing Size (MB)</t>
  </si>
  <si>
    <t>Write GB</t>
  </si>
  <si>
    <t>Read GB</t>
  </si>
  <si>
    <t>File count</t>
  </si>
  <si>
    <t>Single file size (MB)</t>
  </si>
  <si>
    <t>Total File Size (MB)</t>
  </si>
  <si>
    <t>Write Cost</t>
  </si>
  <si>
    <t>Read %</t>
  </si>
  <si>
    <t>Read Cost -TX</t>
  </si>
  <si>
    <t>Read Cost - GB</t>
  </si>
  <si>
    <t>Read Cost ($) - Best</t>
  </si>
  <si>
    <t>Read Cost ($) - Worst</t>
  </si>
  <si>
    <t>Packing Read</t>
  </si>
  <si>
    <t>Hot Read Price ($/10K)</t>
  </si>
  <si>
    <t>Packing Cost ($)</t>
  </si>
  <si>
    <t>E2E Cost (R/W/P)</t>
  </si>
  <si>
    <t>Cost reduction - Best</t>
  </si>
  <si>
    <t>-</t>
  </si>
  <si>
    <r>
      <t xml:space="preserve">Cost saving on </t>
    </r>
    <r>
      <rPr>
        <b/>
        <i/>
        <sz val="16"/>
        <color rgb="FFFF0000"/>
        <rFont val="Calibri"/>
        <family val="2"/>
        <scheme val="minor"/>
      </rPr>
      <t>Cool</t>
    </r>
    <r>
      <rPr>
        <sz val="16"/>
        <color theme="0"/>
        <rFont val="Calibri"/>
        <family val="2"/>
        <scheme val="minor"/>
      </rPr>
      <t xml:space="preserve"> with packing</t>
    </r>
  </si>
  <si>
    <t>Write TX</t>
  </si>
  <si>
    <t>Read TX</t>
  </si>
  <si>
    <t>Read Cost</t>
  </si>
  <si>
    <t>Cost Saving Estimation Scenario: Packing files for tiering</t>
  </si>
  <si>
    <t>Write TX Price ($/10K)</t>
  </si>
  <si>
    <t>Write GB Price</t>
  </si>
  <si>
    <t>Read TX Price ($/10K)</t>
  </si>
  <si>
    <t>Read GB Price ($/GB)</t>
  </si>
  <si>
    <t>All packed files hit on read</t>
  </si>
  <si>
    <t>min % of packed files hit on read</t>
  </si>
  <si>
    <t>Estimation Parameters (Hot)</t>
  </si>
  <si>
    <t>Cost estimation</t>
  </si>
  <si>
    <t>Tiering operation Cost ($) = A * B / 10,000</t>
  </si>
  <si>
    <t>Cool  Cost</t>
  </si>
  <si>
    <t>Archive Cost</t>
  </si>
  <si>
    <t>Hot Cost</t>
  </si>
  <si>
    <t>Use the estimation above to calculate the spending with Archive and Cool. The total cost would change significantly, when read percentage is changing</t>
  </si>
  <si>
    <t>Cost Estimation Scenario: Choose Tiers</t>
  </si>
  <si>
    <r>
      <t xml:space="preserve">This worksheet helps you to estimate how much money you can save when you pack small files into large ones and then store them in the archive or cool tier. You can see a significant savings on reading files after you've packed and tiered them down. In the worst case, you'll have to read all of the packed files before you find the file(s) that you're after. However, you might have to read only one or just a few of them before you find the desired file. 
To estimate the cost for your scenario, you need to update some of the parameters below: 
1. Update the </t>
    </r>
    <r>
      <rPr>
        <b/>
        <sz val="14"/>
        <color theme="1"/>
        <rFont val="Calibri"/>
        <family val="2"/>
        <scheme val="minor"/>
      </rPr>
      <t>Write TX Price, Read TX Price, Read GB Price</t>
    </r>
    <r>
      <rPr>
        <sz val="14"/>
        <color theme="1"/>
        <rFont val="Calibri"/>
        <family val="2"/>
        <scheme val="minor"/>
      </rPr>
      <t xml:space="preserve"> to reflect the prices for these operations in your region and for the appropriate access tier. You can find the latest price rates in the following page: https://azure.microsoft.com/en-us/pricing/details/storage/blobs/.
2. Update the </t>
    </r>
    <r>
      <rPr>
        <b/>
        <sz val="14"/>
        <color theme="1"/>
        <rFont val="Calibri"/>
        <family val="2"/>
        <scheme val="minor"/>
      </rPr>
      <t xml:space="preserve">File count, Single file size (MB), Read % </t>
    </r>
    <r>
      <rPr>
        <sz val="14"/>
        <color theme="1"/>
        <rFont val="Calibri"/>
        <family val="2"/>
        <scheme val="minor"/>
      </rPr>
      <t>parameters to match your file size distribution and read requirements.</t>
    </r>
  </si>
  <si>
    <t>Estimation Parameters (Cold)</t>
  </si>
  <si>
    <t>Cold Cost</t>
  </si>
  <si>
    <r>
      <t xml:space="preserve">This worksheet helps you compare how much you spend in a month if you were to store the same number of blobs in </t>
    </r>
    <r>
      <rPr>
        <u/>
        <sz val="14"/>
        <color theme="1"/>
        <rFont val="Calibri"/>
        <family val="2"/>
        <scheme val="minor"/>
      </rPr>
      <t xml:space="preserve">hot, cool, cold or archive </t>
    </r>
    <r>
      <rPr>
        <sz val="14"/>
        <color theme="1"/>
        <rFont val="Calibri"/>
        <family val="2"/>
        <scheme val="minor"/>
      </rPr>
      <t xml:space="preserve">each month. This scenario assumes that you tier each blob by using the </t>
    </r>
    <r>
      <rPr>
        <b/>
        <sz val="14"/>
        <color theme="1"/>
        <rFont val="Calibri"/>
        <family val="2"/>
        <scheme val="minor"/>
      </rPr>
      <t>Set Blob Tier</t>
    </r>
    <r>
      <rPr>
        <sz val="14"/>
        <color theme="1"/>
        <rFont val="Calibri"/>
        <family val="2"/>
        <scheme val="minor"/>
      </rPr>
      <t xml:space="preserve"> operation. It would demonstrate how your read pattern and file size distribution affect the total cost.
To estimate the cost for your scenario, you need to update some of the parameters that appear in the </t>
    </r>
    <r>
      <rPr>
        <b/>
        <sz val="14"/>
        <color theme="1"/>
        <rFont val="Calibri"/>
        <family val="2"/>
        <scheme val="minor"/>
      </rPr>
      <t>Estimation Parameters</t>
    </r>
    <r>
      <rPr>
        <sz val="14"/>
        <color theme="1"/>
        <rFont val="Calibri"/>
        <family val="2"/>
        <scheme val="minor"/>
      </rPr>
      <t xml:space="preserve"> section below. 
1. Update the </t>
    </r>
    <r>
      <rPr>
        <b/>
        <sz val="14"/>
        <color theme="1"/>
        <rFont val="Calibri"/>
        <family val="2"/>
        <scheme val="minor"/>
      </rPr>
      <t>Archiving blob size/month (GB)</t>
    </r>
    <r>
      <rPr>
        <sz val="14"/>
        <color theme="1"/>
        <rFont val="Calibri"/>
        <family val="2"/>
        <scheme val="minor"/>
      </rPr>
      <t xml:space="preserve">,  </t>
    </r>
    <r>
      <rPr>
        <b/>
        <sz val="14"/>
        <color theme="1"/>
        <rFont val="Calibri"/>
        <family val="2"/>
        <scheme val="minor"/>
      </rPr>
      <t>Archiving blob count/month</t>
    </r>
    <r>
      <rPr>
        <sz val="14"/>
        <color theme="1"/>
        <rFont val="Calibri"/>
        <family val="2"/>
        <scheme val="minor"/>
      </rPr>
      <t xml:space="preserve">, </t>
    </r>
    <r>
      <rPr>
        <b/>
        <sz val="14"/>
        <color theme="1"/>
        <rFont val="Calibri"/>
        <family val="2"/>
        <scheme val="minor"/>
      </rPr>
      <t>Reads/Month</t>
    </r>
    <r>
      <rPr>
        <sz val="14"/>
        <color theme="1"/>
        <rFont val="Calibri"/>
        <family val="2"/>
        <scheme val="minor"/>
      </rPr>
      <t xml:space="preserve"> (estimated read times per month), and  </t>
    </r>
    <r>
      <rPr>
        <b/>
        <sz val="14"/>
        <color theme="1"/>
        <rFont val="Calibri"/>
        <family val="2"/>
        <scheme val="minor"/>
      </rPr>
      <t>% total on each read</t>
    </r>
    <r>
      <rPr>
        <sz val="14"/>
        <color theme="1"/>
        <rFont val="Calibri"/>
        <family val="2"/>
        <scheme val="minor"/>
      </rPr>
      <t xml:space="preserve"> (estimated read percentage on each read) parameters.
2. Update the </t>
    </r>
    <r>
      <rPr>
        <b/>
        <sz val="14"/>
        <color theme="1"/>
        <rFont val="Calibri"/>
        <family val="2"/>
        <scheme val="minor"/>
      </rPr>
      <t>Redundancy Type</t>
    </r>
    <r>
      <rPr>
        <sz val="14"/>
        <color theme="1"/>
        <rFont val="Calibri"/>
        <family val="2"/>
        <scheme val="minor"/>
      </rPr>
      <t xml:space="preserve"> and </t>
    </r>
    <r>
      <rPr>
        <b/>
        <sz val="14"/>
        <color theme="1"/>
        <rFont val="Calibri"/>
        <family val="2"/>
        <scheme val="minor"/>
      </rPr>
      <t>Namespace</t>
    </r>
    <r>
      <rPr>
        <sz val="14"/>
        <color theme="1"/>
        <rFont val="Calibri"/>
        <family val="2"/>
        <scheme val="minor"/>
      </rPr>
      <t xml:space="preserve"> parameters. Then, update all prices based on the desired region.  You can find latest price rates in: https://azure.microsoft.com/en-us/pricing/details/storage/blobs/.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</si>
</sst>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3" formatCode="_(* #,##0.00_);_(* \(#,##0.00\);_(* &quot;-&quot;??_);_(@_)"/>
    <numFmt numFmtId="164" formatCode="0.0"/>
    <numFmt numFmtId="165" formatCode="&quot;$&quot;#,##0.00000_);[Red]\(&quot;$&quot;#,##0.00000\)"/>
    <numFmt numFmtId="166" formatCode="&quot;$&quot;#,##0.0000_);[Red]\(&quot;$&quot;#,##0.0000\)"/>
    <numFmt numFmtId="167" formatCode="_(* #,##0_);_(* \(#,##0\);_(* &quot;-&quot;??_);_(@_)"/>
    <numFmt numFmtId="168" formatCode="_(* #,##0.000_);_(* \(#,##0.000\);_(* &quot;-&quot;??_);_(@_)"/>
    <numFmt numFmtId="169" formatCode="0.0%"/>
    <numFmt numFmtId="170" formatCode="&quot;$&quot;#,##0.000_);[Red]\(&quot;$&quot;#,##0.0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font>
    <font>
      <sz val="14"/>
      <color theme="1"/>
      <name val="Calibri"/>
      <family val="2"/>
      <scheme val="minor"/>
    </font>
    <font>
      <b/>
      <sz val="22"/>
      <color theme="1"/>
      <name val="Segoe UI"/>
      <family val="2"/>
    </font>
    <font>
      <sz val="11"/>
      <color theme="1"/>
      <name val="Segoe UI"/>
      <family val="2"/>
    </font>
    <font>
      <sz val="16"/>
      <color theme="1"/>
      <name val="Segoe UI"/>
      <family val="2"/>
    </font>
    <font>
      <b/>
      <sz val="16"/>
      <color theme="1"/>
      <name val="Segoe UI"/>
      <family val="2"/>
    </font>
    <font>
      <b/>
      <i/>
      <sz val="16"/>
      <color theme="1"/>
      <name val="Segoe UI"/>
      <family val="2"/>
    </font>
    <font>
      <b/>
      <sz val="18"/>
      <color theme="1"/>
      <name val="Segoe UI"/>
      <family val="2"/>
    </font>
    <font>
      <u/>
      <sz val="11"/>
      <color theme="10"/>
      <name val="Calibri"/>
      <family val="2"/>
      <scheme val="minor"/>
    </font>
    <font>
      <u/>
      <sz val="16"/>
      <color theme="10"/>
      <name val="Segoe UI"/>
      <family val="2"/>
    </font>
    <font>
      <b/>
      <sz val="14"/>
      <color theme="1"/>
      <name val="Calibri"/>
      <family val="2"/>
      <scheme val="minor"/>
    </font>
    <font>
      <u/>
      <sz val="14"/>
      <color theme="1"/>
      <name val="Calibri"/>
      <family val="2"/>
      <scheme val="minor"/>
    </font>
    <font>
      <sz val="16"/>
      <color theme="0"/>
      <name val="Calibri"/>
      <family val="2"/>
      <scheme val="minor"/>
    </font>
    <font>
      <b/>
      <i/>
      <sz val="16"/>
      <color rgb="FFFF0000"/>
      <name val="Calibri"/>
      <family val="2"/>
      <scheme val="minor"/>
    </font>
    <font>
      <b/>
      <i/>
      <sz val="11"/>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5B9BD5"/>
        <bgColor indexed="64"/>
      </patternFill>
    </fill>
    <fill>
      <patternFill patternType="solid">
        <fgColor rgb="FFBFBFBF"/>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
      <patternFill patternType="solid">
        <fgColor theme="8" tint="-0.249977111117893"/>
        <bgColor indexed="64"/>
      </patternFill>
    </fill>
    <fill>
      <patternFill patternType="solid">
        <fgColor theme="5"/>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0" fontId="12" fillId="0" borderId="0" applyNumberFormat="0" applyFill="0" applyBorder="0" applyAlignment="0" applyProtection="0"/>
    <xf numFmtId="9" fontId="1" fillId="0" borderId="0" applyFont="0" applyFill="0" applyBorder="0" applyAlignment="0" applyProtection="0"/>
  </cellStyleXfs>
  <cellXfs count="101">
    <xf numFmtId="0" fontId="0" fillId="0" borderId="0" xfId="0"/>
    <xf numFmtId="0" fontId="0" fillId="2" borderId="0" xfId="0" applyFill="1"/>
    <xf numFmtId="0" fontId="2" fillId="2" borderId="1" xfId="0" applyFont="1" applyFill="1" applyBorder="1"/>
    <xf numFmtId="0" fontId="2" fillId="2" borderId="2" xfId="0" applyFont="1" applyFill="1" applyBorder="1"/>
    <xf numFmtId="0" fontId="0" fillId="2" borderId="3" xfId="0" applyFill="1" applyBorder="1"/>
    <xf numFmtId="0" fontId="0" fillId="2" borderId="4" xfId="0" applyFill="1" applyBorder="1" applyAlignment="1">
      <alignment horizontal="center"/>
    </xf>
    <xf numFmtId="0" fontId="0" fillId="2" borderId="5" xfId="0" applyFill="1" applyBorder="1"/>
    <xf numFmtId="1" fontId="0" fillId="2" borderId="5" xfId="0" applyNumberFormat="1" applyFill="1" applyBorder="1"/>
    <xf numFmtId="9" fontId="0" fillId="2" borderId="0" xfId="0" applyNumberFormat="1" applyFill="1"/>
    <xf numFmtId="9" fontId="0" fillId="2" borderId="5" xfId="0" applyNumberFormat="1" applyFill="1" applyBorder="1"/>
    <xf numFmtId="0" fontId="0" fillId="2" borderId="0" xfId="0" applyFill="1" applyAlignment="1">
      <alignment horizontal="right"/>
    </xf>
    <xf numFmtId="0" fontId="0" fillId="2" borderId="5" xfId="0" applyFill="1" applyBorder="1" applyAlignment="1">
      <alignment horizontal="right"/>
    </xf>
    <xf numFmtId="165" fontId="0" fillId="2" borderId="0" xfId="0" applyNumberFormat="1" applyFill="1" applyAlignment="1">
      <alignment horizontal="right"/>
    </xf>
    <xf numFmtId="165" fontId="0" fillId="2" borderId="5" xfId="0" applyNumberFormat="1" applyFill="1" applyBorder="1" applyAlignment="1">
      <alignment horizontal="right"/>
    </xf>
    <xf numFmtId="166" fontId="0" fillId="2" borderId="5" xfId="0" applyNumberFormat="1" applyFill="1" applyBorder="1" applyAlignment="1">
      <alignment horizontal="right"/>
    </xf>
    <xf numFmtId="8" fontId="0" fillId="2" borderId="0" xfId="0" applyNumberFormat="1" applyFill="1" applyAlignment="1">
      <alignment horizontal="right"/>
    </xf>
    <xf numFmtId="8" fontId="0" fillId="2" borderId="5" xfId="0" applyNumberFormat="1" applyFill="1" applyBorder="1" applyAlignment="1">
      <alignment horizontal="right"/>
    </xf>
    <xf numFmtId="2" fontId="0" fillId="2" borderId="0" xfId="0" applyNumberFormat="1" applyFill="1"/>
    <xf numFmtId="167" fontId="0" fillId="2" borderId="0" xfId="1" applyNumberFormat="1" applyFont="1" applyFill="1"/>
    <xf numFmtId="167" fontId="0" fillId="2" borderId="5" xfId="1" applyNumberFormat="1" applyFont="1" applyFill="1" applyBorder="1"/>
    <xf numFmtId="0" fontId="0" fillId="2" borderId="4" xfId="0" applyFill="1" applyBorder="1"/>
    <xf numFmtId="0" fontId="2" fillId="2" borderId="4" xfId="0" applyFont="1" applyFill="1" applyBorder="1" applyAlignment="1">
      <alignment horizontal="left"/>
    </xf>
    <xf numFmtId="0" fontId="3" fillId="3" borderId="0" xfId="0" applyFont="1" applyFill="1" applyAlignment="1">
      <alignment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4" fillId="2" borderId="0" xfId="0" applyFont="1" applyFill="1" applyAlignment="1">
      <alignment vertical="center"/>
    </xf>
    <xf numFmtId="167" fontId="4" fillId="2" borderId="0" xfId="0" applyNumberFormat="1" applyFont="1" applyFill="1" applyAlignment="1">
      <alignment vertical="center"/>
    </xf>
    <xf numFmtId="167" fontId="4" fillId="2" borderId="5" xfId="0" applyNumberFormat="1" applyFont="1" applyFill="1" applyBorder="1" applyAlignment="1">
      <alignment vertical="center"/>
    </xf>
    <xf numFmtId="8" fontId="4" fillId="2" borderId="0" xfId="0" applyNumberFormat="1" applyFont="1" applyFill="1" applyAlignment="1">
      <alignment vertical="center"/>
    </xf>
    <xf numFmtId="8" fontId="4" fillId="2" borderId="5" xfId="0" applyNumberFormat="1" applyFont="1" applyFill="1" applyBorder="1" applyAlignment="1">
      <alignment vertical="center"/>
    </xf>
    <xf numFmtId="0" fontId="4" fillId="4" borderId="0" xfId="0" applyFont="1" applyFill="1" applyAlignment="1">
      <alignment vertical="center"/>
    </xf>
    <xf numFmtId="8" fontId="4" fillId="4" borderId="0" xfId="0" applyNumberFormat="1" applyFont="1" applyFill="1" applyAlignment="1">
      <alignment horizontal="right" vertical="center"/>
    </xf>
    <xf numFmtId="8" fontId="4" fillId="4" borderId="5" xfId="0" applyNumberFormat="1" applyFont="1" applyFill="1" applyBorder="1" applyAlignment="1">
      <alignment horizontal="right" vertical="center"/>
    </xf>
    <xf numFmtId="167" fontId="4" fillId="2" borderId="0" xfId="0" applyNumberFormat="1" applyFont="1" applyFill="1" applyAlignment="1">
      <alignment horizontal="right" vertical="center"/>
    </xf>
    <xf numFmtId="167" fontId="0" fillId="2" borderId="0" xfId="0" applyNumberFormat="1" applyFill="1"/>
    <xf numFmtId="167" fontId="4" fillId="2" borderId="5" xfId="0" applyNumberFormat="1" applyFont="1" applyFill="1" applyBorder="1" applyAlignment="1">
      <alignment horizontal="right" vertical="center"/>
    </xf>
    <xf numFmtId="165" fontId="4" fillId="2" borderId="0" xfId="0" applyNumberFormat="1" applyFont="1" applyFill="1" applyAlignment="1">
      <alignment horizontal="right" vertical="center"/>
    </xf>
    <xf numFmtId="165" fontId="4" fillId="2" borderId="5" xfId="0" applyNumberFormat="1" applyFont="1" applyFill="1" applyBorder="1" applyAlignment="1">
      <alignment horizontal="right" vertical="center"/>
    </xf>
    <xf numFmtId="166" fontId="4" fillId="2" borderId="5" xfId="0" applyNumberFormat="1" applyFont="1" applyFill="1" applyBorder="1" applyAlignment="1">
      <alignment horizontal="right" vertical="center"/>
    </xf>
    <xf numFmtId="8" fontId="4" fillId="2" borderId="0" xfId="0" applyNumberFormat="1" applyFont="1" applyFill="1" applyAlignment="1">
      <alignment horizontal="right" vertical="center"/>
    </xf>
    <xf numFmtId="8" fontId="4" fillId="2" borderId="5" xfId="0" applyNumberFormat="1" applyFont="1" applyFill="1" applyBorder="1" applyAlignment="1">
      <alignment horizontal="right" vertical="center"/>
    </xf>
    <xf numFmtId="8" fontId="3" fillId="3" borderId="0" xfId="0" applyNumberFormat="1" applyFont="1" applyFill="1" applyAlignment="1">
      <alignment horizontal="right" vertical="center"/>
    </xf>
    <xf numFmtId="0" fontId="3" fillId="3" borderId="6" xfId="0" applyFont="1" applyFill="1" applyBorder="1" applyAlignment="1">
      <alignment horizontal="center" vertical="center"/>
    </xf>
    <xf numFmtId="0" fontId="3" fillId="3" borderId="7" xfId="0" applyFont="1" applyFill="1" applyBorder="1" applyAlignment="1">
      <alignment vertical="center"/>
    </xf>
    <xf numFmtId="0" fontId="6" fillId="2" borderId="0" xfId="0" applyFont="1" applyFill="1"/>
    <xf numFmtId="0" fontId="7" fillId="2" borderId="0" xfId="0" applyFont="1" applyFill="1"/>
    <xf numFmtId="0" fontId="8" fillId="2" borderId="0" xfId="0" applyFont="1" applyFill="1" applyAlignment="1">
      <alignment wrapText="1"/>
    </xf>
    <xf numFmtId="0" fontId="11" fillId="2" borderId="0" xfId="0" applyFont="1" applyFill="1"/>
    <xf numFmtId="0" fontId="9" fillId="2" borderId="0" xfId="0" applyFont="1" applyFill="1"/>
    <xf numFmtId="0" fontId="8" fillId="2" borderId="0" xfId="0" applyFont="1" applyFill="1"/>
    <xf numFmtId="0" fontId="13" fillId="2" borderId="0" xfId="2" applyFont="1" applyFill="1"/>
    <xf numFmtId="0" fontId="3" fillId="3" borderId="7" xfId="0" applyFont="1" applyFill="1" applyBorder="1" applyAlignment="1">
      <alignment horizontal="center" vertical="center"/>
    </xf>
    <xf numFmtId="0" fontId="4" fillId="2" borderId="0" xfId="0" applyFont="1" applyFill="1" applyAlignment="1">
      <alignment horizontal="right" vertical="center"/>
    </xf>
    <xf numFmtId="0" fontId="4" fillId="4" borderId="0" xfId="0" applyFont="1" applyFill="1" applyAlignment="1">
      <alignment horizontal="right" vertical="center"/>
    </xf>
    <xf numFmtId="8" fontId="3" fillId="5" borderId="0" xfId="0" applyNumberFormat="1" applyFont="1" applyFill="1" applyAlignment="1">
      <alignment horizontal="right" vertical="center"/>
    </xf>
    <xf numFmtId="9" fontId="0" fillId="2" borderId="0" xfId="0" applyNumberFormat="1" applyFill="1" applyAlignment="1">
      <alignment horizontal="right"/>
    </xf>
    <xf numFmtId="0" fontId="0" fillId="6" borderId="0" xfId="0" applyFill="1"/>
    <xf numFmtId="0" fontId="0" fillId="2" borderId="9" xfId="0" applyFill="1" applyBorder="1"/>
    <xf numFmtId="3" fontId="0" fillId="2" borderId="9" xfId="0" applyNumberFormat="1" applyFill="1" applyBorder="1"/>
    <xf numFmtId="164" fontId="0" fillId="2" borderId="9" xfId="0" applyNumberFormat="1" applyFill="1" applyBorder="1"/>
    <xf numFmtId="9" fontId="0" fillId="2" borderId="9" xfId="0" applyNumberFormat="1" applyFill="1" applyBorder="1"/>
    <xf numFmtId="2" fontId="0" fillId="2" borderId="9" xfId="0" applyNumberFormat="1" applyFill="1" applyBorder="1"/>
    <xf numFmtId="9" fontId="4" fillId="2" borderId="5" xfId="0" applyNumberFormat="1" applyFont="1" applyFill="1" applyBorder="1" applyAlignment="1">
      <alignment horizontal="right" vertical="center"/>
    </xf>
    <xf numFmtId="0" fontId="0" fillId="2" borderId="4" xfId="0" applyFill="1" applyBorder="1" applyAlignment="1">
      <alignment horizontal="right"/>
    </xf>
    <xf numFmtId="0" fontId="4" fillId="4" borderId="4" xfId="0" applyFont="1" applyFill="1" applyBorder="1" applyAlignment="1">
      <alignment horizontal="right" vertical="center"/>
    </xf>
    <xf numFmtId="8" fontId="3" fillId="5" borderId="8" xfId="0" applyNumberFormat="1" applyFont="1" applyFill="1" applyBorder="1" applyAlignment="1">
      <alignment horizontal="right" vertical="center"/>
    </xf>
    <xf numFmtId="0" fontId="4" fillId="2" borderId="4" xfId="0" applyFont="1" applyFill="1" applyBorder="1" applyAlignment="1">
      <alignment horizontal="right" vertical="center"/>
    </xf>
    <xf numFmtId="1" fontId="0" fillId="2" borderId="9" xfId="0" applyNumberFormat="1" applyFill="1" applyBorder="1"/>
    <xf numFmtId="0" fontId="0" fillId="2" borderId="1" xfId="0" applyFill="1" applyBorder="1"/>
    <xf numFmtId="0" fontId="0" fillId="2" borderId="2" xfId="0" applyFill="1" applyBorder="1"/>
    <xf numFmtId="2" fontId="0" fillId="2" borderId="5" xfId="0" applyNumberFormat="1" applyFill="1" applyBorder="1"/>
    <xf numFmtId="0" fontId="0" fillId="2" borderId="7" xfId="0" applyFill="1" applyBorder="1"/>
    <xf numFmtId="0" fontId="16" fillId="7" borderId="0" xfId="0" applyFont="1" applyFill="1"/>
    <xf numFmtId="0" fontId="2" fillId="2" borderId="10" xfId="0" applyFont="1" applyFill="1" applyBorder="1"/>
    <xf numFmtId="43" fontId="0" fillId="2" borderId="0" xfId="1" applyFont="1" applyFill="1"/>
    <xf numFmtId="168" fontId="0" fillId="2" borderId="0" xfId="0" applyNumberFormat="1" applyFill="1"/>
    <xf numFmtId="0" fontId="18" fillId="2" borderId="0" xfId="0" applyFont="1" applyFill="1"/>
    <xf numFmtId="0" fontId="2" fillId="2" borderId="0" xfId="0" applyFont="1" applyFill="1"/>
    <xf numFmtId="43" fontId="2" fillId="2" borderId="0" xfId="0" applyNumberFormat="1" applyFont="1" applyFill="1"/>
    <xf numFmtId="0" fontId="2" fillId="9" borderId="11" xfId="0" applyFont="1" applyFill="1" applyBorder="1"/>
    <xf numFmtId="43" fontId="2" fillId="9" borderId="11" xfId="0" applyNumberFormat="1" applyFont="1" applyFill="1" applyBorder="1"/>
    <xf numFmtId="0" fontId="2" fillId="10" borderId="0" xfId="0" applyFont="1" applyFill="1"/>
    <xf numFmtId="43" fontId="2" fillId="10" borderId="0" xfId="0" applyNumberFormat="1" applyFont="1" applyFill="1"/>
    <xf numFmtId="0" fontId="2" fillId="8" borderId="11" xfId="0" applyFont="1" applyFill="1" applyBorder="1"/>
    <xf numFmtId="43" fontId="2" fillId="8" borderId="11" xfId="0" applyNumberFormat="1" applyFont="1" applyFill="1" applyBorder="1" applyAlignment="1">
      <alignment horizontal="center"/>
    </xf>
    <xf numFmtId="0" fontId="2" fillId="8" borderId="0" xfId="0" applyFont="1" applyFill="1"/>
    <xf numFmtId="0" fontId="2" fillId="8" borderId="0" xfId="0" applyFont="1" applyFill="1" applyAlignment="1">
      <alignment horizontal="center"/>
    </xf>
    <xf numFmtId="169" fontId="2" fillId="8" borderId="0" xfId="3" applyNumberFormat="1" applyFont="1" applyFill="1" applyAlignment="1">
      <alignment horizontal="right"/>
    </xf>
    <xf numFmtId="0" fontId="0" fillId="2" borderId="6" xfId="0" applyFill="1" applyBorder="1"/>
    <xf numFmtId="0" fontId="0" fillId="2" borderId="8" xfId="0" applyFill="1" applyBorder="1"/>
    <xf numFmtId="8" fontId="0" fillId="2" borderId="0" xfId="0" applyNumberFormat="1" applyFill="1"/>
    <xf numFmtId="170" fontId="0" fillId="2" borderId="5" xfId="0" applyNumberFormat="1" applyFill="1" applyBorder="1" applyAlignment="1">
      <alignment horizontal="right"/>
    </xf>
    <xf numFmtId="167" fontId="0" fillId="2" borderId="0" xfId="1" applyNumberFormat="1" applyFont="1" applyFill="1" applyBorder="1"/>
    <xf numFmtId="0" fontId="3" fillId="3" borderId="0" xfId="0" applyFont="1" applyFill="1" applyAlignment="1">
      <alignment horizontal="center" vertical="center"/>
    </xf>
    <xf numFmtId="9" fontId="4" fillId="2" borderId="0" xfId="0" applyNumberFormat="1" applyFont="1" applyFill="1" applyAlignment="1">
      <alignment horizontal="right" vertical="center"/>
    </xf>
    <xf numFmtId="0" fontId="5" fillId="2" borderId="0" xfId="0" applyFont="1" applyFill="1" applyAlignment="1">
      <alignment horizontal="left" vertical="top" wrapText="1"/>
    </xf>
    <xf numFmtId="0" fontId="0" fillId="2" borderId="0" xfId="0" applyFill="1" applyBorder="1"/>
    <xf numFmtId="3" fontId="0" fillId="2" borderId="0" xfId="0" applyNumberFormat="1" applyFill="1" applyBorder="1"/>
    <xf numFmtId="164" fontId="0" fillId="2" borderId="0" xfId="0" applyNumberFormat="1" applyFill="1" applyBorder="1"/>
    <xf numFmtId="9" fontId="0" fillId="2" borderId="0" xfId="0" applyNumberFormat="1" applyFill="1" applyBorder="1"/>
    <xf numFmtId="2" fontId="0" fillId="2" borderId="0" xfId="0" applyNumberFormat="1" applyFill="1" applyBorder="1"/>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Spending (10TiB: 1M files 10 MiB</a:t>
            </a:r>
            <a:r>
              <a:rPr lang="en-US" baseline="0"/>
              <a:t> each</a:t>
            </a:r>
            <a:r>
              <a:rPr lang="en-US"/>
              <a: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2"/>
          <c:order val="0"/>
          <c:tx>
            <c:strRef>
              <c:f>'Choose Tiers'!$H$40</c:f>
              <c:strCache>
                <c:ptCount val="1"/>
                <c:pt idx="0">
                  <c:v>Hot Cost</c:v>
                </c:pt>
              </c:strCache>
            </c:strRef>
          </c:tx>
          <c:spPr>
            <a:solidFill>
              <a:srgbClr val="C0000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'Choose Tiers'!$H$41:$H$46</c:f>
              <c:numCache>
                <c:formatCode>0.00</c:formatCode>
                <c:ptCount val="6"/>
                <c:pt idx="0">
                  <c:v>217.99599999999998</c:v>
                </c:pt>
                <c:pt idx="1">
                  <c:v>217.99599999999998</c:v>
                </c:pt>
                <c:pt idx="2">
                  <c:v>217.99599999999998</c:v>
                </c:pt>
                <c:pt idx="3">
                  <c:v>217.99599999999998</c:v>
                </c:pt>
                <c:pt idx="4">
                  <c:v>217.99599999999998</c:v>
                </c:pt>
                <c:pt idx="5">
                  <c:v>217.99599999999998</c:v>
                </c:pt>
              </c:numCache>
            </c:numRef>
          </c:val>
          <c:extLst>
            <c:ext xmlns:c16="http://schemas.microsoft.com/office/drawing/2014/chart" uri="{C3380CC4-5D6E-409C-BE32-E72D297353CC}">
              <c16:uniqueId val="{00000001-D8FC-4D07-8CCA-72A0E63A556B}"/>
            </c:ext>
          </c:extLst>
        </c:ser>
        <c:ser>
          <c:idx val="0"/>
          <c:order val="1"/>
          <c:tx>
            <c:strRef>
              <c:f>'Choose Tiers'!$I$40</c:f>
              <c:strCache>
                <c:ptCount val="1"/>
                <c:pt idx="0">
                  <c:v>Cool  Cost</c:v>
                </c:pt>
              </c:strCache>
            </c:strRef>
          </c:tx>
          <c:spPr>
            <a:solidFill>
              <a:schemeClr val="accent6">
                <a:lumMod val="7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'Choose Tiers'!$G$41:$G$46</c:f>
              <c:numCache>
                <c:formatCode>0%</c:formatCode>
                <c:ptCount val="6"/>
                <c:pt idx="0">
                  <c:v>0.01</c:v>
                </c:pt>
                <c:pt idx="1">
                  <c:v>0.1</c:v>
                </c:pt>
                <c:pt idx="2">
                  <c:v>0.25</c:v>
                </c:pt>
                <c:pt idx="3">
                  <c:v>0.5</c:v>
                </c:pt>
                <c:pt idx="4">
                  <c:v>0.75</c:v>
                </c:pt>
                <c:pt idx="5">
                  <c:v>1</c:v>
                </c:pt>
              </c:numCache>
            </c:numRef>
          </c:cat>
          <c:val>
            <c:numRef>
              <c:f>'Choose Tiers'!$I$41:$I$46</c:f>
              <c:numCache>
                <c:formatCode>0.00</c:formatCode>
                <c:ptCount val="6"/>
                <c:pt idx="0">
                  <c:v>166.68199999999999</c:v>
                </c:pt>
                <c:pt idx="1">
                  <c:v>175.988</c:v>
                </c:pt>
                <c:pt idx="2">
                  <c:v>191.49799999999999</c:v>
                </c:pt>
                <c:pt idx="3">
                  <c:v>217.34800000000001</c:v>
                </c:pt>
                <c:pt idx="4">
                  <c:v>243.19799999999998</c:v>
                </c:pt>
                <c:pt idx="5">
                  <c:v>269.048</c:v>
                </c:pt>
              </c:numCache>
            </c:numRef>
          </c:val>
          <c:extLst>
            <c:ext xmlns:c16="http://schemas.microsoft.com/office/drawing/2014/chart" uri="{C3380CC4-5D6E-409C-BE32-E72D297353CC}">
              <c16:uniqueId val="{00000000-3528-4B04-B384-C5F66E52EB83}"/>
            </c:ext>
          </c:extLst>
        </c:ser>
        <c:ser>
          <c:idx val="3"/>
          <c:order val="2"/>
          <c:tx>
            <c:strRef>
              <c:f>'Choose Tiers'!$J$40</c:f>
              <c:strCache>
                <c:ptCount val="1"/>
                <c:pt idx="0">
                  <c:v>Cold Cost</c:v>
                </c:pt>
              </c:strCache>
            </c:strRef>
          </c:tx>
          <c:spPr>
            <a:solidFill>
              <a:srgbClr val="0070C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'Choose Tiers'!$J$41:$J$46</c:f>
              <c:numCache>
                <c:formatCode>0.00</c:formatCode>
                <c:ptCount val="6"/>
                <c:pt idx="0">
                  <c:v>58.035999999999994</c:v>
                </c:pt>
                <c:pt idx="1">
                  <c:v>86.584000000000003</c:v>
                </c:pt>
                <c:pt idx="2">
                  <c:v>134.16399999999999</c:v>
                </c:pt>
                <c:pt idx="3">
                  <c:v>213.464</c:v>
                </c:pt>
                <c:pt idx="4">
                  <c:v>292.76399999999995</c:v>
                </c:pt>
                <c:pt idx="5">
                  <c:v>372.06399999999996</c:v>
                </c:pt>
              </c:numCache>
            </c:numRef>
          </c:val>
          <c:extLst>
            <c:ext xmlns:c16="http://schemas.microsoft.com/office/drawing/2014/chart" uri="{C3380CC4-5D6E-409C-BE32-E72D297353CC}">
              <c16:uniqueId val="{00000000-FC26-4882-9F48-9033EBC02102}"/>
            </c:ext>
          </c:extLst>
        </c:ser>
        <c:ser>
          <c:idx val="1"/>
          <c:order val="3"/>
          <c:tx>
            <c:strRef>
              <c:f>'Choose Tiers'!$K$40</c:f>
              <c:strCache>
                <c:ptCount val="1"/>
                <c:pt idx="0">
                  <c:v>Archive Cost</c:v>
                </c:pt>
              </c:strCache>
            </c:strRef>
          </c:tx>
          <c:spPr>
            <a:solidFill>
              <a:srgbClr val="00206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'Choose Tiers'!$G$41:$G$46</c:f>
              <c:numCache>
                <c:formatCode>0%</c:formatCode>
                <c:ptCount val="6"/>
                <c:pt idx="0">
                  <c:v>0.01</c:v>
                </c:pt>
                <c:pt idx="1">
                  <c:v>0.1</c:v>
                </c:pt>
                <c:pt idx="2">
                  <c:v>0.25</c:v>
                </c:pt>
                <c:pt idx="3">
                  <c:v>0.5</c:v>
                </c:pt>
                <c:pt idx="4">
                  <c:v>0.75</c:v>
                </c:pt>
                <c:pt idx="5">
                  <c:v>1</c:v>
                </c:pt>
              </c:numCache>
            </c:numRef>
          </c:cat>
          <c:val>
            <c:numRef>
              <c:f>'Choose Tiers'!$K$41:$K$46</c:f>
              <c:numCache>
                <c:formatCode>0.00</c:formatCode>
                <c:ptCount val="6"/>
                <c:pt idx="0">
                  <c:v>27.185600000000001</c:v>
                </c:pt>
                <c:pt idx="1">
                  <c:v>90.61760000000001</c:v>
                </c:pt>
                <c:pt idx="2">
                  <c:v>196.33759999999998</c:v>
                </c:pt>
                <c:pt idx="3">
                  <c:v>372.5376</c:v>
                </c:pt>
                <c:pt idx="4">
                  <c:v>548.73760000000004</c:v>
                </c:pt>
                <c:pt idx="5">
                  <c:v>724.93759999999997</c:v>
                </c:pt>
              </c:numCache>
            </c:numRef>
          </c:val>
          <c:extLst>
            <c:ext xmlns:c16="http://schemas.microsoft.com/office/drawing/2014/chart" uri="{C3380CC4-5D6E-409C-BE32-E72D297353CC}">
              <c16:uniqueId val="{00000001-3528-4B04-B384-C5F66E52EB83}"/>
            </c:ext>
          </c:extLst>
        </c:ser>
        <c:dLbls>
          <c:dLblPos val="inEnd"/>
          <c:showLegendKey val="0"/>
          <c:showVal val="1"/>
          <c:showCatName val="0"/>
          <c:showSerName val="0"/>
          <c:showPercent val="0"/>
          <c:showBubbleSize val="0"/>
        </c:dLbls>
        <c:gapWidth val="65"/>
        <c:axId val="1471871135"/>
        <c:axId val="1583465167"/>
      </c:barChart>
      <c:catAx>
        <c:axId val="14718711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Read Ratio (read % of total files)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83465167"/>
        <c:crosses val="autoZero"/>
        <c:auto val="1"/>
        <c:lblAlgn val="ctr"/>
        <c:lblOffset val="100"/>
        <c:noMultiLvlLbl val="0"/>
      </c:catAx>
      <c:valAx>
        <c:axId val="15834651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Dollars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147187113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b="0" i="0" baseline="0">
                <a:effectLst/>
              </a:rPr>
              <a:t>Packing Impact on Archive</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'Packing Saving'!$B$14</c:f>
              <c:strCache>
                <c:ptCount val="1"/>
                <c:pt idx="0">
                  <c:v>Write 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'Packing Saving'!$C$5:$F$5</c:f>
              <c:strCache>
                <c:ptCount val="4"/>
                <c:pt idx="0">
                  <c:v>No Packing</c:v>
                </c:pt>
                <c:pt idx="1">
                  <c:v>Packing 10MB</c:v>
                </c:pt>
                <c:pt idx="2">
                  <c:v>Packing 100MB</c:v>
                </c:pt>
                <c:pt idx="3">
                  <c:v>Packing 1GB</c:v>
                </c:pt>
              </c:strCache>
            </c:strRef>
          </c:cat>
          <c:val>
            <c:numRef>
              <c:f>'Packing Saving'!$C$14:$F$14</c:f>
              <c:numCache>
                <c:formatCode>_(* #,##0.00_);_(* \(#,##0.00\);_(* "-"??_);_(@_)</c:formatCode>
                <c:ptCount val="4"/>
                <c:pt idx="0" formatCode="General">
                  <c:v>1000</c:v>
                </c:pt>
                <c:pt idx="1">
                  <c:v>50</c:v>
                </c:pt>
                <c:pt idx="2">
                  <c:v>5</c:v>
                </c:pt>
                <c:pt idx="3">
                  <c:v>0.48828125</c:v>
                </c:pt>
              </c:numCache>
            </c:numRef>
          </c:val>
          <c:extLst>
            <c:ext xmlns:c16="http://schemas.microsoft.com/office/drawing/2014/chart" uri="{C3380CC4-5D6E-409C-BE32-E72D297353CC}">
              <c16:uniqueId val="{00000000-593C-4003-880B-E13964C7FBA0}"/>
            </c:ext>
          </c:extLst>
        </c:ser>
        <c:ser>
          <c:idx val="1"/>
          <c:order val="1"/>
          <c:tx>
            <c:strRef>
              <c:f>'Packing Saving'!$B$18</c:f>
              <c:strCache>
                <c:ptCount val="1"/>
                <c:pt idx="0">
                  <c:v>Read Cost ($) - Best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'Packing Saving'!$C$5:$F$5</c:f>
              <c:strCache>
                <c:ptCount val="4"/>
                <c:pt idx="0">
                  <c:v>No Packing</c:v>
                </c:pt>
                <c:pt idx="1">
                  <c:v>Packing 10MB</c:v>
                </c:pt>
                <c:pt idx="2">
                  <c:v>Packing 100MB</c:v>
                </c:pt>
                <c:pt idx="3">
                  <c:v>Packing 1GB</c:v>
                </c:pt>
              </c:strCache>
            </c:strRef>
          </c:cat>
          <c:val>
            <c:numRef>
              <c:f>'Packing Saving'!$C$18:$F$18</c:f>
              <c:numCache>
                <c:formatCode>_(* #,##0.00_);_(* \(#,##0.00\);_(* "-"??_);_(@_)</c:formatCode>
                <c:ptCount val="4"/>
                <c:pt idx="0">
                  <c:v>15292.96875</c:v>
                </c:pt>
                <c:pt idx="1">
                  <c:v>1042.96875</c:v>
                </c:pt>
                <c:pt idx="2">
                  <c:v>367.96875</c:v>
                </c:pt>
                <c:pt idx="3">
                  <c:v>300.29296875</c:v>
                </c:pt>
              </c:numCache>
            </c:numRef>
          </c:val>
          <c:extLst>
            <c:ext xmlns:c16="http://schemas.microsoft.com/office/drawing/2014/chart" uri="{C3380CC4-5D6E-409C-BE32-E72D297353CC}">
              <c16:uniqueId val="{00000001-593C-4003-880B-E13964C7FBA0}"/>
            </c:ext>
          </c:extLst>
        </c:ser>
        <c:dLbls>
          <c:showLegendKey val="0"/>
          <c:showVal val="0"/>
          <c:showCatName val="0"/>
          <c:showSerName val="0"/>
          <c:showPercent val="0"/>
          <c:showBubbleSize val="0"/>
        </c:dLbls>
        <c:gapWidth val="100"/>
        <c:overlap val="-24"/>
        <c:axId val="826931216"/>
        <c:axId val="826921232"/>
      </c:barChart>
      <c:catAx>
        <c:axId val="8269312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6921232"/>
        <c:crosses val="autoZero"/>
        <c:auto val="1"/>
        <c:lblAlgn val="ctr"/>
        <c:lblOffset val="100"/>
        <c:noMultiLvlLbl val="0"/>
      </c:catAx>
      <c:valAx>
        <c:axId val="826921232"/>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693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b="0" i="0" baseline="0">
                <a:effectLst/>
              </a:rPr>
              <a:t>Packing Impact on Cool</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stacked"/>
        <c:varyColors val="0"/>
        <c:ser>
          <c:idx val="1"/>
          <c:order val="0"/>
          <c:tx>
            <c:strRef>
              <c:f>[1]Packing!$A$27</c:f>
              <c:strCache>
                <c:ptCount val="1"/>
                <c:pt idx="0">
                  <c:v>Write TX</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'Packing Saving'!$C$28:$F$28</c:f>
              <c:strCache>
                <c:ptCount val="4"/>
                <c:pt idx="0">
                  <c:v>No Packing</c:v>
                </c:pt>
                <c:pt idx="1">
                  <c:v>Packing 10MB</c:v>
                </c:pt>
                <c:pt idx="2">
                  <c:v>Packing 100MB</c:v>
                </c:pt>
                <c:pt idx="3">
                  <c:v>Packing 1GB</c:v>
                </c:pt>
              </c:strCache>
            </c:strRef>
          </c:cat>
          <c:val>
            <c:numRef>
              <c:f>[1]Packing!$B$27:$E$27</c:f>
              <c:numCache>
                <c:formatCode>General</c:formatCode>
                <c:ptCount val="4"/>
                <c:pt idx="0">
                  <c:v>0.1</c:v>
                </c:pt>
                <c:pt idx="1">
                  <c:v>0.1</c:v>
                </c:pt>
                <c:pt idx="2">
                  <c:v>0.1</c:v>
                </c:pt>
                <c:pt idx="3">
                  <c:v>0.1</c:v>
                </c:pt>
              </c:numCache>
            </c:numRef>
          </c:val>
          <c:extLst>
            <c:ext xmlns:c16="http://schemas.microsoft.com/office/drawing/2014/chart" uri="{C3380CC4-5D6E-409C-BE32-E72D297353CC}">
              <c16:uniqueId val="{00000000-79B2-4914-A9AF-2EBC3D2409A7}"/>
            </c:ext>
          </c:extLst>
        </c:ser>
        <c:ser>
          <c:idx val="2"/>
          <c:order val="1"/>
          <c:tx>
            <c:strRef>
              <c:f>[1]Packing!$A$28</c:f>
              <c:strCache>
                <c:ptCount val="1"/>
                <c:pt idx="0">
                  <c:v>Write GB</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'Packing Saving'!$C$28:$F$28</c:f>
              <c:strCache>
                <c:ptCount val="4"/>
                <c:pt idx="0">
                  <c:v>No Packing</c:v>
                </c:pt>
                <c:pt idx="1">
                  <c:v>Packing 10MB</c:v>
                </c:pt>
                <c:pt idx="2">
                  <c:v>Packing 100MB</c:v>
                </c:pt>
                <c:pt idx="3">
                  <c:v>Packing 1GB</c:v>
                </c:pt>
              </c:strCache>
            </c:strRef>
          </c:cat>
          <c:val>
            <c:numRef>
              <c:f>[1]Packing!$B$28:$E$28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79B2-4914-A9AF-2EBC3D2409A7}"/>
            </c:ext>
          </c:extLst>
        </c:ser>
        <c:ser>
          <c:idx val="3"/>
          <c:order val="2"/>
          <c:tx>
            <c:strRef>
              <c:f>[1]Packing!$A$29</c:f>
              <c:strCache>
                <c:ptCount val="1"/>
                <c:pt idx="0">
                  <c:v>Read TX</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'Packing Saving'!$C$28:$F$28</c:f>
              <c:strCache>
                <c:ptCount val="4"/>
                <c:pt idx="0">
                  <c:v>No Packing</c:v>
                </c:pt>
                <c:pt idx="1">
                  <c:v>Packing 10MB</c:v>
                </c:pt>
                <c:pt idx="2">
                  <c:v>Packing 100MB</c:v>
                </c:pt>
                <c:pt idx="3">
                  <c:v>Packing 1GB</c:v>
                </c:pt>
              </c:strCache>
            </c:strRef>
          </c:cat>
          <c:val>
            <c:numRef>
              <c:f>[1]Packing!$B$29:$E$29</c:f>
              <c:numCache>
                <c:formatCode>General</c:formatCode>
                <c:ptCount val="4"/>
                <c:pt idx="0">
                  <c:v>0.01</c:v>
                </c:pt>
                <c:pt idx="1">
                  <c:v>0.01</c:v>
                </c:pt>
                <c:pt idx="2">
                  <c:v>0.01</c:v>
                </c:pt>
                <c:pt idx="3">
                  <c:v>0.01</c:v>
                </c:pt>
              </c:numCache>
            </c:numRef>
          </c:val>
          <c:extLst>
            <c:ext xmlns:c16="http://schemas.microsoft.com/office/drawing/2014/chart" uri="{C3380CC4-5D6E-409C-BE32-E72D297353CC}">
              <c16:uniqueId val="{00000002-79B2-4914-A9AF-2EBC3D2409A7}"/>
            </c:ext>
          </c:extLst>
        </c:ser>
        <c:ser>
          <c:idx val="4"/>
          <c:order val="3"/>
          <c:tx>
            <c:strRef>
              <c:f>[1]Packing!$A$30</c:f>
              <c:strCache>
                <c:ptCount val="1"/>
                <c:pt idx="0">
                  <c:v>Read GB</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'Packing Saving'!$C$28:$F$28</c:f>
              <c:strCache>
                <c:ptCount val="4"/>
                <c:pt idx="0">
                  <c:v>No Packing</c:v>
                </c:pt>
                <c:pt idx="1">
                  <c:v>Packing 10MB</c:v>
                </c:pt>
                <c:pt idx="2">
                  <c:v>Packing 100MB</c:v>
                </c:pt>
                <c:pt idx="3">
                  <c:v>Packing 1GB</c:v>
                </c:pt>
              </c:strCache>
            </c:strRef>
          </c:cat>
          <c:val>
            <c:numRef>
              <c:f>[1]Packing!$B$30:$E$30</c:f>
              <c:numCache>
                <c:formatCode>General</c:formatCode>
                <c:ptCount val="4"/>
                <c:pt idx="0">
                  <c:v>0.01</c:v>
                </c:pt>
                <c:pt idx="1">
                  <c:v>0.01</c:v>
                </c:pt>
                <c:pt idx="2">
                  <c:v>0.01</c:v>
                </c:pt>
                <c:pt idx="3">
                  <c:v>0.01</c:v>
                </c:pt>
              </c:numCache>
            </c:numRef>
          </c:val>
          <c:extLst>
            <c:ext xmlns:c16="http://schemas.microsoft.com/office/drawing/2014/chart" uri="{C3380CC4-5D6E-409C-BE32-E72D297353CC}">
              <c16:uniqueId val="{00000003-79B2-4914-A9AF-2EBC3D2409A7}"/>
            </c:ext>
          </c:extLst>
        </c:ser>
        <c:ser>
          <c:idx val="6"/>
          <c:order val="4"/>
          <c:tx>
            <c:strRef>
              <c:f>[1]Packing!$A$32</c:f>
              <c:strCache>
                <c:ptCount val="1"/>
                <c:pt idx="0">
                  <c:v>Single file size (MB)</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'Packing Saving'!$C$28:$F$28</c:f>
              <c:strCache>
                <c:ptCount val="4"/>
                <c:pt idx="0">
                  <c:v>No Packing</c:v>
                </c:pt>
                <c:pt idx="1">
                  <c:v>Packing 10MB</c:v>
                </c:pt>
                <c:pt idx="2">
                  <c:v>Packing 100MB</c:v>
                </c:pt>
                <c:pt idx="3">
                  <c:v>Packing 1GB</c:v>
                </c:pt>
              </c:strCache>
            </c:strRef>
          </c:cat>
          <c:val>
            <c:numRef>
              <c:f>[1]Packing!$B$32:$E$32</c:f>
              <c:numCache>
                <c:formatCode>General</c:formatCode>
                <c:ptCount val="4"/>
                <c:pt idx="0">
                  <c:v>0.5</c:v>
                </c:pt>
                <c:pt idx="1">
                  <c:v>0.5</c:v>
                </c:pt>
                <c:pt idx="2">
                  <c:v>0.5</c:v>
                </c:pt>
                <c:pt idx="3">
                  <c:v>0.5</c:v>
                </c:pt>
              </c:numCache>
            </c:numRef>
          </c:val>
          <c:extLst>
            <c:ext xmlns:c16="http://schemas.microsoft.com/office/drawing/2014/chart" uri="{C3380CC4-5D6E-409C-BE32-E72D297353CC}">
              <c16:uniqueId val="{00000004-79B2-4914-A9AF-2EBC3D2409A7}"/>
            </c:ext>
          </c:extLst>
        </c:ser>
        <c:ser>
          <c:idx val="8"/>
          <c:order val="5"/>
          <c:tx>
            <c:strRef>
              <c:f>'Packing Saving'!$B$45</c:f>
              <c:strCache>
                <c:ptCount val="1"/>
                <c:pt idx="0">
                  <c:v>E2E Cost (R/W/P)</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'Packing Saving'!$C$28:$F$28</c:f>
              <c:strCache>
                <c:ptCount val="4"/>
                <c:pt idx="0">
                  <c:v>No Packing</c:v>
                </c:pt>
                <c:pt idx="1">
                  <c:v>Packing 10MB</c:v>
                </c:pt>
                <c:pt idx="2">
                  <c:v>Packing 100MB</c:v>
                </c:pt>
                <c:pt idx="3">
                  <c:v>Packing 1GB</c:v>
                </c:pt>
              </c:strCache>
            </c:strRef>
          </c:cat>
          <c:val>
            <c:numRef>
              <c:f>'Packing Saving'!$C$45:$F$45</c:f>
              <c:numCache>
                <c:formatCode>_(* #,##0.00_);_(* \(#,##0.00\);_(* "-"??_);_(@_)</c:formatCode>
                <c:ptCount val="4"/>
                <c:pt idx="0">
                  <c:v>1176.484375</c:v>
                </c:pt>
                <c:pt idx="1">
                  <c:v>237.984375</c:v>
                </c:pt>
                <c:pt idx="2">
                  <c:v>191.63437500000001</c:v>
                </c:pt>
                <c:pt idx="3">
                  <c:v>186.9873046875</c:v>
                </c:pt>
              </c:numCache>
            </c:numRef>
          </c:val>
          <c:extLst>
            <c:ext xmlns:c16="http://schemas.microsoft.com/office/drawing/2014/chart" uri="{C3380CC4-5D6E-409C-BE32-E72D297353CC}">
              <c16:uniqueId val="{00000005-79B2-4914-A9AF-2EBC3D2409A7}"/>
            </c:ext>
          </c:extLst>
        </c:ser>
        <c:ser>
          <c:idx val="9"/>
          <c:order val="6"/>
          <c:tx>
            <c:strRef>
              <c:f>[1]Packing!$A$35</c:f>
              <c:strCache>
                <c:ptCount val="1"/>
                <c:pt idx="0">
                  <c:v>Read %</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cat>
            <c:strRef>
              <c:f>'Packing Saving'!$C$28:$F$28</c:f>
              <c:strCache>
                <c:ptCount val="4"/>
                <c:pt idx="0">
                  <c:v>No Packing</c:v>
                </c:pt>
                <c:pt idx="1">
                  <c:v>Packing 10MB</c:v>
                </c:pt>
                <c:pt idx="2">
                  <c:v>Packing 100MB</c:v>
                </c:pt>
                <c:pt idx="3">
                  <c:v>Packing 1GB</c:v>
                </c:pt>
              </c:strCache>
            </c:strRef>
          </c:cat>
          <c:val>
            <c:numRef>
              <c:f>[1]Packing!$B$35:$E$35</c:f>
              <c:numCache>
                <c:formatCode>General</c:formatCode>
                <c:ptCount val="4"/>
                <c:pt idx="0">
                  <c:v>0.3</c:v>
                </c:pt>
                <c:pt idx="1">
                  <c:v>0.3</c:v>
                </c:pt>
                <c:pt idx="2">
                  <c:v>0.3</c:v>
                </c:pt>
                <c:pt idx="3">
                  <c:v>0.3</c:v>
                </c:pt>
              </c:numCache>
            </c:numRef>
          </c:val>
          <c:extLst>
            <c:ext xmlns:c16="http://schemas.microsoft.com/office/drawing/2014/chart" uri="{C3380CC4-5D6E-409C-BE32-E72D297353CC}">
              <c16:uniqueId val="{00000006-79B2-4914-A9AF-2EBC3D2409A7}"/>
            </c:ext>
          </c:extLst>
        </c:ser>
        <c:ser>
          <c:idx val="12"/>
          <c:order val="7"/>
          <c:tx>
            <c:strRef>
              <c:f>[1]Packing!$A$40</c:f>
              <c:strCache>
                <c:ptCount val="1"/>
                <c:pt idx="0">
                  <c:v>Hot Read Price ($/10K)</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invertIfNegative val="0"/>
          <c:cat>
            <c:strRef>
              <c:f>'Packing Saving'!$C$28:$F$28</c:f>
              <c:strCache>
                <c:ptCount val="4"/>
                <c:pt idx="0">
                  <c:v>No Packing</c:v>
                </c:pt>
                <c:pt idx="1">
                  <c:v>Packing 10MB</c:v>
                </c:pt>
                <c:pt idx="2">
                  <c:v>Packing 100MB</c:v>
                </c:pt>
                <c:pt idx="3">
                  <c:v>Packing 1GB</c:v>
                </c:pt>
              </c:strCache>
            </c:strRef>
          </c:cat>
          <c:val>
            <c:numRef>
              <c:f>[1]Packing!$B$40:$E$40</c:f>
              <c:numCache>
                <c:formatCode>General</c:formatCode>
                <c:ptCount val="4"/>
                <c:pt idx="0">
                  <c:v>4.0000000000000001E-3</c:v>
                </c:pt>
                <c:pt idx="1">
                  <c:v>4.0000000000000001E-3</c:v>
                </c:pt>
                <c:pt idx="2">
                  <c:v>4.0000000000000001E-3</c:v>
                </c:pt>
                <c:pt idx="3">
                  <c:v>4.0000000000000001E-3</c:v>
                </c:pt>
              </c:numCache>
            </c:numRef>
          </c:val>
          <c:extLst>
            <c:ext xmlns:c16="http://schemas.microsoft.com/office/drawing/2014/chart" uri="{C3380CC4-5D6E-409C-BE32-E72D297353CC}">
              <c16:uniqueId val="{00000008-79B2-4914-A9AF-2EBC3D2409A7}"/>
            </c:ext>
          </c:extLst>
        </c:ser>
        <c:dLbls>
          <c:showLegendKey val="0"/>
          <c:showVal val="0"/>
          <c:showCatName val="0"/>
          <c:showSerName val="0"/>
          <c:showPercent val="0"/>
          <c:showBubbleSize val="0"/>
        </c:dLbls>
        <c:gapWidth val="150"/>
        <c:overlap val="100"/>
        <c:axId val="452585951"/>
        <c:axId val="452597183"/>
      </c:barChart>
      <c:catAx>
        <c:axId val="45258595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2597183"/>
        <c:crosses val="autoZero"/>
        <c:auto val="1"/>
        <c:lblAlgn val="ctr"/>
        <c:lblOffset val="100"/>
        <c:noMultiLvlLbl val="0"/>
      </c:catAx>
      <c:valAx>
        <c:axId val="4525971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2585951"/>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egendEntry>
        <c:idx val="6"/>
        <c:delete val="1"/>
      </c:legendEntry>
      <c:legendEntry>
        <c:idx val="7"/>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0</xdr:colOff>
      <xdr:row>46</xdr:row>
      <xdr:rowOff>104775</xdr:rowOff>
    </xdr:from>
    <xdr:to>
      <xdr:col>10</xdr:col>
      <xdr:colOff>47625</xdr:colOff>
      <xdr:row>68</xdr:row>
      <xdr:rowOff>114300</xdr:rowOff>
    </xdr:to>
    <xdr:graphicFrame macro="">
      <xdr:nvGraphicFramePr>
        <xdr:cNvPr id="4" name="Chart 3">
          <a:extLst>
            <a:ext uri="{FF2B5EF4-FFF2-40B4-BE49-F238E27FC236}">
              <a16:creationId xmlns:a16="http://schemas.microsoft.com/office/drawing/2014/main" id="{144CF0B4-2151-461A-80C4-1EC8A3FD3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317500</xdr:colOff>
      <xdr:row>5</xdr:row>
      <xdr:rowOff>3175</xdr:rowOff>
    </xdr:from>
    <xdr:to>
      <xdr:col>20</xdr:col>
      <xdr:colOff>355600</xdr:colOff>
      <xdr:row>23</xdr:row>
      <xdr:rowOff>88900</xdr:rowOff>
    </xdr:to>
    <xdr:graphicFrame macro="">
      <xdr:nvGraphicFramePr>
        <xdr:cNvPr id="2" name="Chart 1">
          <a:extLst>
            <a:ext uri="{FF2B5EF4-FFF2-40B4-BE49-F238E27FC236}">
              <a16:creationId xmlns:a16="http://schemas.microsoft.com/office/drawing/2014/main" id="{B1622AAA-EBCD-4811-A73E-EA9DA39AC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336549</xdr:colOff>
      <xdr:row>28</xdr:row>
      <xdr:rowOff>22225</xdr:rowOff>
    </xdr:from>
    <xdr:to>
      <xdr:col>20</xdr:col>
      <xdr:colOff>422275</xdr:colOff>
      <xdr:row>45</xdr:row>
      <xdr:rowOff>98425</xdr:rowOff>
    </xdr:to>
    <xdr:graphicFrame macro="">
      <xdr:nvGraphicFramePr>
        <xdr:cNvPr id="3" name="Chart 2">
          <a:extLst>
            <a:ext uri="{FF2B5EF4-FFF2-40B4-BE49-F238E27FC236}">
              <a16:creationId xmlns:a16="http://schemas.microsoft.com/office/drawing/2014/main" id="{4FB0EB71-BF09-419E-AB07-36DEBAF98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microsoft.sharepoint.com/teams/AzureBlobStorageTeam/Shared%20Documents/Archive/PM%20Notes/ArchiveCostEstimation.xlsx" TargetMode="External"/><Relationship Id="rId1" Type="http://schemas.openxmlformats.org/officeDocument/2006/relationships/externalLinkPath" Target="https://microsoft.sharepoint.com/teams/AzureBlobStorageTeam/Shared%20Documents/Archive/PM%20Notes/ArchiveCostEstim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ceEsitmate"/>
      <sheetName val="Generic"/>
      <sheetName val="Sheet1"/>
      <sheetName val="Dynamics"/>
      <sheetName val="DynamicsAccountsLogsEnabled"/>
      <sheetName val="Adobe"/>
      <sheetName val="Sheet2"/>
      <sheetName val="AdobeSubscriptions"/>
      <sheetName val="AdobeList"/>
      <sheetName val="Packing"/>
      <sheetName val="AppendBlob"/>
      <sheetName val="DirectArchiveVsLCM"/>
      <sheetName val="SavingOpportunit"/>
    </sheetNames>
    <sheetDataSet>
      <sheetData sheetId="0"/>
      <sheetData sheetId="1"/>
      <sheetData sheetId="2"/>
      <sheetData sheetId="3"/>
      <sheetData sheetId="4"/>
      <sheetData sheetId="5"/>
      <sheetData sheetId="6"/>
      <sheetData sheetId="7"/>
      <sheetData sheetId="8"/>
      <sheetData sheetId="9">
        <row r="27">
          <cell r="A27" t="str">
            <v>Write TX</v>
          </cell>
          <cell r="B27">
            <v>0.1</v>
          </cell>
          <cell r="C27">
            <v>0.1</v>
          </cell>
          <cell r="D27">
            <v>0.1</v>
          </cell>
          <cell r="E27">
            <v>0.1</v>
          </cell>
        </row>
        <row r="28">
          <cell r="A28" t="str">
            <v>Write GB</v>
          </cell>
          <cell r="B28">
            <v>0</v>
          </cell>
          <cell r="C28">
            <v>0</v>
          </cell>
          <cell r="D28">
            <v>0</v>
          </cell>
          <cell r="E28">
            <v>0</v>
          </cell>
        </row>
        <row r="29">
          <cell r="A29" t="str">
            <v>Read TX</v>
          </cell>
          <cell r="B29">
            <v>0.01</v>
          </cell>
          <cell r="C29">
            <v>0.01</v>
          </cell>
          <cell r="D29">
            <v>0.01</v>
          </cell>
          <cell r="E29">
            <v>0.01</v>
          </cell>
        </row>
        <row r="30">
          <cell r="A30" t="str">
            <v>Read GB</v>
          </cell>
          <cell r="B30">
            <v>0.01</v>
          </cell>
          <cell r="C30">
            <v>0.01</v>
          </cell>
          <cell r="D30">
            <v>0.01</v>
          </cell>
          <cell r="E30">
            <v>0.01</v>
          </cell>
        </row>
        <row r="32">
          <cell r="A32" t="str">
            <v>Single file size (MB)</v>
          </cell>
          <cell r="B32">
            <v>0.5</v>
          </cell>
          <cell r="C32">
            <v>0.5</v>
          </cell>
          <cell r="D32">
            <v>0.5</v>
          </cell>
          <cell r="E32">
            <v>0.5</v>
          </cell>
        </row>
        <row r="35">
          <cell r="A35" t="str">
            <v>Read %</v>
          </cell>
          <cell r="B35">
            <v>0.3</v>
          </cell>
          <cell r="C35">
            <v>0.3</v>
          </cell>
          <cell r="D35">
            <v>0.3</v>
          </cell>
          <cell r="E35">
            <v>0.3</v>
          </cell>
        </row>
        <row r="40">
          <cell r="A40" t="str">
            <v>Hot Read Price ($/10K)</v>
          </cell>
          <cell r="B40">
            <v>4.0000000000000001E-3</v>
          </cell>
          <cell r="C40">
            <v>4.0000000000000001E-3</v>
          </cell>
          <cell r="D40">
            <v>4.0000000000000001E-3</v>
          </cell>
          <cell r="E40">
            <v>4.0000000000000001E-3</v>
          </cell>
        </row>
      </sheetData>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learn.microsoft.com/en-us/azure/storage/blobs/archive-blob?tabs=azure-portal" TargetMode="External"/><Relationship Id="rId2" Type="http://schemas.openxmlformats.org/officeDocument/2006/relationships/hyperlink" Target="https://learn.microsoft.com/en-us/azure/storage/blobs/archive-rehydrate-overview" TargetMode="External"/><Relationship Id="rId1" Type="http://schemas.openxmlformats.org/officeDocument/2006/relationships/hyperlink" Target="https://learn.microsoft.com/en-us/azure/storage/blobs/access-tiers-overview" TargetMode="External"/><Relationship Id="rId5" Type="http://schemas.openxmlformats.org/officeDocument/2006/relationships/printerSettings" Target="../printerSettings/printerSettings1.bin"/><Relationship Id="rId4" Type="http://schemas.openxmlformats.org/officeDocument/2006/relationships/hyperlink" Target="https://learn.microsoft.com/en-us/azure/storage/blobs/archive-cost-estim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5069A-E784-41BF-BE7C-D73E95B5540D}">
  <dimension ref="A1:A8"/>
  <sheetViews>
    <sheetView workbookViewId="0">
      <selection activeCell="A14" sqref="A14"/>
    </sheetView>
  </sheetViews>
  <sheetFormatPr defaultColWidth="9.1796875" defaultRowHeight="16.5" x14ac:dyDescent="0.45"/>
  <cols>
    <col min="1" max="1" width="195.54296875" style="45" customWidth="1"/>
    <col min="2" max="16384" width="9.1796875" style="45"/>
  </cols>
  <sheetData>
    <row r="1" spans="1:1" ht="32.5" x14ac:dyDescent="0.85">
      <c r="A1" s="44" t="s">
        <v>0</v>
      </c>
    </row>
    <row r="2" spans="1:1" ht="175" x14ac:dyDescent="0.7">
      <c r="A2" s="46" t="s">
        <v>1</v>
      </c>
    </row>
    <row r="4" spans="1:1" s="49" customFormat="1" ht="25" x14ac:dyDescent="0.7">
      <c r="A4" s="48" t="s">
        <v>2</v>
      </c>
    </row>
    <row r="5" spans="1:1" s="49" customFormat="1" ht="25" x14ac:dyDescent="0.7">
      <c r="A5" s="50" t="s">
        <v>3</v>
      </c>
    </row>
    <row r="6" spans="1:1" ht="25" x14ac:dyDescent="0.7">
      <c r="A6" s="50" t="s">
        <v>4</v>
      </c>
    </row>
    <row r="7" spans="1:1" ht="25" x14ac:dyDescent="0.7">
      <c r="A7" s="50" t="s">
        <v>5</v>
      </c>
    </row>
    <row r="8" spans="1:1" ht="25" x14ac:dyDescent="0.7">
      <c r="A8" s="50" t="s">
        <v>6</v>
      </c>
    </row>
  </sheetData>
  <hyperlinks>
    <hyperlink ref="A6" r:id="rId1" location="setting-or-changing-a-blobs-tier" display="Azure Storage Access Tier Overview" xr:uid="{887C7EB8-FC05-4BDA-AD05-84A61C0AB8A1}"/>
    <hyperlink ref="A7" r:id="rId2" display="Blob rehydration from the Archive tier" xr:uid="{D4B48165-A7B8-447B-A29D-DF268174DA9F}"/>
    <hyperlink ref="A8" r:id="rId3" xr:uid="{0A2108F5-D646-4651-AC68-14AA946DF91A}"/>
    <hyperlink ref="A5" r:id="rId4" xr:uid="{76E43DF4-A7BE-43F3-B3F2-946CD0282CDC}"/>
  </hyperlinks>
  <pageMargins left="0.7" right="0.7" top="0.75" bottom="0.75" header="0.3" footer="0.3"/>
  <pageSetup orientation="portrait" r:id="rId5"/>
  <headerFooter>
    <oddFooter>&amp;L_x000D_&amp;1#&amp;"Calibri"&amp;10&amp;K000000 Classified as Microsoft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B988-1C38-4E4D-8CF3-6880374B2680}">
  <dimension ref="A1:Z147"/>
  <sheetViews>
    <sheetView workbookViewId="0">
      <selection activeCell="C38" sqref="C38"/>
    </sheetView>
  </sheetViews>
  <sheetFormatPr defaultRowHeight="14.5" x14ac:dyDescent="0.35"/>
  <cols>
    <col min="1" max="1" width="3.26953125" style="1" customWidth="1"/>
    <col min="2" max="2" width="9.1796875" style="1"/>
    <col min="3" max="3" width="45" bestFit="1" customWidth="1"/>
    <col min="4" max="15" width="12" customWidth="1"/>
    <col min="16" max="16" width="10.54296875" customWidth="1"/>
    <col min="17" max="17" width="32.81640625" style="1" customWidth="1"/>
    <col min="18" max="26" width="9.1796875" style="1"/>
  </cols>
  <sheetData>
    <row r="1" spans="2:17" s="1" customFormat="1" ht="26" x14ac:dyDescent="0.65">
      <c r="B1" s="47" t="s">
        <v>7</v>
      </c>
    </row>
    <row r="2" spans="2:17" s="1" customFormat="1" ht="118.75" customHeight="1" x14ac:dyDescent="0.35">
      <c r="B2" s="95" t="s">
        <v>8</v>
      </c>
      <c r="C2" s="95"/>
      <c r="D2" s="95"/>
      <c r="E2" s="95"/>
      <c r="F2" s="95"/>
      <c r="G2" s="95"/>
      <c r="H2" s="95"/>
      <c r="I2" s="95"/>
      <c r="J2" s="95"/>
      <c r="K2" s="95"/>
      <c r="L2" s="95"/>
      <c r="M2" s="95"/>
      <c r="N2" s="95"/>
      <c r="O2" s="95"/>
      <c r="P2" s="95"/>
      <c r="Q2" s="95"/>
    </row>
    <row r="3" spans="2:17" x14ac:dyDescent="0.35">
      <c r="C3" s="1"/>
      <c r="D3" s="18"/>
      <c r="E3" s="1"/>
      <c r="F3" s="1"/>
      <c r="G3" s="1"/>
      <c r="H3" s="1"/>
      <c r="I3" s="1"/>
      <c r="J3" s="1"/>
      <c r="K3" s="1"/>
      <c r="L3" s="1"/>
      <c r="M3" s="1"/>
      <c r="N3" s="1"/>
      <c r="O3" s="1"/>
      <c r="P3" s="1"/>
    </row>
    <row r="4" spans="2:17" s="1" customFormat="1" ht="26" x14ac:dyDescent="0.65">
      <c r="B4" s="47" t="s">
        <v>9</v>
      </c>
    </row>
    <row r="5" spans="2:17" x14ac:dyDescent="0.35">
      <c r="C5" s="1" t="s">
        <v>10</v>
      </c>
      <c r="D5" s="18">
        <f>1024*100</f>
        <v>102400</v>
      </c>
      <c r="E5" s="1"/>
      <c r="F5" s="1"/>
      <c r="G5" s="1"/>
      <c r="H5" s="1"/>
      <c r="I5" s="1"/>
      <c r="J5" s="1"/>
      <c r="K5" s="1"/>
      <c r="L5" s="1"/>
      <c r="M5" s="1"/>
      <c r="N5" s="1"/>
      <c r="O5" s="1"/>
      <c r="P5" s="1"/>
    </row>
    <row r="6" spans="2:17" x14ac:dyDescent="0.35">
      <c r="C6" s="1" t="s">
        <v>11</v>
      </c>
      <c r="D6" s="18">
        <v>10000000</v>
      </c>
      <c r="E6" s="1"/>
      <c r="F6" s="1"/>
      <c r="G6" s="1"/>
      <c r="H6" s="1"/>
      <c r="I6" s="1"/>
      <c r="J6" s="1"/>
      <c r="K6" s="1"/>
      <c r="L6" s="1"/>
      <c r="M6" s="1"/>
      <c r="N6" s="1"/>
      <c r="O6" s="1"/>
      <c r="P6" s="1"/>
    </row>
    <row r="7" spans="2:17" x14ac:dyDescent="0.35">
      <c r="C7" s="1" t="s">
        <v>12</v>
      </c>
      <c r="D7" s="18">
        <f>D5/D6*1024</f>
        <v>10.485760000000001</v>
      </c>
      <c r="E7" s="1"/>
      <c r="F7" s="1"/>
      <c r="G7" s="1"/>
      <c r="H7" s="1"/>
      <c r="I7" s="1"/>
      <c r="J7" s="1"/>
      <c r="K7" s="1"/>
      <c r="L7" s="1"/>
      <c r="M7" s="1"/>
      <c r="N7" s="1"/>
      <c r="O7" s="1"/>
      <c r="P7" s="1"/>
    </row>
    <row r="8" spans="2:17" x14ac:dyDescent="0.35">
      <c r="C8" s="1" t="s">
        <v>13</v>
      </c>
      <c r="D8" s="1">
        <v>1</v>
      </c>
      <c r="E8" s="1"/>
      <c r="F8" s="1"/>
      <c r="G8" s="1"/>
      <c r="H8" s="1"/>
      <c r="I8" s="1"/>
      <c r="J8" s="1"/>
      <c r="K8" s="1"/>
      <c r="L8" s="1"/>
      <c r="M8" s="1"/>
      <c r="N8" s="1"/>
      <c r="O8" s="1"/>
      <c r="P8" s="1"/>
    </row>
    <row r="9" spans="2:17" x14ac:dyDescent="0.35">
      <c r="C9" s="1" t="s">
        <v>14</v>
      </c>
      <c r="D9" s="8">
        <v>0.01</v>
      </c>
      <c r="E9" s="1"/>
      <c r="F9" s="1"/>
      <c r="G9" s="1"/>
      <c r="H9" s="1"/>
      <c r="I9" s="1"/>
      <c r="J9" s="1"/>
      <c r="K9" s="1"/>
      <c r="L9" s="1"/>
      <c r="M9" s="1"/>
      <c r="N9" s="1"/>
      <c r="O9" s="1"/>
      <c r="P9" s="1"/>
    </row>
    <row r="10" spans="2:17" x14ac:dyDescent="0.35">
      <c r="C10" s="1" t="s">
        <v>15</v>
      </c>
      <c r="D10" s="55" t="s">
        <v>16</v>
      </c>
      <c r="E10" s="1"/>
      <c r="F10" s="1"/>
      <c r="G10" s="1"/>
      <c r="H10" s="1"/>
      <c r="I10" s="1"/>
      <c r="J10" s="1"/>
      <c r="K10" s="1"/>
      <c r="L10" s="1"/>
      <c r="M10" s="1"/>
      <c r="N10" s="1"/>
      <c r="O10" s="1"/>
      <c r="P10" s="1"/>
    </row>
    <row r="11" spans="2:17" x14ac:dyDescent="0.35">
      <c r="C11" s="1" t="s">
        <v>17</v>
      </c>
      <c r="D11" s="55" t="s">
        <v>18</v>
      </c>
      <c r="E11" s="1"/>
      <c r="F11" s="1"/>
      <c r="G11" s="1"/>
      <c r="H11" s="1"/>
      <c r="I11" s="1"/>
      <c r="J11" s="1"/>
      <c r="K11" s="1"/>
      <c r="L11" s="1"/>
      <c r="M11" s="1"/>
      <c r="N11" s="1"/>
      <c r="O11" s="1"/>
      <c r="P11" s="1"/>
    </row>
    <row r="12" spans="2:17" x14ac:dyDescent="0.35">
      <c r="C12" s="1" t="s">
        <v>19</v>
      </c>
      <c r="D12" s="10" t="s">
        <v>20</v>
      </c>
      <c r="E12" s="1"/>
      <c r="F12" s="1"/>
      <c r="G12" s="1"/>
      <c r="H12" s="1"/>
      <c r="I12" s="1"/>
      <c r="J12" s="1"/>
      <c r="K12" s="1"/>
      <c r="L12" s="1"/>
      <c r="M12" s="1"/>
      <c r="N12" s="1"/>
      <c r="O12" s="1"/>
      <c r="P12" s="1"/>
    </row>
    <row r="13" spans="2:17" x14ac:dyDescent="0.35">
      <c r="C13" s="1" t="s">
        <v>21</v>
      </c>
      <c r="D13" s="10" t="s">
        <v>22</v>
      </c>
      <c r="E13" s="1"/>
      <c r="F13" s="1"/>
      <c r="G13" s="1"/>
      <c r="H13" s="1"/>
      <c r="I13" s="1"/>
      <c r="J13" s="1"/>
      <c r="K13" s="1"/>
      <c r="L13" s="1"/>
      <c r="M13" s="1"/>
      <c r="N13" s="1"/>
      <c r="O13" s="1"/>
      <c r="P13" s="1"/>
    </row>
    <row r="14" spans="2:17" x14ac:dyDescent="0.35">
      <c r="C14" s="1" t="s">
        <v>23</v>
      </c>
      <c r="D14" s="12">
        <v>9.8999999999999999E-4</v>
      </c>
      <c r="E14" s="1"/>
      <c r="F14" s="1"/>
      <c r="G14" s="1"/>
      <c r="H14" s="1"/>
      <c r="I14" s="1"/>
      <c r="J14" s="1"/>
      <c r="K14" s="1"/>
      <c r="L14" s="1"/>
      <c r="M14" s="1"/>
      <c r="N14" s="1"/>
      <c r="O14" s="1"/>
      <c r="P14" s="1"/>
    </row>
    <row r="15" spans="2:17" x14ac:dyDescent="0.35">
      <c r="C15" s="1" t="s">
        <v>24</v>
      </c>
      <c r="D15" s="15">
        <v>0.1</v>
      </c>
      <c r="E15" s="1"/>
      <c r="F15" s="1"/>
      <c r="G15" s="1"/>
      <c r="H15" s="1"/>
      <c r="I15" s="1"/>
      <c r="J15" s="1"/>
      <c r="K15" s="1"/>
      <c r="L15" s="1"/>
      <c r="M15" s="1"/>
      <c r="N15" s="1"/>
      <c r="O15" s="1"/>
      <c r="P15" s="1"/>
    </row>
    <row r="16" spans="2:17" x14ac:dyDescent="0.35">
      <c r="C16" s="1" t="s">
        <v>25</v>
      </c>
      <c r="D16" s="15">
        <v>5</v>
      </c>
      <c r="E16" s="1"/>
      <c r="F16" s="1"/>
      <c r="G16" s="1"/>
      <c r="H16" s="1"/>
      <c r="I16" s="1"/>
      <c r="J16" s="1"/>
      <c r="K16" s="1"/>
      <c r="L16" s="1"/>
      <c r="M16" s="1"/>
      <c r="N16" s="1"/>
      <c r="O16" s="1"/>
      <c r="P16" s="1"/>
    </row>
    <row r="17" spans="2:16" x14ac:dyDescent="0.35">
      <c r="C17" s="1" t="s">
        <v>26</v>
      </c>
      <c r="D17" s="15">
        <v>50</v>
      </c>
      <c r="E17" s="1"/>
      <c r="F17" s="1"/>
      <c r="G17" s="1"/>
      <c r="H17" s="1"/>
      <c r="I17" s="1"/>
      <c r="J17" s="1"/>
      <c r="K17" s="1"/>
      <c r="L17" s="1"/>
      <c r="M17" s="1"/>
      <c r="N17" s="1"/>
      <c r="O17" s="1"/>
      <c r="P17" s="1"/>
    </row>
    <row r="18" spans="2:16" x14ac:dyDescent="0.35">
      <c r="C18" s="1" t="s">
        <v>27</v>
      </c>
      <c r="D18" s="15">
        <v>0.02</v>
      </c>
      <c r="E18" s="1"/>
      <c r="F18" s="1"/>
      <c r="G18" s="1"/>
      <c r="H18" s="1"/>
      <c r="I18" s="1"/>
      <c r="J18" s="1"/>
      <c r="K18" s="1"/>
      <c r="L18" s="1"/>
      <c r="M18" s="1"/>
      <c r="N18" s="1"/>
      <c r="O18" s="1"/>
      <c r="P18" s="1"/>
    </row>
    <row r="19" spans="2:16" x14ac:dyDescent="0.35">
      <c r="C19" s="1" t="s">
        <v>28</v>
      </c>
      <c r="D19" s="15">
        <v>0.1</v>
      </c>
      <c r="E19" s="1"/>
      <c r="F19" s="1"/>
      <c r="G19" s="1"/>
      <c r="H19" s="1"/>
      <c r="I19" s="1"/>
      <c r="J19" s="1"/>
      <c r="K19" s="1"/>
      <c r="L19" s="1"/>
      <c r="M19" s="1"/>
      <c r="N19" s="1"/>
      <c r="O19" s="1"/>
      <c r="P19" s="1"/>
    </row>
    <row r="20" spans="2:16" x14ac:dyDescent="0.35">
      <c r="C20" s="1" t="s">
        <v>29</v>
      </c>
      <c r="D20" s="15" t="s">
        <v>30</v>
      </c>
      <c r="E20" s="1" t="s">
        <v>31</v>
      </c>
      <c r="F20" s="1"/>
      <c r="G20" s="1"/>
      <c r="H20" s="1"/>
      <c r="I20" s="1"/>
      <c r="J20" s="1"/>
      <c r="K20" s="1"/>
      <c r="L20" s="1"/>
      <c r="M20" s="1"/>
      <c r="N20" s="1"/>
      <c r="O20" s="1"/>
      <c r="P20" s="1"/>
    </row>
    <row r="21" spans="2:16" x14ac:dyDescent="0.35">
      <c r="C21" s="1"/>
      <c r="D21" s="18"/>
      <c r="E21" s="1"/>
      <c r="F21" s="1"/>
      <c r="G21" s="1"/>
      <c r="H21" s="1"/>
      <c r="I21" s="1"/>
      <c r="J21" s="1"/>
      <c r="K21" s="1"/>
      <c r="L21" s="1"/>
      <c r="M21" s="1"/>
      <c r="N21" s="1"/>
      <c r="O21" s="1"/>
      <c r="P21" s="1"/>
    </row>
    <row r="22" spans="2:16" s="1" customFormat="1" ht="26" x14ac:dyDescent="0.65">
      <c r="B22" s="47" t="s">
        <v>32</v>
      </c>
    </row>
    <row r="23" spans="2:16" ht="15" thickBot="1" x14ac:dyDescent="0.4">
      <c r="B23" s="43"/>
      <c r="C23" s="43"/>
      <c r="D23" s="51" t="s">
        <v>33</v>
      </c>
      <c r="E23" s="51" t="s">
        <v>34</v>
      </c>
      <c r="F23" s="51" t="s">
        <v>35</v>
      </c>
      <c r="G23" s="51" t="s">
        <v>36</v>
      </c>
      <c r="H23" s="51" t="s">
        <v>37</v>
      </c>
      <c r="I23" s="51" t="s">
        <v>38</v>
      </c>
      <c r="J23" s="51" t="s">
        <v>39</v>
      </c>
      <c r="K23" s="51" t="s">
        <v>40</v>
      </c>
      <c r="L23" s="51" t="s">
        <v>41</v>
      </c>
      <c r="M23" s="51" t="s">
        <v>42</v>
      </c>
      <c r="N23" s="51" t="s">
        <v>43</v>
      </c>
      <c r="O23" s="51" t="s">
        <v>44</v>
      </c>
      <c r="P23" s="51" t="s">
        <v>45</v>
      </c>
    </row>
    <row r="24" spans="2:16" x14ac:dyDescent="0.35">
      <c r="B24" s="52" t="s">
        <v>46</v>
      </c>
      <c r="C24" s="25" t="s">
        <v>47</v>
      </c>
      <c r="D24" s="26">
        <f>D6</f>
        <v>10000000</v>
      </c>
      <c r="E24" s="26">
        <v>0</v>
      </c>
      <c r="F24" s="26">
        <v>0</v>
      </c>
      <c r="G24" s="26">
        <v>0</v>
      </c>
      <c r="H24" s="26">
        <v>0</v>
      </c>
      <c r="I24" s="26">
        <v>0</v>
      </c>
      <c r="J24" s="26">
        <v>0</v>
      </c>
      <c r="K24" s="26">
        <v>0</v>
      </c>
      <c r="L24" s="26">
        <v>0</v>
      </c>
      <c r="M24" s="26">
        <v>0</v>
      </c>
      <c r="N24" s="26">
        <v>0</v>
      </c>
      <c r="O24" s="26">
        <v>0</v>
      </c>
      <c r="P24" s="1"/>
    </row>
    <row r="25" spans="2:16" x14ac:dyDescent="0.35">
      <c r="B25" s="52" t="s">
        <v>48</v>
      </c>
      <c r="C25" s="25" t="s">
        <v>49</v>
      </c>
      <c r="D25" s="28">
        <f t="shared" ref="D25:O25" si="0">$D$15</f>
        <v>0.1</v>
      </c>
      <c r="E25" s="28">
        <f t="shared" si="0"/>
        <v>0.1</v>
      </c>
      <c r="F25" s="28">
        <f t="shared" si="0"/>
        <v>0.1</v>
      </c>
      <c r="G25" s="28">
        <f t="shared" si="0"/>
        <v>0.1</v>
      </c>
      <c r="H25" s="28">
        <f t="shared" si="0"/>
        <v>0.1</v>
      </c>
      <c r="I25" s="28">
        <f t="shared" si="0"/>
        <v>0.1</v>
      </c>
      <c r="J25" s="28">
        <f t="shared" si="0"/>
        <v>0.1</v>
      </c>
      <c r="K25" s="28">
        <f t="shared" si="0"/>
        <v>0.1</v>
      </c>
      <c r="L25" s="28">
        <f t="shared" si="0"/>
        <v>0.1</v>
      </c>
      <c r="M25" s="28">
        <f t="shared" si="0"/>
        <v>0.1</v>
      </c>
      <c r="N25" s="28">
        <f t="shared" si="0"/>
        <v>0.1</v>
      </c>
      <c r="O25" s="28">
        <f t="shared" si="0"/>
        <v>0.1</v>
      </c>
      <c r="P25" s="1"/>
    </row>
    <row r="26" spans="2:16" x14ac:dyDescent="0.35">
      <c r="B26" s="53" t="s">
        <v>50</v>
      </c>
      <c r="C26" s="30" t="s">
        <v>51</v>
      </c>
      <c r="D26" s="31">
        <f t="shared" ref="D26:O26" si="1">D24*D25/10000</f>
        <v>100</v>
      </c>
      <c r="E26" s="31">
        <f t="shared" si="1"/>
        <v>0</v>
      </c>
      <c r="F26" s="31">
        <f t="shared" si="1"/>
        <v>0</v>
      </c>
      <c r="G26" s="31">
        <f t="shared" si="1"/>
        <v>0</v>
      </c>
      <c r="H26" s="31">
        <f t="shared" si="1"/>
        <v>0</v>
      </c>
      <c r="I26" s="31">
        <f t="shared" si="1"/>
        <v>0</v>
      </c>
      <c r="J26" s="31">
        <f t="shared" si="1"/>
        <v>0</v>
      </c>
      <c r="K26" s="31">
        <f t="shared" si="1"/>
        <v>0</v>
      </c>
      <c r="L26" s="31">
        <f t="shared" si="1"/>
        <v>0</v>
      </c>
      <c r="M26" s="31">
        <f t="shared" si="1"/>
        <v>0</v>
      </c>
      <c r="N26" s="31">
        <f t="shared" si="1"/>
        <v>0</v>
      </c>
      <c r="O26" s="31">
        <f t="shared" si="1"/>
        <v>0</v>
      </c>
      <c r="P26" s="31">
        <f>SUM(D26:O26)</f>
        <v>100</v>
      </c>
    </row>
    <row r="27" spans="2:16" x14ac:dyDescent="0.35">
      <c r="B27" s="10" t="s">
        <v>52</v>
      </c>
      <c r="C27" s="1" t="s">
        <v>10</v>
      </c>
      <c r="D27" s="33">
        <f>D5</f>
        <v>102400</v>
      </c>
      <c r="E27" s="34">
        <f t="shared" ref="E27:O27" si="2">D27</f>
        <v>102400</v>
      </c>
      <c r="F27" s="34">
        <f t="shared" si="2"/>
        <v>102400</v>
      </c>
      <c r="G27" s="34">
        <f t="shared" si="2"/>
        <v>102400</v>
      </c>
      <c r="H27" s="34">
        <f t="shared" si="2"/>
        <v>102400</v>
      </c>
      <c r="I27" s="34">
        <f t="shared" si="2"/>
        <v>102400</v>
      </c>
      <c r="J27" s="34">
        <f t="shared" si="2"/>
        <v>102400</v>
      </c>
      <c r="K27" s="34">
        <f t="shared" si="2"/>
        <v>102400</v>
      </c>
      <c r="L27" s="34">
        <f t="shared" si="2"/>
        <v>102400</v>
      </c>
      <c r="M27" s="34">
        <f t="shared" si="2"/>
        <v>102400</v>
      </c>
      <c r="N27" s="34">
        <f t="shared" si="2"/>
        <v>102400</v>
      </c>
      <c r="O27" s="34">
        <f t="shared" si="2"/>
        <v>102400</v>
      </c>
      <c r="P27" s="1"/>
    </row>
    <row r="28" spans="2:16" x14ac:dyDescent="0.35">
      <c r="B28" s="10" t="s">
        <v>53</v>
      </c>
      <c r="C28" s="1" t="s">
        <v>11</v>
      </c>
      <c r="D28" s="33">
        <f t="shared" ref="D28:O28" si="3">$D$6</f>
        <v>10000000</v>
      </c>
      <c r="E28" s="33">
        <f t="shared" si="3"/>
        <v>10000000</v>
      </c>
      <c r="F28" s="33">
        <f t="shared" si="3"/>
        <v>10000000</v>
      </c>
      <c r="G28" s="33">
        <f t="shared" si="3"/>
        <v>10000000</v>
      </c>
      <c r="H28" s="33">
        <f t="shared" si="3"/>
        <v>10000000</v>
      </c>
      <c r="I28" s="33">
        <f t="shared" si="3"/>
        <v>10000000</v>
      </c>
      <c r="J28" s="33">
        <f t="shared" si="3"/>
        <v>10000000</v>
      </c>
      <c r="K28" s="33">
        <f t="shared" si="3"/>
        <v>10000000</v>
      </c>
      <c r="L28" s="33">
        <f t="shared" si="3"/>
        <v>10000000</v>
      </c>
      <c r="M28" s="33">
        <f t="shared" si="3"/>
        <v>10000000</v>
      </c>
      <c r="N28" s="33">
        <f t="shared" si="3"/>
        <v>10000000</v>
      </c>
      <c r="O28" s="33">
        <f t="shared" si="3"/>
        <v>10000000</v>
      </c>
      <c r="P28" s="1"/>
    </row>
    <row r="29" spans="2:16" x14ac:dyDescent="0.35">
      <c r="B29" s="52" t="s">
        <v>54</v>
      </c>
      <c r="C29" s="25" t="s">
        <v>55</v>
      </c>
      <c r="D29" s="36">
        <f t="shared" ref="D29:O29" si="4">$D$14</f>
        <v>9.8999999999999999E-4</v>
      </c>
      <c r="E29" s="36">
        <f t="shared" si="4"/>
        <v>9.8999999999999999E-4</v>
      </c>
      <c r="F29" s="36">
        <f t="shared" si="4"/>
        <v>9.8999999999999999E-4</v>
      </c>
      <c r="G29" s="36">
        <f t="shared" si="4"/>
        <v>9.8999999999999999E-4</v>
      </c>
      <c r="H29" s="36">
        <f t="shared" si="4"/>
        <v>9.8999999999999999E-4</v>
      </c>
      <c r="I29" s="36">
        <f t="shared" si="4"/>
        <v>9.8999999999999999E-4</v>
      </c>
      <c r="J29" s="36">
        <f t="shared" si="4"/>
        <v>9.8999999999999999E-4</v>
      </c>
      <c r="K29" s="36">
        <f t="shared" si="4"/>
        <v>9.8999999999999999E-4</v>
      </c>
      <c r="L29" s="36">
        <f t="shared" si="4"/>
        <v>9.8999999999999999E-4</v>
      </c>
      <c r="M29" s="36">
        <f t="shared" si="4"/>
        <v>9.8999999999999999E-4</v>
      </c>
      <c r="N29" s="36">
        <f t="shared" si="4"/>
        <v>9.8999999999999999E-4</v>
      </c>
      <c r="O29" s="36">
        <f t="shared" si="4"/>
        <v>9.8999999999999999E-4</v>
      </c>
      <c r="P29" s="1"/>
    </row>
    <row r="30" spans="2:16" x14ac:dyDescent="0.35">
      <c r="B30" s="53" t="s">
        <v>56</v>
      </c>
      <c r="C30" s="30" t="s">
        <v>57</v>
      </c>
      <c r="D30" s="31">
        <f t="shared" ref="D30:O30" si="5">D27*D29</f>
        <v>101.376</v>
      </c>
      <c r="E30" s="31">
        <f t="shared" si="5"/>
        <v>101.376</v>
      </c>
      <c r="F30" s="31">
        <f t="shared" si="5"/>
        <v>101.376</v>
      </c>
      <c r="G30" s="31">
        <f t="shared" si="5"/>
        <v>101.376</v>
      </c>
      <c r="H30" s="31">
        <f t="shared" si="5"/>
        <v>101.376</v>
      </c>
      <c r="I30" s="31">
        <f t="shared" si="5"/>
        <v>101.376</v>
      </c>
      <c r="J30" s="31">
        <f t="shared" si="5"/>
        <v>101.376</v>
      </c>
      <c r="K30" s="31">
        <f t="shared" si="5"/>
        <v>101.376</v>
      </c>
      <c r="L30" s="31">
        <f t="shared" si="5"/>
        <v>101.376</v>
      </c>
      <c r="M30" s="31">
        <f t="shared" si="5"/>
        <v>101.376</v>
      </c>
      <c r="N30" s="31">
        <f t="shared" si="5"/>
        <v>101.376</v>
      </c>
      <c r="O30" s="31">
        <f t="shared" si="5"/>
        <v>101.376</v>
      </c>
      <c r="P30" s="31">
        <f>SUM(D30:O30)</f>
        <v>1216.5119999999999</v>
      </c>
    </row>
    <row r="31" spans="2:16" x14ac:dyDescent="0.35">
      <c r="B31" s="10" t="s">
        <v>58</v>
      </c>
      <c r="C31" s="1" t="s">
        <v>13</v>
      </c>
      <c r="D31" s="1">
        <f t="shared" ref="D31:O31" si="6">$D$8</f>
        <v>1</v>
      </c>
      <c r="E31" s="1">
        <f t="shared" si="6"/>
        <v>1</v>
      </c>
      <c r="F31" s="1">
        <f t="shared" si="6"/>
        <v>1</v>
      </c>
      <c r="G31" s="1">
        <f t="shared" si="6"/>
        <v>1</v>
      </c>
      <c r="H31" s="1">
        <f t="shared" si="6"/>
        <v>1</v>
      </c>
      <c r="I31" s="1">
        <f t="shared" si="6"/>
        <v>1</v>
      </c>
      <c r="J31" s="1">
        <f t="shared" si="6"/>
        <v>1</v>
      </c>
      <c r="K31" s="1">
        <f t="shared" si="6"/>
        <v>1</v>
      </c>
      <c r="L31" s="1">
        <f t="shared" si="6"/>
        <v>1</v>
      </c>
      <c r="M31" s="1">
        <f t="shared" si="6"/>
        <v>1</v>
      </c>
      <c r="N31" s="1">
        <f t="shared" si="6"/>
        <v>1</v>
      </c>
      <c r="O31" s="1">
        <f t="shared" si="6"/>
        <v>1</v>
      </c>
      <c r="P31" s="1"/>
    </row>
    <row r="32" spans="2:16" x14ac:dyDescent="0.35">
      <c r="B32" s="10" t="s">
        <v>59</v>
      </c>
      <c r="C32" s="1" t="s">
        <v>14</v>
      </c>
      <c r="D32" s="8">
        <f t="shared" ref="D32:O32" si="7">$D$9</f>
        <v>0.01</v>
      </c>
      <c r="E32" s="8">
        <f t="shared" si="7"/>
        <v>0.01</v>
      </c>
      <c r="F32" s="8">
        <f t="shared" si="7"/>
        <v>0.01</v>
      </c>
      <c r="G32" s="8">
        <f t="shared" si="7"/>
        <v>0.01</v>
      </c>
      <c r="H32" s="8">
        <f t="shared" si="7"/>
        <v>0.01</v>
      </c>
      <c r="I32" s="8">
        <f t="shared" si="7"/>
        <v>0.01</v>
      </c>
      <c r="J32" s="8">
        <f t="shared" si="7"/>
        <v>0.01</v>
      </c>
      <c r="K32" s="8">
        <f t="shared" si="7"/>
        <v>0.01</v>
      </c>
      <c r="L32" s="8">
        <f t="shared" si="7"/>
        <v>0.01</v>
      </c>
      <c r="M32" s="8">
        <f t="shared" si="7"/>
        <v>0.01</v>
      </c>
      <c r="N32" s="8">
        <f t="shared" si="7"/>
        <v>0.01</v>
      </c>
      <c r="O32" s="8">
        <f t="shared" si="7"/>
        <v>0.01</v>
      </c>
      <c r="P32" s="1"/>
    </row>
    <row r="33" spans="2:16" x14ac:dyDescent="0.35">
      <c r="B33" s="52" t="s">
        <v>60</v>
      </c>
      <c r="C33" s="25" t="s">
        <v>61</v>
      </c>
      <c r="D33" s="33">
        <f>D27*D32*D31</f>
        <v>1024</v>
      </c>
      <c r="E33" s="33">
        <f t="shared" ref="E33:O33" si="8">E27*E32*E31</f>
        <v>1024</v>
      </c>
      <c r="F33" s="33">
        <f t="shared" si="8"/>
        <v>1024</v>
      </c>
      <c r="G33" s="33">
        <f t="shared" si="8"/>
        <v>1024</v>
      </c>
      <c r="H33" s="33">
        <f t="shared" si="8"/>
        <v>1024</v>
      </c>
      <c r="I33" s="33">
        <f t="shared" si="8"/>
        <v>1024</v>
      </c>
      <c r="J33" s="33">
        <f t="shared" si="8"/>
        <v>1024</v>
      </c>
      <c r="K33" s="33">
        <f t="shared" si="8"/>
        <v>1024</v>
      </c>
      <c r="L33" s="33">
        <f t="shared" si="8"/>
        <v>1024</v>
      </c>
      <c r="M33" s="33">
        <f t="shared" si="8"/>
        <v>1024</v>
      </c>
      <c r="N33" s="33">
        <f t="shared" si="8"/>
        <v>1024</v>
      </c>
      <c r="O33" s="33">
        <f t="shared" si="8"/>
        <v>1024</v>
      </c>
      <c r="P33" s="1"/>
    </row>
    <row r="34" spans="2:16" x14ac:dyDescent="0.35">
      <c r="B34" s="52" t="s">
        <v>62</v>
      </c>
      <c r="C34" s="25" t="s">
        <v>63</v>
      </c>
      <c r="D34" s="39">
        <f t="shared" ref="D34:O34" si="9">$D$18</f>
        <v>0.02</v>
      </c>
      <c r="E34" s="39">
        <f t="shared" si="9"/>
        <v>0.02</v>
      </c>
      <c r="F34" s="39">
        <f t="shared" si="9"/>
        <v>0.02</v>
      </c>
      <c r="G34" s="39">
        <f t="shared" si="9"/>
        <v>0.02</v>
      </c>
      <c r="H34" s="39">
        <f t="shared" si="9"/>
        <v>0.02</v>
      </c>
      <c r="I34" s="39">
        <f t="shared" si="9"/>
        <v>0.02</v>
      </c>
      <c r="J34" s="39">
        <f t="shared" si="9"/>
        <v>0.02</v>
      </c>
      <c r="K34" s="39">
        <f t="shared" si="9"/>
        <v>0.02</v>
      </c>
      <c r="L34" s="39">
        <f t="shared" si="9"/>
        <v>0.02</v>
      </c>
      <c r="M34" s="39">
        <f t="shared" si="9"/>
        <v>0.02</v>
      </c>
      <c r="N34" s="39">
        <f t="shared" si="9"/>
        <v>0.02</v>
      </c>
      <c r="O34" s="39">
        <f t="shared" si="9"/>
        <v>0.02</v>
      </c>
      <c r="P34" s="1"/>
    </row>
    <row r="35" spans="2:16" x14ac:dyDescent="0.35">
      <c r="B35" s="52" t="s">
        <v>64</v>
      </c>
      <c r="C35" s="25" t="s">
        <v>65</v>
      </c>
      <c r="D35" s="33">
        <f>D28*D31*D32</f>
        <v>100000</v>
      </c>
      <c r="E35" s="33">
        <f t="shared" ref="E35:O35" si="10">E28*E31*E32</f>
        <v>100000</v>
      </c>
      <c r="F35" s="33">
        <f t="shared" si="10"/>
        <v>100000</v>
      </c>
      <c r="G35" s="33">
        <f t="shared" si="10"/>
        <v>100000</v>
      </c>
      <c r="H35" s="33">
        <f t="shared" si="10"/>
        <v>100000</v>
      </c>
      <c r="I35" s="33">
        <f t="shared" si="10"/>
        <v>100000</v>
      </c>
      <c r="J35" s="33">
        <f t="shared" si="10"/>
        <v>100000</v>
      </c>
      <c r="K35" s="33">
        <f t="shared" si="10"/>
        <v>100000</v>
      </c>
      <c r="L35" s="33">
        <f t="shared" si="10"/>
        <v>100000</v>
      </c>
      <c r="M35" s="33">
        <f t="shared" si="10"/>
        <v>100000</v>
      </c>
      <c r="N35" s="33">
        <f t="shared" si="10"/>
        <v>100000</v>
      </c>
      <c r="O35" s="33">
        <f t="shared" si="10"/>
        <v>100000</v>
      </c>
      <c r="P35" s="1"/>
    </row>
    <row r="36" spans="2:16" x14ac:dyDescent="0.35">
      <c r="B36" s="52" t="s">
        <v>66</v>
      </c>
      <c r="C36" s="25" t="s">
        <v>67</v>
      </c>
      <c r="D36" s="39">
        <f t="shared" ref="D36:O36" si="11">$D$16</f>
        <v>5</v>
      </c>
      <c r="E36" s="39">
        <f t="shared" si="11"/>
        <v>5</v>
      </c>
      <c r="F36" s="39">
        <f t="shared" si="11"/>
        <v>5</v>
      </c>
      <c r="G36" s="39">
        <f t="shared" si="11"/>
        <v>5</v>
      </c>
      <c r="H36" s="39">
        <f t="shared" si="11"/>
        <v>5</v>
      </c>
      <c r="I36" s="39">
        <f t="shared" si="11"/>
        <v>5</v>
      </c>
      <c r="J36" s="39">
        <f t="shared" si="11"/>
        <v>5</v>
      </c>
      <c r="K36" s="39">
        <f t="shared" si="11"/>
        <v>5</v>
      </c>
      <c r="L36" s="39">
        <f t="shared" si="11"/>
        <v>5</v>
      </c>
      <c r="M36" s="39">
        <f t="shared" si="11"/>
        <v>5</v>
      </c>
      <c r="N36" s="39">
        <f t="shared" si="11"/>
        <v>5</v>
      </c>
      <c r="O36" s="39">
        <f t="shared" si="11"/>
        <v>5</v>
      </c>
      <c r="P36" s="1"/>
    </row>
    <row r="37" spans="2:16" x14ac:dyDescent="0.35">
      <c r="B37" s="53" t="s">
        <v>68</v>
      </c>
      <c r="C37" s="30" t="s">
        <v>69</v>
      </c>
      <c r="D37" s="31">
        <f t="shared" ref="D37:O37" si="12">D34*D33+D35*D36/10000</f>
        <v>70.48</v>
      </c>
      <c r="E37" s="31">
        <f t="shared" si="12"/>
        <v>70.48</v>
      </c>
      <c r="F37" s="31">
        <f t="shared" si="12"/>
        <v>70.48</v>
      </c>
      <c r="G37" s="31">
        <f t="shared" si="12"/>
        <v>70.48</v>
      </c>
      <c r="H37" s="31">
        <f t="shared" si="12"/>
        <v>70.48</v>
      </c>
      <c r="I37" s="31">
        <f t="shared" si="12"/>
        <v>70.48</v>
      </c>
      <c r="J37" s="31">
        <f t="shared" si="12"/>
        <v>70.48</v>
      </c>
      <c r="K37" s="31">
        <f t="shared" si="12"/>
        <v>70.48</v>
      </c>
      <c r="L37" s="31">
        <f t="shared" si="12"/>
        <v>70.48</v>
      </c>
      <c r="M37" s="31">
        <f t="shared" si="12"/>
        <v>70.48</v>
      </c>
      <c r="N37" s="31">
        <f t="shared" si="12"/>
        <v>70.48</v>
      </c>
      <c r="O37" s="31">
        <f t="shared" si="12"/>
        <v>70.48</v>
      </c>
      <c r="P37" s="31">
        <f>SUM(D37:O37)</f>
        <v>845.7600000000001</v>
      </c>
    </row>
    <row r="38" spans="2:16" x14ac:dyDescent="0.35">
      <c r="B38" s="22"/>
      <c r="C38" s="22" t="s">
        <v>70</v>
      </c>
      <c r="D38" s="41">
        <f t="shared" ref="D38:O38" si="13">D26+D30+D37</f>
        <v>271.85599999999999</v>
      </c>
      <c r="E38" s="41">
        <f t="shared" si="13"/>
        <v>171.85599999999999</v>
      </c>
      <c r="F38" s="41">
        <f t="shared" si="13"/>
        <v>171.85599999999999</v>
      </c>
      <c r="G38" s="41">
        <f t="shared" si="13"/>
        <v>171.85599999999999</v>
      </c>
      <c r="H38" s="41">
        <f t="shared" si="13"/>
        <v>171.85599999999999</v>
      </c>
      <c r="I38" s="41">
        <f t="shared" si="13"/>
        <v>171.85599999999999</v>
      </c>
      <c r="J38" s="41">
        <f t="shared" si="13"/>
        <v>171.85599999999999</v>
      </c>
      <c r="K38" s="41">
        <f t="shared" si="13"/>
        <v>171.85599999999999</v>
      </c>
      <c r="L38" s="41">
        <f t="shared" si="13"/>
        <v>171.85599999999999</v>
      </c>
      <c r="M38" s="41">
        <f t="shared" si="13"/>
        <v>171.85599999999999</v>
      </c>
      <c r="N38" s="41">
        <f t="shared" si="13"/>
        <v>171.85599999999999</v>
      </c>
      <c r="O38" s="41">
        <f t="shared" si="13"/>
        <v>171.85599999999999</v>
      </c>
      <c r="P38" s="54">
        <f>SUM(D38:O38)</f>
        <v>2162.2719999999999</v>
      </c>
    </row>
    <row r="39" spans="2:16" s="1" customFormat="1" x14ac:dyDescent="0.35"/>
    <row r="40" spans="2:16" s="1" customFormat="1" x14ac:dyDescent="0.35"/>
    <row r="41" spans="2:16" s="1" customFormat="1" x14ac:dyDescent="0.35"/>
    <row r="42" spans="2:16" s="1" customFormat="1" x14ac:dyDescent="0.35"/>
    <row r="43" spans="2:16" s="1" customFormat="1" x14ac:dyDescent="0.35"/>
    <row r="44" spans="2:16" s="1" customFormat="1" x14ac:dyDescent="0.35"/>
    <row r="45" spans="2:16" s="1" customFormat="1" x14ac:dyDescent="0.35"/>
    <row r="46" spans="2:16" s="1" customFormat="1" x14ac:dyDescent="0.35"/>
    <row r="47" spans="2:16" s="1" customFormat="1" x14ac:dyDescent="0.35"/>
    <row r="48" spans="2:16" s="1" customFormat="1" x14ac:dyDescent="0.35"/>
    <row r="49" s="1" customFormat="1" x14ac:dyDescent="0.35"/>
    <row r="50" s="1" customFormat="1" x14ac:dyDescent="0.35"/>
    <row r="51" s="1" customFormat="1" x14ac:dyDescent="0.35"/>
    <row r="52" s="1" customFormat="1" x14ac:dyDescent="0.35"/>
    <row r="53" s="1" customFormat="1" x14ac:dyDescent="0.35"/>
    <row r="54" s="1" customFormat="1" x14ac:dyDescent="0.35"/>
    <row r="55" s="1" customFormat="1" x14ac:dyDescent="0.35"/>
    <row r="56" s="1" customFormat="1" x14ac:dyDescent="0.35"/>
    <row r="57" s="1" customFormat="1" x14ac:dyDescent="0.35"/>
    <row r="58" s="1" customFormat="1" x14ac:dyDescent="0.35"/>
    <row r="59" s="1" customFormat="1" x14ac:dyDescent="0.35"/>
    <row r="60" s="1" customFormat="1" x14ac:dyDescent="0.35"/>
    <row r="61" s="1" customFormat="1" x14ac:dyDescent="0.35"/>
    <row r="62" s="1" customFormat="1" x14ac:dyDescent="0.35"/>
    <row r="63" s="1" customFormat="1" x14ac:dyDescent="0.35"/>
    <row r="64" s="1" customFormat="1" x14ac:dyDescent="0.35"/>
    <row r="65" s="1" customFormat="1" x14ac:dyDescent="0.35"/>
    <row r="66" s="1" customFormat="1" x14ac:dyDescent="0.35"/>
    <row r="67" s="1" customFormat="1" x14ac:dyDescent="0.35"/>
    <row r="68" s="1" customFormat="1" x14ac:dyDescent="0.35"/>
    <row r="69" s="1" customFormat="1" x14ac:dyDescent="0.35"/>
    <row r="70" s="1" customFormat="1" x14ac:dyDescent="0.35"/>
    <row r="71" s="1" customFormat="1" x14ac:dyDescent="0.35"/>
    <row r="72" s="1" customFormat="1" x14ac:dyDescent="0.35"/>
    <row r="73" s="1" customFormat="1" x14ac:dyDescent="0.35"/>
    <row r="74" s="1" customFormat="1" x14ac:dyDescent="0.35"/>
    <row r="75" s="1" customFormat="1" x14ac:dyDescent="0.35"/>
    <row r="76" s="1" customFormat="1" x14ac:dyDescent="0.35"/>
    <row r="77" s="1" customFormat="1" x14ac:dyDescent="0.35"/>
    <row r="78" s="1" customFormat="1" x14ac:dyDescent="0.35"/>
    <row r="79" s="1" customFormat="1" x14ac:dyDescent="0.35"/>
    <row r="80" s="1" customFormat="1" x14ac:dyDescent="0.35"/>
    <row r="81" s="1" customFormat="1" x14ac:dyDescent="0.35"/>
    <row r="82" s="1" customFormat="1" x14ac:dyDescent="0.35"/>
    <row r="83" s="1" customFormat="1" x14ac:dyDescent="0.35"/>
    <row r="84" s="1" customFormat="1" x14ac:dyDescent="0.35"/>
    <row r="85" s="1" customFormat="1" x14ac:dyDescent="0.35"/>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1" customFormat="1" x14ac:dyDescent="0.35"/>
    <row r="98" s="1" customFormat="1" x14ac:dyDescent="0.35"/>
    <row r="99" s="1" customFormat="1" x14ac:dyDescent="0.35"/>
    <row r="100" s="1" customFormat="1" x14ac:dyDescent="0.35"/>
    <row r="101" s="1" customFormat="1" x14ac:dyDescent="0.35"/>
    <row r="102" s="1" customFormat="1" x14ac:dyDescent="0.35"/>
    <row r="103" s="1" customFormat="1" x14ac:dyDescent="0.35"/>
    <row r="104" s="1" customFormat="1" x14ac:dyDescent="0.35"/>
    <row r="105" s="1" customFormat="1" x14ac:dyDescent="0.35"/>
    <row r="106" s="1" customFormat="1" x14ac:dyDescent="0.35"/>
    <row r="107" s="1" customFormat="1" x14ac:dyDescent="0.35"/>
    <row r="108" s="1" customFormat="1" x14ac:dyDescent="0.35"/>
    <row r="109" s="1" customFormat="1" x14ac:dyDescent="0.35"/>
    <row r="110" s="1" customFormat="1" x14ac:dyDescent="0.35"/>
    <row r="111" s="1" customFormat="1" x14ac:dyDescent="0.35"/>
    <row r="112" s="1" customFormat="1" x14ac:dyDescent="0.35"/>
    <row r="113" s="1" customFormat="1" x14ac:dyDescent="0.35"/>
    <row r="114" s="1" customFormat="1" x14ac:dyDescent="0.35"/>
    <row r="115" s="1" customFormat="1" x14ac:dyDescent="0.35"/>
    <row r="116" s="1" customFormat="1" x14ac:dyDescent="0.35"/>
    <row r="117" s="1" customFormat="1" x14ac:dyDescent="0.35"/>
    <row r="118" s="1" customFormat="1" x14ac:dyDescent="0.35"/>
    <row r="119" s="1" customFormat="1" x14ac:dyDescent="0.35"/>
    <row r="120" s="1" customFormat="1" x14ac:dyDescent="0.35"/>
    <row r="121" s="1" customFormat="1" x14ac:dyDescent="0.35"/>
    <row r="122" s="1" customFormat="1" x14ac:dyDescent="0.35"/>
    <row r="123" s="1" customFormat="1" x14ac:dyDescent="0.35"/>
    <row r="124" s="1" customFormat="1" x14ac:dyDescent="0.35"/>
    <row r="125" s="1" customFormat="1" x14ac:dyDescent="0.35"/>
    <row r="126" s="1" customFormat="1" x14ac:dyDescent="0.35"/>
    <row r="127" s="1" customFormat="1" x14ac:dyDescent="0.35"/>
    <row r="128" s="1" customFormat="1" x14ac:dyDescent="0.35"/>
    <row r="129" s="1" customFormat="1" x14ac:dyDescent="0.35"/>
    <row r="130" s="1" customFormat="1" x14ac:dyDescent="0.35"/>
    <row r="131" s="1" customFormat="1" x14ac:dyDescent="0.35"/>
    <row r="132" s="1" customFormat="1" x14ac:dyDescent="0.35"/>
    <row r="133" s="1" customFormat="1" x14ac:dyDescent="0.35"/>
    <row r="134" s="1" customFormat="1" x14ac:dyDescent="0.35"/>
    <row r="135" s="1" customFormat="1" x14ac:dyDescent="0.35"/>
    <row r="136" s="1" customFormat="1" x14ac:dyDescent="0.35"/>
    <row r="137" s="1" customFormat="1" x14ac:dyDescent="0.35"/>
    <row r="138" s="1" customFormat="1" x14ac:dyDescent="0.35"/>
    <row r="139" s="1" customFormat="1" x14ac:dyDescent="0.35"/>
    <row r="140" s="1" customFormat="1" x14ac:dyDescent="0.35"/>
    <row r="141" s="1" customFormat="1" x14ac:dyDescent="0.35"/>
    <row r="142" s="1" customFormat="1" x14ac:dyDescent="0.35"/>
    <row r="143" s="1" customFormat="1" x14ac:dyDescent="0.35"/>
    <row r="144" s="1" customFormat="1" x14ac:dyDescent="0.35"/>
    <row r="145" s="1" customFormat="1" x14ac:dyDescent="0.35"/>
    <row r="146" s="1" customFormat="1" x14ac:dyDescent="0.35"/>
    <row r="147" s="1" customFormat="1" x14ac:dyDescent="0.35"/>
  </sheetData>
  <mergeCells count="1">
    <mergeCell ref="B2:Q2"/>
  </mergeCells>
  <pageMargins left="0.7" right="0.7" top="0.75" bottom="0.75" header="0.3" footer="0.3"/>
  <pageSetup orientation="portrait" r:id="rId1"/>
  <headerFooter>
    <oddFooter>&amp;L_x000D_&amp;1#&amp;"Calibri"&amp;10&amp;K000000 Classified as Microsoft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D0281-6938-44E0-ADE5-9077A7B80996}">
  <dimension ref="A1:Z147"/>
  <sheetViews>
    <sheetView workbookViewId="0">
      <selection activeCell="E16" sqref="E16"/>
    </sheetView>
  </sheetViews>
  <sheetFormatPr defaultRowHeight="14.5" x14ac:dyDescent="0.35"/>
  <cols>
    <col min="1" max="1" width="3.26953125" style="1" customWidth="1"/>
    <col min="2" max="2" width="9.1796875" style="1"/>
    <col min="3" max="3" width="45" bestFit="1" customWidth="1"/>
    <col min="4" max="12" width="10.54296875" customWidth="1"/>
    <col min="13" max="15" width="11.54296875" bestFit="1" customWidth="1"/>
    <col min="16" max="16" width="10.54296875" customWidth="1"/>
    <col min="17" max="17" width="34.54296875" style="1" customWidth="1"/>
    <col min="18" max="26" width="9.1796875" style="1"/>
  </cols>
  <sheetData>
    <row r="1" spans="2:17" s="1" customFormat="1" ht="26" x14ac:dyDescent="0.65">
      <c r="B1" s="47" t="s">
        <v>71</v>
      </c>
    </row>
    <row r="2" spans="2:17" s="1" customFormat="1" ht="164.25" customHeight="1" x14ac:dyDescent="0.35">
      <c r="B2" s="95" t="s">
        <v>72</v>
      </c>
      <c r="C2" s="95"/>
      <c r="D2" s="95"/>
      <c r="E2" s="95"/>
      <c r="F2" s="95"/>
      <c r="G2" s="95"/>
      <c r="H2" s="95"/>
      <c r="I2" s="95"/>
      <c r="J2" s="95"/>
      <c r="K2" s="95"/>
      <c r="L2" s="95"/>
      <c r="M2" s="95"/>
      <c r="N2" s="95"/>
      <c r="O2" s="95"/>
      <c r="P2" s="95"/>
      <c r="Q2" s="95"/>
    </row>
    <row r="3" spans="2:17" x14ac:dyDescent="0.35">
      <c r="C3" s="1"/>
      <c r="D3" s="18"/>
      <c r="E3" s="1"/>
      <c r="F3" s="1"/>
      <c r="G3" s="1"/>
      <c r="H3" s="1"/>
      <c r="I3" s="1"/>
      <c r="J3" s="1"/>
      <c r="K3" s="1"/>
      <c r="L3" s="1"/>
      <c r="M3" s="1"/>
      <c r="N3" s="1"/>
      <c r="O3" s="1"/>
      <c r="P3" s="1"/>
    </row>
    <row r="4" spans="2:17" s="1" customFormat="1" ht="26" x14ac:dyDescent="0.65">
      <c r="B4" s="47" t="s">
        <v>9</v>
      </c>
    </row>
    <row r="5" spans="2:17" x14ac:dyDescent="0.35">
      <c r="C5" s="1" t="s">
        <v>73</v>
      </c>
      <c r="D5" s="18">
        <f>1024*10</f>
        <v>10240</v>
      </c>
      <c r="E5" s="1"/>
      <c r="F5" s="1"/>
      <c r="G5" s="1"/>
      <c r="H5" s="1"/>
      <c r="I5" s="1"/>
      <c r="J5" s="1"/>
      <c r="K5" s="1"/>
      <c r="L5" s="1"/>
      <c r="M5" s="1"/>
      <c r="N5" s="1"/>
      <c r="O5" s="1"/>
      <c r="P5" s="1"/>
    </row>
    <row r="6" spans="2:17" x14ac:dyDescent="0.35">
      <c r="C6" s="1" t="s">
        <v>74</v>
      </c>
      <c r="D6" s="18">
        <v>1000000</v>
      </c>
      <c r="E6" s="1"/>
      <c r="F6" s="1"/>
      <c r="G6" s="1"/>
      <c r="H6" s="1"/>
      <c r="I6" s="1"/>
      <c r="J6" s="1"/>
      <c r="K6" s="1"/>
      <c r="L6" s="1"/>
      <c r="M6" s="1"/>
      <c r="N6" s="1"/>
      <c r="O6" s="1"/>
      <c r="P6" s="1"/>
    </row>
    <row r="7" spans="2:17" x14ac:dyDescent="0.35">
      <c r="C7" s="1" t="s">
        <v>12</v>
      </c>
      <c r="D7" s="18">
        <f>D5/D6*1024</f>
        <v>10.485760000000001</v>
      </c>
      <c r="E7" s="1"/>
      <c r="F7" s="1"/>
      <c r="G7" s="1"/>
      <c r="H7" s="1"/>
      <c r="I7" s="1"/>
      <c r="J7" s="1"/>
      <c r="K7" s="1"/>
      <c r="L7" s="1"/>
      <c r="M7" s="1"/>
      <c r="N7" s="1"/>
      <c r="O7" s="1"/>
      <c r="P7" s="1"/>
    </row>
    <row r="8" spans="2:17" x14ac:dyDescent="0.35">
      <c r="C8" s="1" t="s">
        <v>13</v>
      </c>
      <c r="D8" s="1">
        <v>1</v>
      </c>
      <c r="E8" s="1"/>
      <c r="F8" s="1"/>
      <c r="G8" s="1"/>
      <c r="H8" s="1"/>
      <c r="I8" s="1"/>
      <c r="J8" s="1"/>
      <c r="K8" s="1"/>
      <c r="L8" s="1"/>
      <c r="M8" s="1"/>
      <c r="N8" s="1"/>
      <c r="O8" s="1"/>
      <c r="P8" s="1"/>
    </row>
    <row r="9" spans="2:17" x14ac:dyDescent="0.35">
      <c r="C9" s="1" t="s">
        <v>14</v>
      </c>
      <c r="D9" s="8">
        <v>0.01</v>
      </c>
      <c r="E9" s="1"/>
      <c r="F9" s="1"/>
      <c r="G9" s="1"/>
      <c r="H9" s="1"/>
      <c r="I9" s="1"/>
      <c r="J9" s="1"/>
      <c r="K9" s="1"/>
      <c r="L9" s="1"/>
      <c r="M9" s="1"/>
      <c r="N9" s="1"/>
      <c r="O9" s="1"/>
      <c r="P9" s="1"/>
    </row>
    <row r="10" spans="2:17" x14ac:dyDescent="0.35">
      <c r="C10" s="1" t="s">
        <v>15</v>
      </c>
      <c r="D10" s="55" t="s">
        <v>16</v>
      </c>
      <c r="E10" s="1"/>
      <c r="F10" s="1"/>
      <c r="G10" s="1"/>
      <c r="H10" s="1"/>
      <c r="I10" s="1"/>
      <c r="J10" s="1"/>
      <c r="K10" s="1"/>
      <c r="L10" s="1"/>
      <c r="M10" s="1"/>
      <c r="N10" s="1"/>
      <c r="O10" s="1"/>
      <c r="P10" s="1"/>
    </row>
    <row r="11" spans="2:17" x14ac:dyDescent="0.35">
      <c r="C11" s="1" t="s">
        <v>17</v>
      </c>
      <c r="D11" s="55" t="s">
        <v>18</v>
      </c>
      <c r="E11" s="1"/>
      <c r="F11" s="1"/>
      <c r="G11" s="1"/>
      <c r="H11" s="1"/>
      <c r="I11" s="1"/>
      <c r="J11" s="1"/>
      <c r="K11" s="1"/>
      <c r="L11" s="1"/>
      <c r="M11" s="1"/>
      <c r="N11" s="1"/>
      <c r="O11" s="1"/>
      <c r="P11" s="1"/>
    </row>
    <row r="12" spans="2:17" x14ac:dyDescent="0.35">
      <c r="C12" s="1" t="s">
        <v>19</v>
      </c>
      <c r="D12" s="10" t="s">
        <v>20</v>
      </c>
      <c r="E12" s="1"/>
      <c r="F12" s="1"/>
      <c r="G12" s="1"/>
      <c r="H12" s="1"/>
      <c r="I12" s="1"/>
      <c r="J12" s="1"/>
      <c r="K12" s="1"/>
      <c r="L12" s="1"/>
      <c r="M12" s="1"/>
      <c r="N12" s="1"/>
      <c r="O12" s="1"/>
      <c r="P12" s="1"/>
    </row>
    <row r="13" spans="2:17" x14ac:dyDescent="0.35">
      <c r="C13" s="1" t="s">
        <v>21</v>
      </c>
      <c r="D13" s="10" t="s">
        <v>22</v>
      </c>
      <c r="E13" s="1"/>
      <c r="F13" s="1"/>
      <c r="G13" s="1"/>
      <c r="H13" s="1"/>
      <c r="I13" s="1"/>
      <c r="J13" s="1"/>
      <c r="K13" s="1"/>
      <c r="L13" s="1"/>
      <c r="M13" s="1"/>
      <c r="N13" s="1"/>
      <c r="O13" s="1"/>
      <c r="P13" s="1"/>
    </row>
    <row r="14" spans="2:17" x14ac:dyDescent="0.35">
      <c r="C14" s="1" t="s">
        <v>23</v>
      </c>
      <c r="D14" s="12">
        <v>9.8999999999999999E-4</v>
      </c>
      <c r="E14" s="1"/>
      <c r="F14" s="1"/>
      <c r="G14" s="1"/>
      <c r="H14" s="1"/>
      <c r="I14" s="1"/>
      <c r="J14" s="1"/>
      <c r="K14" s="1"/>
      <c r="L14" s="1"/>
      <c r="M14" s="1"/>
      <c r="N14" s="1"/>
      <c r="O14" s="1"/>
      <c r="P14" s="1"/>
    </row>
    <row r="15" spans="2:17" x14ac:dyDescent="0.35">
      <c r="C15" s="1" t="s">
        <v>24</v>
      </c>
      <c r="D15" s="15">
        <v>0.1</v>
      </c>
      <c r="E15" s="1"/>
      <c r="F15" s="1"/>
      <c r="G15" s="1"/>
      <c r="H15" s="1"/>
      <c r="I15" s="1"/>
      <c r="J15" s="1"/>
      <c r="K15" s="1"/>
      <c r="L15" s="1"/>
      <c r="M15" s="1"/>
      <c r="N15" s="1"/>
      <c r="O15" s="1"/>
      <c r="P15" s="1"/>
    </row>
    <row r="16" spans="2:17" x14ac:dyDescent="0.35">
      <c r="C16" s="1" t="s">
        <v>25</v>
      </c>
      <c r="D16" s="15">
        <v>5</v>
      </c>
      <c r="E16" s="1"/>
      <c r="F16" s="1"/>
      <c r="G16" s="1"/>
      <c r="H16" s="1"/>
      <c r="I16" s="1"/>
      <c r="J16" s="1"/>
      <c r="K16" s="1"/>
      <c r="L16" s="1"/>
      <c r="M16" s="1"/>
      <c r="N16" s="1"/>
      <c r="O16" s="1"/>
      <c r="P16" s="1"/>
    </row>
    <row r="17" spans="2:16" x14ac:dyDescent="0.35">
      <c r="C17" s="1" t="s">
        <v>26</v>
      </c>
      <c r="D17" s="15">
        <v>50</v>
      </c>
      <c r="E17" s="1"/>
      <c r="F17" s="1"/>
      <c r="G17" s="1"/>
      <c r="H17" s="1"/>
      <c r="I17" s="1"/>
      <c r="J17" s="1"/>
      <c r="K17" s="1"/>
      <c r="L17" s="1"/>
      <c r="M17" s="1"/>
      <c r="N17" s="1"/>
      <c r="O17" s="1"/>
      <c r="P17" s="1"/>
    </row>
    <row r="18" spans="2:16" x14ac:dyDescent="0.35">
      <c r="C18" s="1" t="s">
        <v>27</v>
      </c>
      <c r="D18" s="15">
        <v>0.02</v>
      </c>
      <c r="E18" s="1"/>
      <c r="F18" s="1"/>
      <c r="G18" s="1"/>
      <c r="H18" s="1"/>
      <c r="I18" s="1"/>
      <c r="J18" s="1"/>
      <c r="K18" s="1"/>
      <c r="L18" s="1"/>
      <c r="M18" s="1"/>
      <c r="N18" s="1"/>
      <c r="O18" s="1"/>
      <c r="P18" s="1"/>
    </row>
    <row r="19" spans="2:16" x14ac:dyDescent="0.35">
      <c r="C19" s="1" t="s">
        <v>28</v>
      </c>
      <c r="D19" s="15">
        <v>0.1</v>
      </c>
      <c r="E19" s="1"/>
      <c r="F19" s="1"/>
      <c r="G19" s="1"/>
      <c r="H19" s="1"/>
      <c r="I19" s="1"/>
      <c r="J19" s="1"/>
      <c r="K19" s="1"/>
      <c r="L19" s="1"/>
      <c r="M19" s="1"/>
      <c r="N19" s="1"/>
      <c r="O19" s="1"/>
      <c r="P19" s="1"/>
    </row>
    <row r="20" spans="2:16" x14ac:dyDescent="0.35">
      <c r="C20" s="1" t="s">
        <v>29</v>
      </c>
      <c r="D20" s="15" t="s">
        <v>30</v>
      </c>
      <c r="E20" s="1" t="s">
        <v>31</v>
      </c>
      <c r="F20" s="1"/>
      <c r="G20" s="1"/>
      <c r="H20" s="1"/>
      <c r="I20" s="1"/>
      <c r="J20" s="1"/>
      <c r="K20" s="1"/>
      <c r="L20" s="1"/>
      <c r="M20" s="1"/>
      <c r="N20" s="1"/>
      <c r="O20" s="1"/>
      <c r="P20" s="1"/>
    </row>
    <row r="21" spans="2:16" x14ac:dyDescent="0.35">
      <c r="C21" s="1"/>
      <c r="D21" s="18"/>
      <c r="E21" s="1"/>
      <c r="F21" s="1"/>
      <c r="G21" s="1"/>
      <c r="H21" s="1"/>
      <c r="I21" s="1"/>
      <c r="J21" s="1"/>
      <c r="K21" s="1"/>
      <c r="L21" s="1"/>
      <c r="M21" s="1"/>
      <c r="N21" s="1"/>
      <c r="O21" s="1"/>
      <c r="P21" s="1"/>
    </row>
    <row r="22" spans="2:16" s="1" customFormat="1" ht="26" x14ac:dyDescent="0.65">
      <c r="B22" s="47" t="s">
        <v>32</v>
      </c>
    </row>
    <row r="23" spans="2:16" ht="15" thickBot="1" x14ac:dyDescent="0.4">
      <c r="B23" s="43"/>
      <c r="C23" s="43"/>
      <c r="D23" s="51" t="s">
        <v>33</v>
      </c>
      <c r="E23" s="51" t="s">
        <v>34</v>
      </c>
      <c r="F23" s="51" t="s">
        <v>35</v>
      </c>
      <c r="G23" s="51" t="s">
        <v>36</v>
      </c>
      <c r="H23" s="51" t="s">
        <v>37</v>
      </c>
      <c r="I23" s="51" t="s">
        <v>38</v>
      </c>
      <c r="J23" s="51" t="s">
        <v>39</v>
      </c>
      <c r="K23" s="51" t="s">
        <v>40</v>
      </c>
      <c r="L23" s="51" t="s">
        <v>41</v>
      </c>
      <c r="M23" s="51" t="s">
        <v>42</v>
      </c>
      <c r="N23" s="51" t="s">
        <v>43</v>
      </c>
      <c r="O23" s="51" t="s">
        <v>44</v>
      </c>
      <c r="P23" s="51" t="s">
        <v>45</v>
      </c>
    </row>
    <row r="24" spans="2:16" x14ac:dyDescent="0.35">
      <c r="B24" s="52" t="s">
        <v>46</v>
      </c>
      <c r="C24" s="25" t="s">
        <v>47</v>
      </c>
      <c r="D24" s="26">
        <f>$D$6</f>
        <v>1000000</v>
      </c>
      <c r="E24" s="26">
        <f t="shared" ref="E24:O24" si="0">$D$6</f>
        <v>1000000</v>
      </c>
      <c r="F24" s="26">
        <f t="shared" si="0"/>
        <v>1000000</v>
      </c>
      <c r="G24" s="26">
        <f t="shared" si="0"/>
        <v>1000000</v>
      </c>
      <c r="H24" s="26">
        <f t="shared" si="0"/>
        <v>1000000</v>
      </c>
      <c r="I24" s="26">
        <f t="shared" si="0"/>
        <v>1000000</v>
      </c>
      <c r="J24" s="26">
        <f t="shared" si="0"/>
        <v>1000000</v>
      </c>
      <c r="K24" s="26">
        <f t="shared" si="0"/>
        <v>1000000</v>
      </c>
      <c r="L24" s="26">
        <f t="shared" si="0"/>
        <v>1000000</v>
      </c>
      <c r="M24" s="26">
        <f t="shared" si="0"/>
        <v>1000000</v>
      </c>
      <c r="N24" s="26">
        <f t="shared" si="0"/>
        <v>1000000</v>
      </c>
      <c r="O24" s="26">
        <f t="shared" si="0"/>
        <v>1000000</v>
      </c>
      <c r="P24" s="1"/>
    </row>
    <row r="25" spans="2:16" x14ac:dyDescent="0.35">
      <c r="B25" s="52" t="s">
        <v>48</v>
      </c>
      <c r="C25" s="25" t="s">
        <v>49</v>
      </c>
      <c r="D25" s="28">
        <f t="shared" ref="D25:O25" si="1">$D$15</f>
        <v>0.1</v>
      </c>
      <c r="E25" s="28">
        <f t="shared" si="1"/>
        <v>0.1</v>
      </c>
      <c r="F25" s="28">
        <f t="shared" si="1"/>
        <v>0.1</v>
      </c>
      <c r="G25" s="28">
        <f t="shared" si="1"/>
        <v>0.1</v>
      </c>
      <c r="H25" s="28">
        <f t="shared" si="1"/>
        <v>0.1</v>
      </c>
      <c r="I25" s="28">
        <f t="shared" si="1"/>
        <v>0.1</v>
      </c>
      <c r="J25" s="28">
        <f t="shared" si="1"/>
        <v>0.1</v>
      </c>
      <c r="K25" s="28">
        <f t="shared" si="1"/>
        <v>0.1</v>
      </c>
      <c r="L25" s="28">
        <f t="shared" si="1"/>
        <v>0.1</v>
      </c>
      <c r="M25" s="28">
        <f t="shared" si="1"/>
        <v>0.1</v>
      </c>
      <c r="N25" s="28">
        <f t="shared" si="1"/>
        <v>0.1</v>
      </c>
      <c r="O25" s="28">
        <f t="shared" si="1"/>
        <v>0.1</v>
      </c>
      <c r="P25" s="1"/>
    </row>
    <row r="26" spans="2:16" x14ac:dyDescent="0.35">
      <c r="B26" s="53" t="s">
        <v>50</v>
      </c>
      <c r="C26" s="30" t="s">
        <v>51</v>
      </c>
      <c r="D26" s="31">
        <f t="shared" ref="D26:O26" si="2">D24*D25/10000</f>
        <v>10</v>
      </c>
      <c r="E26" s="31">
        <f t="shared" si="2"/>
        <v>10</v>
      </c>
      <c r="F26" s="31">
        <f t="shared" si="2"/>
        <v>10</v>
      </c>
      <c r="G26" s="31">
        <f t="shared" si="2"/>
        <v>10</v>
      </c>
      <c r="H26" s="31">
        <f t="shared" si="2"/>
        <v>10</v>
      </c>
      <c r="I26" s="31">
        <f t="shared" si="2"/>
        <v>10</v>
      </c>
      <c r="J26" s="31">
        <f t="shared" si="2"/>
        <v>10</v>
      </c>
      <c r="K26" s="31">
        <f t="shared" si="2"/>
        <v>10</v>
      </c>
      <c r="L26" s="31">
        <f t="shared" si="2"/>
        <v>10</v>
      </c>
      <c r="M26" s="31">
        <f t="shared" si="2"/>
        <v>10</v>
      </c>
      <c r="N26" s="31">
        <f t="shared" si="2"/>
        <v>10</v>
      </c>
      <c r="O26" s="31">
        <f t="shared" si="2"/>
        <v>10</v>
      </c>
      <c r="P26" s="31">
        <f>SUM(D26:O26)</f>
        <v>120</v>
      </c>
    </row>
    <row r="27" spans="2:16" x14ac:dyDescent="0.35">
      <c r="B27" s="10" t="s">
        <v>52</v>
      </c>
      <c r="C27" s="1" t="s">
        <v>10</v>
      </c>
      <c r="D27" s="33">
        <f>$D$5</f>
        <v>10240</v>
      </c>
      <c r="E27" s="34">
        <f>D27+$D$5</f>
        <v>20480</v>
      </c>
      <c r="F27" s="34">
        <f t="shared" ref="F27:O27" si="3">E27+$D$5</f>
        <v>30720</v>
      </c>
      <c r="G27" s="34">
        <f t="shared" si="3"/>
        <v>40960</v>
      </c>
      <c r="H27" s="34">
        <f t="shared" si="3"/>
        <v>51200</v>
      </c>
      <c r="I27" s="34">
        <f t="shared" si="3"/>
        <v>61440</v>
      </c>
      <c r="J27" s="34">
        <f t="shared" si="3"/>
        <v>71680</v>
      </c>
      <c r="K27" s="34">
        <f t="shared" si="3"/>
        <v>81920</v>
      </c>
      <c r="L27" s="34">
        <f t="shared" si="3"/>
        <v>92160</v>
      </c>
      <c r="M27" s="34">
        <f t="shared" si="3"/>
        <v>102400</v>
      </c>
      <c r="N27" s="34">
        <f t="shared" si="3"/>
        <v>112640</v>
      </c>
      <c r="O27" s="34">
        <f t="shared" si="3"/>
        <v>122880</v>
      </c>
      <c r="P27" s="34"/>
    </row>
    <row r="28" spans="2:16" x14ac:dyDescent="0.35">
      <c r="B28" s="10" t="s">
        <v>53</v>
      </c>
      <c r="C28" s="1" t="s">
        <v>11</v>
      </c>
      <c r="D28" s="33">
        <f>$D$6</f>
        <v>1000000</v>
      </c>
      <c r="E28" s="33">
        <f>$D$6+D28</f>
        <v>2000000</v>
      </c>
      <c r="F28" s="33">
        <f t="shared" ref="F28:O28" si="4">$D$6+E28</f>
        <v>3000000</v>
      </c>
      <c r="G28" s="33">
        <f t="shared" si="4"/>
        <v>4000000</v>
      </c>
      <c r="H28" s="33">
        <f t="shared" si="4"/>
        <v>5000000</v>
      </c>
      <c r="I28" s="33">
        <f t="shared" si="4"/>
        <v>6000000</v>
      </c>
      <c r="J28" s="33">
        <f t="shared" si="4"/>
        <v>7000000</v>
      </c>
      <c r="K28" s="33">
        <f t="shared" si="4"/>
        <v>8000000</v>
      </c>
      <c r="L28" s="33">
        <f t="shared" si="4"/>
        <v>9000000</v>
      </c>
      <c r="M28" s="33">
        <f t="shared" si="4"/>
        <v>10000000</v>
      </c>
      <c r="N28" s="33">
        <f t="shared" si="4"/>
        <v>11000000</v>
      </c>
      <c r="O28" s="33">
        <f t="shared" si="4"/>
        <v>12000000</v>
      </c>
      <c r="P28" s="1"/>
    </row>
    <row r="29" spans="2:16" x14ac:dyDescent="0.35">
      <c r="B29" s="52" t="s">
        <v>54</v>
      </c>
      <c r="C29" s="25" t="s">
        <v>55</v>
      </c>
      <c r="D29" s="36">
        <f t="shared" ref="D29:O29" si="5">$D$14</f>
        <v>9.8999999999999999E-4</v>
      </c>
      <c r="E29" s="36">
        <f t="shared" si="5"/>
        <v>9.8999999999999999E-4</v>
      </c>
      <c r="F29" s="36">
        <f t="shared" si="5"/>
        <v>9.8999999999999999E-4</v>
      </c>
      <c r="G29" s="36">
        <f t="shared" si="5"/>
        <v>9.8999999999999999E-4</v>
      </c>
      <c r="H29" s="36">
        <f t="shared" si="5"/>
        <v>9.8999999999999999E-4</v>
      </c>
      <c r="I29" s="36">
        <f t="shared" si="5"/>
        <v>9.8999999999999999E-4</v>
      </c>
      <c r="J29" s="36">
        <f t="shared" si="5"/>
        <v>9.8999999999999999E-4</v>
      </c>
      <c r="K29" s="36">
        <f t="shared" si="5"/>
        <v>9.8999999999999999E-4</v>
      </c>
      <c r="L29" s="36">
        <f t="shared" si="5"/>
        <v>9.8999999999999999E-4</v>
      </c>
      <c r="M29" s="36">
        <f t="shared" si="5"/>
        <v>9.8999999999999999E-4</v>
      </c>
      <c r="N29" s="36">
        <f t="shared" si="5"/>
        <v>9.8999999999999999E-4</v>
      </c>
      <c r="O29" s="36">
        <f t="shared" si="5"/>
        <v>9.8999999999999999E-4</v>
      </c>
      <c r="P29" s="1"/>
    </row>
    <row r="30" spans="2:16" x14ac:dyDescent="0.35">
      <c r="B30" s="53" t="s">
        <v>56</v>
      </c>
      <c r="C30" s="30" t="s">
        <v>57</v>
      </c>
      <c r="D30" s="31">
        <f t="shared" ref="D30:O30" si="6">D27*D29</f>
        <v>10.137599999999999</v>
      </c>
      <c r="E30" s="31">
        <f t="shared" si="6"/>
        <v>20.275199999999998</v>
      </c>
      <c r="F30" s="31">
        <f t="shared" si="6"/>
        <v>30.412800000000001</v>
      </c>
      <c r="G30" s="31">
        <f t="shared" si="6"/>
        <v>40.550399999999996</v>
      </c>
      <c r="H30" s="31">
        <f t="shared" si="6"/>
        <v>50.688000000000002</v>
      </c>
      <c r="I30" s="31">
        <f t="shared" si="6"/>
        <v>60.825600000000001</v>
      </c>
      <c r="J30" s="31">
        <f t="shared" si="6"/>
        <v>70.963200000000001</v>
      </c>
      <c r="K30" s="31">
        <f t="shared" si="6"/>
        <v>81.100799999999992</v>
      </c>
      <c r="L30" s="31">
        <f t="shared" si="6"/>
        <v>91.238399999999999</v>
      </c>
      <c r="M30" s="31">
        <f t="shared" si="6"/>
        <v>101.376</v>
      </c>
      <c r="N30" s="31">
        <f t="shared" si="6"/>
        <v>111.5136</v>
      </c>
      <c r="O30" s="31">
        <f t="shared" si="6"/>
        <v>121.6512</v>
      </c>
      <c r="P30" s="31">
        <f>SUM(D30:O30)</f>
        <v>790.7328</v>
      </c>
    </row>
    <row r="31" spans="2:16" x14ac:dyDescent="0.35">
      <c r="B31" s="10" t="s">
        <v>58</v>
      </c>
      <c r="C31" s="1" t="s">
        <v>13</v>
      </c>
      <c r="D31" s="1">
        <f t="shared" ref="D31:O31" si="7">$D$8</f>
        <v>1</v>
      </c>
      <c r="E31" s="1">
        <f t="shared" si="7"/>
        <v>1</v>
      </c>
      <c r="F31" s="1">
        <f t="shared" si="7"/>
        <v>1</v>
      </c>
      <c r="G31" s="1">
        <f t="shared" si="7"/>
        <v>1</v>
      </c>
      <c r="H31" s="1">
        <f t="shared" si="7"/>
        <v>1</v>
      </c>
      <c r="I31" s="1">
        <f t="shared" si="7"/>
        <v>1</v>
      </c>
      <c r="J31" s="1">
        <f t="shared" si="7"/>
        <v>1</v>
      </c>
      <c r="K31" s="1">
        <f t="shared" si="7"/>
        <v>1</v>
      </c>
      <c r="L31" s="1">
        <f t="shared" si="7"/>
        <v>1</v>
      </c>
      <c r="M31" s="1">
        <f t="shared" si="7"/>
        <v>1</v>
      </c>
      <c r="N31" s="1">
        <f t="shared" si="7"/>
        <v>1</v>
      </c>
      <c r="O31" s="1">
        <f t="shared" si="7"/>
        <v>1</v>
      </c>
      <c r="P31" s="1"/>
    </row>
    <row r="32" spans="2:16" x14ac:dyDescent="0.35">
      <c r="B32" s="10" t="s">
        <v>59</v>
      </c>
      <c r="C32" s="1" t="s">
        <v>14</v>
      </c>
      <c r="D32" s="8">
        <f t="shared" ref="D32:O32" si="8">$D$9</f>
        <v>0.01</v>
      </c>
      <c r="E32" s="8">
        <f t="shared" si="8"/>
        <v>0.01</v>
      </c>
      <c r="F32" s="8">
        <f t="shared" si="8"/>
        <v>0.01</v>
      </c>
      <c r="G32" s="8">
        <f t="shared" si="8"/>
        <v>0.01</v>
      </c>
      <c r="H32" s="8">
        <f t="shared" si="8"/>
        <v>0.01</v>
      </c>
      <c r="I32" s="8">
        <f t="shared" si="8"/>
        <v>0.01</v>
      </c>
      <c r="J32" s="8">
        <f t="shared" si="8"/>
        <v>0.01</v>
      </c>
      <c r="K32" s="8">
        <f t="shared" si="8"/>
        <v>0.01</v>
      </c>
      <c r="L32" s="8">
        <f t="shared" si="8"/>
        <v>0.01</v>
      </c>
      <c r="M32" s="8">
        <f t="shared" si="8"/>
        <v>0.01</v>
      </c>
      <c r="N32" s="8">
        <f t="shared" si="8"/>
        <v>0.01</v>
      </c>
      <c r="O32" s="8">
        <f t="shared" si="8"/>
        <v>0.01</v>
      </c>
      <c r="P32" s="1"/>
    </row>
    <row r="33" spans="2:16" x14ac:dyDescent="0.35">
      <c r="B33" s="52" t="s">
        <v>60</v>
      </c>
      <c r="C33" s="25" t="s">
        <v>61</v>
      </c>
      <c r="D33" s="33">
        <f>D27*D32*D31</f>
        <v>102.4</v>
      </c>
      <c r="E33" s="33">
        <f t="shared" ref="E33:O33" si="9">E27*E32*E31</f>
        <v>204.8</v>
      </c>
      <c r="F33" s="33">
        <f t="shared" si="9"/>
        <v>307.2</v>
      </c>
      <c r="G33" s="33">
        <f t="shared" si="9"/>
        <v>409.6</v>
      </c>
      <c r="H33" s="33">
        <f t="shared" si="9"/>
        <v>512</v>
      </c>
      <c r="I33" s="33">
        <f t="shared" si="9"/>
        <v>614.4</v>
      </c>
      <c r="J33" s="33">
        <f t="shared" si="9"/>
        <v>716.80000000000007</v>
      </c>
      <c r="K33" s="33">
        <f t="shared" si="9"/>
        <v>819.2</v>
      </c>
      <c r="L33" s="33">
        <f t="shared" si="9"/>
        <v>921.6</v>
      </c>
      <c r="M33" s="33">
        <f t="shared" si="9"/>
        <v>1024</v>
      </c>
      <c r="N33" s="33">
        <f t="shared" si="9"/>
        <v>1126.4000000000001</v>
      </c>
      <c r="O33" s="33">
        <f t="shared" si="9"/>
        <v>1228.8</v>
      </c>
      <c r="P33" s="1"/>
    </row>
    <row r="34" spans="2:16" x14ac:dyDescent="0.35">
      <c r="B34" s="52" t="s">
        <v>62</v>
      </c>
      <c r="C34" s="25" t="s">
        <v>63</v>
      </c>
      <c r="D34" s="39">
        <f t="shared" ref="D34:O34" si="10">$D$18</f>
        <v>0.02</v>
      </c>
      <c r="E34" s="39">
        <f t="shared" si="10"/>
        <v>0.02</v>
      </c>
      <c r="F34" s="39">
        <f t="shared" si="10"/>
        <v>0.02</v>
      </c>
      <c r="G34" s="39">
        <f t="shared" si="10"/>
        <v>0.02</v>
      </c>
      <c r="H34" s="39">
        <f t="shared" si="10"/>
        <v>0.02</v>
      </c>
      <c r="I34" s="39">
        <f t="shared" si="10"/>
        <v>0.02</v>
      </c>
      <c r="J34" s="39">
        <f t="shared" si="10"/>
        <v>0.02</v>
      </c>
      <c r="K34" s="39">
        <f t="shared" si="10"/>
        <v>0.02</v>
      </c>
      <c r="L34" s="39">
        <f t="shared" si="10"/>
        <v>0.02</v>
      </c>
      <c r="M34" s="39">
        <f t="shared" si="10"/>
        <v>0.02</v>
      </c>
      <c r="N34" s="39">
        <f t="shared" si="10"/>
        <v>0.02</v>
      </c>
      <c r="O34" s="39">
        <f t="shared" si="10"/>
        <v>0.02</v>
      </c>
      <c r="P34" s="1"/>
    </row>
    <row r="35" spans="2:16" x14ac:dyDescent="0.35">
      <c r="B35" s="52" t="s">
        <v>64</v>
      </c>
      <c r="C35" s="25" t="s">
        <v>65</v>
      </c>
      <c r="D35" s="33">
        <f>D28*D31*D32</f>
        <v>10000</v>
      </c>
      <c r="E35" s="33">
        <f t="shared" ref="E35:O35" si="11">E28*E31*E32</f>
        <v>20000</v>
      </c>
      <c r="F35" s="33">
        <f t="shared" si="11"/>
        <v>30000</v>
      </c>
      <c r="G35" s="33">
        <f t="shared" si="11"/>
        <v>40000</v>
      </c>
      <c r="H35" s="33">
        <f t="shared" si="11"/>
        <v>50000</v>
      </c>
      <c r="I35" s="33">
        <f t="shared" si="11"/>
        <v>60000</v>
      </c>
      <c r="J35" s="33">
        <f t="shared" si="11"/>
        <v>70000</v>
      </c>
      <c r="K35" s="33">
        <f t="shared" si="11"/>
        <v>80000</v>
      </c>
      <c r="L35" s="33">
        <f t="shared" si="11"/>
        <v>90000</v>
      </c>
      <c r="M35" s="33">
        <f t="shared" si="11"/>
        <v>100000</v>
      </c>
      <c r="N35" s="33">
        <f t="shared" si="11"/>
        <v>110000</v>
      </c>
      <c r="O35" s="33">
        <f t="shared" si="11"/>
        <v>120000</v>
      </c>
      <c r="P35" s="1"/>
    </row>
    <row r="36" spans="2:16" x14ac:dyDescent="0.35">
      <c r="B36" s="52" t="s">
        <v>66</v>
      </c>
      <c r="C36" s="25" t="s">
        <v>67</v>
      </c>
      <c r="D36" s="39">
        <f t="shared" ref="D36:O36" si="12">$D$16</f>
        <v>5</v>
      </c>
      <c r="E36" s="39">
        <f t="shared" si="12"/>
        <v>5</v>
      </c>
      <c r="F36" s="39">
        <f t="shared" si="12"/>
        <v>5</v>
      </c>
      <c r="G36" s="39">
        <f t="shared" si="12"/>
        <v>5</v>
      </c>
      <c r="H36" s="39">
        <f t="shared" si="12"/>
        <v>5</v>
      </c>
      <c r="I36" s="39">
        <f t="shared" si="12"/>
        <v>5</v>
      </c>
      <c r="J36" s="39">
        <f t="shared" si="12"/>
        <v>5</v>
      </c>
      <c r="K36" s="39">
        <f t="shared" si="12"/>
        <v>5</v>
      </c>
      <c r="L36" s="39">
        <f t="shared" si="12"/>
        <v>5</v>
      </c>
      <c r="M36" s="39">
        <f t="shared" si="12"/>
        <v>5</v>
      </c>
      <c r="N36" s="39">
        <f t="shared" si="12"/>
        <v>5</v>
      </c>
      <c r="O36" s="39">
        <f t="shared" si="12"/>
        <v>5</v>
      </c>
      <c r="P36" s="1"/>
    </row>
    <row r="37" spans="2:16" x14ac:dyDescent="0.35">
      <c r="B37" s="53" t="s">
        <v>68</v>
      </c>
      <c r="C37" s="30" t="s">
        <v>69</v>
      </c>
      <c r="D37" s="31">
        <f t="shared" ref="D37:O37" si="13">D34*D33+D35*D36/10000</f>
        <v>7.048</v>
      </c>
      <c r="E37" s="31">
        <f t="shared" si="13"/>
        <v>14.096</v>
      </c>
      <c r="F37" s="31">
        <f t="shared" si="13"/>
        <v>21.143999999999998</v>
      </c>
      <c r="G37" s="31">
        <f t="shared" si="13"/>
        <v>28.192</v>
      </c>
      <c r="H37" s="31">
        <f t="shared" si="13"/>
        <v>35.24</v>
      </c>
      <c r="I37" s="31">
        <f t="shared" si="13"/>
        <v>42.287999999999997</v>
      </c>
      <c r="J37" s="31">
        <f t="shared" si="13"/>
        <v>49.335999999999999</v>
      </c>
      <c r="K37" s="31">
        <f t="shared" si="13"/>
        <v>56.384</v>
      </c>
      <c r="L37" s="31">
        <f t="shared" si="13"/>
        <v>63.432000000000002</v>
      </c>
      <c r="M37" s="31">
        <f t="shared" si="13"/>
        <v>70.48</v>
      </c>
      <c r="N37" s="31">
        <f t="shared" si="13"/>
        <v>77.528000000000006</v>
      </c>
      <c r="O37" s="31">
        <f t="shared" si="13"/>
        <v>84.575999999999993</v>
      </c>
      <c r="P37" s="31">
        <f>SUM(D37:O37)</f>
        <v>549.74400000000003</v>
      </c>
    </row>
    <row r="38" spans="2:16" x14ac:dyDescent="0.35">
      <c r="B38" s="22"/>
      <c r="C38" s="22" t="s">
        <v>70</v>
      </c>
      <c r="D38" s="41">
        <f t="shared" ref="D38:O38" si="14">D26+D30+D37</f>
        <v>27.185600000000001</v>
      </c>
      <c r="E38" s="41">
        <f t="shared" si="14"/>
        <v>44.371200000000002</v>
      </c>
      <c r="F38" s="41">
        <f t="shared" si="14"/>
        <v>61.556800000000003</v>
      </c>
      <c r="G38" s="41">
        <f t="shared" si="14"/>
        <v>78.742400000000004</v>
      </c>
      <c r="H38" s="41">
        <f t="shared" si="14"/>
        <v>95.927999999999997</v>
      </c>
      <c r="I38" s="41">
        <f t="shared" si="14"/>
        <v>113.11360000000001</v>
      </c>
      <c r="J38" s="41">
        <f t="shared" si="14"/>
        <v>130.29919999999998</v>
      </c>
      <c r="K38" s="41">
        <f t="shared" si="14"/>
        <v>147.48480000000001</v>
      </c>
      <c r="L38" s="41">
        <f t="shared" si="14"/>
        <v>164.6704</v>
      </c>
      <c r="M38" s="41">
        <f t="shared" si="14"/>
        <v>181.85599999999999</v>
      </c>
      <c r="N38" s="41">
        <f t="shared" si="14"/>
        <v>199.04160000000002</v>
      </c>
      <c r="O38" s="41">
        <f t="shared" si="14"/>
        <v>216.22720000000001</v>
      </c>
      <c r="P38" s="54">
        <f>SUM(D38:O38)</f>
        <v>1460.4767999999999</v>
      </c>
    </row>
    <row r="39" spans="2:16" s="1" customFormat="1" x14ac:dyDescent="0.35"/>
    <row r="40" spans="2:16" s="1" customFormat="1" x14ac:dyDescent="0.35"/>
    <row r="41" spans="2:16" s="1" customFormat="1" x14ac:dyDescent="0.35"/>
    <row r="42" spans="2:16" s="1" customFormat="1" x14ac:dyDescent="0.35"/>
    <row r="43" spans="2:16" s="1" customFormat="1" x14ac:dyDescent="0.35"/>
    <row r="44" spans="2:16" s="1" customFormat="1" x14ac:dyDescent="0.35"/>
    <row r="45" spans="2:16" s="1" customFormat="1" x14ac:dyDescent="0.35"/>
    <row r="46" spans="2:16" s="1" customFormat="1" x14ac:dyDescent="0.35"/>
    <row r="47" spans="2:16" s="1" customFormat="1" x14ac:dyDescent="0.35"/>
    <row r="48" spans="2:16" s="1" customFormat="1" x14ac:dyDescent="0.35"/>
    <row r="49" s="1" customFormat="1" x14ac:dyDescent="0.35"/>
    <row r="50" s="1" customFormat="1" x14ac:dyDescent="0.35"/>
    <row r="51" s="1" customFormat="1" x14ac:dyDescent="0.35"/>
    <row r="52" s="1" customFormat="1" x14ac:dyDescent="0.35"/>
    <row r="53" s="1" customFormat="1" x14ac:dyDescent="0.35"/>
    <row r="54" s="1" customFormat="1" x14ac:dyDescent="0.35"/>
    <row r="55" s="1" customFormat="1" x14ac:dyDescent="0.35"/>
    <row r="56" s="1" customFormat="1" x14ac:dyDescent="0.35"/>
    <row r="57" s="1" customFormat="1" x14ac:dyDescent="0.35"/>
    <row r="58" s="1" customFormat="1" x14ac:dyDescent="0.35"/>
    <row r="59" s="1" customFormat="1" x14ac:dyDescent="0.35"/>
    <row r="60" s="1" customFormat="1" x14ac:dyDescent="0.35"/>
    <row r="61" s="1" customFormat="1" x14ac:dyDescent="0.35"/>
    <row r="62" s="1" customFormat="1" x14ac:dyDescent="0.35"/>
    <row r="63" s="1" customFormat="1" x14ac:dyDescent="0.35"/>
    <row r="64" s="1" customFormat="1" x14ac:dyDescent="0.35"/>
    <row r="65" s="1" customFormat="1" x14ac:dyDescent="0.35"/>
    <row r="66" s="1" customFormat="1" x14ac:dyDescent="0.35"/>
    <row r="67" s="1" customFormat="1" x14ac:dyDescent="0.35"/>
    <row r="68" s="1" customFormat="1" x14ac:dyDescent="0.35"/>
    <row r="69" s="1" customFormat="1" x14ac:dyDescent="0.35"/>
    <row r="70" s="1" customFormat="1" x14ac:dyDescent="0.35"/>
    <row r="71" s="1" customFormat="1" x14ac:dyDescent="0.35"/>
    <row r="72" s="1" customFormat="1" x14ac:dyDescent="0.35"/>
    <row r="73" s="1" customFormat="1" x14ac:dyDescent="0.35"/>
    <row r="74" s="1" customFormat="1" x14ac:dyDescent="0.35"/>
    <row r="75" s="1" customFormat="1" x14ac:dyDescent="0.35"/>
    <row r="76" s="1" customFormat="1" x14ac:dyDescent="0.35"/>
    <row r="77" s="1" customFormat="1" x14ac:dyDescent="0.35"/>
    <row r="78" s="1" customFormat="1" x14ac:dyDescent="0.35"/>
    <row r="79" s="1" customFormat="1" x14ac:dyDescent="0.35"/>
    <row r="80" s="1" customFormat="1" x14ac:dyDescent="0.35"/>
    <row r="81" s="1" customFormat="1" x14ac:dyDescent="0.35"/>
    <row r="82" s="1" customFormat="1" x14ac:dyDescent="0.35"/>
    <row r="83" s="1" customFormat="1" x14ac:dyDescent="0.35"/>
    <row r="84" s="1" customFormat="1" x14ac:dyDescent="0.35"/>
    <row r="85" s="1" customFormat="1" x14ac:dyDescent="0.35"/>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1" customFormat="1" x14ac:dyDescent="0.35"/>
    <row r="98" s="1" customFormat="1" x14ac:dyDescent="0.35"/>
    <row r="99" s="1" customFormat="1" x14ac:dyDescent="0.35"/>
    <row r="100" s="1" customFormat="1" x14ac:dyDescent="0.35"/>
    <row r="101" s="1" customFormat="1" x14ac:dyDescent="0.35"/>
    <row r="102" s="1" customFormat="1" x14ac:dyDescent="0.35"/>
    <row r="103" s="1" customFormat="1" x14ac:dyDescent="0.35"/>
    <row r="104" s="1" customFormat="1" x14ac:dyDescent="0.35"/>
    <row r="105" s="1" customFormat="1" x14ac:dyDescent="0.35"/>
    <row r="106" s="1" customFormat="1" x14ac:dyDescent="0.35"/>
    <row r="107" s="1" customFormat="1" x14ac:dyDescent="0.35"/>
    <row r="108" s="1" customFormat="1" x14ac:dyDescent="0.35"/>
    <row r="109" s="1" customFormat="1" x14ac:dyDescent="0.35"/>
    <row r="110" s="1" customFormat="1" x14ac:dyDescent="0.35"/>
    <row r="111" s="1" customFormat="1" x14ac:dyDescent="0.35"/>
    <row r="112" s="1" customFormat="1" x14ac:dyDescent="0.35"/>
    <row r="113" s="1" customFormat="1" x14ac:dyDescent="0.35"/>
    <row r="114" s="1" customFormat="1" x14ac:dyDescent="0.35"/>
    <row r="115" s="1" customFormat="1" x14ac:dyDescent="0.35"/>
    <row r="116" s="1" customFormat="1" x14ac:dyDescent="0.35"/>
    <row r="117" s="1" customFormat="1" x14ac:dyDescent="0.35"/>
    <row r="118" s="1" customFormat="1" x14ac:dyDescent="0.35"/>
    <row r="119" s="1" customFormat="1" x14ac:dyDescent="0.35"/>
    <row r="120" s="1" customFormat="1" x14ac:dyDescent="0.35"/>
    <row r="121" s="1" customFormat="1" x14ac:dyDescent="0.35"/>
    <row r="122" s="1" customFormat="1" x14ac:dyDescent="0.35"/>
    <row r="123" s="1" customFormat="1" x14ac:dyDescent="0.35"/>
    <row r="124" s="1" customFormat="1" x14ac:dyDescent="0.35"/>
    <row r="125" s="1" customFormat="1" x14ac:dyDescent="0.35"/>
    <row r="126" s="1" customFormat="1" x14ac:dyDescent="0.35"/>
    <row r="127" s="1" customFormat="1" x14ac:dyDescent="0.35"/>
    <row r="128" s="1" customFormat="1" x14ac:dyDescent="0.35"/>
    <row r="129" s="1" customFormat="1" x14ac:dyDescent="0.35"/>
    <row r="130" s="1" customFormat="1" x14ac:dyDescent="0.35"/>
    <row r="131" s="1" customFormat="1" x14ac:dyDescent="0.35"/>
    <row r="132" s="1" customFormat="1" x14ac:dyDescent="0.35"/>
    <row r="133" s="1" customFormat="1" x14ac:dyDescent="0.35"/>
    <row r="134" s="1" customFormat="1" x14ac:dyDescent="0.35"/>
    <row r="135" s="1" customFormat="1" x14ac:dyDescent="0.35"/>
    <row r="136" s="1" customFormat="1" x14ac:dyDescent="0.35"/>
    <row r="137" s="1" customFormat="1" x14ac:dyDescent="0.35"/>
    <row r="138" s="1" customFormat="1" x14ac:dyDescent="0.35"/>
    <row r="139" s="1" customFormat="1" x14ac:dyDescent="0.35"/>
    <row r="140" s="1" customFormat="1" x14ac:dyDescent="0.35"/>
    <row r="141" s="1" customFormat="1" x14ac:dyDescent="0.35"/>
    <row r="142" s="1" customFormat="1" x14ac:dyDescent="0.35"/>
    <row r="143" s="1" customFormat="1" x14ac:dyDescent="0.35"/>
    <row r="144" s="1" customFormat="1" x14ac:dyDescent="0.35"/>
    <row r="145" s="1" customFormat="1" x14ac:dyDescent="0.35"/>
    <row r="146" s="1" customFormat="1" x14ac:dyDescent="0.35"/>
    <row r="147" s="1" customFormat="1" x14ac:dyDescent="0.35"/>
  </sheetData>
  <mergeCells count="1">
    <mergeCell ref="B2:Q2"/>
  </mergeCells>
  <pageMargins left="0.7" right="0.7" top="0.75" bottom="0.75" header="0.3" footer="0.3"/>
  <pageSetup orientation="portrait" r:id="rId1"/>
  <headerFooter>
    <oddFooter>&amp;L_x000D_&amp;1#&amp;"Calibri"&amp;10&amp;K000000 Classified as Microsoft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A31A6-642C-4B4E-B1C6-775064368687}">
  <dimension ref="A1:AD87"/>
  <sheetViews>
    <sheetView tabSelected="1" topLeftCell="A2" workbookViewId="0">
      <selection activeCell="B2" sqref="B2:L2"/>
    </sheetView>
  </sheetViews>
  <sheetFormatPr defaultRowHeight="14.5" x14ac:dyDescent="0.35"/>
  <cols>
    <col min="1" max="1" width="9.1796875" style="1"/>
    <col min="2" max="2" width="6.6328125" customWidth="1"/>
    <col min="3" max="3" width="40.6328125" customWidth="1"/>
    <col min="4" max="4" width="14.6328125" customWidth="1"/>
    <col min="5" max="5" width="7" customWidth="1"/>
    <col min="6" max="6" width="6.6328125" customWidth="1"/>
    <col min="7" max="7" width="40.6328125" customWidth="1"/>
    <col min="8" max="8" width="14.6328125" customWidth="1"/>
    <col min="9" max="9" width="9.08984375" style="1" bestFit="1" customWidth="1"/>
    <col min="10" max="10" width="6.6328125" style="1" customWidth="1"/>
    <col min="11" max="11" width="40.6328125" style="1" customWidth="1"/>
    <col min="12" max="12" width="14.6328125" style="1" customWidth="1"/>
    <col min="13" max="14" width="9.1796875" style="1"/>
    <col min="15" max="15" width="40.6328125" style="1" bestFit="1" customWidth="1"/>
    <col min="16" max="16" width="12.08984375" style="1" bestFit="1" customWidth="1"/>
    <col min="17" max="22" width="9.1796875" style="1"/>
    <col min="23" max="23" width="21.453125" style="1" bestFit="1" customWidth="1"/>
    <col min="24" max="24" width="23.1796875" style="1" bestFit="1" customWidth="1"/>
    <col min="25" max="25" width="21" style="1" bestFit="1" customWidth="1"/>
    <col min="26" max="26" width="9.1796875" style="1"/>
  </cols>
  <sheetData>
    <row r="1" spans="2:30" s="1" customFormat="1" ht="26" x14ac:dyDescent="0.65">
      <c r="B1" s="47" t="s">
        <v>129</v>
      </c>
    </row>
    <row r="2" spans="2:30" s="1" customFormat="1" ht="161.5" customHeight="1" x14ac:dyDescent="0.35">
      <c r="B2" s="95" t="s">
        <v>133</v>
      </c>
      <c r="C2" s="95"/>
      <c r="D2" s="95"/>
      <c r="E2" s="95"/>
      <c r="F2" s="95"/>
      <c r="G2" s="95"/>
      <c r="H2" s="95"/>
      <c r="I2" s="95"/>
      <c r="J2" s="95"/>
      <c r="K2" s="95"/>
      <c r="L2" s="95"/>
    </row>
    <row r="3" spans="2:30" s="1" customFormat="1" ht="15" thickBot="1" x14ac:dyDescent="0.4"/>
    <row r="4" spans="2:30" x14ac:dyDescent="0.35">
      <c r="B4" s="2" t="s">
        <v>75</v>
      </c>
      <c r="C4" s="3"/>
      <c r="D4" s="4"/>
      <c r="E4" s="1"/>
      <c r="F4" s="2" t="s">
        <v>131</v>
      </c>
      <c r="G4" s="3"/>
      <c r="H4" s="4"/>
      <c r="J4" s="2" t="s">
        <v>76</v>
      </c>
      <c r="K4" s="3"/>
      <c r="L4" s="4"/>
      <c r="N4" s="2" t="s">
        <v>122</v>
      </c>
      <c r="O4" s="3"/>
      <c r="P4" s="4"/>
      <c r="AA4" s="1"/>
      <c r="AB4" s="1"/>
      <c r="AC4" s="1"/>
    </row>
    <row r="5" spans="2:30" x14ac:dyDescent="0.35">
      <c r="B5" s="5"/>
      <c r="C5" s="1" t="s">
        <v>78</v>
      </c>
      <c r="D5" s="19">
        <f>1024*10</f>
        <v>10240</v>
      </c>
      <c r="E5" s="92"/>
      <c r="F5" s="5"/>
      <c r="G5" s="1" t="s">
        <v>78</v>
      </c>
      <c r="H5" s="19">
        <f>$D$5</f>
        <v>10240</v>
      </c>
      <c r="I5" s="15"/>
      <c r="J5" s="5"/>
      <c r="K5" s="1" t="s">
        <v>78</v>
      </c>
      <c r="L5" s="19">
        <f>$D$5</f>
        <v>10240</v>
      </c>
      <c r="N5" s="5"/>
      <c r="O5" s="1" t="s">
        <v>78</v>
      </c>
      <c r="P5" s="19">
        <f>$D$5</f>
        <v>10240</v>
      </c>
      <c r="AA5" s="1"/>
      <c r="AB5" s="1"/>
      <c r="AC5" s="1"/>
    </row>
    <row r="6" spans="2:30" x14ac:dyDescent="0.35">
      <c r="B6" s="5"/>
      <c r="C6" s="1" t="s">
        <v>79</v>
      </c>
      <c r="D6" s="19">
        <v>1000000</v>
      </c>
      <c r="E6" s="92"/>
      <c r="F6" s="5"/>
      <c r="G6" s="1" t="s">
        <v>79</v>
      </c>
      <c r="H6" s="19">
        <f>$D$6</f>
        <v>1000000</v>
      </c>
      <c r="I6" s="15"/>
      <c r="J6" s="5"/>
      <c r="K6" s="1" t="s">
        <v>79</v>
      </c>
      <c r="L6" s="19">
        <f>$D$6</f>
        <v>1000000</v>
      </c>
      <c r="N6" s="5"/>
      <c r="O6" s="1" t="s">
        <v>79</v>
      </c>
      <c r="P6" s="19">
        <f>$D$6</f>
        <v>1000000</v>
      </c>
      <c r="AA6" s="1"/>
      <c r="AB6" s="1"/>
      <c r="AC6" s="1"/>
    </row>
    <row r="7" spans="2:30" x14ac:dyDescent="0.35">
      <c r="B7" s="5"/>
      <c r="C7" s="1" t="s">
        <v>12</v>
      </c>
      <c r="D7" s="19">
        <f>D5/D6*1024</f>
        <v>10.485760000000001</v>
      </c>
      <c r="E7" s="92"/>
      <c r="F7" s="5"/>
      <c r="G7" s="1" t="s">
        <v>12</v>
      </c>
      <c r="H7" s="19">
        <f>H5/H6*1024</f>
        <v>10.485760000000001</v>
      </c>
      <c r="I7" s="15"/>
      <c r="J7" s="5"/>
      <c r="K7" s="1" t="s">
        <v>12</v>
      </c>
      <c r="L7" s="19">
        <f>L5/L6*1024</f>
        <v>10.485760000000001</v>
      </c>
      <c r="N7" s="5"/>
      <c r="O7" s="1" t="s">
        <v>12</v>
      </c>
      <c r="P7" s="19">
        <f>P5/P6*1024</f>
        <v>10.485760000000001</v>
      </c>
      <c r="AA7" s="1"/>
      <c r="AB7" s="1"/>
      <c r="AC7" s="1"/>
    </row>
    <row r="8" spans="2:30" x14ac:dyDescent="0.35">
      <c r="B8" s="5"/>
      <c r="C8" s="1" t="s">
        <v>13</v>
      </c>
      <c r="D8" s="6">
        <v>1</v>
      </c>
      <c r="E8" s="1"/>
      <c r="F8" s="5"/>
      <c r="G8" s="1" t="s">
        <v>13</v>
      </c>
      <c r="H8" s="7">
        <f>$D$8</f>
        <v>1</v>
      </c>
      <c r="J8" s="5"/>
      <c r="K8" s="1" t="s">
        <v>13</v>
      </c>
      <c r="L8" s="7">
        <f>$D$8</f>
        <v>1</v>
      </c>
      <c r="N8" s="5"/>
      <c r="O8" s="1" t="s">
        <v>13</v>
      </c>
      <c r="P8" s="7">
        <f>$D$8</f>
        <v>1</v>
      </c>
      <c r="AA8" s="1"/>
      <c r="AB8" s="1"/>
      <c r="AC8" s="1"/>
    </row>
    <row r="9" spans="2:30" x14ac:dyDescent="0.35">
      <c r="B9" s="5"/>
      <c r="C9" s="1" t="s">
        <v>14</v>
      </c>
      <c r="D9" s="9">
        <v>1</v>
      </c>
      <c r="E9" s="8"/>
      <c r="F9" s="5"/>
      <c r="G9" s="1" t="s">
        <v>14</v>
      </c>
      <c r="H9" s="9">
        <f>$D$9</f>
        <v>1</v>
      </c>
      <c r="I9" s="8"/>
      <c r="J9" s="5"/>
      <c r="K9" s="1" t="s">
        <v>14</v>
      </c>
      <c r="L9" s="9">
        <f>$D$9</f>
        <v>1</v>
      </c>
      <c r="N9" s="5"/>
      <c r="O9" s="1" t="s">
        <v>14</v>
      </c>
      <c r="P9" s="9">
        <v>0.01</v>
      </c>
      <c r="AA9" s="1"/>
      <c r="AB9" s="1"/>
      <c r="AC9" s="1"/>
    </row>
    <row r="10" spans="2:30" x14ac:dyDescent="0.35">
      <c r="B10" s="5"/>
      <c r="C10" s="1" t="s">
        <v>19</v>
      </c>
      <c r="D10" s="11" t="s">
        <v>20</v>
      </c>
      <c r="E10" s="10"/>
      <c r="F10" s="5"/>
      <c r="G10" s="1" t="s">
        <v>19</v>
      </c>
      <c r="H10" s="11" t="s">
        <v>20</v>
      </c>
      <c r="I10" s="10"/>
      <c r="J10" s="5"/>
      <c r="K10" s="1" t="s">
        <v>19</v>
      </c>
      <c r="L10" s="11" t="s">
        <v>20</v>
      </c>
      <c r="N10" s="5"/>
      <c r="O10" s="1" t="s">
        <v>19</v>
      </c>
      <c r="P10" s="11" t="s">
        <v>20</v>
      </c>
      <c r="AA10" s="1"/>
      <c r="AB10" s="1"/>
      <c r="AC10" s="1"/>
    </row>
    <row r="11" spans="2:30" x14ac:dyDescent="0.35">
      <c r="B11" s="5"/>
      <c r="C11" s="1" t="s">
        <v>23</v>
      </c>
      <c r="D11" s="13">
        <v>9.8999999999999999E-4</v>
      </c>
      <c r="E11" s="12"/>
      <c r="F11" s="5"/>
      <c r="G11" s="1" t="s">
        <v>23</v>
      </c>
      <c r="H11" s="14">
        <v>3.5999999999999999E-3</v>
      </c>
      <c r="I11" s="12"/>
      <c r="J11" s="5"/>
      <c r="K11" s="1" t="s">
        <v>23</v>
      </c>
      <c r="L11" s="14">
        <v>1.52E-2</v>
      </c>
      <c r="N11" s="5"/>
      <c r="O11" s="1" t="s">
        <v>23</v>
      </c>
      <c r="P11" s="14">
        <v>2.0799999999999999E-2</v>
      </c>
      <c r="Q11" s="17"/>
      <c r="R11" s="17"/>
      <c r="AA11" s="1"/>
      <c r="AB11" s="1"/>
      <c r="AC11" s="1"/>
      <c r="AD11" s="1"/>
    </row>
    <row r="12" spans="2:30" x14ac:dyDescent="0.35">
      <c r="B12" s="5"/>
      <c r="C12" s="1" t="s">
        <v>24</v>
      </c>
      <c r="D12" s="16">
        <v>0.1</v>
      </c>
      <c r="E12" s="15"/>
      <c r="F12" s="5"/>
      <c r="G12" s="1" t="s">
        <v>24</v>
      </c>
      <c r="H12" s="16">
        <v>0.18</v>
      </c>
      <c r="I12" s="15"/>
      <c r="J12" s="5"/>
      <c r="K12" s="1" t="s">
        <v>24</v>
      </c>
      <c r="L12" s="16">
        <v>0.1</v>
      </c>
      <c r="N12" s="5"/>
      <c r="O12" s="1" t="s">
        <v>24</v>
      </c>
      <c r="P12" s="16">
        <v>0.05</v>
      </c>
      <c r="Q12" s="17"/>
      <c r="R12" s="17"/>
      <c r="AA12" s="1"/>
      <c r="AB12" s="1"/>
      <c r="AC12" s="1"/>
      <c r="AD12" s="1"/>
    </row>
    <row r="13" spans="2:30" x14ac:dyDescent="0.35">
      <c r="B13" s="5"/>
      <c r="C13" s="1" t="s">
        <v>25</v>
      </c>
      <c r="D13" s="16">
        <v>5</v>
      </c>
      <c r="E13" s="15"/>
      <c r="F13" s="5"/>
      <c r="G13" s="1" t="s">
        <v>25</v>
      </c>
      <c r="H13" s="16">
        <v>0.1</v>
      </c>
      <c r="I13" s="15"/>
      <c r="J13" s="5"/>
      <c r="K13" s="1" t="s">
        <v>25</v>
      </c>
      <c r="L13" s="16">
        <v>0.01</v>
      </c>
      <c r="N13" s="5"/>
      <c r="O13" s="1" t="s">
        <v>25</v>
      </c>
      <c r="P13" s="91">
        <v>4.0000000000000001E-3</v>
      </c>
      <c r="Q13" s="17"/>
      <c r="R13" s="17"/>
      <c r="AA13" s="1"/>
      <c r="AB13" s="1"/>
      <c r="AC13" s="1"/>
      <c r="AD13" s="1"/>
    </row>
    <row r="14" spans="2:30" x14ac:dyDescent="0.35">
      <c r="B14" s="5"/>
      <c r="C14" s="1" t="s">
        <v>26</v>
      </c>
      <c r="D14" s="16">
        <v>50</v>
      </c>
      <c r="E14" s="15"/>
      <c r="F14" s="5"/>
      <c r="G14" s="1"/>
      <c r="H14" s="16"/>
      <c r="I14" s="15"/>
      <c r="J14" s="5"/>
      <c r="L14" s="16"/>
      <c r="N14" s="5"/>
      <c r="P14" s="16"/>
      <c r="AA14" s="1"/>
      <c r="AB14" s="1"/>
      <c r="AC14" s="1"/>
      <c r="AD14" s="1"/>
    </row>
    <row r="15" spans="2:30" x14ac:dyDescent="0.35">
      <c r="B15" s="5"/>
      <c r="C15" s="1" t="s">
        <v>80</v>
      </c>
      <c r="D15" s="16">
        <v>0.02</v>
      </c>
      <c r="E15" s="15"/>
      <c r="F15" s="5"/>
      <c r="G15" s="1" t="s">
        <v>80</v>
      </c>
      <c r="H15" s="16">
        <v>0.03</v>
      </c>
      <c r="I15" s="15"/>
      <c r="J15" s="5"/>
      <c r="K15" s="1" t="s">
        <v>80</v>
      </c>
      <c r="L15" s="16">
        <v>0.01</v>
      </c>
      <c r="N15" s="5"/>
      <c r="O15" s="1" t="s">
        <v>80</v>
      </c>
      <c r="P15" s="16">
        <v>0</v>
      </c>
      <c r="AA15" s="1"/>
      <c r="AB15" s="1"/>
      <c r="AC15" s="1"/>
      <c r="AD15" s="1"/>
    </row>
    <row r="16" spans="2:30" x14ac:dyDescent="0.35">
      <c r="B16" s="5"/>
      <c r="C16" s="1" t="s">
        <v>28</v>
      </c>
      <c r="D16" s="16">
        <v>0.1</v>
      </c>
      <c r="E16" s="15"/>
      <c r="F16" s="5"/>
      <c r="G16" s="1"/>
      <c r="H16" s="16"/>
      <c r="I16" s="15"/>
      <c r="J16" s="5"/>
      <c r="L16" s="16"/>
      <c r="N16" s="5"/>
      <c r="P16" s="16"/>
      <c r="AA16" s="1"/>
      <c r="AB16" s="1"/>
      <c r="AC16" s="1"/>
      <c r="AD16" s="1"/>
    </row>
    <row r="17" spans="2:30" x14ac:dyDescent="0.35">
      <c r="B17" s="5"/>
      <c r="C17" s="1" t="s">
        <v>29</v>
      </c>
      <c r="D17" s="16" t="s">
        <v>30</v>
      </c>
      <c r="E17" s="15"/>
      <c r="F17" s="5"/>
      <c r="G17" s="1" t="s">
        <v>29</v>
      </c>
      <c r="H17" s="16" t="s">
        <v>30</v>
      </c>
      <c r="I17" s="15"/>
      <c r="J17" s="5"/>
      <c r="K17" s="1" t="s">
        <v>29</v>
      </c>
      <c r="L17" s="16" t="s">
        <v>30</v>
      </c>
      <c r="N17" s="5"/>
      <c r="O17" s="1" t="s">
        <v>29</v>
      </c>
      <c r="P17" s="16" t="s">
        <v>30</v>
      </c>
      <c r="AA17" s="1"/>
      <c r="AB17" s="1"/>
      <c r="AC17" s="1"/>
      <c r="AD17" s="1"/>
    </row>
    <row r="18" spans="2:30" x14ac:dyDescent="0.35">
      <c r="B18" s="5"/>
      <c r="C18" s="1"/>
      <c r="D18" s="19"/>
      <c r="E18" s="92"/>
      <c r="F18" s="20"/>
      <c r="G18" s="1"/>
      <c r="H18" s="6"/>
      <c r="I18" s="15"/>
      <c r="J18" s="20"/>
      <c r="L18" s="6"/>
      <c r="N18" s="20"/>
      <c r="P18" s="6"/>
      <c r="AA18" s="1"/>
      <c r="AB18" s="1"/>
      <c r="AC18" s="1"/>
      <c r="AD18" s="1"/>
    </row>
    <row r="19" spans="2:30" x14ac:dyDescent="0.35">
      <c r="B19" s="21" t="s">
        <v>123</v>
      </c>
      <c r="C19" s="1"/>
      <c r="D19" s="6"/>
      <c r="E19" s="1"/>
      <c r="F19" s="21" t="s">
        <v>123</v>
      </c>
      <c r="G19" s="1"/>
      <c r="H19" s="6"/>
      <c r="I19" s="15"/>
      <c r="J19" s="21" t="s">
        <v>123</v>
      </c>
      <c r="L19" s="6"/>
      <c r="N19" s="21" t="s">
        <v>123</v>
      </c>
      <c r="P19" s="6"/>
      <c r="AA19" s="1"/>
      <c r="AB19" s="1"/>
      <c r="AC19" s="1"/>
      <c r="AD19" s="1"/>
    </row>
    <row r="20" spans="2:30" x14ac:dyDescent="0.35">
      <c r="B20" s="23"/>
      <c r="C20" s="22" t="s">
        <v>81</v>
      </c>
      <c r="D20" s="24" t="s">
        <v>82</v>
      </c>
      <c r="E20" s="93"/>
      <c r="F20" s="23"/>
      <c r="G20" s="22" t="s">
        <v>83</v>
      </c>
      <c r="H20" s="24" t="s">
        <v>82</v>
      </c>
      <c r="I20" s="15"/>
      <c r="J20" s="23"/>
      <c r="K20" s="22" t="s">
        <v>83</v>
      </c>
      <c r="L20" s="24" t="s">
        <v>82</v>
      </c>
      <c r="N20" s="23"/>
      <c r="O20" s="22" t="s">
        <v>83</v>
      </c>
      <c r="P20" s="24" t="s">
        <v>82</v>
      </c>
      <c r="AA20" s="1"/>
      <c r="AB20" s="1"/>
      <c r="AC20" s="1"/>
      <c r="AD20" s="1"/>
    </row>
    <row r="21" spans="2:30" x14ac:dyDescent="0.35">
      <c r="B21" s="63" t="s">
        <v>46</v>
      </c>
      <c r="C21" s="25" t="s">
        <v>47</v>
      </c>
      <c r="D21" s="27">
        <f>$D$6</f>
        <v>1000000</v>
      </c>
      <c r="E21" s="26"/>
      <c r="F21" s="63" t="s">
        <v>46</v>
      </c>
      <c r="G21" s="25" t="s">
        <v>47</v>
      </c>
      <c r="H21" s="27">
        <f>$D$6</f>
        <v>1000000</v>
      </c>
      <c r="I21" s="15"/>
      <c r="J21" s="63" t="s">
        <v>46</v>
      </c>
      <c r="K21" s="25" t="s">
        <v>47</v>
      </c>
      <c r="L21" s="27">
        <f>$D$6</f>
        <v>1000000</v>
      </c>
      <c r="N21" s="63" t="s">
        <v>46</v>
      </c>
      <c r="O21" s="25" t="s">
        <v>47</v>
      </c>
      <c r="P21" s="27">
        <f>$D$6</f>
        <v>1000000</v>
      </c>
      <c r="AA21" s="1"/>
      <c r="AB21" s="1"/>
      <c r="AC21" s="1"/>
      <c r="AD21" s="1"/>
    </row>
    <row r="22" spans="2:30" x14ac:dyDescent="0.35">
      <c r="B22" s="63" t="s">
        <v>48</v>
      </c>
      <c r="C22" s="25" t="s">
        <v>49</v>
      </c>
      <c r="D22" s="29">
        <f>D$12</f>
        <v>0.1</v>
      </c>
      <c r="E22" s="28"/>
      <c r="F22" s="63" t="s">
        <v>48</v>
      </c>
      <c r="G22" s="25" t="s">
        <v>49</v>
      </c>
      <c r="H22" s="29">
        <f>H$12</f>
        <v>0.18</v>
      </c>
      <c r="I22" s="15"/>
      <c r="J22" s="63" t="s">
        <v>48</v>
      </c>
      <c r="K22" s="25" t="s">
        <v>49</v>
      </c>
      <c r="L22" s="29">
        <f>L$12</f>
        <v>0.1</v>
      </c>
      <c r="N22" s="63" t="s">
        <v>48</v>
      </c>
      <c r="O22" s="25" t="s">
        <v>49</v>
      </c>
      <c r="P22" s="29">
        <f>P$12</f>
        <v>0.05</v>
      </c>
      <c r="AA22" s="1"/>
      <c r="AB22" s="1"/>
      <c r="AC22" s="1"/>
      <c r="AD22" s="1"/>
    </row>
    <row r="23" spans="2:30" x14ac:dyDescent="0.35">
      <c r="B23" s="64" t="s">
        <v>50</v>
      </c>
      <c r="C23" s="30" t="s">
        <v>124</v>
      </c>
      <c r="D23" s="32">
        <f>D21*D22/10000</f>
        <v>10</v>
      </c>
      <c r="E23" s="31"/>
      <c r="F23" s="64" t="s">
        <v>50</v>
      </c>
      <c r="G23" s="30" t="s">
        <v>124</v>
      </c>
      <c r="H23" s="32">
        <f>H21*H22/10000</f>
        <v>18</v>
      </c>
      <c r="I23" s="15"/>
      <c r="J23" s="64" t="s">
        <v>50</v>
      </c>
      <c r="K23" s="30" t="s">
        <v>124</v>
      </c>
      <c r="L23" s="32">
        <f>L21*L22/10000</f>
        <v>10</v>
      </c>
      <c r="N23" s="64" t="s">
        <v>50</v>
      </c>
      <c r="O23" s="30" t="s">
        <v>124</v>
      </c>
      <c r="P23" s="32">
        <f>P21*P22/10000</f>
        <v>5</v>
      </c>
      <c r="AA23" s="1"/>
      <c r="AB23" s="1"/>
      <c r="AC23" s="1"/>
      <c r="AD23" s="1"/>
    </row>
    <row r="24" spans="2:30" x14ac:dyDescent="0.35">
      <c r="B24" s="63" t="s">
        <v>52</v>
      </c>
      <c r="C24" s="1" t="s">
        <v>10</v>
      </c>
      <c r="D24" s="35">
        <f>D5</f>
        <v>10240</v>
      </c>
      <c r="E24" s="33"/>
      <c r="F24" s="63" t="s">
        <v>52</v>
      </c>
      <c r="G24" s="1" t="s">
        <v>10</v>
      </c>
      <c r="H24" s="35">
        <f>H5</f>
        <v>10240</v>
      </c>
      <c r="I24" s="15"/>
      <c r="J24" s="63" t="s">
        <v>52</v>
      </c>
      <c r="K24" s="1" t="s">
        <v>10</v>
      </c>
      <c r="L24" s="35">
        <f>L5</f>
        <v>10240</v>
      </c>
      <c r="N24" s="63" t="s">
        <v>52</v>
      </c>
      <c r="O24" s="1" t="s">
        <v>10</v>
      </c>
      <c r="P24" s="35">
        <f>P5</f>
        <v>10240</v>
      </c>
      <c r="AA24" s="1"/>
      <c r="AB24" s="1"/>
      <c r="AC24" s="1"/>
      <c r="AD24" s="1"/>
    </row>
    <row r="25" spans="2:30" x14ac:dyDescent="0.35">
      <c r="B25" s="63" t="s">
        <v>53</v>
      </c>
      <c r="C25" s="1" t="s">
        <v>11</v>
      </c>
      <c r="D25" s="35">
        <f>$D$6</f>
        <v>1000000</v>
      </c>
      <c r="E25" s="33"/>
      <c r="F25" s="63" t="s">
        <v>53</v>
      </c>
      <c r="G25" s="1" t="s">
        <v>11</v>
      </c>
      <c r="H25" s="35">
        <f>$L$6</f>
        <v>1000000</v>
      </c>
      <c r="I25" s="15"/>
      <c r="J25" s="63" t="s">
        <v>53</v>
      </c>
      <c r="K25" s="1" t="s">
        <v>11</v>
      </c>
      <c r="L25" s="35">
        <f>$L$6</f>
        <v>1000000</v>
      </c>
      <c r="N25" s="63" t="s">
        <v>53</v>
      </c>
      <c r="O25" s="1" t="s">
        <v>11</v>
      </c>
      <c r="P25" s="35">
        <f>$L$6</f>
        <v>1000000</v>
      </c>
      <c r="AA25" s="1"/>
      <c r="AB25" s="1"/>
      <c r="AC25" s="1"/>
      <c r="AD25" s="1"/>
    </row>
    <row r="26" spans="2:30" x14ac:dyDescent="0.35">
      <c r="B26" s="63" t="s">
        <v>54</v>
      </c>
      <c r="C26" s="25" t="s">
        <v>55</v>
      </c>
      <c r="D26" s="37">
        <f>D$11</f>
        <v>9.8999999999999999E-4</v>
      </c>
      <c r="E26" s="36"/>
      <c r="F26" s="63" t="s">
        <v>54</v>
      </c>
      <c r="G26" s="25" t="s">
        <v>55</v>
      </c>
      <c r="H26" s="38">
        <f>H$11</f>
        <v>3.5999999999999999E-3</v>
      </c>
      <c r="I26" s="15"/>
      <c r="J26" s="63" t="s">
        <v>54</v>
      </c>
      <c r="K26" s="25" t="s">
        <v>55</v>
      </c>
      <c r="L26" s="38">
        <f>L$11</f>
        <v>1.52E-2</v>
      </c>
      <c r="N26" s="63" t="s">
        <v>54</v>
      </c>
      <c r="O26" s="25" t="s">
        <v>55</v>
      </c>
      <c r="P26" s="38">
        <f>P$11</f>
        <v>2.0799999999999999E-2</v>
      </c>
      <c r="AA26" s="1"/>
      <c r="AB26" s="1"/>
      <c r="AC26" s="1"/>
      <c r="AD26" s="1"/>
    </row>
    <row r="27" spans="2:30" x14ac:dyDescent="0.35">
      <c r="B27" s="64" t="s">
        <v>56</v>
      </c>
      <c r="C27" s="30" t="s">
        <v>84</v>
      </c>
      <c r="D27" s="32">
        <f>D24*D26</f>
        <v>10.137599999999999</v>
      </c>
      <c r="E27" s="31"/>
      <c r="F27" s="64" t="s">
        <v>56</v>
      </c>
      <c r="G27" s="30" t="s">
        <v>84</v>
      </c>
      <c r="H27" s="32">
        <f>H24*H26</f>
        <v>36.863999999999997</v>
      </c>
      <c r="I27" s="15"/>
      <c r="J27" s="64" t="s">
        <v>56</v>
      </c>
      <c r="K27" s="30" t="s">
        <v>84</v>
      </c>
      <c r="L27" s="32">
        <f>L24*L26</f>
        <v>155.648</v>
      </c>
      <c r="N27" s="64" t="s">
        <v>56</v>
      </c>
      <c r="O27" s="30" t="s">
        <v>84</v>
      </c>
      <c r="P27" s="32">
        <f>P24*P26</f>
        <v>212.99199999999999</v>
      </c>
      <c r="AA27" s="1"/>
      <c r="AB27" s="1"/>
      <c r="AC27" s="1"/>
      <c r="AD27" s="1"/>
    </row>
    <row r="28" spans="2:30" x14ac:dyDescent="0.35">
      <c r="B28" s="63" t="s">
        <v>58</v>
      </c>
      <c r="C28" s="1" t="s">
        <v>13</v>
      </c>
      <c r="D28" s="35">
        <f>$D$8</f>
        <v>1</v>
      </c>
      <c r="E28" s="33"/>
      <c r="F28" s="63" t="s">
        <v>58</v>
      </c>
      <c r="G28" s="1" t="s">
        <v>13</v>
      </c>
      <c r="H28" s="35">
        <f>$D$8</f>
        <v>1</v>
      </c>
      <c r="I28" s="15"/>
      <c r="J28" s="63" t="s">
        <v>58</v>
      </c>
      <c r="K28" s="1" t="s">
        <v>13</v>
      </c>
      <c r="L28" s="35">
        <f>$D$8</f>
        <v>1</v>
      </c>
      <c r="N28" s="63" t="s">
        <v>58</v>
      </c>
      <c r="O28" s="1" t="s">
        <v>13</v>
      </c>
      <c r="P28" s="35">
        <f>$D$8</f>
        <v>1</v>
      </c>
      <c r="AA28" s="1"/>
      <c r="AB28" s="1"/>
      <c r="AC28" s="1"/>
      <c r="AD28" s="1"/>
    </row>
    <row r="29" spans="2:30" x14ac:dyDescent="0.35">
      <c r="B29" s="63" t="s">
        <v>59</v>
      </c>
      <c r="C29" s="1" t="s">
        <v>14</v>
      </c>
      <c r="D29" s="62">
        <f>$D$9</f>
        <v>1</v>
      </c>
      <c r="E29" s="94"/>
      <c r="F29" s="63" t="s">
        <v>59</v>
      </c>
      <c r="G29" s="1" t="s">
        <v>14</v>
      </c>
      <c r="H29" s="62">
        <f>$D$9</f>
        <v>1</v>
      </c>
      <c r="I29" s="15"/>
      <c r="J29" s="63" t="s">
        <v>59</v>
      </c>
      <c r="K29" s="1" t="s">
        <v>14</v>
      </c>
      <c r="L29" s="62">
        <f>$D$9</f>
        <v>1</v>
      </c>
      <c r="N29" s="63" t="s">
        <v>59</v>
      </c>
      <c r="O29" s="1" t="s">
        <v>14</v>
      </c>
      <c r="P29" s="62">
        <f>$D$9</f>
        <v>1</v>
      </c>
      <c r="AA29" s="1"/>
      <c r="AB29" s="1"/>
      <c r="AC29" s="1"/>
      <c r="AD29" s="1"/>
    </row>
    <row r="30" spans="2:30" x14ac:dyDescent="0.35">
      <c r="B30" s="66" t="s">
        <v>60</v>
      </c>
      <c r="C30" s="25" t="s">
        <v>61</v>
      </c>
      <c r="D30" s="35">
        <f>D24*D$9</f>
        <v>10240</v>
      </c>
      <c r="E30" s="33"/>
      <c r="F30" s="66" t="s">
        <v>60</v>
      </c>
      <c r="G30" s="25" t="s">
        <v>61</v>
      </c>
      <c r="H30" s="35">
        <f>H24*H$9</f>
        <v>10240</v>
      </c>
      <c r="I30" s="15"/>
      <c r="J30" s="66" t="s">
        <v>60</v>
      </c>
      <c r="K30" s="25" t="s">
        <v>61</v>
      </c>
      <c r="L30" s="35">
        <f>L24*L$9</f>
        <v>10240</v>
      </c>
      <c r="N30" s="66" t="s">
        <v>60</v>
      </c>
      <c r="O30" s="25" t="s">
        <v>61</v>
      </c>
      <c r="P30" s="35">
        <f>P24*P$9</f>
        <v>102.4</v>
      </c>
      <c r="AA30" s="1"/>
      <c r="AB30" s="1"/>
      <c r="AC30" s="1"/>
      <c r="AD30" s="1"/>
    </row>
    <row r="31" spans="2:30" x14ac:dyDescent="0.35">
      <c r="B31" s="66" t="s">
        <v>62</v>
      </c>
      <c r="C31" s="25" t="s">
        <v>63</v>
      </c>
      <c r="D31" s="40">
        <f>D$15</f>
        <v>0.02</v>
      </c>
      <c r="E31" s="39"/>
      <c r="F31" s="66" t="s">
        <v>62</v>
      </c>
      <c r="G31" s="25" t="s">
        <v>85</v>
      </c>
      <c r="H31" s="40">
        <f>H$15</f>
        <v>0.03</v>
      </c>
      <c r="I31" s="15"/>
      <c r="J31" s="66" t="s">
        <v>62</v>
      </c>
      <c r="K31" s="25" t="s">
        <v>85</v>
      </c>
      <c r="L31" s="40">
        <f>L$15</f>
        <v>0.01</v>
      </c>
      <c r="N31" s="66" t="s">
        <v>62</v>
      </c>
      <c r="O31" s="25" t="s">
        <v>85</v>
      </c>
      <c r="P31" s="40">
        <f>P$15</f>
        <v>0</v>
      </c>
      <c r="AA31" s="1"/>
      <c r="AB31" s="1"/>
      <c r="AC31" s="1"/>
      <c r="AD31" s="1"/>
    </row>
    <row r="32" spans="2:30" x14ac:dyDescent="0.35">
      <c r="B32" s="66" t="s">
        <v>64</v>
      </c>
      <c r="C32" s="25" t="s">
        <v>65</v>
      </c>
      <c r="D32" s="35">
        <f>D$25*D$28*D$29</f>
        <v>1000000</v>
      </c>
      <c r="E32" s="33"/>
      <c r="F32" s="66" t="s">
        <v>64</v>
      </c>
      <c r="G32" s="25" t="s">
        <v>65</v>
      </c>
      <c r="H32" s="35">
        <f>H$25*H$28*H$29</f>
        <v>1000000</v>
      </c>
      <c r="I32" s="15"/>
      <c r="J32" s="66" t="s">
        <v>64</v>
      </c>
      <c r="K32" s="25" t="s">
        <v>65</v>
      </c>
      <c r="L32" s="35">
        <f>L$25*L$28*L$29</f>
        <v>1000000</v>
      </c>
      <c r="N32" s="66" t="s">
        <v>64</v>
      </c>
      <c r="O32" s="25" t="s">
        <v>65</v>
      </c>
      <c r="P32" s="35">
        <f>P$25*P$28*P$29</f>
        <v>1000000</v>
      </c>
      <c r="AA32" s="1"/>
      <c r="AB32" s="1"/>
      <c r="AC32" s="1"/>
      <c r="AD32" s="1"/>
    </row>
    <row r="33" spans="2:30" x14ac:dyDescent="0.35">
      <c r="B33" s="66" t="s">
        <v>66</v>
      </c>
      <c r="C33" s="25" t="s">
        <v>67</v>
      </c>
      <c r="D33" s="40">
        <f>D$13</f>
        <v>5</v>
      </c>
      <c r="E33" s="39"/>
      <c r="F33" s="66" t="s">
        <v>66</v>
      </c>
      <c r="G33" s="25" t="s">
        <v>67</v>
      </c>
      <c r="H33" s="40">
        <f>H$13</f>
        <v>0.1</v>
      </c>
      <c r="I33" s="15"/>
      <c r="J33" s="66" t="s">
        <v>66</v>
      </c>
      <c r="K33" s="25" t="s">
        <v>67</v>
      </c>
      <c r="L33" s="40">
        <f>L$13</f>
        <v>0.01</v>
      </c>
      <c r="N33" s="66" t="s">
        <v>66</v>
      </c>
      <c r="O33" s="25" t="s">
        <v>67</v>
      </c>
      <c r="P33" s="40">
        <f>P$13</f>
        <v>4.0000000000000001E-3</v>
      </c>
      <c r="AA33" s="1"/>
      <c r="AB33" s="1"/>
      <c r="AC33" s="1"/>
      <c r="AD33" s="1"/>
    </row>
    <row r="34" spans="2:30" x14ac:dyDescent="0.35">
      <c r="B34" s="64" t="s">
        <v>68</v>
      </c>
      <c r="C34" s="30" t="s">
        <v>86</v>
      </c>
      <c r="D34" s="32">
        <f>(D31*D30+D32*D33/10000)*D$8</f>
        <v>704.8</v>
      </c>
      <c r="E34" s="31"/>
      <c r="F34" s="64" t="s">
        <v>68</v>
      </c>
      <c r="G34" s="30" t="s">
        <v>86</v>
      </c>
      <c r="H34" s="32">
        <f>(H31*H30+H32*H33/10000)*H$8</f>
        <v>317.2</v>
      </c>
      <c r="I34" s="15"/>
      <c r="J34" s="64" t="s">
        <v>68</v>
      </c>
      <c r="K34" s="30" t="s">
        <v>86</v>
      </c>
      <c r="L34" s="32">
        <f>(L31*L30+L32*L33/10000)*L$8</f>
        <v>103.4</v>
      </c>
      <c r="N34" s="64" t="s">
        <v>68</v>
      </c>
      <c r="O34" s="30" t="s">
        <v>86</v>
      </c>
      <c r="P34" s="32">
        <f>(P31*P30+P32*P33/10000)*P$8</f>
        <v>0.4</v>
      </c>
      <c r="AA34" s="1"/>
      <c r="AB34" s="1"/>
      <c r="AC34" s="1"/>
      <c r="AD34" s="1"/>
    </row>
    <row r="35" spans="2:30" ht="15" thickBot="1" x14ac:dyDescent="0.4">
      <c r="B35" s="42"/>
      <c r="C35" s="43" t="s">
        <v>70</v>
      </c>
      <c r="D35" s="65">
        <f>D23+D27+D34</f>
        <v>724.93759999999997</v>
      </c>
      <c r="E35" s="54"/>
      <c r="F35" s="42"/>
      <c r="G35" s="43" t="s">
        <v>70</v>
      </c>
      <c r="H35" s="65">
        <f>H23+H27+H34</f>
        <v>372.06399999999996</v>
      </c>
      <c r="I35" s="15"/>
      <c r="J35" s="42"/>
      <c r="K35" s="43" t="s">
        <v>70</v>
      </c>
      <c r="L35" s="65">
        <f>L23+L27+L34</f>
        <v>269.048</v>
      </c>
      <c r="N35" s="42"/>
      <c r="O35" s="43" t="s">
        <v>70</v>
      </c>
      <c r="P35" s="65">
        <f>P23+P27+P34</f>
        <v>218.392</v>
      </c>
      <c r="AA35" s="1"/>
      <c r="AB35" s="1"/>
      <c r="AC35" s="1"/>
      <c r="AD35" s="1"/>
    </row>
    <row r="36" spans="2:30" s="1" customFormat="1" ht="15" thickBot="1" x14ac:dyDescent="0.4"/>
    <row r="37" spans="2:30" s="1" customFormat="1" x14ac:dyDescent="0.35">
      <c r="B37" s="68"/>
      <c r="C37" s="3" t="s">
        <v>77</v>
      </c>
      <c r="D37" s="69"/>
      <c r="E37" s="69"/>
      <c r="F37" s="69"/>
      <c r="G37" s="69"/>
      <c r="H37" s="69"/>
      <c r="I37" s="69"/>
      <c r="J37" s="69"/>
      <c r="K37" s="69"/>
      <c r="L37" s="4"/>
    </row>
    <row r="38" spans="2:30" s="1" customFormat="1" x14ac:dyDescent="0.35">
      <c r="B38" s="20"/>
      <c r="C38" s="96" t="s">
        <v>128</v>
      </c>
      <c r="D38" s="96"/>
      <c r="E38" s="96"/>
      <c r="F38" s="96"/>
      <c r="G38" s="96"/>
      <c r="H38" s="96"/>
      <c r="I38" s="96"/>
      <c r="J38" s="96"/>
      <c r="K38" s="96"/>
      <c r="L38" s="6"/>
    </row>
    <row r="39" spans="2:30" s="1" customFormat="1" x14ac:dyDescent="0.35">
      <c r="B39" s="20"/>
      <c r="C39" s="96"/>
      <c r="D39" s="96"/>
      <c r="E39" s="96"/>
      <c r="F39" s="96"/>
      <c r="G39" s="96"/>
      <c r="H39" s="96"/>
      <c r="I39" s="96"/>
      <c r="J39" s="96"/>
      <c r="K39" s="96"/>
      <c r="L39" s="6"/>
    </row>
    <row r="40" spans="2:30" s="1" customFormat="1" x14ac:dyDescent="0.35">
      <c r="B40" s="20"/>
      <c r="C40" s="57" t="s">
        <v>78</v>
      </c>
      <c r="D40" s="57" t="s">
        <v>79</v>
      </c>
      <c r="E40" s="57" t="s">
        <v>12</v>
      </c>
      <c r="F40" s="57" t="s">
        <v>13</v>
      </c>
      <c r="G40" s="57" t="s">
        <v>14</v>
      </c>
      <c r="H40" s="57" t="s">
        <v>127</v>
      </c>
      <c r="I40" s="57" t="s">
        <v>125</v>
      </c>
      <c r="J40" s="57" t="s">
        <v>132</v>
      </c>
      <c r="K40" s="57" t="s">
        <v>126</v>
      </c>
      <c r="L40" s="6"/>
    </row>
    <row r="41" spans="2:30" s="1" customFormat="1" x14ac:dyDescent="0.35">
      <c r="B41" s="20"/>
      <c r="C41" s="58">
        <v>10240</v>
      </c>
      <c r="D41" s="58">
        <v>1000000</v>
      </c>
      <c r="E41" s="59">
        <f>C41/D41*1024</f>
        <v>10.485760000000001</v>
      </c>
      <c r="F41" s="67">
        <v>1</v>
      </c>
      <c r="G41" s="60">
        <v>0.01</v>
      </c>
      <c r="H41" s="61">
        <v>217.99599999999998</v>
      </c>
      <c r="I41" s="61">
        <v>166.68199999999999</v>
      </c>
      <c r="J41" s="61">
        <v>58.035999999999994</v>
      </c>
      <c r="K41" s="61">
        <v>27.185600000000001</v>
      </c>
      <c r="L41" s="6"/>
      <c r="M41" s="90"/>
    </row>
    <row r="42" spans="2:30" s="1" customFormat="1" x14ac:dyDescent="0.35">
      <c r="B42" s="20"/>
      <c r="C42" s="58">
        <v>10240</v>
      </c>
      <c r="D42" s="58">
        <v>1000000</v>
      </c>
      <c r="E42" s="59">
        <f t="shared" ref="E42:E46" si="0">C42/D42*1024</f>
        <v>10.485760000000001</v>
      </c>
      <c r="F42" s="67">
        <v>1</v>
      </c>
      <c r="G42" s="60">
        <v>0.1</v>
      </c>
      <c r="H42" s="61">
        <v>217.99599999999998</v>
      </c>
      <c r="I42" s="61">
        <v>175.988</v>
      </c>
      <c r="J42" s="61">
        <v>86.584000000000003</v>
      </c>
      <c r="K42" s="61">
        <v>90.61760000000001</v>
      </c>
      <c r="L42" s="6"/>
    </row>
    <row r="43" spans="2:30" s="1" customFormat="1" x14ac:dyDescent="0.35">
      <c r="B43" s="20"/>
      <c r="C43" s="58">
        <v>10240</v>
      </c>
      <c r="D43" s="58">
        <v>1000000</v>
      </c>
      <c r="E43" s="59">
        <f t="shared" si="0"/>
        <v>10.485760000000001</v>
      </c>
      <c r="F43" s="67">
        <v>1</v>
      </c>
      <c r="G43" s="60">
        <v>0.25</v>
      </c>
      <c r="H43" s="61">
        <v>217.99599999999998</v>
      </c>
      <c r="I43" s="61">
        <v>191.49799999999999</v>
      </c>
      <c r="J43" s="61">
        <v>134.16399999999999</v>
      </c>
      <c r="K43" s="61">
        <v>196.33759999999998</v>
      </c>
      <c r="L43" s="6"/>
    </row>
    <row r="44" spans="2:30" s="1" customFormat="1" x14ac:dyDescent="0.35">
      <c r="B44" s="20"/>
      <c r="C44" s="58">
        <v>10240</v>
      </c>
      <c r="D44" s="58">
        <v>1000000</v>
      </c>
      <c r="E44" s="59">
        <f t="shared" si="0"/>
        <v>10.485760000000001</v>
      </c>
      <c r="F44" s="67">
        <v>1</v>
      </c>
      <c r="G44" s="60">
        <v>0.5</v>
      </c>
      <c r="H44" s="61">
        <v>217.99599999999998</v>
      </c>
      <c r="I44" s="61">
        <v>217.34800000000001</v>
      </c>
      <c r="J44" s="61">
        <v>213.464</v>
      </c>
      <c r="K44" s="61">
        <v>372.5376</v>
      </c>
      <c r="L44" s="70"/>
    </row>
    <row r="45" spans="2:30" s="1" customFormat="1" x14ac:dyDescent="0.35">
      <c r="B45" s="20"/>
      <c r="C45" s="58">
        <v>10240</v>
      </c>
      <c r="D45" s="58">
        <v>1000000</v>
      </c>
      <c r="E45" s="59">
        <f t="shared" si="0"/>
        <v>10.485760000000001</v>
      </c>
      <c r="F45" s="67">
        <v>1</v>
      </c>
      <c r="G45" s="60">
        <v>0.75</v>
      </c>
      <c r="H45" s="61">
        <v>217.99599999999998</v>
      </c>
      <c r="I45" s="61">
        <v>243.19799999999998</v>
      </c>
      <c r="J45" s="61">
        <v>292.76399999999995</v>
      </c>
      <c r="K45" s="61">
        <v>548.73760000000004</v>
      </c>
      <c r="L45" s="70"/>
    </row>
    <row r="46" spans="2:30" s="1" customFormat="1" x14ac:dyDescent="0.35">
      <c r="B46" s="20"/>
      <c r="C46" s="58">
        <v>10240</v>
      </c>
      <c r="D46" s="58">
        <v>1000000</v>
      </c>
      <c r="E46" s="59">
        <f t="shared" si="0"/>
        <v>10.485760000000001</v>
      </c>
      <c r="F46" s="67">
        <v>1</v>
      </c>
      <c r="G46" s="60">
        <v>1</v>
      </c>
      <c r="H46" s="61">
        <v>217.99599999999998</v>
      </c>
      <c r="I46" s="61">
        <v>269.048</v>
      </c>
      <c r="J46" s="61">
        <v>372.06399999999996</v>
      </c>
      <c r="K46" s="61">
        <v>724.93759999999997</v>
      </c>
      <c r="L46" s="70"/>
    </row>
    <row r="47" spans="2:30" s="1" customFormat="1" x14ac:dyDescent="0.35">
      <c r="B47" s="20"/>
      <c r="C47" s="96"/>
      <c r="D47" s="96"/>
      <c r="E47" s="97"/>
      <c r="F47" s="97"/>
      <c r="G47" s="98"/>
      <c r="H47" s="99"/>
      <c r="I47" s="100"/>
      <c r="J47" s="100"/>
      <c r="K47" s="96"/>
      <c r="L47" s="6"/>
    </row>
    <row r="48" spans="2:30" s="1" customFormat="1" x14ac:dyDescent="0.35">
      <c r="B48" s="20"/>
      <c r="C48" s="96"/>
      <c r="D48" s="96"/>
      <c r="E48" s="97"/>
      <c r="F48" s="97"/>
      <c r="G48" s="98"/>
      <c r="H48" s="99"/>
      <c r="I48" s="100"/>
      <c r="J48" s="100"/>
      <c r="K48" s="96"/>
      <c r="L48" s="6"/>
    </row>
    <row r="49" spans="2:12" s="1" customFormat="1" x14ac:dyDescent="0.35">
      <c r="B49" s="20"/>
      <c r="C49" s="96"/>
      <c r="D49" s="96"/>
      <c r="E49" s="97"/>
      <c r="F49" s="97"/>
      <c r="G49" s="98"/>
      <c r="H49" s="99"/>
      <c r="I49" s="100"/>
      <c r="J49" s="100"/>
      <c r="K49" s="96"/>
      <c r="L49" s="6"/>
    </row>
    <row r="50" spans="2:12" s="1" customFormat="1" x14ac:dyDescent="0.35">
      <c r="B50" s="20"/>
      <c r="C50" s="96"/>
      <c r="D50" s="96"/>
      <c r="E50" s="99"/>
      <c r="F50" s="100"/>
      <c r="G50" s="100"/>
      <c r="H50" s="100"/>
      <c r="I50" s="100"/>
      <c r="J50" s="100"/>
      <c r="K50" s="96"/>
      <c r="L50" s="6"/>
    </row>
    <row r="51" spans="2:12" s="1" customFormat="1" x14ac:dyDescent="0.35">
      <c r="B51" s="20"/>
      <c r="C51" s="96"/>
      <c r="D51" s="96"/>
      <c r="E51" s="96"/>
      <c r="F51" s="96"/>
      <c r="G51" s="96"/>
      <c r="H51" s="96"/>
      <c r="I51" s="96"/>
      <c r="J51" s="96"/>
      <c r="K51" s="96"/>
      <c r="L51" s="6"/>
    </row>
    <row r="52" spans="2:12" s="1" customFormat="1" x14ac:dyDescent="0.35">
      <c r="B52" s="20"/>
      <c r="C52" s="96"/>
      <c r="D52" s="96"/>
      <c r="E52" s="96"/>
      <c r="F52" s="96"/>
      <c r="G52" s="96"/>
      <c r="H52" s="96"/>
      <c r="I52" s="96"/>
      <c r="J52" s="96"/>
      <c r="K52" s="96"/>
      <c r="L52" s="6"/>
    </row>
    <row r="53" spans="2:12" s="1" customFormat="1" x14ac:dyDescent="0.35">
      <c r="B53" s="20"/>
      <c r="C53" s="96"/>
      <c r="D53" s="96"/>
      <c r="E53" s="96"/>
      <c r="F53" s="96"/>
      <c r="G53" s="96"/>
      <c r="H53" s="96"/>
      <c r="I53" s="96"/>
      <c r="J53" s="96"/>
      <c r="K53" s="96"/>
      <c r="L53" s="6"/>
    </row>
    <row r="54" spans="2:12" s="1" customFormat="1" x14ac:dyDescent="0.35">
      <c r="B54" s="20"/>
      <c r="C54" s="96"/>
      <c r="D54" s="96"/>
      <c r="E54" s="96"/>
      <c r="F54" s="96"/>
      <c r="G54" s="96"/>
      <c r="H54" s="96"/>
      <c r="I54" s="96"/>
      <c r="J54" s="96"/>
      <c r="K54" s="96"/>
      <c r="L54" s="6"/>
    </row>
    <row r="55" spans="2:12" s="1" customFormat="1" x14ac:dyDescent="0.35">
      <c r="B55" s="20"/>
      <c r="C55" s="96"/>
      <c r="D55" s="96"/>
      <c r="E55" s="96"/>
      <c r="F55" s="96"/>
      <c r="G55" s="96"/>
      <c r="H55" s="96"/>
      <c r="I55" s="96"/>
      <c r="J55" s="96"/>
      <c r="K55" s="96"/>
      <c r="L55" s="6"/>
    </row>
    <row r="56" spans="2:12" s="1" customFormat="1" x14ac:dyDescent="0.35">
      <c r="B56" s="20"/>
      <c r="C56" s="96"/>
      <c r="D56" s="96"/>
      <c r="E56" s="96"/>
      <c r="F56" s="96"/>
      <c r="G56" s="96"/>
      <c r="H56" s="96"/>
      <c r="I56" s="96"/>
      <c r="J56" s="96"/>
      <c r="K56" s="96"/>
      <c r="L56" s="6"/>
    </row>
    <row r="57" spans="2:12" s="1" customFormat="1" x14ac:dyDescent="0.35">
      <c r="B57" s="20"/>
      <c r="C57" s="96"/>
      <c r="D57" s="96"/>
      <c r="E57" s="96"/>
      <c r="F57" s="96"/>
      <c r="G57" s="96"/>
      <c r="H57" s="96"/>
      <c r="I57" s="96"/>
      <c r="J57" s="96"/>
      <c r="K57" s="96"/>
      <c r="L57" s="6"/>
    </row>
    <row r="58" spans="2:12" s="1" customFormat="1" x14ac:dyDescent="0.35">
      <c r="B58" s="20"/>
      <c r="C58" s="96"/>
      <c r="D58" s="96"/>
      <c r="E58" s="96"/>
      <c r="F58" s="96"/>
      <c r="G58" s="96"/>
      <c r="H58" s="96"/>
      <c r="I58" s="96"/>
      <c r="J58" s="96"/>
      <c r="K58" s="96"/>
      <c r="L58" s="6"/>
    </row>
    <row r="59" spans="2:12" s="1" customFormat="1" x14ac:dyDescent="0.35">
      <c r="B59" s="20"/>
      <c r="C59" s="96"/>
      <c r="D59" s="96"/>
      <c r="E59" s="96"/>
      <c r="F59" s="96"/>
      <c r="G59" s="96"/>
      <c r="H59" s="96"/>
      <c r="I59" s="96"/>
      <c r="J59" s="96"/>
      <c r="K59" s="96"/>
      <c r="L59" s="6"/>
    </row>
    <row r="60" spans="2:12" s="1" customFormat="1" x14ac:dyDescent="0.35">
      <c r="B60" s="20"/>
      <c r="C60" s="96"/>
      <c r="D60" s="96"/>
      <c r="E60" s="96"/>
      <c r="F60" s="96"/>
      <c r="G60" s="96"/>
      <c r="H60" s="96"/>
      <c r="I60" s="96"/>
      <c r="J60" s="96"/>
      <c r="K60" s="96"/>
      <c r="L60" s="6"/>
    </row>
    <row r="61" spans="2:12" s="1" customFormat="1" x14ac:dyDescent="0.35">
      <c r="B61" s="20"/>
      <c r="C61" s="96"/>
      <c r="D61" s="96"/>
      <c r="E61" s="96"/>
      <c r="F61" s="96"/>
      <c r="G61" s="96"/>
      <c r="H61" s="96"/>
      <c r="I61" s="96"/>
      <c r="J61" s="96"/>
      <c r="K61" s="96"/>
      <c r="L61" s="6"/>
    </row>
    <row r="62" spans="2:12" s="1" customFormat="1" x14ac:dyDescent="0.35">
      <c r="B62" s="20"/>
      <c r="C62" s="96"/>
      <c r="D62" s="96"/>
      <c r="E62" s="96"/>
      <c r="F62" s="96"/>
      <c r="G62" s="96"/>
      <c r="H62" s="96"/>
      <c r="I62" s="96"/>
      <c r="J62" s="96"/>
      <c r="K62" s="96"/>
      <c r="L62" s="6"/>
    </row>
    <row r="63" spans="2:12" s="1" customFormat="1" x14ac:dyDescent="0.35">
      <c r="B63" s="20"/>
      <c r="C63" s="96"/>
      <c r="D63" s="96"/>
      <c r="E63" s="96"/>
      <c r="F63" s="96"/>
      <c r="G63" s="96"/>
      <c r="H63" s="96"/>
      <c r="I63" s="96"/>
      <c r="J63" s="96"/>
      <c r="K63" s="96"/>
      <c r="L63" s="6"/>
    </row>
    <row r="64" spans="2:12" s="1" customFormat="1" x14ac:dyDescent="0.35">
      <c r="B64" s="20"/>
      <c r="C64" s="96"/>
      <c r="D64" s="96"/>
      <c r="E64" s="96"/>
      <c r="F64" s="96"/>
      <c r="G64" s="96"/>
      <c r="H64" s="96"/>
      <c r="I64" s="96"/>
      <c r="J64" s="96"/>
      <c r="K64" s="96"/>
      <c r="L64" s="6"/>
    </row>
    <row r="65" spans="2:12" s="1" customFormat="1" x14ac:dyDescent="0.35">
      <c r="B65" s="20"/>
      <c r="C65" s="96"/>
      <c r="D65" s="96"/>
      <c r="E65" s="96"/>
      <c r="F65" s="96"/>
      <c r="G65" s="96"/>
      <c r="H65" s="96"/>
      <c r="I65" s="96"/>
      <c r="J65" s="96"/>
      <c r="K65" s="96"/>
      <c r="L65" s="6"/>
    </row>
    <row r="66" spans="2:12" s="1" customFormat="1" x14ac:dyDescent="0.35">
      <c r="B66" s="20"/>
      <c r="C66" s="96"/>
      <c r="D66" s="96"/>
      <c r="E66" s="96"/>
      <c r="F66" s="96"/>
      <c r="G66" s="96"/>
      <c r="H66" s="96"/>
      <c r="I66" s="96"/>
      <c r="J66" s="96"/>
      <c r="K66" s="96"/>
      <c r="L66" s="6"/>
    </row>
    <row r="67" spans="2:12" s="1" customFormat="1" x14ac:dyDescent="0.35">
      <c r="B67" s="20"/>
      <c r="C67" s="96"/>
      <c r="D67" s="96"/>
      <c r="E67" s="96"/>
      <c r="F67" s="96"/>
      <c r="G67" s="96"/>
      <c r="H67" s="96"/>
      <c r="I67" s="96"/>
      <c r="J67" s="96"/>
      <c r="K67" s="96"/>
      <c r="L67" s="6"/>
    </row>
    <row r="68" spans="2:12" s="1" customFormat="1" x14ac:dyDescent="0.35">
      <c r="B68" s="20"/>
      <c r="C68" s="96"/>
      <c r="D68" s="96"/>
      <c r="E68" s="96"/>
      <c r="F68" s="96"/>
      <c r="G68" s="96"/>
      <c r="H68" s="96"/>
      <c r="I68" s="96"/>
      <c r="J68" s="96"/>
      <c r="K68" s="96"/>
      <c r="L68" s="6"/>
    </row>
    <row r="69" spans="2:12" s="1" customFormat="1" x14ac:dyDescent="0.35">
      <c r="B69" s="20"/>
      <c r="C69" s="96"/>
      <c r="D69" s="96"/>
      <c r="E69" s="96"/>
      <c r="F69" s="96"/>
      <c r="G69" s="96"/>
      <c r="H69" s="96"/>
      <c r="I69" s="96"/>
      <c r="J69" s="96"/>
      <c r="K69" s="96"/>
      <c r="L69" s="6"/>
    </row>
    <row r="70" spans="2:12" s="1" customFormat="1" ht="15" thickBot="1" x14ac:dyDescent="0.4">
      <c r="B70" s="88"/>
      <c r="C70" s="71"/>
      <c r="D70" s="71"/>
      <c r="E70" s="71"/>
      <c r="F70" s="71"/>
      <c r="G70" s="71"/>
      <c r="H70" s="71"/>
      <c r="I70" s="71"/>
      <c r="J70" s="71"/>
      <c r="K70" s="71"/>
      <c r="L70" s="89"/>
    </row>
    <row r="71" spans="2:12" s="1" customFormat="1" x14ac:dyDescent="0.35"/>
    <row r="72" spans="2:12" s="1" customFormat="1" x14ac:dyDescent="0.35"/>
    <row r="73" spans="2:12" s="1" customFormat="1" x14ac:dyDescent="0.35"/>
    <row r="74" spans="2:12" s="1" customFormat="1" x14ac:dyDescent="0.35"/>
    <row r="75" spans="2:12" s="1" customFormat="1" x14ac:dyDescent="0.35"/>
    <row r="76" spans="2:12" s="1" customFormat="1" x14ac:dyDescent="0.35"/>
    <row r="77" spans="2:12" s="1" customFormat="1" x14ac:dyDescent="0.35"/>
    <row r="78" spans="2:12" s="1" customFormat="1" x14ac:dyDescent="0.35"/>
    <row r="79" spans="2:12" s="1" customFormat="1" x14ac:dyDescent="0.35"/>
    <row r="80" spans="2:12" s="56" customFormat="1" x14ac:dyDescent="0.35"/>
    <row r="81" spans="11:12" s="56" customFormat="1" x14ac:dyDescent="0.35"/>
    <row r="82" spans="11:12" s="56" customFormat="1" x14ac:dyDescent="0.35"/>
    <row r="83" spans="11:12" s="56" customFormat="1" x14ac:dyDescent="0.35"/>
    <row r="84" spans="11:12" s="56" customFormat="1" x14ac:dyDescent="0.35"/>
    <row r="85" spans="11:12" x14ac:dyDescent="0.35">
      <c r="K85" s="56"/>
      <c r="L85" s="56"/>
    </row>
    <row r="86" spans="11:12" x14ac:dyDescent="0.35">
      <c r="K86" s="56"/>
      <c r="L86" s="56"/>
    </row>
    <row r="87" spans="11:12" x14ac:dyDescent="0.35">
      <c r="K87" s="56"/>
      <c r="L87" s="56"/>
    </row>
  </sheetData>
  <mergeCells count="1">
    <mergeCell ref="B2:L2"/>
  </mergeCells>
  <pageMargins left="0.7" right="0.7" top="0.75" bottom="0.75" header="0.3" footer="0.3"/>
  <pageSetup orientation="portrait" r:id="rId1"/>
  <headerFooter>
    <oddFooter>&amp;L_x000D_&amp;1#&amp;"Calibri"&amp;10&amp;K000000 Classified as Microsoft Confidential</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FEA36-F962-431B-80C2-9B4D519A6D4C}">
  <dimension ref="B1:Q55"/>
  <sheetViews>
    <sheetView workbookViewId="0">
      <selection activeCell="V2" sqref="V2"/>
    </sheetView>
  </sheetViews>
  <sheetFormatPr defaultRowHeight="14.5" x14ac:dyDescent="0.35"/>
  <cols>
    <col min="1" max="1" width="4.54296875" customWidth="1"/>
    <col min="2" max="2" width="20.453125" customWidth="1"/>
    <col min="3" max="6" width="13.6328125" customWidth="1"/>
  </cols>
  <sheetData>
    <row r="1" spans="2:17" s="1" customFormat="1" ht="26" x14ac:dyDescent="0.65">
      <c r="B1" s="47" t="s">
        <v>115</v>
      </c>
    </row>
    <row r="2" spans="2:17" s="1" customFormat="1" ht="164" customHeight="1" x14ac:dyDescent="0.35">
      <c r="B2" s="95" t="s">
        <v>130</v>
      </c>
      <c r="C2" s="95"/>
      <c r="D2" s="95"/>
      <c r="E2" s="95"/>
      <c r="F2" s="95"/>
      <c r="G2" s="95"/>
      <c r="H2" s="95"/>
      <c r="I2" s="95"/>
      <c r="J2" s="95"/>
      <c r="K2" s="95"/>
      <c r="L2" s="95"/>
      <c r="M2" s="95"/>
      <c r="N2" s="95"/>
      <c r="O2" s="95"/>
      <c r="P2" s="95"/>
      <c r="Q2" s="95"/>
    </row>
    <row r="3" spans="2:17" s="1" customFormat="1" x14ac:dyDescent="0.35"/>
    <row r="4" spans="2:17" s="72" customFormat="1" ht="21" x14ac:dyDescent="0.5">
      <c r="B4" s="72" t="s">
        <v>87</v>
      </c>
    </row>
    <row r="5" spans="2:17" s="1" customFormat="1" x14ac:dyDescent="0.35">
      <c r="B5" s="73" t="s">
        <v>88</v>
      </c>
      <c r="C5" s="73" t="s">
        <v>89</v>
      </c>
      <c r="D5" s="73" t="s">
        <v>90</v>
      </c>
      <c r="E5" s="73" t="s">
        <v>91</v>
      </c>
      <c r="F5" s="73" t="s">
        <v>92</v>
      </c>
    </row>
    <row r="6" spans="2:17" s="1" customFormat="1" x14ac:dyDescent="0.35">
      <c r="B6" s="1" t="s">
        <v>93</v>
      </c>
      <c r="C6" s="10" t="s">
        <v>30</v>
      </c>
      <c r="D6" s="1">
        <v>10</v>
      </c>
      <c r="E6" s="1">
        <v>100</v>
      </c>
      <c r="F6" s="1">
        <f>1024</f>
        <v>1024</v>
      </c>
    </row>
    <row r="7" spans="2:17" s="1" customFormat="1" x14ac:dyDescent="0.35">
      <c r="B7" s="1" t="s">
        <v>116</v>
      </c>
      <c r="C7" s="17">
        <v>0.1</v>
      </c>
      <c r="D7" s="17">
        <v>0.1</v>
      </c>
      <c r="E7" s="17">
        <v>0.1</v>
      </c>
      <c r="F7" s="17">
        <v>0.1</v>
      </c>
    </row>
    <row r="8" spans="2:17" s="1" customFormat="1" x14ac:dyDescent="0.35">
      <c r="B8" s="1" t="s">
        <v>117</v>
      </c>
      <c r="C8" s="1">
        <v>0</v>
      </c>
      <c r="D8" s="1">
        <v>0</v>
      </c>
      <c r="E8" s="1">
        <v>0</v>
      </c>
      <c r="F8" s="1">
        <v>0</v>
      </c>
    </row>
    <row r="9" spans="2:17" s="1" customFormat="1" x14ac:dyDescent="0.35">
      <c r="B9" s="1" t="s">
        <v>118</v>
      </c>
      <c r="C9" s="1">
        <v>5</v>
      </c>
      <c r="D9" s="1">
        <v>5</v>
      </c>
      <c r="E9" s="1">
        <v>5</v>
      </c>
      <c r="F9" s="1">
        <v>5</v>
      </c>
    </row>
    <row r="10" spans="2:17" s="1" customFormat="1" x14ac:dyDescent="0.35">
      <c r="B10" s="1" t="s">
        <v>119</v>
      </c>
      <c r="C10" s="1">
        <v>0.02</v>
      </c>
      <c r="D10" s="1">
        <v>0.02</v>
      </c>
      <c r="E10" s="1">
        <v>0.02</v>
      </c>
      <c r="F10" s="1">
        <v>0.02</v>
      </c>
    </row>
    <row r="11" spans="2:17" s="1" customFormat="1" x14ac:dyDescent="0.35">
      <c r="B11" s="1" t="s">
        <v>96</v>
      </c>
      <c r="C11" s="18">
        <v>100000000</v>
      </c>
      <c r="D11" s="18">
        <v>100000000</v>
      </c>
      <c r="E11" s="18">
        <v>100000000</v>
      </c>
      <c r="F11" s="18">
        <v>100000000</v>
      </c>
    </row>
    <row r="12" spans="2:17" s="1" customFormat="1" x14ac:dyDescent="0.35">
      <c r="B12" s="1" t="s">
        <v>97</v>
      </c>
      <c r="C12" s="1">
        <v>0.5</v>
      </c>
      <c r="D12" s="1">
        <v>0.5</v>
      </c>
      <c r="E12" s="1">
        <v>0.5</v>
      </c>
      <c r="F12" s="1">
        <v>0.5</v>
      </c>
    </row>
    <row r="13" spans="2:17" s="1" customFormat="1" x14ac:dyDescent="0.35">
      <c r="B13" s="1" t="s">
        <v>98</v>
      </c>
      <c r="C13" s="34">
        <f>C11*C12</f>
        <v>50000000</v>
      </c>
      <c r="D13" s="34">
        <f>D11*D12</f>
        <v>50000000</v>
      </c>
      <c r="E13" s="34">
        <f>E11*E12</f>
        <v>50000000</v>
      </c>
      <c r="F13" s="34">
        <f>F11*F12</f>
        <v>50000000</v>
      </c>
    </row>
    <row r="14" spans="2:17" s="1" customFormat="1" x14ac:dyDescent="0.35">
      <c r="B14" s="79" t="s">
        <v>99</v>
      </c>
      <c r="C14" s="79">
        <f>C11/10000*C7</f>
        <v>1000</v>
      </c>
      <c r="D14" s="80">
        <f>D13/D6/10000*D7</f>
        <v>50</v>
      </c>
      <c r="E14" s="80">
        <f>E13/E6/10000*E7</f>
        <v>5</v>
      </c>
      <c r="F14" s="80">
        <f>F13/F6/10000*F7</f>
        <v>0.48828125</v>
      </c>
    </row>
    <row r="15" spans="2:17" s="1" customFormat="1" x14ac:dyDescent="0.35">
      <c r="B15" s="1" t="s">
        <v>100</v>
      </c>
      <c r="C15" s="8">
        <v>0.3</v>
      </c>
      <c r="D15" s="8">
        <f>$C$15</f>
        <v>0.3</v>
      </c>
      <c r="E15" s="8">
        <f t="shared" ref="E15:F15" si="0">$C$15</f>
        <v>0.3</v>
      </c>
      <c r="F15" s="8">
        <f t="shared" si="0"/>
        <v>0.3</v>
      </c>
    </row>
    <row r="16" spans="2:17" s="1" customFormat="1" x14ac:dyDescent="0.35">
      <c r="B16" s="1" t="s">
        <v>101</v>
      </c>
      <c r="C16" s="74">
        <f>C11/10000*C9*C15</f>
        <v>15000</v>
      </c>
      <c r="D16" s="74">
        <f>D13/D6/10000*D9*D15</f>
        <v>750</v>
      </c>
      <c r="E16" s="74">
        <f t="shared" ref="E16:F16" si="1">E13/E6/10000*E9*E15</f>
        <v>75</v>
      </c>
      <c r="F16" s="74">
        <f t="shared" si="1"/>
        <v>7.32421875</v>
      </c>
    </row>
    <row r="17" spans="2:7" s="1" customFormat="1" x14ac:dyDescent="0.35">
      <c r="B17" s="1" t="s">
        <v>102</v>
      </c>
      <c r="C17" s="74">
        <f>C13/1024*C10*C15</f>
        <v>292.96875</v>
      </c>
      <c r="D17" s="74">
        <f>D13/1024*D10*D15</f>
        <v>292.96875</v>
      </c>
      <c r="E17" s="74">
        <f t="shared" ref="E17:F17" si="2">E13/1024*E10*E15</f>
        <v>292.96875</v>
      </c>
      <c r="F17" s="74">
        <f t="shared" si="2"/>
        <v>292.96875</v>
      </c>
    </row>
    <row r="18" spans="2:7" s="1" customFormat="1" x14ac:dyDescent="0.35">
      <c r="B18" s="81" t="s">
        <v>103</v>
      </c>
      <c r="C18" s="82">
        <f>(C11/10000*C9+C13/1024*C10)*C15</f>
        <v>15292.96875</v>
      </c>
      <c r="D18" s="82">
        <f>(D13/D6/10000*D9+D13/1024*D10)*D15</f>
        <v>1042.96875</v>
      </c>
      <c r="E18" s="82">
        <f>(E13/E6/10000*E9+E13/1024*E10)*E15</f>
        <v>367.96875</v>
      </c>
      <c r="F18" s="82">
        <f>(F13/F6/10000*F9+F13/1024*F10)*F15</f>
        <v>300.29296875</v>
      </c>
      <c r="G18" s="76" t="s">
        <v>121</v>
      </c>
    </row>
    <row r="19" spans="2:7" s="1" customFormat="1" x14ac:dyDescent="0.35">
      <c r="B19" s="77" t="s">
        <v>104</v>
      </c>
      <c r="C19" s="78">
        <f>(C11/10000*C9+C13/1024*C10)*C15</f>
        <v>15292.96875</v>
      </c>
      <c r="D19" s="78">
        <f>D13/D6/10000*D9*D15+D13/1024*D10</f>
        <v>1726.5625</v>
      </c>
      <c r="E19" s="78">
        <f>E13/E6/10000*E9*E15+E13/1024*E10</f>
        <v>1051.5625</v>
      </c>
      <c r="F19" s="78">
        <f>F13/F6/10000*F9*F15+F13/1024*F10</f>
        <v>983.88671875</v>
      </c>
      <c r="G19" s="76" t="s">
        <v>120</v>
      </c>
    </row>
    <row r="20" spans="2:7" s="1" customFormat="1" x14ac:dyDescent="0.35">
      <c r="B20" s="1" t="s">
        <v>105</v>
      </c>
      <c r="C20" s="34">
        <f>C11</f>
        <v>100000000</v>
      </c>
      <c r="D20" s="34">
        <f t="shared" ref="D20:F20" si="3">D11</f>
        <v>100000000</v>
      </c>
      <c r="E20" s="34">
        <f t="shared" si="3"/>
        <v>100000000</v>
      </c>
      <c r="F20" s="34">
        <f t="shared" si="3"/>
        <v>100000000</v>
      </c>
    </row>
    <row r="21" spans="2:7" s="1" customFormat="1" x14ac:dyDescent="0.35">
      <c r="B21" s="1" t="s">
        <v>106</v>
      </c>
      <c r="C21" s="75">
        <v>4.0000000000000001E-3</v>
      </c>
      <c r="D21" s="75">
        <v>4.0000000000000001E-3</v>
      </c>
      <c r="E21" s="75">
        <v>4.0000000000000001E-3</v>
      </c>
      <c r="F21" s="75">
        <v>4.0000000000000001E-3</v>
      </c>
    </row>
    <row r="22" spans="2:7" s="1" customFormat="1" x14ac:dyDescent="0.35">
      <c r="B22" s="1" t="s">
        <v>107</v>
      </c>
      <c r="C22" s="10">
        <v>0</v>
      </c>
      <c r="D22" s="1">
        <f t="shared" ref="D22:F22" si="4">D20/10000*D21</f>
        <v>40</v>
      </c>
      <c r="E22" s="1">
        <f t="shared" si="4"/>
        <v>40</v>
      </c>
      <c r="F22" s="1">
        <f t="shared" si="4"/>
        <v>40</v>
      </c>
    </row>
    <row r="23" spans="2:7" s="1" customFormat="1" x14ac:dyDescent="0.35">
      <c r="B23" s="83" t="s">
        <v>108</v>
      </c>
      <c r="C23" s="84">
        <f>C14+C18+C22</f>
        <v>16292.96875</v>
      </c>
      <c r="D23" s="84">
        <f t="shared" ref="D23:F23" si="5">D14+D18+D22</f>
        <v>1132.96875</v>
      </c>
      <c r="E23" s="84">
        <f t="shared" si="5"/>
        <v>412.96875</v>
      </c>
      <c r="F23" s="84">
        <f t="shared" si="5"/>
        <v>340.78125</v>
      </c>
    </row>
    <row r="24" spans="2:7" s="1" customFormat="1" x14ac:dyDescent="0.35">
      <c r="B24" s="85" t="s">
        <v>109</v>
      </c>
      <c r="C24" s="86" t="s">
        <v>110</v>
      </c>
      <c r="D24" s="87">
        <f>1-D23/$C23</f>
        <v>0.93046271877247666</v>
      </c>
      <c r="E24" s="87">
        <f>1-E23/$C23</f>
        <v>0.97465356029729078</v>
      </c>
      <c r="F24" s="87">
        <f>1-F23/$C23</f>
        <v>0.97908415248141933</v>
      </c>
    </row>
    <row r="25" spans="2:7" s="1" customFormat="1" x14ac:dyDescent="0.35"/>
    <row r="26" spans="2:7" s="1" customFormat="1" x14ac:dyDescent="0.35"/>
    <row r="27" spans="2:7" s="72" customFormat="1" ht="21" x14ac:dyDescent="0.5">
      <c r="B27" s="72" t="s">
        <v>111</v>
      </c>
    </row>
    <row r="28" spans="2:7" s="1" customFormat="1" x14ac:dyDescent="0.35">
      <c r="B28" s="73" t="s">
        <v>88</v>
      </c>
      <c r="C28" s="73" t="s">
        <v>89</v>
      </c>
      <c r="D28" s="73" t="s">
        <v>90</v>
      </c>
      <c r="E28" s="73" t="s">
        <v>91</v>
      </c>
      <c r="F28" s="73" t="s">
        <v>92</v>
      </c>
    </row>
    <row r="29" spans="2:7" s="1" customFormat="1" x14ac:dyDescent="0.35">
      <c r="B29" s="1" t="s">
        <v>93</v>
      </c>
      <c r="C29" s="10" t="s">
        <v>30</v>
      </c>
      <c r="D29" s="1">
        <v>10</v>
      </c>
      <c r="E29" s="1">
        <v>100</v>
      </c>
      <c r="F29" s="1">
        <f>1024</f>
        <v>1024</v>
      </c>
    </row>
    <row r="30" spans="2:7" s="1" customFormat="1" x14ac:dyDescent="0.35">
      <c r="B30" s="1" t="s">
        <v>112</v>
      </c>
      <c r="C30" s="17">
        <v>0.1</v>
      </c>
      <c r="D30" s="17">
        <v>0.1</v>
      </c>
      <c r="E30" s="17">
        <v>0.1</v>
      </c>
      <c r="F30" s="17">
        <v>0.1</v>
      </c>
    </row>
    <row r="31" spans="2:7" s="1" customFormat="1" x14ac:dyDescent="0.35">
      <c r="B31" s="1" t="s">
        <v>94</v>
      </c>
      <c r="C31" s="1">
        <v>0</v>
      </c>
      <c r="D31" s="1">
        <v>0</v>
      </c>
      <c r="E31" s="1">
        <v>0</v>
      </c>
      <c r="F31" s="1">
        <v>0</v>
      </c>
    </row>
    <row r="32" spans="2:7" s="1" customFormat="1" x14ac:dyDescent="0.35">
      <c r="B32" s="1" t="s">
        <v>113</v>
      </c>
      <c r="C32" s="1">
        <v>0.01</v>
      </c>
      <c r="D32" s="1">
        <v>0.01</v>
      </c>
      <c r="E32" s="1">
        <v>0.01</v>
      </c>
      <c r="F32" s="1">
        <v>0.01</v>
      </c>
    </row>
    <row r="33" spans="2:7" s="1" customFormat="1" x14ac:dyDescent="0.35">
      <c r="B33" s="1" t="s">
        <v>95</v>
      </c>
      <c r="C33" s="1">
        <v>0.01</v>
      </c>
      <c r="D33" s="1">
        <v>0.01</v>
      </c>
      <c r="E33" s="1">
        <v>0.01</v>
      </c>
      <c r="F33" s="1">
        <v>0.01</v>
      </c>
    </row>
    <row r="34" spans="2:7" s="1" customFormat="1" x14ac:dyDescent="0.35">
      <c r="B34" s="1" t="s">
        <v>96</v>
      </c>
      <c r="C34" s="18">
        <v>100000000</v>
      </c>
      <c r="D34" s="18">
        <v>100000000</v>
      </c>
      <c r="E34" s="18">
        <v>100000000</v>
      </c>
      <c r="F34" s="18">
        <v>100000000</v>
      </c>
    </row>
    <row r="35" spans="2:7" s="1" customFormat="1" x14ac:dyDescent="0.35">
      <c r="B35" s="1" t="s">
        <v>97</v>
      </c>
      <c r="C35" s="1">
        <v>0.5</v>
      </c>
      <c r="D35" s="1">
        <v>0.5</v>
      </c>
      <c r="E35" s="1">
        <v>0.5</v>
      </c>
      <c r="F35" s="1">
        <v>0.5</v>
      </c>
    </row>
    <row r="36" spans="2:7" s="1" customFormat="1" x14ac:dyDescent="0.35">
      <c r="B36" s="1" t="s">
        <v>98</v>
      </c>
      <c r="C36" s="34">
        <f>C34*C35</f>
        <v>50000000</v>
      </c>
      <c r="D36" s="34">
        <f>D34*D35</f>
        <v>50000000</v>
      </c>
      <c r="E36" s="34">
        <f>E34*E35</f>
        <v>50000000</v>
      </c>
      <c r="F36" s="34">
        <f>F34*F35</f>
        <v>50000000</v>
      </c>
    </row>
    <row r="37" spans="2:7" s="1" customFormat="1" x14ac:dyDescent="0.35">
      <c r="B37" s="79" t="s">
        <v>99</v>
      </c>
      <c r="C37" s="79">
        <f>C34/10000*C30</f>
        <v>1000</v>
      </c>
      <c r="D37" s="80">
        <f>D36/D29/10000*D30</f>
        <v>50</v>
      </c>
      <c r="E37" s="80">
        <f>E36/E29/10000*E30</f>
        <v>5</v>
      </c>
      <c r="F37" s="80">
        <f>F36/F29/10000*F30</f>
        <v>0.48828125</v>
      </c>
    </row>
    <row r="38" spans="2:7" s="1" customFormat="1" x14ac:dyDescent="0.35">
      <c r="B38" s="1" t="s">
        <v>100</v>
      </c>
      <c r="C38" s="8">
        <v>0.3</v>
      </c>
      <c r="D38" s="8">
        <f>$C38</f>
        <v>0.3</v>
      </c>
      <c r="E38" s="8">
        <f>$C38</f>
        <v>0.3</v>
      </c>
      <c r="F38" s="8">
        <f>$C38</f>
        <v>0.3</v>
      </c>
    </row>
    <row r="39" spans="2:7" s="1" customFormat="1" x14ac:dyDescent="0.35">
      <c r="B39" s="1" t="s">
        <v>101</v>
      </c>
      <c r="C39" s="74">
        <f>C34/10000*C32*C38</f>
        <v>30</v>
      </c>
      <c r="D39" s="74">
        <f>D36/D29/10000*D32*D38</f>
        <v>1.5</v>
      </c>
      <c r="E39" s="74">
        <f t="shared" ref="E39:F39" si="6">E36/E29/10000*E32*E38</f>
        <v>0.15</v>
      </c>
      <c r="F39" s="74">
        <f t="shared" si="6"/>
        <v>1.46484375E-2</v>
      </c>
    </row>
    <row r="40" spans="2:7" s="1" customFormat="1" x14ac:dyDescent="0.35">
      <c r="B40" s="1" t="s">
        <v>102</v>
      </c>
      <c r="C40" s="74">
        <f>C36/1024*C33*C38</f>
        <v>146.484375</v>
      </c>
      <c r="D40" s="74">
        <f>D36/1024*D33*D38</f>
        <v>146.484375</v>
      </c>
      <c r="E40" s="74">
        <f t="shared" ref="E40:F40" si="7">E36/1024*E33*E38</f>
        <v>146.484375</v>
      </c>
      <c r="F40" s="74">
        <f t="shared" si="7"/>
        <v>146.484375</v>
      </c>
    </row>
    <row r="41" spans="2:7" s="1" customFormat="1" x14ac:dyDescent="0.35">
      <c r="B41" s="81" t="s">
        <v>114</v>
      </c>
      <c r="C41" s="82">
        <f>(C34/10000*C32+C36/1024*C33)*C38</f>
        <v>176.484375</v>
      </c>
      <c r="D41" s="82">
        <f>(D36/D29/10000*D32+D36/1024*D33)*D38</f>
        <v>147.984375</v>
      </c>
      <c r="E41" s="82">
        <f>(E36/E29/10000*E32+E36/1024*E33)*E38</f>
        <v>146.63437500000001</v>
      </c>
      <c r="F41" s="82">
        <f>(F36/F29/10000*F32+F36/1024*F33)*F38</f>
        <v>146.4990234375</v>
      </c>
      <c r="G41" s="76" t="s">
        <v>121</v>
      </c>
    </row>
    <row r="42" spans="2:7" s="1" customFormat="1" x14ac:dyDescent="0.35">
      <c r="B42" s="1" t="s">
        <v>105</v>
      </c>
      <c r="C42" s="34">
        <f>C34</f>
        <v>100000000</v>
      </c>
      <c r="D42" s="34">
        <f t="shared" ref="D42:F42" si="8">D34</f>
        <v>100000000</v>
      </c>
      <c r="E42" s="34">
        <f t="shared" si="8"/>
        <v>100000000</v>
      </c>
      <c r="F42" s="34">
        <f t="shared" si="8"/>
        <v>100000000</v>
      </c>
    </row>
    <row r="43" spans="2:7" s="1" customFormat="1" x14ac:dyDescent="0.35">
      <c r="B43" s="1" t="s">
        <v>106</v>
      </c>
      <c r="C43" s="75">
        <v>4.0000000000000001E-3</v>
      </c>
      <c r="D43" s="75">
        <v>4.0000000000000001E-3</v>
      </c>
      <c r="E43" s="75">
        <v>4.0000000000000001E-3</v>
      </c>
      <c r="F43" s="75">
        <v>4.0000000000000001E-3</v>
      </c>
    </row>
    <row r="44" spans="2:7" s="1" customFormat="1" x14ac:dyDescent="0.35">
      <c r="B44" s="1" t="s">
        <v>107</v>
      </c>
      <c r="C44" s="10">
        <v>0</v>
      </c>
      <c r="D44" s="1">
        <f t="shared" ref="D44:F44" si="9">D42/10000*D43</f>
        <v>40</v>
      </c>
      <c r="E44" s="1">
        <f t="shared" si="9"/>
        <v>40</v>
      </c>
      <c r="F44" s="1">
        <f t="shared" si="9"/>
        <v>40</v>
      </c>
    </row>
    <row r="45" spans="2:7" s="1" customFormat="1" x14ac:dyDescent="0.35">
      <c r="B45" s="83" t="s">
        <v>108</v>
      </c>
      <c r="C45" s="84">
        <f>C37+C41+C44</f>
        <v>1176.484375</v>
      </c>
      <c r="D45" s="84">
        <f t="shared" ref="D45:F45" si="10">D37+D41+D44</f>
        <v>237.984375</v>
      </c>
      <c r="E45" s="84">
        <f t="shared" si="10"/>
        <v>191.63437500000001</v>
      </c>
      <c r="F45" s="84">
        <f t="shared" si="10"/>
        <v>186.9873046875</v>
      </c>
    </row>
    <row r="46" spans="2:7" s="1" customFormat="1" x14ac:dyDescent="0.35">
      <c r="B46" s="85" t="s">
        <v>109</v>
      </c>
      <c r="C46" s="86" t="s">
        <v>110</v>
      </c>
      <c r="D46" s="87">
        <f>1-D45/$C45</f>
        <v>0.79771565176970582</v>
      </c>
      <c r="E46" s="87">
        <f>1-E45/$C45</f>
        <v>0.83711269008566302</v>
      </c>
      <c r="F46" s="87">
        <f>1-F45/$C45</f>
        <v>0.84106265356265353</v>
      </c>
    </row>
    <row r="47" spans="2:7" s="1" customFormat="1" x14ac:dyDescent="0.35"/>
    <row r="48" spans="2:7" s="1" customFormat="1" x14ac:dyDescent="0.35"/>
    <row r="49" s="1" customFormat="1" x14ac:dyDescent="0.35"/>
    <row r="50" s="1" customFormat="1" x14ac:dyDescent="0.35"/>
    <row r="51" s="1" customFormat="1" x14ac:dyDescent="0.35"/>
    <row r="52" s="1" customFormat="1" x14ac:dyDescent="0.35"/>
    <row r="53" s="1" customFormat="1" x14ac:dyDescent="0.35"/>
    <row r="54" s="1" customFormat="1" x14ac:dyDescent="0.35"/>
    <row r="55" s="1" customFormat="1" x14ac:dyDescent="0.35"/>
  </sheetData>
  <mergeCells count="1">
    <mergeCell ref="B2:Q2"/>
  </mergeCells>
  <pageMargins left="0.7" right="0.7" top="0.75" bottom="0.75" header="0.3" footer="0.3"/>
  <pageSetup orientation="portrait" r:id="rId1"/>
  <headerFooter>
    <oddFooter>&amp;L_x000D_&amp;1#&amp;"Calibri"&amp;10&amp;K000000 Classified as Microsoft Confidential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A95AC407529A4B8367EBCC1BDB6E99" ma:contentTypeVersion="20" ma:contentTypeDescription="Create a new document." ma:contentTypeScope="" ma:versionID="03601cbb5dfa022402bd40f726e5bd77">
  <xsd:schema xmlns:xsd="http://www.w3.org/2001/XMLSchema" xmlns:xs="http://www.w3.org/2001/XMLSchema" xmlns:p="http://schemas.microsoft.com/office/2006/metadata/properties" xmlns:ns1="http://schemas.microsoft.com/sharepoint/v3" xmlns:ns2="1c88734f-45cf-4ee3-8ac1-e8e10e08d449" xmlns:ns3="876de33e-aaa5-4507-9b92-b84e676ded0d" xmlns:ns4="230e9df3-be65-4c73-a93b-d1236ebd677e" targetNamespace="http://schemas.microsoft.com/office/2006/metadata/properties" ma:root="true" ma:fieldsID="1cba5aa92998f26d0ff1a5b887931029" ns1:_="" ns2:_="" ns3:_="" ns4:_="">
    <xsd:import namespace="http://schemas.microsoft.com/sharepoint/v3"/>
    <xsd:import namespace="1c88734f-45cf-4ee3-8ac1-e8e10e08d449"/>
    <xsd:import namespace="876de33e-aaa5-4507-9b92-b84e676ded0d"/>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AutoKeyPoints" minOccurs="0"/>
                <xsd:element ref="ns2:MediaServiceKeyPoints" minOccurs="0"/>
                <xsd:element ref="ns2:MediaServiceLocation" minOccurs="0"/>
                <xsd:element ref="ns2:MediaServiceGenerationTime" minOccurs="0"/>
                <xsd:element ref="ns2:MediaServiceEventHashCode" minOccurs="0"/>
                <xsd:element ref="ns1:_ip_UnifiedCompliancePolicyProperties" minOccurs="0"/>
                <xsd:element ref="ns1:_ip_UnifiedCompliancePolicyUIAction" minOccurs="0"/>
                <xsd:element ref="ns2:MediaLengthInSeconds" minOccurs="0"/>
                <xsd:element ref="ns2:lcf76f155ced4ddcb4097134ff3c332f" minOccurs="0"/>
                <xsd:element ref="ns4:TaxCatchAll"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c88734f-45cf-4ee3-8ac1-e8e10e08d4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fals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DocTags" ma:index="27"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76de33e-aaa5-4507-9b92-b84e676ded0d"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e76ab302-e6ee-405e-961c-0f6e2e70f9de}" ma:internalName="TaxCatchAll" ma:showField="CatchAllData" ma:web="876de33e-aaa5-4507-9b92-b84e676ded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1c88734f-45cf-4ee3-8ac1-e8e10e08d449" xsi:nil="true"/>
    <lcf76f155ced4ddcb4097134ff3c332f xmlns="1c88734f-45cf-4ee3-8ac1-e8e10e08d449">
      <Terms xmlns="http://schemas.microsoft.com/office/infopath/2007/PartnerControls"/>
    </lcf76f155ced4ddcb4097134ff3c332f>
    <TaxCatchAll xmlns="230e9df3-be65-4c73-a93b-d1236ebd677e" xsi:nil="true"/>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B0D66B-EF3C-4564-98F4-52D1C0877A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c88734f-45cf-4ee3-8ac1-e8e10e08d449"/>
    <ds:schemaRef ds:uri="876de33e-aaa5-4507-9b92-b84e676ded0d"/>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727BBA6-342A-4358-9024-9616B749BB59}">
  <ds:schemaRefs>
    <ds:schemaRef ds:uri="http://schemas.microsoft.com/office/infopath/2007/PartnerControls"/>
    <ds:schemaRef ds:uri="http://schemas.microsoft.com/office/2006/documentManagement/types"/>
    <ds:schemaRef ds:uri="876de33e-aaa5-4507-9b92-b84e676ded0d"/>
    <ds:schemaRef ds:uri="http://purl.org/dc/elements/1.1/"/>
    <ds:schemaRef ds:uri="http://schemas.microsoft.com/sharepoint/v3"/>
    <ds:schemaRef ds:uri="http://schemas.openxmlformats.org/package/2006/metadata/core-properties"/>
    <ds:schemaRef ds:uri="http://purl.org/dc/dcmitype/"/>
    <ds:schemaRef ds:uri="230e9df3-be65-4c73-a93b-d1236ebd677e"/>
    <ds:schemaRef ds:uri="http://purl.org/dc/terms/"/>
    <ds:schemaRef ds:uri="1c88734f-45cf-4ee3-8ac1-e8e10e08d44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0CE092F8-72EA-4017-80BB-D5538F7FEC66}">
  <ds:schemaRefs>
    <ds:schemaRef ds:uri="http://schemas.microsoft.com/sharepoint/v3/contenttype/forms"/>
  </ds:schemaRefs>
</ds:datastoreItem>
</file>

<file path=docMetadata/LabelInfo.xml><?xml version="1.0" encoding="utf-8"?>
<clbl:labelList xmlns:clbl="http://schemas.microsoft.com/office/2020/mipLabelMetadata">
  <clbl:label id="{1a19d03a-48bc-4359-8038-5b5f6d5847c3}"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One-Time Backup</vt:lpstr>
      <vt:lpstr>Continuous Tiering</vt:lpstr>
      <vt:lpstr>Choose Tiers</vt:lpstr>
      <vt:lpstr>Packing Saving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2022-11-04T18:34:03Z</dcterms:created>
  <dcterms:modified xsi:type="dcterms:W3CDTF">2023-05-08T22:47:27Z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0x010100A8A95AC407529A4B8367EBCC1BDB6E99</vt:lpwstr>
  </property>
</Properties>
</file>